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Users\GDamayanti\OneDrive - indikaenergy\Production\Slurry Removal Report\"/>
    </mc:Choice>
  </mc:AlternateContent>
  <xr:revisionPtr revIDLastSave="0" documentId="13_ncr:1_{5AD83679-5B83-41A4-99F8-05973A230D7C}" xr6:coauthVersionLast="47" xr6:coauthVersionMax="47" xr10:uidLastSave="{00000000-0000-0000-0000-000000000000}"/>
  <bookViews>
    <workbookView xWindow="-120" yWindow="-120" windowWidth="21840" windowHeight="13140" tabRatio="722" activeTab="1" xr2:uid="{00000000-000D-0000-FFFF-FFFF00000000}"/>
  </bookViews>
  <sheets>
    <sheet name="Cover" sheetId="11" r:id="rId1"/>
    <sheet name="Summary Report" sheetId="1" r:id="rId2"/>
    <sheet name="Achive" sheetId="15" r:id="rId3"/>
    <sheet name="Schedule" sheetId="10" r:id="rId4"/>
    <sheet name="PTP" sheetId="9" r:id="rId5"/>
    <sheet name="Sims" sheetId="6" r:id="rId6"/>
    <sheet name="Pama" sheetId="8" r:id="rId7"/>
    <sheet name="Bima" sheetId="16" r:id="rId8"/>
    <sheet name="Outpit-Sims" sheetId="18" r:id="rId9"/>
    <sheet name="Outpit-PAMA" sheetId="20" r:id="rId10"/>
    <sheet name="Outpit-Bima" sheetId="17" r:id="rId11"/>
    <sheet name="Outpit-PTP" sheetId="21" r:id="rId12"/>
    <sheet name="Map" sheetId="19"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b" localSheetId="7">[1]계획서!#REF!</definedName>
    <definedName name="\d" localSheetId="7">[1]계획서!#REF!</definedName>
    <definedName name="\e" localSheetId="7">[1]계획서!#REF!</definedName>
    <definedName name="\f" localSheetId="7">'[1]98년차.XLS'!#REF!</definedName>
    <definedName name="\g" localSheetId="7">'[1]98년차.XLS'!#REF!</definedName>
    <definedName name="\h" localSheetId="7">'[1]98년차.XLS'!#REF!</definedName>
    <definedName name="\i" localSheetId="7">'[1]98년차.XLS'!#REF!</definedName>
    <definedName name="\j">#N/A</definedName>
    <definedName name="\k">#N/A</definedName>
    <definedName name="\l">#N/A</definedName>
    <definedName name="\n" localSheetId="7">'[1]98인원계획'!#REF!</definedName>
    <definedName name="\p">#N/A</definedName>
    <definedName name="\w" localSheetId="7">'[1]98인원계획'!#REF!</definedName>
    <definedName name="\x" localSheetId="7">'[1]98인건비'!#REF!</definedName>
    <definedName name="__123Graph_A" hidden="1">[2]Graphs!$C$8:$C$18</definedName>
    <definedName name="__123Graph_AGRAPH1" hidden="1">[2]Graphs!$C$8:$C$18</definedName>
    <definedName name="__123Graph_AGRAPH2" hidden="1">[2]Summary!#REF!</definedName>
    <definedName name="__123Graph_AGRAPH3" hidden="1">[2]Summary!#REF!</definedName>
    <definedName name="__123Graph_B" hidden="1">[2]Graphs!$E$8:$E$18</definedName>
    <definedName name="__123Graph_BGRAPH1" hidden="1">[2]Graphs!$E$8:$E$18</definedName>
    <definedName name="__123Graph_C" hidden="1">[2]Graphs!$G$8:$G$18</definedName>
    <definedName name="__123Graph_CGRAPH1" hidden="1">[2]Graphs!$G$8:$G$18</definedName>
    <definedName name="__123Graph_D" hidden="1">[3]SEX!$P$7:$P$7</definedName>
    <definedName name="__123Graph_DGRAPH1" hidden="1">[2]Graphs!$I$8:$I$18</definedName>
    <definedName name="__123Graph_E" hidden="1">[2]Graphs!$K$8:$K$18</definedName>
    <definedName name="__123Graph_EGRAPH1" hidden="1">[2]Graphs!$K$8:$K$18</definedName>
    <definedName name="__123Graph_X" hidden="1">[2]Graphs!$B$8:$B$18</definedName>
    <definedName name="__123Graph_XGRAPH1" hidden="1">[2]Graphs!$B$8:$B$18</definedName>
    <definedName name="__123Graph_XGRAPH3" hidden="1">[2]Summary!#REF!</definedName>
    <definedName name="_1__123Graph_ACHART_1" hidden="1">'[4]1999'!#REF!</definedName>
    <definedName name="_1__123Graph_AChart_1A" hidden="1">[5]PRO_COAL!$E$33:$P$33</definedName>
    <definedName name="_2__123Graph_BCHART_1" hidden="1">'[4]1999'!#REF!</definedName>
    <definedName name="_2__123Graph_BChart_1A" hidden="1">[5]PRO_COAL!$E$34:$P$34</definedName>
    <definedName name="_3__123Graph_CChart_1A" hidden="1">[5]PRO_COAL!$E$35:$P$35</definedName>
    <definedName name="_3__123Graph_XCHART_1" hidden="1">'[4]1999'!#REF!</definedName>
    <definedName name="_4__123Graph_DChart_1A" hidden="1">[5]PRO_COAL!$E$36:$P$36</definedName>
    <definedName name="_5__123Graph_XChart_1A" hidden="1">[5]PRO_COAL!$E$32:$P$32</definedName>
    <definedName name="_6" localSheetId="7">'[1]98인원계획'!#REF!</definedName>
    <definedName name="_F1" hidden="1">{#N/A,#N/A,FALSE,"CCTV"}</definedName>
    <definedName name="_Fill" hidden="1">[6]KAMPAR!$A$12:$A$51</definedName>
    <definedName name="_HOME__END__D__">#N/A</definedName>
    <definedName name="_J">#N/A</definedName>
    <definedName name="_Key1" hidden="1">#REF!</definedName>
    <definedName name="_Key2" hidden="1">#REF!</definedName>
    <definedName name="_MP1" hidden="1">#REF!</definedName>
    <definedName name="_Order2" hidden="1">255</definedName>
    <definedName name="_Regression_Out" hidden="1">#REF!</definedName>
    <definedName name="_Regression_X" hidden="1">#REF!</definedName>
    <definedName name="_Regression_Y" hidden="1">#REF!</definedName>
    <definedName name="_Sort" hidden="1">#REF!</definedName>
    <definedName name="_Table1_In1" hidden="1">[2]Graphs!$K$5</definedName>
    <definedName name="_Table1_Out" hidden="1">[2]Graphs!$J$7:$K$18</definedName>
    <definedName name="anscount" hidden="1">1</definedName>
    <definedName name="AS" localSheetId="7">'[1]98인건비'!#REF!</definedName>
    <definedName name="asl"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arl" hidden="1">#REF!</definedName>
    <definedName name="BB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cb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CBWorkbookPriority" hidden="1">-1124542051</definedName>
    <definedName name="CSALES02" localSheetId="7">[7]COSTSALES!#REF!</definedName>
    <definedName name="CSALES03" localSheetId="7">[7]COSTSALES!#REF!</definedName>
    <definedName name="CSALES04" localSheetId="7">[7]COSTSALES!#REF!</definedName>
    <definedName name="CSALES05" localSheetId="7">[7]COSTSALES!#REF!</definedName>
    <definedName name="CSALES06" localSheetId="7">[7]COSTSALES!#REF!</definedName>
    <definedName name="CSALES07" localSheetId="7">[7]COSTSALES!#REF!</definedName>
    <definedName name="CSALES08" localSheetId="7">[7]COSTSALES!#REF!</definedName>
    <definedName name="CSALES09" localSheetId="7">[7]COSTSALES!#REF!</definedName>
    <definedName name="CSALES10" localSheetId="7">[7]COSTSALES!#REF!</definedName>
    <definedName name="CSALES11" localSheetId="7">[7]COSTSALES!#REF!</definedName>
    <definedName name="CSALES12" localSheetId="7">[7]COSTSALES!#REF!</definedName>
    <definedName name="d">#N/A</definedName>
    <definedName name="_xlnm.Database" localSheetId="7">#REF!</definedName>
    <definedName name="_xlnm.Database">#REF!</definedName>
    <definedName name="dd" hidden="1">#REF!</definedName>
    <definedName name="e" hidden="1">#REF!</definedName>
    <definedName name="e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s" hidden="1">'[8]Daily Report'!#REF!</definedName>
    <definedName name="FFF" hidden="1">{#N/A,#N/A,FALSE,"CCTV"}</definedName>
    <definedName name="HTML_CodePage" hidden="1">949</definedName>
    <definedName name="HTML_Control" hidden="1">{"'장비'!$A$3:$M$12"}</definedName>
    <definedName name="HTML_Description" hidden="1">""</definedName>
    <definedName name="HTML_Email" hidden="1">""</definedName>
    <definedName name="HTML_Header" hidden="1">"장비"</definedName>
    <definedName name="HTML_LastUpdate" hidden="1">"97-08-05"</definedName>
    <definedName name="HTML_LineAfter" hidden="1">FALSE</definedName>
    <definedName name="HTML_LineBefore" hidden="1">FALSE</definedName>
    <definedName name="HTML_Name" hidden="1">"이진화"</definedName>
    <definedName name="HTML_OBDlg2" hidden="1">TRUE</definedName>
    <definedName name="HTML_OBDlg4" hidden="1">TRUE</definedName>
    <definedName name="HTML_OS" hidden="1">0</definedName>
    <definedName name="HTML_PathFile" hidden="1">"C:\My Documents\MyHTML.htm"</definedName>
    <definedName name="HTML_Title" hidden="1">"가산동미라보"</definedName>
    <definedName name="HV" hidden="1">{#N/A,#N/A,FALSE,"CCTV"}</definedName>
    <definedName name="Inform" hidden="1">{#N/A,#N/A,FALSE,"CCTV"}</definedName>
    <definedName name="Jul">#N/A</definedName>
    <definedName name="limcount" hidden="1">1</definedName>
    <definedName name="MCOST2">[7]MCOST1!$A$64:$W$124</definedName>
    <definedName name="NEWNAME" hidden="1">{#N/A,#N/A,FALSE,"CCTV"}</definedName>
    <definedName name="OSBL" hidden="1">{"'장비'!$A$3:$M$12"}</definedName>
    <definedName name="OSBL1" hidden="1">{"'장비'!$A$3:$M$12"}</definedName>
    <definedName name="Pan" hidden="1">'[8]Daily Report'!#REF!</definedName>
    <definedName name="_xlnm.Print_Area" localSheetId="2">Achive!$A$1:$T$60</definedName>
    <definedName name="_xlnm.Print_Area" localSheetId="0">Cover!$A$1:$H$42</definedName>
    <definedName name="_xlnm.Print_Area" localSheetId="12">Map!$B$2:$L$387</definedName>
    <definedName name="_xlnm.Print_Area" localSheetId="3">Schedule!$A$1:$BO$54</definedName>
    <definedName name="_xlnm.Print_Area" localSheetId="1">'Summary Report'!$A$1:$S$235</definedName>
    <definedName name="Psls" hidden="1">#REF!</definedName>
    <definedName name="recep" hidden="1">{#N/A,#N/A,FALSE,"CCTV"}</definedName>
    <definedName name="salah3">#N/A</definedName>
    <definedName name="SAPBEXdnldView" hidden="1">"AOIZVCV92YZG6T1R2WW1W0I1T"</definedName>
    <definedName name="SAPBEXsysID" hidden="1">"BWP"</definedName>
    <definedName name="sat" hidden="1">#REF!</definedName>
    <definedName name="sencount" hidden="1">1</definedName>
    <definedName name="Sept" hidden="1">#REF!</definedName>
    <definedName name="SITE" hidden="1">{"'장비'!$A$3:$M$12"}</definedName>
    <definedName name="SNM" hidden="1">{"'장비'!$A$3:$M$12"}</definedName>
    <definedName name="spp" hidden="1">#REF!</definedName>
    <definedName name="Sq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sssss" localSheetId="7">#REF!</definedName>
    <definedName name="sssssss">#N/A</definedName>
    <definedName name="summary" hidden="1">#REF!</definedName>
    <definedName name="summary1" hidden="1">'[9]Daily Report'!#REF!</definedName>
    <definedName name="test10">#N/A</definedName>
    <definedName name="test3">#N/A</definedName>
    <definedName name="testy">#N/A</definedName>
    <definedName name="vvvvv"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dus" hidden="1">#REF!</definedName>
    <definedName name="WRITE" hidden="1">{#N/A,#N/A,FALSE,"CCTV"}</definedName>
    <definedName name="wrn.AAA." hidden="1">{#N/A,#N/A,FALSE,"REK";#N/A,#N/A,FALSE,"Bq-ARS"}</definedName>
    <definedName name="wrn.BM." hidden="1">{#N/A,#N/A,FALSE,"CCTV"}</definedName>
    <definedName name="wrn.CBA."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rtpl." hidden="1">{#N/A,#N/A,FALSE,"REK-S-TPL";#N/A,#N/A,FALSE,"REK-TPML";#N/A,#N/A,FALSE,"RAB-TEMPEL"}</definedName>
    <definedName name="wrn.ry." hidden="1">{#N/A,#N/A,FALSE,"REK";#N/A,#N/A,FALSE,"rab"}</definedName>
    <definedName name="wrn.설계내역서." hidden="1">{#N/A,#N/A,FALSE,"설계내억서"}</definedName>
    <definedName name="ws" hidden="1">#REF!</definedName>
    <definedName name="wwwww"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XX" hidden="1">{#N/A,#N/A,FALSE,"CCTV"}</definedName>
    <definedName name="ye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Z_F542B619_54CD_4F64_997A_B89B579C3987_.wvu.PrintArea" hidden="1">#REF!</definedName>
    <definedName name="zx" hidden="1">#REF!</definedName>
    <definedName name="잉2" localSheetId="7">#REF!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5" l="1"/>
  <c r="AC36" i="10" l="1"/>
  <c r="AC28" i="10"/>
  <c r="AC26" i="10"/>
  <c r="AC22" i="10"/>
  <c r="AC16" i="10"/>
  <c r="AB16" i="10"/>
  <c r="AA16" i="10"/>
  <c r="Z16" i="10"/>
  <c r="AC10" i="10"/>
  <c r="AC6" i="10" l="1"/>
  <c r="I34" i="1" l="1"/>
  <c r="AL56" i="6" l="1"/>
  <c r="I192" i="1" l="1"/>
  <c r="AA36" i="10"/>
  <c r="AB28" i="10"/>
  <c r="AA28" i="10"/>
  <c r="AB22" i="10"/>
  <c r="AA22" i="10"/>
  <c r="AB6" i="10"/>
  <c r="I23" i="1" l="1"/>
  <c r="AB36" i="10" l="1"/>
  <c r="AB34" i="10"/>
  <c r="AA34" i="10"/>
  <c r="Z36" i="10"/>
  <c r="Z34" i="10"/>
  <c r="D48" i="10"/>
  <c r="H35" i="1"/>
  <c r="AK71" i="9" l="1"/>
  <c r="AJ71" i="9"/>
  <c r="AI71" i="9"/>
  <c r="AH71" i="9"/>
  <c r="AG71" i="9"/>
  <c r="AF71" i="9"/>
  <c r="AE71" i="9"/>
  <c r="AD71" i="9"/>
  <c r="AC71" i="9"/>
  <c r="AB71" i="9"/>
  <c r="AA71" i="9"/>
  <c r="Z71" i="9"/>
  <c r="Y71" i="9"/>
  <c r="X71" i="9"/>
  <c r="W71" i="9"/>
  <c r="V71" i="9"/>
  <c r="U71" i="9"/>
  <c r="T71" i="9"/>
  <c r="S71" i="9"/>
  <c r="R71" i="9"/>
  <c r="Q71" i="9"/>
  <c r="P71" i="9"/>
  <c r="O71" i="9"/>
  <c r="N71" i="9"/>
  <c r="M71" i="9"/>
  <c r="L71" i="9"/>
  <c r="K71" i="9"/>
  <c r="J71" i="9"/>
  <c r="I71" i="9"/>
  <c r="H71" i="9"/>
  <c r="G71" i="9"/>
  <c r="AK111" i="8" l="1"/>
  <c r="AJ111" i="8"/>
  <c r="AI111" i="8"/>
  <c r="AH111" i="8"/>
  <c r="AG111" i="8"/>
  <c r="AF111" i="8"/>
  <c r="AE111" i="8"/>
  <c r="AD111" i="8"/>
  <c r="AC111" i="8"/>
  <c r="AB111" i="8"/>
  <c r="AA111" i="8"/>
  <c r="Z111" i="8"/>
  <c r="Y111" i="8"/>
  <c r="X111" i="8"/>
  <c r="W111" i="8"/>
  <c r="V111" i="8"/>
  <c r="U111" i="8"/>
  <c r="T111" i="8"/>
  <c r="S111" i="8"/>
  <c r="R111" i="8"/>
  <c r="Q111" i="8"/>
  <c r="P111" i="8"/>
  <c r="O111" i="8"/>
  <c r="N111" i="8"/>
  <c r="M111" i="8"/>
  <c r="L111" i="8"/>
  <c r="K111" i="8"/>
  <c r="J111" i="8"/>
  <c r="I111" i="8"/>
  <c r="H111" i="8"/>
  <c r="G111" i="8"/>
  <c r="Z28" i="10" l="1"/>
  <c r="Z22" i="10"/>
  <c r="G5" i="15"/>
  <c r="Y44" i="10"/>
  <c r="Y43" i="10"/>
  <c r="Y41" i="10"/>
  <c r="Y40" i="10"/>
  <c r="Y39" i="10"/>
  <c r="Y38" i="10"/>
  <c r="Y37" i="10"/>
  <c r="Y35" i="10"/>
  <c r="Y33" i="10"/>
  <c r="Y32" i="10"/>
  <c r="Y31" i="10"/>
  <c r="Y30" i="10"/>
  <c r="Y29" i="10"/>
  <c r="Y28" i="10"/>
  <c r="Y27" i="10"/>
  <c r="Y26" i="10"/>
  <c r="Y25" i="10"/>
  <c r="Y24" i="10"/>
  <c r="Y23" i="10"/>
  <c r="Y22" i="10"/>
  <c r="Y21" i="10"/>
  <c r="Y20" i="10"/>
  <c r="Y19" i="10"/>
  <c r="Y18" i="10"/>
  <c r="Y17" i="10"/>
  <c r="Y16" i="10"/>
  <c r="Y15" i="10"/>
  <c r="Y13" i="10"/>
  <c r="Y12" i="10"/>
  <c r="Y11" i="10"/>
  <c r="Y10" i="10"/>
  <c r="Y9" i="10"/>
  <c r="Y8" i="10"/>
  <c r="Y7" i="10"/>
  <c r="Y5" i="10"/>
  <c r="M35" i="15"/>
  <c r="M33" i="15"/>
  <c r="M44" i="15"/>
  <c r="M43" i="15"/>
  <c r="M42" i="15"/>
  <c r="M41" i="15"/>
  <c r="M40" i="15"/>
  <c r="M32" i="15" l="1"/>
  <c r="M25" i="15"/>
  <c r="M24" i="15"/>
  <c r="M19" i="15"/>
  <c r="M18" i="15"/>
  <c r="M16" i="15"/>
  <c r="M15" i="15"/>
  <c r="M14" i="15"/>
  <c r="M13" i="15"/>
  <c r="M12" i="15"/>
  <c r="M6" i="15"/>
  <c r="M5" i="15"/>
  <c r="M4" i="15"/>
  <c r="H32" i="15"/>
  <c r="H25" i="15"/>
  <c r="H24" i="15"/>
  <c r="H18" i="15"/>
  <c r="H16" i="15"/>
  <c r="H15" i="15"/>
  <c r="H14" i="15"/>
  <c r="H13" i="15"/>
  <c r="H12" i="15"/>
  <c r="H6" i="15"/>
  <c r="H4" i="15"/>
  <c r="G17" i="15"/>
  <c r="G14" i="15"/>
  <c r="G13" i="15"/>
  <c r="G6" i="15"/>
  <c r="G12" i="15"/>
  <c r="AL108" i="8"/>
  <c r="I32" i="1" s="1"/>
  <c r="D107" i="8"/>
  <c r="AL106" i="8"/>
  <c r="AL104" i="8"/>
  <c r="D103" i="8"/>
  <c r="AL102" i="8"/>
  <c r="I29" i="1" s="1"/>
  <c r="F107" i="8" l="1"/>
  <c r="F103" i="8"/>
  <c r="X34" i="10" l="1"/>
  <c r="W34" i="10"/>
  <c r="V20" i="10"/>
  <c r="U20" i="10"/>
  <c r="T20" i="10"/>
  <c r="W26" i="10"/>
  <c r="X28" i="10"/>
  <c r="X22" i="10"/>
  <c r="W28" i="10" l="1"/>
  <c r="W22" i="10" l="1"/>
  <c r="V34" i="10"/>
  <c r="U34" i="10"/>
  <c r="T34" i="10"/>
  <c r="S34" i="10"/>
  <c r="R34" i="10"/>
  <c r="Y34" i="10" l="1"/>
  <c r="V28" i="10"/>
  <c r="V22" i="10"/>
  <c r="V18" i="10"/>
  <c r="U18" i="10"/>
  <c r="T18" i="10"/>
  <c r="R89" i="8" l="1"/>
  <c r="G89" i="8"/>
  <c r="H89" i="8"/>
  <c r="I89" i="8"/>
  <c r="J89" i="8"/>
  <c r="K89" i="8"/>
  <c r="L89" i="8"/>
  <c r="M89" i="8"/>
  <c r="N89" i="8"/>
  <c r="O89" i="8"/>
  <c r="P89" i="8"/>
  <c r="Q89" i="8"/>
  <c r="S89" i="8"/>
  <c r="T89" i="8"/>
  <c r="U89" i="8"/>
  <c r="V89" i="8"/>
  <c r="W89" i="8"/>
  <c r="X89" i="8"/>
  <c r="Y89" i="8"/>
  <c r="Z89" i="8"/>
  <c r="AA89" i="8"/>
  <c r="AB89" i="8"/>
  <c r="AC89" i="8"/>
  <c r="AD89" i="8"/>
  <c r="AE89" i="8"/>
  <c r="AF89" i="8"/>
  <c r="AG89" i="8"/>
  <c r="AH89" i="8"/>
  <c r="AI89" i="8"/>
  <c r="AJ89" i="8"/>
  <c r="AK89" i="8"/>
  <c r="R30" i="10" l="1"/>
  <c r="S30" i="10"/>
  <c r="U28" i="10"/>
  <c r="T28" i="10"/>
  <c r="U22" i="10"/>
  <c r="T22" i="10"/>
  <c r="U6" i="10"/>
  <c r="T6" i="10"/>
  <c r="Y6" i="10" s="1"/>
  <c r="AL84" i="8" l="1"/>
  <c r="H31" i="1" s="1"/>
  <c r="AL80" i="8"/>
  <c r="H29" i="1" s="1"/>
  <c r="AL86" i="8"/>
  <c r="H32" i="1" s="1"/>
  <c r="AL82" i="8"/>
  <c r="D12" i="10" l="1"/>
  <c r="S36" i="10"/>
  <c r="S28" i="10"/>
  <c r="S24" i="10"/>
  <c r="S22" i="10"/>
  <c r="S18" i="10"/>
  <c r="S8" i="10"/>
  <c r="S6" i="10"/>
  <c r="D11" i="10" l="1"/>
  <c r="D39" i="10"/>
  <c r="D40" i="10"/>
  <c r="D37" i="10"/>
  <c r="D38" i="10"/>
  <c r="R28" i="10"/>
  <c r="R24" i="10"/>
  <c r="R22" i="10"/>
  <c r="R18" i="10"/>
  <c r="R8" i="10"/>
  <c r="R6" i="10"/>
  <c r="J28" i="10"/>
  <c r="N18" i="10"/>
  <c r="F18" i="10"/>
  <c r="E18" i="10"/>
  <c r="O30" i="10"/>
  <c r="Q18" i="10"/>
  <c r="P18" i="10"/>
  <c r="O18" i="10"/>
  <c r="L18" i="10"/>
  <c r="M18" i="10"/>
  <c r="K18" i="10"/>
  <c r="J18" i="10"/>
  <c r="BN23" i="10" l="1"/>
  <c r="D16" i="15"/>
  <c r="D23" i="10"/>
  <c r="D9" i="10"/>
  <c r="D6" i="15"/>
  <c r="BN9" i="10"/>
  <c r="D12" i="15"/>
  <c r="D25" i="10"/>
  <c r="D17" i="15"/>
  <c r="BN25" i="10"/>
  <c r="Q36" i="10"/>
  <c r="O36" i="10"/>
  <c r="Q28" i="10"/>
  <c r="Q24" i="10"/>
  <c r="Q22" i="10"/>
  <c r="Q16" i="10"/>
  <c r="P16" i="10"/>
  <c r="Q8" i="10"/>
  <c r="Q6" i="10"/>
  <c r="P6" i="10"/>
  <c r="AK67" i="8" l="1"/>
  <c r="AJ67" i="8"/>
  <c r="AI67" i="8"/>
  <c r="AH67" i="8"/>
  <c r="AG67" i="8"/>
  <c r="AF67" i="8"/>
  <c r="AE67" i="8"/>
  <c r="AD67" i="8"/>
  <c r="AC67" i="8"/>
  <c r="AB67" i="8"/>
  <c r="AA67" i="8"/>
  <c r="Z67" i="8"/>
  <c r="Y67" i="8"/>
  <c r="X67" i="8"/>
  <c r="W67" i="8"/>
  <c r="V67" i="8"/>
  <c r="U67" i="8"/>
  <c r="T67" i="8"/>
  <c r="S67" i="8"/>
  <c r="R67" i="8"/>
  <c r="Q67" i="8"/>
  <c r="P67" i="8"/>
  <c r="O67" i="8"/>
  <c r="N67" i="8"/>
  <c r="M67" i="8"/>
  <c r="L67" i="8"/>
  <c r="K67" i="8"/>
  <c r="J67" i="8"/>
  <c r="I67" i="8"/>
  <c r="H67" i="8"/>
  <c r="G67" i="8"/>
  <c r="P36" i="10" l="1"/>
  <c r="P28" i="10"/>
  <c r="P24" i="10"/>
  <c r="P22" i="10"/>
  <c r="P8" i="10"/>
  <c r="N36" i="10" l="1"/>
  <c r="N28" i="10"/>
  <c r="N22" i="10"/>
  <c r="E149" i="9" l="1"/>
  <c r="E163" i="9" s="1"/>
  <c r="E79" i="9"/>
  <c r="E37" i="9"/>
  <c r="O28" i="10"/>
  <c r="O24" i="10"/>
  <c r="O22" i="10"/>
  <c r="O20" i="10"/>
  <c r="O16" i="10"/>
  <c r="O10" i="10"/>
  <c r="O8" i="10"/>
  <c r="O6" i="10"/>
  <c r="AL60" i="8" l="1"/>
  <c r="AL62" i="8"/>
  <c r="AL64" i="8"/>
  <c r="G32" i="1" s="1"/>
  <c r="AL58" i="8"/>
  <c r="G29" i="1" s="1"/>
  <c r="G30" i="1" l="1"/>
  <c r="N20" i="10"/>
  <c r="N16" i="10"/>
  <c r="N8" i="10"/>
  <c r="N6" i="10"/>
  <c r="M44" i="10" l="1"/>
  <c r="M36" i="10"/>
  <c r="M30" i="10"/>
  <c r="L30" i="10"/>
  <c r="K30" i="10"/>
  <c r="M28" i="10"/>
  <c r="M22" i="10"/>
  <c r="M20" i="10"/>
  <c r="M16" i="10"/>
  <c r="M8" i="10"/>
  <c r="M6" i="10"/>
  <c r="G45" i="8" l="1"/>
  <c r="H45" i="8"/>
  <c r="I44" i="10" l="1"/>
  <c r="I36" i="10"/>
  <c r="I34" i="10"/>
  <c r="I30" i="10"/>
  <c r="I28" i="10"/>
  <c r="I24" i="10"/>
  <c r="I22" i="10"/>
  <c r="I20" i="10"/>
  <c r="I18" i="10"/>
  <c r="I16" i="10"/>
  <c r="I10" i="10"/>
  <c r="I8" i="10"/>
  <c r="H44" i="10"/>
  <c r="G36" i="10"/>
  <c r="H36" i="10"/>
  <c r="H34" i="10"/>
  <c r="H30" i="10"/>
  <c r="H28" i="10"/>
  <c r="H24" i="10"/>
  <c r="H22" i="10"/>
  <c r="H20" i="10"/>
  <c r="H18" i="10"/>
  <c r="H16" i="10"/>
  <c r="H10" i="10"/>
  <c r="H8" i="10"/>
  <c r="G30" i="10"/>
  <c r="G28" i="10"/>
  <c r="G24" i="10"/>
  <c r="G22" i="10"/>
  <c r="G20" i="10"/>
  <c r="G18" i="10"/>
  <c r="G16" i="10"/>
  <c r="G10" i="10"/>
  <c r="G8" i="10"/>
  <c r="F36" i="10" a="1"/>
  <c r="F36" i="10" s="1"/>
  <c r="F28" i="10"/>
  <c r="F22" i="10"/>
  <c r="F20" i="10"/>
  <c r="F16" i="10"/>
  <c r="F8" i="10" a="1"/>
  <c r="F8" i="10" s="1"/>
  <c r="E36" i="10"/>
  <c r="E28" i="10"/>
  <c r="E22" i="10"/>
  <c r="E20" i="10"/>
  <c r="E16" i="10"/>
  <c r="E10" i="10" a="1"/>
  <c r="E10" i="10" s="1"/>
  <c r="E8" i="10" a="1"/>
  <c r="E8" i="10" s="1"/>
  <c r="G6" i="10"/>
  <c r="H6" i="10"/>
  <c r="I6" i="10"/>
  <c r="F6" i="10"/>
  <c r="E6" i="10"/>
  <c r="O43" i="10"/>
  <c r="J43" i="10"/>
  <c r="L44" i="10"/>
  <c r="K44" i="10"/>
  <c r="L36" i="10"/>
  <c r="K36" i="10"/>
  <c r="J44" i="10"/>
  <c r="J36" i="10"/>
  <c r="L28" i="10"/>
  <c r="L22" i="10"/>
  <c r="L20" i="10"/>
  <c r="L16" i="10"/>
  <c r="L8" i="10"/>
  <c r="L6" i="10"/>
  <c r="K28" i="10"/>
  <c r="K22" i="10"/>
  <c r="K20" i="10"/>
  <c r="K16" i="10"/>
  <c r="K8" i="10"/>
  <c r="K6" i="10"/>
  <c r="J22" i="10"/>
  <c r="J20" i="10"/>
  <c r="J16" i="10"/>
  <c r="J8" i="10"/>
  <c r="J6" i="10"/>
  <c r="E32" i="15" l="1"/>
  <c r="E4" i="15"/>
  <c r="D32" i="15"/>
  <c r="E15" i="15"/>
  <c r="E14" i="15"/>
  <c r="E5" i="15"/>
  <c r="E18" i="15"/>
  <c r="D6" i="1"/>
  <c r="E13" i="15" l="1"/>
  <c r="K26" i="10"/>
  <c r="K24" i="10"/>
  <c r="J30" i="10"/>
  <c r="J26" i="10"/>
  <c r="J24" i="10"/>
  <c r="J10" i="10"/>
  <c r="G34" i="10"/>
  <c r="F34" i="10" a="1"/>
  <c r="F34" i="10" s="1"/>
  <c r="E34" i="10"/>
  <c r="I26" i="10"/>
  <c r="E26" i="10"/>
  <c r="H26" i="10"/>
  <c r="G26" i="10"/>
  <c r="E30" i="10"/>
  <c r="F30" i="10"/>
  <c r="F26" i="10"/>
  <c r="F24" i="10"/>
  <c r="E24" i="10"/>
  <c r="AB43" i="15"/>
  <c r="AK42" i="15"/>
  <c r="AJ42" i="15"/>
  <c r="AI42" i="15"/>
  <c r="AH42" i="15"/>
  <c r="AG42" i="15"/>
  <c r="AF42" i="15"/>
  <c r="AE42" i="15"/>
  <c r="AD42" i="15"/>
  <c r="AC42" i="15"/>
  <c r="AB42" i="15"/>
  <c r="AA42" i="15"/>
  <c r="AK41" i="15"/>
  <c r="AJ41" i="15"/>
  <c r="AI41" i="15"/>
  <c r="AH41" i="15"/>
  <c r="AG41" i="15"/>
  <c r="AF41" i="15"/>
  <c r="AE41" i="15"/>
  <c r="AD41" i="15"/>
  <c r="AC41" i="15"/>
  <c r="AB41" i="15"/>
  <c r="AA41" i="15"/>
  <c r="Z32" i="15"/>
  <c r="AA32" i="15"/>
  <c r="AA43" i="15" s="1"/>
  <c r="AB32" i="15"/>
  <c r="Z8" i="15"/>
  <c r="U27" i="15"/>
  <c r="X18" i="15"/>
  <c r="C6" i="15"/>
  <c r="C5" i="15"/>
  <c r="C4" i="15"/>
  <c r="F10" i="10" a="1"/>
  <c r="F10" i="10" s="1"/>
  <c r="C10" i="9"/>
  <c r="C8" i="9"/>
  <c r="AL12" i="9"/>
  <c r="BI35" i="10"/>
  <c r="BD35" i="10"/>
  <c r="BD41" i="10" s="1"/>
  <c r="AY35" i="10"/>
  <c r="AY41" i="10" s="1"/>
  <c r="AT35" i="10"/>
  <c r="AT41" i="10" s="1"/>
  <c r="AO35" i="10"/>
  <c r="AJ35" i="10"/>
  <c r="AJ41" i="10" s="1"/>
  <c r="AE35" i="10"/>
  <c r="AE41" i="10" s="1"/>
  <c r="Z35" i="10"/>
  <c r="T35" i="10"/>
  <c r="O35" i="10"/>
  <c r="BI33" i="10"/>
  <c r="BD33" i="10"/>
  <c r="AY33" i="10"/>
  <c r="AT33" i="10"/>
  <c r="AO33" i="10"/>
  <c r="AJ33" i="10"/>
  <c r="AE33" i="10"/>
  <c r="Z33" i="10"/>
  <c r="T33" i="10"/>
  <c r="O33" i="10"/>
  <c r="J33" i="10"/>
  <c r="E33" i="10"/>
  <c r="E41" i="10"/>
  <c r="J41" i="10"/>
  <c r="B35" i="10"/>
  <c r="B33" i="10"/>
  <c r="J19" i="10"/>
  <c r="E19" i="10"/>
  <c r="BI21" i="10"/>
  <c r="BD21" i="10"/>
  <c r="AY21" i="10"/>
  <c r="AT21" i="10"/>
  <c r="AO21" i="10"/>
  <c r="AJ21" i="10"/>
  <c r="AE21" i="10"/>
  <c r="Z21" i="10"/>
  <c r="G15" i="15" s="1"/>
  <c r="T21" i="10"/>
  <c r="O21" i="10"/>
  <c r="J21" i="10"/>
  <c r="E21" i="10"/>
  <c r="Z41" i="10" l="1"/>
  <c r="T41" i="10"/>
  <c r="O41" i="10"/>
  <c r="U26" i="15"/>
  <c r="Y18" i="15"/>
  <c r="AO41" i="10"/>
  <c r="D14" i="15" l="1"/>
  <c r="BN19" i="10"/>
  <c r="D19" i="10"/>
  <c r="D21" i="10"/>
  <c r="BN21" i="10"/>
  <c r="D15" i="15"/>
  <c r="D25" i="15"/>
  <c r="BN35" i="10"/>
  <c r="D35" i="10"/>
  <c r="E6" i="15"/>
  <c r="BN10" i="10"/>
  <c r="D10" i="10"/>
  <c r="E16" i="15"/>
  <c r="D24" i="10"/>
  <c r="BN24" i="10"/>
  <c r="D33" i="10"/>
  <c r="D24" i="15"/>
  <c r="BN33" i="10"/>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AK45" i="8"/>
  <c r="AJ45" i="8"/>
  <c r="AI45" i="8"/>
  <c r="AH45" i="8"/>
  <c r="AG45" i="8"/>
  <c r="AF45" i="8"/>
  <c r="AE45" i="8"/>
  <c r="AD45" i="8"/>
  <c r="AC45" i="8"/>
  <c r="AB45" i="8"/>
  <c r="AA45" i="8"/>
  <c r="Z45" i="8"/>
  <c r="Y45" i="8"/>
  <c r="X45" i="8"/>
  <c r="W45" i="8"/>
  <c r="V45" i="8"/>
  <c r="U45" i="8"/>
  <c r="T45" i="8"/>
  <c r="S45" i="8"/>
  <c r="R45" i="8"/>
  <c r="Q45" i="8"/>
  <c r="P45" i="8"/>
  <c r="O45" i="8"/>
  <c r="N45" i="8"/>
  <c r="M45" i="8"/>
  <c r="L45" i="8"/>
  <c r="K45" i="8"/>
  <c r="J45" i="8"/>
  <c r="I45" i="8"/>
  <c r="G23" i="8"/>
  <c r="AJ29" i="10" l="1"/>
  <c r="AE29" i="10"/>
  <c r="Z29" i="10"/>
  <c r="T29" i="10"/>
  <c r="BI27" i="10"/>
  <c r="BI31" i="10" s="1"/>
  <c r="BD27" i="10"/>
  <c r="AY27" i="10"/>
  <c r="AT27" i="10"/>
  <c r="AO27" i="10"/>
  <c r="AJ27" i="10"/>
  <c r="AE27" i="10"/>
  <c r="Z27" i="10"/>
  <c r="G18" i="15" s="1"/>
  <c r="T27" i="10"/>
  <c r="O27" i="10"/>
  <c r="J27" i="10"/>
  <c r="E27" i="10"/>
  <c r="E17" i="10"/>
  <c r="BD15" i="10"/>
  <c r="BD31" i="10" s="1"/>
  <c r="AY15" i="10"/>
  <c r="AY31" i="10" s="1"/>
  <c r="AT15" i="10"/>
  <c r="AT31" i="10" s="1"/>
  <c r="AO15" i="10"/>
  <c r="AO31" i="10" s="1"/>
  <c r="AJ15" i="10"/>
  <c r="B29" i="10"/>
  <c r="B27" i="10"/>
  <c r="B25" i="10"/>
  <c r="B23" i="10"/>
  <c r="B21" i="10"/>
  <c r="B19" i="10"/>
  <c r="B17" i="10"/>
  <c r="BI18" i="10"/>
  <c r="BH18" i="10"/>
  <c r="BG18" i="10"/>
  <c r="BF18" i="10"/>
  <c r="BE18" i="10"/>
  <c r="BD18" i="10"/>
  <c r="BC18" i="10"/>
  <c r="BB18" i="10"/>
  <c r="BA18" i="10"/>
  <c r="AZ18" i="10"/>
  <c r="AY18" i="10"/>
  <c r="J7" i="10"/>
  <c r="B7" i="10"/>
  <c r="T5" i="10"/>
  <c r="X6" i="15"/>
  <c r="X5" i="15"/>
  <c r="AL42" i="8"/>
  <c r="F32" i="1" s="1"/>
  <c r="AL36" i="8"/>
  <c r="F29" i="1" s="1"/>
  <c r="AL38" i="8"/>
  <c r="AL40" i="8"/>
  <c r="C22" i="8"/>
  <c r="C20" i="8"/>
  <c r="C42" i="8" s="1"/>
  <c r="C64" i="8" s="1"/>
  <c r="AL20" i="8"/>
  <c r="E32" i="1" s="1"/>
  <c r="C18" i="8"/>
  <c r="C40" i="8" s="1"/>
  <c r="C62" i="8" s="1"/>
  <c r="C84" i="8" s="1"/>
  <c r="C106" i="8" s="1"/>
  <c r="AL18" i="8"/>
  <c r="C16" i="8"/>
  <c r="C38" i="8" s="1"/>
  <c r="C60" i="8" s="1"/>
  <c r="C82" i="8" s="1"/>
  <c r="C104" i="8" s="1"/>
  <c r="C14" i="8"/>
  <c r="C36" i="8" s="1"/>
  <c r="C58" i="8" s="1"/>
  <c r="C80" i="8" s="1"/>
  <c r="C102" i="8" s="1"/>
  <c r="C12" i="8"/>
  <c r="C10" i="8"/>
  <c r="AL14" i="8"/>
  <c r="E29" i="1" s="1"/>
  <c r="AL16" i="8"/>
  <c r="D7" i="10" l="1"/>
  <c r="BN7" i="10"/>
  <c r="D5" i="15"/>
  <c r="D17" i="10"/>
  <c r="D13" i="15"/>
  <c r="BN17" i="10"/>
  <c r="D5" i="10"/>
  <c r="D15" i="10"/>
  <c r="BN15" i="10"/>
  <c r="Y45" i="10"/>
  <c r="C86" i="8"/>
  <c r="C108" i="8" s="1"/>
  <c r="O31" i="10"/>
  <c r="J31" i="10"/>
  <c r="Z31" i="10"/>
  <c r="AJ31" i="10"/>
  <c r="T31" i="10"/>
  <c r="E31" i="10"/>
  <c r="AE31" i="10"/>
  <c r="BN5" i="10" l="1"/>
  <c r="D4" i="15"/>
  <c r="U4" i="15" s="1"/>
  <c r="D29" i="10"/>
  <c r="BN29" i="10"/>
  <c r="D19" i="15"/>
  <c r="D27" i="10"/>
  <c r="BN27" i="10"/>
  <c r="D18" i="15"/>
  <c r="U5" i="15"/>
  <c r="J18" i="15"/>
  <c r="I18" i="15"/>
  <c r="BN31" i="10" l="1"/>
  <c r="D31" i="10"/>
  <c r="F18" i="15"/>
  <c r="U18" i="15"/>
  <c r="K13" i="15"/>
  <c r="G13" i="6" l="1"/>
  <c r="G25" i="6"/>
  <c r="G37" i="6"/>
  <c r="D226" i="1" l="1"/>
  <c r="C226" i="1"/>
  <c r="D233" i="1"/>
  <c r="C233" i="1"/>
  <c r="D232" i="1"/>
  <c r="C232" i="1"/>
  <c r="D18" i="1"/>
  <c r="D9" i="9" s="1"/>
  <c r="D17" i="1" l="1"/>
  <c r="D7" i="9" s="1"/>
  <c r="C33" i="1"/>
  <c r="D19" i="1"/>
  <c r="C167" i="1"/>
  <c r="B20" i="21"/>
  <c r="B34" i="21" s="1"/>
  <c r="B48" i="21" s="1"/>
  <c r="B62" i="21" s="1"/>
  <c r="B76" i="21" s="1"/>
  <c r="B90" i="21" s="1"/>
  <c r="B104" i="21" s="1"/>
  <c r="B118" i="21" s="1"/>
  <c r="B132" i="21" s="1"/>
  <c r="B146" i="21" s="1"/>
  <c r="B160" i="21" s="1"/>
  <c r="D16" i="1" l="1"/>
  <c r="D33" i="1" s="1"/>
  <c r="D15" i="1"/>
  <c r="D14" i="1"/>
  <c r="D13" i="1"/>
  <c r="D12" i="1"/>
  <c r="D11" i="1"/>
  <c r="D10" i="1"/>
  <c r="D8" i="1"/>
  <c r="D7" i="1"/>
  <c r="D21" i="8" l="1"/>
  <c r="AL120" i="16"/>
  <c r="AL110" i="16"/>
  <c r="AL100" i="16"/>
  <c r="AL90" i="16"/>
  <c r="AL80" i="16"/>
  <c r="AL70" i="16"/>
  <c r="AL60" i="16"/>
  <c r="AL50" i="16"/>
  <c r="AL40" i="16"/>
  <c r="AL30" i="16"/>
  <c r="AL20" i="16"/>
  <c r="C20" i="16"/>
  <c r="C30" i="16" s="1"/>
  <c r="C40" i="16" s="1"/>
  <c r="C50" i="16" s="1"/>
  <c r="C60" i="16" s="1"/>
  <c r="C70" i="16" s="1"/>
  <c r="C80" i="16" s="1"/>
  <c r="C90" i="16" s="1"/>
  <c r="C100" i="16" s="1"/>
  <c r="C110" i="16" s="1"/>
  <c r="C120" i="16" s="1"/>
  <c r="C18" i="16"/>
  <c r="C28" i="16" s="1"/>
  <c r="C38" i="16" s="1"/>
  <c r="C48" i="16" s="1"/>
  <c r="C58" i="16" s="1"/>
  <c r="C68" i="16" s="1"/>
  <c r="C78" i="16" s="1"/>
  <c r="C88" i="16" s="1"/>
  <c r="C98" i="16" s="1"/>
  <c r="C108" i="16" s="1"/>
  <c r="C118" i="16" s="1"/>
  <c r="AL10" i="16"/>
  <c r="F9" i="16" s="1"/>
  <c r="D19" i="16" s="1"/>
  <c r="AL22" i="17"/>
  <c r="M26" i="10"/>
  <c r="F19" i="16" l="1"/>
  <c r="D29" i="16" s="1"/>
  <c r="F29" i="16" s="1"/>
  <c r="D39" i="16" s="1"/>
  <c r="F39" i="16" s="1"/>
  <c r="D49" i="16" s="1"/>
  <c r="F49" i="16" s="1"/>
  <c r="D59" i="16" s="1"/>
  <c r="F59" i="16" s="1"/>
  <c r="D69" i="16" s="1"/>
  <c r="F69" i="16" s="1"/>
  <c r="D79" i="16" s="1"/>
  <c r="F79" i="16" s="1"/>
  <c r="D89" i="16" s="1"/>
  <c r="F89" i="16" s="1"/>
  <c r="D99" i="16" s="1"/>
  <c r="F99" i="16" s="1"/>
  <c r="D109" i="16" s="1"/>
  <c r="F109" i="16" s="1"/>
  <c r="D119" i="16" s="1"/>
  <c r="F119" i="16" s="1"/>
  <c r="M46" i="10"/>
  <c r="BI26" i="10" l="1"/>
  <c r="AL226" i="8"/>
  <c r="BI28" i="10"/>
  <c r="BI30" i="10"/>
  <c r="BI22" i="10"/>
  <c r="BI20" i="10"/>
  <c r="AK231" i="8"/>
  <c r="AJ231" i="8"/>
  <c r="AI231" i="8"/>
  <c r="AH231" i="8"/>
  <c r="AG231" i="8"/>
  <c r="AF231" i="8"/>
  <c r="AE231" i="8"/>
  <c r="AD231" i="8"/>
  <c r="AC231" i="8"/>
  <c r="AB231" i="8"/>
  <c r="AA231" i="8"/>
  <c r="Z231" i="8"/>
  <c r="Y231" i="8"/>
  <c r="X231" i="8"/>
  <c r="W231" i="8"/>
  <c r="V231" i="8"/>
  <c r="U231" i="8"/>
  <c r="T231" i="8"/>
  <c r="S231" i="8"/>
  <c r="R231" i="8"/>
  <c r="Q231" i="8"/>
  <c r="P231" i="8"/>
  <c r="O231" i="8"/>
  <c r="N231" i="8"/>
  <c r="M231" i="8"/>
  <c r="L231" i="8"/>
  <c r="K231" i="8"/>
  <c r="J231" i="8"/>
  <c r="I231" i="8"/>
  <c r="H231" i="8"/>
  <c r="G231" i="8"/>
  <c r="AL230" i="8"/>
  <c r="C230" i="8"/>
  <c r="D229" i="8"/>
  <c r="AL220" i="8"/>
  <c r="BI16" i="10"/>
  <c r="BH30" i="10"/>
  <c r="BH26" i="10"/>
  <c r="BH22" i="10"/>
  <c r="BH20" i="10"/>
  <c r="F229" i="8" l="1"/>
  <c r="BI8" i="10"/>
  <c r="AK153" i="6"/>
  <c r="AJ153" i="6"/>
  <c r="AI153" i="6"/>
  <c r="AH153" i="6"/>
  <c r="AG153" i="6"/>
  <c r="AF153" i="6"/>
  <c r="AE153" i="6"/>
  <c r="AD153" i="6"/>
  <c r="AC153" i="6"/>
  <c r="AB153" i="6"/>
  <c r="AA153" i="6"/>
  <c r="Z153" i="6"/>
  <c r="Y153" i="6"/>
  <c r="X153" i="6"/>
  <c r="W153" i="6"/>
  <c r="V153" i="6"/>
  <c r="U153" i="6"/>
  <c r="T153" i="6"/>
  <c r="S153" i="6"/>
  <c r="R153" i="6"/>
  <c r="Q153" i="6"/>
  <c r="P153" i="6"/>
  <c r="O153" i="6"/>
  <c r="N153" i="6"/>
  <c r="M153" i="6"/>
  <c r="L153" i="6"/>
  <c r="K153" i="6"/>
  <c r="J153" i="6"/>
  <c r="I153" i="6"/>
  <c r="H153" i="6"/>
  <c r="G153" i="6"/>
  <c r="AL148" i="6"/>
  <c r="BH16" i="10"/>
  <c r="BH8" i="10"/>
  <c r="BG8" i="10"/>
  <c r="BG30" i="10" l="1"/>
  <c r="BG28" i="10"/>
  <c r="BG26" i="10"/>
  <c r="BG22" i="10"/>
  <c r="BG20" i="10"/>
  <c r="BG16" i="10"/>
  <c r="AK423" i="17" l="1"/>
  <c r="AJ423" i="17"/>
  <c r="AI423" i="17"/>
  <c r="AH423" i="17"/>
  <c r="AG423" i="17"/>
  <c r="AF423" i="17"/>
  <c r="AE423" i="17"/>
  <c r="AD423" i="17"/>
  <c r="AC423" i="17"/>
  <c r="AB423" i="17"/>
  <c r="AA423" i="17"/>
  <c r="Z423" i="17"/>
  <c r="Y423" i="17"/>
  <c r="X423" i="17"/>
  <c r="W423" i="17"/>
  <c r="V423" i="17"/>
  <c r="U423" i="17"/>
  <c r="T423" i="17"/>
  <c r="S423" i="17"/>
  <c r="R423" i="17"/>
  <c r="Q423" i="17"/>
  <c r="P423" i="17"/>
  <c r="O423" i="17"/>
  <c r="N423" i="17"/>
  <c r="M423" i="17"/>
  <c r="L423" i="17"/>
  <c r="K423" i="17"/>
  <c r="J423" i="17"/>
  <c r="I423" i="17"/>
  <c r="H423" i="17"/>
  <c r="G423" i="17"/>
  <c r="AK139" i="6"/>
  <c r="AJ139" i="6"/>
  <c r="AI139" i="6"/>
  <c r="AH139" i="6"/>
  <c r="AG139" i="6"/>
  <c r="AF139" i="6"/>
  <c r="AE139" i="6"/>
  <c r="AD139" i="6"/>
  <c r="AC139" i="6"/>
  <c r="AB139" i="6"/>
  <c r="AA139" i="6"/>
  <c r="Z139" i="6"/>
  <c r="Y139" i="6"/>
  <c r="X139" i="6"/>
  <c r="W139" i="6"/>
  <c r="V139" i="6"/>
  <c r="U139" i="6"/>
  <c r="T139" i="6"/>
  <c r="S139" i="6"/>
  <c r="R139" i="6"/>
  <c r="Q139" i="6"/>
  <c r="P139" i="6"/>
  <c r="O139" i="6"/>
  <c r="N139" i="6"/>
  <c r="M139" i="6"/>
  <c r="L139" i="6"/>
  <c r="K139" i="6"/>
  <c r="J139" i="6"/>
  <c r="I139" i="6"/>
  <c r="H139" i="6"/>
  <c r="G139" i="6"/>
  <c r="AK155" i="9"/>
  <c r="AJ155" i="9"/>
  <c r="AI155" i="9"/>
  <c r="AH155" i="9"/>
  <c r="AG155" i="9"/>
  <c r="AF155" i="9"/>
  <c r="AE155" i="9"/>
  <c r="AD155" i="9"/>
  <c r="AC155" i="9"/>
  <c r="AB155" i="9"/>
  <c r="AA155" i="9"/>
  <c r="Z155" i="9"/>
  <c r="Y155" i="9"/>
  <c r="X155" i="9"/>
  <c r="W155" i="9"/>
  <c r="V155" i="9"/>
  <c r="U155" i="9"/>
  <c r="T155" i="9"/>
  <c r="S155" i="9"/>
  <c r="R155" i="9"/>
  <c r="Q155" i="9"/>
  <c r="P155" i="9"/>
  <c r="O155" i="9"/>
  <c r="N155" i="9"/>
  <c r="M155" i="9"/>
  <c r="L155" i="9"/>
  <c r="K155" i="9"/>
  <c r="J155" i="9"/>
  <c r="I155" i="9"/>
  <c r="H155" i="9"/>
  <c r="G155" i="9"/>
  <c r="BE8" i="10"/>
  <c r="BF8" i="10"/>
  <c r="BF30" i="10"/>
  <c r="BF28" i="10"/>
  <c r="BF26" i="10"/>
  <c r="BF22" i="10"/>
  <c r="BF20" i="10"/>
  <c r="BF16" i="10"/>
  <c r="BE28" i="10" l="1"/>
  <c r="BN28" i="10" l="1"/>
  <c r="D28" i="10"/>
  <c r="AK211" i="8"/>
  <c r="AJ211" i="8"/>
  <c r="AI211" i="8"/>
  <c r="AH211" i="8"/>
  <c r="AG211" i="8"/>
  <c r="AF211" i="8"/>
  <c r="AE211" i="8"/>
  <c r="AD211" i="8"/>
  <c r="AC211" i="8"/>
  <c r="AB211" i="8"/>
  <c r="AA211" i="8"/>
  <c r="Z211" i="8"/>
  <c r="Y211" i="8"/>
  <c r="X211" i="8"/>
  <c r="W211" i="8"/>
  <c r="V211" i="8"/>
  <c r="U211" i="8"/>
  <c r="S211" i="8"/>
  <c r="R211" i="8"/>
  <c r="Q211" i="8"/>
  <c r="P211" i="8"/>
  <c r="O211" i="8"/>
  <c r="N211" i="8"/>
  <c r="M211" i="8"/>
  <c r="L211" i="8"/>
  <c r="K211" i="8"/>
  <c r="J211" i="8"/>
  <c r="I211" i="8"/>
  <c r="H211" i="8"/>
  <c r="G211" i="8"/>
  <c r="T211" i="8"/>
  <c r="AL210" i="8"/>
  <c r="D209" i="8"/>
  <c r="BE30" i="10" l="1"/>
  <c r="BE26" i="10"/>
  <c r="BE22" i="10"/>
  <c r="BE20" i="10"/>
  <c r="BE16" i="10"/>
  <c r="BD30" i="10" l="1"/>
  <c r="BD26" i="10"/>
  <c r="BD22" i="10"/>
  <c r="BD20" i="10"/>
  <c r="BD16" i="10"/>
  <c r="BC16" i="10"/>
  <c r="BB16" i="10"/>
  <c r="AL134" i="6"/>
  <c r="AL414" i="17"/>
  <c r="D413" i="17"/>
  <c r="F413" i="17" l="1"/>
  <c r="O213" i="1"/>
  <c r="AL206" i="8"/>
  <c r="AL200" i="8"/>
  <c r="BC30" i="10" l="1"/>
  <c r="BC26" i="10"/>
  <c r="BC22" i="10"/>
  <c r="BC20" i="10"/>
  <c r="BB20" i="10"/>
  <c r="K19" i="15" l="1"/>
  <c r="K15" i="15"/>
  <c r="BN11" i="10"/>
  <c r="K18" i="15"/>
  <c r="L18" i="15"/>
  <c r="BN12" i="10"/>
  <c r="BN39" i="10"/>
  <c r="K14" i="15"/>
  <c r="Q141" i="18"/>
  <c r="Q155" i="18"/>
  <c r="O18" i="15" l="1"/>
  <c r="P18" i="15"/>
  <c r="AL376" i="17"/>
  <c r="BB30" i="10" l="1"/>
  <c r="BB26" i="10"/>
  <c r="BB22" i="10"/>
  <c r="BA30" i="10" l="1"/>
  <c r="AZ30" i="10"/>
  <c r="AY30" i="10"/>
  <c r="BA26" i="10"/>
  <c r="BA22" i="10"/>
  <c r="BA16" i="10"/>
  <c r="BA20" i="10"/>
  <c r="BA8" i="10"/>
  <c r="AK191" i="8" l="1"/>
  <c r="AJ191" i="8"/>
  <c r="AI191" i="8"/>
  <c r="AH191" i="8"/>
  <c r="AG191" i="8"/>
  <c r="AF191" i="8"/>
  <c r="AE191" i="8"/>
  <c r="AD191" i="8"/>
  <c r="AC191" i="8"/>
  <c r="AB191" i="8"/>
  <c r="AA191" i="8"/>
  <c r="Z191" i="8"/>
  <c r="Y191" i="8"/>
  <c r="X191" i="8"/>
  <c r="W191" i="8"/>
  <c r="V191" i="8"/>
  <c r="U191" i="8"/>
  <c r="T191" i="8"/>
  <c r="S191" i="8"/>
  <c r="R191" i="8"/>
  <c r="Q191" i="8"/>
  <c r="P191" i="8"/>
  <c r="O191" i="8"/>
  <c r="N191" i="8"/>
  <c r="M191" i="8"/>
  <c r="L191" i="8"/>
  <c r="K191" i="8"/>
  <c r="J191" i="8"/>
  <c r="I191" i="8"/>
  <c r="H191" i="8"/>
  <c r="G191" i="8"/>
  <c r="BI14" i="10" l="1"/>
  <c r="BD14" i="10"/>
  <c r="BC46" i="10"/>
  <c r="BB46" i="10"/>
  <c r="BA46" i="10"/>
  <c r="BM45" i="10"/>
  <c r="BL45" i="10"/>
  <c r="BK45" i="10"/>
  <c r="BJ45" i="10"/>
  <c r="BI45" i="10"/>
  <c r="BH45" i="10"/>
  <c r="BG45" i="10"/>
  <c r="BF45" i="10"/>
  <c r="BE45" i="10"/>
  <c r="BD45" i="10"/>
  <c r="AS45" i="10"/>
  <c r="AR45" i="10"/>
  <c r="AQ45" i="10"/>
  <c r="AP45" i="10"/>
  <c r="AO45" i="10"/>
  <c r="AY26" i="10" l="1"/>
  <c r="AY22" i="10"/>
  <c r="AY20" i="10"/>
  <c r="AZ8" i="10"/>
  <c r="AZ26" i="10"/>
  <c r="AZ22" i="10"/>
  <c r="AZ20" i="10"/>
  <c r="AZ16" i="10"/>
  <c r="AY16" i="10"/>
  <c r="AZ46" i="10" l="1"/>
  <c r="N213" i="1" l="1"/>
  <c r="C376" i="17"/>
  <c r="C414" i="17" s="1"/>
  <c r="D166" i="1" l="1"/>
  <c r="Q166" i="1"/>
  <c r="C185" i="1"/>
  <c r="Q185" i="1"/>
  <c r="BI42" i="10"/>
  <c r="BD42" i="10"/>
  <c r="Z42" i="10"/>
  <c r="BI13" i="10"/>
  <c r="BD13" i="10"/>
  <c r="AT13" i="10"/>
  <c r="AO13" i="10"/>
  <c r="AJ13" i="10"/>
  <c r="AE13" i="10"/>
  <c r="Z13" i="10"/>
  <c r="T13" i="10"/>
  <c r="O13" i="10"/>
  <c r="AW45" i="10" l="1"/>
  <c r="AV45" i="10"/>
  <c r="AU45" i="10"/>
  <c r="AT45" i="10"/>
  <c r="AX45" i="10"/>
  <c r="R166" i="1"/>
  <c r="R185" i="1"/>
  <c r="BN37" i="10" l="1"/>
  <c r="T14" i="10"/>
  <c r="Y14" i="10" s="1"/>
  <c r="M45" i="10"/>
  <c r="K17" i="15" l="1"/>
  <c r="AI45" i="10"/>
  <c r="AE45" i="10"/>
  <c r="AH45" i="10"/>
  <c r="AG45" i="10"/>
  <c r="AF45" i="10"/>
  <c r="N45" i="10"/>
  <c r="L45" i="10"/>
  <c r="K45" i="10"/>
  <c r="J45" i="10"/>
  <c r="J13" i="10"/>
  <c r="V45" i="10"/>
  <c r="U45" i="10"/>
  <c r="X45" i="10"/>
  <c r="T45" i="10"/>
  <c r="W45" i="10"/>
  <c r="R45" i="10"/>
  <c r="Q45" i="10"/>
  <c r="P45" i="10"/>
  <c r="S45" i="10"/>
  <c r="O45" i="10"/>
  <c r="I45" i="10"/>
  <c r="E45" i="10"/>
  <c r="H45" i="10"/>
  <c r="G45" i="10"/>
  <c r="F45" i="10"/>
  <c r="E13" i="10"/>
  <c r="AA45" i="10"/>
  <c r="AD45" i="10"/>
  <c r="Z45" i="10"/>
  <c r="AC45" i="10"/>
  <c r="AB45" i="10"/>
  <c r="K16" i="15" l="1"/>
  <c r="O48" i="10"/>
  <c r="AY13" i="10"/>
  <c r="BN13" i="10" s="1"/>
  <c r="AX22" i="10"/>
  <c r="AW22" i="10"/>
  <c r="AV22" i="10"/>
  <c r="AL120" i="6"/>
  <c r="C120" i="6"/>
  <c r="C134" i="6" s="1"/>
  <c r="C148" i="6" s="1"/>
  <c r="AL106" i="6"/>
  <c r="D13" i="10" l="1"/>
  <c r="AV46" i="10"/>
  <c r="AW46" i="10"/>
  <c r="AY46" i="10"/>
  <c r="AT14" i="10"/>
  <c r="AL188" i="8"/>
  <c r="C188" i="8"/>
  <c r="C206" i="8" s="1"/>
  <c r="C226" i="8" s="1"/>
  <c r="AL182" i="8"/>
  <c r="C182" i="8"/>
  <c r="C200" i="8" s="1"/>
  <c r="C220" i="8" s="1"/>
  <c r="AK173" i="8"/>
  <c r="AJ173" i="8"/>
  <c r="AI173" i="8"/>
  <c r="AH173" i="8"/>
  <c r="AG173" i="8"/>
  <c r="AF173" i="8"/>
  <c r="AE173" i="8"/>
  <c r="AD173" i="8"/>
  <c r="AC173" i="8"/>
  <c r="AB173" i="8"/>
  <c r="AA173" i="8"/>
  <c r="Z173" i="8"/>
  <c r="Y173" i="8"/>
  <c r="X173" i="8"/>
  <c r="W173" i="8"/>
  <c r="AL164" i="8"/>
  <c r="AX20" i="10" s="1"/>
  <c r="F163" i="8" l="1"/>
  <c r="D181" i="8" s="1"/>
  <c r="F181" i="8" s="1"/>
  <c r="D199" i="8" s="1"/>
  <c r="F199" i="8" s="1"/>
  <c r="D219" i="8" s="1"/>
  <c r="F219" i="8" s="1"/>
  <c r="F105" i="6"/>
  <c r="F119" i="6" s="1"/>
  <c r="D133" i="6" s="1"/>
  <c r="F133" i="6" s="1"/>
  <c r="D147" i="6" s="1"/>
  <c r="F147" i="6" s="1"/>
  <c r="Y5" i="15" l="1"/>
  <c r="C24" i="1"/>
  <c r="C27" i="1"/>
  <c r="Y13" i="15" l="1"/>
  <c r="D27" i="1"/>
  <c r="D9" i="8" s="1"/>
  <c r="D24" i="1"/>
  <c r="C213" i="1"/>
  <c r="D213" i="1"/>
  <c r="AT42" i="10" l="1"/>
  <c r="K5" i="15"/>
  <c r="D171" i="8"/>
  <c r="AK345" i="17" l="1"/>
  <c r="AJ345" i="17"/>
  <c r="AI345" i="17"/>
  <c r="AH345" i="17"/>
  <c r="AG345" i="17"/>
  <c r="AF345" i="17"/>
  <c r="AE345" i="17"/>
  <c r="AD345" i="17"/>
  <c r="AC345" i="17"/>
  <c r="AB345" i="17"/>
  <c r="AA345" i="17"/>
  <c r="Z345" i="17"/>
  <c r="Y345" i="17"/>
  <c r="X345" i="17"/>
  <c r="W345" i="17"/>
  <c r="V345" i="17"/>
  <c r="U345" i="17"/>
  <c r="T345" i="17"/>
  <c r="S345" i="17"/>
  <c r="R345" i="17"/>
  <c r="Q345" i="17"/>
  <c r="P345" i="17"/>
  <c r="O345" i="17"/>
  <c r="N345" i="17"/>
  <c r="M345" i="17"/>
  <c r="L345" i="17"/>
  <c r="K345" i="17"/>
  <c r="J345" i="17"/>
  <c r="I345" i="17"/>
  <c r="H345" i="17"/>
  <c r="G345" i="17"/>
  <c r="AL336" i="17" l="1"/>
  <c r="M213" i="1" s="1"/>
  <c r="Q213" i="1" s="1"/>
  <c r="R213" i="1" s="1"/>
  <c r="AL334" i="17"/>
  <c r="V173" i="8"/>
  <c r="U173" i="8"/>
  <c r="T173" i="8"/>
  <c r="S173" i="8"/>
  <c r="R173" i="8"/>
  <c r="Q173" i="8"/>
  <c r="P173" i="8"/>
  <c r="O173" i="8"/>
  <c r="N173" i="8"/>
  <c r="M173" i="8"/>
  <c r="L173" i="8"/>
  <c r="K173" i="8"/>
  <c r="J173" i="8"/>
  <c r="I173" i="8"/>
  <c r="H173" i="8"/>
  <c r="G173" i="8"/>
  <c r="AL170" i="8"/>
  <c r="AL172" i="8"/>
  <c r="AX26" i="10" l="1"/>
  <c r="F171" i="8"/>
  <c r="D189" i="8" s="1"/>
  <c r="AX30" i="10"/>
  <c r="AL326" i="17"/>
  <c r="G127" i="18" l="1"/>
  <c r="AU22" i="10" l="1"/>
  <c r="AU46" i="10" s="1"/>
  <c r="AT22" i="10" l="1"/>
  <c r="AT46" i="10" s="1"/>
  <c r="AS22" i="10" l="1"/>
  <c r="AS16" i="10"/>
  <c r="K4" i="15" l="1"/>
  <c r="D234" i="1"/>
  <c r="F234" i="1"/>
  <c r="E234" i="1"/>
  <c r="P234" i="1"/>
  <c r="O234" i="1"/>
  <c r="N234" i="1"/>
  <c r="AQ22" i="10"/>
  <c r="AR22" i="10"/>
  <c r="AR16" i="10"/>
  <c r="AL112" i="18"/>
  <c r="N113" i="18"/>
  <c r="N127" i="18"/>
  <c r="G113" i="18"/>
  <c r="AL152" i="8" l="1"/>
  <c r="AK305" i="17" l="1"/>
  <c r="AJ305" i="17"/>
  <c r="AI305" i="17"/>
  <c r="AH305" i="17"/>
  <c r="AG305" i="17"/>
  <c r="AF305" i="17"/>
  <c r="AE305" i="17"/>
  <c r="AD305" i="17"/>
  <c r="AC305" i="17"/>
  <c r="AB305" i="17"/>
  <c r="AA305" i="17"/>
  <c r="Z305" i="17"/>
  <c r="Y305" i="17"/>
  <c r="X305" i="17"/>
  <c r="W305" i="17"/>
  <c r="V305" i="17"/>
  <c r="U305" i="17"/>
  <c r="T305" i="17"/>
  <c r="S305" i="17"/>
  <c r="R305" i="17"/>
  <c r="Q305" i="17"/>
  <c r="P305" i="17"/>
  <c r="O305" i="17"/>
  <c r="N305" i="17"/>
  <c r="M305" i="17"/>
  <c r="L305" i="17"/>
  <c r="K305" i="17"/>
  <c r="J305" i="17"/>
  <c r="AL290" i="17"/>
  <c r="H113" i="18" l="1"/>
  <c r="I113" i="18"/>
  <c r="J113" i="18"/>
  <c r="K113" i="18"/>
  <c r="L113" i="18"/>
  <c r="M113" i="18"/>
  <c r="O113" i="18"/>
  <c r="P113" i="18"/>
  <c r="Q113" i="18"/>
  <c r="R113" i="18"/>
  <c r="S113" i="18"/>
  <c r="T113" i="18"/>
  <c r="U113" i="18"/>
  <c r="V113" i="18"/>
  <c r="W113" i="18"/>
  <c r="X113" i="18"/>
  <c r="Y113" i="18"/>
  <c r="Z113" i="18"/>
  <c r="AA113" i="18"/>
  <c r="H127" i="18"/>
  <c r="I127" i="18"/>
  <c r="J127" i="18"/>
  <c r="K127" i="18"/>
  <c r="L127" i="18"/>
  <c r="M127" i="18"/>
  <c r="O127" i="18"/>
  <c r="P127" i="18"/>
  <c r="Q127" i="18"/>
  <c r="R127" i="18"/>
  <c r="S127" i="18"/>
  <c r="T127" i="18"/>
  <c r="U127" i="18"/>
  <c r="V127" i="18"/>
  <c r="W127" i="18"/>
  <c r="X127" i="18"/>
  <c r="Y127" i="18"/>
  <c r="Z127" i="18"/>
  <c r="AA127" i="18"/>
  <c r="AQ16" i="10" l="1"/>
  <c r="AO16" i="10"/>
  <c r="AL288" i="17" l="1"/>
  <c r="L234" i="1" s="1"/>
  <c r="AL272" i="17" l="1"/>
  <c r="AP16" i="10"/>
  <c r="AO48" i="10" l="1"/>
  <c r="AO42" i="10"/>
  <c r="G113" i="20"/>
  <c r="H113" i="20"/>
  <c r="I113" i="20"/>
  <c r="AL110" i="18" l="1"/>
  <c r="AO14" i="10" l="1"/>
  <c r="AN16" i="10"/>
  <c r="AM16" i="10" l="1"/>
  <c r="AJ42" i="10" l="1"/>
  <c r="P192" i="1"/>
  <c r="Q186" i="1"/>
  <c r="G192" i="1"/>
  <c r="AL16" i="10"/>
  <c r="AK16" i="10"/>
  <c r="AL6" i="10"/>
  <c r="R186" i="1" l="1"/>
  <c r="H192" i="1"/>
  <c r="G85" i="6"/>
  <c r="AL250" i="17" l="1"/>
  <c r="K234" i="1" s="1"/>
  <c r="AK6" i="10" l="1"/>
  <c r="AJ6" i="10"/>
  <c r="D6" i="10" l="1"/>
  <c r="BN6" i="10"/>
  <c r="L4" i="15" s="1"/>
  <c r="AL10" i="9"/>
  <c r="E35" i="1" s="1"/>
  <c r="AE42" i="10" l="1"/>
  <c r="AJ16" i="10"/>
  <c r="AI16" i="10"/>
  <c r="G85" i="18" l="1"/>
  <c r="G99" i="18"/>
  <c r="AH16" i="10" l="1"/>
  <c r="AG16" i="10"/>
  <c r="AL126" i="8" l="1"/>
  <c r="D125" i="8"/>
  <c r="Q231" i="1"/>
  <c r="Q230" i="1"/>
  <c r="P85" i="18"/>
  <c r="F125" i="8" l="1"/>
  <c r="AF26" i="10"/>
  <c r="AE26" i="10"/>
  <c r="AF16" i="10"/>
  <c r="AE16" i="10"/>
  <c r="AE22" i="10" l="1"/>
  <c r="D207" i="1"/>
  <c r="D209" i="1"/>
  <c r="BN22" i="10" l="1"/>
  <c r="L15" i="15" s="1"/>
  <c r="D22" i="10"/>
  <c r="AG71" i="18"/>
  <c r="R35" i="15" l="1"/>
  <c r="R42" i="15"/>
  <c r="R28" i="15"/>
  <c r="D196" i="1" l="1"/>
  <c r="AD26" i="10"/>
  <c r="L6" i="15"/>
  <c r="H17" i="15" l="1"/>
  <c r="AB46" i="10"/>
  <c r="AA46" i="10"/>
  <c r="Z46" i="10" l="1"/>
  <c r="X36" i="10" l="1"/>
  <c r="W36" i="10" l="1"/>
  <c r="V36" i="10"/>
  <c r="AL140" i="17" l="1"/>
  <c r="U36" i="10"/>
  <c r="T36" i="10"/>
  <c r="Y36" i="10" s="1"/>
  <c r="U16" i="10"/>
  <c r="T16" i="10"/>
  <c r="H28" i="15" l="1"/>
  <c r="T42" i="10"/>
  <c r="Y42" i="10" s="1"/>
  <c r="H205" i="1"/>
  <c r="S16" i="10"/>
  <c r="R16" i="10"/>
  <c r="AL52" i="8"/>
  <c r="AL54" i="8"/>
  <c r="AL56" i="8"/>
  <c r="AL66" i="8"/>
  <c r="G33" i="1" s="1"/>
  <c r="Q33" i="1" s="1"/>
  <c r="R33" i="1" s="1"/>
  <c r="R43" i="15"/>
  <c r="AL67" i="8" l="1"/>
  <c r="G27" i="1"/>
  <c r="BN38" i="10"/>
  <c r="C212" i="1"/>
  <c r="C211" i="1"/>
  <c r="C210" i="1"/>
  <c r="C209" i="1"/>
  <c r="C208" i="1"/>
  <c r="C207" i="1"/>
  <c r="C206" i="1"/>
  <c r="C205" i="1"/>
  <c r="C201" i="1"/>
  <c r="C200" i="1"/>
  <c r="C199" i="1"/>
  <c r="C198" i="1"/>
  <c r="C197" i="1"/>
  <c r="D206" i="1"/>
  <c r="D205" i="1"/>
  <c r="D204" i="1"/>
  <c r="D201" i="1"/>
  <c r="D200" i="1"/>
  <c r="D199" i="1"/>
  <c r="D198" i="1"/>
  <c r="D197" i="1"/>
  <c r="C64" i="17"/>
  <c r="AL26" i="17"/>
  <c r="F25" i="17" s="1"/>
  <c r="D63" i="17" s="1"/>
  <c r="E12" i="15" l="1"/>
  <c r="R36" i="10"/>
  <c r="AK43" i="9"/>
  <c r="AJ43" i="9"/>
  <c r="AI43" i="9"/>
  <c r="AH43" i="9"/>
  <c r="AG43" i="9"/>
  <c r="AF43" i="9"/>
  <c r="AE43" i="9"/>
  <c r="AD43" i="9"/>
  <c r="AC43" i="9"/>
  <c r="AB43" i="9"/>
  <c r="AA43" i="9"/>
  <c r="Z43" i="9"/>
  <c r="Y43" i="9"/>
  <c r="X43" i="9"/>
  <c r="W43" i="9"/>
  <c r="V43" i="9"/>
  <c r="U43" i="9"/>
  <c r="T43" i="9"/>
  <c r="S43" i="9"/>
  <c r="R43" i="9"/>
  <c r="Q43" i="9"/>
  <c r="P43" i="9"/>
  <c r="O43" i="9"/>
  <c r="N43" i="9"/>
  <c r="M43" i="9"/>
  <c r="L43" i="9"/>
  <c r="K43" i="9"/>
  <c r="J43" i="9"/>
  <c r="I43" i="9"/>
  <c r="H43" i="9"/>
  <c r="G43" i="9"/>
  <c r="AH29" i="9"/>
  <c r="AG29" i="9"/>
  <c r="AF29" i="9"/>
  <c r="AE29" i="9"/>
  <c r="AD29" i="9"/>
  <c r="AC29" i="9"/>
  <c r="AB29" i="9"/>
  <c r="AA29" i="9"/>
  <c r="AK15" i="9"/>
  <c r="AJ15" i="9"/>
  <c r="AI15" i="9"/>
  <c r="AH15" i="9"/>
  <c r="AG15" i="9"/>
  <c r="AF15" i="9"/>
  <c r="AE15" i="9"/>
  <c r="AD15" i="9"/>
  <c r="AC15" i="9"/>
  <c r="AB15" i="9"/>
  <c r="AA15" i="9"/>
  <c r="Z15" i="9"/>
  <c r="Y15" i="9"/>
  <c r="X15" i="9"/>
  <c r="W15" i="9"/>
  <c r="V15" i="9"/>
  <c r="U15" i="9"/>
  <c r="T15" i="9"/>
  <c r="S15" i="9"/>
  <c r="R15" i="9"/>
  <c r="Q15" i="9"/>
  <c r="P15" i="9"/>
  <c r="O15" i="9"/>
  <c r="N15" i="9"/>
  <c r="M15" i="9"/>
  <c r="L15" i="9"/>
  <c r="K15" i="9"/>
  <c r="J15" i="9"/>
  <c r="I15" i="9"/>
  <c r="H15" i="9"/>
  <c r="G15" i="9"/>
  <c r="Z29" i="9"/>
  <c r="Y29" i="9"/>
  <c r="X29" i="9"/>
  <c r="W29" i="9"/>
  <c r="V29" i="9"/>
  <c r="U29" i="9"/>
  <c r="T29" i="9"/>
  <c r="S29" i="9"/>
  <c r="R29" i="9"/>
  <c r="Q29" i="9"/>
  <c r="P29" i="9"/>
  <c r="O29" i="9"/>
  <c r="N29" i="9"/>
  <c r="M29" i="9"/>
  <c r="L29" i="9"/>
  <c r="K29" i="9"/>
  <c r="J29" i="9"/>
  <c r="I29" i="9"/>
  <c r="H29" i="9"/>
  <c r="G29" i="9"/>
  <c r="X19" i="15" l="1"/>
  <c r="X16" i="15"/>
  <c r="X17" i="15"/>
  <c r="BN36" i="10" l="1"/>
  <c r="D36" i="10"/>
  <c r="E25" i="15"/>
  <c r="O42" i="10"/>
  <c r="Y19" i="15"/>
  <c r="Y16" i="15"/>
  <c r="Y17" i="15"/>
  <c r="R230" i="1" l="1"/>
  <c r="AJ43" i="10"/>
  <c r="BM30" i="10"/>
  <c r="BL30" i="10"/>
  <c r="BK30" i="10"/>
  <c r="BJ30" i="10"/>
  <c r="AS30" i="10"/>
  <c r="AR30" i="10"/>
  <c r="AQ30" i="10"/>
  <c r="AP30" i="10"/>
  <c r="AO30" i="10"/>
  <c r="AN30" i="10"/>
  <c r="AM30" i="10"/>
  <c r="AL30" i="10"/>
  <c r="AK30" i="10"/>
  <c r="AJ30" i="10"/>
  <c r="AI30" i="10"/>
  <c r="AH30" i="10"/>
  <c r="AG30" i="10"/>
  <c r="AF30" i="10"/>
  <c r="AE30" i="10"/>
  <c r="AD30" i="10"/>
  <c r="AC30" i="10"/>
  <c r="H19" i="15" s="1"/>
  <c r="X30" i="10"/>
  <c r="W30" i="10"/>
  <c r="V30" i="10"/>
  <c r="U30" i="10"/>
  <c r="T30" i="10"/>
  <c r="N30" i="10"/>
  <c r="BN43" i="10" l="1"/>
  <c r="D43" i="10"/>
  <c r="AC46" i="10"/>
  <c r="Z32" i="10"/>
  <c r="AM45" i="10"/>
  <c r="AL45" i="10"/>
  <c r="AK45" i="10"/>
  <c r="AJ45" i="10"/>
  <c r="AN45" i="10"/>
  <c r="Q31" i="1"/>
  <c r="AL102" i="17"/>
  <c r="G205" i="1" s="1"/>
  <c r="C102" i="17"/>
  <c r="C140" i="17" s="1"/>
  <c r="AL64" i="17"/>
  <c r="F205" i="1" s="1"/>
  <c r="BN30" i="10" l="1"/>
  <c r="E19" i="15"/>
  <c r="D30" i="10"/>
  <c r="BB45" i="10"/>
  <c r="BC45" i="10"/>
  <c r="AY45" i="10"/>
  <c r="AZ45" i="10"/>
  <c r="BA45" i="10"/>
  <c r="J14" i="10"/>
  <c r="AL8" i="6"/>
  <c r="E23" i="1" s="1"/>
  <c r="BN45" i="10" l="1"/>
  <c r="L19" i="15"/>
  <c r="C36" i="1" l="1"/>
  <c r="C35" i="1"/>
  <c r="C34" i="1"/>
  <c r="C32" i="1"/>
  <c r="C31" i="1"/>
  <c r="C30" i="1"/>
  <c r="C29" i="1"/>
  <c r="C28" i="1"/>
  <c r="C26" i="1"/>
  <c r="C25" i="1"/>
  <c r="C23" i="1"/>
  <c r="D35" i="1"/>
  <c r="D31" i="1" l="1"/>
  <c r="D32" i="1"/>
  <c r="D19" i="8" s="1"/>
  <c r="F19" i="8" s="1"/>
  <c r="R31" i="1" l="1"/>
  <c r="D17" i="8"/>
  <c r="F17" i="8" s="1"/>
  <c r="D41" i="8" s="1"/>
  <c r="F41" i="8" s="1"/>
  <c r="D63" i="8" s="1"/>
  <c r="F63" i="8" s="1"/>
  <c r="I46" i="10"/>
  <c r="D79" i="8" l="1"/>
  <c r="F79" i="8" s="1"/>
  <c r="D101" i="8" s="1"/>
  <c r="F101" i="8" s="1"/>
  <c r="D83" i="8"/>
  <c r="F83" i="8" s="1"/>
  <c r="D105" i="8" s="1"/>
  <c r="F105" i="8" s="1"/>
  <c r="D192" i="1"/>
  <c r="H46" i="10" l="1"/>
  <c r="G46" i="10" l="1"/>
  <c r="E32" i="10"/>
  <c r="F46" i="10" l="1"/>
  <c r="E42" i="10"/>
  <c r="E46" i="10" l="1"/>
  <c r="E47" i="10" s="1"/>
  <c r="E14" i="10"/>
  <c r="AL164" i="9"/>
  <c r="AL150" i="9"/>
  <c r="AL136" i="9"/>
  <c r="AL122" i="9"/>
  <c r="AL108" i="9"/>
  <c r="AL94" i="9"/>
  <c r="AL80" i="9"/>
  <c r="AL66" i="9"/>
  <c r="I35" i="1" s="1"/>
  <c r="AL52" i="9"/>
  <c r="AL38" i="9"/>
  <c r="G35" i="1" s="1"/>
  <c r="AL24" i="9"/>
  <c r="F35" i="1" s="1"/>
  <c r="C14" i="9"/>
  <c r="C28" i="9" s="1"/>
  <c r="C26" i="9"/>
  <c r="C24" i="9"/>
  <c r="C38" i="9" s="1"/>
  <c r="C52" i="9" s="1"/>
  <c r="C66" i="9" s="1"/>
  <c r="C80" i="9" s="1"/>
  <c r="C94" i="9" s="1"/>
  <c r="C108" i="9" s="1"/>
  <c r="C122" i="9" s="1"/>
  <c r="C136" i="9" s="1"/>
  <c r="C150" i="9" s="1"/>
  <c r="C164" i="9" s="1"/>
  <c r="AK125" i="6"/>
  <c r="AJ125" i="6"/>
  <c r="AI125" i="6"/>
  <c r="AH125" i="6"/>
  <c r="AG125" i="6"/>
  <c r="AF125" i="6"/>
  <c r="AE125" i="6"/>
  <c r="AD125" i="6"/>
  <c r="AC125" i="6"/>
  <c r="AB125" i="6"/>
  <c r="AA125" i="6"/>
  <c r="Z125" i="6"/>
  <c r="Y125" i="6"/>
  <c r="X125" i="6"/>
  <c r="W125" i="6"/>
  <c r="V125" i="6"/>
  <c r="U125" i="6"/>
  <c r="T125" i="6"/>
  <c r="S125" i="6"/>
  <c r="R125" i="6"/>
  <c r="Q125" i="6"/>
  <c r="P125" i="6"/>
  <c r="O125" i="6"/>
  <c r="N125" i="6"/>
  <c r="M125" i="6"/>
  <c r="L125" i="6"/>
  <c r="K125" i="6"/>
  <c r="J125" i="6"/>
  <c r="I125" i="6"/>
  <c r="H125" i="6"/>
  <c r="G125" i="6"/>
  <c r="AK111" i="6"/>
  <c r="AJ111" i="6"/>
  <c r="AI111" i="6"/>
  <c r="AH111" i="6"/>
  <c r="AG111" i="6"/>
  <c r="AF111" i="6"/>
  <c r="AE111" i="6"/>
  <c r="AD111" i="6"/>
  <c r="AC111" i="6"/>
  <c r="AB111" i="6"/>
  <c r="AA111" i="6"/>
  <c r="Z111" i="6"/>
  <c r="Y111" i="6"/>
  <c r="X111" i="6"/>
  <c r="W111" i="6"/>
  <c r="V111" i="6"/>
  <c r="U111" i="6"/>
  <c r="T111" i="6"/>
  <c r="S111" i="6"/>
  <c r="R111" i="6"/>
  <c r="Q111" i="6"/>
  <c r="P111" i="6"/>
  <c r="O111" i="6"/>
  <c r="N111" i="6"/>
  <c r="M111" i="6"/>
  <c r="L111" i="6"/>
  <c r="K111" i="6"/>
  <c r="J111" i="6"/>
  <c r="I111" i="6"/>
  <c r="H111" i="6"/>
  <c r="G111" i="6"/>
  <c r="AK97" i="6"/>
  <c r="AJ97" i="6"/>
  <c r="AI97" i="6"/>
  <c r="AH97" i="6"/>
  <c r="AG97" i="6"/>
  <c r="AF97" i="6"/>
  <c r="AE97" i="6"/>
  <c r="AD97" i="6"/>
  <c r="AC97" i="6"/>
  <c r="AB97" i="6"/>
  <c r="AA97" i="6"/>
  <c r="Z97" i="6"/>
  <c r="Y97" i="6"/>
  <c r="X97" i="6"/>
  <c r="W97" i="6"/>
  <c r="V97" i="6"/>
  <c r="U97" i="6"/>
  <c r="T97" i="6"/>
  <c r="S97" i="6"/>
  <c r="R97" i="6"/>
  <c r="Q97" i="6"/>
  <c r="P97" i="6"/>
  <c r="O97" i="6"/>
  <c r="N97" i="6"/>
  <c r="M97" i="6"/>
  <c r="L97" i="6"/>
  <c r="K97" i="6"/>
  <c r="J97" i="6"/>
  <c r="I97" i="6"/>
  <c r="H97" i="6"/>
  <c r="G97" i="6"/>
  <c r="AK85" i="6"/>
  <c r="AJ85" i="6"/>
  <c r="AI85" i="6"/>
  <c r="AH85" i="6"/>
  <c r="AG85" i="6"/>
  <c r="AF85" i="6"/>
  <c r="AE85" i="6"/>
  <c r="AD85" i="6"/>
  <c r="AC85" i="6"/>
  <c r="AB85" i="6"/>
  <c r="AA85" i="6"/>
  <c r="Z85" i="6"/>
  <c r="Y85" i="6"/>
  <c r="X85" i="6"/>
  <c r="W85" i="6"/>
  <c r="V85" i="6"/>
  <c r="U85" i="6"/>
  <c r="T85" i="6"/>
  <c r="S85" i="6"/>
  <c r="R85" i="6"/>
  <c r="Q85" i="6"/>
  <c r="P85" i="6"/>
  <c r="O85" i="6"/>
  <c r="N85" i="6"/>
  <c r="M85" i="6"/>
  <c r="L85" i="6"/>
  <c r="K85" i="6"/>
  <c r="J85" i="6"/>
  <c r="I85" i="6"/>
  <c r="H85" i="6"/>
  <c r="AK73" i="6"/>
  <c r="AJ73" i="6"/>
  <c r="AI73" i="6"/>
  <c r="AH73" i="6"/>
  <c r="AG73" i="6"/>
  <c r="AF73" i="6"/>
  <c r="AE73" i="6"/>
  <c r="AD73" i="6"/>
  <c r="AC73" i="6"/>
  <c r="AB73" i="6"/>
  <c r="AA73" i="6"/>
  <c r="Z73" i="6"/>
  <c r="Y73" i="6"/>
  <c r="X73" i="6"/>
  <c r="W73" i="6"/>
  <c r="V73" i="6"/>
  <c r="U73" i="6"/>
  <c r="T73" i="6"/>
  <c r="S73" i="6"/>
  <c r="R73" i="6"/>
  <c r="Q73" i="6"/>
  <c r="P73" i="6"/>
  <c r="O73" i="6"/>
  <c r="N73" i="6"/>
  <c r="M73" i="6"/>
  <c r="L73" i="6"/>
  <c r="K73" i="6"/>
  <c r="J73" i="6"/>
  <c r="I73" i="6"/>
  <c r="H73" i="6"/>
  <c r="G73" i="6"/>
  <c r="AK61" i="6"/>
  <c r="AJ61" i="6"/>
  <c r="AI61" i="6"/>
  <c r="AH61" i="6"/>
  <c r="AG61" i="6"/>
  <c r="AF61" i="6"/>
  <c r="AE61" i="6"/>
  <c r="AD61" i="6"/>
  <c r="AC61" i="6"/>
  <c r="AB61" i="6"/>
  <c r="AA61" i="6"/>
  <c r="Z61" i="6"/>
  <c r="Y61" i="6"/>
  <c r="X61" i="6"/>
  <c r="W61" i="6"/>
  <c r="V61" i="6"/>
  <c r="U61" i="6"/>
  <c r="T61" i="6"/>
  <c r="S61" i="6"/>
  <c r="R61" i="6"/>
  <c r="Q61" i="6"/>
  <c r="P61" i="6"/>
  <c r="O61" i="6"/>
  <c r="N61" i="6"/>
  <c r="M61" i="6"/>
  <c r="L61" i="6"/>
  <c r="K61" i="6"/>
  <c r="J61" i="6"/>
  <c r="I61" i="6"/>
  <c r="H61" i="6"/>
  <c r="G61" i="6"/>
  <c r="AK49" i="6"/>
  <c r="AJ49" i="6"/>
  <c r="AI49" i="6"/>
  <c r="AH49" i="6"/>
  <c r="AG49" i="6"/>
  <c r="AF49" i="6"/>
  <c r="AE49" i="6"/>
  <c r="AD49" i="6"/>
  <c r="AC49" i="6"/>
  <c r="AB49" i="6"/>
  <c r="AA49" i="6"/>
  <c r="Z49" i="6"/>
  <c r="Y49" i="6"/>
  <c r="X49" i="6"/>
  <c r="W49" i="6"/>
  <c r="V49" i="6"/>
  <c r="U49" i="6"/>
  <c r="T49" i="6"/>
  <c r="S49" i="6"/>
  <c r="R49" i="6"/>
  <c r="Q49" i="6"/>
  <c r="P49" i="6"/>
  <c r="O49" i="6"/>
  <c r="N49" i="6"/>
  <c r="M49" i="6"/>
  <c r="L49" i="6"/>
  <c r="K49" i="6"/>
  <c r="J49" i="6"/>
  <c r="I49" i="6"/>
  <c r="H49" i="6"/>
  <c r="G49" i="6"/>
  <c r="AK37" i="6"/>
  <c r="AJ37" i="6"/>
  <c r="AI37" i="6"/>
  <c r="AH37" i="6"/>
  <c r="AG37" i="6"/>
  <c r="AF37" i="6"/>
  <c r="AE37" i="6"/>
  <c r="AD37" i="6"/>
  <c r="AC37" i="6"/>
  <c r="AB37" i="6"/>
  <c r="AA37" i="6"/>
  <c r="Z37" i="6"/>
  <c r="Y37" i="6"/>
  <c r="X37" i="6"/>
  <c r="W37" i="6"/>
  <c r="V37" i="6"/>
  <c r="U37" i="6"/>
  <c r="T37" i="6"/>
  <c r="S37" i="6"/>
  <c r="R37" i="6"/>
  <c r="Q37" i="6"/>
  <c r="P37" i="6"/>
  <c r="O37" i="6"/>
  <c r="N37" i="6"/>
  <c r="M37" i="6"/>
  <c r="L37" i="6"/>
  <c r="K37" i="6"/>
  <c r="J37" i="6"/>
  <c r="I37" i="6"/>
  <c r="H37" i="6"/>
  <c r="AK25" i="6"/>
  <c r="AJ25" i="6"/>
  <c r="AI25" i="6"/>
  <c r="AH25" i="6"/>
  <c r="AG25" i="6"/>
  <c r="AF25" i="6"/>
  <c r="AE25" i="6"/>
  <c r="AD25" i="6"/>
  <c r="AC25" i="6"/>
  <c r="AB25" i="6"/>
  <c r="AA25" i="6"/>
  <c r="Z25" i="6"/>
  <c r="Y25" i="6"/>
  <c r="X25" i="6"/>
  <c r="W25" i="6"/>
  <c r="V25" i="6"/>
  <c r="U25" i="6"/>
  <c r="T25" i="6"/>
  <c r="S25" i="6"/>
  <c r="R25" i="6"/>
  <c r="Q25" i="6"/>
  <c r="P25" i="6"/>
  <c r="O25" i="6"/>
  <c r="N25" i="6"/>
  <c r="M25" i="6"/>
  <c r="L25" i="6"/>
  <c r="K25" i="6"/>
  <c r="J25" i="6"/>
  <c r="I25" i="6"/>
  <c r="H25" i="6"/>
  <c r="AK13" i="6"/>
  <c r="AJ13" i="6"/>
  <c r="AI13" i="6"/>
  <c r="AH13" i="6"/>
  <c r="AG13" i="6"/>
  <c r="AF13" i="6"/>
  <c r="AE13" i="6"/>
  <c r="AD13" i="6"/>
  <c r="AC13" i="6"/>
  <c r="AB13" i="6"/>
  <c r="AA13" i="6"/>
  <c r="Z13" i="6"/>
  <c r="Y13" i="6"/>
  <c r="X13" i="6"/>
  <c r="W13" i="6"/>
  <c r="V13" i="6"/>
  <c r="U13" i="6"/>
  <c r="T13" i="6"/>
  <c r="S13" i="6"/>
  <c r="R13" i="6"/>
  <c r="Q13" i="6"/>
  <c r="P13" i="6"/>
  <c r="O13" i="6"/>
  <c r="N13" i="6"/>
  <c r="M13" i="6"/>
  <c r="L13" i="6"/>
  <c r="K13" i="6"/>
  <c r="J13" i="6"/>
  <c r="I13" i="6"/>
  <c r="H13" i="6"/>
  <c r="E49" i="10" l="1"/>
  <c r="L25" i="15"/>
  <c r="X25" i="15"/>
  <c r="B37" i="10"/>
  <c r="J34" i="10" a="1"/>
  <c r="J34" i="10" s="1"/>
  <c r="BN34" i="10" l="1"/>
  <c r="D34" i="10"/>
  <c r="E24" i="15"/>
  <c r="Y25" i="15"/>
  <c r="Q216" i="1"/>
  <c r="Q215" i="1"/>
  <c r="P222" i="1"/>
  <c r="D216" i="1"/>
  <c r="C216" i="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AL168" i="21"/>
  <c r="AL166" i="21"/>
  <c r="AL164" i="21"/>
  <c r="AL162" i="21"/>
  <c r="AL169" i="21" s="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AL154" i="21"/>
  <c r="AL152" i="21"/>
  <c r="AL150" i="21"/>
  <c r="AL148"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AL140" i="21"/>
  <c r="AL138" i="21"/>
  <c r="AL136" i="21"/>
  <c r="AL134" i="21"/>
  <c r="C134" i="21"/>
  <c r="C148" i="21" s="1"/>
  <c r="C162" i="21" s="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AL126" i="21"/>
  <c r="AL124" i="21"/>
  <c r="AL122" i="21"/>
  <c r="AL120"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AL112" i="21"/>
  <c r="AL110" i="21"/>
  <c r="AL108" i="21"/>
  <c r="AL106"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AL98" i="21"/>
  <c r="AL96" i="21"/>
  <c r="AL94" i="21"/>
  <c r="AL92" i="21"/>
  <c r="AL99" i="21" s="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AL84" i="21"/>
  <c r="AL82" i="21"/>
  <c r="AL80" i="21"/>
  <c r="AL78"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AL70" i="21"/>
  <c r="AL68" i="21"/>
  <c r="AL66" i="21"/>
  <c r="AL64"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AL56" i="21"/>
  <c r="AL54" i="21"/>
  <c r="AL52" i="21"/>
  <c r="AL50"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AL42" i="21"/>
  <c r="AL40" i="21"/>
  <c r="AL38" i="21"/>
  <c r="AL36" i="21"/>
  <c r="AL43" i="21" s="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AL28" i="21"/>
  <c r="C28" i="21"/>
  <c r="C42" i="21" s="1"/>
  <c r="C56" i="21" s="1"/>
  <c r="C70" i="21" s="1"/>
  <c r="C84" i="21" s="1"/>
  <c r="C98" i="21" s="1"/>
  <c r="C112" i="21" s="1"/>
  <c r="C126" i="21" s="1"/>
  <c r="C140" i="21" s="1"/>
  <c r="C154" i="21" s="1"/>
  <c r="C168" i="21" s="1"/>
  <c r="AL26" i="21"/>
  <c r="C26" i="21"/>
  <c r="C40" i="21" s="1"/>
  <c r="C54" i="21" s="1"/>
  <c r="C68" i="21" s="1"/>
  <c r="C82" i="21" s="1"/>
  <c r="C96" i="21" s="1"/>
  <c r="C110" i="21" s="1"/>
  <c r="C124" i="21" s="1"/>
  <c r="C138" i="21" s="1"/>
  <c r="C152" i="21" s="1"/>
  <c r="C166" i="21" s="1"/>
  <c r="AL24" i="21"/>
  <c r="C24" i="21"/>
  <c r="C38" i="21" s="1"/>
  <c r="C52" i="21" s="1"/>
  <c r="C66" i="21" s="1"/>
  <c r="C80" i="21" s="1"/>
  <c r="C94" i="21" s="1"/>
  <c r="C108" i="21" s="1"/>
  <c r="C122" i="21" s="1"/>
  <c r="C136" i="21" s="1"/>
  <c r="C150" i="21" s="1"/>
  <c r="C164" i="21" s="1"/>
  <c r="AL22" i="21"/>
  <c r="C22" i="21"/>
  <c r="C36" i="21" s="1"/>
  <c r="C50" i="21" s="1"/>
  <c r="C64" i="21" s="1"/>
  <c r="C78" i="21" s="1"/>
  <c r="C92" i="21" s="1"/>
  <c r="C106" i="21" s="1"/>
  <c r="B17" i="21"/>
  <c r="B31" i="21" s="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AL14" i="21"/>
  <c r="F13" i="21" s="1"/>
  <c r="D27" i="21" s="1"/>
  <c r="AL12" i="21"/>
  <c r="F11" i="21"/>
  <c r="D25" i="21" s="1"/>
  <c r="AL10" i="21"/>
  <c r="F9" i="21" s="1"/>
  <c r="D23" i="21" s="1"/>
  <c r="AL8" i="21"/>
  <c r="F7" i="21"/>
  <c r="D21" i="21" s="1"/>
  <c r="G5" i="21"/>
  <c r="H5" i="21" s="1"/>
  <c r="I5" i="21" s="1"/>
  <c r="J5" i="21" s="1"/>
  <c r="K5" i="21" s="1"/>
  <c r="L5" i="21" s="1"/>
  <c r="M5" i="21" s="1"/>
  <c r="N5" i="21" s="1"/>
  <c r="O5" i="21" s="1"/>
  <c r="P5" i="21" s="1"/>
  <c r="Q5" i="21" s="1"/>
  <c r="R5" i="21" s="1"/>
  <c r="S5" i="21" s="1"/>
  <c r="T5" i="21" s="1"/>
  <c r="U5" i="21" s="1"/>
  <c r="V5" i="21" s="1"/>
  <c r="W5" i="21" s="1"/>
  <c r="X5" i="21" s="1"/>
  <c r="Y5" i="21" s="1"/>
  <c r="Z5" i="21" s="1"/>
  <c r="AA5" i="21" s="1"/>
  <c r="AB5" i="21" s="1"/>
  <c r="AC5" i="21" s="1"/>
  <c r="AD5" i="21" s="1"/>
  <c r="AE5" i="21" s="1"/>
  <c r="AF5" i="21" s="1"/>
  <c r="AG5" i="21" s="1"/>
  <c r="AH5" i="21" s="1"/>
  <c r="AI5" i="21" s="1"/>
  <c r="AJ5" i="21" s="1"/>
  <c r="AK5" i="21" s="1"/>
  <c r="AL155" i="21" l="1"/>
  <c r="F27" i="21"/>
  <c r="D41" i="21" s="1"/>
  <c r="F41" i="21" s="1"/>
  <c r="D55" i="21" s="1"/>
  <c r="F55" i="21" s="1"/>
  <c r="D69" i="21" s="1"/>
  <c r="F69" i="21" s="1"/>
  <c r="D83" i="21" s="1"/>
  <c r="F83" i="21" s="1"/>
  <c r="D97" i="21" s="1"/>
  <c r="F97" i="21" s="1"/>
  <c r="D111" i="21" s="1"/>
  <c r="F111" i="21" s="1"/>
  <c r="D125" i="21" s="1"/>
  <c r="F125" i="21" s="1"/>
  <c r="D139" i="21" s="1"/>
  <c r="F139" i="21" s="1"/>
  <c r="D153" i="21" s="1"/>
  <c r="F153" i="21" s="1"/>
  <c r="D167" i="21" s="1"/>
  <c r="F167" i="21" s="1"/>
  <c r="F23" i="21"/>
  <c r="D37" i="21" s="1"/>
  <c r="F37" i="21" s="1"/>
  <c r="D51" i="21" s="1"/>
  <c r="F51" i="21" s="1"/>
  <c r="D65" i="21" s="1"/>
  <c r="F65" i="21" s="1"/>
  <c r="D79" i="21" s="1"/>
  <c r="F79" i="21" s="1"/>
  <c r="D93" i="21" s="1"/>
  <c r="F93" i="21" s="1"/>
  <c r="D107" i="21" s="1"/>
  <c r="F107" i="21" s="1"/>
  <c r="D121" i="21" s="1"/>
  <c r="F121" i="21" s="1"/>
  <c r="D135" i="21" s="1"/>
  <c r="F135" i="21" s="1"/>
  <c r="D149" i="21" s="1"/>
  <c r="F149" i="21" s="1"/>
  <c r="D163" i="21" s="1"/>
  <c r="F163" i="21" s="1"/>
  <c r="G19" i="21"/>
  <c r="H19" i="21" s="1"/>
  <c r="I19" i="21" s="1"/>
  <c r="J19" i="21" s="1"/>
  <c r="K19" i="21" s="1"/>
  <c r="L19" i="21" s="1"/>
  <c r="M19" i="21" s="1"/>
  <c r="N19" i="21" s="1"/>
  <c r="O19" i="21" s="1"/>
  <c r="P19" i="21" s="1"/>
  <c r="Q19" i="21" s="1"/>
  <c r="R19" i="21" s="1"/>
  <c r="S19" i="21" s="1"/>
  <c r="T19" i="21" s="1"/>
  <c r="U19" i="21" s="1"/>
  <c r="V19" i="21" s="1"/>
  <c r="W19" i="21" s="1"/>
  <c r="X19" i="21" s="1"/>
  <c r="Y19" i="21" s="1"/>
  <c r="Z19" i="21" s="1"/>
  <c r="AA19" i="21" s="1"/>
  <c r="AB19" i="21" s="1"/>
  <c r="AC19" i="21" s="1"/>
  <c r="AD19" i="21" s="1"/>
  <c r="AE19" i="21" s="1"/>
  <c r="AF19" i="21" s="1"/>
  <c r="AG19" i="21" s="1"/>
  <c r="AH19" i="21" s="1"/>
  <c r="AI19" i="21" s="1"/>
  <c r="AJ19" i="21" s="1"/>
  <c r="AK19" i="21" s="1"/>
  <c r="AL29" i="21"/>
  <c r="AL71" i="21"/>
  <c r="AL127" i="21"/>
  <c r="AL141" i="21"/>
  <c r="AL57" i="21"/>
  <c r="AL113" i="21"/>
  <c r="R216" i="1"/>
  <c r="F25" i="21"/>
  <c r="D39" i="21" s="1"/>
  <c r="F39" i="21" s="1"/>
  <c r="D53" i="21" s="1"/>
  <c r="F53" i="21" s="1"/>
  <c r="D67" i="21" s="1"/>
  <c r="F67" i="21" s="1"/>
  <c r="D81" i="21" s="1"/>
  <c r="F81" i="21" s="1"/>
  <c r="D95" i="21" s="1"/>
  <c r="F95" i="21" s="1"/>
  <c r="D109" i="21" s="1"/>
  <c r="F109" i="21" s="1"/>
  <c r="D123" i="21" s="1"/>
  <c r="F123" i="21" s="1"/>
  <c r="D137" i="21" s="1"/>
  <c r="F137" i="21" s="1"/>
  <c r="D151" i="21" s="1"/>
  <c r="F151" i="21" s="1"/>
  <c r="D165" i="21" s="1"/>
  <c r="F165" i="21" s="1"/>
  <c r="G33" i="21"/>
  <c r="H33" i="21" s="1"/>
  <c r="I33" i="21" s="1"/>
  <c r="J33" i="21" s="1"/>
  <c r="K33" i="21" s="1"/>
  <c r="L33" i="21" s="1"/>
  <c r="M33" i="21" s="1"/>
  <c r="N33" i="21" s="1"/>
  <c r="O33" i="21" s="1"/>
  <c r="P33" i="21" s="1"/>
  <c r="Q33" i="21" s="1"/>
  <c r="R33" i="21" s="1"/>
  <c r="S33" i="21" s="1"/>
  <c r="T33" i="21" s="1"/>
  <c r="U33" i="21" s="1"/>
  <c r="V33" i="21" s="1"/>
  <c r="W33" i="21" s="1"/>
  <c r="X33" i="21" s="1"/>
  <c r="Y33" i="21" s="1"/>
  <c r="Z33" i="21" s="1"/>
  <c r="AA33" i="21" s="1"/>
  <c r="AB33" i="21" s="1"/>
  <c r="AC33" i="21" s="1"/>
  <c r="AD33" i="21" s="1"/>
  <c r="AE33" i="21" s="1"/>
  <c r="AF33" i="21" s="1"/>
  <c r="AG33" i="21" s="1"/>
  <c r="AH33" i="21" s="1"/>
  <c r="AI33" i="21" s="1"/>
  <c r="AJ33" i="21" s="1"/>
  <c r="AK33" i="21" s="1"/>
  <c r="B45" i="21"/>
  <c r="AL15" i="21"/>
  <c r="F21" i="21"/>
  <c r="D35" i="21" s="1"/>
  <c r="F35" i="21" s="1"/>
  <c r="D49" i="21" s="1"/>
  <c r="F49" i="21" s="1"/>
  <c r="D63" i="21" s="1"/>
  <c r="F63" i="21" s="1"/>
  <c r="D77" i="21" s="1"/>
  <c r="F77" i="21" s="1"/>
  <c r="D91" i="21" s="1"/>
  <c r="F91" i="21" s="1"/>
  <c r="D105" i="21" s="1"/>
  <c r="F105" i="21" s="1"/>
  <c r="D119" i="21" s="1"/>
  <c r="F119" i="21" s="1"/>
  <c r="D133" i="21" s="1"/>
  <c r="F133" i="21" s="1"/>
  <c r="D147" i="21" s="1"/>
  <c r="F147" i="21" s="1"/>
  <c r="D161" i="21" s="1"/>
  <c r="F161" i="21" s="1"/>
  <c r="AL85" i="21"/>
  <c r="C48" i="17"/>
  <c r="C86" i="17" s="1"/>
  <c r="C124" i="17" s="1"/>
  <c r="C162" i="17" s="1"/>
  <c r="AL48" i="17"/>
  <c r="AL8" i="17"/>
  <c r="C196" i="1"/>
  <c r="D215" i="1"/>
  <c r="R215" i="1" s="1"/>
  <c r="C215" i="1"/>
  <c r="D34" i="1"/>
  <c r="L24" i="15" l="1"/>
  <c r="F7" i="17"/>
  <c r="D47" i="17" s="1"/>
  <c r="F47" i="17" s="1"/>
  <c r="D85" i="17" s="1"/>
  <c r="F85" i="17" s="1"/>
  <c r="D123" i="17" s="1"/>
  <c r="F123" i="17" s="1"/>
  <c r="D161" i="17" s="1"/>
  <c r="F161" i="17" s="1"/>
  <c r="D197" i="17" s="1"/>
  <c r="F197" i="17" s="1"/>
  <c r="D233" i="17" s="1"/>
  <c r="F233" i="17" s="1"/>
  <c r="D271" i="17" s="1"/>
  <c r="F271" i="17" s="1"/>
  <c r="D311" i="17" s="1"/>
  <c r="F311" i="17" s="1"/>
  <c r="D351" i="17" s="1"/>
  <c r="F351" i="17" s="1"/>
  <c r="D391" i="17" s="1"/>
  <c r="F391" i="17" s="1"/>
  <c r="D429" i="17" s="1"/>
  <c r="F429" i="17" s="1"/>
  <c r="F9" i="9"/>
  <c r="D23" i="9" s="1"/>
  <c r="F23" i="9" s="1"/>
  <c r="D37" i="9" s="1"/>
  <c r="F37" i="9" s="1"/>
  <c r="D51" i="9" s="1"/>
  <c r="F51" i="9" s="1"/>
  <c r="D65" i="9" s="1"/>
  <c r="F65" i="9" s="1"/>
  <c r="D79" i="9" s="1"/>
  <c r="F79" i="9" s="1"/>
  <c r="D93" i="9" s="1"/>
  <c r="F93" i="9" s="1"/>
  <c r="D107" i="9" s="1"/>
  <c r="F107" i="9" s="1"/>
  <c r="D121" i="9" s="1"/>
  <c r="F121" i="9" s="1"/>
  <c r="D135" i="9" s="1"/>
  <c r="F135" i="9" s="1"/>
  <c r="D149" i="9" s="1"/>
  <c r="F149" i="9" s="1"/>
  <c r="D163" i="9" s="1"/>
  <c r="F163" i="9" s="1"/>
  <c r="Q197" i="1"/>
  <c r="R197" i="1" s="1"/>
  <c r="G47" i="21"/>
  <c r="H47" i="21" s="1"/>
  <c r="I47" i="21" s="1"/>
  <c r="J47" i="21" s="1"/>
  <c r="K47" i="21" s="1"/>
  <c r="L47" i="21" s="1"/>
  <c r="M47" i="21" s="1"/>
  <c r="N47" i="21" s="1"/>
  <c r="O47" i="21" s="1"/>
  <c r="P47" i="21" s="1"/>
  <c r="Q47" i="21" s="1"/>
  <c r="R47" i="21" s="1"/>
  <c r="S47" i="21" s="1"/>
  <c r="T47" i="21" s="1"/>
  <c r="U47" i="21" s="1"/>
  <c r="V47" i="21" s="1"/>
  <c r="W47" i="21" s="1"/>
  <c r="X47" i="21" s="1"/>
  <c r="Y47" i="21" s="1"/>
  <c r="Z47" i="21" s="1"/>
  <c r="AA47" i="21" s="1"/>
  <c r="AB47" i="21" s="1"/>
  <c r="AC47" i="21" s="1"/>
  <c r="AD47" i="21" s="1"/>
  <c r="AE47" i="21" s="1"/>
  <c r="AF47" i="21" s="1"/>
  <c r="AG47" i="21" s="1"/>
  <c r="AH47" i="21" s="1"/>
  <c r="AI47" i="21" s="1"/>
  <c r="AJ47" i="21" s="1"/>
  <c r="AK47" i="21" s="1"/>
  <c r="B59" i="21"/>
  <c r="C198" i="17"/>
  <c r="C234" i="17" s="1"/>
  <c r="C272" i="17" s="1"/>
  <c r="C312" i="17" s="1"/>
  <c r="C352" i="17" s="1"/>
  <c r="C392" i="17" s="1"/>
  <c r="C430" i="17" s="1"/>
  <c r="G61" i="21" l="1"/>
  <c r="H61" i="21" s="1"/>
  <c r="I61" i="21" s="1"/>
  <c r="J61" i="21" s="1"/>
  <c r="K61" i="21" s="1"/>
  <c r="L61" i="21" s="1"/>
  <c r="M61" i="21" s="1"/>
  <c r="N61" i="21" s="1"/>
  <c r="O61" i="21" s="1"/>
  <c r="P61" i="21" s="1"/>
  <c r="Q61" i="21" s="1"/>
  <c r="R61" i="21" s="1"/>
  <c r="S61" i="21" s="1"/>
  <c r="T61" i="21" s="1"/>
  <c r="U61" i="21" s="1"/>
  <c r="V61" i="21" s="1"/>
  <c r="W61" i="21" s="1"/>
  <c r="X61" i="21" s="1"/>
  <c r="Y61" i="21" s="1"/>
  <c r="Z61" i="21" s="1"/>
  <c r="AA61" i="21" s="1"/>
  <c r="AB61" i="21" s="1"/>
  <c r="AC61" i="21" s="1"/>
  <c r="AD61" i="21" s="1"/>
  <c r="AE61" i="21" s="1"/>
  <c r="AF61" i="21" s="1"/>
  <c r="AG61" i="21" s="1"/>
  <c r="AH61" i="21" s="1"/>
  <c r="AI61" i="21" s="1"/>
  <c r="AJ61" i="21" s="1"/>
  <c r="AK61" i="21" s="1"/>
  <c r="B73" i="21"/>
  <c r="G75" i="21" l="1"/>
  <c r="H75" i="21" s="1"/>
  <c r="I75" i="21" s="1"/>
  <c r="J75" i="21" s="1"/>
  <c r="K75" i="21" s="1"/>
  <c r="L75" i="21" s="1"/>
  <c r="M75" i="21" s="1"/>
  <c r="N75" i="21" s="1"/>
  <c r="O75" i="21" s="1"/>
  <c r="P75" i="21" s="1"/>
  <c r="Q75" i="21" s="1"/>
  <c r="R75" i="21" s="1"/>
  <c r="S75" i="21" s="1"/>
  <c r="T75" i="21" s="1"/>
  <c r="U75" i="21" s="1"/>
  <c r="V75" i="21" s="1"/>
  <c r="W75" i="21" s="1"/>
  <c r="X75" i="21" s="1"/>
  <c r="Y75" i="21" s="1"/>
  <c r="Z75" i="21" s="1"/>
  <c r="AA75" i="21" s="1"/>
  <c r="AB75" i="21" s="1"/>
  <c r="AC75" i="21" s="1"/>
  <c r="AD75" i="21" s="1"/>
  <c r="AE75" i="21" s="1"/>
  <c r="AF75" i="21" s="1"/>
  <c r="AG75" i="21" s="1"/>
  <c r="AH75" i="21" s="1"/>
  <c r="AI75" i="21" s="1"/>
  <c r="AJ75" i="21" s="1"/>
  <c r="AK75" i="21" s="1"/>
  <c r="B87" i="21"/>
  <c r="G89" i="21" l="1"/>
  <c r="H89" i="21" s="1"/>
  <c r="I89" i="21" s="1"/>
  <c r="J89" i="21" s="1"/>
  <c r="K89" i="21" s="1"/>
  <c r="L89" i="21" s="1"/>
  <c r="M89" i="21" s="1"/>
  <c r="N89" i="21" s="1"/>
  <c r="O89" i="21" s="1"/>
  <c r="P89" i="21" s="1"/>
  <c r="Q89" i="21" s="1"/>
  <c r="R89" i="21" s="1"/>
  <c r="S89" i="21" s="1"/>
  <c r="T89" i="21" s="1"/>
  <c r="U89" i="21" s="1"/>
  <c r="V89" i="21" s="1"/>
  <c r="W89" i="21" s="1"/>
  <c r="X89" i="21" s="1"/>
  <c r="Y89" i="21" s="1"/>
  <c r="Z89" i="21" s="1"/>
  <c r="AA89" i="21" s="1"/>
  <c r="AB89" i="21" s="1"/>
  <c r="AC89" i="21" s="1"/>
  <c r="AD89" i="21" s="1"/>
  <c r="AE89" i="21" s="1"/>
  <c r="AF89" i="21" s="1"/>
  <c r="AG89" i="21" s="1"/>
  <c r="AH89" i="21" s="1"/>
  <c r="AI89" i="21" s="1"/>
  <c r="AJ89" i="21" s="1"/>
  <c r="AK89" i="21" s="1"/>
  <c r="B101" i="21"/>
  <c r="G103" i="21" l="1"/>
  <c r="H103" i="21" s="1"/>
  <c r="I103" i="21" s="1"/>
  <c r="J103" i="21" s="1"/>
  <c r="K103" i="21" s="1"/>
  <c r="L103" i="21" s="1"/>
  <c r="M103" i="21" s="1"/>
  <c r="N103" i="21" s="1"/>
  <c r="O103" i="21" s="1"/>
  <c r="P103" i="21" s="1"/>
  <c r="Q103" i="21" s="1"/>
  <c r="R103" i="21" s="1"/>
  <c r="S103" i="21" s="1"/>
  <c r="T103" i="21" s="1"/>
  <c r="U103" i="21" s="1"/>
  <c r="V103" i="21" s="1"/>
  <c r="W103" i="21" s="1"/>
  <c r="X103" i="21" s="1"/>
  <c r="Y103" i="21" s="1"/>
  <c r="Z103" i="21" s="1"/>
  <c r="AA103" i="21" s="1"/>
  <c r="AB103" i="21" s="1"/>
  <c r="AC103" i="21" s="1"/>
  <c r="AD103" i="21" s="1"/>
  <c r="AE103" i="21" s="1"/>
  <c r="AF103" i="21" s="1"/>
  <c r="AG103" i="21" s="1"/>
  <c r="AH103" i="21" s="1"/>
  <c r="AI103" i="21" s="1"/>
  <c r="AJ103" i="21" s="1"/>
  <c r="AK103" i="21" s="1"/>
  <c r="B115" i="21"/>
  <c r="G117" i="21" l="1"/>
  <c r="H117" i="21" s="1"/>
  <c r="I117" i="21" s="1"/>
  <c r="J117" i="21" s="1"/>
  <c r="K117" i="21" s="1"/>
  <c r="L117" i="21" s="1"/>
  <c r="M117" i="21" s="1"/>
  <c r="N117" i="21" s="1"/>
  <c r="O117" i="21" s="1"/>
  <c r="P117" i="21" s="1"/>
  <c r="Q117" i="21" s="1"/>
  <c r="R117" i="21" s="1"/>
  <c r="S117" i="21" s="1"/>
  <c r="T117" i="21" s="1"/>
  <c r="U117" i="21" s="1"/>
  <c r="V117" i="21" s="1"/>
  <c r="W117" i="21" s="1"/>
  <c r="X117" i="21" s="1"/>
  <c r="Y117" i="21" s="1"/>
  <c r="Z117" i="21" s="1"/>
  <c r="AA117" i="21" s="1"/>
  <c r="AB117" i="21" s="1"/>
  <c r="AC117" i="21" s="1"/>
  <c r="AD117" i="21" s="1"/>
  <c r="AE117" i="21" s="1"/>
  <c r="AF117" i="21" s="1"/>
  <c r="AG117" i="21" s="1"/>
  <c r="AH117" i="21" s="1"/>
  <c r="AI117" i="21" s="1"/>
  <c r="AJ117" i="21" s="1"/>
  <c r="AK117" i="21" s="1"/>
  <c r="B129" i="21"/>
  <c r="G131" i="21" l="1"/>
  <c r="H131" i="21" s="1"/>
  <c r="I131" i="21" s="1"/>
  <c r="J131" i="21" s="1"/>
  <c r="K131" i="21" s="1"/>
  <c r="L131" i="21" s="1"/>
  <c r="M131" i="21" s="1"/>
  <c r="N131" i="21" s="1"/>
  <c r="O131" i="21" s="1"/>
  <c r="P131" i="21" s="1"/>
  <c r="Q131" i="21" s="1"/>
  <c r="R131" i="21" s="1"/>
  <c r="S131" i="21" s="1"/>
  <c r="T131" i="21" s="1"/>
  <c r="U131" i="21" s="1"/>
  <c r="V131" i="21" s="1"/>
  <c r="W131" i="21" s="1"/>
  <c r="X131" i="21" s="1"/>
  <c r="Y131" i="21" s="1"/>
  <c r="Z131" i="21" s="1"/>
  <c r="AA131" i="21" s="1"/>
  <c r="AB131" i="21" s="1"/>
  <c r="AC131" i="21" s="1"/>
  <c r="AD131" i="21" s="1"/>
  <c r="AE131" i="21" s="1"/>
  <c r="AF131" i="21" s="1"/>
  <c r="AG131" i="21" s="1"/>
  <c r="AH131" i="21" s="1"/>
  <c r="AI131" i="21" s="1"/>
  <c r="AJ131" i="21" s="1"/>
  <c r="AK131" i="21" s="1"/>
  <c r="B143" i="21"/>
  <c r="G145" i="21" l="1"/>
  <c r="H145" i="21" s="1"/>
  <c r="I145" i="21" s="1"/>
  <c r="J145" i="21" s="1"/>
  <c r="K145" i="21" s="1"/>
  <c r="L145" i="21" s="1"/>
  <c r="M145" i="21" s="1"/>
  <c r="N145" i="21" s="1"/>
  <c r="O145" i="21" s="1"/>
  <c r="P145" i="21" s="1"/>
  <c r="Q145" i="21" s="1"/>
  <c r="R145" i="21" s="1"/>
  <c r="S145" i="21" s="1"/>
  <c r="T145" i="21" s="1"/>
  <c r="U145" i="21" s="1"/>
  <c r="V145" i="21" s="1"/>
  <c r="W145" i="21" s="1"/>
  <c r="X145" i="21" s="1"/>
  <c r="Y145" i="21" s="1"/>
  <c r="Z145" i="21" s="1"/>
  <c r="AA145" i="21" s="1"/>
  <c r="AB145" i="21" s="1"/>
  <c r="AC145" i="21" s="1"/>
  <c r="AD145" i="21" s="1"/>
  <c r="AE145" i="21" s="1"/>
  <c r="AF145" i="21" s="1"/>
  <c r="AG145" i="21" s="1"/>
  <c r="AH145" i="21" s="1"/>
  <c r="AI145" i="21" s="1"/>
  <c r="AJ145" i="21" s="1"/>
  <c r="AK145" i="21" s="1"/>
  <c r="B157" i="21"/>
  <c r="G159" i="21" s="1"/>
  <c r="H159" i="21" s="1"/>
  <c r="I159" i="21" s="1"/>
  <c r="J159" i="21" s="1"/>
  <c r="K159" i="21" s="1"/>
  <c r="L159" i="21" s="1"/>
  <c r="M159" i="21" s="1"/>
  <c r="N159" i="21" s="1"/>
  <c r="O159" i="21" s="1"/>
  <c r="P159" i="21" s="1"/>
  <c r="Q159" i="21" s="1"/>
  <c r="R159" i="21" s="1"/>
  <c r="S159" i="21" s="1"/>
  <c r="T159" i="21" s="1"/>
  <c r="U159" i="21" s="1"/>
  <c r="V159" i="21" s="1"/>
  <c r="W159" i="21" s="1"/>
  <c r="X159" i="21" s="1"/>
  <c r="Y159" i="21" s="1"/>
  <c r="Z159" i="21" s="1"/>
  <c r="AA159" i="21" s="1"/>
  <c r="AB159" i="21" s="1"/>
  <c r="AC159" i="21" s="1"/>
  <c r="AD159" i="21" s="1"/>
  <c r="AE159" i="21" s="1"/>
  <c r="AF159" i="21" s="1"/>
  <c r="AG159" i="21" s="1"/>
  <c r="AH159" i="21" s="1"/>
  <c r="AI159" i="21" s="1"/>
  <c r="AJ159" i="21" s="1"/>
  <c r="AK159" i="21" s="1"/>
  <c r="AL92" i="6" l="1"/>
  <c r="AL94" i="6"/>
  <c r="AL96" i="6"/>
  <c r="BM44" i="10"/>
  <c r="BL44" i="10"/>
  <c r="BK44" i="10"/>
  <c r="BJ44" i="10"/>
  <c r="BI44" i="10"/>
  <c r="BM26" i="10"/>
  <c r="BL26" i="10"/>
  <c r="BK26" i="10"/>
  <c r="BK46" i="10" s="1"/>
  <c r="BJ26" i="10"/>
  <c r="AL150" i="18"/>
  <c r="BJ46" i="10" l="1"/>
  <c r="BL46" i="10"/>
  <c r="BI46" i="10"/>
  <c r="BI32" i="10"/>
  <c r="BI49" i="10" s="1"/>
  <c r="BM46" i="10"/>
  <c r="AL97" i="6"/>
  <c r="AL410" i="17"/>
  <c r="BH44" i="10" l="1"/>
  <c r="BD44" i="10"/>
  <c r="BG46" i="10" l="1"/>
  <c r="BE46" i="10"/>
  <c r="AL134" i="20"/>
  <c r="N214" i="1" s="1"/>
  <c r="N222" i="1" s="1"/>
  <c r="AK169" i="20"/>
  <c r="AJ169" i="20"/>
  <c r="AI169" i="20"/>
  <c r="AH169" i="20"/>
  <c r="AG169" i="20"/>
  <c r="AF169" i="20"/>
  <c r="AE169" i="20"/>
  <c r="AD169" i="20"/>
  <c r="AC169" i="20"/>
  <c r="AB169" i="20"/>
  <c r="AA169" i="20"/>
  <c r="Z169" i="20"/>
  <c r="Y169" i="20"/>
  <c r="X169" i="20"/>
  <c r="W169" i="20"/>
  <c r="V169" i="20"/>
  <c r="U169" i="20"/>
  <c r="T169" i="20"/>
  <c r="S169" i="20"/>
  <c r="R169" i="20"/>
  <c r="Q169" i="20"/>
  <c r="P169" i="20"/>
  <c r="O169" i="20"/>
  <c r="N169" i="20"/>
  <c r="M169" i="20"/>
  <c r="L169" i="20"/>
  <c r="K169" i="20"/>
  <c r="J169" i="20"/>
  <c r="I169" i="20"/>
  <c r="H169" i="20"/>
  <c r="G169" i="20"/>
  <c r="AL168" i="20"/>
  <c r="AL166" i="20"/>
  <c r="AL164" i="20"/>
  <c r="AL162" i="20"/>
  <c r="AK155" i="20"/>
  <c r="AJ155" i="20"/>
  <c r="AI155" i="20"/>
  <c r="AH155" i="20"/>
  <c r="AG155" i="20"/>
  <c r="AF155" i="20"/>
  <c r="AE155" i="20"/>
  <c r="AD155" i="20"/>
  <c r="AC155" i="20"/>
  <c r="AB155" i="20"/>
  <c r="AA155" i="20"/>
  <c r="Z155" i="20"/>
  <c r="Y155" i="20"/>
  <c r="X155" i="20"/>
  <c r="W155" i="20"/>
  <c r="V155" i="20"/>
  <c r="U155" i="20"/>
  <c r="T155" i="20"/>
  <c r="S155" i="20"/>
  <c r="R155" i="20"/>
  <c r="Q155" i="20"/>
  <c r="P155" i="20"/>
  <c r="O155" i="20"/>
  <c r="N155" i="20"/>
  <c r="M155" i="20"/>
  <c r="L155" i="20"/>
  <c r="K155" i="20"/>
  <c r="J155" i="20"/>
  <c r="I155" i="20"/>
  <c r="H155" i="20"/>
  <c r="G155" i="20"/>
  <c r="AL154" i="20"/>
  <c r="AL152" i="20"/>
  <c r="AL150" i="20"/>
  <c r="AL148" i="20"/>
  <c r="O214" i="1" s="1"/>
  <c r="O222" i="1" s="1"/>
  <c r="AK141" i="20"/>
  <c r="AJ141" i="20"/>
  <c r="AI141" i="20"/>
  <c r="AH141" i="20"/>
  <c r="AG141" i="20"/>
  <c r="AF141" i="20"/>
  <c r="AE141" i="20"/>
  <c r="AD141" i="20"/>
  <c r="AC141" i="20"/>
  <c r="AB141" i="20"/>
  <c r="AA141" i="20"/>
  <c r="Z141" i="20"/>
  <c r="Y141" i="20"/>
  <c r="X141" i="20"/>
  <c r="W141" i="20"/>
  <c r="V141" i="20"/>
  <c r="U141" i="20"/>
  <c r="T141" i="20"/>
  <c r="S141" i="20"/>
  <c r="R141" i="20"/>
  <c r="Q141" i="20"/>
  <c r="P141" i="20"/>
  <c r="O141" i="20"/>
  <c r="N141" i="20"/>
  <c r="M141" i="20"/>
  <c r="L141" i="20"/>
  <c r="K141" i="20"/>
  <c r="J141" i="20"/>
  <c r="I141" i="20"/>
  <c r="H141" i="20"/>
  <c r="G141" i="20"/>
  <c r="AL140" i="20"/>
  <c r="AL138" i="20"/>
  <c r="AL136" i="20"/>
  <c r="C134" i="20"/>
  <c r="C148" i="20" s="1"/>
  <c r="C162" i="20" s="1"/>
  <c r="AK127" i="20"/>
  <c r="AJ127" i="20"/>
  <c r="AI127" i="20"/>
  <c r="AH127" i="20"/>
  <c r="AG127" i="20"/>
  <c r="AF127" i="20"/>
  <c r="AE127" i="20"/>
  <c r="AD127" i="20"/>
  <c r="AC127" i="20"/>
  <c r="AB127" i="20"/>
  <c r="AA127" i="20"/>
  <c r="Z127" i="20"/>
  <c r="Y127" i="20"/>
  <c r="X127" i="20"/>
  <c r="W127" i="20"/>
  <c r="V127" i="20"/>
  <c r="U127" i="20"/>
  <c r="T127" i="20"/>
  <c r="S127" i="20"/>
  <c r="R127" i="20"/>
  <c r="Q127" i="20"/>
  <c r="P127" i="20"/>
  <c r="O127" i="20"/>
  <c r="N127" i="20"/>
  <c r="M127" i="20"/>
  <c r="L127" i="20"/>
  <c r="K127" i="20"/>
  <c r="J127" i="20"/>
  <c r="I127" i="20"/>
  <c r="H127" i="20"/>
  <c r="G127" i="20"/>
  <c r="AL126" i="20"/>
  <c r="AL124" i="20"/>
  <c r="AL122" i="20"/>
  <c r="AL120" i="20"/>
  <c r="M214" i="1" s="1"/>
  <c r="AK113" i="20"/>
  <c r="AJ113" i="20"/>
  <c r="AI113" i="20"/>
  <c r="AH113" i="20"/>
  <c r="AG113" i="20"/>
  <c r="AF113" i="20"/>
  <c r="AE113" i="20"/>
  <c r="AD113" i="20"/>
  <c r="AC113" i="20"/>
  <c r="AB113" i="20"/>
  <c r="AA113" i="20"/>
  <c r="Z113" i="20"/>
  <c r="Y113" i="20"/>
  <c r="X113" i="20"/>
  <c r="W113" i="20"/>
  <c r="V113" i="20"/>
  <c r="U113" i="20"/>
  <c r="T113" i="20"/>
  <c r="S113" i="20"/>
  <c r="R113" i="20"/>
  <c r="Q113" i="20"/>
  <c r="P113" i="20"/>
  <c r="O113" i="20"/>
  <c r="N113" i="20"/>
  <c r="M113" i="20"/>
  <c r="L113" i="20"/>
  <c r="K113" i="20"/>
  <c r="J113" i="20"/>
  <c r="AL112" i="20"/>
  <c r="AL110" i="20"/>
  <c r="AS18" i="10" s="1"/>
  <c r="AL108" i="20"/>
  <c r="AL106" i="20"/>
  <c r="AK99" i="20"/>
  <c r="AJ99" i="20"/>
  <c r="AI99" i="20"/>
  <c r="AH99" i="20"/>
  <c r="AG99" i="20"/>
  <c r="AF99" i="20"/>
  <c r="AE99" i="20"/>
  <c r="AD99" i="20"/>
  <c r="AC99" i="20"/>
  <c r="AB99" i="20"/>
  <c r="AA99" i="20"/>
  <c r="Z99" i="20"/>
  <c r="Y99" i="20"/>
  <c r="X99" i="20"/>
  <c r="W99" i="20"/>
  <c r="V99" i="20"/>
  <c r="U99" i="20"/>
  <c r="T99" i="20"/>
  <c r="S99" i="20"/>
  <c r="R99" i="20"/>
  <c r="Q99" i="20"/>
  <c r="P99" i="20"/>
  <c r="O99" i="20"/>
  <c r="N99" i="20"/>
  <c r="M99" i="20"/>
  <c r="L99" i="20"/>
  <c r="K99" i="20"/>
  <c r="J99" i="20"/>
  <c r="I99" i="20"/>
  <c r="H99" i="20"/>
  <c r="G99" i="20"/>
  <c r="AL98" i="20"/>
  <c r="AL96" i="20"/>
  <c r="AN18" i="10" s="1"/>
  <c r="AL94" i="20"/>
  <c r="AL92" i="20"/>
  <c r="AK85" i="20"/>
  <c r="AJ85" i="20"/>
  <c r="AI85" i="20"/>
  <c r="AH85" i="20"/>
  <c r="AG85" i="20"/>
  <c r="AF85" i="20"/>
  <c r="AE85" i="20"/>
  <c r="AD85" i="20"/>
  <c r="AC85" i="20"/>
  <c r="AB85" i="20"/>
  <c r="AA85" i="20"/>
  <c r="Z85" i="20"/>
  <c r="Y85" i="20"/>
  <c r="X85" i="20"/>
  <c r="W85" i="20"/>
  <c r="V85" i="20"/>
  <c r="U85" i="20"/>
  <c r="T85" i="20"/>
  <c r="S85" i="20"/>
  <c r="R85" i="20"/>
  <c r="Q85" i="20"/>
  <c r="P85" i="20"/>
  <c r="O85" i="20"/>
  <c r="N85" i="20"/>
  <c r="M85" i="20"/>
  <c r="L85" i="20"/>
  <c r="K85" i="20"/>
  <c r="J85" i="20"/>
  <c r="I85" i="20"/>
  <c r="H85" i="20"/>
  <c r="G85" i="20"/>
  <c r="AL84" i="20"/>
  <c r="AL82" i="20"/>
  <c r="AI18" i="10" s="1"/>
  <c r="AL80" i="20"/>
  <c r="AL78" i="20"/>
  <c r="AK71" i="20"/>
  <c r="AJ71" i="20"/>
  <c r="AI71" i="20"/>
  <c r="AH71" i="20"/>
  <c r="AG71" i="20"/>
  <c r="AF71" i="20"/>
  <c r="AE71" i="20"/>
  <c r="AD71" i="20"/>
  <c r="AC71" i="20"/>
  <c r="AB71" i="20"/>
  <c r="AA71" i="20"/>
  <c r="Z71" i="20"/>
  <c r="Y71" i="20"/>
  <c r="X71" i="20"/>
  <c r="W71" i="20"/>
  <c r="V71" i="20"/>
  <c r="U71" i="20"/>
  <c r="T71" i="20"/>
  <c r="S71" i="20"/>
  <c r="R71" i="20"/>
  <c r="Q71" i="20"/>
  <c r="P71" i="20"/>
  <c r="O71" i="20"/>
  <c r="N71" i="20"/>
  <c r="M71" i="20"/>
  <c r="L71" i="20"/>
  <c r="K71" i="20"/>
  <c r="J71" i="20"/>
  <c r="I71" i="20"/>
  <c r="H71" i="20"/>
  <c r="G71" i="20"/>
  <c r="AL70" i="20"/>
  <c r="AL68" i="20"/>
  <c r="AL66" i="20"/>
  <c r="AL64" i="20"/>
  <c r="AK57" i="20"/>
  <c r="AJ57" i="20"/>
  <c r="AI57" i="20"/>
  <c r="AH57" i="20"/>
  <c r="AG57" i="20"/>
  <c r="AF57" i="20"/>
  <c r="AE57" i="20"/>
  <c r="AD57" i="20"/>
  <c r="AC57" i="20"/>
  <c r="AB57" i="20"/>
  <c r="AA57" i="20"/>
  <c r="Z57" i="20"/>
  <c r="Y57" i="20"/>
  <c r="X57" i="20"/>
  <c r="W57" i="20"/>
  <c r="V57" i="20"/>
  <c r="U57" i="20"/>
  <c r="T57" i="20"/>
  <c r="S57" i="20"/>
  <c r="R57" i="20"/>
  <c r="Q57" i="20"/>
  <c r="P57" i="20"/>
  <c r="O57" i="20"/>
  <c r="N57" i="20"/>
  <c r="M57" i="20"/>
  <c r="L57" i="20"/>
  <c r="K57" i="20"/>
  <c r="J57" i="20"/>
  <c r="I57" i="20"/>
  <c r="H57" i="20"/>
  <c r="G57" i="20"/>
  <c r="AL56" i="20"/>
  <c r="AL54" i="20"/>
  <c r="AL52" i="20"/>
  <c r="AL50" i="20"/>
  <c r="AK43" i="20"/>
  <c r="AJ43" i="20"/>
  <c r="AI43" i="20"/>
  <c r="AH43" i="20"/>
  <c r="AG43" i="20"/>
  <c r="AF43" i="20"/>
  <c r="AE43" i="20"/>
  <c r="AD43" i="20"/>
  <c r="AC43" i="20"/>
  <c r="AB43" i="20"/>
  <c r="AA43" i="20"/>
  <c r="Z43" i="20"/>
  <c r="Y43" i="20"/>
  <c r="X43" i="20"/>
  <c r="W43" i="20"/>
  <c r="V43" i="20"/>
  <c r="U43" i="20"/>
  <c r="T43" i="20"/>
  <c r="S43" i="20"/>
  <c r="R43" i="20"/>
  <c r="Q43" i="20"/>
  <c r="P43" i="20"/>
  <c r="O43" i="20"/>
  <c r="N43" i="20"/>
  <c r="M43" i="20"/>
  <c r="L43" i="20"/>
  <c r="K43" i="20"/>
  <c r="J43" i="20"/>
  <c r="I43" i="20"/>
  <c r="H43" i="20"/>
  <c r="G43" i="20"/>
  <c r="AL42" i="20"/>
  <c r="AL40" i="20"/>
  <c r="AL38" i="20"/>
  <c r="AL36" i="20"/>
  <c r="AK29" i="20"/>
  <c r="AJ29" i="20"/>
  <c r="AI29" i="20"/>
  <c r="AH29" i="20"/>
  <c r="AG29" i="20"/>
  <c r="AF29" i="20"/>
  <c r="AE29" i="20"/>
  <c r="AD29" i="20"/>
  <c r="AC29" i="20"/>
  <c r="AB29" i="20"/>
  <c r="AA29" i="20"/>
  <c r="Z29" i="20"/>
  <c r="Y29" i="20"/>
  <c r="X29" i="20"/>
  <c r="W29" i="20"/>
  <c r="V29" i="20"/>
  <c r="U29" i="20"/>
  <c r="T29" i="20"/>
  <c r="S29" i="20"/>
  <c r="R29" i="20"/>
  <c r="Q29" i="20"/>
  <c r="P29" i="20"/>
  <c r="O29" i="20"/>
  <c r="N29" i="20"/>
  <c r="M29" i="20"/>
  <c r="L29" i="20"/>
  <c r="K29" i="20"/>
  <c r="J29" i="20"/>
  <c r="I29" i="20"/>
  <c r="H29" i="20"/>
  <c r="G29" i="20"/>
  <c r="AL28" i="20"/>
  <c r="C28" i="20"/>
  <c r="C42" i="20" s="1"/>
  <c r="C56" i="20" s="1"/>
  <c r="C70" i="20" s="1"/>
  <c r="C84" i="20" s="1"/>
  <c r="C98" i="20" s="1"/>
  <c r="C112" i="20" s="1"/>
  <c r="C126" i="20" s="1"/>
  <c r="C140" i="20" s="1"/>
  <c r="C154" i="20" s="1"/>
  <c r="C168" i="20" s="1"/>
  <c r="AL26" i="20"/>
  <c r="C26" i="20"/>
  <c r="C40" i="20" s="1"/>
  <c r="C54" i="20" s="1"/>
  <c r="C68" i="20" s="1"/>
  <c r="C82" i="20" s="1"/>
  <c r="C96" i="20" s="1"/>
  <c r="C110" i="20" s="1"/>
  <c r="C124" i="20" s="1"/>
  <c r="C138" i="20" s="1"/>
  <c r="C152" i="20" s="1"/>
  <c r="C166" i="20" s="1"/>
  <c r="AL24" i="20"/>
  <c r="C24" i="20"/>
  <c r="C38" i="20" s="1"/>
  <c r="C52" i="20" s="1"/>
  <c r="C66" i="20" s="1"/>
  <c r="C80" i="20" s="1"/>
  <c r="C94" i="20" s="1"/>
  <c r="C108" i="20" s="1"/>
  <c r="C122" i="20" s="1"/>
  <c r="C136" i="20" s="1"/>
  <c r="C150" i="20" s="1"/>
  <c r="C164" i="20" s="1"/>
  <c r="AL22" i="20"/>
  <c r="C22" i="20"/>
  <c r="C36" i="20" s="1"/>
  <c r="C50" i="20" s="1"/>
  <c r="C64" i="20" s="1"/>
  <c r="C78" i="20" s="1"/>
  <c r="C92" i="20" s="1"/>
  <c r="C106" i="20" s="1"/>
  <c r="G19" i="20"/>
  <c r="H19" i="20" s="1"/>
  <c r="I19" i="20" s="1"/>
  <c r="J19" i="20" s="1"/>
  <c r="K19" i="20" s="1"/>
  <c r="L19" i="20" s="1"/>
  <c r="M19" i="20" s="1"/>
  <c r="N19" i="20" s="1"/>
  <c r="O19" i="20" s="1"/>
  <c r="P19" i="20" s="1"/>
  <c r="Q19" i="20" s="1"/>
  <c r="R19" i="20" s="1"/>
  <c r="S19" i="20" s="1"/>
  <c r="T19" i="20" s="1"/>
  <c r="U19" i="20" s="1"/>
  <c r="V19" i="20" s="1"/>
  <c r="W19" i="20" s="1"/>
  <c r="X19" i="20" s="1"/>
  <c r="Y19" i="20" s="1"/>
  <c r="Z19" i="20" s="1"/>
  <c r="AA19" i="20" s="1"/>
  <c r="AB19" i="20" s="1"/>
  <c r="AC19" i="20" s="1"/>
  <c r="AD19" i="20" s="1"/>
  <c r="AE19" i="20" s="1"/>
  <c r="AF19" i="20" s="1"/>
  <c r="AG19" i="20" s="1"/>
  <c r="AH19" i="20" s="1"/>
  <c r="AI19" i="20" s="1"/>
  <c r="AJ19" i="20" s="1"/>
  <c r="AK19" i="20" s="1"/>
  <c r="B17" i="20"/>
  <c r="B31" i="20" s="1"/>
  <c r="B45" i="20" s="1"/>
  <c r="B59" i="20" s="1"/>
  <c r="AK15" i="20"/>
  <c r="AJ15" i="20"/>
  <c r="AI15" i="20"/>
  <c r="AH15" i="20"/>
  <c r="AG15" i="20"/>
  <c r="AF15" i="20"/>
  <c r="AE15" i="20"/>
  <c r="AD15" i="20"/>
  <c r="AC15" i="20"/>
  <c r="AB15" i="20"/>
  <c r="AA15" i="20"/>
  <c r="Z15" i="20"/>
  <c r="Y15" i="20"/>
  <c r="X15" i="20"/>
  <c r="W15" i="20"/>
  <c r="V15" i="20"/>
  <c r="U15" i="20"/>
  <c r="T15" i="20"/>
  <c r="S15" i="20"/>
  <c r="R15" i="20"/>
  <c r="Q15" i="20"/>
  <c r="P15" i="20"/>
  <c r="O15" i="20"/>
  <c r="N15" i="20"/>
  <c r="M15" i="20"/>
  <c r="L15" i="20"/>
  <c r="K15" i="20"/>
  <c r="J15" i="20"/>
  <c r="I15" i="20"/>
  <c r="H15" i="20"/>
  <c r="G15" i="20"/>
  <c r="AL14" i="20"/>
  <c r="D27" i="20"/>
  <c r="F27" i="20" s="1"/>
  <c r="D41" i="20" s="1"/>
  <c r="AL12" i="20"/>
  <c r="AL10" i="20"/>
  <c r="D23" i="20" s="1"/>
  <c r="F23" i="20" s="1"/>
  <c r="D37" i="20" s="1"/>
  <c r="F37" i="20" s="1"/>
  <c r="D51" i="20" s="1"/>
  <c r="F51" i="20" s="1"/>
  <c r="D65" i="20" s="1"/>
  <c r="AL8" i="20"/>
  <c r="E214" i="1" s="1"/>
  <c r="G5" i="20"/>
  <c r="H5" i="20" s="1"/>
  <c r="I5" i="20" s="1"/>
  <c r="J5" i="20" s="1"/>
  <c r="K5" i="20" s="1"/>
  <c r="L5" i="20" s="1"/>
  <c r="M5" i="20" s="1"/>
  <c r="N5" i="20" s="1"/>
  <c r="O5" i="20" s="1"/>
  <c r="P5" i="20" s="1"/>
  <c r="Q5" i="20" s="1"/>
  <c r="R5" i="20" s="1"/>
  <c r="S5" i="20" s="1"/>
  <c r="T5" i="20" s="1"/>
  <c r="U5" i="20" s="1"/>
  <c r="V5" i="20" s="1"/>
  <c r="W5" i="20" s="1"/>
  <c r="X5" i="20" s="1"/>
  <c r="Y5" i="20" s="1"/>
  <c r="Z5" i="20" s="1"/>
  <c r="AA5" i="20" s="1"/>
  <c r="AB5" i="20" s="1"/>
  <c r="AC5" i="20" s="1"/>
  <c r="AD5" i="20" s="1"/>
  <c r="AE5" i="20" s="1"/>
  <c r="AF5" i="20" s="1"/>
  <c r="AG5" i="20" s="1"/>
  <c r="AH5" i="20" s="1"/>
  <c r="AI5" i="20" s="1"/>
  <c r="AJ5" i="20" s="1"/>
  <c r="AK5" i="20" s="1"/>
  <c r="I214" i="1" l="1"/>
  <c r="I226" i="1"/>
  <c r="I234" i="1" s="1"/>
  <c r="G47" i="20"/>
  <c r="H47" i="20" s="1"/>
  <c r="I47" i="20" s="1"/>
  <c r="J47" i="20" s="1"/>
  <c r="K47" i="20" s="1"/>
  <c r="L47" i="20" s="1"/>
  <c r="M47" i="20" s="1"/>
  <c r="N47" i="20" s="1"/>
  <c r="O47" i="20" s="1"/>
  <c r="P47" i="20" s="1"/>
  <c r="Q47" i="20" s="1"/>
  <c r="R47" i="20" s="1"/>
  <c r="S47" i="20" s="1"/>
  <c r="T47" i="20" s="1"/>
  <c r="U47" i="20" s="1"/>
  <c r="V47" i="20" s="1"/>
  <c r="W47" i="20" s="1"/>
  <c r="X47" i="20" s="1"/>
  <c r="Y47" i="20" s="1"/>
  <c r="Z47" i="20" s="1"/>
  <c r="AA47" i="20" s="1"/>
  <c r="AB47" i="20" s="1"/>
  <c r="AC47" i="20" s="1"/>
  <c r="AD47" i="20" s="1"/>
  <c r="AE47" i="20" s="1"/>
  <c r="AF47" i="20" s="1"/>
  <c r="AG47" i="20" s="1"/>
  <c r="AH47" i="20" s="1"/>
  <c r="AI47" i="20" s="1"/>
  <c r="AJ47" i="20" s="1"/>
  <c r="AK47" i="20" s="1"/>
  <c r="H214" i="1"/>
  <c r="H226" i="1"/>
  <c r="H234" i="1" s="1"/>
  <c r="G214" i="1"/>
  <c r="G222" i="1" s="1"/>
  <c r="G226" i="1"/>
  <c r="G234" i="1" s="1"/>
  <c r="F41" i="20"/>
  <c r="D55" i="20" s="1"/>
  <c r="F55" i="20" s="1"/>
  <c r="D69" i="20" s="1"/>
  <c r="F69" i="20" s="1"/>
  <c r="D83" i="20" s="1"/>
  <c r="AS20" i="10"/>
  <c r="AN20" i="10"/>
  <c r="AI20" i="10"/>
  <c r="BH46" i="10"/>
  <c r="BF46" i="10"/>
  <c r="BD46" i="10"/>
  <c r="BD32" i="10"/>
  <c r="J234" i="1"/>
  <c r="D25" i="20"/>
  <c r="F25" i="20" s="1"/>
  <c r="D39" i="20" s="1"/>
  <c r="F39" i="20" s="1"/>
  <c r="D53" i="20" s="1"/>
  <c r="F53" i="20" s="1"/>
  <c r="D67" i="20" s="1"/>
  <c r="F67" i="20" s="1"/>
  <c r="D81" i="20" s="1"/>
  <c r="F81" i="20" s="1"/>
  <c r="D95" i="20" s="1"/>
  <c r="F95" i="20" s="1"/>
  <c r="D109" i="20" s="1"/>
  <c r="F109" i="20" s="1"/>
  <c r="D123" i="20" s="1"/>
  <c r="F123" i="20" s="1"/>
  <c r="D137" i="20" s="1"/>
  <c r="F137" i="20" s="1"/>
  <c r="D151" i="20" s="1"/>
  <c r="F151" i="20" s="1"/>
  <c r="D165" i="20" s="1"/>
  <c r="F165" i="20" s="1"/>
  <c r="F83" i="20"/>
  <c r="D97" i="20" s="1"/>
  <c r="F97" i="20" s="1"/>
  <c r="D111" i="20" s="1"/>
  <c r="F111" i="20" s="1"/>
  <c r="D125" i="20" s="1"/>
  <c r="F125" i="20" s="1"/>
  <c r="D139" i="20" s="1"/>
  <c r="F139" i="20" s="1"/>
  <c r="D153" i="20" s="1"/>
  <c r="F153" i="20" s="1"/>
  <c r="D167" i="20" s="1"/>
  <c r="F167" i="20" s="1"/>
  <c r="F65" i="20"/>
  <c r="D79" i="20" s="1"/>
  <c r="F79" i="20" s="1"/>
  <c r="D93" i="20" s="1"/>
  <c r="F93" i="20" s="1"/>
  <c r="D107" i="20" s="1"/>
  <c r="F107" i="20" s="1"/>
  <c r="D121" i="20" s="1"/>
  <c r="F121" i="20" s="1"/>
  <c r="D135" i="20" s="1"/>
  <c r="F135" i="20" s="1"/>
  <c r="D149" i="20" s="1"/>
  <c r="F149" i="20" s="1"/>
  <c r="D163" i="20" s="1"/>
  <c r="F163" i="20" s="1"/>
  <c r="AL127" i="20"/>
  <c r="AL141" i="20"/>
  <c r="AL155" i="20"/>
  <c r="AL57" i="20"/>
  <c r="AL43" i="20"/>
  <c r="AL29" i="20"/>
  <c r="AL169" i="20"/>
  <c r="AL113" i="20"/>
  <c r="AL99" i="20"/>
  <c r="AL85" i="20"/>
  <c r="AL71" i="20"/>
  <c r="F7" i="20"/>
  <c r="D21" i="20" s="1"/>
  <c r="F21" i="20" s="1"/>
  <c r="AL15" i="20"/>
  <c r="B73" i="20"/>
  <c r="G61" i="20"/>
  <c r="H61" i="20" s="1"/>
  <c r="I61" i="20" s="1"/>
  <c r="J61" i="20" s="1"/>
  <c r="K61" i="20" s="1"/>
  <c r="L61" i="20" s="1"/>
  <c r="M61" i="20" s="1"/>
  <c r="N61" i="20" s="1"/>
  <c r="O61" i="20" s="1"/>
  <c r="P61" i="20" s="1"/>
  <c r="Q61" i="20" s="1"/>
  <c r="R61" i="20" s="1"/>
  <c r="S61" i="20" s="1"/>
  <c r="T61" i="20" s="1"/>
  <c r="U61" i="20" s="1"/>
  <c r="V61" i="20" s="1"/>
  <c r="W61" i="20" s="1"/>
  <c r="X61" i="20" s="1"/>
  <c r="Y61" i="20" s="1"/>
  <c r="Z61" i="20" s="1"/>
  <c r="AA61" i="20" s="1"/>
  <c r="AB61" i="20" s="1"/>
  <c r="AC61" i="20" s="1"/>
  <c r="AD61" i="20" s="1"/>
  <c r="AE61" i="20" s="1"/>
  <c r="AF61" i="20" s="1"/>
  <c r="AG61" i="20" s="1"/>
  <c r="AH61" i="20" s="1"/>
  <c r="AI61" i="20" s="1"/>
  <c r="AJ61" i="20" s="1"/>
  <c r="AK61" i="20" s="1"/>
  <c r="G33" i="20"/>
  <c r="H33" i="20" s="1"/>
  <c r="I33" i="20" s="1"/>
  <c r="J33" i="20" s="1"/>
  <c r="K33" i="20" s="1"/>
  <c r="L33" i="20" s="1"/>
  <c r="M33" i="20" s="1"/>
  <c r="N33" i="20" s="1"/>
  <c r="O33" i="20" s="1"/>
  <c r="P33" i="20" s="1"/>
  <c r="Q33" i="20" s="1"/>
  <c r="R33" i="20" s="1"/>
  <c r="S33" i="20" s="1"/>
  <c r="T33" i="20" s="1"/>
  <c r="U33" i="20" s="1"/>
  <c r="V33" i="20" s="1"/>
  <c r="W33" i="20" s="1"/>
  <c r="X33" i="20" s="1"/>
  <c r="Y33" i="20" s="1"/>
  <c r="Z33" i="20" s="1"/>
  <c r="AA33" i="20" s="1"/>
  <c r="AB33" i="20" s="1"/>
  <c r="AC33" i="20" s="1"/>
  <c r="AD33" i="20" s="1"/>
  <c r="AE33" i="20" s="1"/>
  <c r="AF33" i="20" s="1"/>
  <c r="AG33" i="20" s="1"/>
  <c r="AH33" i="20" s="1"/>
  <c r="AI33" i="20" s="1"/>
  <c r="AJ33" i="20" s="1"/>
  <c r="AK33" i="20" s="1"/>
  <c r="BN20" i="10" l="1"/>
  <c r="D20" i="10"/>
  <c r="D35" i="20"/>
  <c r="F35" i="20" s="1"/>
  <c r="D49" i="20" s="1"/>
  <c r="F49" i="20" s="1"/>
  <c r="D63" i="20" s="1"/>
  <c r="F63" i="20" s="1"/>
  <c r="D77" i="20" s="1"/>
  <c r="F77" i="20" s="1"/>
  <c r="D91" i="20" s="1"/>
  <c r="F91" i="20" s="1"/>
  <c r="D105" i="20" s="1"/>
  <c r="F105" i="20" s="1"/>
  <c r="F119" i="20" s="1"/>
  <c r="D133" i="20" s="1"/>
  <c r="F133" i="20" s="1"/>
  <c r="D147" i="20" s="1"/>
  <c r="F147" i="20" s="1"/>
  <c r="D161" i="20" s="1"/>
  <c r="F161" i="20" s="1"/>
  <c r="BD47" i="10"/>
  <c r="BD49" i="10"/>
  <c r="Q214" i="1"/>
  <c r="R214" i="1" s="1"/>
  <c r="BD48" i="10"/>
  <c r="G75" i="20"/>
  <c r="H75" i="20" s="1"/>
  <c r="I75" i="20" s="1"/>
  <c r="J75" i="20" s="1"/>
  <c r="K75" i="20" s="1"/>
  <c r="L75" i="20" s="1"/>
  <c r="M75" i="20" s="1"/>
  <c r="N75" i="20" s="1"/>
  <c r="O75" i="20" s="1"/>
  <c r="P75" i="20" s="1"/>
  <c r="Q75" i="20" s="1"/>
  <c r="R75" i="20" s="1"/>
  <c r="S75" i="20" s="1"/>
  <c r="T75" i="20" s="1"/>
  <c r="U75" i="20" s="1"/>
  <c r="V75" i="20" s="1"/>
  <c r="W75" i="20" s="1"/>
  <c r="X75" i="20" s="1"/>
  <c r="Y75" i="20" s="1"/>
  <c r="Z75" i="20" s="1"/>
  <c r="AA75" i="20" s="1"/>
  <c r="AB75" i="20" s="1"/>
  <c r="AC75" i="20" s="1"/>
  <c r="AD75" i="20" s="1"/>
  <c r="AE75" i="20" s="1"/>
  <c r="AF75" i="20" s="1"/>
  <c r="AG75" i="20" s="1"/>
  <c r="AH75" i="20" s="1"/>
  <c r="AI75" i="20" s="1"/>
  <c r="AJ75" i="20" s="1"/>
  <c r="AK75" i="20" s="1"/>
  <c r="B87" i="20"/>
  <c r="L14" i="15" l="1"/>
  <c r="BD50" i="10"/>
  <c r="G89" i="20"/>
  <c r="H89" i="20" s="1"/>
  <c r="I89" i="20" s="1"/>
  <c r="J89" i="20" s="1"/>
  <c r="K89" i="20" s="1"/>
  <c r="L89" i="20" s="1"/>
  <c r="M89" i="20" s="1"/>
  <c r="N89" i="20" s="1"/>
  <c r="O89" i="20" s="1"/>
  <c r="P89" i="20" s="1"/>
  <c r="Q89" i="20" s="1"/>
  <c r="R89" i="20" s="1"/>
  <c r="S89" i="20" s="1"/>
  <c r="T89" i="20" s="1"/>
  <c r="U89" i="20" s="1"/>
  <c r="V89" i="20" s="1"/>
  <c r="W89" i="20" s="1"/>
  <c r="X89" i="20" s="1"/>
  <c r="Y89" i="20" s="1"/>
  <c r="Z89" i="20" s="1"/>
  <c r="AA89" i="20" s="1"/>
  <c r="AB89" i="20" s="1"/>
  <c r="AC89" i="20" s="1"/>
  <c r="AD89" i="20" s="1"/>
  <c r="AE89" i="20" s="1"/>
  <c r="AF89" i="20" s="1"/>
  <c r="AG89" i="20" s="1"/>
  <c r="AH89" i="20" s="1"/>
  <c r="AI89" i="20" s="1"/>
  <c r="AJ89" i="20" s="1"/>
  <c r="AK89" i="20" s="1"/>
  <c r="B101" i="20"/>
  <c r="U13" i="15" l="1"/>
  <c r="F13" i="15"/>
  <c r="G103" i="20"/>
  <c r="H103" i="20" s="1"/>
  <c r="I103" i="20" s="1"/>
  <c r="J103" i="20" s="1"/>
  <c r="K103" i="20" s="1"/>
  <c r="L103" i="20" s="1"/>
  <c r="M103" i="20" s="1"/>
  <c r="N103" i="20" s="1"/>
  <c r="O103" i="20" s="1"/>
  <c r="P103" i="20" s="1"/>
  <c r="Q103" i="20" s="1"/>
  <c r="R103" i="20" s="1"/>
  <c r="S103" i="20" s="1"/>
  <c r="T103" i="20" s="1"/>
  <c r="U103" i="20" s="1"/>
  <c r="V103" i="20" s="1"/>
  <c r="W103" i="20" s="1"/>
  <c r="X103" i="20" s="1"/>
  <c r="Y103" i="20" s="1"/>
  <c r="Z103" i="20" s="1"/>
  <c r="AA103" i="20" s="1"/>
  <c r="AB103" i="20" s="1"/>
  <c r="AC103" i="20" s="1"/>
  <c r="AD103" i="20" s="1"/>
  <c r="AE103" i="20" s="1"/>
  <c r="AF103" i="20" s="1"/>
  <c r="AG103" i="20" s="1"/>
  <c r="AH103" i="20" s="1"/>
  <c r="AI103" i="20" s="1"/>
  <c r="AJ103" i="20" s="1"/>
  <c r="AK103" i="20" s="1"/>
  <c r="B115" i="20"/>
  <c r="I13" i="15" l="1"/>
  <c r="G117" i="20"/>
  <c r="H117" i="20" s="1"/>
  <c r="I117" i="20" s="1"/>
  <c r="J117" i="20" s="1"/>
  <c r="K117" i="20" s="1"/>
  <c r="L117" i="20" s="1"/>
  <c r="M117" i="20" s="1"/>
  <c r="N117" i="20" s="1"/>
  <c r="O117" i="20" s="1"/>
  <c r="P117" i="20" s="1"/>
  <c r="Q117" i="20" s="1"/>
  <c r="R117" i="20" s="1"/>
  <c r="S117" i="20" s="1"/>
  <c r="T117" i="20" s="1"/>
  <c r="U117" i="20" s="1"/>
  <c r="V117" i="20" s="1"/>
  <c r="W117" i="20" s="1"/>
  <c r="X117" i="20" s="1"/>
  <c r="Y117" i="20" s="1"/>
  <c r="Z117" i="20" s="1"/>
  <c r="AA117" i="20" s="1"/>
  <c r="AB117" i="20" s="1"/>
  <c r="AC117" i="20" s="1"/>
  <c r="AD117" i="20" s="1"/>
  <c r="AE117" i="20" s="1"/>
  <c r="AF117" i="20" s="1"/>
  <c r="AG117" i="20" s="1"/>
  <c r="AH117" i="20" s="1"/>
  <c r="AI117" i="20" s="1"/>
  <c r="AJ117" i="20" s="1"/>
  <c r="AK117" i="20" s="1"/>
  <c r="B129" i="20"/>
  <c r="G131" i="20" l="1"/>
  <c r="H131" i="20" s="1"/>
  <c r="I131" i="20" s="1"/>
  <c r="J131" i="20" s="1"/>
  <c r="K131" i="20" s="1"/>
  <c r="L131" i="20" s="1"/>
  <c r="M131" i="20" s="1"/>
  <c r="N131" i="20" s="1"/>
  <c r="O131" i="20" s="1"/>
  <c r="P131" i="20" s="1"/>
  <c r="Q131" i="20" s="1"/>
  <c r="R131" i="20" s="1"/>
  <c r="S131" i="20" s="1"/>
  <c r="T131" i="20" s="1"/>
  <c r="U131" i="20" s="1"/>
  <c r="V131" i="20" s="1"/>
  <c r="W131" i="20" s="1"/>
  <c r="X131" i="20" s="1"/>
  <c r="Y131" i="20" s="1"/>
  <c r="Z131" i="20" s="1"/>
  <c r="AA131" i="20" s="1"/>
  <c r="AB131" i="20" s="1"/>
  <c r="AC131" i="20" s="1"/>
  <c r="AD131" i="20" s="1"/>
  <c r="AE131" i="20" s="1"/>
  <c r="AF131" i="20" s="1"/>
  <c r="AG131" i="20" s="1"/>
  <c r="AH131" i="20" s="1"/>
  <c r="AI131" i="20" s="1"/>
  <c r="AJ131" i="20" s="1"/>
  <c r="AK131" i="20" s="1"/>
  <c r="B143" i="20"/>
  <c r="Q226" i="1"/>
  <c r="G145" i="20" l="1"/>
  <c r="H145" i="20" s="1"/>
  <c r="I145" i="20" s="1"/>
  <c r="J145" i="20" s="1"/>
  <c r="K145" i="20" s="1"/>
  <c r="L145" i="20" s="1"/>
  <c r="M145" i="20" s="1"/>
  <c r="N145" i="20" s="1"/>
  <c r="O145" i="20" s="1"/>
  <c r="P145" i="20" s="1"/>
  <c r="Q145" i="20" s="1"/>
  <c r="R145" i="20" s="1"/>
  <c r="S145" i="20" s="1"/>
  <c r="T145" i="20" s="1"/>
  <c r="U145" i="20" s="1"/>
  <c r="V145" i="20" s="1"/>
  <c r="W145" i="20" s="1"/>
  <c r="X145" i="20" s="1"/>
  <c r="Y145" i="20" s="1"/>
  <c r="Z145" i="20" s="1"/>
  <c r="AA145" i="20" s="1"/>
  <c r="AB145" i="20" s="1"/>
  <c r="AC145" i="20" s="1"/>
  <c r="AD145" i="20" s="1"/>
  <c r="AE145" i="20" s="1"/>
  <c r="AF145" i="20" s="1"/>
  <c r="AG145" i="20" s="1"/>
  <c r="AH145" i="20" s="1"/>
  <c r="AI145" i="20" s="1"/>
  <c r="AJ145" i="20" s="1"/>
  <c r="AK145" i="20" s="1"/>
  <c r="B157" i="20"/>
  <c r="G159" i="20" s="1"/>
  <c r="H159" i="20" s="1"/>
  <c r="I159" i="20" s="1"/>
  <c r="J159" i="20" s="1"/>
  <c r="K159" i="20" s="1"/>
  <c r="L159" i="20" s="1"/>
  <c r="M159" i="20" s="1"/>
  <c r="N159" i="20" s="1"/>
  <c r="O159" i="20" s="1"/>
  <c r="P159" i="20" s="1"/>
  <c r="Q159" i="20" s="1"/>
  <c r="R159" i="20" s="1"/>
  <c r="S159" i="20" s="1"/>
  <c r="T159" i="20" s="1"/>
  <c r="U159" i="20" s="1"/>
  <c r="V159" i="20" s="1"/>
  <c r="W159" i="20" s="1"/>
  <c r="X159" i="20" s="1"/>
  <c r="Y159" i="20" s="1"/>
  <c r="Z159" i="20" s="1"/>
  <c r="AA159" i="20" s="1"/>
  <c r="AB159" i="20" s="1"/>
  <c r="AC159" i="20" s="1"/>
  <c r="AD159" i="20" s="1"/>
  <c r="AE159" i="20" s="1"/>
  <c r="AF159" i="20" s="1"/>
  <c r="AG159" i="20" s="1"/>
  <c r="AH159" i="20" s="1"/>
  <c r="AI159" i="20" s="1"/>
  <c r="AJ159" i="20" s="1"/>
  <c r="AK159" i="20" s="1"/>
  <c r="AS44" i="10"/>
  <c r="AR44" i="10"/>
  <c r="AO44" i="10"/>
  <c r="AS26" i="10"/>
  <c r="AR26" i="10"/>
  <c r="AQ26" i="10"/>
  <c r="AQ46" i="10" s="1"/>
  <c r="AP26" i="10"/>
  <c r="AP46" i="10" s="1"/>
  <c r="AO26" i="10"/>
  <c r="AR46" i="10" l="1"/>
  <c r="AS46" i="10"/>
  <c r="AO32" i="10"/>
  <c r="AO49" i="10" s="1"/>
  <c r="AO50" i="10" s="1"/>
  <c r="AO46" i="10"/>
  <c r="AL372" i="17"/>
  <c r="AO47" i="10" l="1"/>
  <c r="AL148" i="8"/>
  <c r="AL150" i="8"/>
  <c r="R226" i="1" l="1"/>
  <c r="AN44" i="10" l="1"/>
  <c r="AM44" i="10"/>
  <c r="AL44" i="10"/>
  <c r="AK44" i="10"/>
  <c r="AJ44" i="10"/>
  <c r="AN26" i="10"/>
  <c r="AM26" i="10"/>
  <c r="AL26" i="10"/>
  <c r="AL46" i="10" s="1"/>
  <c r="AK26" i="10"/>
  <c r="AJ26" i="10"/>
  <c r="AM46" i="10" l="1"/>
  <c r="AJ46" i="10"/>
  <c r="AJ32" i="10"/>
  <c r="AK46" i="10"/>
  <c r="R231" i="1"/>
  <c r="Q229" i="1"/>
  <c r="R229" i="1" s="1"/>
  <c r="Q228" i="1"/>
  <c r="R228" i="1" s="1"/>
  <c r="Q227" i="1"/>
  <c r="R227" i="1" l="1"/>
  <c r="AK459" i="17" l="1"/>
  <c r="AJ459" i="17"/>
  <c r="AI459" i="17"/>
  <c r="AH459" i="17"/>
  <c r="AG459" i="17"/>
  <c r="AF459" i="17"/>
  <c r="AE459" i="17"/>
  <c r="AD459" i="17"/>
  <c r="AC459" i="17"/>
  <c r="AB459" i="17"/>
  <c r="AA459" i="17"/>
  <c r="Z459" i="17"/>
  <c r="Y459" i="17"/>
  <c r="X459" i="17"/>
  <c r="W459" i="17"/>
  <c r="V459" i="17"/>
  <c r="U459" i="17"/>
  <c r="T459" i="17"/>
  <c r="S459" i="17"/>
  <c r="R459" i="17"/>
  <c r="Q459" i="17"/>
  <c r="P459" i="17"/>
  <c r="O459" i="17"/>
  <c r="N459" i="17"/>
  <c r="M459" i="17"/>
  <c r="L459" i="17"/>
  <c r="K459" i="17"/>
  <c r="J459" i="17"/>
  <c r="I459" i="17"/>
  <c r="H459" i="17"/>
  <c r="G459" i="17"/>
  <c r="AK385" i="17"/>
  <c r="AJ385" i="17"/>
  <c r="AI385" i="17"/>
  <c r="AH385" i="17"/>
  <c r="AG385" i="17"/>
  <c r="AF385" i="17"/>
  <c r="AE385" i="17"/>
  <c r="AD385" i="17"/>
  <c r="AC385" i="17"/>
  <c r="AB385" i="17"/>
  <c r="AA385" i="17"/>
  <c r="Z385" i="17"/>
  <c r="Y385" i="17"/>
  <c r="X385" i="17"/>
  <c r="W385" i="17"/>
  <c r="V385" i="17"/>
  <c r="U385" i="17"/>
  <c r="T385" i="17"/>
  <c r="S385" i="17"/>
  <c r="R385" i="17"/>
  <c r="Q385" i="17"/>
  <c r="P385" i="17"/>
  <c r="O385" i="17"/>
  <c r="N385" i="17"/>
  <c r="M385" i="17"/>
  <c r="L385" i="17"/>
  <c r="K385" i="17"/>
  <c r="J385" i="17"/>
  <c r="I385" i="17"/>
  <c r="H385" i="17"/>
  <c r="G385" i="17"/>
  <c r="I305" i="17"/>
  <c r="H305" i="17"/>
  <c r="G305" i="17"/>
  <c r="AK265" i="17"/>
  <c r="AJ265" i="17"/>
  <c r="AI265" i="17"/>
  <c r="AH265" i="17"/>
  <c r="AG265" i="17"/>
  <c r="AF265" i="17"/>
  <c r="AE265" i="17"/>
  <c r="AD265" i="17"/>
  <c r="AC265" i="17"/>
  <c r="AB265" i="17"/>
  <c r="AA265" i="17"/>
  <c r="Z265" i="17"/>
  <c r="Y265" i="17"/>
  <c r="X265" i="17"/>
  <c r="W265" i="17"/>
  <c r="V265" i="17"/>
  <c r="U265" i="17"/>
  <c r="T265" i="17"/>
  <c r="S265" i="17"/>
  <c r="R265" i="17"/>
  <c r="Q265" i="17"/>
  <c r="P265" i="17"/>
  <c r="O265" i="17"/>
  <c r="N265" i="17"/>
  <c r="M265" i="17"/>
  <c r="L265" i="17"/>
  <c r="K265" i="17"/>
  <c r="J265" i="17"/>
  <c r="I265" i="17"/>
  <c r="H265" i="17"/>
  <c r="G265" i="17"/>
  <c r="AK227" i="17"/>
  <c r="AJ227" i="17"/>
  <c r="AI227" i="17"/>
  <c r="AH227" i="17"/>
  <c r="AG227" i="17"/>
  <c r="AF227" i="17"/>
  <c r="AE227" i="17"/>
  <c r="AD227" i="17"/>
  <c r="AC227" i="17"/>
  <c r="AB227" i="17"/>
  <c r="AA227" i="17"/>
  <c r="Z227" i="17"/>
  <c r="Y227" i="17"/>
  <c r="X227" i="17"/>
  <c r="W227" i="17"/>
  <c r="V227" i="17"/>
  <c r="U227" i="17"/>
  <c r="T227" i="17"/>
  <c r="S227" i="17"/>
  <c r="R227" i="17"/>
  <c r="Q227" i="17"/>
  <c r="P227" i="17"/>
  <c r="O227" i="17"/>
  <c r="N227" i="17"/>
  <c r="M227" i="17"/>
  <c r="L227" i="17"/>
  <c r="K227" i="17"/>
  <c r="J227" i="17"/>
  <c r="I227" i="17"/>
  <c r="H227" i="17"/>
  <c r="G227" i="17"/>
  <c r="AK191" i="17"/>
  <c r="AJ191" i="17"/>
  <c r="AI191" i="17"/>
  <c r="AH191" i="17"/>
  <c r="AG191" i="17"/>
  <c r="AF191" i="17"/>
  <c r="AE191" i="17"/>
  <c r="AD191" i="17"/>
  <c r="AC191" i="17"/>
  <c r="AB191" i="17"/>
  <c r="AA191" i="17"/>
  <c r="Z191" i="17"/>
  <c r="Y191" i="17"/>
  <c r="X191" i="17"/>
  <c r="W191" i="17"/>
  <c r="V191" i="17"/>
  <c r="U191" i="17"/>
  <c r="T191" i="17"/>
  <c r="S191" i="17"/>
  <c r="R191" i="17"/>
  <c r="Q191" i="17"/>
  <c r="P191" i="17"/>
  <c r="O191" i="17"/>
  <c r="N191" i="17"/>
  <c r="M191" i="17"/>
  <c r="L191" i="17"/>
  <c r="K191" i="17"/>
  <c r="J191" i="17"/>
  <c r="I191" i="17"/>
  <c r="H191" i="17"/>
  <c r="G191" i="17"/>
  <c r="AK155" i="17"/>
  <c r="AJ155" i="17"/>
  <c r="AI155" i="17"/>
  <c r="AH155" i="17"/>
  <c r="AG155" i="17"/>
  <c r="AF155" i="17"/>
  <c r="AE155" i="17"/>
  <c r="AD155" i="17"/>
  <c r="AC155" i="17"/>
  <c r="AB155" i="17"/>
  <c r="AA155" i="17"/>
  <c r="Z155" i="17"/>
  <c r="Y155" i="17"/>
  <c r="X155" i="17"/>
  <c r="W155" i="17"/>
  <c r="V155" i="17"/>
  <c r="U155" i="17"/>
  <c r="T155" i="17"/>
  <c r="S155" i="17"/>
  <c r="R155" i="17"/>
  <c r="Q155" i="17"/>
  <c r="P155" i="17"/>
  <c r="O155" i="17"/>
  <c r="N155" i="17"/>
  <c r="M155" i="17"/>
  <c r="L155" i="17"/>
  <c r="K155" i="17"/>
  <c r="J155" i="17"/>
  <c r="I155" i="17"/>
  <c r="H155" i="17"/>
  <c r="G155" i="17"/>
  <c r="AK117" i="17"/>
  <c r="AJ117" i="17"/>
  <c r="AI117" i="17"/>
  <c r="AH117" i="17"/>
  <c r="AG117" i="17"/>
  <c r="AF117" i="17"/>
  <c r="AE117" i="17"/>
  <c r="AD117" i="17"/>
  <c r="AC117" i="17"/>
  <c r="AB117" i="17"/>
  <c r="AA117" i="17"/>
  <c r="Z117" i="17"/>
  <c r="Y117" i="17"/>
  <c r="X117" i="17"/>
  <c r="W117" i="17"/>
  <c r="V117" i="17"/>
  <c r="U117" i="17"/>
  <c r="T117" i="17"/>
  <c r="S117" i="17"/>
  <c r="R117" i="17"/>
  <c r="Q117" i="17"/>
  <c r="P117" i="17"/>
  <c r="O117" i="17"/>
  <c r="N117" i="17"/>
  <c r="M117" i="17"/>
  <c r="L117" i="17"/>
  <c r="K117" i="17"/>
  <c r="J117" i="17"/>
  <c r="I117" i="17"/>
  <c r="H117" i="17"/>
  <c r="G117" i="17"/>
  <c r="AK79" i="17"/>
  <c r="AJ79" i="17"/>
  <c r="AI79" i="17"/>
  <c r="AH79" i="17"/>
  <c r="AG79" i="17"/>
  <c r="AF79" i="17"/>
  <c r="AE79" i="17"/>
  <c r="AD79" i="17"/>
  <c r="AC79" i="17"/>
  <c r="AB79" i="17"/>
  <c r="AA79" i="17"/>
  <c r="Z79" i="17"/>
  <c r="Y79" i="17"/>
  <c r="X79" i="17"/>
  <c r="W79" i="17"/>
  <c r="V79" i="17"/>
  <c r="U79" i="17"/>
  <c r="T79" i="17"/>
  <c r="S79" i="17"/>
  <c r="R79" i="17"/>
  <c r="Q79" i="17"/>
  <c r="P79" i="17"/>
  <c r="O79" i="17"/>
  <c r="N79" i="17"/>
  <c r="M79" i="17"/>
  <c r="L79" i="17"/>
  <c r="K79" i="17"/>
  <c r="J79" i="17"/>
  <c r="I79" i="17"/>
  <c r="H79" i="17"/>
  <c r="G79" i="17"/>
  <c r="AL436" i="17"/>
  <c r="AL434" i="17"/>
  <c r="AL398" i="17"/>
  <c r="AL396" i="17"/>
  <c r="AL358" i="17"/>
  <c r="AL356" i="17"/>
  <c r="AL318" i="17"/>
  <c r="AL316" i="17"/>
  <c r="AL278" i="17"/>
  <c r="AL276" i="17"/>
  <c r="AL240" i="17"/>
  <c r="AL238" i="17"/>
  <c r="AL204" i="17"/>
  <c r="AL202" i="17"/>
  <c r="AL168" i="17"/>
  <c r="AL166" i="17"/>
  <c r="AL130" i="17"/>
  <c r="AL128" i="17"/>
  <c r="AL92" i="17"/>
  <c r="AL90" i="17"/>
  <c r="AK41" i="17"/>
  <c r="AJ41" i="17"/>
  <c r="AI41" i="17"/>
  <c r="AH41" i="17"/>
  <c r="AG41" i="17"/>
  <c r="AF41" i="17"/>
  <c r="AE41" i="17"/>
  <c r="AD41" i="17"/>
  <c r="AC41" i="17"/>
  <c r="AB41" i="17"/>
  <c r="AA41" i="17"/>
  <c r="Z41" i="17"/>
  <c r="Y41" i="17"/>
  <c r="X41" i="17"/>
  <c r="W41" i="17"/>
  <c r="V41" i="17"/>
  <c r="U41" i="17"/>
  <c r="T41" i="17"/>
  <c r="S41" i="17"/>
  <c r="R41" i="17"/>
  <c r="Q41" i="17"/>
  <c r="P41" i="17"/>
  <c r="O41" i="17"/>
  <c r="N41" i="17"/>
  <c r="M41" i="17"/>
  <c r="L41" i="17"/>
  <c r="K41" i="17"/>
  <c r="J41" i="17"/>
  <c r="I41" i="17"/>
  <c r="H41" i="17"/>
  <c r="G41" i="17"/>
  <c r="AL54" i="17"/>
  <c r="C54" i="17"/>
  <c r="C92" i="17" s="1"/>
  <c r="C130" i="17" s="1"/>
  <c r="C168" i="17" s="1"/>
  <c r="AL52" i="17"/>
  <c r="C52" i="17"/>
  <c r="C90" i="17" s="1"/>
  <c r="C128" i="17" s="1"/>
  <c r="C166" i="17" s="1"/>
  <c r="AL14" i="17"/>
  <c r="F13" i="17" s="1"/>
  <c r="D53" i="17" s="1"/>
  <c r="AL12" i="17"/>
  <c r="F11" i="17" s="1"/>
  <c r="D51" i="17" s="1"/>
  <c r="F51" i="17" l="1"/>
  <c r="Q199" i="1"/>
  <c r="R199" i="1" s="1"/>
  <c r="F53" i="17"/>
  <c r="Q200" i="1"/>
  <c r="C204" i="17"/>
  <c r="C240" i="17" s="1"/>
  <c r="C278" i="17" s="1"/>
  <c r="C318" i="17" s="1"/>
  <c r="C358" i="17" s="1"/>
  <c r="C398" i="17" s="1"/>
  <c r="C436" i="17" s="1"/>
  <c r="C202" i="17"/>
  <c r="C238" i="17" s="1"/>
  <c r="C276" i="17" s="1"/>
  <c r="C316" i="17" s="1"/>
  <c r="C356" i="17" s="1"/>
  <c r="C396" i="17" s="1"/>
  <c r="C434" i="17" s="1"/>
  <c r="D91" i="17" l="1"/>
  <c r="F91" i="17" s="1"/>
  <c r="D129" i="17" s="1"/>
  <c r="F129" i="17" s="1"/>
  <c r="D167" i="17" s="1"/>
  <c r="F167" i="17" s="1"/>
  <c r="D203" i="17" s="1"/>
  <c r="F203" i="17" s="1"/>
  <c r="D239" i="17" s="1"/>
  <c r="F239" i="17" s="1"/>
  <c r="D277" i="17" s="1"/>
  <c r="F277" i="17" s="1"/>
  <c r="D317" i="17" s="1"/>
  <c r="F317" i="17" s="1"/>
  <c r="D357" i="17" s="1"/>
  <c r="F357" i="17" s="1"/>
  <c r="D397" i="17" s="1"/>
  <c r="F397" i="17" s="1"/>
  <c r="D435" i="17" s="1"/>
  <c r="F435" i="17" s="1"/>
  <c r="D89" i="17"/>
  <c r="F89" i="17" s="1"/>
  <c r="D127" i="17" s="1"/>
  <c r="F127" i="17" s="1"/>
  <c r="D165" i="17" s="1"/>
  <c r="F165" i="17" s="1"/>
  <c r="D201" i="17" s="1"/>
  <c r="F201" i="17" s="1"/>
  <c r="D237" i="17" s="1"/>
  <c r="F237" i="17" s="1"/>
  <c r="D275" i="17" s="1"/>
  <c r="F275" i="17" s="1"/>
  <c r="D315" i="17" s="1"/>
  <c r="F315" i="17" s="1"/>
  <c r="D355" i="17" s="1"/>
  <c r="F355" i="17" s="1"/>
  <c r="D395" i="17" s="1"/>
  <c r="F395" i="17" s="1"/>
  <c r="D433" i="17" s="1"/>
  <c r="F433" i="17" s="1"/>
  <c r="AI44" i="10"/>
  <c r="AH44" i="10"/>
  <c r="AG44" i="10"/>
  <c r="AF44" i="10"/>
  <c r="AF46" i="10" s="1"/>
  <c r="AE44" i="10"/>
  <c r="AI26" i="10"/>
  <c r="AH26" i="10"/>
  <c r="AG26" i="10"/>
  <c r="D44" i="10" l="1"/>
  <c r="BN44" i="10"/>
  <c r="AE46" i="10"/>
  <c r="AG46" i="10"/>
  <c r="AE32" i="10"/>
  <c r="AH46" i="10"/>
  <c r="AK169" i="18"/>
  <c r="AJ169" i="18"/>
  <c r="AI169" i="18"/>
  <c r="AH169" i="18"/>
  <c r="AG169" i="18"/>
  <c r="AF169" i="18"/>
  <c r="AE169" i="18"/>
  <c r="AD169" i="18"/>
  <c r="AC169" i="18"/>
  <c r="AB169" i="18"/>
  <c r="AA169" i="18"/>
  <c r="Z169" i="18"/>
  <c r="Y169" i="18"/>
  <c r="X169" i="18"/>
  <c r="W169" i="18"/>
  <c r="V169" i="18"/>
  <c r="U169" i="18"/>
  <c r="T169" i="18"/>
  <c r="S169" i="18"/>
  <c r="R169" i="18"/>
  <c r="Q169" i="18"/>
  <c r="P169" i="18"/>
  <c r="O169" i="18"/>
  <c r="N169" i="18"/>
  <c r="M169" i="18"/>
  <c r="L169" i="18"/>
  <c r="K169" i="18"/>
  <c r="J169" i="18"/>
  <c r="I169" i="18"/>
  <c r="H169" i="18"/>
  <c r="G169" i="18"/>
  <c r="AL168" i="18"/>
  <c r="AL166" i="18"/>
  <c r="AL164" i="18"/>
  <c r="AL162" i="18"/>
  <c r="AK155" i="18"/>
  <c r="AJ155" i="18"/>
  <c r="AI155" i="18"/>
  <c r="AH155" i="18"/>
  <c r="AG155" i="18"/>
  <c r="AF155" i="18"/>
  <c r="AE155" i="18"/>
  <c r="AD155" i="18"/>
  <c r="AC155" i="18"/>
  <c r="AB155" i="18"/>
  <c r="AA155" i="18"/>
  <c r="Z155" i="18"/>
  <c r="Y155" i="18"/>
  <c r="X155" i="18"/>
  <c r="W155" i="18"/>
  <c r="V155" i="18"/>
  <c r="U155" i="18"/>
  <c r="T155" i="18"/>
  <c r="S155" i="18"/>
  <c r="R155" i="18"/>
  <c r="P155" i="18"/>
  <c r="O155" i="18"/>
  <c r="N155" i="18"/>
  <c r="M155" i="18"/>
  <c r="L155" i="18"/>
  <c r="K155" i="18"/>
  <c r="J155" i="18"/>
  <c r="I155" i="18"/>
  <c r="H155" i="18"/>
  <c r="G155" i="18"/>
  <c r="AL154" i="18"/>
  <c r="O192" i="1" s="1"/>
  <c r="AL152" i="18"/>
  <c r="AL148" i="18"/>
  <c r="AK141" i="18"/>
  <c r="AJ141" i="18"/>
  <c r="AI141" i="18"/>
  <c r="AH141" i="18"/>
  <c r="AG141" i="18"/>
  <c r="AF141" i="18"/>
  <c r="AE141" i="18"/>
  <c r="AD141" i="18"/>
  <c r="AC141" i="18"/>
  <c r="AB141" i="18"/>
  <c r="AA141" i="18"/>
  <c r="Z141" i="18"/>
  <c r="Y141" i="18"/>
  <c r="X141" i="18"/>
  <c r="W141" i="18"/>
  <c r="V141" i="18"/>
  <c r="U141" i="18"/>
  <c r="T141" i="18"/>
  <c r="S141" i="18"/>
  <c r="R141" i="18"/>
  <c r="P141" i="18"/>
  <c r="O141" i="18"/>
  <c r="N141" i="18"/>
  <c r="M141" i="18"/>
  <c r="L141" i="18"/>
  <c r="K141" i="18"/>
  <c r="J141" i="18"/>
  <c r="I141" i="18"/>
  <c r="H141" i="18"/>
  <c r="G141" i="18"/>
  <c r="AL140" i="18"/>
  <c r="N192" i="1" s="1"/>
  <c r="AL138" i="18"/>
  <c r="AL136" i="18"/>
  <c r="AL134" i="18"/>
  <c r="AK127" i="18"/>
  <c r="AJ127" i="18"/>
  <c r="AI127" i="18"/>
  <c r="AH127" i="18"/>
  <c r="AG127" i="18"/>
  <c r="AF127" i="18"/>
  <c r="AE127" i="18"/>
  <c r="AD127" i="18"/>
  <c r="AC127" i="18"/>
  <c r="AB127" i="18"/>
  <c r="AL126" i="18"/>
  <c r="AL124" i="18"/>
  <c r="AL122" i="18"/>
  <c r="AL120" i="18"/>
  <c r="AK113" i="18"/>
  <c r="AJ113" i="18"/>
  <c r="AI113" i="18"/>
  <c r="AH113" i="18"/>
  <c r="AG113" i="18"/>
  <c r="AF113" i="18"/>
  <c r="AE113" i="18"/>
  <c r="AD113" i="18"/>
  <c r="AC113" i="18"/>
  <c r="AB113" i="18"/>
  <c r="AL108" i="18"/>
  <c r="AL106" i="18"/>
  <c r="AK99" i="18"/>
  <c r="AJ99" i="18"/>
  <c r="AI99" i="18"/>
  <c r="AH99" i="18"/>
  <c r="AG99" i="18"/>
  <c r="AF99" i="18"/>
  <c r="AE99" i="18"/>
  <c r="AD99" i="18"/>
  <c r="AC99" i="18"/>
  <c r="AB99" i="18"/>
  <c r="AA99" i="18"/>
  <c r="Z99" i="18"/>
  <c r="Y99" i="18"/>
  <c r="X99" i="18"/>
  <c r="W99" i="18"/>
  <c r="V99" i="18"/>
  <c r="U99" i="18"/>
  <c r="T99" i="18"/>
  <c r="S99" i="18"/>
  <c r="R99" i="18"/>
  <c r="Q99" i="18"/>
  <c r="P99" i="18"/>
  <c r="O99" i="18"/>
  <c r="N99" i="18"/>
  <c r="M99" i="18"/>
  <c r="L99" i="18"/>
  <c r="K99" i="18"/>
  <c r="J99" i="18"/>
  <c r="I99" i="18"/>
  <c r="H99" i="18"/>
  <c r="AL98" i="18"/>
  <c r="AL96" i="18"/>
  <c r="AL94" i="18"/>
  <c r="AL92" i="18"/>
  <c r="AK85" i="18"/>
  <c r="AJ85" i="18"/>
  <c r="AI85" i="18"/>
  <c r="AH85" i="18"/>
  <c r="AG85" i="18"/>
  <c r="AF85" i="18"/>
  <c r="AE85" i="18"/>
  <c r="AD85" i="18"/>
  <c r="AC85" i="18"/>
  <c r="AB85" i="18"/>
  <c r="AA85" i="18"/>
  <c r="Z85" i="18"/>
  <c r="Y85" i="18"/>
  <c r="X85" i="18"/>
  <c r="W85" i="18"/>
  <c r="V85" i="18"/>
  <c r="U85" i="18"/>
  <c r="T85" i="18"/>
  <c r="S85" i="18"/>
  <c r="R85" i="18"/>
  <c r="Q85" i="18"/>
  <c r="O85" i="18"/>
  <c r="N85" i="18"/>
  <c r="M85" i="18"/>
  <c r="L85" i="18"/>
  <c r="K85" i="18"/>
  <c r="J85" i="18"/>
  <c r="I85" i="18"/>
  <c r="H85" i="18"/>
  <c r="AL84" i="18"/>
  <c r="AL82" i="18"/>
  <c r="AL80" i="18"/>
  <c r="AL78" i="18"/>
  <c r="AK71" i="18"/>
  <c r="AJ71" i="18"/>
  <c r="AI71" i="18"/>
  <c r="AH71" i="18"/>
  <c r="AF71" i="18"/>
  <c r="AE71" i="18"/>
  <c r="AD71" i="18"/>
  <c r="AC71" i="18"/>
  <c r="AB71" i="18"/>
  <c r="AA71" i="18"/>
  <c r="Z71" i="18"/>
  <c r="Y71" i="18"/>
  <c r="X71" i="18"/>
  <c r="W71" i="18"/>
  <c r="V71" i="18"/>
  <c r="U71" i="18"/>
  <c r="T71" i="18"/>
  <c r="S71" i="18"/>
  <c r="R71" i="18"/>
  <c r="Q71" i="18"/>
  <c r="P71" i="18"/>
  <c r="O71" i="18"/>
  <c r="N71" i="18"/>
  <c r="M71" i="18"/>
  <c r="L71" i="18"/>
  <c r="K71" i="18"/>
  <c r="J71" i="18"/>
  <c r="I71" i="18"/>
  <c r="H71" i="18"/>
  <c r="G71" i="18"/>
  <c r="AL70" i="18"/>
  <c r="AL68" i="18"/>
  <c r="AL66" i="18"/>
  <c r="AL64" i="18"/>
  <c r="AK57" i="18"/>
  <c r="AJ57" i="18"/>
  <c r="AI57" i="18"/>
  <c r="AH57" i="18"/>
  <c r="AG57" i="18"/>
  <c r="AF57" i="18"/>
  <c r="AE57" i="18"/>
  <c r="AD57" i="18"/>
  <c r="AC57" i="18"/>
  <c r="AB57" i="18"/>
  <c r="AA57" i="18"/>
  <c r="Z57" i="18"/>
  <c r="Y57" i="18"/>
  <c r="X57" i="18"/>
  <c r="W57" i="18"/>
  <c r="V57" i="18"/>
  <c r="U57" i="18"/>
  <c r="T57" i="18"/>
  <c r="S57" i="18"/>
  <c r="R57" i="18"/>
  <c r="Q57" i="18"/>
  <c r="P57" i="18"/>
  <c r="O57" i="18"/>
  <c r="N57" i="18"/>
  <c r="M57" i="18"/>
  <c r="L57" i="18"/>
  <c r="K57" i="18"/>
  <c r="J57" i="18"/>
  <c r="I57" i="18"/>
  <c r="H57" i="18"/>
  <c r="G57" i="18"/>
  <c r="AL56" i="18"/>
  <c r="AL54" i="18"/>
  <c r="AL52" i="18"/>
  <c r="AL50" i="18"/>
  <c r="AK43" i="18"/>
  <c r="AJ43" i="18"/>
  <c r="AI43" i="18"/>
  <c r="AH43" i="18"/>
  <c r="AG43" i="18"/>
  <c r="AF43" i="18"/>
  <c r="AE43" i="18"/>
  <c r="AD43" i="18"/>
  <c r="AC43" i="18"/>
  <c r="AB43" i="18"/>
  <c r="AA43" i="18"/>
  <c r="Z43" i="18"/>
  <c r="Y43" i="18"/>
  <c r="X43" i="18"/>
  <c r="W43" i="18"/>
  <c r="V43" i="18"/>
  <c r="U43" i="18"/>
  <c r="T43" i="18"/>
  <c r="S43" i="18"/>
  <c r="R43" i="18"/>
  <c r="Q43" i="18"/>
  <c r="P43" i="18"/>
  <c r="O43" i="18"/>
  <c r="N43" i="18"/>
  <c r="M43" i="18"/>
  <c r="L43" i="18"/>
  <c r="K43" i="18"/>
  <c r="J43" i="18"/>
  <c r="I43" i="18"/>
  <c r="H43" i="18"/>
  <c r="G43" i="18"/>
  <c r="AL42" i="18"/>
  <c r="AL40" i="18"/>
  <c r="AL38" i="18"/>
  <c r="AL36" i="18"/>
  <c r="AK29" i="18"/>
  <c r="AJ29" i="18"/>
  <c r="AI29" i="18"/>
  <c r="AH29" i="18"/>
  <c r="AG29" i="18"/>
  <c r="AF29" i="18"/>
  <c r="AE29" i="18"/>
  <c r="AD29" i="18"/>
  <c r="AC29" i="18"/>
  <c r="AB29" i="18"/>
  <c r="AA29" i="18"/>
  <c r="Z29" i="18"/>
  <c r="Y29" i="18"/>
  <c r="X29" i="18"/>
  <c r="W29" i="18"/>
  <c r="V29" i="18"/>
  <c r="U29" i="18"/>
  <c r="T29" i="18"/>
  <c r="S29" i="18"/>
  <c r="R29" i="18"/>
  <c r="Q29" i="18"/>
  <c r="P29" i="18"/>
  <c r="O29" i="18"/>
  <c r="N29" i="18"/>
  <c r="M29" i="18"/>
  <c r="L29" i="18"/>
  <c r="K29" i="18"/>
  <c r="J29" i="18"/>
  <c r="I29" i="18"/>
  <c r="H29" i="18"/>
  <c r="G29" i="18"/>
  <c r="AL28" i="18"/>
  <c r="C28" i="18"/>
  <c r="C42" i="18" s="1"/>
  <c r="C56" i="18" s="1"/>
  <c r="C70" i="18" s="1"/>
  <c r="C84" i="18" s="1"/>
  <c r="C112" i="18" s="1"/>
  <c r="C126" i="18" s="1"/>
  <c r="C140" i="18" s="1"/>
  <c r="C154" i="18" s="1"/>
  <c r="C168" i="18" s="1"/>
  <c r="AL26" i="18"/>
  <c r="C26" i="18"/>
  <c r="C40" i="18" s="1"/>
  <c r="C54" i="18" s="1"/>
  <c r="C82" i="18" s="1"/>
  <c r="C96" i="18" s="1"/>
  <c r="C110" i="18" s="1"/>
  <c r="C124" i="18" s="1"/>
  <c r="C138" i="18" s="1"/>
  <c r="C152" i="18" s="1"/>
  <c r="C166" i="18" s="1"/>
  <c r="AL24" i="18"/>
  <c r="F192" i="1" s="1"/>
  <c r="C24" i="18"/>
  <c r="C38" i="18" s="1"/>
  <c r="C52" i="18" s="1"/>
  <c r="C66" i="18" s="1"/>
  <c r="C80" i="18" s="1"/>
  <c r="C94" i="18" s="1"/>
  <c r="C108" i="18" s="1"/>
  <c r="C122" i="18" s="1"/>
  <c r="C136" i="18" s="1"/>
  <c r="AL22" i="18"/>
  <c r="C22" i="18"/>
  <c r="C36" i="18" s="1"/>
  <c r="C50" i="18" s="1"/>
  <c r="C64" i="18" s="1"/>
  <c r="C78" i="18" s="1"/>
  <c r="C92" i="18" s="1"/>
  <c r="C106" i="18" s="1"/>
  <c r="B17" i="18"/>
  <c r="G19" i="18" s="1"/>
  <c r="H19" i="18" s="1"/>
  <c r="I19" i="18" s="1"/>
  <c r="J19" i="18" s="1"/>
  <c r="K19" i="18" s="1"/>
  <c r="L19" i="18" s="1"/>
  <c r="M19" i="18" s="1"/>
  <c r="N19" i="18" s="1"/>
  <c r="O19" i="18" s="1"/>
  <c r="P19" i="18" s="1"/>
  <c r="Q19" i="18" s="1"/>
  <c r="R19" i="18" s="1"/>
  <c r="S19" i="18" s="1"/>
  <c r="T19" i="18" s="1"/>
  <c r="U19" i="18" s="1"/>
  <c r="V19" i="18" s="1"/>
  <c r="W19" i="18" s="1"/>
  <c r="X19" i="18" s="1"/>
  <c r="Y19" i="18" s="1"/>
  <c r="Z19" i="18" s="1"/>
  <c r="AA19" i="18" s="1"/>
  <c r="AB19" i="18" s="1"/>
  <c r="AC19" i="18" s="1"/>
  <c r="AD19" i="18" s="1"/>
  <c r="AE19" i="18" s="1"/>
  <c r="AF19" i="18" s="1"/>
  <c r="AG19" i="18" s="1"/>
  <c r="AH19" i="18" s="1"/>
  <c r="AI19" i="18" s="1"/>
  <c r="AJ19" i="18" s="1"/>
  <c r="AK19" i="18" s="1"/>
  <c r="AK15" i="18"/>
  <c r="AJ15" i="18"/>
  <c r="AI15" i="18"/>
  <c r="AH15" i="18"/>
  <c r="AG15" i="18"/>
  <c r="AF15" i="18"/>
  <c r="AE15" i="18"/>
  <c r="AD15" i="18"/>
  <c r="AC15" i="18"/>
  <c r="AB15" i="18"/>
  <c r="AA15" i="18"/>
  <c r="Z15" i="18"/>
  <c r="Y15" i="18"/>
  <c r="X15" i="18"/>
  <c r="W15" i="18"/>
  <c r="V15" i="18"/>
  <c r="U15" i="18"/>
  <c r="T15" i="18"/>
  <c r="S15" i="18"/>
  <c r="R15" i="18"/>
  <c r="Q15" i="18"/>
  <c r="P15" i="18"/>
  <c r="O15" i="18"/>
  <c r="N15" i="18"/>
  <c r="M15" i="18"/>
  <c r="L15" i="18"/>
  <c r="K15" i="18"/>
  <c r="J15" i="18"/>
  <c r="I15" i="18"/>
  <c r="H15" i="18"/>
  <c r="G15" i="18"/>
  <c r="AL14" i="18"/>
  <c r="F13" i="18" s="1"/>
  <c r="D27" i="18" s="1"/>
  <c r="F27" i="18" s="1"/>
  <c r="D41" i="18" s="1"/>
  <c r="AL12" i="18"/>
  <c r="AL10" i="18"/>
  <c r="AL8" i="18"/>
  <c r="F7" i="18" s="1"/>
  <c r="D21" i="18" s="1"/>
  <c r="F21" i="18" s="1"/>
  <c r="D35" i="18" s="1"/>
  <c r="G5" i="18"/>
  <c r="H5" i="18" s="1"/>
  <c r="I5" i="18" s="1"/>
  <c r="J5" i="18" s="1"/>
  <c r="K5" i="18" s="1"/>
  <c r="L5" i="18" s="1"/>
  <c r="M5" i="18" s="1"/>
  <c r="N5" i="18" s="1"/>
  <c r="O5" i="18" s="1"/>
  <c r="P5" i="18" s="1"/>
  <c r="Q5" i="18" s="1"/>
  <c r="R5" i="18" s="1"/>
  <c r="S5" i="18" s="1"/>
  <c r="T5" i="18" s="1"/>
  <c r="U5" i="18" s="1"/>
  <c r="V5" i="18" s="1"/>
  <c r="W5" i="18" s="1"/>
  <c r="X5" i="18" s="1"/>
  <c r="Y5" i="18" s="1"/>
  <c r="Z5" i="18" s="1"/>
  <c r="AA5" i="18" s="1"/>
  <c r="AB5" i="18" s="1"/>
  <c r="AC5" i="18" s="1"/>
  <c r="AD5" i="18" s="1"/>
  <c r="AE5" i="18" s="1"/>
  <c r="AF5" i="18" s="1"/>
  <c r="AG5" i="18" s="1"/>
  <c r="AH5" i="18" s="1"/>
  <c r="AI5" i="18" s="1"/>
  <c r="AJ5" i="18" s="1"/>
  <c r="AK5" i="18" s="1"/>
  <c r="C120" i="18" l="1"/>
  <c r="C134" i="18" s="1"/>
  <c r="C148" i="18" s="1"/>
  <c r="C162" i="18" s="1"/>
  <c r="AD8" i="10"/>
  <c r="D23" i="18"/>
  <c r="F23" i="18" s="1"/>
  <c r="D37" i="18" s="1"/>
  <c r="F37" i="18" s="1"/>
  <c r="D51" i="18" s="1"/>
  <c r="F51" i="18" s="1"/>
  <c r="D65" i="18" s="1"/>
  <c r="F65" i="18" s="1"/>
  <c r="D79" i="18" s="1"/>
  <c r="F79" i="18" s="1"/>
  <c r="D93" i="18" s="1"/>
  <c r="F93" i="18" s="1"/>
  <c r="D107" i="18" s="1"/>
  <c r="F107" i="18" s="1"/>
  <c r="D121" i="18" s="1"/>
  <c r="F121" i="18" s="1"/>
  <c r="D135" i="18" s="1"/>
  <c r="F135" i="18" s="1"/>
  <c r="D149" i="18" s="1"/>
  <c r="F149" i="18" s="1"/>
  <c r="D163" i="18" s="1"/>
  <c r="F163" i="18" s="1"/>
  <c r="Q167" i="1"/>
  <c r="R167" i="1" s="1"/>
  <c r="AL141" i="18"/>
  <c r="AL43" i="18"/>
  <c r="C150" i="18"/>
  <c r="C164" i="18" s="1"/>
  <c r="AL155" i="18"/>
  <c r="AL127" i="18"/>
  <c r="AL85" i="18"/>
  <c r="Q196" i="1"/>
  <c r="AL169" i="18"/>
  <c r="AL113" i="18"/>
  <c r="AL99" i="18"/>
  <c r="AL71" i="18"/>
  <c r="AL29" i="18"/>
  <c r="F35" i="18"/>
  <c r="D49" i="18" s="1"/>
  <c r="F49" i="18" s="1"/>
  <c r="D63" i="18" s="1"/>
  <c r="F63" i="18" s="1"/>
  <c r="D77" i="18" s="1"/>
  <c r="F77" i="18" s="1"/>
  <c r="D91" i="18" s="1"/>
  <c r="F91" i="18" s="1"/>
  <c r="D105" i="18" s="1"/>
  <c r="F105" i="18" s="1"/>
  <c r="D119" i="18" s="1"/>
  <c r="F119" i="18" s="1"/>
  <c r="D133" i="18" s="1"/>
  <c r="F133" i="18" s="1"/>
  <c r="D147" i="18" s="1"/>
  <c r="F147" i="18" s="1"/>
  <c r="D161" i="18" s="1"/>
  <c r="F161" i="18" s="1"/>
  <c r="F41" i="18"/>
  <c r="D55" i="18" s="1"/>
  <c r="F55" i="18" s="1"/>
  <c r="D69" i="18" s="1"/>
  <c r="F69" i="18" s="1"/>
  <c r="D83" i="18" s="1"/>
  <c r="F83" i="18" s="1"/>
  <c r="D97" i="18" s="1"/>
  <c r="F97" i="18" s="1"/>
  <c r="D111" i="18" s="1"/>
  <c r="F111" i="18" s="1"/>
  <c r="D125" i="18" s="1"/>
  <c r="F125" i="18" s="1"/>
  <c r="D139" i="18" s="1"/>
  <c r="F139" i="18" s="1"/>
  <c r="D153" i="18" s="1"/>
  <c r="F153" i="18" s="1"/>
  <c r="D167" i="18" s="1"/>
  <c r="F167" i="18" s="1"/>
  <c r="D25" i="18"/>
  <c r="F25" i="18" s="1"/>
  <c r="D39" i="18" s="1"/>
  <c r="F39" i="18" s="1"/>
  <c r="D53" i="18" s="1"/>
  <c r="F53" i="18" s="1"/>
  <c r="D67" i="18" s="1"/>
  <c r="F67" i="18" s="1"/>
  <c r="D81" i="18" s="1"/>
  <c r="F81" i="18" s="1"/>
  <c r="D95" i="18" s="1"/>
  <c r="F95" i="18" s="1"/>
  <c r="D109" i="18" s="1"/>
  <c r="F109" i="18" s="1"/>
  <c r="D123" i="18" s="1"/>
  <c r="F123" i="18" s="1"/>
  <c r="D137" i="18" s="1"/>
  <c r="F137" i="18" s="1"/>
  <c r="D151" i="18" s="1"/>
  <c r="F151" i="18" s="1"/>
  <c r="D165" i="18" s="1"/>
  <c r="F165" i="18" s="1"/>
  <c r="AL57" i="18"/>
  <c r="B31" i="18"/>
  <c r="AL15" i="18"/>
  <c r="AL456" i="17"/>
  <c r="AL454" i="17"/>
  <c r="AL452" i="17"/>
  <c r="AL450" i="17"/>
  <c r="AL448" i="17"/>
  <c r="AL446" i="17"/>
  <c r="AL444" i="17"/>
  <c r="AL442" i="17"/>
  <c r="AL420" i="17"/>
  <c r="AL418" i="17"/>
  <c r="AL416" i="17"/>
  <c r="AL412" i="17"/>
  <c r="AL408" i="17"/>
  <c r="AL406" i="17"/>
  <c r="AL404" i="17"/>
  <c r="AL382" i="17"/>
  <c r="AL380" i="17"/>
  <c r="AL378" i="17"/>
  <c r="AL374" i="17"/>
  <c r="AL370" i="17"/>
  <c r="AL368" i="17"/>
  <c r="AL366" i="17"/>
  <c r="AL364" i="17"/>
  <c r="AL342" i="17"/>
  <c r="AL340" i="17"/>
  <c r="AL338" i="17"/>
  <c r="AL332" i="17"/>
  <c r="AL330" i="17"/>
  <c r="AL328" i="17"/>
  <c r="AL324" i="17"/>
  <c r="AL302" i="17"/>
  <c r="AL300" i="17"/>
  <c r="AL298" i="17"/>
  <c r="AL296" i="17"/>
  <c r="AL294" i="17"/>
  <c r="AL292" i="17"/>
  <c r="AL286" i="17"/>
  <c r="AL284" i="17"/>
  <c r="AL262" i="17"/>
  <c r="AL260" i="17"/>
  <c r="AL258" i="17"/>
  <c r="K209" i="1" s="1"/>
  <c r="AL256" i="17"/>
  <c r="AL254" i="17"/>
  <c r="AL252" i="17"/>
  <c r="AL248" i="17"/>
  <c r="AL246" i="17"/>
  <c r="AL224" i="17"/>
  <c r="AL222" i="17"/>
  <c r="AL220" i="17"/>
  <c r="J209" i="1" s="1"/>
  <c r="J222" i="1" s="1"/>
  <c r="AL218" i="17"/>
  <c r="AL216" i="17"/>
  <c r="AL214" i="17"/>
  <c r="AL212" i="17"/>
  <c r="AL210" i="17"/>
  <c r="AL188" i="17"/>
  <c r="Q211" i="1" s="1"/>
  <c r="AL186" i="17"/>
  <c r="Q210" i="1" s="1"/>
  <c r="AL184" i="17"/>
  <c r="AL182" i="17"/>
  <c r="AL180" i="17"/>
  <c r="AL178" i="17"/>
  <c r="AL176" i="17"/>
  <c r="Q204" i="1" s="1"/>
  <c r="AL174" i="17"/>
  <c r="AL152" i="17"/>
  <c r="AL150" i="17"/>
  <c r="AL148" i="17"/>
  <c r="AL146" i="17"/>
  <c r="AL144" i="17"/>
  <c r="H207" i="1" s="1"/>
  <c r="AL142" i="17"/>
  <c r="AL138" i="17"/>
  <c r="AL136" i="17"/>
  <c r="AL114" i="17"/>
  <c r="AL112" i="17"/>
  <c r="AL110" i="17"/>
  <c r="AL108" i="17"/>
  <c r="AL106" i="17"/>
  <c r="AL104" i="17"/>
  <c r="AL100" i="17"/>
  <c r="AL98" i="17"/>
  <c r="AL76" i="17"/>
  <c r="C76" i="17"/>
  <c r="C114" i="17" s="1"/>
  <c r="C152" i="17" s="1"/>
  <c r="C188" i="17" s="1"/>
  <c r="AL74" i="17"/>
  <c r="C74" i="17"/>
  <c r="C112" i="17" s="1"/>
  <c r="C150" i="17" s="1"/>
  <c r="C186" i="17" s="1"/>
  <c r="AL72" i="17"/>
  <c r="C72" i="17"/>
  <c r="C110" i="17" s="1"/>
  <c r="C148" i="17" s="1"/>
  <c r="C184" i="17" s="1"/>
  <c r="AL70" i="17"/>
  <c r="C70" i="17"/>
  <c r="C108" i="17" s="1"/>
  <c r="C146" i="17" s="1"/>
  <c r="C182" i="17" s="1"/>
  <c r="AL68" i="17"/>
  <c r="C68" i="17"/>
  <c r="C106" i="17" s="1"/>
  <c r="C144" i="17" s="1"/>
  <c r="C180" i="17" s="1"/>
  <c r="AL66" i="17"/>
  <c r="C66" i="17"/>
  <c r="C104" i="17" s="1"/>
  <c r="C142" i="17" s="1"/>
  <c r="C178" i="17" s="1"/>
  <c r="AL62" i="17"/>
  <c r="C62" i="17"/>
  <c r="C100" i="17" s="1"/>
  <c r="C138" i="17" s="1"/>
  <c r="C176" i="17" s="1"/>
  <c r="AL60" i="17"/>
  <c r="C60" i="17"/>
  <c r="C98" i="17" s="1"/>
  <c r="C136" i="17" s="1"/>
  <c r="C174" i="17" s="1"/>
  <c r="AL38" i="17"/>
  <c r="F37" i="17" s="1"/>
  <c r="D75" i="17" s="1"/>
  <c r="AL36" i="17"/>
  <c r="F35" i="17" s="1"/>
  <c r="D73" i="17" s="1"/>
  <c r="AL34" i="17"/>
  <c r="F33" i="17" s="1"/>
  <c r="D71" i="17" s="1"/>
  <c r="AL32" i="17"/>
  <c r="F31" i="17" s="1"/>
  <c r="D69" i="17" s="1"/>
  <c r="AL30" i="17"/>
  <c r="AL28" i="17"/>
  <c r="F27" i="17" s="1"/>
  <c r="D65" i="17" s="1"/>
  <c r="AL24" i="17"/>
  <c r="AL20" i="17"/>
  <c r="F19" i="17" s="1"/>
  <c r="D59" i="17" s="1"/>
  <c r="H5" i="15" l="1"/>
  <c r="BN8" i="10"/>
  <c r="D8" i="10"/>
  <c r="AJ14" i="10"/>
  <c r="AJ49" i="10" s="1"/>
  <c r="AN46" i="10"/>
  <c r="AJ47" i="10" s="1"/>
  <c r="AE14" i="10"/>
  <c r="AE49" i="10" s="1"/>
  <c r="AI46" i="10"/>
  <c r="Z14" i="10"/>
  <c r="Z49" i="10" s="1"/>
  <c r="D49" i="10" s="1"/>
  <c r="AD46" i="10"/>
  <c r="Z47" i="10" s="1"/>
  <c r="Q233" i="1"/>
  <c r="R233" i="1" s="1"/>
  <c r="M209" i="1"/>
  <c r="M222" i="1" s="1"/>
  <c r="L209" i="1"/>
  <c r="L222" i="1" s="1"/>
  <c r="E192" i="1"/>
  <c r="H209" i="1"/>
  <c r="H222" i="1" s="1"/>
  <c r="F63" i="17"/>
  <c r="D61" i="17"/>
  <c r="F61" i="17" s="1"/>
  <c r="E207" i="1"/>
  <c r="F29" i="17"/>
  <c r="D67" i="17" s="1"/>
  <c r="F67" i="17" s="1"/>
  <c r="I209" i="1"/>
  <c r="Q203" i="1"/>
  <c r="Q205" i="1"/>
  <c r="C214" i="17"/>
  <c r="C252" i="17" s="1"/>
  <c r="C292" i="17" s="1"/>
  <c r="C330" i="17" s="1"/>
  <c r="C368" i="17" s="1"/>
  <c r="C408" i="17" s="1"/>
  <c r="C446" i="17" s="1"/>
  <c r="C220" i="17"/>
  <c r="C258" i="17" s="1"/>
  <c r="C298" i="17" s="1"/>
  <c r="C222" i="17"/>
  <c r="C260" i="17" s="1"/>
  <c r="C300" i="17" s="1"/>
  <c r="C340" i="17" s="1"/>
  <c r="C380" i="17" s="1"/>
  <c r="C418" i="17" s="1"/>
  <c r="C454" i="17" s="1"/>
  <c r="C224" i="17"/>
  <c r="C262" i="17" s="1"/>
  <c r="C302" i="17" s="1"/>
  <c r="C342" i="17" s="1"/>
  <c r="C382" i="17" s="1"/>
  <c r="C420" i="17" s="1"/>
  <c r="C456" i="17" s="1"/>
  <c r="C216" i="17"/>
  <c r="C254" i="17" s="1"/>
  <c r="C294" i="17" s="1"/>
  <c r="C218" i="17"/>
  <c r="C256" i="17" s="1"/>
  <c r="C296" i="17" s="1"/>
  <c r="R196" i="1"/>
  <c r="G33" i="18"/>
  <c r="H33" i="18" s="1"/>
  <c r="I33" i="18" s="1"/>
  <c r="J33" i="18" s="1"/>
  <c r="K33" i="18" s="1"/>
  <c r="L33" i="18" s="1"/>
  <c r="M33" i="18" s="1"/>
  <c r="N33" i="18" s="1"/>
  <c r="O33" i="18" s="1"/>
  <c r="P33" i="18" s="1"/>
  <c r="Q33" i="18" s="1"/>
  <c r="R33" i="18" s="1"/>
  <c r="S33" i="18" s="1"/>
  <c r="T33" i="18" s="1"/>
  <c r="U33" i="18" s="1"/>
  <c r="V33" i="18" s="1"/>
  <c r="W33" i="18" s="1"/>
  <c r="X33" i="18" s="1"/>
  <c r="Y33" i="18" s="1"/>
  <c r="Z33" i="18" s="1"/>
  <c r="AA33" i="18" s="1"/>
  <c r="AB33" i="18" s="1"/>
  <c r="AC33" i="18" s="1"/>
  <c r="AD33" i="18" s="1"/>
  <c r="AE33" i="18" s="1"/>
  <c r="AF33" i="18" s="1"/>
  <c r="AG33" i="18" s="1"/>
  <c r="AH33" i="18" s="1"/>
  <c r="AI33" i="18" s="1"/>
  <c r="AJ33" i="18" s="1"/>
  <c r="AK33" i="18" s="1"/>
  <c r="B45" i="18"/>
  <c r="C212" i="17"/>
  <c r="C248" i="17" s="1"/>
  <c r="C286" i="17" s="1"/>
  <c r="C366" i="17" s="1"/>
  <c r="C406" i="17" s="1"/>
  <c r="C444" i="17" s="1"/>
  <c r="C210" i="17"/>
  <c r="C246" i="17" s="1"/>
  <c r="C284" i="17" s="1"/>
  <c r="F69" i="17"/>
  <c r="F75" i="17"/>
  <c r="F65" i="17"/>
  <c r="F71" i="17"/>
  <c r="F59" i="17"/>
  <c r="F73" i="17"/>
  <c r="AL458" i="17"/>
  <c r="AL440" i="17"/>
  <c r="AL438" i="17"/>
  <c r="AL432" i="17"/>
  <c r="AL422" i="17"/>
  <c r="AL402" i="17"/>
  <c r="AL400" i="17"/>
  <c r="AL394" i="17"/>
  <c r="AL384" i="17"/>
  <c r="AL362" i="17"/>
  <c r="AL360" i="17"/>
  <c r="AL354" i="17"/>
  <c r="AL344" i="17"/>
  <c r="AL322" i="17"/>
  <c r="AL320" i="17"/>
  <c r="AL314" i="17"/>
  <c r="AL304" i="17"/>
  <c r="AL282" i="17"/>
  <c r="AL280" i="17"/>
  <c r="AL274" i="17"/>
  <c r="AL264" i="17"/>
  <c r="AL244" i="17"/>
  <c r="AL242" i="17"/>
  <c r="AL236" i="17"/>
  <c r="K222" i="1" s="1"/>
  <c r="AL226" i="17"/>
  <c r="AL208" i="17"/>
  <c r="AL206" i="17"/>
  <c r="AL200" i="17"/>
  <c r="AL190" i="17"/>
  <c r="Q212" i="1" s="1"/>
  <c r="AL172" i="17"/>
  <c r="AL170" i="17"/>
  <c r="AL164" i="17"/>
  <c r="AL154" i="17"/>
  <c r="AL134" i="17"/>
  <c r="AL132" i="17"/>
  <c r="AL126" i="17"/>
  <c r="AL116" i="17"/>
  <c r="AL96" i="17"/>
  <c r="AL94" i="17"/>
  <c r="AL88" i="17"/>
  <c r="AL78" i="17"/>
  <c r="AL58" i="17"/>
  <c r="F222" i="1" s="1"/>
  <c r="AL56" i="17"/>
  <c r="AL50" i="17"/>
  <c r="AL40" i="17"/>
  <c r="F39" i="17" s="1"/>
  <c r="D77" i="17" s="1"/>
  <c r="C78" i="17"/>
  <c r="C116" i="17" s="1"/>
  <c r="C154" i="17" s="1"/>
  <c r="C190" i="17" s="1"/>
  <c r="AL18" i="17"/>
  <c r="F17" i="17" s="1"/>
  <c r="D57" i="17" s="1"/>
  <c r="C58" i="17"/>
  <c r="C96" i="17" s="1"/>
  <c r="C134" i="17" s="1"/>
  <c r="C172" i="17" s="1"/>
  <c r="AL16" i="17"/>
  <c r="F15" i="17" s="1"/>
  <c r="D55" i="17" s="1"/>
  <c r="C56" i="17"/>
  <c r="C94" i="17" s="1"/>
  <c r="C132" i="17" s="1"/>
  <c r="C170" i="17" s="1"/>
  <c r="AL10" i="17"/>
  <c r="C50" i="17"/>
  <c r="B3" i="17"/>
  <c r="G5" i="17" s="1"/>
  <c r="H5" i="17" s="1"/>
  <c r="I5" i="17" s="1"/>
  <c r="J5" i="17" s="1"/>
  <c r="K5" i="17" s="1"/>
  <c r="L5" i="17" s="1"/>
  <c r="M5" i="17" s="1"/>
  <c r="N5" i="17" s="1"/>
  <c r="O5" i="17" s="1"/>
  <c r="P5" i="17" s="1"/>
  <c r="Q5" i="17" s="1"/>
  <c r="R5" i="17" s="1"/>
  <c r="S5" i="17" s="1"/>
  <c r="T5" i="17" s="1"/>
  <c r="U5" i="17" s="1"/>
  <c r="V5" i="17" s="1"/>
  <c r="W5" i="17" s="1"/>
  <c r="X5" i="17" s="1"/>
  <c r="Y5" i="17" s="1"/>
  <c r="Z5" i="17" s="1"/>
  <c r="AA5" i="17" s="1"/>
  <c r="AB5" i="17" s="1"/>
  <c r="AC5" i="17" s="1"/>
  <c r="AD5" i="17" s="1"/>
  <c r="AE5" i="17" s="1"/>
  <c r="AF5" i="17" s="1"/>
  <c r="AG5" i="17" s="1"/>
  <c r="AH5" i="17" s="1"/>
  <c r="AI5" i="17" s="1"/>
  <c r="AJ5" i="17" s="1"/>
  <c r="AK5" i="17" s="1"/>
  <c r="AE47" i="10" l="1"/>
  <c r="AL423" i="17"/>
  <c r="Q207" i="1"/>
  <c r="L5" i="15"/>
  <c r="AL345" i="17"/>
  <c r="M234" i="1"/>
  <c r="Q232" i="1"/>
  <c r="C338" i="17"/>
  <c r="C378" i="17" s="1"/>
  <c r="C416" i="17" s="1"/>
  <c r="C452" i="17" s="1"/>
  <c r="C332" i="17"/>
  <c r="C370" i="17" s="1"/>
  <c r="C410" i="17" s="1"/>
  <c r="C448" i="17" s="1"/>
  <c r="C334" i="17"/>
  <c r="C374" i="17" s="1"/>
  <c r="C412" i="17" s="1"/>
  <c r="C450" i="17" s="1"/>
  <c r="AL305" i="17"/>
  <c r="C324" i="17"/>
  <c r="C364" i="17" s="1"/>
  <c r="C404" i="17" s="1"/>
  <c r="C442" i="17" s="1"/>
  <c r="AL117" i="17"/>
  <c r="AL155" i="17"/>
  <c r="Q192" i="1"/>
  <c r="R192" i="1" s="1"/>
  <c r="Q209" i="1"/>
  <c r="F9" i="17"/>
  <c r="D49" i="17" s="1"/>
  <c r="F49" i="17" s="1"/>
  <c r="AL41" i="17"/>
  <c r="D113" i="17"/>
  <c r="F113" i="17" s="1"/>
  <c r="D151" i="17" s="1"/>
  <c r="F151" i="17" s="1"/>
  <c r="D187" i="17" s="1"/>
  <c r="D107" i="17"/>
  <c r="F107" i="17" s="1"/>
  <c r="D145" i="17" s="1"/>
  <c r="F145" i="17" s="1"/>
  <c r="D181" i="17" s="1"/>
  <c r="D99" i="17"/>
  <c r="F99" i="17" s="1"/>
  <c r="D137" i="17" s="1"/>
  <c r="F137" i="17" s="1"/>
  <c r="D175" i="17" s="1"/>
  <c r="F175" i="17" s="1"/>
  <c r="D211" i="17" s="1"/>
  <c r="F211" i="17" s="1"/>
  <c r="D247" i="17" s="1"/>
  <c r="F247" i="17" s="1"/>
  <c r="D285" i="17" s="1"/>
  <c r="F285" i="17" s="1"/>
  <c r="D327" i="17" s="1"/>
  <c r="F327" i="17" s="1"/>
  <c r="D365" i="17" s="1"/>
  <c r="F365" i="17" s="1"/>
  <c r="D405" i="17" s="1"/>
  <c r="F405" i="17" s="1"/>
  <c r="D443" i="17" s="1"/>
  <c r="F443" i="17" s="1"/>
  <c r="D111" i="17"/>
  <c r="F111" i="17" s="1"/>
  <c r="D149" i="17" s="1"/>
  <c r="F149" i="17" s="1"/>
  <c r="D185" i="17" s="1"/>
  <c r="D97" i="17"/>
  <c r="F97" i="17" s="1"/>
  <c r="D135" i="17" s="1"/>
  <c r="F135" i="17" s="1"/>
  <c r="D173" i="17" s="1"/>
  <c r="F173" i="17" s="1"/>
  <c r="D209" i="17" s="1"/>
  <c r="F209" i="17" s="1"/>
  <c r="D245" i="17" s="1"/>
  <c r="F245" i="17" s="1"/>
  <c r="D283" i="17" s="1"/>
  <c r="F283" i="17" s="1"/>
  <c r="D101" i="17"/>
  <c r="F101" i="17" s="1"/>
  <c r="D139" i="17" s="1"/>
  <c r="F139" i="17" s="1"/>
  <c r="D109" i="17"/>
  <c r="F109" i="17" s="1"/>
  <c r="D147" i="17" s="1"/>
  <c r="F147" i="17" s="1"/>
  <c r="D183" i="17" s="1"/>
  <c r="F183" i="17" s="1"/>
  <c r="D219" i="17" s="1"/>
  <c r="F219" i="17" s="1"/>
  <c r="D257" i="17" s="1"/>
  <c r="F257" i="17" s="1"/>
  <c r="D297" i="17" s="1"/>
  <c r="F297" i="17" s="1"/>
  <c r="F335" i="17" s="1"/>
  <c r="AL79" i="17"/>
  <c r="D103" i="17"/>
  <c r="F103" i="17" s="1"/>
  <c r="D141" i="17" s="1"/>
  <c r="F141" i="17" s="1"/>
  <c r="D177" i="17" s="1"/>
  <c r="F177" i="17" s="1"/>
  <c r="D213" i="17" s="1"/>
  <c r="F213" i="17" s="1"/>
  <c r="D251" i="17" s="1"/>
  <c r="F251" i="17" s="1"/>
  <c r="D291" i="17" s="1"/>
  <c r="F291" i="17" s="1"/>
  <c r="D329" i="17" s="1"/>
  <c r="F329" i="17" s="1"/>
  <c r="D105" i="17"/>
  <c r="F105" i="17" s="1"/>
  <c r="D143" i="17" s="1"/>
  <c r="F143" i="17" s="1"/>
  <c r="D179" i="17" s="1"/>
  <c r="F179" i="17" s="1"/>
  <c r="D215" i="17" s="1"/>
  <c r="F215" i="17" s="1"/>
  <c r="D253" i="17" s="1"/>
  <c r="F253" i="17" s="1"/>
  <c r="D293" i="17" s="1"/>
  <c r="F293" i="17" s="1"/>
  <c r="I222" i="1"/>
  <c r="Q201" i="1"/>
  <c r="Q202" i="1"/>
  <c r="AL191" i="17"/>
  <c r="AL227" i="17"/>
  <c r="AL265" i="17"/>
  <c r="AL385" i="17"/>
  <c r="AL459" i="17"/>
  <c r="Q206" i="1"/>
  <c r="R206" i="1" s="1"/>
  <c r="C88" i="17"/>
  <c r="C126" i="17" s="1"/>
  <c r="C164" i="17" s="1"/>
  <c r="Q208" i="1"/>
  <c r="R204" i="1"/>
  <c r="C226" i="17"/>
  <c r="C264" i="17" s="1"/>
  <c r="C304" i="17" s="1"/>
  <c r="C344" i="17" s="1"/>
  <c r="C384" i="17" s="1"/>
  <c r="C422" i="17" s="1"/>
  <c r="C458" i="17" s="1"/>
  <c r="R203" i="1"/>
  <c r="B59" i="18"/>
  <c r="G47" i="18"/>
  <c r="H47" i="18" s="1"/>
  <c r="I47" i="18" s="1"/>
  <c r="J47" i="18" s="1"/>
  <c r="K47" i="18" s="1"/>
  <c r="L47" i="18" s="1"/>
  <c r="M47" i="18" s="1"/>
  <c r="N47" i="18" s="1"/>
  <c r="O47" i="18" s="1"/>
  <c r="P47" i="18" s="1"/>
  <c r="Q47" i="18" s="1"/>
  <c r="R47" i="18" s="1"/>
  <c r="S47" i="18" s="1"/>
  <c r="T47" i="18" s="1"/>
  <c r="U47" i="18" s="1"/>
  <c r="V47" i="18" s="1"/>
  <c r="W47" i="18" s="1"/>
  <c r="X47" i="18" s="1"/>
  <c r="Y47" i="18" s="1"/>
  <c r="Z47" i="18" s="1"/>
  <c r="AA47" i="18" s="1"/>
  <c r="AB47" i="18" s="1"/>
  <c r="AC47" i="18" s="1"/>
  <c r="AD47" i="18" s="1"/>
  <c r="AE47" i="18" s="1"/>
  <c r="AF47" i="18" s="1"/>
  <c r="AG47" i="18" s="1"/>
  <c r="AH47" i="18" s="1"/>
  <c r="AI47" i="18" s="1"/>
  <c r="AJ47" i="18" s="1"/>
  <c r="AK47" i="18" s="1"/>
  <c r="C208" i="17"/>
  <c r="C244" i="17" s="1"/>
  <c r="C282" i="17" s="1"/>
  <c r="C322" i="17" s="1"/>
  <c r="C362" i="17" s="1"/>
  <c r="C402" i="17" s="1"/>
  <c r="C440" i="17" s="1"/>
  <c r="C206" i="17"/>
  <c r="C242" i="17" s="1"/>
  <c r="C280" i="17" s="1"/>
  <c r="C320" i="17" s="1"/>
  <c r="C360" i="17" s="1"/>
  <c r="C400" i="17" s="1"/>
  <c r="C438" i="17" s="1"/>
  <c r="F55" i="17"/>
  <c r="F77" i="17"/>
  <c r="F57" i="17"/>
  <c r="E222" i="1" l="1"/>
  <c r="F5" i="15"/>
  <c r="Q234" i="1"/>
  <c r="R234" i="1" s="1"/>
  <c r="R232" i="1"/>
  <c r="D337" i="17"/>
  <c r="F337" i="17" s="1"/>
  <c r="D377" i="17" s="1"/>
  <c r="F377" i="17" s="1"/>
  <c r="D415" i="17" s="1"/>
  <c r="F415" i="17" s="1"/>
  <c r="D451" i="17" s="1"/>
  <c r="F451" i="17" s="1"/>
  <c r="D331" i="17"/>
  <c r="F331" i="17" s="1"/>
  <c r="D369" i="17" s="1"/>
  <c r="F369" i="17" s="1"/>
  <c r="D409" i="17" s="1"/>
  <c r="F409" i="17" s="1"/>
  <c r="D447" i="17" s="1"/>
  <c r="F447" i="17" s="1"/>
  <c r="D323" i="17"/>
  <c r="F323" i="17" s="1"/>
  <c r="D363" i="17" s="1"/>
  <c r="F363" i="17" s="1"/>
  <c r="D403" i="17" s="1"/>
  <c r="F403" i="17" s="1"/>
  <c r="D441" i="17" s="1"/>
  <c r="F441" i="17" s="1"/>
  <c r="F181" i="17"/>
  <c r="D217" i="17" s="1"/>
  <c r="F217" i="17" s="1"/>
  <c r="D255" i="17" s="1"/>
  <c r="F255" i="17" s="1"/>
  <c r="D295" i="17" s="1"/>
  <c r="F295" i="17" s="1"/>
  <c r="D208" i="1"/>
  <c r="R208" i="1" s="1"/>
  <c r="D210" i="1"/>
  <c r="R210" i="1" s="1"/>
  <c r="F185" i="17"/>
  <c r="D221" i="17" s="1"/>
  <c r="F221" i="17" s="1"/>
  <c r="D259" i="17" s="1"/>
  <c r="F259" i="17" s="1"/>
  <c r="D299" i="17" s="1"/>
  <c r="F299" i="17" s="1"/>
  <c r="D339" i="17" s="1"/>
  <c r="F339" i="17" s="1"/>
  <c r="D379" i="17" s="1"/>
  <c r="F379" i="17" s="1"/>
  <c r="D417" i="17" s="1"/>
  <c r="F417" i="17" s="1"/>
  <c r="D453" i="17" s="1"/>
  <c r="F453" i="17" s="1"/>
  <c r="D211" i="1"/>
  <c r="R211" i="1" s="1"/>
  <c r="F187" i="17"/>
  <c r="D223" i="17" s="1"/>
  <c r="F223" i="17" s="1"/>
  <c r="D261" i="17" s="1"/>
  <c r="F261" i="17" s="1"/>
  <c r="D301" i="17" s="1"/>
  <c r="F301" i="17" s="1"/>
  <c r="D341" i="17" s="1"/>
  <c r="F341" i="17" s="1"/>
  <c r="D381" i="17" s="1"/>
  <c r="F381" i="17" s="1"/>
  <c r="D419" i="17" s="1"/>
  <c r="F419" i="17" s="1"/>
  <c r="D455" i="17" s="1"/>
  <c r="F455" i="17" s="1"/>
  <c r="D95" i="17"/>
  <c r="F95" i="17" s="1"/>
  <c r="D133" i="17" s="1"/>
  <c r="F133" i="17" s="1"/>
  <c r="D171" i="17" s="1"/>
  <c r="F171" i="17" s="1"/>
  <c r="D207" i="17" s="1"/>
  <c r="F207" i="17" s="1"/>
  <c r="D243" i="17" s="1"/>
  <c r="F243" i="17" s="1"/>
  <c r="D281" i="17" s="1"/>
  <c r="F281" i="17" s="1"/>
  <c r="D321" i="17" s="1"/>
  <c r="F321" i="17" s="1"/>
  <c r="D361" i="17" s="1"/>
  <c r="F361" i="17" s="1"/>
  <c r="D401" i="17" s="1"/>
  <c r="F401" i="17" s="1"/>
  <c r="D439" i="17" s="1"/>
  <c r="F439" i="17" s="1"/>
  <c r="D115" i="17"/>
  <c r="F115" i="17" s="1"/>
  <c r="D153" i="17" s="1"/>
  <c r="F153" i="17" s="1"/>
  <c r="D189" i="17" s="1"/>
  <c r="D93" i="17"/>
  <c r="F93" i="17" s="1"/>
  <c r="D131" i="17" s="1"/>
  <c r="F131" i="17" s="1"/>
  <c r="D169" i="17" s="1"/>
  <c r="F169" i="17" s="1"/>
  <c r="D205" i="17" s="1"/>
  <c r="F205" i="17" s="1"/>
  <c r="D241" i="17" s="1"/>
  <c r="F241" i="17" s="1"/>
  <c r="D279" i="17" s="1"/>
  <c r="F279" i="17" s="1"/>
  <c r="D319" i="17" s="1"/>
  <c r="F319" i="17" s="1"/>
  <c r="D359" i="17" s="1"/>
  <c r="F359" i="17" s="1"/>
  <c r="D399" i="17" s="1"/>
  <c r="F399" i="17" s="1"/>
  <c r="D437" i="17" s="1"/>
  <c r="F437" i="17" s="1"/>
  <c r="D87" i="17"/>
  <c r="F87" i="17" s="1"/>
  <c r="D125" i="17" s="1"/>
  <c r="F125" i="17" s="1"/>
  <c r="D163" i="17" s="1"/>
  <c r="F163" i="17" s="1"/>
  <c r="R209" i="1"/>
  <c r="C200" i="17"/>
  <c r="C236" i="17" s="1"/>
  <c r="C274" i="17" s="1"/>
  <c r="C314" i="17" s="1"/>
  <c r="C354" i="17" s="1"/>
  <c r="C394" i="17" s="1"/>
  <c r="C432" i="17" s="1"/>
  <c r="D367" i="17"/>
  <c r="F367" i="17" s="1"/>
  <c r="D407" i="17" s="1"/>
  <c r="F407" i="17" s="1"/>
  <c r="D445" i="17" s="1"/>
  <c r="F445" i="17" s="1"/>
  <c r="R202" i="1"/>
  <c r="Q198" i="1"/>
  <c r="R198" i="1" s="1"/>
  <c r="R201" i="1"/>
  <c r="G61" i="18"/>
  <c r="H61" i="18" s="1"/>
  <c r="I61" i="18" s="1"/>
  <c r="J61" i="18" s="1"/>
  <c r="K61" i="18" s="1"/>
  <c r="L61" i="18" s="1"/>
  <c r="M61" i="18" s="1"/>
  <c r="N61" i="18" s="1"/>
  <c r="O61" i="18" s="1"/>
  <c r="P61" i="18" s="1"/>
  <c r="Q61" i="18" s="1"/>
  <c r="R61" i="18" s="1"/>
  <c r="S61" i="18" s="1"/>
  <c r="T61" i="18" s="1"/>
  <c r="U61" i="18" s="1"/>
  <c r="V61" i="18" s="1"/>
  <c r="W61" i="18" s="1"/>
  <c r="X61" i="18" s="1"/>
  <c r="Y61" i="18" s="1"/>
  <c r="Z61" i="18" s="1"/>
  <c r="AA61" i="18" s="1"/>
  <c r="AB61" i="18" s="1"/>
  <c r="AC61" i="18" s="1"/>
  <c r="AD61" i="18" s="1"/>
  <c r="AE61" i="18" s="1"/>
  <c r="AF61" i="18" s="1"/>
  <c r="AG61" i="18" s="1"/>
  <c r="AH61" i="18" s="1"/>
  <c r="AI61" i="18" s="1"/>
  <c r="AJ61" i="18" s="1"/>
  <c r="AK61" i="18" s="1"/>
  <c r="B73" i="18"/>
  <c r="I5" i="15" l="1"/>
  <c r="J5" i="15"/>
  <c r="D333" i="17"/>
  <c r="F333" i="17" s="1"/>
  <c r="D371" i="17" s="1"/>
  <c r="F371" i="17" s="1"/>
  <c r="F189" i="17"/>
  <c r="D225" i="17" s="1"/>
  <c r="F225" i="17" s="1"/>
  <c r="D263" i="17" s="1"/>
  <c r="F263" i="17" s="1"/>
  <c r="D303" i="17" s="1"/>
  <c r="F303" i="17" s="1"/>
  <c r="D343" i="17" s="1"/>
  <c r="F343" i="17" s="1"/>
  <c r="D383" i="17" s="1"/>
  <c r="F383" i="17" s="1"/>
  <c r="D421" i="17" s="1"/>
  <c r="F421" i="17" s="1"/>
  <c r="D457" i="17" s="1"/>
  <c r="F457" i="17" s="1"/>
  <c r="D212" i="1"/>
  <c r="R212" i="1" s="1"/>
  <c r="Q222" i="1"/>
  <c r="D199" i="17"/>
  <c r="F199" i="17" s="1"/>
  <c r="D235" i="17" s="1"/>
  <c r="F235" i="17" s="1"/>
  <c r="D273" i="17" s="1"/>
  <c r="F273" i="17" s="1"/>
  <c r="D313" i="17" s="1"/>
  <c r="F313" i="17" s="1"/>
  <c r="D353" i="17" s="1"/>
  <c r="F353" i="17" s="1"/>
  <c r="D393" i="17" s="1"/>
  <c r="F393" i="17" s="1"/>
  <c r="D431" i="17" s="1"/>
  <c r="F431" i="17" s="1"/>
  <c r="R200" i="1"/>
  <c r="G75" i="18"/>
  <c r="H75" i="18" s="1"/>
  <c r="I75" i="18" s="1"/>
  <c r="J75" i="18" s="1"/>
  <c r="K75" i="18" s="1"/>
  <c r="L75" i="18" s="1"/>
  <c r="M75" i="18" s="1"/>
  <c r="N75" i="18" s="1"/>
  <c r="O75" i="18" s="1"/>
  <c r="P75" i="18" s="1"/>
  <c r="Q75" i="18" s="1"/>
  <c r="R75" i="18" s="1"/>
  <c r="S75" i="18" s="1"/>
  <c r="T75" i="18" s="1"/>
  <c r="U75" i="18" s="1"/>
  <c r="V75" i="18" s="1"/>
  <c r="W75" i="18" s="1"/>
  <c r="X75" i="18" s="1"/>
  <c r="Y75" i="18" s="1"/>
  <c r="Z75" i="18" s="1"/>
  <c r="AA75" i="18" s="1"/>
  <c r="AB75" i="18" s="1"/>
  <c r="AC75" i="18" s="1"/>
  <c r="AD75" i="18" s="1"/>
  <c r="AE75" i="18" s="1"/>
  <c r="AF75" i="18" s="1"/>
  <c r="AG75" i="18" s="1"/>
  <c r="AH75" i="18" s="1"/>
  <c r="AI75" i="18" s="1"/>
  <c r="AJ75" i="18" s="1"/>
  <c r="AK75" i="18" s="1"/>
  <c r="B87" i="18"/>
  <c r="G89" i="18" s="1"/>
  <c r="D373" i="17" l="1"/>
  <c r="F373" i="17" s="1"/>
  <c r="D411" i="17" s="1"/>
  <c r="F411" i="17" s="1"/>
  <c r="D449" i="17" s="1"/>
  <c r="F449" i="17" s="1"/>
  <c r="D222" i="1"/>
  <c r="R222" i="1" s="1"/>
  <c r="B101" i="18"/>
  <c r="G103" i="18" s="1"/>
  <c r="H89" i="18"/>
  <c r="I89" i="18" s="1"/>
  <c r="J89" i="18" s="1"/>
  <c r="K89" i="18" s="1"/>
  <c r="L89" i="18" s="1"/>
  <c r="M89" i="18" s="1"/>
  <c r="N89" i="18" s="1"/>
  <c r="O89" i="18" s="1"/>
  <c r="N26" i="10"/>
  <c r="N46" i="10" s="1"/>
  <c r="L26" i="10"/>
  <c r="AK169" i="9"/>
  <c r="AJ169" i="9"/>
  <c r="AI169" i="9"/>
  <c r="AH169" i="9"/>
  <c r="AG169" i="9"/>
  <c r="AF169" i="9"/>
  <c r="AE169" i="9"/>
  <c r="AD169" i="9"/>
  <c r="AC169" i="9"/>
  <c r="AB169" i="9"/>
  <c r="AA169" i="9"/>
  <c r="Z169" i="9"/>
  <c r="Y169" i="9"/>
  <c r="X169" i="9"/>
  <c r="W169" i="9"/>
  <c r="V169" i="9"/>
  <c r="U169" i="9"/>
  <c r="T169" i="9"/>
  <c r="S169" i="9"/>
  <c r="R169" i="9"/>
  <c r="Q169" i="9"/>
  <c r="P169" i="9"/>
  <c r="O169" i="9"/>
  <c r="N169" i="9"/>
  <c r="M169" i="9"/>
  <c r="L169" i="9"/>
  <c r="K169" i="9"/>
  <c r="J169" i="9"/>
  <c r="I169" i="9"/>
  <c r="H169" i="9"/>
  <c r="G169" i="9"/>
  <c r="AK141" i="9"/>
  <c r="AJ141" i="9"/>
  <c r="AI141" i="9"/>
  <c r="AH141" i="9"/>
  <c r="AG141" i="9"/>
  <c r="AF141" i="9"/>
  <c r="AE141" i="9"/>
  <c r="AD141" i="9"/>
  <c r="AC141" i="9"/>
  <c r="AB141" i="9"/>
  <c r="AA141" i="9"/>
  <c r="Z141" i="9"/>
  <c r="Y141" i="9"/>
  <c r="X141" i="9"/>
  <c r="W141" i="9"/>
  <c r="V141" i="9"/>
  <c r="U141" i="9"/>
  <c r="T141" i="9"/>
  <c r="S141" i="9"/>
  <c r="R141" i="9"/>
  <c r="Q141" i="9"/>
  <c r="P141" i="9"/>
  <c r="O141" i="9"/>
  <c r="N141" i="9"/>
  <c r="M141" i="9"/>
  <c r="L141" i="9"/>
  <c r="K141" i="9"/>
  <c r="J141" i="9"/>
  <c r="I141" i="9"/>
  <c r="H141" i="9"/>
  <c r="G141" i="9"/>
  <c r="AK127" i="9"/>
  <c r="AJ127" i="9"/>
  <c r="AI127" i="9"/>
  <c r="AH127" i="9"/>
  <c r="AG127" i="9"/>
  <c r="AF127" i="9"/>
  <c r="AE127" i="9"/>
  <c r="AD127" i="9"/>
  <c r="AC127" i="9"/>
  <c r="AB127" i="9"/>
  <c r="AA127" i="9"/>
  <c r="Z127" i="9"/>
  <c r="Y127" i="9"/>
  <c r="X127" i="9"/>
  <c r="W127" i="9"/>
  <c r="V127" i="9"/>
  <c r="U127" i="9"/>
  <c r="T127" i="9"/>
  <c r="S127" i="9"/>
  <c r="R127" i="9"/>
  <c r="Q127" i="9"/>
  <c r="P127" i="9"/>
  <c r="O127" i="9"/>
  <c r="N127" i="9"/>
  <c r="M127" i="9"/>
  <c r="L127" i="9"/>
  <c r="K127" i="9"/>
  <c r="J127" i="9"/>
  <c r="I127" i="9"/>
  <c r="H127" i="9"/>
  <c r="G127" i="9"/>
  <c r="AK113" i="9"/>
  <c r="AJ113" i="9"/>
  <c r="AI113" i="9"/>
  <c r="AH113" i="9"/>
  <c r="AG113" i="9"/>
  <c r="AF113" i="9"/>
  <c r="AE113" i="9"/>
  <c r="AD113" i="9"/>
  <c r="AC113" i="9"/>
  <c r="AB113" i="9"/>
  <c r="AA113" i="9"/>
  <c r="Z113" i="9"/>
  <c r="Y113" i="9"/>
  <c r="X113" i="9"/>
  <c r="W113" i="9"/>
  <c r="V113" i="9"/>
  <c r="U113" i="9"/>
  <c r="T113" i="9"/>
  <c r="S113" i="9"/>
  <c r="R113" i="9"/>
  <c r="Q113" i="9"/>
  <c r="P113" i="9"/>
  <c r="O113" i="9"/>
  <c r="N113" i="9"/>
  <c r="M113" i="9"/>
  <c r="L113" i="9"/>
  <c r="K113" i="9"/>
  <c r="J113" i="9"/>
  <c r="I113" i="9"/>
  <c r="H113" i="9"/>
  <c r="G113" i="9"/>
  <c r="AK99" i="9"/>
  <c r="AJ99" i="9"/>
  <c r="AI99" i="9"/>
  <c r="AH99" i="9"/>
  <c r="AG99" i="9"/>
  <c r="AF99" i="9"/>
  <c r="AE99" i="9"/>
  <c r="AD99" i="9"/>
  <c r="AC99" i="9"/>
  <c r="AB99" i="9"/>
  <c r="AA99" i="9"/>
  <c r="Z99" i="9"/>
  <c r="Y99" i="9"/>
  <c r="X99" i="9"/>
  <c r="W99" i="9"/>
  <c r="V99" i="9"/>
  <c r="U99" i="9"/>
  <c r="T99" i="9"/>
  <c r="S99" i="9"/>
  <c r="R99" i="9"/>
  <c r="Q99" i="9"/>
  <c r="P99" i="9"/>
  <c r="O99" i="9"/>
  <c r="N99" i="9"/>
  <c r="M99" i="9"/>
  <c r="L99" i="9"/>
  <c r="K99" i="9"/>
  <c r="J99" i="9"/>
  <c r="I99" i="9"/>
  <c r="H99" i="9"/>
  <c r="G99" i="9"/>
  <c r="AK85" i="9"/>
  <c r="AJ85" i="9"/>
  <c r="AI85" i="9"/>
  <c r="AH85" i="9"/>
  <c r="AG85" i="9"/>
  <c r="AF85" i="9"/>
  <c r="AE85" i="9"/>
  <c r="AD85" i="9"/>
  <c r="AC85" i="9"/>
  <c r="AB85" i="9"/>
  <c r="AA85" i="9"/>
  <c r="Z85" i="9"/>
  <c r="Y85" i="9"/>
  <c r="X85" i="9"/>
  <c r="W85" i="9"/>
  <c r="V85" i="9"/>
  <c r="U85" i="9"/>
  <c r="T85" i="9"/>
  <c r="S85" i="9"/>
  <c r="R85" i="9"/>
  <c r="Q85" i="9"/>
  <c r="P85" i="9"/>
  <c r="O85" i="9"/>
  <c r="N85" i="9"/>
  <c r="M85" i="9"/>
  <c r="L85" i="9"/>
  <c r="K85" i="9"/>
  <c r="J85" i="9"/>
  <c r="I85" i="9"/>
  <c r="H85" i="9"/>
  <c r="G85" i="9"/>
  <c r="AK57" i="9"/>
  <c r="AJ57" i="9"/>
  <c r="AI57" i="9"/>
  <c r="AH57" i="9"/>
  <c r="AG57" i="9"/>
  <c r="AF57" i="9"/>
  <c r="AE57" i="9"/>
  <c r="AD57" i="9"/>
  <c r="AC57" i="9"/>
  <c r="AB57" i="9"/>
  <c r="AA57" i="9"/>
  <c r="Z57" i="9"/>
  <c r="Y57" i="9"/>
  <c r="X57" i="9"/>
  <c r="W57" i="9"/>
  <c r="V57" i="9"/>
  <c r="U57" i="9"/>
  <c r="T57" i="9"/>
  <c r="S57" i="9"/>
  <c r="R57" i="9"/>
  <c r="Q57" i="9"/>
  <c r="P57" i="9"/>
  <c r="O57" i="9"/>
  <c r="N57" i="9"/>
  <c r="M57" i="9"/>
  <c r="L57" i="9"/>
  <c r="K57" i="9"/>
  <c r="J57" i="9"/>
  <c r="I57" i="9"/>
  <c r="H57" i="9"/>
  <c r="G57" i="9"/>
  <c r="Q89" i="18" l="1"/>
  <c r="R89" i="18" s="1"/>
  <c r="S89" i="18" s="1"/>
  <c r="T89" i="18" s="1"/>
  <c r="U89" i="18" s="1"/>
  <c r="V89" i="18" s="1"/>
  <c r="W89" i="18" s="1"/>
  <c r="X89" i="18" s="1"/>
  <c r="Y89" i="18" s="1"/>
  <c r="Z89" i="18" s="1"/>
  <c r="AA89" i="18" s="1"/>
  <c r="AB89" i="18" s="1"/>
  <c r="AC89" i="18" s="1"/>
  <c r="AD89" i="18" s="1"/>
  <c r="AE89" i="18" s="1"/>
  <c r="AF89" i="18" s="1"/>
  <c r="AG89" i="18" s="1"/>
  <c r="AH89" i="18" s="1"/>
  <c r="AI89" i="18" s="1"/>
  <c r="AJ89" i="18" s="1"/>
  <c r="AK89" i="18" s="1"/>
  <c r="P89" i="18"/>
  <c r="L46" i="10"/>
  <c r="K46" i="10"/>
  <c r="J32" i="10"/>
  <c r="B115" i="18"/>
  <c r="G117" i="18" s="1"/>
  <c r="H117" i="18" s="1"/>
  <c r="I117" i="18" s="1"/>
  <c r="J117" i="18" s="1"/>
  <c r="K117" i="18" s="1"/>
  <c r="L117" i="18" s="1"/>
  <c r="M117" i="18" s="1"/>
  <c r="H103" i="18"/>
  <c r="I103" i="18" s="1"/>
  <c r="J103" i="18" s="1"/>
  <c r="K103" i="18" s="1"/>
  <c r="L103" i="18" s="1"/>
  <c r="M103" i="18" s="1"/>
  <c r="N103" i="18" s="1"/>
  <c r="O103" i="18" s="1"/>
  <c r="P103" i="18" s="1"/>
  <c r="Q103" i="18" s="1"/>
  <c r="R103" i="18" s="1"/>
  <c r="S103" i="18" s="1"/>
  <c r="T103" i="18" s="1"/>
  <c r="U103" i="18" s="1"/>
  <c r="V103" i="18" s="1"/>
  <c r="W103" i="18" s="1"/>
  <c r="X103" i="18" s="1"/>
  <c r="Y103" i="18" s="1"/>
  <c r="Z103" i="18" s="1"/>
  <c r="AA103" i="18" s="1"/>
  <c r="AB103" i="18" s="1"/>
  <c r="AC103" i="18" s="1"/>
  <c r="AD103" i="18" s="1"/>
  <c r="AE103" i="18" s="1"/>
  <c r="AF103" i="18" s="1"/>
  <c r="AG103" i="18" s="1"/>
  <c r="AH103" i="18" s="1"/>
  <c r="AI103" i="18" s="1"/>
  <c r="AJ103" i="18" s="1"/>
  <c r="AK103" i="18" s="1"/>
  <c r="N117" i="18" l="1"/>
  <c r="O117" i="18" s="1"/>
  <c r="P117" i="18" s="1"/>
  <c r="Q117" i="18" s="1"/>
  <c r="R117" i="18" s="1"/>
  <c r="S117" i="18" s="1"/>
  <c r="T117" i="18" s="1"/>
  <c r="U117" i="18" s="1"/>
  <c r="V117" i="18" s="1"/>
  <c r="W117" i="18" s="1"/>
  <c r="X117" i="18" s="1"/>
  <c r="Y117" i="18" s="1"/>
  <c r="Z117" i="18" s="1"/>
  <c r="AA117" i="18" s="1"/>
  <c r="AB117" i="18" s="1"/>
  <c r="AC117" i="18" s="1"/>
  <c r="AD117" i="18" s="1"/>
  <c r="AE117" i="18" s="1"/>
  <c r="AF117" i="18" s="1"/>
  <c r="AG117" i="18" s="1"/>
  <c r="AH117" i="18" s="1"/>
  <c r="AI117" i="18" s="1"/>
  <c r="AJ117" i="18" s="1"/>
  <c r="AK117" i="18" s="1"/>
  <c r="B129" i="18"/>
  <c r="G131" i="18" s="1"/>
  <c r="H131" i="18" s="1"/>
  <c r="I131" i="18" s="1"/>
  <c r="J131" i="18" s="1"/>
  <c r="K131" i="18" s="1"/>
  <c r="L131" i="18" s="1"/>
  <c r="M131" i="18" s="1"/>
  <c r="N131" i="18" l="1"/>
  <c r="O131" i="18" s="1"/>
  <c r="P131" i="18" s="1"/>
  <c r="Q131" i="18" s="1"/>
  <c r="R131" i="18" s="1"/>
  <c r="S131" i="18" s="1"/>
  <c r="T131" i="18" s="1"/>
  <c r="U131" i="18" s="1"/>
  <c r="V131" i="18" s="1"/>
  <c r="W131" i="18" s="1"/>
  <c r="X131" i="18" s="1"/>
  <c r="Y131" i="18" s="1"/>
  <c r="Z131" i="18" s="1"/>
  <c r="AA131" i="18" s="1"/>
  <c r="AB131" i="18" s="1"/>
  <c r="AC131" i="18" s="1"/>
  <c r="AD131" i="18" s="1"/>
  <c r="AE131" i="18" s="1"/>
  <c r="AF131" i="18" s="1"/>
  <c r="AG131" i="18" s="1"/>
  <c r="AH131" i="18" s="1"/>
  <c r="AI131" i="18" s="1"/>
  <c r="AJ131" i="18" s="1"/>
  <c r="AK131" i="18" s="1"/>
  <c r="B143" i="18"/>
  <c r="B157" i="18" l="1"/>
  <c r="G159" i="18" s="1"/>
  <c r="H159" i="18" s="1"/>
  <c r="I159" i="18" s="1"/>
  <c r="J159" i="18" s="1"/>
  <c r="K159" i="18" s="1"/>
  <c r="L159" i="18" s="1"/>
  <c r="M159" i="18" s="1"/>
  <c r="N159" i="18" s="1"/>
  <c r="O159" i="18" s="1"/>
  <c r="P159" i="18" s="1"/>
  <c r="G145" i="18"/>
  <c r="H145" i="18" s="1"/>
  <c r="I145" i="18" s="1"/>
  <c r="J145" i="18" s="1"/>
  <c r="K145" i="18" s="1"/>
  <c r="L145" i="18" s="1"/>
  <c r="M145" i="18" s="1"/>
  <c r="N145" i="18" s="1"/>
  <c r="O145" i="18" s="1"/>
  <c r="P145" i="18" s="1"/>
  <c r="X26" i="10"/>
  <c r="X46" i="10" s="1"/>
  <c r="W46" i="10"/>
  <c r="V26" i="10"/>
  <c r="V46" i="10" s="1"/>
  <c r="U26" i="10"/>
  <c r="U46" i="10" s="1"/>
  <c r="T26" i="10"/>
  <c r="T32" i="10" s="1"/>
  <c r="S26" i="10"/>
  <c r="S46" i="10" s="1"/>
  <c r="R26" i="10"/>
  <c r="R46" i="10" s="1"/>
  <c r="Q26" i="10"/>
  <c r="Q46" i="10" s="1"/>
  <c r="P26" i="10"/>
  <c r="P46" i="10" s="1"/>
  <c r="O26" i="10"/>
  <c r="Q145" i="18" l="1"/>
  <c r="R145" i="18" s="1"/>
  <c r="S145" i="18" s="1"/>
  <c r="T145" i="18" s="1"/>
  <c r="U145" i="18" s="1"/>
  <c r="V145" i="18" s="1"/>
  <c r="W145" i="18" s="1"/>
  <c r="X145" i="18" s="1"/>
  <c r="Y145" i="18" s="1"/>
  <c r="Z145" i="18" s="1"/>
  <c r="AA145" i="18" s="1"/>
  <c r="AB145" i="18" s="1"/>
  <c r="AC145" i="18" s="1"/>
  <c r="AD145" i="18" s="1"/>
  <c r="AE145" i="18" s="1"/>
  <c r="AF145" i="18" s="1"/>
  <c r="AG145" i="18" s="1"/>
  <c r="AH145" i="18" s="1"/>
  <c r="AI145" i="18" s="1"/>
  <c r="AJ145" i="18" s="1"/>
  <c r="AK145" i="18" s="1"/>
  <c r="Q159" i="18"/>
  <c r="R159" i="18" s="1"/>
  <c r="S159" i="18" s="1"/>
  <c r="T159" i="18" s="1"/>
  <c r="U159" i="18" s="1"/>
  <c r="V159" i="18" s="1"/>
  <c r="W159" i="18" s="1"/>
  <c r="X159" i="18" s="1"/>
  <c r="Y159" i="18" s="1"/>
  <c r="Z159" i="18" s="1"/>
  <c r="AA159" i="18" s="1"/>
  <c r="AB159" i="18" s="1"/>
  <c r="AC159" i="18" s="1"/>
  <c r="AD159" i="18" s="1"/>
  <c r="AE159" i="18" s="1"/>
  <c r="AF159" i="18" s="1"/>
  <c r="AG159" i="18" s="1"/>
  <c r="AH159" i="18" s="1"/>
  <c r="AI159" i="18" s="1"/>
  <c r="AJ159" i="18" s="1"/>
  <c r="AK159" i="18" s="1"/>
  <c r="T46" i="10"/>
  <c r="T47" i="10" s="1"/>
  <c r="T49" i="10"/>
  <c r="O46" i="10"/>
  <c r="O14" i="10"/>
  <c r="J42" i="10"/>
  <c r="J46" i="10"/>
  <c r="J47" i="10" s="1"/>
  <c r="O32" i="10"/>
  <c r="Q30" i="1"/>
  <c r="BI41" i="10"/>
  <c r="AY48" i="10"/>
  <c r="AT48" i="10"/>
  <c r="B43" i="10"/>
  <c r="B39" i="10"/>
  <c r="AJ48" i="10"/>
  <c r="AJ50" i="10" s="1"/>
  <c r="AE48" i="10"/>
  <c r="Z48" i="10"/>
  <c r="J48" i="10"/>
  <c r="B15" i="10"/>
  <c r="B11" i="10"/>
  <c r="B9" i="10"/>
  <c r="B5" i="10"/>
  <c r="AL166" i="9"/>
  <c r="AL152" i="9"/>
  <c r="AL138" i="9"/>
  <c r="AL124" i="9"/>
  <c r="AL110" i="9"/>
  <c r="AL96" i="9"/>
  <c r="AL82" i="9"/>
  <c r="AL68" i="9"/>
  <c r="AL54" i="9"/>
  <c r="AL40" i="9"/>
  <c r="AL26" i="9"/>
  <c r="C42" i="9"/>
  <c r="C56" i="9" s="1"/>
  <c r="C70" i="9" s="1"/>
  <c r="C84" i="9" s="1"/>
  <c r="C98" i="9" s="1"/>
  <c r="C112" i="9" s="1"/>
  <c r="C126" i="9" s="1"/>
  <c r="C140" i="9" s="1"/>
  <c r="C154" i="9" s="1"/>
  <c r="C168" i="9" s="1"/>
  <c r="C40" i="9"/>
  <c r="C54" i="9" s="1"/>
  <c r="C68" i="9" s="1"/>
  <c r="C82" i="9" s="1"/>
  <c r="C96" i="9" s="1"/>
  <c r="C110" i="9" s="1"/>
  <c r="C124" i="9" s="1"/>
  <c r="C138" i="9" s="1"/>
  <c r="C152" i="9" s="1"/>
  <c r="C166" i="9" s="1"/>
  <c r="C44" i="8"/>
  <c r="C66" i="8" s="1"/>
  <c r="C34" i="8"/>
  <c r="C56" i="8" s="1"/>
  <c r="C78" i="8" s="1"/>
  <c r="C100" i="8" s="1"/>
  <c r="C122" i="8" s="1"/>
  <c r="C138" i="8" s="1"/>
  <c r="C152" i="8" s="1"/>
  <c r="C32" i="8"/>
  <c r="C54" i="8" s="1"/>
  <c r="C76" i="8" s="1"/>
  <c r="C98" i="8" s="1"/>
  <c r="C120" i="8" s="1"/>
  <c r="C136" i="8" s="1"/>
  <c r="C150" i="8" s="1"/>
  <c r="C166" i="8" s="1"/>
  <c r="C184" i="8" s="1"/>
  <c r="C202" i="8" s="1"/>
  <c r="C222" i="8" s="1"/>
  <c r="C8" i="8"/>
  <c r="C30" i="8" s="1"/>
  <c r="C52" i="8" s="1"/>
  <c r="C74" i="8" s="1"/>
  <c r="C96" i="8" s="1"/>
  <c r="C118" i="8" s="1"/>
  <c r="C134" i="8" s="1"/>
  <c r="C148" i="8" s="1"/>
  <c r="C162" i="8" s="1"/>
  <c r="C180" i="8" s="1"/>
  <c r="C198" i="8" s="1"/>
  <c r="C218" i="8" s="1"/>
  <c r="B3" i="8"/>
  <c r="AL150" i="6"/>
  <c r="AL136" i="6"/>
  <c r="AL122" i="6"/>
  <c r="AL108" i="6"/>
  <c r="AL82" i="6"/>
  <c r="AL70" i="6"/>
  <c r="AL58" i="6"/>
  <c r="AL46" i="6"/>
  <c r="AL34" i="6"/>
  <c r="G24" i="1" s="1"/>
  <c r="C24" i="6"/>
  <c r="C36" i="6" s="1"/>
  <c r="C48" i="6" s="1"/>
  <c r="C60" i="6" s="1"/>
  <c r="C72" i="6" s="1"/>
  <c r="C84" i="6" s="1"/>
  <c r="C96" i="6" s="1"/>
  <c r="C110" i="6" s="1"/>
  <c r="C124" i="6" s="1"/>
  <c r="C138" i="6" s="1"/>
  <c r="C152" i="6" s="1"/>
  <c r="C22" i="6"/>
  <c r="C34" i="6" s="1"/>
  <c r="C46" i="6" s="1"/>
  <c r="C58" i="6" s="1"/>
  <c r="C70" i="6" s="1"/>
  <c r="C82" i="6" s="1"/>
  <c r="C94" i="6" s="1"/>
  <c r="C108" i="6" s="1"/>
  <c r="C122" i="6" s="1"/>
  <c r="C136" i="6" s="1"/>
  <c r="C150" i="6" s="1"/>
  <c r="C20" i="6"/>
  <c r="C32" i="6" s="1"/>
  <c r="C44" i="6" s="1"/>
  <c r="C56" i="6" s="1"/>
  <c r="C68" i="6" s="1"/>
  <c r="C80" i="6" s="1"/>
  <c r="C92" i="6" s="1"/>
  <c r="C104" i="6" s="1"/>
  <c r="C118" i="6" s="1"/>
  <c r="C132" i="6" s="1"/>
  <c r="C146" i="6" s="1"/>
  <c r="AL22" i="6"/>
  <c r="F24" i="1" s="1"/>
  <c r="G5" i="6"/>
  <c r="AL10" i="6"/>
  <c r="E24" i="1" s="1"/>
  <c r="AK32" i="15"/>
  <c r="AK43" i="15" s="1"/>
  <c r="AJ32" i="15"/>
  <c r="AJ43" i="15" s="1"/>
  <c r="AI32" i="15"/>
  <c r="AI43" i="15" s="1"/>
  <c r="AH32" i="15"/>
  <c r="AH43" i="15" s="1"/>
  <c r="AG32" i="15"/>
  <c r="AG43" i="15" s="1"/>
  <c r="AF32" i="15"/>
  <c r="AF43" i="15" s="1"/>
  <c r="AE32" i="15"/>
  <c r="AE43" i="15" s="1"/>
  <c r="AD32" i="15"/>
  <c r="AD43" i="15" s="1"/>
  <c r="AC32" i="15"/>
  <c r="X32" i="15"/>
  <c r="X24" i="15"/>
  <c r="X15" i="15"/>
  <c r="X14" i="15"/>
  <c r="X12" i="15"/>
  <c r="X4" i="15"/>
  <c r="Q10" i="15"/>
  <c r="P11" i="15"/>
  <c r="O11" i="15"/>
  <c r="N11" i="15"/>
  <c r="M11" i="15"/>
  <c r="L11" i="15"/>
  <c r="K11" i="15"/>
  <c r="J11" i="15"/>
  <c r="I11" i="15"/>
  <c r="H11" i="15"/>
  <c r="G11" i="15"/>
  <c r="F11" i="15"/>
  <c r="E11" i="15"/>
  <c r="D11" i="15"/>
  <c r="D29" i="1"/>
  <c r="D13" i="8" s="1"/>
  <c r="F13" i="8" s="1"/>
  <c r="D39" i="8" s="1"/>
  <c r="F39" i="8" s="1"/>
  <c r="D61" i="8" s="1"/>
  <c r="F61" i="8" s="1"/>
  <c r="D41" i="10" l="1"/>
  <c r="BN41" i="10"/>
  <c r="BN26" i="10"/>
  <c r="D26" i="10"/>
  <c r="E17" i="15"/>
  <c r="Y46" i="10"/>
  <c r="AC43" i="15"/>
  <c r="C88" i="8"/>
  <c r="C110" i="8" s="1"/>
  <c r="C124" i="8" s="1"/>
  <c r="C140" i="8" s="1"/>
  <c r="C154" i="8" s="1"/>
  <c r="Q24" i="1"/>
  <c r="R24" i="1" s="1"/>
  <c r="O47" i="10"/>
  <c r="BI48" i="10"/>
  <c r="BI50" i="10" s="1"/>
  <c r="E159" i="1"/>
  <c r="BN40" i="10"/>
  <c r="AE50" i="10"/>
  <c r="E48" i="10"/>
  <c r="Z50" i="10"/>
  <c r="D50" i="10" s="1"/>
  <c r="T48" i="10"/>
  <c r="T50" i="10" s="1"/>
  <c r="H20" i="15"/>
  <c r="AY32" i="10"/>
  <c r="J49" i="10"/>
  <c r="O49" i="10"/>
  <c r="C168" i="8"/>
  <c r="C186" i="8" s="1"/>
  <c r="C204" i="8" s="1"/>
  <c r="C224" i="8" s="1"/>
  <c r="C190" i="8"/>
  <c r="C208" i="8" s="1"/>
  <c r="C228" i="8" s="1"/>
  <c r="D25" i="1"/>
  <c r="C22" i="9"/>
  <c r="C36" i="9" s="1"/>
  <c r="C50" i="9" s="1"/>
  <c r="C64" i="9" s="1"/>
  <c r="C78" i="9" s="1"/>
  <c r="C92" i="9" s="1"/>
  <c r="C106" i="9" s="1"/>
  <c r="C120" i="9" s="1"/>
  <c r="C134" i="9" s="1"/>
  <c r="C148" i="9" s="1"/>
  <c r="C162" i="9" s="1"/>
  <c r="Y24" i="15"/>
  <c r="Y6" i="15"/>
  <c r="Y15" i="15"/>
  <c r="D25" i="9"/>
  <c r="F25" i="9" s="1"/>
  <c r="D39" i="9" s="1"/>
  <c r="F39" i="9" s="1"/>
  <c r="D53" i="9" s="1"/>
  <c r="F53" i="9" s="1"/>
  <c r="D67" i="9" s="1"/>
  <c r="F67" i="9" s="1"/>
  <c r="D81" i="9" s="1"/>
  <c r="F81" i="9" s="1"/>
  <c r="D95" i="9" s="1"/>
  <c r="F95" i="9" s="1"/>
  <c r="D109" i="9" s="1"/>
  <c r="F109" i="9" s="1"/>
  <c r="D123" i="9" s="1"/>
  <c r="F123" i="9" s="1"/>
  <c r="D137" i="9" s="1"/>
  <c r="F137" i="9" s="1"/>
  <c r="D151" i="9" s="1"/>
  <c r="F151" i="9" s="1"/>
  <c r="D165" i="9" s="1"/>
  <c r="F165" i="9" s="1"/>
  <c r="Y48" i="10" l="1"/>
  <c r="Y49" i="10"/>
  <c r="BN48" i="10"/>
  <c r="O50" i="10"/>
  <c r="E50" i="10"/>
  <c r="L17" i="15"/>
  <c r="J50" i="10"/>
  <c r="AY14" i="10"/>
  <c r="BN14" i="10" s="1"/>
  <c r="AY47" i="10"/>
  <c r="AY42" i="10"/>
  <c r="F9" i="6"/>
  <c r="D21" i="6" s="1"/>
  <c r="F21" i="6" s="1"/>
  <c r="D33" i="6" s="1"/>
  <c r="F33" i="6" s="1"/>
  <c r="D45" i="6" s="1"/>
  <c r="F45" i="6" s="1"/>
  <c r="D57" i="6" s="1"/>
  <c r="F57" i="6" s="1"/>
  <c r="D69" i="6" s="1"/>
  <c r="F69" i="6" s="1"/>
  <c r="D81" i="6" s="1"/>
  <c r="F81" i="6" s="1"/>
  <c r="D93" i="6" s="1"/>
  <c r="F93" i="6" s="1"/>
  <c r="D107" i="6" s="1"/>
  <c r="F107" i="6" s="1"/>
  <c r="D121" i="6" s="1"/>
  <c r="F121" i="6" s="1"/>
  <c r="D135" i="6" s="1"/>
  <c r="F135" i="6" s="1"/>
  <c r="D149" i="6" s="1"/>
  <c r="F149" i="6" s="1"/>
  <c r="D42" i="10" l="1"/>
  <c r="BN42" i="10"/>
  <c r="D14" i="10"/>
  <c r="Y50" i="10"/>
  <c r="AY49" i="10"/>
  <c r="P5" i="15"/>
  <c r="O5" i="15"/>
  <c r="AY50" i="10" l="1"/>
  <c r="R33" i="15" l="1"/>
  <c r="AK155" i="8" l="1"/>
  <c r="AJ155" i="8"/>
  <c r="AI155" i="8"/>
  <c r="AH155" i="8"/>
  <c r="AG155" i="8"/>
  <c r="AF155" i="8"/>
  <c r="AE155" i="8"/>
  <c r="AD155" i="8"/>
  <c r="AC155" i="8"/>
  <c r="AB155" i="8"/>
  <c r="AA155" i="8"/>
  <c r="Z155" i="8"/>
  <c r="Y155" i="8"/>
  <c r="X155" i="8"/>
  <c r="W155" i="8"/>
  <c r="V155" i="8"/>
  <c r="U155" i="8"/>
  <c r="T155" i="8"/>
  <c r="S155" i="8"/>
  <c r="R155" i="8"/>
  <c r="Q155" i="8"/>
  <c r="P155" i="8"/>
  <c r="O155" i="8"/>
  <c r="N155" i="8"/>
  <c r="M155" i="8"/>
  <c r="L155" i="8"/>
  <c r="K155" i="8"/>
  <c r="J155" i="8"/>
  <c r="I155" i="8"/>
  <c r="H155" i="8"/>
  <c r="G155" i="8"/>
  <c r="AK141" i="8"/>
  <c r="AJ141" i="8"/>
  <c r="AI141" i="8"/>
  <c r="AH141" i="8"/>
  <c r="AG141" i="8"/>
  <c r="AF141" i="8"/>
  <c r="AE141" i="8"/>
  <c r="AD141" i="8"/>
  <c r="AC141" i="8"/>
  <c r="AB141" i="8"/>
  <c r="AA141" i="8"/>
  <c r="Z141" i="8"/>
  <c r="Y141" i="8"/>
  <c r="X141" i="8"/>
  <c r="W141" i="8"/>
  <c r="V141" i="8"/>
  <c r="U141" i="8"/>
  <c r="T141" i="8"/>
  <c r="S141" i="8"/>
  <c r="R141" i="8"/>
  <c r="Q141" i="8"/>
  <c r="P141" i="8"/>
  <c r="O141" i="8"/>
  <c r="N141" i="8"/>
  <c r="M141" i="8"/>
  <c r="L141" i="8"/>
  <c r="K141" i="8"/>
  <c r="J141" i="8"/>
  <c r="I141" i="8"/>
  <c r="H141" i="8"/>
  <c r="G141" i="8"/>
  <c r="AK127" i="8"/>
  <c r="AJ127" i="8"/>
  <c r="AI127" i="8"/>
  <c r="AH127" i="8"/>
  <c r="AG127" i="8"/>
  <c r="AF127" i="8"/>
  <c r="AE127" i="8"/>
  <c r="AD127" i="8"/>
  <c r="AC127" i="8"/>
  <c r="AB127" i="8"/>
  <c r="AA127" i="8"/>
  <c r="Z127" i="8"/>
  <c r="Y127" i="8"/>
  <c r="X127" i="8"/>
  <c r="W127" i="8"/>
  <c r="V127" i="8"/>
  <c r="U127" i="8"/>
  <c r="T127" i="8"/>
  <c r="S127" i="8"/>
  <c r="R127" i="8"/>
  <c r="Q127" i="8"/>
  <c r="P127" i="8"/>
  <c r="O127" i="8"/>
  <c r="N127" i="8"/>
  <c r="M127" i="8"/>
  <c r="L127" i="8"/>
  <c r="K127" i="8"/>
  <c r="J127" i="8"/>
  <c r="I127" i="8"/>
  <c r="H127" i="8"/>
  <c r="G127" i="8"/>
  <c r="AL138" i="8"/>
  <c r="AL122" i="8"/>
  <c r="AL100" i="8"/>
  <c r="AL78" i="8"/>
  <c r="AL34" i="8"/>
  <c r="F28" i="1" s="1"/>
  <c r="AL12" i="8"/>
  <c r="AK121" i="16"/>
  <c r="AJ121" i="16"/>
  <c r="AI121" i="16"/>
  <c r="AH121" i="16"/>
  <c r="AG121" i="16"/>
  <c r="AF121" i="16"/>
  <c r="AE121" i="16"/>
  <c r="AD121" i="16"/>
  <c r="AC121" i="16"/>
  <c r="AB121" i="16"/>
  <c r="AA121" i="16"/>
  <c r="Z121" i="16"/>
  <c r="Y121" i="16"/>
  <c r="X121" i="16"/>
  <c r="W121" i="16"/>
  <c r="V121" i="16"/>
  <c r="U121" i="16"/>
  <c r="T121" i="16"/>
  <c r="S121" i="16"/>
  <c r="R121" i="16"/>
  <c r="Q121" i="16"/>
  <c r="P121" i="16"/>
  <c r="O121" i="16"/>
  <c r="N121" i="16"/>
  <c r="M121" i="16"/>
  <c r="L121" i="16"/>
  <c r="K121" i="16"/>
  <c r="J121" i="16"/>
  <c r="I121" i="16"/>
  <c r="H121" i="16"/>
  <c r="G121" i="16"/>
  <c r="AL118" i="16"/>
  <c r="AL121" i="16" s="1"/>
  <c r="AK11" i="16"/>
  <c r="AJ11" i="16"/>
  <c r="AI11" i="16"/>
  <c r="AH11" i="16"/>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AL8" i="16"/>
  <c r="AK21" i="16"/>
  <c r="AJ21" i="16"/>
  <c r="AI21" i="16"/>
  <c r="AH21" i="16"/>
  <c r="AG21" i="16"/>
  <c r="AF21" i="16"/>
  <c r="AE21" i="16"/>
  <c r="AD21" i="16"/>
  <c r="AC21" i="16"/>
  <c r="AB21" i="16"/>
  <c r="AA21" i="16"/>
  <c r="Z21" i="16"/>
  <c r="Y21" i="16"/>
  <c r="X21" i="16"/>
  <c r="W21" i="16"/>
  <c r="V21" i="16"/>
  <c r="U21" i="16"/>
  <c r="T21" i="16"/>
  <c r="S21" i="16"/>
  <c r="R21" i="16"/>
  <c r="Q21" i="16"/>
  <c r="P21" i="16"/>
  <c r="O21" i="16"/>
  <c r="N21" i="16"/>
  <c r="M21" i="16"/>
  <c r="L21" i="16"/>
  <c r="K21" i="16"/>
  <c r="J21" i="16"/>
  <c r="I21" i="16"/>
  <c r="H21" i="16"/>
  <c r="G21" i="16"/>
  <c r="AL18" i="16"/>
  <c r="F36" i="1" s="1"/>
  <c r="AK31" i="16"/>
  <c r="AJ31" i="16"/>
  <c r="AI31" i="16"/>
  <c r="AH31" i="16"/>
  <c r="AG31" i="16"/>
  <c r="AF31" i="16"/>
  <c r="AE31" i="16"/>
  <c r="AD31" i="16"/>
  <c r="AC31" i="16"/>
  <c r="AB31" i="16"/>
  <c r="AA31" i="16"/>
  <c r="Z31" i="16"/>
  <c r="Y31" i="16"/>
  <c r="X31" i="16"/>
  <c r="W31" i="16"/>
  <c r="V31" i="16"/>
  <c r="U31" i="16"/>
  <c r="T31" i="16"/>
  <c r="S31" i="16"/>
  <c r="R31" i="16"/>
  <c r="Q31" i="16"/>
  <c r="P31" i="16"/>
  <c r="O31" i="16"/>
  <c r="N31" i="16"/>
  <c r="M31" i="16"/>
  <c r="L31" i="16"/>
  <c r="K31" i="16"/>
  <c r="J31" i="16"/>
  <c r="I31" i="16"/>
  <c r="H31" i="16"/>
  <c r="G31" i="16"/>
  <c r="AL28" i="16"/>
  <c r="AL31" i="16" s="1"/>
  <c r="AK41" i="16"/>
  <c r="AJ41" i="16"/>
  <c r="AI41" i="16"/>
  <c r="AH41" i="16"/>
  <c r="AG41" i="16"/>
  <c r="AF41" i="16"/>
  <c r="AE41" i="16"/>
  <c r="AD41" i="16"/>
  <c r="AC41" i="16"/>
  <c r="AB41" i="16"/>
  <c r="AA41" i="16"/>
  <c r="Z41" i="16"/>
  <c r="Y41" i="16"/>
  <c r="X41" i="16"/>
  <c r="W41" i="16"/>
  <c r="V41" i="16"/>
  <c r="U41" i="16"/>
  <c r="T41" i="16"/>
  <c r="S41" i="16"/>
  <c r="R41" i="16"/>
  <c r="Q41" i="16"/>
  <c r="P41" i="16"/>
  <c r="O41" i="16"/>
  <c r="N41" i="16"/>
  <c r="M41" i="16"/>
  <c r="L41" i="16"/>
  <c r="K41" i="16"/>
  <c r="J41" i="16"/>
  <c r="I41" i="16"/>
  <c r="H41" i="16"/>
  <c r="G41" i="16"/>
  <c r="AL38" i="16"/>
  <c r="AL41" i="16" s="1"/>
  <c r="AK51" i="16"/>
  <c r="AJ51" i="16"/>
  <c r="AI51" i="16"/>
  <c r="AH51" i="16"/>
  <c r="AG51" i="16"/>
  <c r="AF51" i="16"/>
  <c r="AE51" i="16"/>
  <c r="AD51" i="16"/>
  <c r="AC51" i="16"/>
  <c r="AB51" i="16"/>
  <c r="AA51" i="16"/>
  <c r="Z51" i="16"/>
  <c r="Y51" i="16"/>
  <c r="X51" i="16"/>
  <c r="W51" i="16"/>
  <c r="V51" i="16"/>
  <c r="U51" i="16"/>
  <c r="T51" i="16"/>
  <c r="S51" i="16"/>
  <c r="R51" i="16"/>
  <c r="Q51" i="16"/>
  <c r="P51" i="16"/>
  <c r="O51" i="16"/>
  <c r="N51" i="16"/>
  <c r="M51" i="16"/>
  <c r="L51" i="16"/>
  <c r="K51" i="16"/>
  <c r="J51" i="16"/>
  <c r="I51" i="16"/>
  <c r="H51" i="16"/>
  <c r="G51" i="16"/>
  <c r="AL48" i="16"/>
  <c r="AL51" i="16" s="1"/>
  <c r="B3" i="9"/>
  <c r="B15" i="6"/>
  <c r="G17" i="6" s="1"/>
  <c r="AL56" i="9"/>
  <c r="AL14" i="9"/>
  <c r="AL28" i="9"/>
  <c r="AL42" i="9"/>
  <c r="AL70" i="9"/>
  <c r="AL11" i="16" l="1"/>
  <c r="E36" i="1"/>
  <c r="E160" i="1" s="1"/>
  <c r="H28" i="1"/>
  <c r="E28" i="1"/>
  <c r="AL21" i="16"/>
  <c r="B27" i="6"/>
  <c r="B43" i="17"/>
  <c r="G45" i="17" s="1"/>
  <c r="H45" i="17" s="1"/>
  <c r="I45" i="17" s="1"/>
  <c r="J45" i="17" s="1"/>
  <c r="K45" i="17" s="1"/>
  <c r="L45" i="17" s="1"/>
  <c r="M45" i="17" s="1"/>
  <c r="N45" i="17" s="1"/>
  <c r="O45" i="17" s="1"/>
  <c r="P45" i="17" s="1"/>
  <c r="Q45" i="17" s="1"/>
  <c r="R45" i="17" s="1"/>
  <c r="S45" i="17" s="1"/>
  <c r="T45" i="17" s="1"/>
  <c r="U45" i="17" s="1"/>
  <c r="V45" i="17" s="1"/>
  <c r="W45" i="17" s="1"/>
  <c r="X45" i="17" s="1"/>
  <c r="Y45" i="17" s="1"/>
  <c r="Z45" i="17" s="1"/>
  <c r="AA45" i="17" s="1"/>
  <c r="AB45" i="17" s="1"/>
  <c r="AC45" i="17" s="1"/>
  <c r="AD45" i="17" s="1"/>
  <c r="AE45" i="17" s="1"/>
  <c r="AF45" i="17" s="1"/>
  <c r="AG45" i="17" s="1"/>
  <c r="AH45" i="17" s="1"/>
  <c r="AI45" i="17" s="1"/>
  <c r="AJ45" i="17" s="1"/>
  <c r="AK45" i="17" s="1"/>
  <c r="B25" i="8"/>
  <c r="B17" i="9" s="1"/>
  <c r="B13" i="16" s="1"/>
  <c r="G15" i="16" s="1"/>
  <c r="H15" i="16" s="1"/>
  <c r="I15" i="16" s="1"/>
  <c r="J15" i="16" s="1"/>
  <c r="K15" i="16" s="1"/>
  <c r="L15" i="16" s="1"/>
  <c r="M15" i="16" s="1"/>
  <c r="N15" i="16" s="1"/>
  <c r="O15" i="16" s="1"/>
  <c r="P15" i="16" s="1"/>
  <c r="Q15" i="16" s="1"/>
  <c r="R15" i="16" s="1"/>
  <c r="S15" i="16" s="1"/>
  <c r="T15" i="16" s="1"/>
  <c r="U15" i="16" s="1"/>
  <c r="V15" i="16" s="1"/>
  <c r="W15" i="16" s="1"/>
  <c r="X15" i="16" s="1"/>
  <c r="Y15" i="16" s="1"/>
  <c r="Z15" i="16" s="1"/>
  <c r="AA15" i="16" s="1"/>
  <c r="AB15" i="16" s="1"/>
  <c r="AC15" i="16" s="1"/>
  <c r="AD15" i="16" s="1"/>
  <c r="AE15" i="16" s="1"/>
  <c r="AF15" i="16" s="1"/>
  <c r="AG15" i="16" s="1"/>
  <c r="AH15" i="16" s="1"/>
  <c r="AI15" i="16" s="1"/>
  <c r="AJ15" i="16" s="1"/>
  <c r="AK15" i="16" s="1"/>
  <c r="G5" i="9"/>
  <c r="B3" i="16"/>
  <c r="G5" i="16" s="1"/>
  <c r="H5" i="16" s="1"/>
  <c r="I5" i="16" s="1"/>
  <c r="J5" i="16" s="1"/>
  <c r="K5" i="16" s="1"/>
  <c r="L5" i="16" s="1"/>
  <c r="M5" i="16" s="1"/>
  <c r="N5" i="16" s="1"/>
  <c r="O5" i="16" s="1"/>
  <c r="P5" i="16" s="1"/>
  <c r="Q5" i="16" s="1"/>
  <c r="R5" i="16" s="1"/>
  <c r="S5" i="16" s="1"/>
  <c r="T5" i="16" s="1"/>
  <c r="U5" i="16" s="1"/>
  <c r="V5" i="16" s="1"/>
  <c r="W5" i="16" s="1"/>
  <c r="X5" i="16" s="1"/>
  <c r="Y5" i="16" s="1"/>
  <c r="Z5" i="16" s="1"/>
  <c r="AA5" i="16" s="1"/>
  <c r="AB5" i="16" s="1"/>
  <c r="AC5" i="16" s="1"/>
  <c r="AD5" i="16" s="1"/>
  <c r="AE5" i="16" s="1"/>
  <c r="AF5" i="16" s="1"/>
  <c r="AG5" i="16" s="1"/>
  <c r="AH5" i="16" s="1"/>
  <c r="AI5" i="16" s="1"/>
  <c r="AJ5" i="16" s="1"/>
  <c r="AK5" i="16" s="1"/>
  <c r="Q22" i="15"/>
  <c r="Q30" i="15" s="1"/>
  <c r="Q38" i="15"/>
  <c r="AK33" i="15"/>
  <c r="AJ33" i="15"/>
  <c r="AI33" i="15"/>
  <c r="AH33" i="15"/>
  <c r="AG33" i="15"/>
  <c r="AF33" i="15"/>
  <c r="AE33" i="15"/>
  <c r="AD33" i="15"/>
  <c r="AC33" i="15"/>
  <c r="AB33" i="15"/>
  <c r="B39" i="6" l="1"/>
  <c r="G29" i="6"/>
  <c r="Y4" i="15"/>
  <c r="B119" i="17"/>
  <c r="G121" i="17" s="1"/>
  <c r="H121" i="17" s="1"/>
  <c r="I121" i="17" s="1"/>
  <c r="J121" i="17" s="1"/>
  <c r="K121" i="17" s="1"/>
  <c r="L121" i="17" s="1"/>
  <c r="M121" i="17" s="1"/>
  <c r="N121" i="17" s="1"/>
  <c r="O121" i="17" s="1"/>
  <c r="P121" i="17" s="1"/>
  <c r="Q121" i="17" s="1"/>
  <c r="R121" i="17" s="1"/>
  <c r="S121" i="17" s="1"/>
  <c r="T121" i="17" s="1"/>
  <c r="U121" i="17" s="1"/>
  <c r="V121" i="17" s="1"/>
  <c r="W121" i="17" s="1"/>
  <c r="X121" i="17" s="1"/>
  <c r="Y121" i="17" s="1"/>
  <c r="Z121" i="17" s="1"/>
  <c r="AA121" i="17" s="1"/>
  <c r="AB121" i="17" s="1"/>
  <c r="AC121" i="17" s="1"/>
  <c r="AD121" i="17" s="1"/>
  <c r="AE121" i="17" s="1"/>
  <c r="AF121" i="17" s="1"/>
  <c r="AG121" i="17" s="1"/>
  <c r="AH121" i="17" s="1"/>
  <c r="AI121" i="17" s="1"/>
  <c r="AJ121" i="17" s="1"/>
  <c r="AK121" i="17" s="1"/>
  <c r="B69" i="8"/>
  <c r="B45" i="9" s="1"/>
  <c r="B33" i="16" s="1"/>
  <c r="G35" i="16" s="1"/>
  <c r="H35" i="16" s="1"/>
  <c r="I35" i="16" s="1"/>
  <c r="J35" i="16" s="1"/>
  <c r="K35" i="16" s="1"/>
  <c r="L35" i="16" s="1"/>
  <c r="M35" i="16" s="1"/>
  <c r="N35" i="16" s="1"/>
  <c r="O35" i="16" s="1"/>
  <c r="P35" i="16" s="1"/>
  <c r="Q35" i="16" s="1"/>
  <c r="R35" i="16" s="1"/>
  <c r="S35" i="16" s="1"/>
  <c r="T35" i="16" s="1"/>
  <c r="U35" i="16" s="1"/>
  <c r="V35" i="16" s="1"/>
  <c r="W35" i="16" s="1"/>
  <c r="X35" i="16" s="1"/>
  <c r="Y35" i="16" s="1"/>
  <c r="Z35" i="16" s="1"/>
  <c r="AA35" i="16" s="1"/>
  <c r="AB35" i="16" s="1"/>
  <c r="AC35" i="16" s="1"/>
  <c r="AD35" i="16" s="1"/>
  <c r="AE35" i="16" s="1"/>
  <c r="AF35" i="16" s="1"/>
  <c r="AG35" i="16" s="1"/>
  <c r="AH35" i="16" s="1"/>
  <c r="AI35" i="16" s="1"/>
  <c r="AJ35" i="16" s="1"/>
  <c r="AK35" i="16" s="1"/>
  <c r="B81" i="17"/>
  <c r="G83" i="17" s="1"/>
  <c r="H83" i="17" s="1"/>
  <c r="I83" i="17" s="1"/>
  <c r="J83" i="17" s="1"/>
  <c r="K83" i="17" s="1"/>
  <c r="L83" i="17" s="1"/>
  <c r="M83" i="17" s="1"/>
  <c r="N83" i="17" s="1"/>
  <c r="O83" i="17" s="1"/>
  <c r="P83" i="17" s="1"/>
  <c r="Q83" i="17" s="1"/>
  <c r="R83" i="17" s="1"/>
  <c r="S83" i="17" s="1"/>
  <c r="T83" i="17" s="1"/>
  <c r="U83" i="17" s="1"/>
  <c r="V83" i="17" s="1"/>
  <c r="W83" i="17" s="1"/>
  <c r="X83" i="17" s="1"/>
  <c r="Y83" i="17" s="1"/>
  <c r="Z83" i="17" s="1"/>
  <c r="AA83" i="17" s="1"/>
  <c r="AB83" i="17" s="1"/>
  <c r="AC83" i="17" s="1"/>
  <c r="AD83" i="17" s="1"/>
  <c r="AE83" i="17" s="1"/>
  <c r="AF83" i="17" s="1"/>
  <c r="AG83" i="17" s="1"/>
  <c r="AH83" i="17" s="1"/>
  <c r="AI83" i="17" s="1"/>
  <c r="AJ83" i="17" s="1"/>
  <c r="AK83" i="17" s="1"/>
  <c r="B47" i="8"/>
  <c r="Z33" i="15"/>
  <c r="AA33" i="15"/>
  <c r="B51" i="6"/>
  <c r="P157" i="1"/>
  <c r="P160" i="1"/>
  <c r="B31" i="9" l="1"/>
  <c r="B23" i="16" s="1"/>
  <c r="G25" i="16" s="1"/>
  <c r="H25" i="16" s="1"/>
  <c r="I25" i="16" s="1"/>
  <c r="J25" i="16" s="1"/>
  <c r="K25" i="16" s="1"/>
  <c r="L25" i="16" s="1"/>
  <c r="M25" i="16" s="1"/>
  <c r="N25" i="16" s="1"/>
  <c r="O25" i="16" s="1"/>
  <c r="P25" i="16" s="1"/>
  <c r="Q25" i="16" s="1"/>
  <c r="R25" i="16" s="1"/>
  <c r="S25" i="16" s="1"/>
  <c r="T25" i="16" s="1"/>
  <c r="U25" i="16" s="1"/>
  <c r="V25" i="16" s="1"/>
  <c r="W25" i="16" s="1"/>
  <c r="X25" i="16" s="1"/>
  <c r="Y25" i="16" s="1"/>
  <c r="Z25" i="16" s="1"/>
  <c r="AA25" i="16" s="1"/>
  <c r="AB25" i="16" s="1"/>
  <c r="AC25" i="16" s="1"/>
  <c r="AD25" i="16" s="1"/>
  <c r="AE25" i="16" s="1"/>
  <c r="AF25" i="16" s="1"/>
  <c r="AG25" i="16" s="1"/>
  <c r="AH25" i="16" s="1"/>
  <c r="AI25" i="16" s="1"/>
  <c r="AJ25" i="16" s="1"/>
  <c r="AK25" i="16" s="1"/>
  <c r="G49" i="8"/>
  <c r="H49" i="8" s="1"/>
  <c r="Y8" i="15"/>
  <c r="B157" i="17"/>
  <c r="G159" i="17" s="1"/>
  <c r="H159" i="17" s="1"/>
  <c r="I159" i="17" s="1"/>
  <c r="J159" i="17" s="1"/>
  <c r="K159" i="17" s="1"/>
  <c r="L159" i="17" s="1"/>
  <c r="M159" i="17" s="1"/>
  <c r="N159" i="17" s="1"/>
  <c r="O159" i="17" s="1"/>
  <c r="P159" i="17" s="1"/>
  <c r="Q159" i="17" s="1"/>
  <c r="R159" i="17" s="1"/>
  <c r="S159" i="17" s="1"/>
  <c r="T159" i="17" s="1"/>
  <c r="U159" i="17" s="1"/>
  <c r="V159" i="17" s="1"/>
  <c r="W159" i="17" s="1"/>
  <c r="X159" i="17" s="1"/>
  <c r="Y159" i="17" s="1"/>
  <c r="Z159" i="17" s="1"/>
  <c r="AA159" i="17" s="1"/>
  <c r="AB159" i="17" s="1"/>
  <c r="AC159" i="17" s="1"/>
  <c r="AD159" i="17" s="1"/>
  <c r="AE159" i="17" s="1"/>
  <c r="AF159" i="17" s="1"/>
  <c r="AG159" i="17" s="1"/>
  <c r="AH159" i="17" s="1"/>
  <c r="AI159" i="17" s="1"/>
  <c r="AJ159" i="17" s="1"/>
  <c r="AK159" i="17" s="1"/>
  <c r="B91" i="8"/>
  <c r="B59" i="9" s="1"/>
  <c r="B43" i="16" s="1"/>
  <c r="G45" i="16" s="1"/>
  <c r="H45" i="16" s="1"/>
  <c r="I45" i="16" s="1"/>
  <c r="J45" i="16" s="1"/>
  <c r="K45" i="16" s="1"/>
  <c r="L45" i="16" s="1"/>
  <c r="M45" i="16" s="1"/>
  <c r="N45" i="16" s="1"/>
  <c r="O45" i="16" s="1"/>
  <c r="P45" i="16" s="1"/>
  <c r="Q45" i="16" s="1"/>
  <c r="R45" i="16" s="1"/>
  <c r="S45" i="16" s="1"/>
  <c r="T45" i="16" s="1"/>
  <c r="U45" i="16" s="1"/>
  <c r="V45" i="16" s="1"/>
  <c r="W45" i="16" s="1"/>
  <c r="X45" i="16" s="1"/>
  <c r="Y45" i="16" s="1"/>
  <c r="Z45" i="16" s="1"/>
  <c r="AA45" i="16" s="1"/>
  <c r="AB45" i="16" s="1"/>
  <c r="AC45" i="16" s="1"/>
  <c r="AD45" i="16" s="1"/>
  <c r="AE45" i="16" s="1"/>
  <c r="AF45" i="16" s="1"/>
  <c r="AG45" i="16" s="1"/>
  <c r="AH45" i="16" s="1"/>
  <c r="AI45" i="16" s="1"/>
  <c r="AJ45" i="16" s="1"/>
  <c r="AK45" i="16" s="1"/>
  <c r="B63" i="6"/>
  <c r="AL168" i="9"/>
  <c r="AL162" i="9"/>
  <c r="AL228" i="8"/>
  <c r="AL224" i="8"/>
  <c r="AL222" i="8"/>
  <c r="AL218" i="8"/>
  <c r="AL152" i="6"/>
  <c r="AL146" i="6"/>
  <c r="AL153" i="6" l="1"/>
  <c r="AL231" i="8"/>
  <c r="AL169" i="9"/>
  <c r="B193" i="17"/>
  <c r="G195" i="17" s="1"/>
  <c r="H195" i="17" s="1"/>
  <c r="I195" i="17" s="1"/>
  <c r="J195" i="17" s="1"/>
  <c r="K195" i="17" s="1"/>
  <c r="L195" i="17" s="1"/>
  <c r="M195" i="17" s="1"/>
  <c r="N195" i="17" s="1"/>
  <c r="O195" i="17" s="1"/>
  <c r="P195" i="17" s="1"/>
  <c r="Q195" i="17" s="1"/>
  <c r="R195" i="17" s="1"/>
  <c r="S195" i="17" s="1"/>
  <c r="T195" i="17" s="1"/>
  <c r="U195" i="17" s="1"/>
  <c r="V195" i="17" s="1"/>
  <c r="W195" i="17" s="1"/>
  <c r="X195" i="17" s="1"/>
  <c r="Y195" i="17" s="1"/>
  <c r="Z195" i="17" s="1"/>
  <c r="AA195" i="17" s="1"/>
  <c r="AB195" i="17" s="1"/>
  <c r="AC195" i="17" s="1"/>
  <c r="AD195" i="17" s="1"/>
  <c r="AE195" i="17" s="1"/>
  <c r="AF195" i="17" s="1"/>
  <c r="AG195" i="17" s="1"/>
  <c r="AH195" i="17" s="1"/>
  <c r="AI195" i="17" s="1"/>
  <c r="AJ195" i="17" s="1"/>
  <c r="AK195" i="17" s="1"/>
  <c r="B113" i="8"/>
  <c r="B73" i="9" s="1"/>
  <c r="B53" i="16" s="1"/>
  <c r="P159" i="1"/>
  <c r="B75" i="6"/>
  <c r="B229" i="17" l="1"/>
  <c r="G231" i="17" s="1"/>
  <c r="H231" i="17" s="1"/>
  <c r="I231" i="17" s="1"/>
  <c r="J231" i="17" s="1"/>
  <c r="K231" i="17" s="1"/>
  <c r="L231" i="17" s="1"/>
  <c r="M231" i="17" s="1"/>
  <c r="N231" i="17" s="1"/>
  <c r="O231" i="17" s="1"/>
  <c r="P231" i="17" s="1"/>
  <c r="Q231" i="17" s="1"/>
  <c r="R231" i="17" s="1"/>
  <c r="S231" i="17" s="1"/>
  <c r="T231" i="17" s="1"/>
  <c r="U231" i="17" s="1"/>
  <c r="V231" i="17" s="1"/>
  <c r="W231" i="17" s="1"/>
  <c r="X231" i="17" s="1"/>
  <c r="Y231" i="17" s="1"/>
  <c r="Z231" i="17" s="1"/>
  <c r="AA231" i="17" s="1"/>
  <c r="AB231" i="17" s="1"/>
  <c r="AC231" i="17" s="1"/>
  <c r="AD231" i="17" s="1"/>
  <c r="AE231" i="17" s="1"/>
  <c r="AF231" i="17" s="1"/>
  <c r="AG231" i="17" s="1"/>
  <c r="AH231" i="17" s="1"/>
  <c r="AI231" i="17" s="1"/>
  <c r="AJ231" i="17" s="1"/>
  <c r="AK231" i="17" s="1"/>
  <c r="B129" i="8"/>
  <c r="B87" i="9" s="1"/>
  <c r="B63" i="16" s="1"/>
  <c r="P158" i="1"/>
  <c r="B87" i="6"/>
  <c r="G89" i="6" s="1"/>
  <c r="O160" i="1"/>
  <c r="AL154" i="9"/>
  <c r="AL148" i="9"/>
  <c r="AL155" i="9" s="1"/>
  <c r="B267" i="17" l="1"/>
  <c r="G269" i="17" s="1"/>
  <c r="H269" i="17" s="1"/>
  <c r="I269" i="17" s="1"/>
  <c r="J269" i="17" s="1"/>
  <c r="K269" i="17" s="1"/>
  <c r="L269" i="17" s="1"/>
  <c r="M269" i="17" s="1"/>
  <c r="N269" i="17" s="1"/>
  <c r="O269" i="17" s="1"/>
  <c r="P269" i="17" s="1"/>
  <c r="Q269" i="17" s="1"/>
  <c r="R269" i="17" s="1"/>
  <c r="S269" i="17" s="1"/>
  <c r="T269" i="17" s="1"/>
  <c r="U269" i="17" s="1"/>
  <c r="V269" i="17" s="1"/>
  <c r="W269" i="17" s="1"/>
  <c r="X269" i="17" s="1"/>
  <c r="Y269" i="17" s="1"/>
  <c r="Z269" i="17" s="1"/>
  <c r="AA269" i="17" s="1"/>
  <c r="AB269" i="17" s="1"/>
  <c r="AC269" i="17" s="1"/>
  <c r="AD269" i="17" s="1"/>
  <c r="AE269" i="17" s="1"/>
  <c r="AF269" i="17" s="1"/>
  <c r="AG269" i="17" s="1"/>
  <c r="AH269" i="17" s="1"/>
  <c r="AI269" i="17" s="1"/>
  <c r="AJ269" i="17" s="1"/>
  <c r="AK269" i="17" s="1"/>
  <c r="B143" i="8"/>
  <c r="B101" i="9" s="1"/>
  <c r="B73" i="16" s="1"/>
  <c r="O159" i="1"/>
  <c r="B99" i="6"/>
  <c r="O157" i="1"/>
  <c r="AL138" i="6"/>
  <c r="AL132" i="6"/>
  <c r="AL139" i="6" l="1"/>
  <c r="G101" i="6"/>
  <c r="B307" i="17"/>
  <c r="G309" i="17" s="1"/>
  <c r="H309" i="17" s="1"/>
  <c r="I309" i="17" s="1"/>
  <c r="J309" i="17" s="1"/>
  <c r="K309" i="17" s="1"/>
  <c r="L309" i="17" s="1"/>
  <c r="M309" i="17" s="1"/>
  <c r="N309" i="17" s="1"/>
  <c r="O309" i="17" s="1"/>
  <c r="P309" i="17" s="1"/>
  <c r="Q309" i="17" s="1"/>
  <c r="R309" i="17" s="1"/>
  <c r="S309" i="17" s="1"/>
  <c r="T309" i="17" s="1"/>
  <c r="U309" i="17" s="1"/>
  <c r="V309" i="17" s="1"/>
  <c r="W309" i="17" s="1"/>
  <c r="X309" i="17" s="1"/>
  <c r="Y309" i="17" s="1"/>
  <c r="Z309" i="17" s="1"/>
  <c r="AA309" i="17" s="1"/>
  <c r="AB309" i="17" s="1"/>
  <c r="AC309" i="17" s="1"/>
  <c r="AD309" i="17" s="1"/>
  <c r="AE309" i="17" s="1"/>
  <c r="AF309" i="17" s="1"/>
  <c r="AG309" i="17" s="1"/>
  <c r="AH309" i="17" s="1"/>
  <c r="AI309" i="17" s="1"/>
  <c r="AJ309" i="17" s="1"/>
  <c r="AK309" i="17" s="1"/>
  <c r="B157" i="8"/>
  <c r="B115" i="9" s="1"/>
  <c r="B83" i="16" s="1"/>
  <c r="B113" i="6"/>
  <c r="G115" i="6" l="1"/>
  <c r="B347" i="17"/>
  <c r="G349" i="17" s="1"/>
  <c r="H349" i="17" s="1"/>
  <c r="I349" i="17" s="1"/>
  <c r="J349" i="17" s="1"/>
  <c r="K349" i="17" s="1"/>
  <c r="L349" i="17" s="1"/>
  <c r="M349" i="17" s="1"/>
  <c r="N349" i="17" s="1"/>
  <c r="O349" i="17" s="1"/>
  <c r="P349" i="17" s="1"/>
  <c r="Q349" i="17" s="1"/>
  <c r="R349" i="17" s="1"/>
  <c r="S349" i="17" s="1"/>
  <c r="T349" i="17" s="1"/>
  <c r="U349" i="17" s="1"/>
  <c r="V349" i="17" s="1"/>
  <c r="W349" i="17" s="1"/>
  <c r="X349" i="17" s="1"/>
  <c r="Y349" i="17" s="1"/>
  <c r="Z349" i="17" s="1"/>
  <c r="AA349" i="17" s="1"/>
  <c r="AB349" i="17" s="1"/>
  <c r="AC349" i="17" s="1"/>
  <c r="AD349" i="17" s="1"/>
  <c r="AE349" i="17" s="1"/>
  <c r="AF349" i="17" s="1"/>
  <c r="AG349" i="17" s="1"/>
  <c r="AH349" i="17" s="1"/>
  <c r="AI349" i="17" s="1"/>
  <c r="AJ349" i="17" s="1"/>
  <c r="AK349" i="17" s="1"/>
  <c r="B175" i="8"/>
  <c r="B129" i="9" s="1"/>
  <c r="B93" i="16" s="1"/>
  <c r="B127" i="6"/>
  <c r="AK111" i="16"/>
  <c r="AJ111" i="16"/>
  <c r="AI111" i="16"/>
  <c r="AH111" i="16"/>
  <c r="AG111" i="16"/>
  <c r="AF111" i="16"/>
  <c r="AE111" i="16"/>
  <c r="AD111" i="16"/>
  <c r="AC111" i="16"/>
  <c r="AB111" i="16"/>
  <c r="AA111" i="16"/>
  <c r="Z111" i="16"/>
  <c r="Y111" i="16"/>
  <c r="X111" i="16"/>
  <c r="W111" i="16"/>
  <c r="V111" i="16"/>
  <c r="U111" i="16"/>
  <c r="T111" i="16"/>
  <c r="S111" i="16"/>
  <c r="R111" i="16"/>
  <c r="Q111" i="16"/>
  <c r="P111" i="16"/>
  <c r="O111" i="16"/>
  <c r="N111" i="16"/>
  <c r="M111" i="16"/>
  <c r="L111" i="16"/>
  <c r="K111" i="16"/>
  <c r="J111" i="16"/>
  <c r="I111" i="16"/>
  <c r="H111" i="16"/>
  <c r="G111" i="16"/>
  <c r="AL108" i="16"/>
  <c r="G129" i="6" l="1"/>
  <c r="B387" i="17"/>
  <c r="G389" i="17" s="1"/>
  <c r="H389" i="17" s="1"/>
  <c r="I389" i="17" s="1"/>
  <c r="J389" i="17" s="1"/>
  <c r="K389" i="17" s="1"/>
  <c r="L389" i="17" s="1"/>
  <c r="M389" i="17" s="1"/>
  <c r="N389" i="17" s="1"/>
  <c r="O389" i="17" s="1"/>
  <c r="P389" i="17" s="1"/>
  <c r="Q389" i="17" s="1"/>
  <c r="R389" i="17" s="1"/>
  <c r="S389" i="17" s="1"/>
  <c r="T389" i="17" s="1"/>
  <c r="U389" i="17" s="1"/>
  <c r="V389" i="17" s="1"/>
  <c r="W389" i="17" s="1"/>
  <c r="X389" i="17" s="1"/>
  <c r="Y389" i="17" s="1"/>
  <c r="Z389" i="17" s="1"/>
  <c r="AA389" i="17" s="1"/>
  <c r="AB389" i="17" s="1"/>
  <c r="AC389" i="17" s="1"/>
  <c r="AD389" i="17" s="1"/>
  <c r="AE389" i="17" s="1"/>
  <c r="AF389" i="17" s="1"/>
  <c r="AG389" i="17" s="1"/>
  <c r="AH389" i="17" s="1"/>
  <c r="AI389" i="17" s="1"/>
  <c r="AJ389" i="17" s="1"/>
  <c r="AK389" i="17" s="1"/>
  <c r="B193" i="8"/>
  <c r="B143" i="9" s="1"/>
  <c r="B141" i="6"/>
  <c r="H129" i="6"/>
  <c r="I129" i="6" s="1"/>
  <c r="J129" i="6" s="1"/>
  <c r="K129" i="6" s="1"/>
  <c r="L129" i="6" s="1"/>
  <c r="M129" i="6" s="1"/>
  <c r="N129" i="6" s="1"/>
  <c r="O129" i="6" s="1"/>
  <c r="P129" i="6" s="1"/>
  <c r="Q129" i="6" s="1"/>
  <c r="R129" i="6" s="1"/>
  <c r="S129" i="6" s="1"/>
  <c r="T129" i="6" s="1"/>
  <c r="U129" i="6" s="1"/>
  <c r="V129" i="6" s="1"/>
  <c r="W129" i="6" s="1"/>
  <c r="X129" i="6" s="1"/>
  <c r="Y129" i="6" s="1"/>
  <c r="Z129" i="6" s="1"/>
  <c r="AA129" i="6" s="1"/>
  <c r="AB129" i="6" s="1"/>
  <c r="AC129" i="6" s="1"/>
  <c r="AD129" i="6" s="1"/>
  <c r="AE129" i="6" s="1"/>
  <c r="AF129" i="6" s="1"/>
  <c r="AG129" i="6" s="1"/>
  <c r="AH129" i="6" s="1"/>
  <c r="AI129" i="6" s="1"/>
  <c r="AJ129" i="6" s="1"/>
  <c r="AK129" i="6" s="1"/>
  <c r="AL111" i="16"/>
  <c r="AL98" i="16"/>
  <c r="B425" i="17" l="1"/>
  <c r="G427" i="17" s="1"/>
  <c r="H427" i="17" s="1"/>
  <c r="I427" i="17" s="1"/>
  <c r="J427" i="17" s="1"/>
  <c r="K427" i="17" s="1"/>
  <c r="L427" i="17" s="1"/>
  <c r="M427" i="17" s="1"/>
  <c r="N427" i="17" s="1"/>
  <c r="O427" i="17" s="1"/>
  <c r="P427" i="17" s="1"/>
  <c r="Q427" i="17" s="1"/>
  <c r="R427" i="17" s="1"/>
  <c r="S427" i="17" s="1"/>
  <c r="T427" i="17" s="1"/>
  <c r="U427" i="17" s="1"/>
  <c r="V427" i="17" s="1"/>
  <c r="W427" i="17" s="1"/>
  <c r="X427" i="17" s="1"/>
  <c r="Y427" i="17" s="1"/>
  <c r="Z427" i="17" s="1"/>
  <c r="AA427" i="17" s="1"/>
  <c r="AB427" i="17" s="1"/>
  <c r="AC427" i="17" s="1"/>
  <c r="AD427" i="17" s="1"/>
  <c r="AE427" i="17" s="1"/>
  <c r="AF427" i="17" s="1"/>
  <c r="AG427" i="17" s="1"/>
  <c r="AH427" i="17" s="1"/>
  <c r="AI427" i="17" s="1"/>
  <c r="AJ427" i="17" s="1"/>
  <c r="AK427" i="17" s="1"/>
  <c r="B213" i="8"/>
  <c r="B103" i="16"/>
  <c r="G105" i="16" s="1"/>
  <c r="H105" i="16" s="1"/>
  <c r="I105" i="16" s="1"/>
  <c r="J105" i="16" s="1"/>
  <c r="K105" i="16" s="1"/>
  <c r="L105" i="16" s="1"/>
  <c r="M105" i="16" s="1"/>
  <c r="N105" i="16" s="1"/>
  <c r="O105" i="16" s="1"/>
  <c r="P105" i="16" s="1"/>
  <c r="Q105" i="16" s="1"/>
  <c r="R105" i="16" s="1"/>
  <c r="S105" i="16" s="1"/>
  <c r="T105" i="16" s="1"/>
  <c r="U105" i="16" s="1"/>
  <c r="V105" i="16" s="1"/>
  <c r="W105" i="16" s="1"/>
  <c r="X105" i="16" s="1"/>
  <c r="Y105" i="16" s="1"/>
  <c r="Z105" i="16" s="1"/>
  <c r="AA105" i="16" s="1"/>
  <c r="AB105" i="16" s="1"/>
  <c r="AC105" i="16" s="1"/>
  <c r="AD105" i="16" s="1"/>
  <c r="AE105" i="16" s="1"/>
  <c r="AF105" i="16" s="1"/>
  <c r="AG105" i="16" s="1"/>
  <c r="AH105" i="16" s="1"/>
  <c r="AI105" i="16" s="1"/>
  <c r="AJ105" i="16" s="1"/>
  <c r="AK105" i="16" s="1"/>
  <c r="G145" i="9"/>
  <c r="H145" i="9" s="1"/>
  <c r="I145" i="9" s="1"/>
  <c r="J145" i="9" s="1"/>
  <c r="K145" i="9" s="1"/>
  <c r="L145" i="9" s="1"/>
  <c r="M145" i="9" s="1"/>
  <c r="N145" i="9" s="1"/>
  <c r="O145" i="9" s="1"/>
  <c r="P145" i="9" s="1"/>
  <c r="Q145" i="9" s="1"/>
  <c r="R145" i="9" s="1"/>
  <c r="S145" i="9" s="1"/>
  <c r="T145" i="9" s="1"/>
  <c r="U145" i="9" s="1"/>
  <c r="V145" i="9" s="1"/>
  <c r="W145" i="9" s="1"/>
  <c r="X145" i="9" s="1"/>
  <c r="Y145" i="9" s="1"/>
  <c r="Z145" i="9" s="1"/>
  <c r="AA145" i="9" s="1"/>
  <c r="AB145" i="9" s="1"/>
  <c r="AC145" i="9" s="1"/>
  <c r="AD145" i="9" s="1"/>
  <c r="AE145" i="9" s="1"/>
  <c r="AF145" i="9" s="1"/>
  <c r="AG145" i="9" s="1"/>
  <c r="AH145" i="9" s="1"/>
  <c r="AI145" i="9" s="1"/>
  <c r="AJ145" i="9" s="1"/>
  <c r="AK145" i="9" s="1"/>
  <c r="G143" i="6"/>
  <c r="H143" i="6" s="1"/>
  <c r="I143" i="6" s="1"/>
  <c r="J143" i="6" s="1"/>
  <c r="K143" i="6" s="1"/>
  <c r="L143" i="6" s="1"/>
  <c r="M143" i="6" s="1"/>
  <c r="N143" i="6" s="1"/>
  <c r="O143" i="6" s="1"/>
  <c r="P143" i="6" s="1"/>
  <c r="Q143" i="6" s="1"/>
  <c r="R143" i="6" s="1"/>
  <c r="S143" i="6" s="1"/>
  <c r="T143" i="6" s="1"/>
  <c r="U143" i="6" s="1"/>
  <c r="V143" i="6" s="1"/>
  <c r="W143" i="6" s="1"/>
  <c r="X143" i="6" s="1"/>
  <c r="Y143" i="6" s="1"/>
  <c r="Z143" i="6" s="1"/>
  <c r="AA143" i="6" s="1"/>
  <c r="AB143" i="6" s="1"/>
  <c r="AC143" i="6" s="1"/>
  <c r="AD143" i="6" s="1"/>
  <c r="AE143" i="6" s="1"/>
  <c r="AF143" i="6" s="1"/>
  <c r="AG143" i="6" s="1"/>
  <c r="AH143" i="6" s="1"/>
  <c r="AI143" i="6" s="1"/>
  <c r="AJ143" i="6" s="1"/>
  <c r="AK143" i="6" s="1"/>
  <c r="AL140" i="9"/>
  <c r="B157" i="9" l="1"/>
  <c r="G215" i="8"/>
  <c r="H215" i="8" s="1"/>
  <c r="I215" i="8" s="1"/>
  <c r="J215" i="8" s="1"/>
  <c r="K215" i="8" s="1"/>
  <c r="L215" i="8" s="1"/>
  <c r="M215" i="8" s="1"/>
  <c r="N215" i="8" s="1"/>
  <c r="O215" i="8" s="1"/>
  <c r="P215" i="8" s="1"/>
  <c r="Q215" i="8" s="1"/>
  <c r="R215" i="8" s="1"/>
  <c r="S215" i="8" s="1"/>
  <c r="T215" i="8" s="1"/>
  <c r="U215" i="8" s="1"/>
  <c r="V215" i="8" s="1"/>
  <c r="W215" i="8" s="1"/>
  <c r="X215" i="8" s="1"/>
  <c r="Y215" i="8" s="1"/>
  <c r="Z215" i="8" s="1"/>
  <c r="AA215" i="8" s="1"/>
  <c r="AB215" i="8" s="1"/>
  <c r="AC215" i="8" s="1"/>
  <c r="AD215" i="8" s="1"/>
  <c r="AE215" i="8" s="1"/>
  <c r="AF215" i="8" s="1"/>
  <c r="AG215" i="8" s="1"/>
  <c r="AH215" i="8" s="1"/>
  <c r="AI215" i="8" s="1"/>
  <c r="AJ215" i="8" s="1"/>
  <c r="AK215" i="8" s="1"/>
  <c r="B113" i="16" l="1"/>
  <c r="G115" i="16" s="1"/>
  <c r="H115" i="16" s="1"/>
  <c r="I115" i="16" s="1"/>
  <c r="J115" i="16" s="1"/>
  <c r="K115" i="16" s="1"/>
  <c r="L115" i="16" s="1"/>
  <c r="M115" i="16" s="1"/>
  <c r="N115" i="16" s="1"/>
  <c r="O115" i="16" s="1"/>
  <c r="P115" i="16" s="1"/>
  <c r="Q115" i="16" s="1"/>
  <c r="R115" i="16" s="1"/>
  <c r="S115" i="16" s="1"/>
  <c r="T115" i="16" s="1"/>
  <c r="U115" i="16" s="1"/>
  <c r="V115" i="16" s="1"/>
  <c r="W115" i="16" s="1"/>
  <c r="X115" i="16" s="1"/>
  <c r="Y115" i="16" s="1"/>
  <c r="Z115" i="16" s="1"/>
  <c r="AA115" i="16" s="1"/>
  <c r="AB115" i="16" s="1"/>
  <c r="AC115" i="16" s="1"/>
  <c r="AD115" i="16" s="1"/>
  <c r="AE115" i="16" s="1"/>
  <c r="AF115" i="16" s="1"/>
  <c r="AG115" i="16" s="1"/>
  <c r="AH115" i="16" s="1"/>
  <c r="AI115" i="16" s="1"/>
  <c r="AJ115" i="16" s="1"/>
  <c r="AK115" i="16" s="1"/>
  <c r="G159" i="9"/>
  <c r="H159" i="9" s="1"/>
  <c r="I159" i="9" s="1"/>
  <c r="J159" i="9" s="1"/>
  <c r="K159" i="9" s="1"/>
  <c r="L159" i="9" s="1"/>
  <c r="M159" i="9" s="1"/>
  <c r="N159" i="9" s="1"/>
  <c r="O159" i="9" s="1"/>
  <c r="P159" i="9" s="1"/>
  <c r="Q159" i="9" s="1"/>
  <c r="R159" i="9" s="1"/>
  <c r="S159" i="9" s="1"/>
  <c r="T159" i="9" s="1"/>
  <c r="U159" i="9" s="1"/>
  <c r="V159" i="9" s="1"/>
  <c r="W159" i="9" s="1"/>
  <c r="X159" i="9" s="1"/>
  <c r="Y159" i="9" s="1"/>
  <c r="Z159" i="9" s="1"/>
  <c r="AA159" i="9" s="1"/>
  <c r="AB159" i="9" s="1"/>
  <c r="AC159" i="9" s="1"/>
  <c r="AD159" i="9" s="1"/>
  <c r="AE159" i="9" s="1"/>
  <c r="AF159" i="9" s="1"/>
  <c r="AG159" i="9" s="1"/>
  <c r="AH159" i="9" s="1"/>
  <c r="AI159" i="9" s="1"/>
  <c r="AJ159" i="9" s="1"/>
  <c r="AK159" i="9" s="1"/>
  <c r="AK101" i="16" l="1"/>
  <c r="AJ101" i="16"/>
  <c r="AI101" i="16"/>
  <c r="AH101" i="16"/>
  <c r="AG101" i="16"/>
  <c r="AF101" i="16"/>
  <c r="AE101" i="16"/>
  <c r="AD101" i="16"/>
  <c r="AC101" i="16"/>
  <c r="AB101" i="16"/>
  <c r="AA101" i="16"/>
  <c r="Z101" i="16"/>
  <c r="Y101" i="16"/>
  <c r="X101" i="16"/>
  <c r="W101" i="16"/>
  <c r="V101" i="16"/>
  <c r="U101" i="16"/>
  <c r="T101" i="16"/>
  <c r="S101" i="16"/>
  <c r="R101" i="16"/>
  <c r="Q101" i="16"/>
  <c r="P101" i="16"/>
  <c r="O101" i="16"/>
  <c r="N101" i="16"/>
  <c r="M101" i="16"/>
  <c r="L101" i="16"/>
  <c r="K101" i="16"/>
  <c r="J101" i="16"/>
  <c r="I101" i="16"/>
  <c r="H101" i="16"/>
  <c r="G101" i="16"/>
  <c r="AL101" i="16"/>
  <c r="G95" i="16"/>
  <c r="H95" i="16" s="1"/>
  <c r="I95" i="16" s="1"/>
  <c r="J95" i="16" s="1"/>
  <c r="K95" i="16" s="1"/>
  <c r="L95" i="16" s="1"/>
  <c r="M95" i="16" s="1"/>
  <c r="N95" i="16" s="1"/>
  <c r="O95" i="16" s="1"/>
  <c r="P95" i="16" s="1"/>
  <c r="Q95" i="16" s="1"/>
  <c r="R95" i="16" s="1"/>
  <c r="S95" i="16" s="1"/>
  <c r="T95" i="16" s="1"/>
  <c r="U95" i="16" s="1"/>
  <c r="V95" i="16" s="1"/>
  <c r="W95" i="16" s="1"/>
  <c r="X95" i="16" s="1"/>
  <c r="Y95" i="16" s="1"/>
  <c r="Z95" i="16" s="1"/>
  <c r="AA95" i="16" s="1"/>
  <c r="AB95" i="16" s="1"/>
  <c r="AC95" i="16" s="1"/>
  <c r="AD95" i="16" s="1"/>
  <c r="AE95" i="16" s="1"/>
  <c r="AF95" i="16" s="1"/>
  <c r="AG95" i="16" s="1"/>
  <c r="AH95" i="16" s="1"/>
  <c r="AI95" i="16" s="1"/>
  <c r="AJ95" i="16" s="1"/>
  <c r="AK95" i="16" s="1"/>
  <c r="N160" i="1" l="1"/>
  <c r="N159" i="1"/>
  <c r="N157" i="1" l="1"/>
  <c r="M159" i="1" l="1"/>
  <c r="M157" i="1"/>
  <c r="M160" i="1"/>
  <c r="AK91" i="16"/>
  <c r="AJ91" i="16"/>
  <c r="AI91" i="16"/>
  <c r="AH91" i="16"/>
  <c r="AG91" i="16"/>
  <c r="AF91" i="16"/>
  <c r="AE91" i="16"/>
  <c r="AD91" i="16"/>
  <c r="AC91" i="16"/>
  <c r="AB91" i="16"/>
  <c r="AA91" i="16"/>
  <c r="Z91" i="16"/>
  <c r="Y91" i="16"/>
  <c r="X91" i="16"/>
  <c r="W91" i="16"/>
  <c r="V91" i="16"/>
  <c r="U91" i="16"/>
  <c r="T91" i="16"/>
  <c r="S91" i="16"/>
  <c r="R91" i="16"/>
  <c r="Q91" i="16"/>
  <c r="P91" i="16"/>
  <c r="O91" i="16"/>
  <c r="N91" i="16"/>
  <c r="M91" i="16"/>
  <c r="L91" i="16"/>
  <c r="K91" i="16"/>
  <c r="J91" i="16"/>
  <c r="I91" i="16"/>
  <c r="H91" i="16"/>
  <c r="G91" i="16"/>
  <c r="AL88" i="16"/>
  <c r="G85" i="16"/>
  <c r="H85" i="16" s="1"/>
  <c r="I85" i="16" s="1"/>
  <c r="J85" i="16" s="1"/>
  <c r="K85" i="16" s="1"/>
  <c r="L85" i="16" s="1"/>
  <c r="M85" i="16" s="1"/>
  <c r="N85" i="16" s="1"/>
  <c r="O85" i="16" s="1"/>
  <c r="P85" i="16" s="1"/>
  <c r="Q85" i="16" s="1"/>
  <c r="R85" i="16" s="1"/>
  <c r="S85" i="16" s="1"/>
  <c r="T85" i="16" s="1"/>
  <c r="U85" i="16" s="1"/>
  <c r="V85" i="16" s="1"/>
  <c r="W85" i="16" s="1"/>
  <c r="X85" i="16" s="1"/>
  <c r="Y85" i="16" s="1"/>
  <c r="Z85" i="16" s="1"/>
  <c r="AA85" i="16" s="1"/>
  <c r="AB85" i="16" s="1"/>
  <c r="AC85" i="16" s="1"/>
  <c r="AD85" i="16" s="1"/>
  <c r="AE85" i="16" s="1"/>
  <c r="AF85" i="16" s="1"/>
  <c r="AG85" i="16" s="1"/>
  <c r="AH85" i="16" s="1"/>
  <c r="AI85" i="16" s="1"/>
  <c r="AJ85" i="16" s="1"/>
  <c r="AK85" i="16" s="1"/>
  <c r="AL91" i="16" l="1"/>
  <c r="R20" i="15" l="1"/>
  <c r="R41" i="15" s="1"/>
  <c r="AK20" i="15" l="1"/>
  <c r="AJ20" i="15"/>
  <c r="AI20" i="15"/>
  <c r="AH20" i="15"/>
  <c r="AG20" i="15"/>
  <c r="AF20" i="15"/>
  <c r="AE20" i="15"/>
  <c r="AD20" i="15"/>
  <c r="AC20" i="15"/>
  <c r="AB20" i="15"/>
  <c r="AL208" i="8"/>
  <c r="AL204" i="8"/>
  <c r="AL202" i="8"/>
  <c r="AL198" i="8"/>
  <c r="G195" i="8"/>
  <c r="H195" i="8" s="1"/>
  <c r="I195" i="8" s="1"/>
  <c r="J195" i="8" s="1"/>
  <c r="K195" i="8" s="1"/>
  <c r="L195" i="8" s="1"/>
  <c r="M195" i="8" s="1"/>
  <c r="N195" i="8" s="1"/>
  <c r="O195" i="8" s="1"/>
  <c r="P195" i="8" s="1"/>
  <c r="Q195" i="8" s="1"/>
  <c r="R195" i="8" s="1"/>
  <c r="S195" i="8" s="1"/>
  <c r="T195" i="8" s="1"/>
  <c r="U195" i="8" s="1"/>
  <c r="V195" i="8" s="1"/>
  <c r="W195" i="8" s="1"/>
  <c r="X195" i="8" s="1"/>
  <c r="Y195" i="8" s="1"/>
  <c r="Z195" i="8" s="1"/>
  <c r="AA195" i="8" s="1"/>
  <c r="AB195" i="8" s="1"/>
  <c r="AC195" i="8" s="1"/>
  <c r="AD195" i="8" s="1"/>
  <c r="AE195" i="8" s="1"/>
  <c r="AF195" i="8" s="1"/>
  <c r="AG195" i="8" s="1"/>
  <c r="AH195" i="8" s="1"/>
  <c r="AI195" i="8" s="1"/>
  <c r="AJ195" i="8" s="1"/>
  <c r="AK195" i="8" s="1"/>
  <c r="AL190" i="8"/>
  <c r="AL186" i="8"/>
  <c r="AL184" i="8"/>
  <c r="AL180" i="8"/>
  <c r="G177" i="8"/>
  <c r="H177" i="8" s="1"/>
  <c r="I177" i="8" s="1"/>
  <c r="J177" i="8" s="1"/>
  <c r="K177" i="8" s="1"/>
  <c r="L177" i="8" s="1"/>
  <c r="M177" i="8" s="1"/>
  <c r="N177" i="8" s="1"/>
  <c r="O177" i="8" s="1"/>
  <c r="P177" i="8" s="1"/>
  <c r="Q177" i="8" s="1"/>
  <c r="R177" i="8" s="1"/>
  <c r="S177" i="8" s="1"/>
  <c r="T177" i="8" s="1"/>
  <c r="U177" i="8" s="1"/>
  <c r="V177" i="8" s="1"/>
  <c r="W177" i="8" s="1"/>
  <c r="X177" i="8" s="1"/>
  <c r="Y177" i="8" s="1"/>
  <c r="Z177" i="8" s="1"/>
  <c r="AA177" i="8" s="1"/>
  <c r="AB177" i="8" s="1"/>
  <c r="AC177" i="8" s="1"/>
  <c r="AD177" i="8" s="1"/>
  <c r="AE177" i="8" s="1"/>
  <c r="AF177" i="8" s="1"/>
  <c r="AG177" i="8" s="1"/>
  <c r="AH177" i="8" s="1"/>
  <c r="AI177" i="8" s="1"/>
  <c r="AJ177" i="8" s="1"/>
  <c r="AK177" i="8" s="1"/>
  <c r="AL162" i="8"/>
  <c r="AX18" i="10" s="1"/>
  <c r="BN18" i="10" l="1"/>
  <c r="D18" i="10"/>
  <c r="L13" i="15"/>
  <c r="Q32" i="1"/>
  <c r="R32" i="1" s="1"/>
  <c r="AL211" i="8"/>
  <c r="O158" i="1"/>
  <c r="AX16" i="10"/>
  <c r="N158" i="1"/>
  <c r="AL191" i="8"/>
  <c r="D16" i="10" l="1"/>
  <c r="BN16" i="10"/>
  <c r="O13" i="15"/>
  <c r="P13" i="15"/>
  <c r="L159" i="1"/>
  <c r="L12" i="15" l="1"/>
  <c r="L160" i="1"/>
  <c r="D30" i="1" l="1"/>
  <c r="L157" i="1"/>
  <c r="AL134" i="9"/>
  <c r="AL141" i="9" s="1"/>
  <c r="G131" i="9"/>
  <c r="H131" i="9" s="1"/>
  <c r="I131" i="9" s="1"/>
  <c r="J131" i="9" s="1"/>
  <c r="K131" i="9" s="1"/>
  <c r="L131" i="9" s="1"/>
  <c r="M131" i="9" s="1"/>
  <c r="N131" i="9" s="1"/>
  <c r="O131" i="9" s="1"/>
  <c r="P131" i="9" s="1"/>
  <c r="Q131" i="9" s="1"/>
  <c r="R131" i="9" s="1"/>
  <c r="S131" i="9" s="1"/>
  <c r="T131" i="9" s="1"/>
  <c r="U131" i="9" s="1"/>
  <c r="V131" i="9" s="1"/>
  <c r="W131" i="9" s="1"/>
  <c r="X131" i="9" s="1"/>
  <c r="Y131" i="9" s="1"/>
  <c r="Z131" i="9" s="1"/>
  <c r="AA131" i="9" s="1"/>
  <c r="AB131" i="9" s="1"/>
  <c r="AC131" i="9" s="1"/>
  <c r="AD131" i="9" s="1"/>
  <c r="AE131" i="9" s="1"/>
  <c r="AF131" i="9" s="1"/>
  <c r="AG131" i="9" s="1"/>
  <c r="AH131" i="9" s="1"/>
  <c r="AI131" i="9" s="1"/>
  <c r="AJ131" i="9" s="1"/>
  <c r="AK131" i="9" s="1"/>
  <c r="R30" i="1" l="1"/>
  <c r="D15" i="8"/>
  <c r="F15" i="8" s="1"/>
  <c r="AL126" i="9"/>
  <c r="AL120" i="9"/>
  <c r="G117" i="9"/>
  <c r="H117" i="9" s="1"/>
  <c r="I117" i="9" s="1"/>
  <c r="J117" i="9" s="1"/>
  <c r="K117" i="9" s="1"/>
  <c r="L117" i="9" s="1"/>
  <c r="M117" i="9" s="1"/>
  <c r="N117" i="9" s="1"/>
  <c r="O117" i="9" s="1"/>
  <c r="P117" i="9" s="1"/>
  <c r="Q117" i="9" s="1"/>
  <c r="R117" i="9" s="1"/>
  <c r="S117" i="9" s="1"/>
  <c r="T117" i="9" s="1"/>
  <c r="U117" i="9" s="1"/>
  <c r="V117" i="9" s="1"/>
  <c r="W117" i="9" s="1"/>
  <c r="X117" i="9" s="1"/>
  <c r="Y117" i="9" s="1"/>
  <c r="Z117" i="9" s="1"/>
  <c r="AA117" i="9" s="1"/>
  <c r="AB117" i="9" s="1"/>
  <c r="AC117" i="9" s="1"/>
  <c r="AD117" i="9" s="1"/>
  <c r="AE117" i="9" s="1"/>
  <c r="AF117" i="9" s="1"/>
  <c r="AG117" i="9" s="1"/>
  <c r="AH117" i="9" s="1"/>
  <c r="AI117" i="9" s="1"/>
  <c r="AJ117" i="9" s="1"/>
  <c r="AK117" i="9" s="1"/>
  <c r="AL112" i="9"/>
  <c r="AL98" i="9"/>
  <c r="AL84" i="9"/>
  <c r="AL127" i="9" l="1"/>
  <c r="J159" i="1"/>
  <c r="H33" i="15"/>
  <c r="J157" i="1" l="1"/>
  <c r="Z42" i="15" l="1"/>
  <c r="Z28" i="15"/>
  <c r="AK28" i="15"/>
  <c r="AJ28" i="15"/>
  <c r="AI28" i="15"/>
  <c r="AH28" i="15"/>
  <c r="AG28" i="15"/>
  <c r="AF28" i="15"/>
  <c r="AE28" i="15"/>
  <c r="AD28" i="15"/>
  <c r="AC28" i="15"/>
  <c r="AB28" i="15"/>
  <c r="AA28" i="15"/>
  <c r="K159" i="1"/>
  <c r="H35" i="15" l="1"/>
  <c r="H42" i="15" l="1"/>
  <c r="G158" i="1"/>
  <c r="R8" i="15"/>
  <c r="R40" i="15" s="1"/>
  <c r="R44" i="15" l="1"/>
  <c r="F159" i="1" l="1"/>
  <c r="F160" i="1"/>
  <c r="G160" i="1"/>
  <c r="H160" i="1"/>
  <c r="I160" i="1"/>
  <c r="J160" i="1"/>
  <c r="K160" i="1"/>
  <c r="D36" i="1" l="1"/>
  <c r="D159" i="1"/>
  <c r="D28" i="1"/>
  <c r="D11" i="8" s="1"/>
  <c r="AL10" i="8" l="1"/>
  <c r="E27" i="1" s="1"/>
  <c r="AL168" i="8" l="1"/>
  <c r="AL166" i="8"/>
  <c r="G159" i="8"/>
  <c r="H159" i="8" s="1"/>
  <c r="I159" i="8" s="1"/>
  <c r="J159" i="8" s="1"/>
  <c r="K159" i="8" s="1"/>
  <c r="L159" i="8" s="1"/>
  <c r="M159" i="8" s="1"/>
  <c r="N159" i="8" s="1"/>
  <c r="O159" i="8" s="1"/>
  <c r="P159" i="8" s="1"/>
  <c r="Q159" i="8" s="1"/>
  <c r="R159" i="8" s="1"/>
  <c r="S159" i="8" s="1"/>
  <c r="T159" i="8" s="1"/>
  <c r="U159" i="8" s="1"/>
  <c r="V159" i="8" s="1"/>
  <c r="W159" i="8" s="1"/>
  <c r="X159" i="8" s="1"/>
  <c r="Y159" i="8" s="1"/>
  <c r="Z159" i="8" s="1"/>
  <c r="AA159" i="8" s="1"/>
  <c r="AB159" i="8" s="1"/>
  <c r="AC159" i="8" s="1"/>
  <c r="AD159" i="8" s="1"/>
  <c r="AE159" i="8" s="1"/>
  <c r="AF159" i="8" s="1"/>
  <c r="AG159" i="8" s="1"/>
  <c r="AH159" i="8" s="1"/>
  <c r="AI159" i="8" s="1"/>
  <c r="AJ159" i="8" s="1"/>
  <c r="AK159" i="8" s="1"/>
  <c r="F7" i="16"/>
  <c r="D17" i="16" s="1"/>
  <c r="F17" i="16" s="1"/>
  <c r="D27" i="16" s="1"/>
  <c r="F27" i="16" s="1"/>
  <c r="D37" i="16" s="1"/>
  <c r="F37" i="16" s="1"/>
  <c r="D47" i="16" s="1"/>
  <c r="F47" i="16" s="1"/>
  <c r="D57" i="16" s="1"/>
  <c r="AL124" i="6"/>
  <c r="AL118" i="6"/>
  <c r="H115" i="6"/>
  <c r="I115" i="6" s="1"/>
  <c r="J115" i="6" s="1"/>
  <c r="K115" i="6" s="1"/>
  <c r="L115" i="6" s="1"/>
  <c r="M115" i="6" s="1"/>
  <c r="N115" i="6" s="1"/>
  <c r="O115" i="6" s="1"/>
  <c r="P115" i="6" s="1"/>
  <c r="Q115" i="6" s="1"/>
  <c r="R115" i="6" s="1"/>
  <c r="S115" i="6" s="1"/>
  <c r="T115" i="6" s="1"/>
  <c r="U115" i="6" s="1"/>
  <c r="V115" i="6" s="1"/>
  <c r="W115" i="6" s="1"/>
  <c r="X115" i="6" s="1"/>
  <c r="Y115" i="6" s="1"/>
  <c r="Z115" i="6" s="1"/>
  <c r="AA115" i="6" s="1"/>
  <c r="AB115" i="6" s="1"/>
  <c r="AC115" i="6" s="1"/>
  <c r="AD115" i="6" s="1"/>
  <c r="AE115" i="6" s="1"/>
  <c r="AF115" i="6" s="1"/>
  <c r="AG115" i="6" s="1"/>
  <c r="AH115" i="6" s="1"/>
  <c r="AI115" i="6" s="1"/>
  <c r="AJ115" i="6" s="1"/>
  <c r="AK115" i="6" s="1"/>
  <c r="AL110" i="6"/>
  <c r="AL104" i="6"/>
  <c r="H101" i="6"/>
  <c r="I101" i="6" s="1"/>
  <c r="J101" i="6" s="1"/>
  <c r="K101" i="6" s="1"/>
  <c r="L101" i="6" s="1"/>
  <c r="M101" i="6" s="1"/>
  <c r="N101" i="6" s="1"/>
  <c r="O101" i="6" s="1"/>
  <c r="P101" i="6" s="1"/>
  <c r="Q101" i="6" s="1"/>
  <c r="R101" i="6" s="1"/>
  <c r="S101" i="6" s="1"/>
  <c r="T101" i="6" s="1"/>
  <c r="U101" i="6" s="1"/>
  <c r="V101" i="6" s="1"/>
  <c r="W101" i="6" s="1"/>
  <c r="X101" i="6" s="1"/>
  <c r="Y101" i="6" s="1"/>
  <c r="Z101" i="6" s="1"/>
  <c r="AA101" i="6" s="1"/>
  <c r="AB101" i="6" s="1"/>
  <c r="AC101" i="6" s="1"/>
  <c r="AD101" i="6" s="1"/>
  <c r="AE101" i="6" s="1"/>
  <c r="AF101" i="6" s="1"/>
  <c r="AG101" i="6" s="1"/>
  <c r="AH101" i="6" s="1"/>
  <c r="AI101" i="6" s="1"/>
  <c r="AJ101" i="6" s="1"/>
  <c r="AK101" i="6" s="1"/>
  <c r="Z40" i="15"/>
  <c r="Y32" i="15"/>
  <c r="Y14" i="15"/>
  <c r="F11" i="8"/>
  <c r="D23" i="1"/>
  <c r="AL125" i="6" l="1"/>
  <c r="D33" i="8"/>
  <c r="F33" i="8" s="1"/>
  <c r="D55" i="8" s="1"/>
  <c r="F55" i="8" s="1"/>
  <c r="D77" i="8" s="1"/>
  <c r="F77" i="8" s="1"/>
  <c r="D99" i="8" s="1"/>
  <c r="F99" i="8" s="1"/>
  <c r="D121" i="8" s="1"/>
  <c r="F121" i="8" s="1"/>
  <c r="D137" i="8" s="1"/>
  <c r="F137" i="8" s="1"/>
  <c r="D151" i="8" s="1"/>
  <c r="D37" i="8"/>
  <c r="F37" i="8" s="1"/>
  <c r="D59" i="8" s="1"/>
  <c r="F59" i="8" s="1"/>
  <c r="AX46" i="10"/>
  <c r="BN46" i="10" s="1"/>
  <c r="AT32" i="10"/>
  <c r="AL173" i="8"/>
  <c r="AL111" i="6"/>
  <c r="M158" i="1"/>
  <c r="D157" i="1"/>
  <c r="D7" i="6"/>
  <c r="Y42" i="15"/>
  <c r="Y43" i="15"/>
  <c r="Y33" i="15"/>
  <c r="D27" i="9"/>
  <c r="F27" i="9" s="1"/>
  <c r="H40" i="15"/>
  <c r="H41" i="15"/>
  <c r="Y28" i="15"/>
  <c r="M28" i="15" s="1"/>
  <c r="BN32" i="10" l="1"/>
  <c r="D32" i="10"/>
  <c r="AT49" i="10"/>
  <c r="AT47" i="10"/>
  <c r="D41" i="9"/>
  <c r="F41" i="9" s="1"/>
  <c r="BN49" i="10" l="1"/>
  <c r="L16" i="15"/>
  <c r="AT50" i="10"/>
  <c r="D55" i="9"/>
  <c r="F55" i="9" s="1"/>
  <c r="D23" i="15"/>
  <c r="D31" i="15" s="1"/>
  <c r="D39" i="15" s="1"/>
  <c r="P23" i="15"/>
  <c r="P31" i="15" s="1"/>
  <c r="P39" i="15" s="1"/>
  <c r="O23" i="15"/>
  <c r="O31" i="15" s="1"/>
  <c r="O39" i="15" s="1"/>
  <c r="N23" i="15"/>
  <c r="N31" i="15" s="1"/>
  <c r="N39" i="15" s="1"/>
  <c r="M23" i="15"/>
  <c r="M31" i="15" s="1"/>
  <c r="M39" i="15" s="1"/>
  <c r="L23" i="15"/>
  <c r="L31" i="15" s="1"/>
  <c r="L39" i="15" s="1"/>
  <c r="K23" i="15"/>
  <c r="K31" i="15" s="1"/>
  <c r="K39" i="15" s="1"/>
  <c r="J23" i="15"/>
  <c r="J31" i="15" s="1"/>
  <c r="J39" i="15" s="1"/>
  <c r="I23" i="15"/>
  <c r="I31" i="15" s="1"/>
  <c r="I39" i="15" s="1"/>
  <c r="H23" i="15"/>
  <c r="H31" i="15" s="1"/>
  <c r="H39" i="15" s="1"/>
  <c r="G23" i="15"/>
  <c r="G31" i="15" s="1"/>
  <c r="G39" i="15" s="1"/>
  <c r="F23" i="15"/>
  <c r="F31" i="15" s="1"/>
  <c r="F39" i="15" s="1"/>
  <c r="E23" i="15"/>
  <c r="E31" i="15" s="1"/>
  <c r="E39" i="15" s="1"/>
  <c r="BN50" i="10" l="1"/>
  <c r="D69" i="9"/>
  <c r="F69" i="9" s="1"/>
  <c r="P161" i="1"/>
  <c r="D160" i="1"/>
  <c r="Z43" i="15"/>
  <c r="K22" i="15"/>
  <c r="K30" i="15" s="1"/>
  <c r="D83" i="9" l="1"/>
  <c r="F83" i="9" s="1"/>
  <c r="AK81" i="16"/>
  <c r="AJ81" i="16"/>
  <c r="AI81" i="16"/>
  <c r="AH81" i="16"/>
  <c r="AG81" i="16"/>
  <c r="AF81" i="16"/>
  <c r="AE81" i="16"/>
  <c r="AD81" i="16"/>
  <c r="AC81" i="16"/>
  <c r="AB81" i="16"/>
  <c r="AA81" i="16"/>
  <c r="Z81" i="16"/>
  <c r="Y81" i="16"/>
  <c r="X81" i="16"/>
  <c r="W81" i="16"/>
  <c r="V81" i="16"/>
  <c r="U81" i="16"/>
  <c r="T81" i="16"/>
  <c r="S81" i="16"/>
  <c r="R81" i="16"/>
  <c r="Q81" i="16"/>
  <c r="P81" i="16"/>
  <c r="O81" i="16"/>
  <c r="N81" i="16"/>
  <c r="M81" i="16"/>
  <c r="L81" i="16"/>
  <c r="K81" i="16"/>
  <c r="J81" i="16"/>
  <c r="I81" i="16"/>
  <c r="H81" i="16"/>
  <c r="G81" i="16"/>
  <c r="AL78" i="16"/>
  <c r="G75" i="16"/>
  <c r="H75" i="16" s="1"/>
  <c r="I75" i="16" s="1"/>
  <c r="J75" i="16" s="1"/>
  <c r="K75" i="16" s="1"/>
  <c r="L75" i="16" s="1"/>
  <c r="M75" i="16" s="1"/>
  <c r="N75" i="16" s="1"/>
  <c r="O75" i="16" s="1"/>
  <c r="P75" i="16" s="1"/>
  <c r="Q75" i="16" s="1"/>
  <c r="R75" i="16" s="1"/>
  <c r="S75" i="16" s="1"/>
  <c r="T75" i="16" s="1"/>
  <c r="U75" i="16" s="1"/>
  <c r="V75" i="16" s="1"/>
  <c r="W75" i="16" s="1"/>
  <c r="X75" i="16" s="1"/>
  <c r="Y75" i="16" s="1"/>
  <c r="Z75" i="16" s="1"/>
  <c r="AA75" i="16" s="1"/>
  <c r="AB75" i="16" s="1"/>
  <c r="AC75" i="16" s="1"/>
  <c r="AD75" i="16" s="1"/>
  <c r="AE75" i="16" s="1"/>
  <c r="AF75" i="16" s="1"/>
  <c r="AG75" i="16" s="1"/>
  <c r="AH75" i="16" s="1"/>
  <c r="AI75" i="16" s="1"/>
  <c r="AJ75" i="16" s="1"/>
  <c r="AK75" i="16" s="1"/>
  <c r="AK71" i="16"/>
  <c r="AJ71" i="16"/>
  <c r="AI71" i="16"/>
  <c r="AH71" i="16"/>
  <c r="AG71" i="16"/>
  <c r="AF71" i="16"/>
  <c r="AE71" i="16"/>
  <c r="AD71" i="16"/>
  <c r="AC71" i="16"/>
  <c r="AB71" i="16"/>
  <c r="AA71" i="16"/>
  <c r="Z71" i="16"/>
  <c r="Y71" i="16"/>
  <c r="X71" i="16"/>
  <c r="W71" i="16"/>
  <c r="V71" i="16"/>
  <c r="U71" i="16"/>
  <c r="T71" i="16"/>
  <c r="S71" i="16"/>
  <c r="R71" i="16"/>
  <c r="Q71" i="16"/>
  <c r="P71" i="16"/>
  <c r="O71" i="16"/>
  <c r="N71" i="16"/>
  <c r="M71" i="16"/>
  <c r="L71" i="16"/>
  <c r="K71" i="16"/>
  <c r="J71" i="16"/>
  <c r="I71" i="16"/>
  <c r="H71" i="16"/>
  <c r="G71" i="16"/>
  <c r="AL68" i="16"/>
  <c r="G65" i="16"/>
  <c r="H65" i="16" s="1"/>
  <c r="I65" i="16" s="1"/>
  <c r="J65" i="16" s="1"/>
  <c r="K65" i="16" s="1"/>
  <c r="L65" i="16" s="1"/>
  <c r="M65" i="16" s="1"/>
  <c r="N65" i="16" s="1"/>
  <c r="O65" i="16" s="1"/>
  <c r="P65" i="16" s="1"/>
  <c r="Q65" i="16" s="1"/>
  <c r="R65" i="16" s="1"/>
  <c r="S65" i="16" s="1"/>
  <c r="T65" i="16" s="1"/>
  <c r="U65" i="16" s="1"/>
  <c r="V65" i="16" s="1"/>
  <c r="W65" i="16" s="1"/>
  <c r="X65" i="16" s="1"/>
  <c r="Y65" i="16" s="1"/>
  <c r="Z65" i="16" s="1"/>
  <c r="AA65" i="16" s="1"/>
  <c r="AB65" i="16" s="1"/>
  <c r="AC65" i="16" s="1"/>
  <c r="AD65" i="16" s="1"/>
  <c r="AE65" i="16" s="1"/>
  <c r="AF65" i="16" s="1"/>
  <c r="AG65" i="16" s="1"/>
  <c r="AH65" i="16" s="1"/>
  <c r="AI65" i="16" s="1"/>
  <c r="AJ65" i="16" s="1"/>
  <c r="AK65" i="16" s="1"/>
  <c r="AK61" i="16"/>
  <c r="AJ61" i="16"/>
  <c r="AI61" i="16"/>
  <c r="AH61" i="16"/>
  <c r="AG61" i="16"/>
  <c r="AF61" i="16"/>
  <c r="AE61" i="16"/>
  <c r="AD61" i="16"/>
  <c r="AC61" i="16"/>
  <c r="AB61" i="16"/>
  <c r="AA61" i="16"/>
  <c r="Z61" i="16"/>
  <c r="Y61" i="16"/>
  <c r="X61" i="16"/>
  <c r="W61" i="16"/>
  <c r="V61" i="16"/>
  <c r="U61" i="16"/>
  <c r="T61" i="16"/>
  <c r="S61" i="16"/>
  <c r="R61" i="16"/>
  <c r="Q61" i="16"/>
  <c r="P61" i="16"/>
  <c r="O61" i="16"/>
  <c r="N61" i="16"/>
  <c r="M61" i="16"/>
  <c r="L61" i="16"/>
  <c r="K61" i="16"/>
  <c r="J61" i="16"/>
  <c r="I61" i="16"/>
  <c r="H61" i="16"/>
  <c r="G61" i="16"/>
  <c r="AL58" i="16"/>
  <c r="G55" i="16"/>
  <c r="H55" i="16" s="1"/>
  <c r="I55" i="16" s="1"/>
  <c r="J55" i="16" s="1"/>
  <c r="K55" i="16" s="1"/>
  <c r="L55" i="16" s="1"/>
  <c r="M55" i="16" s="1"/>
  <c r="N55" i="16" s="1"/>
  <c r="O55" i="16" s="1"/>
  <c r="P55" i="16" s="1"/>
  <c r="Q55" i="16" s="1"/>
  <c r="R55" i="16" s="1"/>
  <c r="S55" i="16" s="1"/>
  <c r="T55" i="16" s="1"/>
  <c r="U55" i="16" s="1"/>
  <c r="V55" i="16" s="1"/>
  <c r="W55" i="16" s="1"/>
  <c r="X55" i="16" s="1"/>
  <c r="Y55" i="16" s="1"/>
  <c r="Z55" i="16" s="1"/>
  <c r="AA55" i="16" s="1"/>
  <c r="AB55" i="16" s="1"/>
  <c r="AC55" i="16" s="1"/>
  <c r="AD55" i="16" s="1"/>
  <c r="AE55" i="16" s="1"/>
  <c r="AF55" i="16" s="1"/>
  <c r="AG55" i="16" s="1"/>
  <c r="AH55" i="16" s="1"/>
  <c r="AI55" i="16" s="1"/>
  <c r="AJ55" i="16" s="1"/>
  <c r="AK55" i="16" s="1"/>
  <c r="Q36" i="1"/>
  <c r="P37" i="1"/>
  <c r="O37" i="1"/>
  <c r="N37" i="1"/>
  <c r="M37" i="1"/>
  <c r="P20" i="1"/>
  <c r="O20" i="1"/>
  <c r="N20" i="1"/>
  <c r="M20" i="1"/>
  <c r="L20" i="1"/>
  <c r="K20" i="1"/>
  <c r="J20" i="1"/>
  <c r="I20" i="1"/>
  <c r="H20" i="1"/>
  <c r="G20" i="1"/>
  <c r="D97" i="9" l="1"/>
  <c r="F97" i="9" s="1"/>
  <c r="AL61" i="16"/>
  <c r="F57" i="16"/>
  <c r="D67" i="16" s="1"/>
  <c r="F67" i="16" s="1"/>
  <c r="D77" i="16" s="1"/>
  <c r="F77" i="16" s="1"/>
  <c r="D87" i="16" s="1"/>
  <c r="F87" i="16" s="1"/>
  <c r="D97" i="16" s="1"/>
  <c r="F97" i="16" s="1"/>
  <c r="D107" i="16" s="1"/>
  <c r="F107" i="16" s="1"/>
  <c r="D117" i="16" s="1"/>
  <c r="F117" i="16" s="1"/>
  <c r="AL71" i="16"/>
  <c r="AL81" i="16"/>
  <c r="Q160" i="1"/>
  <c r="R160" i="1" s="1"/>
  <c r="R36" i="1"/>
  <c r="D111" i="9" l="1"/>
  <c r="F111" i="9" s="1"/>
  <c r="AK8" i="15"/>
  <c r="AJ8" i="15"/>
  <c r="AI8" i="15"/>
  <c r="AH8" i="15"/>
  <c r="AG8" i="15"/>
  <c r="AF8" i="15"/>
  <c r="AE8" i="15"/>
  <c r="AD8" i="15"/>
  <c r="AC8" i="15"/>
  <c r="AB8" i="15"/>
  <c r="AA8" i="15"/>
  <c r="M8" i="15" l="1"/>
  <c r="AE35" i="15"/>
  <c r="AI35" i="15"/>
  <c r="AB35" i="15"/>
  <c r="AF35" i="15"/>
  <c r="AJ35" i="15"/>
  <c r="AC35" i="15"/>
  <c r="AG35" i="15"/>
  <c r="AK35" i="15"/>
  <c r="AD35" i="15"/>
  <c r="AH35" i="15"/>
  <c r="D125" i="9"/>
  <c r="F125" i="9" s="1"/>
  <c r="D139" i="9" l="1"/>
  <c r="F139" i="9" s="1"/>
  <c r="H8" i="15"/>
  <c r="AK40" i="15"/>
  <c r="AJ40" i="15"/>
  <c r="AI40" i="15"/>
  <c r="AH40" i="15"/>
  <c r="AG40" i="15"/>
  <c r="AF40" i="15"/>
  <c r="AE40" i="15"/>
  <c r="AD40" i="15"/>
  <c r="AC40" i="15"/>
  <c r="AB40" i="15"/>
  <c r="AA40" i="15"/>
  <c r="Y40" i="15"/>
  <c r="D153" i="9" l="1"/>
  <c r="F153" i="9" s="1"/>
  <c r="K38" i="15"/>
  <c r="D167" i="9" l="1"/>
  <c r="F167" i="9" s="1"/>
  <c r="D22" i="15" l="1"/>
  <c r="D10" i="15"/>
  <c r="G22" i="15"/>
  <c r="K10" i="15"/>
  <c r="G10" i="15"/>
  <c r="D38" i="15" l="1"/>
  <c r="D30" i="15"/>
  <c r="G38" i="15"/>
  <c r="G30" i="15"/>
  <c r="AL32" i="8"/>
  <c r="F27" i="1" s="1"/>
  <c r="AL106" i="9" l="1"/>
  <c r="AL113" i="9" s="1"/>
  <c r="G103" i="9"/>
  <c r="H103" i="9" s="1"/>
  <c r="I103" i="9" s="1"/>
  <c r="J103" i="9" s="1"/>
  <c r="K103" i="9" s="1"/>
  <c r="L103" i="9" s="1"/>
  <c r="M103" i="9" s="1"/>
  <c r="N103" i="9" s="1"/>
  <c r="O103" i="9" s="1"/>
  <c r="P103" i="9" s="1"/>
  <c r="Q103" i="9" s="1"/>
  <c r="R103" i="9" s="1"/>
  <c r="S103" i="9" s="1"/>
  <c r="T103" i="9" s="1"/>
  <c r="U103" i="9" s="1"/>
  <c r="V103" i="9" s="1"/>
  <c r="W103" i="9" s="1"/>
  <c r="X103" i="9" s="1"/>
  <c r="Y103" i="9" s="1"/>
  <c r="Z103" i="9" s="1"/>
  <c r="AA103" i="9" s="1"/>
  <c r="AB103" i="9" s="1"/>
  <c r="AC103" i="9" s="1"/>
  <c r="AD103" i="9" s="1"/>
  <c r="AE103" i="9" s="1"/>
  <c r="AF103" i="9" s="1"/>
  <c r="AG103" i="9" s="1"/>
  <c r="AH103" i="9" s="1"/>
  <c r="AI103" i="9" s="1"/>
  <c r="AJ103" i="9" s="1"/>
  <c r="AK103" i="9" s="1"/>
  <c r="AL92" i="9"/>
  <c r="AL99" i="9" s="1"/>
  <c r="G89" i="9"/>
  <c r="H89" i="9" s="1"/>
  <c r="I89" i="9" s="1"/>
  <c r="J89" i="9" s="1"/>
  <c r="K89" i="9" s="1"/>
  <c r="L89" i="9" s="1"/>
  <c r="M89" i="9" s="1"/>
  <c r="N89" i="9" s="1"/>
  <c r="O89" i="9" s="1"/>
  <c r="P89" i="9" s="1"/>
  <c r="Q89" i="9" s="1"/>
  <c r="R89" i="9" s="1"/>
  <c r="S89" i="9" s="1"/>
  <c r="T89" i="9" s="1"/>
  <c r="U89" i="9" s="1"/>
  <c r="V89" i="9" s="1"/>
  <c r="W89" i="9" s="1"/>
  <c r="X89" i="9" s="1"/>
  <c r="Y89" i="9" s="1"/>
  <c r="Z89" i="9" s="1"/>
  <c r="AA89" i="9" s="1"/>
  <c r="AB89" i="9" s="1"/>
  <c r="AC89" i="9" s="1"/>
  <c r="AD89" i="9" s="1"/>
  <c r="AE89" i="9" s="1"/>
  <c r="AF89" i="9" s="1"/>
  <c r="AG89" i="9" s="1"/>
  <c r="AH89" i="9" s="1"/>
  <c r="AI89" i="9" s="1"/>
  <c r="AJ89" i="9" s="1"/>
  <c r="AK89" i="9" s="1"/>
  <c r="AL78" i="9"/>
  <c r="AL85" i="9" s="1"/>
  <c r="G75" i="9"/>
  <c r="H75" i="9" s="1"/>
  <c r="I75" i="9" s="1"/>
  <c r="J75" i="9" s="1"/>
  <c r="K75" i="9" s="1"/>
  <c r="L75" i="9" s="1"/>
  <c r="M75" i="9" s="1"/>
  <c r="N75" i="9" s="1"/>
  <c r="O75" i="9" s="1"/>
  <c r="P75" i="9" s="1"/>
  <c r="Q75" i="9" s="1"/>
  <c r="R75" i="9" s="1"/>
  <c r="S75" i="9" s="1"/>
  <c r="T75" i="9" s="1"/>
  <c r="U75" i="9" s="1"/>
  <c r="V75" i="9" s="1"/>
  <c r="W75" i="9" s="1"/>
  <c r="X75" i="9" s="1"/>
  <c r="Y75" i="9" s="1"/>
  <c r="Z75" i="9" s="1"/>
  <c r="AA75" i="9" s="1"/>
  <c r="AB75" i="9" s="1"/>
  <c r="AC75" i="9" s="1"/>
  <c r="AD75" i="9" s="1"/>
  <c r="AE75" i="9" s="1"/>
  <c r="AF75" i="9" s="1"/>
  <c r="AG75" i="9" s="1"/>
  <c r="AH75" i="9" s="1"/>
  <c r="AI75" i="9" s="1"/>
  <c r="AJ75" i="9" s="1"/>
  <c r="AK75" i="9" s="1"/>
  <c r="AL64" i="9"/>
  <c r="G61" i="9"/>
  <c r="H61" i="9" s="1"/>
  <c r="I61" i="9" s="1"/>
  <c r="J61" i="9" s="1"/>
  <c r="K61" i="9" s="1"/>
  <c r="L61" i="9" s="1"/>
  <c r="M61" i="9" s="1"/>
  <c r="N61" i="9" s="1"/>
  <c r="O61" i="9" s="1"/>
  <c r="P61" i="9" s="1"/>
  <c r="Q61" i="9" s="1"/>
  <c r="R61" i="9" s="1"/>
  <c r="S61" i="9" s="1"/>
  <c r="T61" i="9" s="1"/>
  <c r="U61" i="9" s="1"/>
  <c r="V61" i="9" s="1"/>
  <c r="W61" i="9" s="1"/>
  <c r="X61" i="9" s="1"/>
  <c r="Y61" i="9" s="1"/>
  <c r="Z61" i="9" s="1"/>
  <c r="AA61" i="9" s="1"/>
  <c r="AB61" i="9" s="1"/>
  <c r="AC61" i="9" s="1"/>
  <c r="AD61" i="9" s="1"/>
  <c r="AE61" i="9" s="1"/>
  <c r="AF61" i="9" s="1"/>
  <c r="AG61" i="9" s="1"/>
  <c r="AH61" i="9" s="1"/>
  <c r="AI61" i="9" s="1"/>
  <c r="AJ61" i="9" s="1"/>
  <c r="AK61" i="9" s="1"/>
  <c r="AL50" i="9"/>
  <c r="G47" i="9"/>
  <c r="H47" i="9" s="1"/>
  <c r="I47" i="9" s="1"/>
  <c r="J47" i="9" s="1"/>
  <c r="K47" i="9" s="1"/>
  <c r="L47" i="9" s="1"/>
  <c r="M47" i="9" s="1"/>
  <c r="N47" i="9" s="1"/>
  <c r="O47" i="9" s="1"/>
  <c r="P47" i="9" s="1"/>
  <c r="Q47" i="9" s="1"/>
  <c r="R47" i="9" s="1"/>
  <c r="S47" i="9" s="1"/>
  <c r="T47" i="9" s="1"/>
  <c r="U47" i="9" s="1"/>
  <c r="V47" i="9" s="1"/>
  <c r="W47" i="9" s="1"/>
  <c r="X47" i="9" s="1"/>
  <c r="Y47" i="9" s="1"/>
  <c r="Z47" i="9" s="1"/>
  <c r="AA47" i="9" s="1"/>
  <c r="AB47" i="9" s="1"/>
  <c r="AC47" i="9" s="1"/>
  <c r="AD47" i="9" s="1"/>
  <c r="AE47" i="9" s="1"/>
  <c r="AF47" i="9" s="1"/>
  <c r="AG47" i="9" s="1"/>
  <c r="AH47" i="9" s="1"/>
  <c r="AI47" i="9" s="1"/>
  <c r="AJ47" i="9" s="1"/>
  <c r="AK47" i="9" s="1"/>
  <c r="AL36" i="9"/>
  <c r="G33" i="9"/>
  <c r="H33" i="9" s="1"/>
  <c r="I33" i="9" s="1"/>
  <c r="J33" i="9" s="1"/>
  <c r="K33" i="9" s="1"/>
  <c r="L33" i="9" s="1"/>
  <c r="M33" i="9" s="1"/>
  <c r="N33" i="9" s="1"/>
  <c r="O33" i="9" s="1"/>
  <c r="P33" i="9" s="1"/>
  <c r="Q33" i="9" s="1"/>
  <c r="R33" i="9" s="1"/>
  <c r="S33" i="9" s="1"/>
  <c r="T33" i="9" s="1"/>
  <c r="U33" i="9" s="1"/>
  <c r="V33" i="9" s="1"/>
  <c r="W33" i="9" s="1"/>
  <c r="X33" i="9" s="1"/>
  <c r="Y33" i="9" s="1"/>
  <c r="Z33" i="9" s="1"/>
  <c r="AA33" i="9" s="1"/>
  <c r="AB33" i="9" s="1"/>
  <c r="AC33" i="9" s="1"/>
  <c r="AD33" i="9" s="1"/>
  <c r="AE33" i="9" s="1"/>
  <c r="AF33" i="9" s="1"/>
  <c r="AG33" i="9" s="1"/>
  <c r="AH33" i="9" s="1"/>
  <c r="AI33" i="9" s="1"/>
  <c r="AJ33" i="9" s="1"/>
  <c r="AK33" i="9" s="1"/>
  <c r="AL22" i="9"/>
  <c r="AL29" i="9" s="1"/>
  <c r="G19" i="9"/>
  <c r="H19" i="9" s="1"/>
  <c r="I19" i="9" s="1"/>
  <c r="J19" i="9" s="1"/>
  <c r="K19" i="9" s="1"/>
  <c r="L19" i="9" s="1"/>
  <c r="M19" i="9" s="1"/>
  <c r="N19" i="9" s="1"/>
  <c r="O19" i="9" s="1"/>
  <c r="P19" i="9" s="1"/>
  <c r="Q19" i="9" s="1"/>
  <c r="R19" i="9" s="1"/>
  <c r="S19" i="9" s="1"/>
  <c r="T19" i="9" s="1"/>
  <c r="U19" i="9" s="1"/>
  <c r="V19" i="9" s="1"/>
  <c r="W19" i="9" s="1"/>
  <c r="X19" i="9" s="1"/>
  <c r="Y19" i="9" s="1"/>
  <c r="Z19" i="9" s="1"/>
  <c r="AA19" i="9" s="1"/>
  <c r="AB19" i="9" s="1"/>
  <c r="AC19" i="9" s="1"/>
  <c r="AD19" i="9" s="1"/>
  <c r="AE19" i="9" s="1"/>
  <c r="AF19" i="9" s="1"/>
  <c r="AG19" i="9" s="1"/>
  <c r="AH19" i="9" s="1"/>
  <c r="AI19" i="9" s="1"/>
  <c r="AJ19" i="9" s="1"/>
  <c r="AK19" i="9" s="1"/>
  <c r="H5" i="9"/>
  <c r="I5" i="9" s="1"/>
  <c r="J5" i="9" s="1"/>
  <c r="K5" i="9" s="1"/>
  <c r="L5" i="9" s="1"/>
  <c r="M5" i="9" s="1"/>
  <c r="N5" i="9" s="1"/>
  <c r="O5" i="9" s="1"/>
  <c r="P5" i="9" s="1"/>
  <c r="Q5" i="9" s="1"/>
  <c r="R5" i="9" s="1"/>
  <c r="S5" i="9" s="1"/>
  <c r="T5" i="9" s="1"/>
  <c r="U5" i="9" s="1"/>
  <c r="V5" i="9" s="1"/>
  <c r="W5" i="9" s="1"/>
  <c r="X5" i="9" s="1"/>
  <c r="Y5" i="9" s="1"/>
  <c r="Z5" i="9" s="1"/>
  <c r="AA5" i="9" s="1"/>
  <c r="AB5" i="9" s="1"/>
  <c r="AC5" i="9" s="1"/>
  <c r="AD5" i="9" s="1"/>
  <c r="AE5" i="9" s="1"/>
  <c r="AF5" i="9" s="1"/>
  <c r="AG5" i="9" s="1"/>
  <c r="AH5" i="9" s="1"/>
  <c r="AI5" i="9" s="1"/>
  <c r="AJ5" i="9" s="1"/>
  <c r="AK5" i="9" s="1"/>
  <c r="AL154" i="8"/>
  <c r="G145" i="8"/>
  <c r="H145" i="8" s="1"/>
  <c r="I145" i="8" s="1"/>
  <c r="J145" i="8" s="1"/>
  <c r="K145" i="8" s="1"/>
  <c r="L145" i="8" s="1"/>
  <c r="M145" i="8" s="1"/>
  <c r="N145" i="8" s="1"/>
  <c r="O145" i="8" s="1"/>
  <c r="P145" i="8" s="1"/>
  <c r="Q145" i="8" s="1"/>
  <c r="R145" i="8" s="1"/>
  <c r="S145" i="8" s="1"/>
  <c r="T145" i="8" s="1"/>
  <c r="U145" i="8" s="1"/>
  <c r="V145" i="8" s="1"/>
  <c r="W145" i="8" s="1"/>
  <c r="X145" i="8" s="1"/>
  <c r="Y145" i="8" s="1"/>
  <c r="Z145" i="8" s="1"/>
  <c r="AA145" i="8" s="1"/>
  <c r="AB145" i="8" s="1"/>
  <c r="AC145" i="8" s="1"/>
  <c r="AD145" i="8" s="1"/>
  <c r="AE145" i="8" s="1"/>
  <c r="AF145" i="8" s="1"/>
  <c r="AG145" i="8" s="1"/>
  <c r="AH145" i="8" s="1"/>
  <c r="AI145" i="8" s="1"/>
  <c r="AJ145" i="8" s="1"/>
  <c r="AK145" i="8" s="1"/>
  <c r="AL140" i="8"/>
  <c r="AL136" i="8"/>
  <c r="AL134" i="8"/>
  <c r="G131" i="8"/>
  <c r="H131" i="8" s="1"/>
  <c r="I131" i="8" s="1"/>
  <c r="J131" i="8" s="1"/>
  <c r="K131" i="8" s="1"/>
  <c r="L131" i="8" s="1"/>
  <c r="M131" i="8" s="1"/>
  <c r="N131" i="8" s="1"/>
  <c r="O131" i="8" s="1"/>
  <c r="P131" i="8" s="1"/>
  <c r="Q131" i="8" s="1"/>
  <c r="R131" i="8" s="1"/>
  <c r="S131" i="8" s="1"/>
  <c r="T131" i="8" s="1"/>
  <c r="U131" i="8" s="1"/>
  <c r="V131" i="8" s="1"/>
  <c r="W131" i="8" s="1"/>
  <c r="X131" i="8" s="1"/>
  <c r="Y131" i="8" s="1"/>
  <c r="Z131" i="8" s="1"/>
  <c r="AA131" i="8" s="1"/>
  <c r="AB131" i="8" s="1"/>
  <c r="AC131" i="8" s="1"/>
  <c r="AD131" i="8" s="1"/>
  <c r="AE131" i="8" s="1"/>
  <c r="AF131" i="8" s="1"/>
  <c r="AG131" i="8" s="1"/>
  <c r="AH131" i="8" s="1"/>
  <c r="AI131" i="8" s="1"/>
  <c r="AJ131" i="8" s="1"/>
  <c r="AK131" i="8" s="1"/>
  <c r="AL124" i="8"/>
  <c r="AL120" i="8"/>
  <c r="AL118" i="8"/>
  <c r="G115" i="8"/>
  <c r="H115" i="8" s="1"/>
  <c r="I115" i="8" s="1"/>
  <c r="J115" i="8" s="1"/>
  <c r="K115" i="8" s="1"/>
  <c r="L115" i="8" s="1"/>
  <c r="M115" i="8" s="1"/>
  <c r="N115" i="8" s="1"/>
  <c r="O115" i="8" s="1"/>
  <c r="P115" i="8" s="1"/>
  <c r="Q115" i="8" s="1"/>
  <c r="R115" i="8" s="1"/>
  <c r="S115" i="8" s="1"/>
  <c r="T115" i="8" s="1"/>
  <c r="U115" i="8" s="1"/>
  <c r="V115" i="8" s="1"/>
  <c r="W115" i="8" s="1"/>
  <c r="X115" i="8" s="1"/>
  <c r="Y115" i="8" s="1"/>
  <c r="Z115" i="8" s="1"/>
  <c r="AA115" i="8" s="1"/>
  <c r="AB115" i="8" s="1"/>
  <c r="AC115" i="8" s="1"/>
  <c r="AD115" i="8" s="1"/>
  <c r="AE115" i="8" s="1"/>
  <c r="AF115" i="8" s="1"/>
  <c r="AG115" i="8" s="1"/>
  <c r="AH115" i="8" s="1"/>
  <c r="AI115" i="8" s="1"/>
  <c r="AJ115" i="8" s="1"/>
  <c r="AK115" i="8" s="1"/>
  <c r="AL110" i="8"/>
  <c r="AL98" i="8"/>
  <c r="AL96" i="8"/>
  <c r="I26" i="1" s="1"/>
  <c r="G93" i="8"/>
  <c r="H93" i="8" s="1"/>
  <c r="I93" i="8" s="1"/>
  <c r="J93" i="8" s="1"/>
  <c r="K93" i="8" s="1"/>
  <c r="L93" i="8" s="1"/>
  <c r="M93" i="8" s="1"/>
  <c r="N93" i="8" s="1"/>
  <c r="O93" i="8" s="1"/>
  <c r="P93" i="8" s="1"/>
  <c r="Q93" i="8" s="1"/>
  <c r="R93" i="8" s="1"/>
  <c r="S93" i="8" s="1"/>
  <c r="T93" i="8" s="1"/>
  <c r="U93" i="8" s="1"/>
  <c r="V93" i="8" s="1"/>
  <c r="W93" i="8" s="1"/>
  <c r="X93" i="8" s="1"/>
  <c r="Y93" i="8" s="1"/>
  <c r="Z93" i="8" s="1"/>
  <c r="AA93" i="8" s="1"/>
  <c r="AB93" i="8" s="1"/>
  <c r="AC93" i="8" s="1"/>
  <c r="AD93" i="8" s="1"/>
  <c r="AE93" i="8" s="1"/>
  <c r="AF93" i="8" s="1"/>
  <c r="AG93" i="8" s="1"/>
  <c r="AH93" i="8" s="1"/>
  <c r="AI93" i="8" s="1"/>
  <c r="AJ93" i="8" s="1"/>
  <c r="AK93" i="8" s="1"/>
  <c r="AL88" i="8"/>
  <c r="AL76" i="8"/>
  <c r="H27" i="1" s="1"/>
  <c r="H158" i="1" s="1"/>
  <c r="AL74" i="8"/>
  <c r="G71" i="8"/>
  <c r="H71" i="8" s="1"/>
  <c r="I71" i="8" s="1"/>
  <c r="J71" i="8" s="1"/>
  <c r="K71" i="8" s="1"/>
  <c r="L71" i="8" s="1"/>
  <c r="M71" i="8" s="1"/>
  <c r="N71" i="8" s="1"/>
  <c r="O71" i="8" s="1"/>
  <c r="P71" i="8" s="1"/>
  <c r="Q71" i="8" s="1"/>
  <c r="R71" i="8" s="1"/>
  <c r="S71" i="8" s="1"/>
  <c r="T71" i="8" s="1"/>
  <c r="U71" i="8" s="1"/>
  <c r="V71" i="8" s="1"/>
  <c r="W71" i="8" s="1"/>
  <c r="X71" i="8" s="1"/>
  <c r="Y71" i="8" s="1"/>
  <c r="Z71" i="8" s="1"/>
  <c r="AA71" i="8" s="1"/>
  <c r="AB71" i="8" s="1"/>
  <c r="AC71" i="8" s="1"/>
  <c r="AD71" i="8" s="1"/>
  <c r="AE71" i="8" s="1"/>
  <c r="AF71" i="8" s="1"/>
  <c r="AG71" i="8" s="1"/>
  <c r="AH71" i="8" s="1"/>
  <c r="AI71" i="8" s="1"/>
  <c r="AJ71" i="8" s="1"/>
  <c r="AK71" i="8" s="1"/>
  <c r="I49" i="8"/>
  <c r="J49" i="8" s="1"/>
  <c r="K49" i="8" s="1"/>
  <c r="L49" i="8" s="1"/>
  <c r="M49" i="8" s="1"/>
  <c r="N49" i="8" s="1"/>
  <c r="O49" i="8" s="1"/>
  <c r="P49" i="8" s="1"/>
  <c r="Q49" i="8" s="1"/>
  <c r="R49" i="8" s="1"/>
  <c r="S49" i="8" s="1"/>
  <c r="T49" i="8" s="1"/>
  <c r="U49" i="8" s="1"/>
  <c r="V49" i="8" s="1"/>
  <c r="W49" i="8" s="1"/>
  <c r="X49" i="8" s="1"/>
  <c r="Y49" i="8" s="1"/>
  <c r="Z49" i="8" s="1"/>
  <c r="AA49" i="8" s="1"/>
  <c r="AB49" i="8" s="1"/>
  <c r="AC49" i="8" s="1"/>
  <c r="AD49" i="8" s="1"/>
  <c r="AE49" i="8" s="1"/>
  <c r="AF49" i="8" s="1"/>
  <c r="AG49" i="8" s="1"/>
  <c r="AH49" i="8" s="1"/>
  <c r="AI49" i="8" s="1"/>
  <c r="AJ49" i="8" s="1"/>
  <c r="AK49" i="8" s="1"/>
  <c r="AL44" i="8"/>
  <c r="AL30" i="8"/>
  <c r="G27" i="8"/>
  <c r="H27" i="8" s="1"/>
  <c r="I27" i="8" s="1"/>
  <c r="J27" i="8" s="1"/>
  <c r="K27" i="8" s="1"/>
  <c r="L27" i="8" s="1"/>
  <c r="M27" i="8" s="1"/>
  <c r="N27" i="8" s="1"/>
  <c r="O27" i="8" s="1"/>
  <c r="P27" i="8" s="1"/>
  <c r="Q27" i="8" s="1"/>
  <c r="R27" i="8" s="1"/>
  <c r="S27" i="8" s="1"/>
  <c r="T27" i="8" s="1"/>
  <c r="U27" i="8" s="1"/>
  <c r="V27" i="8" s="1"/>
  <c r="W27" i="8" s="1"/>
  <c r="X27" i="8" s="1"/>
  <c r="Y27" i="8" s="1"/>
  <c r="Z27" i="8" s="1"/>
  <c r="AA27" i="8" s="1"/>
  <c r="AB27" i="8" s="1"/>
  <c r="AC27" i="8" s="1"/>
  <c r="AD27" i="8" s="1"/>
  <c r="AE27" i="8" s="1"/>
  <c r="AF27" i="8" s="1"/>
  <c r="AG27" i="8" s="1"/>
  <c r="AH27" i="8" s="1"/>
  <c r="AI27" i="8" s="1"/>
  <c r="AJ27" i="8" s="1"/>
  <c r="AK27" i="8" s="1"/>
  <c r="G5" i="8"/>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AG5" i="8" s="1"/>
  <c r="AH5" i="8" s="1"/>
  <c r="AI5" i="8" s="1"/>
  <c r="AJ5" i="8" s="1"/>
  <c r="AK5" i="8" s="1"/>
  <c r="H89" i="6"/>
  <c r="I89" i="6" s="1"/>
  <c r="J89" i="6" s="1"/>
  <c r="K89" i="6" s="1"/>
  <c r="L89" i="6" s="1"/>
  <c r="M89" i="6" s="1"/>
  <c r="N89" i="6" s="1"/>
  <c r="O89" i="6" s="1"/>
  <c r="P89" i="6" s="1"/>
  <c r="Q89" i="6" s="1"/>
  <c r="R89" i="6" s="1"/>
  <c r="S89" i="6" s="1"/>
  <c r="T89" i="6" s="1"/>
  <c r="U89" i="6" s="1"/>
  <c r="V89" i="6" s="1"/>
  <c r="W89" i="6" s="1"/>
  <c r="X89" i="6" s="1"/>
  <c r="Y89" i="6" s="1"/>
  <c r="Z89" i="6" s="1"/>
  <c r="AA89" i="6" s="1"/>
  <c r="AB89" i="6" s="1"/>
  <c r="AC89" i="6" s="1"/>
  <c r="AD89" i="6" s="1"/>
  <c r="AE89" i="6" s="1"/>
  <c r="AF89" i="6" s="1"/>
  <c r="AG89" i="6" s="1"/>
  <c r="AH89" i="6" s="1"/>
  <c r="AI89" i="6" s="1"/>
  <c r="AJ89" i="6" s="1"/>
  <c r="AK89" i="6" s="1"/>
  <c r="AL84" i="6"/>
  <c r="AL80" i="6"/>
  <c r="G77" i="6"/>
  <c r="H77" i="6" s="1"/>
  <c r="I77" i="6" s="1"/>
  <c r="J77" i="6" s="1"/>
  <c r="K77" i="6" s="1"/>
  <c r="L77" i="6" s="1"/>
  <c r="M77" i="6" s="1"/>
  <c r="N77" i="6" s="1"/>
  <c r="O77" i="6" s="1"/>
  <c r="P77" i="6" s="1"/>
  <c r="Q77" i="6" s="1"/>
  <c r="R77" i="6" s="1"/>
  <c r="S77" i="6" s="1"/>
  <c r="T77" i="6" s="1"/>
  <c r="U77" i="6" s="1"/>
  <c r="V77" i="6" s="1"/>
  <c r="W77" i="6" s="1"/>
  <c r="X77" i="6" s="1"/>
  <c r="Y77" i="6" s="1"/>
  <c r="Z77" i="6" s="1"/>
  <c r="AA77" i="6" s="1"/>
  <c r="AB77" i="6" s="1"/>
  <c r="AC77" i="6" s="1"/>
  <c r="AD77" i="6" s="1"/>
  <c r="AE77" i="6" s="1"/>
  <c r="AF77" i="6" s="1"/>
  <c r="AG77" i="6" s="1"/>
  <c r="AH77" i="6" s="1"/>
  <c r="AI77" i="6" s="1"/>
  <c r="AJ77" i="6" s="1"/>
  <c r="AK77" i="6" s="1"/>
  <c r="AL72" i="6"/>
  <c r="AL68" i="6"/>
  <c r="AL73" i="6" s="1"/>
  <c r="G65" i="6"/>
  <c r="H65" i="6" s="1"/>
  <c r="I65" i="6" s="1"/>
  <c r="J65" i="6" s="1"/>
  <c r="K65" i="6" s="1"/>
  <c r="L65" i="6" s="1"/>
  <c r="M65" i="6" s="1"/>
  <c r="N65" i="6" s="1"/>
  <c r="O65" i="6" s="1"/>
  <c r="P65" i="6" s="1"/>
  <c r="Q65" i="6" s="1"/>
  <c r="R65" i="6" s="1"/>
  <c r="S65" i="6" s="1"/>
  <c r="T65" i="6" s="1"/>
  <c r="U65" i="6" s="1"/>
  <c r="V65" i="6" s="1"/>
  <c r="W65" i="6" s="1"/>
  <c r="X65" i="6" s="1"/>
  <c r="Y65" i="6" s="1"/>
  <c r="Z65" i="6" s="1"/>
  <c r="AA65" i="6" s="1"/>
  <c r="AB65" i="6" s="1"/>
  <c r="AC65" i="6" s="1"/>
  <c r="AD65" i="6" s="1"/>
  <c r="AE65" i="6" s="1"/>
  <c r="AF65" i="6" s="1"/>
  <c r="AG65" i="6" s="1"/>
  <c r="AH65" i="6" s="1"/>
  <c r="AI65" i="6" s="1"/>
  <c r="AJ65" i="6" s="1"/>
  <c r="AK65" i="6" s="1"/>
  <c r="AL60" i="6"/>
  <c r="I157" i="1" s="1"/>
  <c r="G53" i="6"/>
  <c r="H53" i="6" s="1"/>
  <c r="I53" i="6" s="1"/>
  <c r="J53" i="6" s="1"/>
  <c r="K53" i="6" s="1"/>
  <c r="L53" i="6" s="1"/>
  <c r="M53" i="6" s="1"/>
  <c r="N53" i="6" s="1"/>
  <c r="O53" i="6" s="1"/>
  <c r="P53" i="6" s="1"/>
  <c r="Q53" i="6" s="1"/>
  <c r="R53" i="6" s="1"/>
  <c r="S53" i="6" s="1"/>
  <c r="T53" i="6" s="1"/>
  <c r="U53" i="6" s="1"/>
  <c r="V53" i="6" s="1"/>
  <c r="W53" i="6" s="1"/>
  <c r="X53" i="6" s="1"/>
  <c r="Y53" i="6" s="1"/>
  <c r="Z53" i="6" s="1"/>
  <c r="AA53" i="6" s="1"/>
  <c r="AB53" i="6" s="1"/>
  <c r="AC53" i="6" s="1"/>
  <c r="AD53" i="6" s="1"/>
  <c r="AE53" i="6" s="1"/>
  <c r="AF53" i="6" s="1"/>
  <c r="AG53" i="6" s="1"/>
  <c r="AH53" i="6" s="1"/>
  <c r="AI53" i="6" s="1"/>
  <c r="AJ53" i="6" s="1"/>
  <c r="AK53" i="6" s="1"/>
  <c r="AL48" i="6"/>
  <c r="AL44" i="6"/>
  <c r="H23" i="1" s="1"/>
  <c r="H157" i="1" s="1"/>
  <c r="G41" i="6"/>
  <c r="H41" i="6" s="1"/>
  <c r="I41" i="6" s="1"/>
  <c r="J41" i="6" s="1"/>
  <c r="K41" i="6" s="1"/>
  <c r="L41" i="6" s="1"/>
  <c r="M41" i="6" s="1"/>
  <c r="N41" i="6" s="1"/>
  <c r="O41" i="6" s="1"/>
  <c r="P41" i="6" s="1"/>
  <c r="Q41" i="6" s="1"/>
  <c r="R41" i="6" s="1"/>
  <c r="S41" i="6" s="1"/>
  <c r="T41" i="6" s="1"/>
  <c r="U41" i="6" s="1"/>
  <c r="V41" i="6" s="1"/>
  <c r="W41" i="6" s="1"/>
  <c r="X41" i="6" s="1"/>
  <c r="Y41" i="6" s="1"/>
  <c r="Z41" i="6" s="1"/>
  <c r="AA41" i="6" s="1"/>
  <c r="AB41" i="6" s="1"/>
  <c r="AC41" i="6" s="1"/>
  <c r="AD41" i="6" s="1"/>
  <c r="AE41" i="6" s="1"/>
  <c r="AF41" i="6" s="1"/>
  <c r="AG41" i="6" s="1"/>
  <c r="AH41" i="6" s="1"/>
  <c r="AI41" i="6" s="1"/>
  <c r="AJ41" i="6" s="1"/>
  <c r="AK41" i="6" s="1"/>
  <c r="AL36" i="6"/>
  <c r="AL32" i="6"/>
  <c r="G23" i="1" s="1"/>
  <c r="H29" i="6"/>
  <c r="I29" i="6" s="1"/>
  <c r="J29" i="6" s="1"/>
  <c r="K29" i="6" s="1"/>
  <c r="L29" i="6" s="1"/>
  <c r="M29" i="6" s="1"/>
  <c r="N29" i="6" s="1"/>
  <c r="O29" i="6" s="1"/>
  <c r="P29" i="6" s="1"/>
  <c r="Q29" i="6" s="1"/>
  <c r="R29" i="6" s="1"/>
  <c r="S29" i="6" s="1"/>
  <c r="T29" i="6" s="1"/>
  <c r="U29" i="6" s="1"/>
  <c r="V29" i="6" s="1"/>
  <c r="W29" i="6" s="1"/>
  <c r="X29" i="6" s="1"/>
  <c r="Y29" i="6" s="1"/>
  <c r="Z29" i="6" s="1"/>
  <c r="AA29" i="6" s="1"/>
  <c r="AB29" i="6" s="1"/>
  <c r="AC29" i="6" s="1"/>
  <c r="AD29" i="6" s="1"/>
  <c r="AE29" i="6" s="1"/>
  <c r="AF29" i="6" s="1"/>
  <c r="AG29" i="6" s="1"/>
  <c r="AH29" i="6" s="1"/>
  <c r="AI29" i="6" s="1"/>
  <c r="AJ29" i="6" s="1"/>
  <c r="AK29" i="6" s="1"/>
  <c r="AL24" i="6"/>
  <c r="AL20" i="6"/>
  <c r="H17" i="6"/>
  <c r="I17" i="6" s="1"/>
  <c r="J17" i="6" s="1"/>
  <c r="K17" i="6" s="1"/>
  <c r="L17" i="6" s="1"/>
  <c r="M17" i="6" s="1"/>
  <c r="N17" i="6" s="1"/>
  <c r="O17" i="6" s="1"/>
  <c r="P17" i="6" s="1"/>
  <c r="Q17" i="6" s="1"/>
  <c r="R17" i="6" s="1"/>
  <c r="S17" i="6" s="1"/>
  <c r="T17" i="6" s="1"/>
  <c r="U17" i="6" s="1"/>
  <c r="V17" i="6" s="1"/>
  <c r="W17" i="6" s="1"/>
  <c r="X17" i="6" s="1"/>
  <c r="Y17" i="6" s="1"/>
  <c r="Z17" i="6" s="1"/>
  <c r="AA17" i="6" s="1"/>
  <c r="AB17" i="6" s="1"/>
  <c r="AC17" i="6" s="1"/>
  <c r="AD17" i="6" s="1"/>
  <c r="AE17" i="6" s="1"/>
  <c r="AF17" i="6" s="1"/>
  <c r="AG17" i="6" s="1"/>
  <c r="AH17" i="6" s="1"/>
  <c r="H5" i="6"/>
  <c r="I5" i="6" s="1"/>
  <c r="J5" i="6" s="1"/>
  <c r="K5" i="6" s="1"/>
  <c r="L5" i="6" s="1"/>
  <c r="M5" i="6" s="1"/>
  <c r="N5" i="6" s="1"/>
  <c r="O5" i="6" s="1"/>
  <c r="P5" i="6" s="1"/>
  <c r="Q5" i="6" s="1"/>
  <c r="R5" i="6" s="1"/>
  <c r="S5" i="6" s="1"/>
  <c r="T5" i="6" s="1"/>
  <c r="U5" i="6" s="1"/>
  <c r="V5" i="6" s="1"/>
  <c r="W5" i="6" s="1"/>
  <c r="X5" i="6" s="1"/>
  <c r="Y5" i="6" s="1"/>
  <c r="Z5" i="6" s="1"/>
  <c r="AA5" i="6" s="1"/>
  <c r="AB5" i="6" s="1"/>
  <c r="AC5" i="6" s="1"/>
  <c r="AD5" i="6" s="1"/>
  <c r="AE5" i="6" s="1"/>
  <c r="AF5" i="6" s="1"/>
  <c r="AG5" i="6" s="1"/>
  <c r="AH5" i="6" s="1"/>
  <c r="AI5" i="6" s="1"/>
  <c r="AJ5" i="6" s="1"/>
  <c r="AK5" i="6" s="1"/>
  <c r="AL111" i="8" l="1"/>
  <c r="I158" i="1"/>
  <c r="AL71" i="9"/>
  <c r="I159" i="1"/>
  <c r="AL43" i="9"/>
  <c r="G34" i="1"/>
  <c r="G159" i="1" s="1"/>
  <c r="Q27" i="1"/>
  <c r="R27" i="1" s="1"/>
  <c r="AL57" i="9"/>
  <c r="H34" i="1"/>
  <c r="AL89" i="8"/>
  <c r="F158" i="1"/>
  <c r="AL45" i="8"/>
  <c r="AL25" i="6"/>
  <c r="F23" i="1"/>
  <c r="F37" i="1" s="1"/>
  <c r="AL49" i="6"/>
  <c r="AL37" i="6"/>
  <c r="AL61" i="6"/>
  <c r="F151" i="8"/>
  <c r="AL85" i="6"/>
  <c r="K37" i="1"/>
  <c r="K158" i="1"/>
  <c r="J158" i="1"/>
  <c r="J161" i="1" s="1"/>
  <c r="J37" i="1"/>
  <c r="AL127" i="8"/>
  <c r="AL155" i="8"/>
  <c r="AL141" i="8"/>
  <c r="O161" i="1"/>
  <c r="N161" i="1"/>
  <c r="M161" i="1"/>
  <c r="M192" i="1" s="1"/>
  <c r="H37" i="1"/>
  <c r="Q28" i="1"/>
  <c r="R28" i="1" s="1"/>
  <c r="Q35" i="1"/>
  <c r="R35" i="1" s="1"/>
  <c r="Q34" i="1" l="1"/>
  <c r="R34" i="1" s="1"/>
  <c r="H159" i="1"/>
  <c r="H161" i="1" s="1"/>
  <c r="F157" i="1"/>
  <c r="F161" i="1" s="1"/>
  <c r="J192" i="1"/>
  <c r="D167" i="8"/>
  <c r="F167" i="8" s="1"/>
  <c r="D185" i="8" s="1"/>
  <c r="F185" i="8" s="1"/>
  <c r="D203" i="8" s="1"/>
  <c r="F203" i="8" s="1"/>
  <c r="D223" i="8" s="1"/>
  <c r="F223" i="8" s="1"/>
  <c r="Q29" i="1"/>
  <c r="R29" i="1" s="1"/>
  <c r="L158" i="1"/>
  <c r="L161" i="1" s="1"/>
  <c r="L37" i="1"/>
  <c r="Q23" i="1"/>
  <c r="K157" i="1"/>
  <c r="K161" i="1" s="1"/>
  <c r="Q159" i="1"/>
  <c r="R159" i="1" s="1"/>
  <c r="L192" i="1" l="1"/>
  <c r="K192" i="1"/>
  <c r="AL8" i="8"/>
  <c r="F9" i="8" l="1"/>
  <c r="AL8" i="9"/>
  <c r="AL15" i="9" s="1"/>
  <c r="E158" i="1" l="1"/>
  <c r="Q26" i="1"/>
  <c r="Q158" i="1" s="1"/>
  <c r="D31" i="8"/>
  <c r="F31" i="8" s="1"/>
  <c r="D35" i="8"/>
  <c r="F35" i="8" s="1"/>
  <c r="D57" i="8" s="1"/>
  <c r="F57" i="8" s="1"/>
  <c r="F7" i="9"/>
  <c r="AL22" i="8"/>
  <c r="AL23" i="8" s="1"/>
  <c r="D21" i="9" l="1"/>
  <c r="F21" i="9" s="1"/>
  <c r="D53" i="8"/>
  <c r="F53" i="8" s="1"/>
  <c r="F21" i="8"/>
  <c r="D35" i="9" l="1"/>
  <c r="F35" i="9" s="1"/>
  <c r="D49" i="9" s="1"/>
  <c r="F49" i="9" s="1"/>
  <c r="D75" i="8"/>
  <c r="F75" i="8" s="1"/>
  <c r="D43" i="8"/>
  <c r="F43" i="8" s="1"/>
  <c r="AL12" i="6"/>
  <c r="F11" i="6" l="1"/>
  <c r="F7" i="6"/>
  <c r="D19" i="6" s="1"/>
  <c r="AL13" i="6"/>
  <c r="D63" i="9"/>
  <c r="F63" i="9" s="1"/>
  <c r="D23" i="6"/>
  <c r="F23" i="6" s="1"/>
  <c r="D35" i="6" s="1"/>
  <c r="F35" i="6" s="1"/>
  <c r="D47" i="6" s="1"/>
  <c r="F47" i="6" s="1"/>
  <c r="D59" i="6" s="1"/>
  <c r="F59" i="6" s="1"/>
  <c r="D71" i="6" s="1"/>
  <c r="F71" i="6" s="1"/>
  <c r="D83" i="6" s="1"/>
  <c r="F83" i="6" s="1"/>
  <c r="D95" i="6" s="1"/>
  <c r="F95" i="6" s="1"/>
  <c r="D109" i="6" s="1"/>
  <c r="F109" i="6" s="1"/>
  <c r="D123" i="6" s="1"/>
  <c r="F123" i="6" s="1"/>
  <c r="D137" i="6" s="1"/>
  <c r="F137" i="6" s="1"/>
  <c r="D151" i="6" s="1"/>
  <c r="F151" i="6" s="1"/>
  <c r="D97" i="8"/>
  <c r="F97" i="8" s="1"/>
  <c r="D65" i="8"/>
  <c r="F65" i="8" s="1"/>
  <c r="E157" i="1" l="1"/>
  <c r="E161" i="1" s="1"/>
  <c r="Q25" i="1"/>
  <c r="R25" i="1" s="1"/>
  <c r="E37" i="1"/>
  <c r="D77" i="9"/>
  <c r="F77" i="9" s="1"/>
  <c r="D119" i="8"/>
  <c r="F119" i="8" s="1"/>
  <c r="D135" i="8" s="1"/>
  <c r="F135" i="8" s="1"/>
  <c r="D149" i="8" s="1"/>
  <c r="F149" i="8" s="1"/>
  <c r="D165" i="8" s="1"/>
  <c r="F165" i="8" s="1"/>
  <c r="D183" i="8" s="1"/>
  <c r="F183" i="8" s="1"/>
  <c r="D201" i="8" s="1"/>
  <c r="F201" i="8" s="1"/>
  <c r="D221" i="8" s="1"/>
  <c r="F221" i="8" s="1"/>
  <c r="D87" i="8"/>
  <c r="F87" i="8" s="1"/>
  <c r="F19" i="6"/>
  <c r="D31" i="6" s="1"/>
  <c r="F31" i="6" s="1"/>
  <c r="D43" i="6" s="1"/>
  <c r="F43" i="6" s="1"/>
  <c r="D55" i="6" s="1"/>
  <c r="F55" i="6" s="1"/>
  <c r="D67" i="6" s="1"/>
  <c r="F67" i="6" s="1"/>
  <c r="D79" i="6" s="1"/>
  <c r="F79" i="6" s="1"/>
  <c r="D91" i="6" s="1"/>
  <c r="F91" i="6" s="1"/>
  <c r="D103" i="6" s="1"/>
  <c r="F103" i="6" s="1"/>
  <c r="D117" i="6" s="1"/>
  <c r="F117" i="6" s="1"/>
  <c r="D131" i="6" s="1"/>
  <c r="F131" i="6" s="1"/>
  <c r="D145" i="6" s="1"/>
  <c r="F145" i="6" s="1"/>
  <c r="D91" i="9" l="1"/>
  <c r="F91" i="9" s="1"/>
  <c r="D109" i="8"/>
  <c r="F109" i="8" s="1"/>
  <c r="D105" i="9" l="1"/>
  <c r="F105" i="9" s="1"/>
  <c r="D123" i="8"/>
  <c r="F123" i="8" s="1"/>
  <c r="D139" i="8" s="1"/>
  <c r="F139" i="8" s="1"/>
  <c r="D153" i="8" s="1"/>
  <c r="F153" i="8" s="1"/>
  <c r="D169" i="8" s="1"/>
  <c r="F169" i="8" s="1"/>
  <c r="D187" i="8" s="1"/>
  <c r="F187" i="8" s="1"/>
  <c r="D205" i="8" s="1"/>
  <c r="F205" i="8" s="1"/>
  <c r="D225" i="8" s="1"/>
  <c r="F225" i="8" s="1"/>
  <c r="F189" i="8" l="1"/>
  <c r="D207" i="8" s="1"/>
  <c r="F207" i="8" s="1"/>
  <c r="D227" i="8" s="1"/>
  <c r="F227" i="8" s="1"/>
  <c r="D119" i="9"/>
  <c r="F119" i="9" s="1"/>
  <c r="I37" i="1"/>
  <c r="D133" i="9" l="1"/>
  <c r="F133" i="9" s="1"/>
  <c r="I161" i="1"/>
  <c r="D147" i="9" l="1"/>
  <c r="F147" i="9" s="1"/>
  <c r="G157" i="1"/>
  <c r="G161" i="1" s="1"/>
  <c r="G37" i="1"/>
  <c r="R23" i="1"/>
  <c r="Q37" i="1" l="1"/>
  <c r="D161" i="9"/>
  <c r="F161" i="9" s="1"/>
  <c r="Q157" i="1"/>
  <c r="Q161" i="1" l="1"/>
  <c r="R157" i="1"/>
  <c r="AJ44" i="15" l="1"/>
  <c r="AB44" i="15"/>
  <c r="AF44" i="15"/>
  <c r="AH44" i="15"/>
  <c r="AC44" i="15"/>
  <c r="AD44" i="15"/>
  <c r="AE44" i="15"/>
  <c r="AG44" i="15"/>
  <c r="AK44" i="15"/>
  <c r="AI44" i="15"/>
  <c r="H43" i="15" l="1"/>
  <c r="H44" i="15" l="1"/>
  <c r="K6" i="15" l="1"/>
  <c r="K24" i="15"/>
  <c r="K25" i="15"/>
  <c r="U14" i="15"/>
  <c r="K32" i="15"/>
  <c r="K43" i="15" s="1"/>
  <c r="U12" i="15"/>
  <c r="K12" i="15"/>
  <c r="I12" i="15" l="1"/>
  <c r="K20" i="15"/>
  <c r="K8" i="15"/>
  <c r="U25" i="15"/>
  <c r="G25" i="15" s="1"/>
  <c r="U6" i="15"/>
  <c r="O4" i="15"/>
  <c r="U24" i="15"/>
  <c r="G24" i="15" s="1"/>
  <c r="U17" i="15"/>
  <c r="F16" i="15"/>
  <c r="U16" i="15"/>
  <c r="G16" i="15" s="1"/>
  <c r="U19" i="15"/>
  <c r="G19" i="15" s="1"/>
  <c r="U15" i="15"/>
  <c r="I15" i="15" s="1"/>
  <c r="D33" i="15"/>
  <c r="E42" i="15"/>
  <c r="E28" i="15"/>
  <c r="O24" i="15"/>
  <c r="D28" i="15"/>
  <c r="F19" i="15"/>
  <c r="D42" i="15"/>
  <c r="O15" i="15"/>
  <c r="E8" i="15"/>
  <c r="O16" i="15"/>
  <c r="K33" i="15"/>
  <c r="P12" i="15"/>
  <c r="K41" i="15"/>
  <c r="D40" i="15"/>
  <c r="P17" i="15"/>
  <c r="O19" i="15"/>
  <c r="D20" i="15"/>
  <c r="L42" i="15"/>
  <c r="T42" i="15" s="1"/>
  <c r="E20" i="15"/>
  <c r="O12" i="15"/>
  <c r="L20" i="15"/>
  <c r="P16" i="15"/>
  <c r="F4" i="15"/>
  <c r="P4" i="15"/>
  <c r="O25" i="15"/>
  <c r="K28" i="15"/>
  <c r="P6" i="15"/>
  <c r="O6" i="15"/>
  <c r="L8" i="15"/>
  <c r="O14" i="15"/>
  <c r="K35" i="15"/>
  <c r="F17" i="15"/>
  <c r="F12" i="15"/>
  <c r="P25" i="15"/>
  <c r="L40" i="15"/>
  <c r="F25" i="15"/>
  <c r="L28" i="15"/>
  <c r="D8" i="15"/>
  <c r="P15" i="15"/>
  <c r="P19" i="15"/>
  <c r="K42" i="15"/>
  <c r="L41" i="15"/>
  <c r="D41" i="15"/>
  <c r="E40" i="15"/>
  <c r="D35" i="15"/>
  <c r="P24" i="15"/>
  <c r="F24" i="15"/>
  <c r="F15" i="15"/>
  <c r="E41" i="15"/>
  <c r="F6" i="15"/>
  <c r="F14" i="15"/>
  <c r="O17" i="15"/>
  <c r="P14" i="15"/>
  <c r="D43" i="15"/>
  <c r="I24" i="15" l="1"/>
  <c r="J24" i="15"/>
  <c r="I17" i="15"/>
  <c r="J17" i="15"/>
  <c r="I4" i="15"/>
  <c r="J4" i="15"/>
  <c r="BI47" i="10"/>
  <c r="BN47" i="10" s="1"/>
  <c r="K40" i="15"/>
  <c r="O40" i="15" s="1"/>
  <c r="O8" i="15"/>
  <c r="G20" i="15"/>
  <c r="I20" i="15" s="1"/>
  <c r="F8" i="15"/>
  <c r="F40" i="15"/>
  <c r="G40" i="15"/>
  <c r="G8" i="15"/>
  <c r="I8" i="15" s="1"/>
  <c r="J6" i="15"/>
  <c r="I6" i="15"/>
  <c r="J19" i="15"/>
  <c r="I19" i="15"/>
  <c r="F42" i="15"/>
  <c r="F28" i="15"/>
  <c r="I16" i="15"/>
  <c r="J16" i="15"/>
  <c r="O42" i="15"/>
  <c r="P28" i="15"/>
  <c r="P42" i="15" s="1"/>
  <c r="O28" i="15"/>
  <c r="F20" i="15"/>
  <c r="O20" i="15"/>
  <c r="U42" i="15"/>
  <c r="I14" i="15"/>
  <c r="J14" i="15"/>
  <c r="G41" i="15"/>
  <c r="P20" i="15"/>
  <c r="P41" i="15" s="1"/>
  <c r="T40" i="15"/>
  <c r="U40" i="15" s="1"/>
  <c r="T41" i="15"/>
  <c r="U41" i="15" s="1"/>
  <c r="O41" i="15"/>
  <c r="P8" i="15"/>
  <c r="P40" i="15" s="1"/>
  <c r="F41" i="15"/>
  <c r="D44" i="15"/>
  <c r="G28" i="15" l="1"/>
  <c r="I28" i="15" s="1"/>
  <c r="K44" i="15"/>
  <c r="J8" i="15"/>
  <c r="J40" i="15"/>
  <c r="I40" i="15"/>
  <c r="G42" i="15"/>
  <c r="I42" i="15" s="1"/>
  <c r="J25" i="15"/>
  <c r="J28" i="15" s="1"/>
  <c r="I25" i="15"/>
  <c r="J20" i="15"/>
  <c r="I41" i="15"/>
  <c r="J41" i="15"/>
  <c r="J42" i="15" l="1"/>
  <c r="Z20" i="15" l="1"/>
  <c r="Z35" i="15" s="1"/>
  <c r="E20" i="1"/>
  <c r="Z41" i="15" l="1"/>
  <c r="Z44" i="15" l="1"/>
  <c r="Y12" i="15"/>
  <c r="F20" i="1"/>
  <c r="D9" i="1"/>
  <c r="D26" i="1" s="1"/>
  <c r="D158" i="1" s="1"/>
  <c r="D7" i="8" l="1"/>
  <c r="F7" i="8" s="1"/>
  <c r="D29" i="8" s="1"/>
  <c r="F29" i="8" s="1"/>
  <c r="D51" i="8" s="1"/>
  <c r="F51" i="8" s="1"/>
  <c r="D73" i="8" s="1"/>
  <c r="F73" i="8" s="1"/>
  <c r="D95" i="8" s="1"/>
  <c r="F95" i="8" s="1"/>
  <c r="D117" i="8" s="1"/>
  <c r="F117" i="8" s="1"/>
  <c r="D133" i="8" s="1"/>
  <c r="F133" i="8" s="1"/>
  <c r="D147" i="8" s="1"/>
  <c r="F147" i="8" s="1"/>
  <c r="D161" i="8" s="1"/>
  <c r="F161" i="8" s="1"/>
  <c r="D179" i="8" s="1"/>
  <c r="F179" i="8" s="1"/>
  <c r="D197" i="8" s="1"/>
  <c r="F197" i="8" s="1"/>
  <c r="D217" i="8" s="1"/>
  <c r="F217" i="8" s="1"/>
  <c r="R26" i="1"/>
  <c r="D37" i="1"/>
  <c r="R37" i="1" s="1"/>
  <c r="Y41" i="15"/>
  <c r="Y20" i="15"/>
  <c r="Y35" i="15" s="1"/>
  <c r="D20" i="1"/>
  <c r="AA20" i="15"/>
  <c r="Y44" i="15" l="1"/>
  <c r="AA44" i="15"/>
  <c r="AA35" i="15"/>
  <c r="M20" i="15"/>
  <c r="D161" i="1"/>
  <c r="R161" i="1" s="1"/>
  <c r="R158" i="1"/>
  <c r="L32" i="15" l="1"/>
  <c r="L33" i="15" s="1"/>
  <c r="O33" i="15" s="1"/>
  <c r="P32" i="15" l="1"/>
  <c r="P33" i="15" s="1"/>
  <c r="O32" i="15"/>
  <c r="L43" i="15"/>
  <c r="L35" i="15"/>
  <c r="O35" i="15" s="1"/>
  <c r="P43" i="15" l="1"/>
  <c r="P44" i="15" s="1"/>
  <c r="P35" i="15"/>
  <c r="L44" i="15"/>
  <c r="T43" i="15"/>
  <c r="T44" i="15" s="1"/>
  <c r="O43" i="15"/>
  <c r="U43" i="15" l="1"/>
  <c r="U44" i="15"/>
  <c r="O44" i="15"/>
  <c r="E35" i="15" l="1"/>
  <c r="F35" i="15" s="1"/>
  <c r="U32" i="15" l="1"/>
  <c r="G32" i="15" s="1"/>
  <c r="F32" i="15"/>
  <c r="U35" i="15"/>
  <c r="E33" i="15"/>
  <c r="F33" i="15" s="1"/>
  <c r="E43" i="15"/>
  <c r="I32" i="15" l="1"/>
  <c r="G43" i="15"/>
  <c r="J32" i="15"/>
  <c r="G33" i="15"/>
  <c r="I33" i="15" s="1"/>
  <c r="G35" i="15"/>
  <c r="I35" i="15" s="1"/>
  <c r="E44" i="15"/>
  <c r="F44" i="15" s="1"/>
  <c r="F43" i="15"/>
  <c r="J33" i="15" l="1"/>
  <c r="J35" i="15"/>
  <c r="I43" i="15"/>
  <c r="J43" i="15"/>
  <c r="J44" i="15" s="1"/>
  <c r="G44" i="15"/>
  <c r="I44" i="1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Gusti Elissa Damayanti</author>
  </authors>
  <commentList>
    <comment ref="U4" authorId="0" shapeId="0" xr:uid="{C9C2ACB5-BC51-4BB5-AAA7-73C47EED0EEE}">
      <text>
        <r>
          <rPr>
            <b/>
            <sz val="9"/>
            <color indexed="81"/>
            <rFont val="Tahoma"/>
            <family val="2"/>
          </rPr>
          <t>Gusti Elissa Damayanti:</t>
        </r>
        <r>
          <rPr>
            <sz val="9"/>
            <color indexed="81"/>
            <rFont val="Tahoma"/>
            <family val="2"/>
          </rPr>
          <t xml:space="preserve">
ditambah kalo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<sst xmlns="http://schemas.openxmlformats.org/spreadsheetml/2006/main" count="2972" uniqueCount="298">
  <si>
    <t>Pit</t>
    <phoneticPr fontId="8" type="noConversion"/>
  </si>
  <si>
    <t>Jan</t>
    <phoneticPr fontId="8" type="noConversion"/>
  </si>
  <si>
    <t>Feb</t>
    <phoneticPr fontId="8" type="noConversion"/>
  </si>
  <si>
    <t>Mar</t>
    <phoneticPr fontId="8" type="noConversion"/>
  </si>
  <si>
    <t>Apr</t>
    <phoneticPr fontId="8" type="noConversion"/>
  </si>
  <si>
    <t>May</t>
    <phoneticPr fontId="8" type="noConversion"/>
  </si>
  <si>
    <t>Jun</t>
    <phoneticPr fontId="8" type="noConversion"/>
  </si>
  <si>
    <t>Jul</t>
    <phoneticPr fontId="8" type="noConversion"/>
  </si>
  <si>
    <t>Aug</t>
    <phoneticPr fontId="8" type="noConversion"/>
  </si>
  <si>
    <t>Sep</t>
    <phoneticPr fontId="8" type="noConversion"/>
  </si>
  <si>
    <t>Oct</t>
    <phoneticPr fontId="8" type="noConversion"/>
  </si>
  <si>
    <t>Nov</t>
    <phoneticPr fontId="8" type="noConversion"/>
  </si>
  <si>
    <t>Total</t>
    <phoneticPr fontId="8" type="noConversion"/>
  </si>
  <si>
    <t>Class</t>
    <phoneticPr fontId="8" type="noConversion"/>
  </si>
  <si>
    <t>SIMS</t>
    <phoneticPr fontId="8" type="noConversion"/>
  </si>
  <si>
    <t>PAMA</t>
    <phoneticPr fontId="8" type="noConversion"/>
  </si>
  <si>
    <t>PTP</t>
    <phoneticPr fontId="8" type="noConversion"/>
  </si>
  <si>
    <t>Unit</t>
  </si>
  <si>
    <t>Volume</t>
  </si>
  <si>
    <t>Vol. Target</t>
  </si>
  <si>
    <t>Monthly Plan Vol.</t>
  </si>
  <si>
    <t>Remain</t>
  </si>
  <si>
    <t>Total</t>
  </si>
  <si>
    <t>Dec</t>
  </si>
  <si>
    <r>
      <rPr>
        <sz val="11"/>
        <color theme="1"/>
        <rFont val="AuctionGothic Bold"/>
        <family val="3"/>
        <charset val="129"/>
      </rPr>
      <t>■</t>
    </r>
    <r>
      <rPr>
        <sz val="11"/>
        <color theme="1"/>
        <rFont val="Arial"/>
        <family val="2"/>
        <charset val="129"/>
      </rPr>
      <t xml:space="preserve"> Hasil Loading Lumpur</t>
    </r>
  </si>
  <si>
    <t>Total</t>
    <phoneticPr fontId="8" type="noConversion"/>
  </si>
  <si>
    <t xml:space="preserve"> SM-A</t>
    <phoneticPr fontId="8" type="noConversion"/>
  </si>
  <si>
    <t>SIMS</t>
  </si>
  <si>
    <t>RTN</t>
  </si>
  <si>
    <t>RTM</t>
  </si>
  <si>
    <t>Jan</t>
  </si>
  <si>
    <t>Feb</t>
  </si>
  <si>
    <t>Mar</t>
  </si>
  <si>
    <t>Apr</t>
  </si>
  <si>
    <t>May</t>
  </si>
  <si>
    <t>Jun</t>
  </si>
  <si>
    <t>Jul</t>
  </si>
  <si>
    <t>Aug</t>
  </si>
  <si>
    <t>Sep</t>
  </si>
  <si>
    <t>Oct</t>
  </si>
  <si>
    <t>Nov</t>
  </si>
  <si>
    <t>TOTAL</t>
  </si>
  <si>
    <t>Class</t>
  </si>
  <si>
    <t>PAMA</t>
  </si>
  <si>
    <t>PTP</t>
  </si>
  <si>
    <t>Plan</t>
  </si>
  <si>
    <t>Actual</t>
  </si>
  <si>
    <t>Diff</t>
  </si>
  <si>
    <t>Unit : Km3</t>
  </si>
  <si>
    <t>Company</t>
  </si>
  <si>
    <t>Unit : m3</t>
  </si>
  <si>
    <t xml:space="preserve"> RTS</t>
  </si>
  <si>
    <t>Sims</t>
  </si>
  <si>
    <t>Week 1</t>
  </si>
  <si>
    <t>Pama</t>
  </si>
  <si>
    <t>Comment</t>
  </si>
  <si>
    <t>Remaks</t>
  </si>
  <si>
    <t>&gt;&gt; Company (Contractors)</t>
  </si>
  <si>
    <t>Mine Site Batu Kajang, Kalimantan Timur</t>
  </si>
  <si>
    <t>CONTENTS:</t>
  </si>
  <si>
    <t xml:space="preserve">   - PT PAMA</t>
    <phoneticPr fontId="0" type="noConversion"/>
  </si>
  <si>
    <t xml:space="preserve">   - PT SIMS</t>
    <phoneticPr fontId="0" type="noConversion"/>
  </si>
  <si>
    <t xml:space="preserve">   - PT PETROSEA</t>
    <phoneticPr fontId="0" type="noConversion"/>
  </si>
  <si>
    <t>Production Department</t>
  </si>
  <si>
    <t>SLURRY REMOVAL REPORT</t>
  </si>
  <si>
    <t>1. Summary Report</t>
  </si>
  <si>
    <t>Week 2</t>
  </si>
  <si>
    <t>Week 3</t>
  </si>
  <si>
    <t>Week 4</t>
  </si>
  <si>
    <t>YTD</t>
  </si>
  <si>
    <r>
      <t xml:space="preserve">I
</t>
    </r>
    <r>
      <rPr>
        <b/>
        <sz val="5"/>
        <color rgb="FFFF0000"/>
        <rFont val="Arial"/>
        <family val="2"/>
      </rPr>
      <t>(1-5)</t>
    </r>
  </si>
  <si>
    <r>
      <t xml:space="preserve">II
</t>
    </r>
    <r>
      <rPr>
        <b/>
        <sz val="5"/>
        <color rgb="FFFF0000"/>
        <rFont val="Arial"/>
        <family val="2"/>
      </rPr>
      <t>(6-12)</t>
    </r>
  </si>
  <si>
    <r>
      <t xml:space="preserve">III
</t>
    </r>
    <r>
      <rPr>
        <b/>
        <sz val="5"/>
        <color rgb="FFFF0000"/>
        <rFont val="Arial"/>
        <family val="2"/>
      </rPr>
      <t>(13-19)</t>
    </r>
  </si>
  <si>
    <r>
      <t xml:space="preserve">IV
</t>
    </r>
    <r>
      <rPr>
        <b/>
        <sz val="5"/>
        <color rgb="FFFF0000"/>
        <rFont val="Arial"/>
        <family val="2"/>
      </rPr>
      <t>(20-26)</t>
    </r>
  </si>
  <si>
    <r>
      <t xml:space="preserve">I
</t>
    </r>
    <r>
      <rPr>
        <b/>
        <sz val="5"/>
        <color rgb="FFFF0000"/>
        <rFont val="Arial"/>
        <family val="2"/>
      </rPr>
      <t>(1-2)</t>
    </r>
  </si>
  <si>
    <r>
      <t xml:space="preserve">II
</t>
    </r>
    <r>
      <rPr>
        <b/>
        <sz val="5"/>
        <color rgb="FFFF0000"/>
        <rFont val="Arial"/>
        <family val="2"/>
      </rPr>
      <t>(3-9)</t>
    </r>
  </si>
  <si>
    <r>
      <t xml:space="preserve">III
</t>
    </r>
    <r>
      <rPr>
        <b/>
        <sz val="5"/>
        <color rgb="FFFF0000"/>
        <rFont val="Arial"/>
        <family val="2"/>
      </rPr>
      <t>(10-16)</t>
    </r>
  </si>
  <si>
    <r>
      <t xml:space="preserve">IV
</t>
    </r>
    <r>
      <rPr>
        <b/>
        <sz val="5"/>
        <color rgb="FFFF0000"/>
        <rFont val="Arial"/>
        <family val="2"/>
      </rPr>
      <t>(17-23)</t>
    </r>
  </si>
  <si>
    <r>
      <t xml:space="preserve">V
</t>
    </r>
    <r>
      <rPr>
        <b/>
        <sz val="5"/>
        <color rgb="FFFF0000"/>
        <rFont val="Arial"/>
        <family val="2"/>
      </rPr>
      <t>(24-31)</t>
    </r>
  </si>
  <si>
    <r>
      <t xml:space="preserve">I
</t>
    </r>
    <r>
      <rPr>
        <b/>
        <sz val="5"/>
        <color rgb="FFFF0000"/>
        <rFont val="Arial"/>
        <family val="2"/>
      </rPr>
      <t>(1-6)</t>
    </r>
  </si>
  <si>
    <r>
      <t xml:space="preserve">II
</t>
    </r>
    <r>
      <rPr>
        <b/>
        <sz val="5"/>
        <color rgb="FFFF0000"/>
        <rFont val="Arial"/>
        <family val="2"/>
      </rPr>
      <t>(7-13)</t>
    </r>
  </si>
  <si>
    <r>
      <t xml:space="preserve">III
</t>
    </r>
    <r>
      <rPr>
        <b/>
        <sz val="5"/>
        <color rgb="FFFF0000"/>
        <rFont val="Arial"/>
        <family val="2"/>
      </rPr>
      <t>(14-20)</t>
    </r>
  </si>
  <si>
    <r>
      <t xml:space="preserve">IV
</t>
    </r>
    <r>
      <rPr>
        <b/>
        <sz val="5"/>
        <color rgb="FFFF0000"/>
        <rFont val="Arial"/>
        <family val="2"/>
      </rPr>
      <t>(21-27)</t>
    </r>
  </si>
  <si>
    <t>/</t>
  </si>
  <si>
    <r>
      <t xml:space="preserve">I
</t>
    </r>
    <r>
      <rPr>
        <b/>
        <sz val="5"/>
        <color rgb="FFFF0000"/>
        <rFont val="Arial"/>
        <family val="2"/>
      </rPr>
      <t>(1-4)</t>
    </r>
  </si>
  <si>
    <r>
      <t xml:space="preserve">II
</t>
    </r>
    <r>
      <rPr>
        <b/>
        <sz val="5"/>
        <color rgb="FFFF0000"/>
        <rFont val="Arial"/>
        <family val="2"/>
      </rPr>
      <t>(5-11)</t>
    </r>
  </si>
  <si>
    <r>
      <t xml:space="preserve">III
</t>
    </r>
    <r>
      <rPr>
        <b/>
        <sz val="5"/>
        <color rgb="FFFF0000"/>
        <rFont val="Arial"/>
        <family val="2"/>
      </rPr>
      <t>(12-18)</t>
    </r>
  </si>
  <si>
    <r>
      <t xml:space="preserve">IV
</t>
    </r>
    <r>
      <rPr>
        <b/>
        <sz val="5"/>
        <color rgb="FFFF0000"/>
        <rFont val="Arial"/>
        <family val="2"/>
      </rPr>
      <t>(19-25)</t>
    </r>
  </si>
  <si>
    <t>%</t>
  </si>
  <si>
    <t>SSB</t>
  </si>
  <si>
    <t>S-Tot Plan</t>
  </si>
  <si>
    <t>S-Tot Actual</t>
  </si>
  <si>
    <t>Week 5</t>
  </si>
  <si>
    <r>
      <t xml:space="preserve">I
</t>
    </r>
    <r>
      <rPr>
        <b/>
        <sz val="5"/>
        <color rgb="FFFF0000"/>
        <rFont val="Arial"/>
        <family val="2"/>
      </rPr>
      <t>(1-3)</t>
    </r>
  </si>
  <si>
    <r>
      <t xml:space="preserve">II
</t>
    </r>
    <r>
      <rPr>
        <b/>
        <sz val="5"/>
        <color rgb="FFFF0000"/>
        <rFont val="Arial"/>
        <family val="2"/>
      </rPr>
      <t>(4-10)</t>
    </r>
  </si>
  <si>
    <r>
      <t xml:space="preserve">III
</t>
    </r>
    <r>
      <rPr>
        <b/>
        <sz val="5"/>
        <color rgb="FFFF0000"/>
        <rFont val="Arial"/>
        <family val="2"/>
      </rPr>
      <t>(11-17)</t>
    </r>
  </si>
  <si>
    <r>
      <t xml:space="preserve">IV
</t>
    </r>
    <r>
      <rPr>
        <b/>
        <sz val="5"/>
        <color rgb="FFFF0000"/>
        <rFont val="Arial"/>
        <family val="2"/>
      </rPr>
      <t>(18-24)</t>
    </r>
  </si>
  <si>
    <t>Total (Weekly)</t>
  </si>
  <si>
    <t>Achiv</t>
  </si>
  <si>
    <t>Achiv
(Plan/Actual)</t>
  </si>
  <si>
    <r>
      <t xml:space="preserve">I
</t>
    </r>
    <r>
      <rPr>
        <b/>
        <sz val="5"/>
        <color rgb="FFFF0000"/>
        <rFont val="Arial"/>
        <family val="2"/>
      </rPr>
      <t>(1-7)</t>
    </r>
  </si>
  <si>
    <r>
      <t xml:space="preserve">II
</t>
    </r>
    <r>
      <rPr>
        <b/>
        <sz val="5"/>
        <color rgb="FFFF0000"/>
        <rFont val="Arial"/>
        <family val="2"/>
      </rPr>
      <t>(8-14)</t>
    </r>
  </si>
  <si>
    <r>
      <t xml:space="preserve">III
</t>
    </r>
    <r>
      <rPr>
        <b/>
        <sz val="5"/>
        <color rgb="FFFF0000"/>
        <rFont val="Arial"/>
        <family val="2"/>
      </rPr>
      <t>(15-21)</t>
    </r>
  </si>
  <si>
    <r>
      <t xml:space="preserve">IV
</t>
    </r>
    <r>
      <rPr>
        <b/>
        <sz val="5"/>
        <color rgb="FFFF0000"/>
        <rFont val="Arial"/>
        <family val="2"/>
      </rPr>
      <t>(22-28)</t>
    </r>
  </si>
  <si>
    <t>RTS-G</t>
  </si>
  <si>
    <t>SM A1</t>
  </si>
  <si>
    <t>BIMA</t>
  </si>
  <si>
    <t>*Catatan : Hanya lumpur di dalam Pit (lokasi sump)</t>
  </si>
  <si>
    <t>2. Achievement</t>
  </si>
  <si>
    <t>3. Schedule</t>
  </si>
  <si>
    <t xml:space="preserve">   - PT BIMA NUSA</t>
  </si>
  <si>
    <t>Elev (ML)</t>
  </si>
  <si>
    <t>Elv. Update</t>
  </si>
  <si>
    <t>--&gt; Survey by Cont.</t>
  </si>
  <si>
    <t>SB1</t>
  </si>
  <si>
    <t>`</t>
  </si>
  <si>
    <t>Plan
(Actual+Remain Survey)</t>
  </si>
  <si>
    <t>4. Mud Progress</t>
  </si>
  <si>
    <t>SMB</t>
  </si>
  <si>
    <t>RTS-D2</t>
  </si>
  <si>
    <t>SM-D2</t>
  </si>
  <si>
    <t>Roto / SM</t>
  </si>
  <si>
    <r>
      <t xml:space="preserve">V
</t>
    </r>
    <r>
      <rPr>
        <b/>
        <sz val="5"/>
        <color rgb="FFFF0000"/>
        <rFont val="Arial"/>
        <family val="2"/>
      </rPr>
      <t>(29-31)</t>
    </r>
  </si>
  <si>
    <r>
      <t xml:space="preserve">V
</t>
    </r>
    <r>
      <rPr>
        <b/>
        <sz val="5"/>
        <color rgb="FFFF0000"/>
        <rFont val="Arial"/>
        <family val="2"/>
      </rPr>
      <t>(26-30)</t>
    </r>
  </si>
  <si>
    <t>S/Pond AL 59</t>
  </si>
  <si>
    <t>S/Pond AL 54</t>
  </si>
  <si>
    <t>RTS-F</t>
  </si>
  <si>
    <t>S/Pond AL 66</t>
  </si>
  <si>
    <t>SMA</t>
  </si>
  <si>
    <t>S/Pond AL 28</t>
  </si>
  <si>
    <t>S/Pond AL 57</t>
  </si>
  <si>
    <t>S/Pond AL 55</t>
  </si>
  <si>
    <t>S/Pond AL 56</t>
  </si>
  <si>
    <t>&gt;&gt; InPit</t>
  </si>
  <si>
    <t>&gt;&gt; OutPit</t>
  </si>
  <si>
    <t>S/Pond AL 07</t>
  </si>
  <si>
    <t>&gt;&gt; Settling Pond AL 54 Pit Roto South F</t>
  </si>
  <si>
    <t>&gt;&gt; Settling Pond AL 59 Pit Roto South F</t>
  </si>
  <si>
    <t>&gt;&gt; Settling Pond AL 66 Pit Roto South G</t>
  </si>
  <si>
    <t>&gt;&gt; Settling Pond AL 28 &amp; AL 57 Pit SM A</t>
  </si>
  <si>
    <t>&gt;&gt; Settling Pond AL 55 &amp; AL 56 Pit SM B</t>
  </si>
  <si>
    <t>Plan &amp; Actual (Settling Pond)</t>
  </si>
  <si>
    <t>Plan &amp; Actual (Control Box)</t>
  </si>
  <si>
    <t>S/Pond AL 64</t>
  </si>
  <si>
    <t>&gt;&gt; Settling Pond AL 64 Pit RTS G</t>
  </si>
  <si>
    <t>• No Activity</t>
  </si>
  <si>
    <t>S/Pond 7B</t>
  </si>
  <si>
    <t>RTS</t>
  </si>
  <si>
    <t>RTS-D1</t>
  </si>
  <si>
    <t>EX S/Pond Temporary</t>
  </si>
  <si>
    <t>S/Pond AL 11</t>
  </si>
  <si>
    <t>EX S/Pond AL 52</t>
  </si>
  <si>
    <r>
      <t xml:space="preserve">III
</t>
    </r>
    <r>
      <rPr>
        <b/>
        <sz val="5"/>
        <color rgb="FFFF0000"/>
        <rFont val="Arial"/>
        <family val="2"/>
      </rPr>
      <t>(9-15)</t>
    </r>
  </si>
  <si>
    <r>
      <t xml:space="preserve">IV
</t>
    </r>
    <r>
      <rPr>
        <b/>
        <sz val="5"/>
        <color rgb="FFFF0000"/>
        <rFont val="Arial"/>
        <family val="2"/>
      </rPr>
      <t>(16-22)</t>
    </r>
  </si>
  <si>
    <r>
      <t xml:space="preserve">V
</t>
    </r>
    <r>
      <rPr>
        <b/>
        <sz val="5"/>
        <color rgb="FFFF0000"/>
        <rFont val="Arial"/>
        <family val="2"/>
      </rPr>
      <t>(23-31)</t>
    </r>
  </si>
  <si>
    <r>
      <t xml:space="preserve">KOMITMEN PENGERJAAN </t>
    </r>
    <r>
      <rPr>
        <b/>
        <i/>
        <u/>
        <sz val="22"/>
        <color theme="1"/>
        <rFont val="Batang"/>
        <family val="1"/>
      </rPr>
      <t>SLURRY REMOVAL</t>
    </r>
    <r>
      <rPr>
        <b/>
        <u/>
        <sz val="22"/>
        <color theme="1"/>
        <rFont val="Batang"/>
        <family val="1"/>
      </rPr>
      <t xml:space="preserve"> 2022</t>
    </r>
  </si>
  <si>
    <t>Sebelumnya izinkan kami untuk menyampaikan terima kasih atas kerjasama yang baik selama ini dalam mendukung kelancaran kegiatan operasional. Dalam usaha mendukung tercapainya target produksi tahun 2022 maka dengan ini PT. Kideco Jaya Agung dan Mitra Kerja berkomitmen dalam pengerjaan slurry removal sesuai dengan target volume dan jadwal tersebut di atas dengan mengacu pada prosedur manajemen loading lumpur yang memberikan arahan dan pedoman perlakuan material lumpur dengan aman, melindungi manusia dan alat yang bekerja, serta tidak memberikan efek pencemaran lingkungan ataupun menimbulkan gangguan kestabilan waste dump</t>
  </si>
  <si>
    <t>Plan volume RTN 0 km3</t>
  </si>
  <si>
    <t>Control Box SMD</t>
  </si>
  <si>
    <t>S/Pond AB 03</t>
  </si>
  <si>
    <t>SM-AW</t>
  </si>
  <si>
    <t>S/Pond D2 CB</t>
  </si>
  <si>
    <t>SM AW</t>
  </si>
  <si>
    <t>RTS-C4</t>
  </si>
  <si>
    <t>Sump C4</t>
  </si>
  <si>
    <t>C/Box AL 02</t>
  </si>
  <si>
    <t>Plan &amp; Actual (Progress)</t>
  </si>
  <si>
    <t>WD SM B2</t>
  </si>
  <si>
    <t>C/Box (SP 02)</t>
  </si>
  <si>
    <t xml:space="preserve">Unit </t>
  </si>
  <si>
    <t>C/Box (SP 07)</t>
  </si>
  <si>
    <t>SP 7 C/B 2</t>
  </si>
  <si>
    <t>Plan volume SM B 0 km3</t>
  </si>
  <si>
    <t>7B Control Box</t>
  </si>
  <si>
    <t>Plan volume SM-D1 0 km3</t>
  </si>
  <si>
    <t>Plan volume SM-D2 0 km3</t>
  </si>
  <si>
    <r>
      <t xml:space="preserve">V
</t>
    </r>
    <r>
      <rPr>
        <b/>
        <sz val="5"/>
        <color rgb="FFFF0000"/>
        <rFont val="Arial"/>
        <family val="2"/>
      </rPr>
      <t>(27-31)</t>
    </r>
  </si>
  <si>
    <r>
      <t xml:space="preserve">V
</t>
    </r>
    <r>
      <rPr>
        <b/>
        <sz val="5"/>
        <color rgb="FFFF0000"/>
        <rFont val="Arial"/>
        <family val="2"/>
      </rPr>
      <t>(24-30)</t>
    </r>
  </si>
  <si>
    <r>
      <t xml:space="preserve">V
</t>
    </r>
    <r>
      <rPr>
        <b/>
        <sz val="5"/>
        <color rgb="FFFF0000"/>
        <rFont val="Arial"/>
        <family val="2"/>
      </rPr>
      <t>(28-31)</t>
    </r>
  </si>
  <si>
    <r>
      <t xml:space="preserve">V
</t>
    </r>
    <r>
      <rPr>
        <b/>
        <sz val="5"/>
        <color rgb="FFFF0000"/>
        <rFont val="Arial"/>
        <family val="2"/>
      </rPr>
      <t>(25-30)</t>
    </r>
  </si>
  <si>
    <t>Sump 24</t>
  </si>
  <si>
    <t>Sump 56</t>
  </si>
  <si>
    <t>RTS-C3 West</t>
  </si>
  <si>
    <t>SM 6</t>
  </si>
  <si>
    <t xml:space="preserve">SM-B </t>
  </si>
  <si>
    <t>SM-D</t>
  </si>
  <si>
    <t>Control Box AL 52</t>
  </si>
  <si>
    <t>Control Box AL 68</t>
  </si>
  <si>
    <t>SM A3</t>
  </si>
  <si>
    <t>S/Pond AL-SSB02</t>
  </si>
  <si>
    <t>S/Pond AL-SSB03</t>
  </si>
  <si>
    <t>S/Pond AL-SSB04</t>
  </si>
  <si>
    <t>S/Pond AL-SSB05</t>
  </si>
  <si>
    <t>S/Pond AL-SSB06</t>
  </si>
  <si>
    <t>Control Box AL-SSB02</t>
  </si>
  <si>
    <t>Control Box AL-SSB07</t>
  </si>
  <si>
    <t>Control Box AL-52</t>
  </si>
  <si>
    <t>Control Box AL-68</t>
  </si>
  <si>
    <t>Y 2023</t>
  </si>
  <si>
    <t>Plan volume RTS-D2 125 km3</t>
  </si>
  <si>
    <t>Plan volume RTM 128.2 km3</t>
  </si>
  <si>
    <t>Plan volume SM B 75 km3</t>
  </si>
  <si>
    <t>EX-040</t>
  </si>
  <si>
    <t>EX-047</t>
  </si>
  <si>
    <t>Dragflow</t>
  </si>
  <si>
    <t>EX 2701</t>
  </si>
  <si>
    <t>EX 2702</t>
  </si>
  <si>
    <t>EX2701,EX2702</t>
  </si>
  <si>
    <t>RTS-C3 East</t>
  </si>
  <si>
    <t>1 LINE ARTAMA</t>
  </si>
  <si>
    <t>2 LINE ARTAMA</t>
  </si>
  <si>
    <t>1XPC1250</t>
  </si>
  <si>
    <t>2XPC1250</t>
  </si>
  <si>
    <t>2xDragflow + 1 LINE ARTAMA</t>
  </si>
  <si>
    <t>2xDragflow</t>
  </si>
  <si>
    <t>xDragflow</t>
  </si>
  <si>
    <t>2xDragflow + 2 LINE ARTAMA</t>
  </si>
  <si>
    <t>1xDragflow + 2 LINE ARTAMA</t>
  </si>
  <si>
    <t>3 LINE ARTAMA</t>
  </si>
  <si>
    <t>2 LINE ARTAMA + 2xDragflow</t>
  </si>
  <si>
    <t>1 LINE ARTAMA + 2xDragflow</t>
  </si>
  <si>
    <t>RemainY2023 (Survey)</t>
  </si>
  <si>
    <r>
      <rPr>
        <sz val="11"/>
        <color theme="1"/>
        <rFont val="중간안상수체"/>
        <family val="3"/>
        <charset val="129"/>
      </rPr>
      <t>■</t>
    </r>
    <r>
      <rPr>
        <sz val="11"/>
        <color theme="1"/>
        <rFont val="Arial"/>
        <family val="2"/>
      </rPr>
      <t xml:space="preserve"> </t>
    </r>
    <r>
      <rPr>
        <sz val="11"/>
        <color theme="1"/>
        <rFont val="Arial"/>
        <family val="2"/>
        <charset val="129"/>
      </rPr>
      <t>Slurry Removal Y2023</t>
    </r>
  </si>
  <si>
    <t>1XPC2000</t>
  </si>
  <si>
    <t>'23 Total</t>
  </si>
  <si>
    <t>Plan volume RTS-C3 West 0 km3</t>
  </si>
  <si>
    <t>Plan volume RTS-C3 East 0 km3</t>
  </si>
  <si>
    <t xml:space="preserve">SM B2 </t>
  </si>
  <si>
    <t>WD SM B1 (S/P AL-61)</t>
  </si>
  <si>
    <t>SM B2</t>
  </si>
  <si>
    <t>Digger AL52</t>
  </si>
  <si>
    <t xml:space="preserve">2 LINE ARTAMA </t>
  </si>
  <si>
    <t>2XPC1250,1XPC2000</t>
  </si>
  <si>
    <t>2 LINE ARTAMA + 1xDragflow</t>
  </si>
  <si>
    <r>
      <t xml:space="preserve">V
</t>
    </r>
    <r>
      <rPr>
        <b/>
        <sz val="5"/>
        <color rgb="FFFF0000"/>
        <rFont val="Arial"/>
        <family val="2"/>
      </rPr>
      <t>(26-28)</t>
    </r>
  </si>
  <si>
    <t>Plan volume SM B2 0 km3</t>
  </si>
  <si>
    <r>
      <t xml:space="preserve">V
</t>
    </r>
    <r>
      <rPr>
        <b/>
        <sz val="5"/>
        <color rgb="FFFF0000"/>
        <rFont val="Arial"/>
        <family val="2"/>
      </rPr>
      <t>(26-31)</t>
    </r>
  </si>
  <si>
    <r>
      <t xml:space="preserve">I
</t>
    </r>
    <r>
      <rPr>
        <b/>
        <sz val="5"/>
        <color rgb="FFFF0000"/>
        <rFont val="Arial"/>
        <family val="2"/>
      </rPr>
      <t>(1)</t>
    </r>
  </si>
  <si>
    <r>
      <t xml:space="preserve">II
</t>
    </r>
    <r>
      <rPr>
        <b/>
        <sz val="5"/>
        <color rgb="FFFF0000"/>
        <rFont val="Arial"/>
        <family val="2"/>
      </rPr>
      <t>(2-8)</t>
    </r>
  </si>
  <si>
    <r>
      <t xml:space="preserve">V
</t>
    </r>
    <r>
      <rPr>
        <b/>
        <sz val="5"/>
        <color rgb="FFFF0000"/>
        <rFont val="Arial"/>
        <family val="2"/>
      </rPr>
      <t>(23-30)</t>
    </r>
  </si>
  <si>
    <r>
      <t xml:space="preserve">II
</t>
    </r>
    <r>
      <rPr>
        <b/>
        <sz val="5"/>
        <color rgb="FFFF0000"/>
        <rFont val="Arial"/>
        <family val="2"/>
      </rPr>
      <t>(2-7)</t>
    </r>
  </si>
  <si>
    <r>
      <t xml:space="preserve">III
</t>
    </r>
    <r>
      <rPr>
        <b/>
        <sz val="5"/>
        <color rgb="FFFF0000"/>
        <rFont val="Arial"/>
        <family val="2"/>
      </rPr>
      <t>(8-14)</t>
    </r>
  </si>
  <si>
    <r>
      <t xml:space="preserve">IV
</t>
    </r>
    <r>
      <rPr>
        <b/>
        <sz val="5"/>
        <color rgb="FFFF0000"/>
        <rFont val="Arial"/>
        <family val="2"/>
      </rPr>
      <t>(15-21)</t>
    </r>
  </si>
  <si>
    <r>
      <t xml:space="preserve">V
</t>
    </r>
    <r>
      <rPr>
        <b/>
        <sz val="5"/>
        <color rgb="FFFF0000"/>
        <rFont val="Arial"/>
        <family val="2"/>
      </rPr>
      <t>(22-31)</t>
    </r>
  </si>
  <si>
    <t>EX-055</t>
  </si>
  <si>
    <t>EX 2702 x Dragflow</t>
  </si>
  <si>
    <t>EX 278</t>
  </si>
  <si>
    <t>3XPC2000</t>
  </si>
  <si>
    <t>Plan volume RTS-D1 0 km3</t>
  </si>
  <si>
    <t>Plan volume SM D 116.6 km3</t>
  </si>
  <si>
    <t>EX 278 &amp; EX 2702</t>
  </si>
  <si>
    <t>• 2 X LINE ARTAMA</t>
  </si>
  <si>
    <t>&gt;&gt; SM A</t>
  </si>
  <si>
    <t>&gt;&gt; SM B</t>
  </si>
  <si>
    <t>&gt;&gt; SM D</t>
  </si>
  <si>
    <t xml:space="preserve">&gt;&gt; RTN - SM 6 </t>
  </si>
  <si>
    <t>SM A</t>
  </si>
  <si>
    <t>SM B</t>
  </si>
  <si>
    <t>SM D</t>
  </si>
  <si>
    <t>RTN - SM 6</t>
  </si>
  <si>
    <t xml:space="preserve">RTM </t>
  </si>
  <si>
    <t>RTS A-F</t>
  </si>
  <si>
    <t>RTS G</t>
  </si>
  <si>
    <t>2 X Dragflow</t>
  </si>
  <si>
    <t>EX 276</t>
  </si>
  <si>
    <t>1 X Dragflow + EX 2702</t>
  </si>
  <si>
    <t>1 x Dragflow</t>
  </si>
  <si>
    <t>CB 7B</t>
  </si>
  <si>
    <t>1 x Dragflow + EX 276</t>
  </si>
  <si>
    <t>1 LINE ARTAMA, 2xDragflow,1XPC1200</t>
  </si>
  <si>
    <t>Plan volume SM A3 50 km3</t>
  </si>
  <si>
    <t>Plan volume SSB 0 km3</t>
  </si>
  <si>
    <t>1XPC2000,1XPC1250</t>
  </si>
  <si>
    <t>1 LINE ARTAMA + 1xDragflow</t>
  </si>
  <si>
    <t>• 1 X PC2000</t>
  </si>
  <si>
    <t>1 LINE ARTAMA + 2xDragflow+1XPC1250</t>
  </si>
  <si>
    <t>Plan &amp; Actual(~04/30)</t>
  </si>
  <si>
    <t>(04/01)</t>
  </si>
  <si>
    <t>Actual (Until May)</t>
  </si>
  <si>
    <t>• 1 LINE ARTAMA + 1 X Dragflow</t>
  </si>
  <si>
    <t>1PC2000</t>
  </si>
  <si>
    <t>• 1 X LINE ARTAMA</t>
  </si>
  <si>
    <t>• 1 LINE ARTAMA + 2 X Dragflow</t>
  </si>
  <si>
    <t>• Digger AL 52</t>
  </si>
  <si>
    <t>Plan volume SM-A1 0 km3</t>
  </si>
  <si>
    <t>Plan volume RTS-G 38.7 km3</t>
  </si>
  <si>
    <t>Plan volume SM-6 83.8 km3</t>
  </si>
  <si>
    <t>1XPC1250,1PC2000</t>
  </si>
  <si>
    <t>2 LINE ARTAMA,1XPC1250</t>
  </si>
  <si>
    <t>Monthly(05/01~05/27</t>
  </si>
  <si>
    <t>Yearly(~05/27)</t>
  </si>
  <si>
    <t>1XPC850</t>
  </si>
  <si>
    <t>• 2 X Dragflow</t>
  </si>
  <si>
    <t>• HT 2702</t>
  </si>
  <si>
    <t>• 1 X PC1250</t>
  </si>
  <si>
    <t>• 2 X LINE ARTAMA + 1 X PC1250</t>
  </si>
  <si>
    <t>• 1 X PC 850</t>
  </si>
  <si>
    <t>• Dragflow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</si>
</sst>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6">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quot;&gt;&gt; Bulan &quot;mmm"/>
    <numFmt numFmtId="167" formatCode="dd"/>
    <numFmt numFmtId="168" formatCode="#,###"/>
    <numFmt numFmtId="169" formatCode="_-* #,##0.0_-;\-* #,##0.0_-;_-* &quot;-&quot;_-;_-@_-"/>
    <numFmt numFmtId="170" formatCode="[$-F800]dddd\,\ mmmm\ dd\,\ yyyy"/>
    <numFmt numFmtId="171" formatCode="dd\ mmmm\ yyyy"/>
    <numFmt numFmtId="172" formatCode="mmmm\ \-\ yyyy"/>
    <numFmt numFmtId="173" formatCode="#,##0.0"/>
    <numFmt numFmtId="174" formatCode="_(* #,##0.00_);_(* \(#,##0.00\);_(* \-??_);_(@_)"/>
    <numFmt numFmtId="175" formatCode="dd/mm"/>
    <numFmt numFmtId="176" formatCode="[$-409]d\-mmm;@"/>
    <numFmt numFmtId="177" formatCode="0.00_)"/>
    <numFmt numFmtId="178" formatCode="#,##0;\(#,##0\)"/>
    <numFmt numFmtId="179" formatCode="#,##0.00000;[Red]\-#,##0.00000"/>
    <numFmt numFmtId="180" formatCode="#,##0.0000000;[Red]\-#,##0.0000000"/>
    <numFmt numFmtId="181" formatCode="_(* #,##0_);_(* \(#,##0\);_(* \-_);_(@_)"/>
    <numFmt numFmtId="182" formatCode="m/d/yy;@"/>
    <numFmt numFmtId="183" formatCode="0.0%"/>
    <numFmt numFmtId="184" formatCode="_(&quot;Rp&quot;* #,##0_);_(&quot;Rp&quot;* \(#,##0\);_(&quot;Rp&quot;* &quot;-&quot;_);_(@_)"/>
    <numFmt numFmtId="185" formatCode="_(* #,##0.00_);_(* \(#,##0.00\);_(* &quot;-&quot;_);_(@_)"/>
    <numFmt numFmtId="186" formatCode="[$-409]mmm\-yy;@"/>
    <numFmt numFmtId="187" formatCode="_(* #,##0_);_(* \(#,##0\);_(* &quot;-&quot;??_);_(@_)"/>
    <numFmt numFmtId="188" formatCode="_(* #,##0.0_);_(* \(#,##0.0\);_(* &quot;-&quot;_);_(@_)"/>
    <numFmt numFmtId="189" formatCode="_ * #,##0_ ;_ * \-#,##0_ ;_ * &quot;-&quot;_ ;_ @_ "/>
    <numFmt numFmtId="190" formatCode="_(* #,##0,_);[Red]_(* \(#,##0,\);_(* &quot;&quot;&quot;&quot;&quot;&quot;&quot;&quot;\ \-\ &quot;&quot;&quot;&quot;&quot;&quot;&quot;&quot;_);_(@_)"/>
    <numFmt numFmtId="191" formatCode="0.0%;\ \(0.0%\)"/>
    <numFmt numFmtId="192" formatCode="0."/>
    <numFmt numFmtId="193" formatCode="&quot;               &quot;@"/>
    <numFmt numFmtId="194" formatCode="#,##0,_);\(#,##0,\)"/>
    <numFmt numFmtId="195" formatCode="&quot;                    &quot;@"/>
    <numFmt numFmtId="196" formatCode="0%;\(0%\)"/>
    <numFmt numFmtId="197" formatCode="&quot;                  &quot;@"/>
    <numFmt numFmtId="198" formatCode="0.0%;[Red]\(0.0%\)"/>
    <numFmt numFmtId="199" formatCode="#,##0,_);[Red]\(#,##0,\)"/>
    <numFmt numFmtId="200" formatCode="0.0000_);[Red]\(0.0000\)"/>
    <numFmt numFmtId="201" formatCode="&quot;             &quot;@"/>
    <numFmt numFmtId="202" formatCode="0%;[Red]\(0%\)"/>
    <numFmt numFmtId="203" formatCode="&quot;$&quot;#,##0.00;[Red]\-&quot;$&quot;#,##0.00"/>
    <numFmt numFmtId="204" formatCode="_-&quot;$&quot;* #,##0.00_-;\-&quot;$&quot;* #,##0.00_-;_-&quot;$&quot;* &quot;-&quot;??_-;_-@_-"/>
    <numFmt numFmtId="205" formatCode="&quot;$&quot;#,##0;[Red]&quot;$&quot;#,##0;&quot;-&quot;"/>
    <numFmt numFmtId="206" formatCode="_(* #,##0,_);_(* \(#,##0,\);_(* &quot;-&quot;_)"/>
    <numFmt numFmtId="207" formatCode="#,###,;[Red]\(#,###,\);&quot;&quot;"/>
    <numFmt numFmtId="208" formatCode="_([$€-2]* #,##0.00_);_([$€-2]* \(#,##0.00\);_([$€-2]* &quot;-&quot;??_)"/>
    <numFmt numFmtId="209" formatCode="_(* #,##0,,_);_(* \(#,##0,,\);_(* &quot;-&quot;_)"/>
    <numFmt numFmtId="210" formatCode="&quot;          &quot;@"/>
    <numFmt numFmtId="211" formatCode="0.0%;\(0.0%\)"/>
    <numFmt numFmtId="212" formatCode="#,##0\ &quot;m&quot;;[Red]\(#,##0\)\ &quot;m&quot;;&quot;- &quot;"/>
    <numFmt numFmtId="213" formatCode="&quot;   &quot;@"/>
    <numFmt numFmtId="214" formatCode="[$-409]d\-mmm\-yy;@"/>
    <numFmt numFmtId="215" formatCode="_(* #,##0.000_);_(* \(#,##0.000\);_(* &quot;-&quot;??_);_(@_)"/>
    <numFmt numFmtId="216" formatCode="_(* #,##0.0_);_(* \(#,##0.0\);_(* &quot;-&quot;??_);_(@_)"/>
    <numFmt numFmtId="217" formatCode="&quot; $&quot;#,##0.0\ ;&quot; $(&quot;#,##0.0\);&quot; $-&quot;#\ ;@\ "/>
    <numFmt numFmtId="218" formatCode="_(&quot;£&quot;* #,##0.0_);_(&quot;£&quot;* \(#,##0.0\);_(&quot;£&quot;* &quot;-&quot;?_);_(@_)"/>
    <numFmt numFmtId="219" formatCode="_(&quot;$&quot;* #,##0.0_);_(&quot;$&quot;* \(#,##0.0\);_(&quot;$&quot;* &quot;-&quot;?_);_(@_)"/>
    <numFmt numFmtId="220" formatCode="_(&quot;Rp&quot;* #,##0.0_);_(&quot;Rp&quot;* \(#,##0.0\);_(&quot;Rp&quot;* &quot;-&quot;?_);_(@_)"/>
    <numFmt numFmtId="221" formatCode="#,##0.0\ ;&quot; (&quot;#,##0.0\);&quot; - &quot;;@\ "/>
    <numFmt numFmtId="222" formatCode="_(\$* #,##0.0_);_(\$* \(#,##0.0\);_(\$* \-?_);_(@_)"/>
    <numFmt numFmtId="223" formatCode="&quot;IR£&quot;#,##0.00;[Red]&quot;-IR£&quot;#,##0.00"/>
    <numFmt numFmtId="224" formatCode="&quot;IR£&quot;#,##0.00;[Red]\-&quot;IR£&quot;#,##0.00"/>
    <numFmt numFmtId="225" formatCode="#,##0.00\ ;&quot; (&quot;#,##0.00\);&quot; - &quot;;@\ "/>
    <numFmt numFmtId="226" formatCode="_(* #,##0.0_);_(* \(#,##0.0\);_(* \-_);_(@_)"/>
    <numFmt numFmtId="227" formatCode="_(* #,##0.00_);_(* \(#,##0.00\);_(* \-_);_(@_)"/>
    <numFmt numFmtId="228" formatCode="#,##0.0_);\(#,##0.0\)"/>
    <numFmt numFmtId="229" formatCode="mmm\ yyyy"/>
    <numFmt numFmtId="230" formatCode="0.000000000"/>
    <numFmt numFmtId="231" formatCode="_-&quot;$&quot;* #,##0_-;\-&quot;$&quot;* #,##0_-;_-&quot;$&quot;* &quot;-&quot;_-;_-@_-"/>
    <numFmt numFmtId="232" formatCode="[$-409]dd\-mmm\-yy;@"/>
    <numFmt numFmtId="233" formatCode="&quot; £&quot;#,##0\ ;&quot;-£&quot;#,##0\ ;&quot; £- &quot;;@\ "/>
    <numFmt numFmtId="234" formatCode="&quot;£&quot;#,##0;\-&quot;£&quot;#,##0"/>
    <numFmt numFmtId="235" formatCode="d\-mmm;@"/>
    <numFmt numFmtId="236" formatCode="_(* #,##0.0_);_(* \(#,##0.0\);_(* &quot;-&quot;?_);_(@_)"/>
    <numFmt numFmtId="237" formatCode="_-* #,##0.00_-;[Red]\(#,##0.00\);_-* \-??_-;_-@_-"/>
    <numFmt numFmtId="238" formatCode="#,##0.00\ ;&quot; (&quot;#,##0.00\);&quot; -&quot;#\ ;@\ "/>
    <numFmt numFmtId="239" formatCode="\$#,##0.00;[Red]&quot;-$&quot;#,##0.00"/>
    <numFmt numFmtId="240" formatCode="0.000%"/>
    <numFmt numFmtId="241" formatCode="#,##0\ ;&quot; (&quot;#,##0\);&quot; - &quot;;@\ "/>
    <numFmt numFmtId="242" formatCode="\$#,##0\ ;\(\$#,##0\)"/>
    <numFmt numFmtId="243" formatCode="\$#,##0\ ;&quot;($&quot;#,##0\)"/>
    <numFmt numFmtId="244" formatCode="\t#\,\t#\t#0"/>
    <numFmt numFmtId="245" formatCode="\t#&quot;,t&quot;#\t#0"/>
    <numFmt numFmtId="246" formatCode="_-* #,##0_-;\-* #,##0_-;_-* \-_-;_-@_-"/>
    <numFmt numFmtId="247" formatCode="_-* #,##0.00_-;\-* #,##0.00_-;_-* \-??_-;_-@_-"/>
    <numFmt numFmtId="248" formatCode="&quot;$&quot;#,##0.0"/>
    <numFmt numFmtId="249" formatCode="#,##0.000_);[Red]\(#,##0.000\)"/>
    <numFmt numFmtId="250" formatCode="#,##0.000\ ;[Red]\(#,##0.000\)"/>
    <numFmt numFmtId="251" formatCode="0.00\ "/>
    <numFmt numFmtId="252" formatCode="_-\£* #,##0_-;&quot;-£&quot;* #,##0_-;_-\£* \-_-;_-@_-"/>
    <numFmt numFmtId="253" formatCode="_-\£* #,##0.00_-;&quot;-£&quot;* #,##0.00_-;_-\£* \-??_-;_-@_-"/>
  </numFmts>
  <fonts count="256">
    <font>
      <sz val="11"/>
      <color theme="1"/>
      <name val="Arial"/>
      <family val="2"/>
      <charset val="129"/>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
      <scheme val="minor"/>
    </font>
    <font>
      <sz val="11"/>
      <color theme="1"/>
      <name val="Calibri"/>
      <family val="2"/>
      <scheme val="minor"/>
    </font>
    <font>
      <sz val="8"/>
      <name val="Arial"/>
      <family val="2"/>
      <charset val="129"/>
    </font>
    <font>
      <sz val="11"/>
      <color theme="1"/>
      <name val="중간안상수체"/>
      <family val="3"/>
      <charset val="129"/>
    </font>
    <font>
      <sz val="11"/>
      <color theme="1"/>
      <name val="Arial"/>
      <family val="2"/>
    </font>
    <font>
      <sz val="11"/>
      <color theme="1"/>
      <name val="Arial Narrow"/>
      <family val="2"/>
    </font>
    <font>
      <sz val="11"/>
      <color theme="1"/>
      <name val="AuctionGothic Bold"/>
      <family val="3"/>
      <charset val="129"/>
    </font>
    <font>
      <sz val="8"/>
      <color theme="1"/>
      <name val="Arial Narrow"/>
      <family val="2"/>
    </font>
    <font>
      <sz val="8"/>
      <color theme="1"/>
      <name val="Arial"/>
      <family val="2"/>
      <charset val="129"/>
    </font>
    <font>
      <sz val="10"/>
      <color theme="1"/>
      <name val="Arial Narrow"/>
      <family val="2"/>
    </font>
    <font>
      <sz val="10"/>
      <color theme="1"/>
      <name val="Arial"/>
      <family val="2"/>
      <charset val="129"/>
    </font>
    <font>
      <sz val="11"/>
      <name val="Arial"/>
      <family val="2"/>
      <charset val="129"/>
    </font>
    <font>
      <sz val="10"/>
      <color rgb="FF0000FF"/>
      <name val="Arial Narrow"/>
      <family val="2"/>
    </font>
    <font>
      <sz val="11"/>
      <color rgb="FF0000FF"/>
      <name val="Arial Narrow"/>
      <family val="2"/>
    </font>
    <font>
      <sz val="11"/>
      <color theme="1"/>
      <name val="Batang"/>
      <family val="1"/>
    </font>
    <font>
      <sz val="9"/>
      <color theme="1"/>
      <name val="Batang"/>
      <family val="1"/>
    </font>
    <font>
      <sz val="8"/>
      <color theme="1"/>
      <name val="Batang"/>
      <family val="1"/>
    </font>
    <font>
      <b/>
      <sz val="14"/>
      <color theme="1"/>
      <name val="Batang"/>
      <family val="1"/>
    </font>
    <font>
      <b/>
      <u/>
      <sz val="22"/>
      <color theme="1"/>
      <name val="Batang"/>
      <family val="1"/>
    </font>
    <font>
      <b/>
      <i/>
      <u/>
      <sz val="22"/>
      <color theme="1"/>
      <name val="Batang"/>
      <family val="1"/>
    </font>
    <font>
      <sz val="12"/>
      <color theme="1"/>
      <name val="Batang"/>
      <family val="1"/>
    </font>
    <font>
      <sz val="8"/>
      <name val="Arial Narrow"/>
      <family val="2"/>
    </font>
    <font>
      <sz val="10"/>
      <name val="Arial"/>
      <family val="2"/>
    </font>
    <font>
      <sz val="12"/>
      <name val="Arial"/>
      <family val="2"/>
    </font>
    <font>
      <b/>
      <sz val="12"/>
      <name val="Arial"/>
      <family val="2"/>
    </font>
    <font>
      <b/>
      <sz val="16"/>
      <name val="MS Sans Serif"/>
      <family val="2"/>
    </font>
    <font>
      <sz val="10"/>
      <name val="MS Sans Serif"/>
      <family val="2"/>
    </font>
    <font>
      <b/>
      <sz val="14"/>
      <name val="Arial"/>
      <family val="2"/>
    </font>
    <font>
      <b/>
      <sz val="16"/>
      <name val="Arial"/>
      <family val="2"/>
    </font>
    <font>
      <b/>
      <sz val="10"/>
      <name val="Arial"/>
      <family val="2"/>
    </font>
    <font>
      <sz val="11"/>
      <name val="Arial"/>
      <family val="2"/>
    </font>
    <font>
      <b/>
      <sz val="24"/>
      <name val="HY신명조"/>
      <family val="1"/>
      <charset val="129"/>
    </font>
    <font>
      <sz val="10"/>
      <color indexed="8"/>
      <name val="MS Sans Serif"/>
      <family val="2"/>
    </font>
    <font>
      <b/>
      <sz val="20"/>
      <name val="Arial"/>
      <family val="2"/>
    </font>
    <font>
      <b/>
      <u/>
      <sz val="18"/>
      <name val="Arial"/>
      <family val="2"/>
    </font>
    <font>
      <sz val="14"/>
      <name val="Arial"/>
      <family val="2"/>
    </font>
    <font>
      <b/>
      <sz val="11"/>
      <color theme="1"/>
      <name val="Arial"/>
      <family val="2"/>
    </font>
    <font>
      <sz val="10"/>
      <color theme="1"/>
      <name val="Arial"/>
      <family val="2"/>
    </font>
    <font>
      <b/>
      <sz val="12"/>
      <color theme="1"/>
      <name val="Arial"/>
      <family val="2"/>
    </font>
    <font>
      <b/>
      <sz val="5"/>
      <color theme="1"/>
      <name val="Arial"/>
      <family val="2"/>
    </font>
    <font>
      <b/>
      <sz val="5"/>
      <color rgb="FFFF0000"/>
      <name val="Arial"/>
      <family val="2"/>
    </font>
    <font>
      <sz val="12"/>
      <color theme="1"/>
      <name val="Arial"/>
      <family val="2"/>
    </font>
    <font>
      <sz val="10"/>
      <name val="Arial"/>
      <family val="2"/>
    </font>
    <font>
      <sz val="11"/>
      <color theme="1"/>
      <name val="Arial"/>
      <family val="2"/>
      <charset val="129"/>
    </font>
    <font>
      <sz val="11"/>
      <color theme="0" tint="-0.34998626667073579"/>
      <name val="Arial"/>
      <family val="2"/>
      <charset val="129"/>
    </font>
    <font>
      <sz val="11"/>
      <color rgb="FF0000FF"/>
      <name val="Arial"/>
      <family val="2"/>
      <charset val="129"/>
    </font>
    <font>
      <b/>
      <sz val="9"/>
      <color theme="1"/>
      <name val="Arial"/>
      <family val="2"/>
    </font>
    <font>
      <b/>
      <sz val="14"/>
      <color rgb="FFFF0000"/>
      <name val="Arial"/>
      <family val="2"/>
    </font>
    <font>
      <sz val="11"/>
      <color indexed="8"/>
      <name val="Calibri"/>
      <family val="2"/>
      <charset val="1"/>
    </font>
    <font>
      <sz val="11"/>
      <color indexed="9"/>
      <name val="Calibri"/>
      <family val="2"/>
      <charset val="1"/>
    </font>
    <font>
      <sz val="11"/>
      <color indexed="20"/>
      <name val="Calibri"/>
      <family val="2"/>
      <charset val="1"/>
    </font>
    <font>
      <b/>
      <sz val="11"/>
      <color indexed="52"/>
      <name val="Calibri"/>
      <family val="2"/>
      <charset val="1"/>
    </font>
    <font>
      <b/>
      <sz val="11"/>
      <color indexed="9"/>
      <name val="Calibri"/>
      <family val="2"/>
      <charset val="1"/>
    </font>
    <font>
      <i/>
      <sz val="11"/>
      <color indexed="23"/>
      <name val="Calibri"/>
      <family val="2"/>
      <charset val="1"/>
    </font>
    <font>
      <sz val="11"/>
      <color indexed="17"/>
      <name val="Calibri"/>
      <family val="2"/>
      <charset val="1"/>
    </font>
    <font>
      <b/>
      <sz val="15"/>
      <color indexed="56"/>
      <name val="Calibri"/>
      <family val="2"/>
      <charset val="1"/>
    </font>
    <font>
      <b/>
      <sz val="13"/>
      <color indexed="56"/>
      <name val="Calibri"/>
      <family val="2"/>
      <charset val="1"/>
    </font>
    <font>
      <b/>
      <sz val="11"/>
      <color indexed="56"/>
      <name val="Calibri"/>
      <family val="2"/>
      <charset val="1"/>
    </font>
    <font>
      <sz val="11"/>
      <color indexed="62"/>
      <name val="Calibri"/>
      <family val="2"/>
      <charset val="1"/>
    </font>
    <font>
      <sz val="11"/>
      <color indexed="52"/>
      <name val="Calibri"/>
      <family val="2"/>
      <charset val="1"/>
    </font>
    <font>
      <sz val="11"/>
      <color indexed="60"/>
      <name val="Calibri"/>
      <family val="2"/>
      <charset val="1"/>
    </font>
    <font>
      <b/>
      <sz val="11"/>
      <color indexed="63"/>
      <name val="Calibri"/>
      <family val="2"/>
      <charset val="1"/>
    </font>
    <font>
      <b/>
      <sz val="18"/>
      <color indexed="56"/>
      <name val="Cambria"/>
      <family val="2"/>
      <charset val="1"/>
    </font>
    <font>
      <b/>
      <sz val="11"/>
      <color indexed="8"/>
      <name val="Calibri"/>
      <family val="2"/>
      <charset val="1"/>
    </font>
    <font>
      <sz val="11"/>
      <color indexed="10"/>
      <name val="Calibri"/>
      <family val="2"/>
      <charset val="1"/>
    </font>
    <font>
      <sz val="11"/>
      <color rgb="FF000000"/>
      <name val="Calibri"/>
      <family val="2"/>
    </font>
    <font>
      <sz val="10"/>
      <name val="Arial Narrow"/>
      <family val="2"/>
    </font>
    <font>
      <sz val="9"/>
      <color theme="1"/>
      <name val="Arial"/>
      <family val="2"/>
    </font>
    <font>
      <sz val="8"/>
      <color rgb="FFFF0000"/>
      <name val="Arial"/>
      <family val="2"/>
      <charset val="129"/>
    </font>
    <font>
      <sz val="11"/>
      <name val="돋움"/>
      <family val="3"/>
      <charset val="129"/>
    </font>
    <font>
      <sz val="11"/>
      <color theme="1"/>
      <name val="Arial"/>
      <family val="3"/>
      <charset val="129"/>
    </font>
    <font>
      <sz val="9"/>
      <color theme="1"/>
      <name val="Arial Narrow"/>
      <family val="2"/>
    </font>
    <font>
      <b/>
      <sz val="12"/>
      <color theme="1"/>
      <name val="Calibri"/>
      <family val="2"/>
      <scheme val="minor"/>
    </font>
    <font>
      <b/>
      <sz val="14"/>
      <color theme="1"/>
      <name val="Calibri"/>
      <family val="2"/>
      <scheme val="minor"/>
    </font>
    <font>
      <sz val="8"/>
      <color indexed="8"/>
      <name val="Arial"/>
      <family val="2"/>
      <charset val="129"/>
    </font>
    <font>
      <sz val="11"/>
      <color indexed="8"/>
      <name val="Arial Narrow"/>
      <family val="2"/>
    </font>
    <font>
      <b/>
      <sz val="10"/>
      <color indexed="8"/>
      <name val="Arial"/>
      <family val="2"/>
    </font>
    <font>
      <sz val="10"/>
      <color indexed="9"/>
      <name val="Arial"/>
      <family val="2"/>
    </font>
    <font>
      <b/>
      <sz val="10"/>
      <color indexed="9"/>
      <name val="Arial"/>
      <family val="2"/>
    </font>
    <font>
      <i/>
      <sz val="10"/>
      <color indexed="23"/>
      <name val="Arial"/>
      <family val="2"/>
    </font>
    <font>
      <b/>
      <sz val="24"/>
      <color indexed="8"/>
      <name val="Arial"/>
      <family val="2"/>
    </font>
    <font>
      <sz val="10"/>
      <color indexed="16"/>
      <name val="Arial"/>
      <family val="2"/>
    </font>
    <font>
      <sz val="11"/>
      <color theme="1"/>
      <name val="Calibri"/>
      <family val="2"/>
      <charset val="129"/>
      <scheme val="minor"/>
    </font>
    <font>
      <sz val="11"/>
      <name val="HY그래픽M"/>
      <family val="1"/>
      <charset val="129"/>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1"/>
      <color indexed="8"/>
      <name val="Arial"/>
      <family val="2"/>
    </font>
    <font>
      <sz val="14"/>
      <name val="뼻뮝"/>
      <family val="3"/>
      <charset val="129"/>
    </font>
    <font>
      <sz val="12"/>
      <name val="뼻뮝"/>
      <family val="3"/>
      <charset val="129"/>
    </font>
    <font>
      <sz val="11"/>
      <name val="Garamond"/>
      <family val="1"/>
    </font>
    <font>
      <b/>
      <sz val="10"/>
      <name val="Helv"/>
      <family val="2"/>
    </font>
    <font>
      <sz val="10"/>
      <name val="Times New Roman"/>
      <family val="1"/>
    </font>
    <font>
      <sz val="8"/>
      <name val="Arial"/>
      <family val="2"/>
    </font>
    <font>
      <b/>
      <sz val="12"/>
      <name val="Helv"/>
      <family val="2"/>
    </font>
    <font>
      <b/>
      <sz val="11"/>
      <name val="Helv"/>
      <family val="2"/>
    </font>
    <font>
      <b/>
      <i/>
      <sz val="16"/>
      <name val="Helv"/>
      <family val="2"/>
    </font>
    <font>
      <sz val="9"/>
      <name val="‚l‚r ‚oƒSƒVƒbƒN"/>
      <family val="3"/>
      <charset val="128"/>
    </font>
    <font>
      <sz val="11"/>
      <color indexed="8"/>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62"/>
      <name val="맑은 고딕"/>
      <family val="3"/>
      <charset val="129"/>
    </font>
    <font>
      <b/>
      <sz val="15"/>
      <color indexed="62"/>
      <name val="맑은 고딕"/>
      <family val="3"/>
      <charset val="129"/>
    </font>
    <font>
      <b/>
      <sz val="13"/>
      <color indexed="62"/>
      <name val="맑은 고딕"/>
      <family val="3"/>
      <charset val="129"/>
    </font>
    <font>
      <b/>
      <sz val="11"/>
      <color indexed="62"/>
      <name val="맑은 고딕"/>
      <family val="3"/>
      <charset val="129"/>
    </font>
    <font>
      <b/>
      <sz val="18"/>
      <color indexed="56"/>
      <name val="맑은 고딕"/>
      <family val="3"/>
      <charset val="129"/>
    </font>
    <font>
      <sz val="11"/>
      <color indexed="17"/>
      <name val="맑은 고딕"/>
      <family val="3"/>
      <charset val="129"/>
    </font>
    <font>
      <b/>
      <sz val="11"/>
      <color indexed="63"/>
      <name val="맑은 고딕"/>
      <family val="3"/>
      <charset val="129"/>
    </font>
    <font>
      <sz val="9"/>
      <name val="GulimChe"/>
      <family val="3"/>
    </font>
    <font>
      <sz val="12"/>
      <name val="???"/>
      <family val="1"/>
      <charset val="129"/>
    </font>
    <font>
      <sz val="12"/>
      <name val="???"/>
      <family val="1"/>
    </font>
    <font>
      <sz val="12"/>
      <name val="¹UAAA¼"/>
      <family val="3"/>
      <charset val="129"/>
    </font>
    <font>
      <sz val="10"/>
      <color indexed="8"/>
      <name val="Segoe UI"/>
      <family val="2"/>
    </font>
    <font>
      <sz val="10"/>
      <color indexed="9"/>
      <name val="Segoe UI"/>
      <family val="2"/>
    </font>
    <font>
      <sz val="11"/>
      <name val="µ¸¿ò"/>
      <family val="3"/>
      <charset val="129"/>
    </font>
    <font>
      <sz val="11"/>
      <name val="??"/>
      <family val="3"/>
      <charset val="129"/>
    </font>
    <font>
      <sz val="10"/>
      <color indexed="20"/>
      <name val="Segoe UI"/>
      <family val="2"/>
    </font>
    <font>
      <b/>
      <sz val="10"/>
      <color indexed="52"/>
      <name val="Segoe UI"/>
      <family val="2"/>
    </font>
    <font>
      <b/>
      <sz val="10"/>
      <color indexed="9"/>
      <name val="Segoe UI"/>
      <family val="2"/>
    </font>
    <font>
      <sz val="10"/>
      <color indexed="8"/>
      <name val="Gulim"/>
      <family val="2"/>
    </font>
    <font>
      <i/>
      <sz val="10"/>
      <color indexed="23"/>
      <name val="Segoe UI"/>
      <family val="2"/>
    </font>
    <font>
      <sz val="10"/>
      <color indexed="17"/>
      <name val="Segoe UI"/>
      <family val="2"/>
    </font>
    <font>
      <b/>
      <sz val="15"/>
      <color indexed="56"/>
      <name val="Segoe UI"/>
      <family val="2"/>
    </font>
    <font>
      <b/>
      <sz val="13"/>
      <color indexed="56"/>
      <name val="Segoe UI"/>
      <family val="2"/>
    </font>
    <font>
      <b/>
      <sz val="11"/>
      <color indexed="56"/>
      <name val="Segoe UI"/>
      <family val="2"/>
    </font>
    <font>
      <u/>
      <sz val="10"/>
      <color indexed="12"/>
      <name val="Arial"/>
      <family val="2"/>
    </font>
    <font>
      <sz val="10"/>
      <color indexed="62"/>
      <name val="Segoe UI"/>
      <family val="2"/>
    </font>
    <font>
      <sz val="10"/>
      <color indexed="52"/>
      <name val="Segoe UI"/>
      <family val="2"/>
    </font>
    <font>
      <sz val="10"/>
      <color indexed="60"/>
      <name val="Segoe UI"/>
      <family val="2"/>
    </font>
    <font>
      <b/>
      <sz val="10"/>
      <color indexed="63"/>
      <name val="Segoe UI"/>
      <family val="2"/>
    </font>
    <font>
      <b/>
      <sz val="10"/>
      <color indexed="8"/>
      <name val="Segoe UI"/>
      <family val="2"/>
    </font>
    <font>
      <sz val="10"/>
      <color indexed="10"/>
      <name val="Segoe UI"/>
      <family val="2"/>
    </font>
    <font>
      <sz val="12"/>
      <name val="바탕체"/>
      <family val="1"/>
      <charset val="129"/>
    </font>
    <font>
      <u/>
      <sz val="9"/>
      <color indexed="12"/>
      <name val="GulimChe"/>
      <family val="3"/>
    </font>
    <font>
      <sz val="10"/>
      <color theme="1"/>
      <name val="Gulim"/>
      <family val="2"/>
    </font>
    <font>
      <sz val="11"/>
      <color rgb="FF000000"/>
      <name val="Calibri"/>
      <family val="2"/>
      <charset val="1"/>
    </font>
    <font>
      <sz val="11"/>
      <color theme="0"/>
      <name val="Calibri"/>
      <family val="2"/>
      <scheme val="minor"/>
    </font>
    <font>
      <sz val="11"/>
      <color theme="1"/>
      <name val="Source Sans Pro"/>
      <family val="2"/>
    </font>
    <font>
      <b/>
      <sz val="9"/>
      <color rgb="FFFF0000"/>
      <name val="Arial"/>
      <family val="2"/>
    </font>
    <font>
      <sz val="9"/>
      <color indexed="81"/>
      <name val="Tahoma"/>
      <family val="2"/>
    </font>
    <font>
      <b/>
      <sz val="9"/>
      <color indexed="81"/>
      <name val="Tahoma"/>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b/>
      <sz val="18"/>
      <color theme="3"/>
      <name val="Calibri Light"/>
      <family val="2"/>
      <charset val="1"/>
      <scheme val="major"/>
    </font>
    <font>
      <b/>
      <sz val="15"/>
      <color theme="3"/>
      <name val="Calibri"/>
      <family val="2"/>
      <charset val="1"/>
      <scheme val="minor"/>
    </font>
    <font>
      <b/>
      <sz val="13"/>
      <color theme="3"/>
      <name val="Calibri"/>
      <family val="2"/>
      <charset val="1"/>
      <scheme val="minor"/>
    </font>
    <font>
      <b/>
      <sz val="11"/>
      <color theme="3"/>
      <name val="Calibri"/>
      <family val="2"/>
      <charset val="1"/>
      <scheme val="minor"/>
    </font>
    <font>
      <sz val="11"/>
      <color rgb="FF006100"/>
      <name val="Calibri"/>
      <family val="2"/>
      <charset val="1"/>
      <scheme val="minor"/>
    </font>
    <font>
      <sz val="11"/>
      <color rgb="FF9C0006"/>
      <name val="Calibri"/>
      <family val="2"/>
      <charset val="1"/>
      <scheme val="minor"/>
    </font>
    <font>
      <sz val="11"/>
      <color rgb="FF9C6500"/>
      <name val="Calibri"/>
      <family val="2"/>
      <charset val="1"/>
      <scheme val="minor"/>
    </font>
    <font>
      <sz val="11"/>
      <color rgb="FF3F3F76"/>
      <name val="Calibri"/>
      <family val="2"/>
      <charset val="1"/>
      <scheme val="minor"/>
    </font>
    <font>
      <b/>
      <sz val="11"/>
      <color rgb="FF3F3F3F"/>
      <name val="Calibri"/>
      <family val="2"/>
      <charset val="1"/>
      <scheme val="minor"/>
    </font>
    <font>
      <b/>
      <sz val="11"/>
      <color rgb="FFFA7D00"/>
      <name val="Calibri"/>
      <family val="2"/>
      <charset val="1"/>
      <scheme val="minor"/>
    </font>
    <font>
      <sz val="11"/>
      <color rgb="FFFA7D00"/>
      <name val="Calibri"/>
      <family val="2"/>
      <charset val="1"/>
      <scheme val="minor"/>
    </font>
    <font>
      <b/>
      <sz val="11"/>
      <color theme="0"/>
      <name val="Calibri"/>
      <family val="2"/>
      <charset val="1"/>
      <scheme val="minor"/>
    </font>
    <font>
      <sz val="11"/>
      <color rgb="FFFF0000"/>
      <name val="Calibri"/>
      <family val="2"/>
      <charset val="1"/>
      <scheme val="minor"/>
    </font>
    <font>
      <i/>
      <sz val="11"/>
      <color rgb="FF7F7F7F"/>
      <name val="Calibri"/>
      <family val="2"/>
      <charset val="1"/>
      <scheme val="minor"/>
    </font>
    <font>
      <b/>
      <sz val="11"/>
      <color theme="1"/>
      <name val="Calibri"/>
      <family val="2"/>
      <charset val="1"/>
      <scheme val="minor"/>
    </font>
    <font>
      <sz val="11"/>
      <color theme="0"/>
      <name val="Calibri"/>
      <family val="2"/>
      <charset val="1"/>
      <scheme val="minor"/>
    </font>
    <font>
      <sz val="12"/>
      <name val="¹ÙÅÁÃ¼"/>
    </font>
    <font>
      <sz val="10"/>
      <color indexed="8"/>
      <name val="Arial"/>
      <family val="2"/>
    </font>
    <font>
      <sz val="10"/>
      <color indexed="20"/>
      <name val="Arial"/>
      <family val="2"/>
    </font>
    <font>
      <b/>
      <sz val="10"/>
      <color indexed="10"/>
      <name val="Arial"/>
      <family val="2"/>
    </font>
    <font>
      <sz val="10"/>
      <color indexed="24"/>
      <name val="Courier New"/>
      <family val="3"/>
    </font>
    <font>
      <sz val="12"/>
      <name val="Tms Rmn"/>
    </font>
    <font>
      <sz val="10"/>
      <color indexed="17"/>
      <name val="Arial"/>
      <family val="2"/>
    </font>
    <font>
      <b/>
      <sz val="16"/>
      <name val="Times New Roman"/>
      <family val="1"/>
    </font>
    <font>
      <b/>
      <sz val="12"/>
      <color indexed="24"/>
      <name val="Times New Roman"/>
      <family val="1"/>
    </font>
    <font>
      <sz val="10"/>
      <color indexed="24"/>
      <name val="Times New Roman"/>
      <family val="1"/>
    </font>
    <font>
      <b/>
      <sz val="11"/>
      <color indexed="62"/>
      <name val="Arial"/>
      <family val="2"/>
    </font>
    <font>
      <sz val="10"/>
      <color indexed="62"/>
      <name val="Arial"/>
      <family val="2"/>
    </font>
    <font>
      <sz val="10"/>
      <color indexed="10"/>
      <name val="Arial"/>
      <family val="2"/>
    </font>
    <font>
      <sz val="10"/>
      <color indexed="19"/>
      <name val="Arial"/>
      <family val="2"/>
    </font>
    <font>
      <b/>
      <i/>
      <sz val="16"/>
      <name val="Helv"/>
    </font>
    <font>
      <sz val="10"/>
      <name val="Arial Unicode MS"/>
      <family val="2"/>
    </font>
    <font>
      <sz val="9"/>
      <name val="Arial Narrow"/>
      <family val="2"/>
    </font>
    <font>
      <b/>
      <sz val="10"/>
      <color indexed="63"/>
      <name val="Arial"/>
      <family val="2"/>
    </font>
    <font>
      <b/>
      <i/>
      <sz val="8"/>
      <name val="Arial"/>
      <family val="2"/>
    </font>
    <font>
      <b/>
      <sz val="9"/>
      <name val="Arial"/>
      <family val="2"/>
    </font>
    <font>
      <b/>
      <sz val="18"/>
      <color indexed="62"/>
      <name val="Cambria"/>
      <family val="2"/>
    </font>
    <font>
      <sz val="8"/>
      <color theme="1"/>
      <name val="Arial"/>
      <family val="2"/>
    </font>
    <font>
      <sz val="10"/>
      <color theme="1"/>
      <name val="Verdana"/>
      <family val="2"/>
    </font>
    <font>
      <sz val="10"/>
      <color theme="1"/>
      <name val="Tahoma"/>
      <family val="2"/>
    </font>
    <font>
      <b/>
      <sz val="18"/>
      <color theme="3"/>
      <name val="Calibri Light"/>
      <family val="2"/>
      <scheme val="major"/>
    </font>
    <font>
      <sz val="11"/>
      <color rgb="FF9C6500"/>
      <name val="Calibri"/>
      <family val="2"/>
      <scheme val="minor"/>
    </font>
    <font>
      <sz val="12"/>
      <name val="Helv"/>
    </font>
    <font>
      <b/>
      <sz val="8"/>
      <color indexed="81"/>
      <name val="Tahoma"/>
      <family val="2"/>
    </font>
    <font>
      <b/>
      <sz val="10"/>
      <name val="Tms Rmn"/>
    </font>
    <font>
      <sz val="12"/>
      <name val="Times New Roman"/>
      <family val="1"/>
    </font>
    <font>
      <sz val="10"/>
      <name val="Arial"/>
      <family val="2"/>
      <charset val="1"/>
    </font>
    <font>
      <b/>
      <sz val="12"/>
      <name val="Helv"/>
    </font>
    <font>
      <b/>
      <sz val="18"/>
      <name val="Arial"/>
      <family val="2"/>
    </font>
    <font>
      <b/>
      <sz val="15"/>
      <color indexed="62"/>
      <name val="Calibri"/>
      <family val="2"/>
    </font>
    <font>
      <b/>
      <sz val="13"/>
      <color indexed="62"/>
      <name val="Calibri"/>
      <family val="2"/>
    </font>
    <font>
      <b/>
      <sz val="11"/>
      <color indexed="62"/>
      <name val="Calibri"/>
      <family val="2"/>
      <charset val="1"/>
    </font>
    <font>
      <b/>
      <sz val="11"/>
      <color indexed="62"/>
      <name val="Calibri"/>
      <family val="2"/>
    </font>
    <font>
      <b/>
      <i/>
      <sz val="16"/>
      <name val="Arial"/>
      <family val="2"/>
    </font>
    <font>
      <sz val="12"/>
      <name val="Benguiat Frisky ATT"/>
    </font>
    <font>
      <b/>
      <sz val="18"/>
      <color indexed="62"/>
      <name val="Cambria"/>
      <family val="2"/>
      <charset val="1"/>
    </font>
    <font>
      <sz val="10"/>
      <name val="Helv"/>
    </font>
    <font>
      <u/>
      <sz val="11"/>
      <color indexed="12"/>
      <name val="돋움"/>
      <family val="3"/>
      <charset val="129"/>
    </font>
    <font>
      <sz val="9"/>
      <color indexed="8"/>
      <name val="Tahoma"/>
      <family val="2"/>
    </font>
    <font>
      <sz val="9"/>
      <color indexed="9"/>
      <name val="Tahoma"/>
      <family val="2"/>
    </font>
    <font>
      <sz val="9"/>
      <color indexed="20"/>
      <name val="Tahoma"/>
      <family val="2"/>
    </font>
    <font>
      <b/>
      <sz val="9"/>
      <color indexed="52"/>
      <name val="Tahoma"/>
      <family val="2"/>
    </font>
    <font>
      <b/>
      <sz val="9"/>
      <color indexed="9"/>
      <name val="Tahoma"/>
      <family val="2"/>
    </font>
    <font>
      <i/>
      <sz val="9"/>
      <color indexed="23"/>
      <name val="Tahoma"/>
      <family val="2"/>
    </font>
    <font>
      <sz val="9"/>
      <color indexed="17"/>
      <name val="Tahoma"/>
      <family val="2"/>
    </font>
    <font>
      <b/>
      <sz val="15"/>
      <color indexed="56"/>
      <name val="Tahoma"/>
      <family val="2"/>
    </font>
    <font>
      <b/>
      <sz val="13"/>
      <color indexed="56"/>
      <name val="Tahoma"/>
      <family val="2"/>
    </font>
    <font>
      <b/>
      <sz val="11"/>
      <color indexed="56"/>
      <name val="Tahoma"/>
      <family val="2"/>
    </font>
    <font>
      <sz val="9"/>
      <color indexed="62"/>
      <name val="Tahoma"/>
      <family val="2"/>
    </font>
    <font>
      <sz val="9"/>
      <color indexed="52"/>
      <name val="Tahoma"/>
      <family val="2"/>
    </font>
    <font>
      <sz val="9"/>
      <color indexed="60"/>
      <name val="Tahoma"/>
      <family val="2"/>
    </font>
    <font>
      <b/>
      <sz val="9"/>
      <color indexed="63"/>
      <name val="Tahoma"/>
      <family val="2"/>
    </font>
    <font>
      <b/>
      <sz val="9"/>
      <color indexed="8"/>
      <name val="Tahoma"/>
      <family val="2"/>
    </font>
    <font>
      <sz val="9"/>
      <color indexed="10"/>
      <name val="Tahoma"/>
      <family val="2"/>
    </font>
  </fonts>
  <fills count="102">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CCC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8"/>
        <bgColor indexed="58"/>
      </patternFill>
    </fill>
    <fill>
      <patternFill patternType="solid">
        <fgColor indexed="23"/>
        <bgColor indexed="55"/>
      </patternFill>
    </fill>
    <fill>
      <patternFill patternType="solid">
        <fgColor indexed="31"/>
        <bgColor indexed="42"/>
      </patternFill>
    </fill>
    <fill>
      <patternFill patternType="solid">
        <fgColor indexed="16"/>
        <bgColor indexed="10"/>
      </patternFill>
    </fill>
    <fill>
      <patternFill patternType="solid">
        <fgColor indexed="9"/>
        <bgColor indexed="64"/>
      </patternFill>
    </fill>
    <fill>
      <patternFill patternType="solid">
        <fgColor indexed="54"/>
      </patternFill>
    </fill>
    <fill>
      <patternFill patternType="solid">
        <fgColor theme="2" tint="-9.9978637043366805E-2"/>
        <bgColor indexed="64"/>
      </patternFill>
    </fill>
    <fill>
      <patternFill patternType="solid">
        <fgColor theme="9" tint="0.39997558519241921"/>
        <bgColor indexed="64"/>
      </patternFill>
    </fill>
    <fill>
      <patternFill patternType="solid">
        <fgColor rgb="FFFFFF00"/>
        <bgColor indexed="64"/>
      </patternFill>
    </fill>
    <fill>
      <patternFill patternType="solid">
        <fgColor theme="6"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56"/>
      </patternFill>
    </fill>
    <fill>
      <patternFill patternType="solid">
        <fgColor indexed="9"/>
      </patternFill>
    </fill>
    <fill>
      <patternFill patternType="solid">
        <fgColor indexed="26"/>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31"/>
      </patternFill>
    </fill>
    <fill>
      <patternFill patternType="solid">
        <fgColor indexed="44"/>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23"/>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gray125">
        <fgColor indexed="8"/>
      </patternFill>
    </fill>
    <fill>
      <patternFill patternType="solid">
        <fgColor indexed="43"/>
        <bgColor indexed="64"/>
      </patternFill>
    </fill>
    <fill>
      <patternFill patternType="solid">
        <fgColor indexed="26"/>
        <bgColor indexed="9"/>
      </patternFill>
    </fill>
    <fill>
      <patternFill patternType="solid">
        <fgColor indexed="43"/>
        <bgColor indexed="26"/>
      </patternFill>
    </fill>
  </fills>
  <borders count="384">
    <border>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style="thin">
        <color auto="1"/>
      </right>
      <top/>
      <bottom style="hair">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right/>
      <top style="thin">
        <color auto="1"/>
      </top>
      <bottom style="thin">
        <color auto="1"/>
      </bottom>
      <diagonal/>
    </border>
    <border>
      <left/>
      <right/>
      <top/>
      <bottom style="hair">
        <color auto="1"/>
      </bottom>
      <diagonal/>
    </border>
    <border>
      <left/>
      <right/>
      <top style="hair">
        <color auto="1"/>
      </top>
      <bottom style="hair">
        <color auto="1"/>
      </bottom>
      <diagonal/>
    </border>
    <border>
      <left style="thin">
        <color auto="1"/>
      </left>
      <right/>
      <top/>
      <bottom style="hair">
        <color auto="1"/>
      </bottom>
      <diagonal/>
    </border>
    <border>
      <left style="thin">
        <color auto="1"/>
      </left>
      <right/>
      <top style="thin">
        <color auto="1"/>
      </top>
      <bottom style="thin">
        <color auto="1"/>
      </bottom>
      <diagonal/>
    </border>
    <border>
      <left style="thin">
        <color auto="1"/>
      </left>
      <right/>
      <top style="hair">
        <color auto="1"/>
      </top>
      <bottom style="hair">
        <color auto="1"/>
      </bottom>
      <diagonal/>
    </border>
    <border>
      <left/>
      <right/>
      <top/>
      <bottom style="thin">
        <color auto="1"/>
      </bottom>
      <diagonal/>
    </border>
    <border>
      <left style="thin">
        <color auto="1"/>
      </left>
      <right style="thin">
        <color theme="0" tint="-0.34998626667073579"/>
      </right>
      <top style="thin">
        <color auto="1"/>
      </top>
      <bottom style="thin">
        <color theme="0" tint="-0.34998626667073579"/>
      </bottom>
      <diagonal/>
    </border>
    <border>
      <left style="thin">
        <color theme="0" tint="-0.34998626667073579"/>
      </left>
      <right style="thin">
        <color theme="0" tint="-0.34998626667073579"/>
      </right>
      <top style="thin">
        <color auto="1"/>
      </top>
      <bottom style="thin">
        <color theme="0" tint="-0.34998626667073579"/>
      </bottom>
      <diagonal/>
    </border>
    <border>
      <left style="thin">
        <color theme="0" tint="-0.34998626667073579"/>
      </left>
      <right style="thin">
        <color auto="1"/>
      </right>
      <top style="thin">
        <color auto="1"/>
      </top>
      <bottom style="thin">
        <color theme="0" tint="-0.34998626667073579"/>
      </bottom>
      <diagonal/>
    </border>
    <border>
      <left style="thin">
        <color auto="1"/>
      </left>
      <right style="thin">
        <color theme="0" tint="-0.34998626667073579"/>
      </right>
      <top style="thin">
        <color theme="0" tint="-0.34998626667073579"/>
      </top>
      <bottom style="thin">
        <color auto="1"/>
      </bottom>
      <diagonal/>
    </border>
    <border>
      <left style="thin">
        <color theme="0" tint="-0.34998626667073579"/>
      </left>
      <right style="thin">
        <color theme="0" tint="-0.34998626667073579"/>
      </right>
      <top style="thin">
        <color theme="0" tint="-0.34998626667073579"/>
      </top>
      <bottom style="thin">
        <color auto="1"/>
      </bottom>
      <diagonal/>
    </border>
    <border>
      <left style="thin">
        <color theme="0" tint="-0.34998626667073579"/>
      </left>
      <right style="thin">
        <color auto="1"/>
      </right>
      <top style="thin">
        <color theme="0" tint="-0.34998626667073579"/>
      </top>
      <bottom style="thin">
        <color auto="1"/>
      </bottom>
      <diagonal/>
    </border>
    <border>
      <left style="thin">
        <color auto="1"/>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auto="1"/>
      </right>
      <top style="thin">
        <color theme="0" tint="-0.34998626667073579"/>
      </top>
      <bottom/>
      <diagonal/>
    </border>
    <border>
      <left style="thin">
        <color theme="0" tint="-0.34998626667073579"/>
      </left>
      <right style="thin">
        <color theme="0" tint="-0.34998626667073579"/>
      </right>
      <top style="thin">
        <color theme="0" tint="-0.34998626667073579"/>
      </top>
      <bottom style="hair">
        <color theme="0" tint="-0.34998626667073579"/>
      </bottom>
      <diagonal/>
    </border>
    <border>
      <left style="thin">
        <color theme="0" tint="-0.34998626667073579"/>
      </left>
      <right style="thin">
        <color auto="1"/>
      </right>
      <top style="thin">
        <color theme="0" tint="-0.34998626667073579"/>
      </top>
      <bottom style="hair">
        <color theme="0" tint="-0.34998626667073579"/>
      </bottom>
      <diagonal/>
    </border>
    <border>
      <left style="thin">
        <color auto="1"/>
      </left>
      <right style="thin">
        <color theme="0" tint="-0.34998626667073579"/>
      </right>
      <top style="hair">
        <color theme="0" tint="-0.34998626667073579"/>
      </top>
      <bottom style="hair">
        <color theme="0" tint="-0.34998626667073579"/>
      </bottom>
      <diagonal/>
    </border>
    <border>
      <left style="thin">
        <color theme="0" tint="-0.34998626667073579"/>
      </left>
      <right style="thin">
        <color theme="0" tint="-0.34998626667073579"/>
      </right>
      <top style="hair">
        <color theme="0" tint="-0.34998626667073579"/>
      </top>
      <bottom style="hair">
        <color theme="0" tint="-0.34998626667073579"/>
      </bottom>
      <diagonal/>
    </border>
    <border>
      <left style="thin">
        <color theme="0" tint="-0.34998626667073579"/>
      </left>
      <right style="thin">
        <color auto="1"/>
      </right>
      <top style="hair">
        <color theme="0" tint="-0.34998626667073579"/>
      </top>
      <bottom style="hair">
        <color theme="0" tint="-0.34998626667073579"/>
      </bottom>
      <diagonal/>
    </border>
    <border>
      <left style="thin">
        <color theme="0" tint="-0.34998626667073579"/>
      </left>
      <right style="thin">
        <color theme="0" tint="-0.34998626667073579"/>
      </right>
      <top style="hair">
        <color theme="0" tint="-0.34998626667073579"/>
      </top>
      <bottom style="thin">
        <color theme="0" tint="-0.34998626667073579"/>
      </bottom>
      <diagonal/>
    </border>
    <border>
      <left style="thin">
        <color theme="0" tint="-0.34998626667073579"/>
      </left>
      <right style="thin">
        <color auto="1"/>
      </right>
      <top style="hair">
        <color theme="0" tint="-0.34998626667073579"/>
      </top>
      <bottom style="thin">
        <color theme="0" tint="-0.34998626667073579"/>
      </bottom>
      <diagonal/>
    </border>
    <border>
      <left style="thin">
        <color auto="1"/>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auto="1"/>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auto="1"/>
      </bottom>
      <diagonal/>
    </border>
    <border>
      <left style="thin">
        <color theme="0" tint="-0.34998626667073579"/>
      </left>
      <right/>
      <top style="thin">
        <color theme="0" tint="-0.34998626667073579"/>
      </top>
      <bottom style="thin">
        <color auto="1"/>
      </bottom>
      <diagonal/>
    </border>
    <border>
      <left/>
      <right/>
      <top style="thin">
        <color theme="0" tint="-0.34998626667073579"/>
      </top>
      <bottom style="thin">
        <color auto="1"/>
      </bottom>
      <diagonal/>
    </border>
    <border>
      <left style="thin">
        <color theme="0" tint="-0.34998626667073579"/>
      </left>
      <right/>
      <top style="thin">
        <color theme="0" tint="-0.34998626667073579"/>
      </top>
      <bottom style="hair">
        <color theme="0" tint="-0.34998626667073579"/>
      </bottom>
      <diagonal/>
    </border>
    <border>
      <left/>
      <right/>
      <top style="thin">
        <color theme="0" tint="-0.34998626667073579"/>
      </top>
      <bottom style="hair">
        <color theme="0" tint="-0.34998626667073579"/>
      </bottom>
      <diagonal/>
    </border>
    <border>
      <left/>
      <right style="thin">
        <color theme="0" tint="-0.34998626667073579"/>
      </right>
      <top style="thin">
        <color theme="0" tint="-0.34998626667073579"/>
      </top>
      <bottom style="hair">
        <color theme="0" tint="-0.34998626667073579"/>
      </bottom>
      <diagonal/>
    </border>
    <border>
      <left style="thin">
        <color theme="0" tint="-0.34998626667073579"/>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thin">
        <color theme="0" tint="-0.34998626667073579"/>
      </right>
      <top style="hair">
        <color theme="0" tint="-0.34998626667073579"/>
      </top>
      <bottom style="hair">
        <color theme="0" tint="-0.34998626667073579"/>
      </bottom>
      <diagonal/>
    </border>
    <border>
      <left style="thin">
        <color theme="0" tint="-0.34998626667073579"/>
      </left>
      <right/>
      <top style="hair">
        <color theme="0" tint="-0.34998626667073579"/>
      </top>
      <bottom style="thin">
        <color theme="0" tint="-0.34998626667073579"/>
      </bottom>
      <diagonal/>
    </border>
    <border>
      <left/>
      <right/>
      <top style="hair">
        <color theme="0" tint="-0.34998626667073579"/>
      </top>
      <bottom style="thin">
        <color theme="0" tint="-0.34998626667073579"/>
      </bottom>
      <diagonal/>
    </border>
    <border>
      <left/>
      <right style="thin">
        <color theme="0" tint="-0.34998626667073579"/>
      </right>
      <top style="hair">
        <color theme="0" tint="-0.34998626667073579"/>
      </top>
      <bottom style="thin">
        <color theme="0" tint="-0.34998626667073579"/>
      </bottom>
      <diagonal/>
    </border>
    <border>
      <left style="thin">
        <color auto="1"/>
      </left>
      <right style="thin">
        <color theme="0" tint="-0.34998626667073579"/>
      </right>
      <top/>
      <bottom/>
      <diagonal/>
    </border>
    <border>
      <left style="thin">
        <color auto="1"/>
      </left>
      <right style="thin">
        <color theme="0" tint="-0.34998626667073579"/>
      </right>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style="thin">
        <color theme="0" tint="-0.34998626667073579"/>
      </left>
      <right/>
      <top/>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bottom style="hair">
        <color theme="0" tint="-0.34998626667073579"/>
      </bottom>
      <diagonal/>
    </border>
    <border>
      <left/>
      <right/>
      <top/>
      <bottom style="hair">
        <color theme="0" tint="-0.34998626667073579"/>
      </bottom>
      <diagonal/>
    </border>
    <border>
      <left/>
      <right style="thin">
        <color theme="0" tint="-0.34998626667073579"/>
      </right>
      <top/>
      <bottom style="hair">
        <color theme="0" tint="-0.34998626667073579"/>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auto="1"/>
      </top>
      <bottom style="thin">
        <color theme="0" tint="-0.34998626667073579"/>
      </bottom>
      <diagonal/>
    </border>
    <border>
      <left style="thin">
        <color theme="0" tint="-0.34998626667073579"/>
      </left>
      <right style="thin">
        <color auto="1"/>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style="thin">
        <color auto="1"/>
      </top>
      <bottom style="thin">
        <color theme="0" tint="-0.34998626667073579"/>
      </bottom>
      <diagonal/>
    </border>
    <border>
      <left/>
      <right style="thin">
        <color indexed="64"/>
      </right>
      <top style="thin">
        <color auto="1"/>
      </top>
      <bottom style="thin">
        <color theme="0" tint="-0.34998626667073579"/>
      </bottom>
      <diagonal/>
    </border>
    <border>
      <left style="thin">
        <color indexed="64"/>
      </left>
      <right/>
      <top style="thin">
        <color theme="0" tint="-0.34998626667073579"/>
      </top>
      <bottom/>
      <diagonal/>
    </border>
    <border>
      <left/>
      <right style="thin">
        <color indexed="64"/>
      </right>
      <top style="thin">
        <color theme="0" tint="-0.34998626667073579"/>
      </top>
      <bottom/>
      <diagonal/>
    </border>
    <border>
      <left/>
      <right style="thin">
        <color auto="1"/>
      </right>
      <top style="thin">
        <color theme="0" tint="-0.34998626667073579"/>
      </top>
      <bottom style="hair">
        <color theme="0" tint="-0.34998626667073579"/>
      </bottom>
      <diagonal/>
    </border>
    <border>
      <left/>
      <right style="thin">
        <color auto="1"/>
      </right>
      <top style="hair">
        <color theme="0" tint="-0.34998626667073579"/>
      </top>
      <bottom style="hair">
        <color theme="0" tint="-0.34998626667073579"/>
      </bottom>
      <diagonal/>
    </border>
    <border>
      <left/>
      <right style="thin">
        <color auto="1"/>
      </right>
      <top style="hair">
        <color theme="0" tint="-0.34998626667073579"/>
      </top>
      <bottom style="thin">
        <color theme="0" tint="-0.34998626667073579"/>
      </bottom>
      <diagonal/>
    </border>
    <border>
      <left/>
      <right style="thin">
        <color auto="1"/>
      </right>
      <top style="thin">
        <color theme="0" tint="-0.34998626667073579"/>
      </top>
      <bottom style="thin">
        <color theme="0" tint="-0.34998626667073579"/>
      </bottom>
      <diagonal/>
    </border>
    <border>
      <left/>
      <right style="thin">
        <color auto="1"/>
      </right>
      <top style="thin">
        <color theme="0" tint="-0.34998626667073579"/>
      </top>
      <bottom style="thin">
        <color auto="1"/>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auto="1"/>
      </left>
      <right style="thin">
        <color theme="0" tint="-0.34998626667073579"/>
      </right>
      <top/>
      <bottom style="hair">
        <color theme="0" tint="-0.34998626667073579"/>
      </bottom>
      <diagonal/>
    </border>
    <border>
      <left style="thin">
        <color theme="0" tint="-0.34998626667073579"/>
      </left>
      <right style="thin">
        <color theme="0" tint="-0.34998626667073579"/>
      </right>
      <top/>
      <bottom style="hair">
        <color theme="0" tint="-0.34998626667073579"/>
      </bottom>
      <diagonal/>
    </border>
    <border>
      <left style="thin">
        <color theme="0" tint="-0.34998626667073579"/>
      </left>
      <right style="thin">
        <color theme="0" tint="-0.34998626667073579"/>
      </right>
      <top/>
      <bottom/>
      <diagonal/>
    </border>
    <border>
      <left style="thin">
        <color auto="1"/>
      </left>
      <right style="thin">
        <color theme="0" tint="-0.34998626667073579"/>
      </right>
      <top style="hair">
        <color theme="0" tint="-0.34998626667073579"/>
      </top>
      <bottom/>
      <diagonal/>
    </border>
    <border>
      <left style="thin">
        <color theme="0" tint="-0.34998626667073579"/>
      </left>
      <right style="thin">
        <color theme="0" tint="-0.34998626667073579"/>
      </right>
      <top style="hair">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indexed="64"/>
      </right>
      <top/>
      <bottom style="hair">
        <color theme="0" tint="-0.34998626667073579"/>
      </bottom>
      <diagonal/>
    </border>
    <border>
      <left style="thin">
        <color theme="0" tint="-0.34998626667073579"/>
      </left>
      <right style="thin">
        <color indexed="64"/>
      </right>
      <top style="hair">
        <color theme="0" tint="-0.34998626667073579"/>
      </top>
      <bottom/>
      <diagonal/>
    </border>
    <border>
      <left style="thin">
        <color theme="0" tint="-0.34998626667073579"/>
      </left>
      <right style="hair">
        <color theme="0" tint="-0.34998626667073579"/>
      </right>
      <top style="thin">
        <color theme="0" tint="-0.34998626667073579"/>
      </top>
      <bottom/>
      <diagonal/>
    </border>
    <border>
      <left style="hair">
        <color theme="0" tint="-0.34998626667073579"/>
      </left>
      <right style="hair">
        <color theme="0" tint="-0.34998626667073579"/>
      </right>
      <top style="thin">
        <color theme="0" tint="-0.34998626667073579"/>
      </top>
      <bottom/>
      <diagonal/>
    </border>
    <border>
      <left style="hair">
        <color theme="0" tint="-0.34998626667073579"/>
      </left>
      <right style="thin">
        <color theme="0" tint="-0.34998626667073579"/>
      </right>
      <top style="thin">
        <color theme="0" tint="-0.34998626667073579"/>
      </top>
      <bottom/>
      <diagonal/>
    </border>
    <border>
      <left style="thin">
        <color theme="0" tint="-0.34998626667073579"/>
      </left>
      <right style="hair">
        <color theme="0" tint="-0.34998626667073579"/>
      </right>
      <top style="thin">
        <color theme="0" tint="-0.34998626667073579"/>
      </top>
      <bottom style="hair">
        <color theme="0" tint="-0.34998626667073579"/>
      </bottom>
      <diagonal/>
    </border>
    <border>
      <left style="thin">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thin">
        <color theme="0" tint="-0.34998626667073579"/>
      </right>
      <top style="hair">
        <color theme="0" tint="-0.34998626667073579"/>
      </top>
      <bottom style="hair">
        <color theme="0" tint="-0.34998626667073579"/>
      </bottom>
      <diagonal/>
    </border>
    <border>
      <left style="thin">
        <color theme="0" tint="-0.34998626667073579"/>
      </left>
      <right style="hair">
        <color theme="0" tint="-0.34998626667073579"/>
      </right>
      <top style="hair">
        <color theme="0" tint="-0.34998626667073579"/>
      </top>
      <bottom style="thin">
        <color theme="0" tint="-0.34998626667073579"/>
      </bottom>
      <diagonal/>
    </border>
    <border>
      <left style="hair">
        <color theme="0" tint="-0.34998626667073579"/>
      </left>
      <right style="hair">
        <color theme="0" tint="-0.34998626667073579"/>
      </right>
      <top style="hair">
        <color theme="0" tint="-0.34998626667073579"/>
      </top>
      <bottom style="thin">
        <color theme="0" tint="-0.34998626667073579"/>
      </bottom>
      <diagonal/>
    </border>
    <border>
      <left style="hair">
        <color theme="0" tint="-0.34998626667073579"/>
      </left>
      <right style="thin">
        <color theme="0" tint="-0.34998626667073579"/>
      </right>
      <top style="hair">
        <color theme="0" tint="-0.34998626667073579"/>
      </top>
      <bottom style="thin">
        <color theme="0" tint="-0.34998626667073579"/>
      </bottom>
      <diagonal/>
    </border>
    <border>
      <left/>
      <right style="hair">
        <color theme="0" tint="-0.34998626667073579"/>
      </right>
      <top style="thin">
        <color theme="0" tint="-0.34998626667073579"/>
      </top>
      <bottom/>
      <diagonal/>
    </border>
    <border>
      <left/>
      <right style="hair">
        <color theme="0" tint="-0.34998626667073579"/>
      </right>
      <top style="hair">
        <color theme="0" tint="-0.34998626667073579"/>
      </top>
      <bottom style="hair">
        <color theme="0" tint="-0.34998626667073579"/>
      </bottom>
      <diagonal/>
    </border>
    <border>
      <left/>
      <right style="hair">
        <color theme="0" tint="-0.34998626667073579"/>
      </right>
      <top style="hair">
        <color theme="0" tint="-0.34998626667073579"/>
      </top>
      <bottom style="thin">
        <color theme="0" tint="-0.34998626667073579"/>
      </bottom>
      <diagonal/>
    </border>
    <border>
      <left style="thin">
        <color theme="1" tint="0.499984740745262"/>
      </left>
      <right style="hair">
        <color auto="1"/>
      </right>
      <top style="thin">
        <color theme="1" tint="0.499984740745262"/>
      </top>
      <bottom style="hair">
        <color auto="1"/>
      </bottom>
      <diagonal/>
    </border>
    <border>
      <left style="hair">
        <color auto="1"/>
      </left>
      <right style="hair">
        <color auto="1"/>
      </right>
      <top style="thin">
        <color theme="1" tint="0.499984740745262"/>
      </top>
      <bottom style="hair">
        <color auto="1"/>
      </bottom>
      <diagonal/>
    </border>
    <border>
      <left style="hair">
        <color auto="1"/>
      </left>
      <right style="thin">
        <color theme="1" tint="0.499984740745262"/>
      </right>
      <top style="thin">
        <color theme="1" tint="0.499984740745262"/>
      </top>
      <bottom style="hair">
        <color auto="1"/>
      </bottom>
      <diagonal/>
    </border>
    <border>
      <left style="thin">
        <color theme="1" tint="0.499984740745262"/>
      </left>
      <right style="hair">
        <color auto="1"/>
      </right>
      <top style="hair">
        <color auto="1"/>
      </top>
      <bottom style="hair">
        <color auto="1"/>
      </bottom>
      <diagonal/>
    </border>
    <border>
      <left style="hair">
        <color auto="1"/>
      </left>
      <right style="thin">
        <color theme="1" tint="0.499984740745262"/>
      </right>
      <top style="hair">
        <color auto="1"/>
      </top>
      <bottom style="hair">
        <color auto="1"/>
      </bottom>
      <diagonal/>
    </border>
    <border>
      <left style="thin">
        <color theme="1" tint="0.499984740745262"/>
      </left>
      <right style="hair">
        <color auto="1"/>
      </right>
      <top style="hair">
        <color auto="1"/>
      </top>
      <bottom style="thin">
        <color theme="1" tint="0.499984740745262"/>
      </bottom>
      <diagonal/>
    </border>
    <border>
      <left style="hair">
        <color auto="1"/>
      </left>
      <right style="hair">
        <color auto="1"/>
      </right>
      <top style="hair">
        <color auto="1"/>
      </top>
      <bottom style="thin">
        <color theme="1" tint="0.499984740745262"/>
      </bottom>
      <diagonal/>
    </border>
    <border>
      <left style="hair">
        <color auto="1"/>
      </left>
      <right style="thin">
        <color theme="1" tint="0.499984740745262"/>
      </right>
      <top style="hair">
        <color auto="1"/>
      </top>
      <bottom style="thin">
        <color theme="1" tint="0.499984740745262"/>
      </bottom>
      <diagonal/>
    </border>
    <border>
      <left style="hair">
        <color auto="1"/>
      </left>
      <right/>
      <top style="thin">
        <color theme="1" tint="0.499984740745262"/>
      </top>
      <bottom style="hair">
        <color auto="1"/>
      </bottom>
      <diagonal/>
    </border>
    <border>
      <left style="hair">
        <color auto="1"/>
      </left>
      <right/>
      <top style="hair">
        <color auto="1"/>
      </top>
      <bottom style="hair">
        <color auto="1"/>
      </bottom>
      <diagonal/>
    </border>
    <border>
      <left style="hair">
        <color auto="1"/>
      </left>
      <right/>
      <top style="hair">
        <color auto="1"/>
      </top>
      <bottom style="thin">
        <color theme="1" tint="0.499984740745262"/>
      </bottom>
      <diagonal/>
    </border>
    <border>
      <left/>
      <right style="hair">
        <color auto="1"/>
      </right>
      <top style="thin">
        <color theme="1" tint="0.499984740745262"/>
      </top>
      <bottom style="hair">
        <color auto="1"/>
      </bottom>
      <diagonal/>
    </border>
    <border>
      <left/>
      <right style="hair">
        <color auto="1"/>
      </right>
      <top style="hair">
        <color auto="1"/>
      </top>
      <bottom style="thin">
        <color theme="1" tint="0.499984740745262"/>
      </bottom>
      <diagonal/>
    </border>
    <border>
      <left style="thin">
        <color theme="1" tint="0.499984740745262"/>
      </left>
      <right style="hair">
        <color theme="1" tint="0.499984740745262"/>
      </right>
      <top style="thin">
        <color theme="1" tint="0.499984740745262"/>
      </top>
      <bottom style="hair">
        <color theme="1" tint="0.499984740745262"/>
      </bottom>
      <diagonal/>
    </border>
    <border>
      <left style="hair">
        <color theme="1" tint="0.499984740745262"/>
      </left>
      <right style="hair">
        <color theme="1" tint="0.499984740745262"/>
      </right>
      <top style="thin">
        <color theme="1" tint="0.499984740745262"/>
      </top>
      <bottom style="hair">
        <color theme="1" tint="0.499984740745262"/>
      </bottom>
      <diagonal/>
    </border>
    <border>
      <left style="hair">
        <color theme="1" tint="0.499984740745262"/>
      </left>
      <right style="thin">
        <color theme="1" tint="0.499984740745262"/>
      </right>
      <top style="thin">
        <color theme="1" tint="0.499984740745262"/>
      </top>
      <bottom style="hair">
        <color theme="1" tint="0.499984740745262"/>
      </bottom>
      <diagonal/>
    </border>
    <border>
      <left style="thin">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thin">
        <color theme="1" tint="0.499984740745262"/>
      </right>
      <top style="hair">
        <color theme="1" tint="0.499984740745262"/>
      </top>
      <bottom style="hair">
        <color theme="1" tint="0.499984740745262"/>
      </bottom>
      <diagonal/>
    </border>
    <border>
      <left style="thin">
        <color theme="1" tint="0.499984740745262"/>
      </left>
      <right style="hair">
        <color theme="1" tint="0.499984740745262"/>
      </right>
      <top style="hair">
        <color theme="1" tint="0.499984740745262"/>
      </top>
      <bottom style="thin">
        <color theme="1" tint="0.499984740745262"/>
      </bottom>
      <diagonal/>
    </border>
    <border>
      <left style="hair">
        <color theme="1" tint="0.499984740745262"/>
      </left>
      <right style="hair">
        <color theme="1" tint="0.499984740745262"/>
      </right>
      <top style="hair">
        <color theme="1" tint="0.499984740745262"/>
      </top>
      <bottom style="thin">
        <color theme="1" tint="0.499984740745262"/>
      </bottom>
      <diagonal/>
    </border>
    <border>
      <left style="hair">
        <color theme="1" tint="0.499984740745262"/>
      </left>
      <right style="thin">
        <color theme="1" tint="0.499984740745262"/>
      </right>
      <top style="hair">
        <color theme="1" tint="0.499984740745262"/>
      </top>
      <bottom style="thin">
        <color theme="1" tint="0.499984740745262"/>
      </bottom>
      <diagonal/>
    </border>
    <border>
      <left style="thin">
        <color theme="1" tint="0.499984740745262"/>
      </left>
      <right style="hair">
        <color theme="1" tint="0.499984740745262"/>
      </right>
      <top style="thin">
        <color theme="1" tint="0.499984740745262"/>
      </top>
      <bottom style="thin">
        <color theme="1" tint="0.499984740745262"/>
      </bottom>
      <diagonal/>
    </border>
    <border>
      <left style="hair">
        <color theme="1" tint="0.499984740745262"/>
      </left>
      <right style="hair">
        <color theme="1" tint="0.499984740745262"/>
      </right>
      <top style="thin">
        <color theme="1" tint="0.499984740745262"/>
      </top>
      <bottom style="thin">
        <color theme="1" tint="0.499984740745262"/>
      </bottom>
      <diagonal/>
    </border>
    <border>
      <left style="hair">
        <color theme="1" tint="0.499984740745262"/>
      </left>
      <right style="thin">
        <color theme="1" tint="0.499984740745262"/>
      </right>
      <top style="thin">
        <color theme="1" tint="0.499984740745262"/>
      </top>
      <bottom style="thin">
        <color theme="1" tint="0.499984740745262"/>
      </bottom>
      <diagonal/>
    </border>
    <border>
      <left style="hair">
        <color theme="1" tint="0.499984740745262"/>
      </left>
      <right/>
      <top style="thin">
        <color theme="1" tint="0.499984740745262"/>
      </top>
      <bottom style="hair">
        <color theme="1" tint="0.499984740745262"/>
      </bottom>
      <diagonal/>
    </border>
    <border>
      <left style="hair">
        <color theme="1" tint="0.499984740745262"/>
      </left>
      <right/>
      <top style="hair">
        <color theme="1" tint="0.499984740745262"/>
      </top>
      <bottom style="hair">
        <color theme="1" tint="0.499984740745262"/>
      </bottom>
      <diagonal/>
    </border>
    <border>
      <left style="hair">
        <color theme="1" tint="0.499984740745262"/>
      </left>
      <right/>
      <top style="hair">
        <color theme="1" tint="0.499984740745262"/>
      </top>
      <bottom style="thin">
        <color theme="1" tint="0.499984740745262"/>
      </bottom>
      <diagonal/>
    </border>
    <border>
      <left style="hair">
        <color theme="1" tint="0.499984740745262"/>
      </left>
      <right/>
      <top style="thin">
        <color theme="1" tint="0.499984740745262"/>
      </top>
      <bottom style="thin">
        <color theme="1" tint="0.499984740745262"/>
      </bottom>
      <diagonal/>
    </border>
    <border>
      <left/>
      <right style="hair">
        <color theme="1" tint="0.499984740745262"/>
      </right>
      <top style="thin">
        <color theme="1" tint="0.499984740745262"/>
      </top>
      <bottom style="hair">
        <color theme="1" tint="0.499984740745262"/>
      </bottom>
      <diagonal/>
    </border>
    <border>
      <left/>
      <right style="hair">
        <color theme="1" tint="0.499984740745262"/>
      </right>
      <top style="hair">
        <color theme="1" tint="0.499984740745262"/>
      </top>
      <bottom style="hair">
        <color theme="1" tint="0.499984740745262"/>
      </bottom>
      <diagonal/>
    </border>
    <border>
      <left/>
      <right style="hair">
        <color theme="1" tint="0.499984740745262"/>
      </right>
      <top style="hair">
        <color theme="1" tint="0.499984740745262"/>
      </top>
      <bottom style="thin">
        <color theme="1" tint="0.499984740745262"/>
      </bottom>
      <diagonal/>
    </border>
    <border>
      <left/>
      <right style="hair">
        <color theme="1" tint="0.499984740745262"/>
      </right>
      <top style="thin">
        <color theme="1" tint="0.499984740745262"/>
      </top>
      <bottom style="thin">
        <color theme="1" tint="0.499984740745262"/>
      </bottom>
      <diagonal/>
    </border>
    <border>
      <left/>
      <right/>
      <top style="hair">
        <color auto="1"/>
      </top>
      <bottom style="thin">
        <color theme="1" tint="0.499984740745262"/>
      </bottom>
      <diagonal/>
    </border>
    <border>
      <left/>
      <right/>
      <top style="hair">
        <color theme="1" tint="0.499984740745262"/>
      </top>
      <bottom style="thin">
        <color theme="1" tint="0.499984740745262"/>
      </bottom>
      <diagonal/>
    </border>
    <border>
      <left/>
      <right/>
      <top style="hair">
        <color theme="1" tint="0.499984740745262"/>
      </top>
      <bottom style="hair">
        <color theme="1" tint="0.499984740745262"/>
      </bottom>
      <diagonal/>
    </border>
    <border>
      <left/>
      <right/>
      <top style="thin">
        <color theme="1" tint="0.499984740745262"/>
      </top>
      <bottom style="thin">
        <color theme="1" tint="0.499984740745262"/>
      </bottom>
      <diagonal/>
    </border>
    <border>
      <left style="hair">
        <color theme="0" tint="-0.34998626667073579"/>
      </left>
      <right/>
      <top style="thin">
        <color theme="0" tint="-0.34998626667073579"/>
      </top>
      <bottom/>
      <diagonal/>
    </border>
    <border>
      <left style="hair">
        <color theme="0" tint="-0.34998626667073579"/>
      </left>
      <right/>
      <top style="hair">
        <color theme="0" tint="-0.34998626667073579"/>
      </top>
      <bottom style="hair">
        <color theme="0" tint="-0.34998626667073579"/>
      </bottom>
      <diagonal/>
    </border>
    <border>
      <left style="hair">
        <color theme="0" tint="-0.34998626667073579"/>
      </left>
      <right/>
      <top style="hair">
        <color theme="0" tint="-0.34998626667073579"/>
      </top>
      <bottom style="thin">
        <color theme="0" tint="-0.34998626667073579"/>
      </bottom>
      <diagonal/>
    </border>
    <border>
      <left style="thin">
        <color theme="1" tint="0.499984740745262"/>
      </left>
      <right/>
      <top style="hair">
        <color auto="1"/>
      </top>
      <bottom style="thin">
        <color theme="1" tint="0.499984740745262"/>
      </bottom>
      <diagonal/>
    </border>
    <border>
      <left/>
      <right style="thin">
        <color theme="1" tint="0.499984740745262"/>
      </right>
      <top style="hair">
        <color auto="1"/>
      </top>
      <bottom style="thin">
        <color theme="1" tint="0.499984740745262"/>
      </bottom>
      <diagonal/>
    </border>
    <border>
      <left style="thin">
        <color theme="1" tint="0.499984740745262"/>
      </left>
      <right/>
      <top style="hair">
        <color auto="1"/>
      </top>
      <bottom style="hair">
        <color auto="1"/>
      </bottom>
      <diagonal/>
    </border>
    <border>
      <left/>
      <right style="thin">
        <color theme="1" tint="0.499984740745262"/>
      </right>
      <top style="hair">
        <color auto="1"/>
      </top>
      <bottom style="hair">
        <color auto="1"/>
      </bottom>
      <diagonal/>
    </border>
    <border>
      <left style="hair">
        <color indexed="64"/>
      </left>
      <right style="thin">
        <color theme="0" tint="-0.34998626667073579"/>
      </right>
      <top/>
      <bottom/>
      <diagonal/>
    </border>
    <border>
      <left style="thin">
        <color theme="0" tint="-0.34998626667073579"/>
      </left>
      <right style="hair">
        <color theme="0" tint="-0.34998626667073579"/>
      </right>
      <top style="hair">
        <color theme="0" tint="-0.34998626667073579"/>
      </top>
      <bottom/>
      <diagonal/>
    </border>
    <border>
      <left style="hair">
        <color theme="0" tint="-0.34998626667073579"/>
      </left>
      <right style="hair">
        <color theme="0" tint="-0.34998626667073579"/>
      </right>
      <top style="hair">
        <color theme="0" tint="-0.34998626667073579"/>
      </top>
      <bottom/>
      <diagonal/>
    </border>
    <border>
      <left style="hair">
        <color theme="0" tint="-0.34998626667073579"/>
      </left>
      <right style="thin">
        <color theme="0" tint="-0.34998626667073579"/>
      </right>
      <top style="hair">
        <color theme="0" tint="-0.34998626667073579"/>
      </top>
      <bottom/>
      <diagonal/>
    </border>
    <border>
      <left style="hair">
        <color theme="0" tint="-0.34998626667073579"/>
      </left>
      <right/>
      <top style="hair">
        <color theme="0" tint="-0.34998626667073579"/>
      </top>
      <bottom/>
      <diagonal/>
    </border>
    <border>
      <left/>
      <right style="hair">
        <color theme="0" tint="-0.34998626667073579"/>
      </right>
      <top style="hair">
        <color theme="0" tint="-0.34998626667073579"/>
      </top>
      <bottom/>
      <diagonal/>
    </border>
    <border>
      <left style="thin">
        <color theme="1" tint="0.499984740745262"/>
      </left>
      <right style="hair">
        <color theme="1" tint="0.499984740745262"/>
      </right>
      <top style="hair">
        <color auto="1"/>
      </top>
      <bottom/>
      <diagonal/>
    </border>
    <border>
      <left style="thin">
        <color theme="1" tint="0.499984740745262"/>
      </left>
      <right style="hair">
        <color theme="1" tint="0.499984740745262"/>
      </right>
      <top/>
      <bottom/>
      <diagonal/>
    </border>
    <border>
      <left style="thin">
        <color theme="1" tint="0.499984740745262"/>
      </left>
      <right style="hair">
        <color theme="1" tint="0.499984740745262"/>
      </right>
      <top/>
      <bottom style="thin">
        <color theme="1" tint="0.499984740745262"/>
      </bottom>
      <diagonal/>
    </border>
    <border>
      <left style="thin">
        <color theme="1" tint="0.499984740745262"/>
      </left>
      <right style="hair">
        <color theme="1" tint="0.499984740745262"/>
      </right>
      <top style="hair">
        <color theme="1" tint="0.499984740745262"/>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hair">
        <color theme="1" tint="0.499984740745262"/>
      </right>
      <top/>
      <bottom style="hair">
        <color theme="1" tint="0.499984740745262"/>
      </bottom>
      <diagonal/>
    </border>
    <border>
      <left style="hair">
        <color theme="1" tint="0.499984740745262"/>
      </left>
      <right style="hair">
        <color theme="1" tint="0.499984740745262"/>
      </right>
      <top/>
      <bottom style="hair">
        <color theme="1" tint="0.499984740745262"/>
      </bottom>
      <diagonal/>
    </border>
    <border>
      <left style="hair">
        <color theme="1" tint="0.499984740745262"/>
      </left>
      <right style="thin">
        <color theme="1" tint="0.499984740745262"/>
      </right>
      <top/>
      <bottom style="hair">
        <color theme="1" tint="0.499984740745262"/>
      </bottom>
      <diagonal/>
    </border>
    <border>
      <left style="thin">
        <color theme="1" tint="0.499984740745262"/>
      </left>
      <right style="hair">
        <color theme="1" tint="0.499984740745262"/>
      </right>
      <top style="hair">
        <color theme="1" tint="0.499984740745262"/>
      </top>
      <bottom style="hair">
        <color auto="1"/>
      </bottom>
      <diagonal/>
    </border>
    <border>
      <left style="hair">
        <color theme="1" tint="0.499984740745262"/>
      </left>
      <right style="thin">
        <color theme="1" tint="0.499984740745262"/>
      </right>
      <top style="hair">
        <color theme="1" tint="0.499984740745262"/>
      </top>
      <bottom style="hair">
        <color auto="1"/>
      </bottom>
      <diagonal/>
    </border>
    <border>
      <left style="thin">
        <color indexed="64"/>
      </left>
      <right style="thin">
        <color indexed="64"/>
      </right>
      <top/>
      <bottom style="hair">
        <color theme="0" tint="-0.34998626667073579"/>
      </bottom>
      <diagonal/>
    </border>
    <border>
      <left style="thin">
        <color indexed="64"/>
      </left>
      <right style="thin">
        <color indexed="64"/>
      </right>
      <top style="hair">
        <color theme="0" tint="-0.34998626667073579"/>
      </top>
      <bottom style="hair">
        <color theme="0" tint="-0.34998626667073579"/>
      </bottom>
      <diagonal/>
    </border>
    <border>
      <left style="thin">
        <color theme="1" tint="0.499984740745262"/>
      </left>
      <right/>
      <top style="thin">
        <color theme="1" tint="0.499984740745262"/>
      </top>
      <bottom style="hair">
        <color theme="1" tint="0.499984740745262"/>
      </bottom>
      <diagonal/>
    </border>
    <border>
      <left/>
      <right style="thin">
        <color theme="1" tint="0.499984740745262"/>
      </right>
      <top style="thin">
        <color theme="1" tint="0.499984740745262"/>
      </top>
      <bottom style="hair">
        <color theme="1" tint="0.499984740745262"/>
      </bottom>
      <diagonal/>
    </border>
    <border>
      <left style="hair">
        <color theme="1" tint="0.499984740745262"/>
      </left>
      <right style="thin">
        <color theme="1" tint="0.499984740745262"/>
      </right>
      <top style="hair">
        <color auto="1"/>
      </top>
      <bottom style="thin">
        <color theme="1" tint="0.499984740745262"/>
      </bottom>
      <diagonal/>
    </border>
    <border>
      <left style="hair">
        <color theme="1" tint="0.499984740745262"/>
      </left>
      <right style="thin">
        <color theme="1" tint="0.499984740745262"/>
      </right>
      <top style="hair">
        <color auto="1"/>
      </top>
      <bottom style="hair">
        <color auto="1"/>
      </bottom>
      <diagonal/>
    </border>
    <border>
      <left style="hair">
        <color theme="1" tint="0.499984740745262"/>
      </left>
      <right style="thin">
        <color theme="1" tint="0.499984740745262"/>
      </right>
      <top style="hair">
        <color theme="1" tint="0.499984740745262"/>
      </top>
      <bottom/>
      <diagonal/>
    </border>
    <border>
      <left/>
      <right style="hair">
        <color theme="1" tint="0.499984740745262"/>
      </right>
      <top style="hair">
        <color theme="1" tint="0.499984740745262"/>
      </top>
      <bottom/>
      <diagonal/>
    </border>
    <border>
      <left style="hair">
        <color theme="1" tint="0.499984740745262"/>
      </left>
      <right style="hair">
        <color theme="1" tint="0.499984740745262"/>
      </right>
      <top style="hair">
        <color theme="1" tint="0.499984740745262"/>
      </top>
      <bottom/>
      <diagonal/>
    </border>
    <border>
      <left style="hair">
        <color theme="1" tint="0.499984740745262"/>
      </left>
      <right/>
      <top style="hair">
        <color theme="1" tint="0.499984740745262"/>
      </top>
      <bottom/>
      <diagonal/>
    </border>
    <border>
      <left/>
      <right/>
      <top style="hair">
        <color theme="1" tint="0.499984740745262"/>
      </top>
      <bottom/>
      <diagonal/>
    </border>
    <border>
      <left/>
      <right style="thin">
        <color theme="0" tint="-0.34998626667073579"/>
      </right>
      <top style="thin">
        <color theme="0" tint="-0.34998626667073579"/>
      </top>
      <bottom/>
      <diagonal/>
    </border>
    <border>
      <left style="hair">
        <color theme="0" tint="-0.34998626667073579"/>
      </left>
      <right style="hair">
        <color theme="0" tint="-0.34998626667073579"/>
      </right>
      <top/>
      <bottom style="hair">
        <color theme="0" tint="-0.3499862666707357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hair">
        <color theme="1" tint="0.499984740745262"/>
      </left>
      <right style="thin">
        <color theme="1" tint="0.499984740745262"/>
      </right>
      <top/>
      <bottom/>
      <diagonal/>
    </border>
    <border>
      <left style="thin">
        <color theme="1" tint="0.499984740745262"/>
      </left>
      <right/>
      <top style="hair">
        <color theme="1" tint="0.499984740745262"/>
      </top>
      <bottom style="hair">
        <color theme="1" tint="0.499984740745262"/>
      </bottom>
      <diagonal/>
    </border>
    <border>
      <left style="thin">
        <color theme="1" tint="0.499984740745262"/>
      </left>
      <right/>
      <top style="thin">
        <color theme="1" tint="0.499984740745262"/>
      </top>
      <bottom style="thin">
        <color theme="1" tint="0.499984740745262"/>
      </bottom>
      <diagonal/>
    </border>
    <border>
      <left style="hair">
        <color theme="0" tint="-0.34998626667073579"/>
      </left>
      <right style="thin">
        <color indexed="64"/>
      </right>
      <top style="hair">
        <color theme="0" tint="-0.34998626667073579"/>
      </top>
      <bottom style="hair">
        <color theme="0" tint="-0.34998626667073579"/>
      </bottom>
      <diagonal/>
    </border>
    <border>
      <left style="thin">
        <color theme="0" tint="-0.34998626667073579"/>
      </left>
      <right/>
      <top style="hair">
        <color theme="0" tint="-0.34998626667073579"/>
      </top>
      <bottom/>
      <diagonal/>
    </border>
    <border>
      <left/>
      <right style="thin">
        <color auto="1"/>
      </right>
      <top style="hair">
        <color theme="0" tint="-0.34998626667073579"/>
      </top>
      <bottom/>
      <diagonal/>
    </border>
    <border>
      <left/>
      <right style="thin">
        <color theme="0" tint="-0.34998626667073579"/>
      </right>
      <top style="hair">
        <color theme="0" tint="-0.34998626667073579"/>
      </top>
      <bottom/>
      <diagonal/>
    </border>
    <border>
      <left/>
      <right/>
      <top style="hair">
        <color theme="0" tint="-0.34998626667073579"/>
      </top>
      <bottom/>
      <diagonal/>
    </border>
    <border>
      <left style="thin">
        <color theme="0" tint="-0.34998626667073579"/>
      </left>
      <right style="thin">
        <color theme="0" tint="-0.34998626667073579"/>
      </right>
      <top style="thin">
        <color auto="1"/>
      </top>
      <bottom/>
      <diagonal/>
    </border>
    <border>
      <left/>
      <right style="thin">
        <color auto="1"/>
      </right>
      <top style="thin">
        <color auto="1"/>
      </top>
      <bottom/>
      <diagonal/>
    </border>
    <border>
      <left style="hair">
        <color auto="1"/>
      </left>
      <right style="thin">
        <color theme="0" tint="-0.34998626667073579"/>
      </right>
      <top style="thin">
        <color auto="1"/>
      </top>
      <bottom/>
      <diagonal/>
    </border>
    <border>
      <left style="hair">
        <color auto="1"/>
      </left>
      <right style="thin">
        <color theme="0" tint="-0.34998626667073579"/>
      </right>
      <top style="thin">
        <color theme="0" tint="-0.34998626667073579"/>
      </top>
      <bottom style="hair">
        <color theme="0" tint="-0.34998626667073579"/>
      </bottom>
      <diagonal/>
    </border>
    <border>
      <left style="hair">
        <color auto="1"/>
      </left>
      <right style="thin">
        <color theme="0" tint="-0.34998626667073579"/>
      </right>
      <top style="hair">
        <color theme="0" tint="-0.34998626667073579"/>
      </top>
      <bottom style="hair">
        <color theme="0" tint="-0.34998626667073579"/>
      </bottom>
      <diagonal/>
    </border>
    <border>
      <left style="hair">
        <color auto="1"/>
      </left>
      <right style="thin">
        <color theme="0" tint="-0.34998626667073579"/>
      </right>
      <top style="hair">
        <color theme="0" tint="-0.34998626667073579"/>
      </top>
      <bottom style="thin">
        <color theme="0" tint="-0.34998626667073579"/>
      </bottom>
      <diagonal/>
    </border>
    <border>
      <left style="hair">
        <color auto="1"/>
      </left>
      <right style="thin">
        <color theme="0" tint="-0.34998626667073579"/>
      </right>
      <top style="thin">
        <color theme="0" tint="-0.34998626667073579"/>
      </top>
      <bottom style="thin">
        <color auto="1"/>
      </bottom>
      <diagonal/>
    </border>
    <border>
      <left style="hair">
        <color auto="1"/>
      </left>
      <right style="thin">
        <color theme="0" tint="-0.34998626667073579"/>
      </right>
      <top/>
      <bottom style="hair">
        <color theme="0" tint="-0.34998626667073579"/>
      </bottom>
      <diagonal/>
    </border>
    <border>
      <left/>
      <right style="thin">
        <color auto="1"/>
      </right>
      <top/>
      <bottom style="hair">
        <color theme="0"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55"/>
      </left>
      <right style="thin">
        <color indexed="55"/>
      </right>
      <top style="thin">
        <color indexed="55"/>
      </top>
      <bottom style="hair">
        <color indexed="55"/>
      </bottom>
      <diagonal/>
    </border>
    <border>
      <left style="thin">
        <color indexed="55"/>
      </left>
      <right style="thin">
        <color indexed="55"/>
      </right>
      <top style="hair">
        <color indexed="55"/>
      </top>
      <bottom style="hair">
        <color indexed="55"/>
      </bottom>
      <diagonal/>
    </border>
    <border>
      <left style="thin">
        <color indexed="55"/>
      </left>
      <right style="thin">
        <color indexed="55"/>
      </right>
      <top style="thin">
        <color indexed="55"/>
      </top>
      <bottom style="hair">
        <color indexed="55"/>
      </bottom>
      <diagonal/>
    </border>
    <border>
      <left style="thin">
        <color indexed="55"/>
      </left>
      <right style="thin">
        <color indexed="55"/>
      </right>
      <top style="hair">
        <color indexed="55"/>
      </top>
      <bottom style="thin">
        <color indexed="55"/>
      </bottom>
      <diagonal/>
    </border>
    <border>
      <left style="thin">
        <color indexed="55"/>
      </left>
      <right style="thin">
        <color indexed="55"/>
      </right>
      <top style="hair">
        <color indexed="55"/>
      </top>
      <bottom style="hair">
        <color indexed="55"/>
      </bottom>
      <diagonal/>
    </border>
    <border>
      <left style="thin">
        <color theme="0" tint="-0.34998626667073579"/>
      </left>
      <right/>
      <top style="thin">
        <color auto="1"/>
      </top>
      <bottom style="thin">
        <color theme="0" tint="-0.34998626667073579"/>
      </bottom>
      <diagonal/>
    </border>
    <border>
      <left/>
      <right style="thin">
        <color theme="0" tint="-0.34998626667073579"/>
      </right>
      <top style="thin">
        <color auto="1"/>
      </top>
      <bottom style="thin">
        <color theme="0" tint="-0.34998626667073579"/>
      </bottom>
      <diagonal/>
    </border>
    <border>
      <left/>
      <right/>
      <top style="thin">
        <color auto="1"/>
      </top>
      <bottom style="thin">
        <color theme="0" tint="-0.34998626667073579"/>
      </bottom>
      <diagonal/>
    </border>
    <border>
      <left style="thin">
        <color indexed="55"/>
      </left>
      <right style="thin">
        <color indexed="55"/>
      </right>
      <top style="thin">
        <color indexed="55"/>
      </top>
      <bottom style="hair">
        <color indexed="55"/>
      </bottom>
      <diagonal/>
    </border>
    <border>
      <left style="thin">
        <color indexed="64"/>
      </left>
      <right style="thin">
        <color indexed="64"/>
      </right>
      <top style="thin">
        <color indexed="64"/>
      </top>
      <bottom/>
      <diagonal/>
    </border>
    <border>
      <left style="thin">
        <color auto="1"/>
      </left>
      <right style="thin">
        <color theme="0" tint="-0.34998626667073579"/>
      </right>
      <top/>
      <bottom style="thin">
        <color auto="1"/>
      </bottom>
      <diagonal/>
    </border>
    <border>
      <left style="thin">
        <color auto="1"/>
      </left>
      <right/>
      <top style="thin">
        <color auto="1"/>
      </top>
      <bottom/>
      <diagonal/>
    </border>
    <border>
      <left/>
      <right/>
      <top style="thin">
        <color auto="1"/>
      </top>
      <bottom/>
      <diagonal/>
    </border>
    <border>
      <left/>
      <right style="thin">
        <color theme="0" tint="-0.34998626667073579"/>
      </right>
      <top style="thin">
        <color auto="1"/>
      </top>
      <bottom/>
      <diagonal/>
    </border>
    <border>
      <left/>
      <right style="thin">
        <color theme="0" tint="-0.34998626667073579"/>
      </right>
      <top/>
      <bottom/>
      <diagonal/>
    </border>
    <border>
      <left/>
      <right style="thin">
        <color indexed="64"/>
      </right>
      <top style="thin">
        <color auto="1"/>
      </top>
      <bottom style="thin">
        <color theme="0" tint="-0.34998626667073579"/>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55"/>
      </left>
      <right style="thin">
        <color indexed="55"/>
      </right>
      <top style="thin">
        <color indexed="55"/>
      </top>
      <bottom style="thin">
        <color indexed="55"/>
      </bottom>
      <diagonal/>
    </border>
    <border>
      <left/>
      <right/>
      <top style="thin">
        <color indexed="49"/>
      </top>
      <bottom style="double">
        <color indexed="49"/>
      </bottom>
      <diagonal/>
    </border>
    <border>
      <left/>
      <right/>
      <top/>
      <bottom style="thick">
        <color indexed="49"/>
      </bottom>
      <diagonal/>
    </border>
    <border>
      <left/>
      <right/>
      <top/>
      <bottom style="medium">
        <color indexed="49"/>
      </bottom>
      <diagonal/>
    </border>
    <border>
      <left style="thin">
        <color indexed="55"/>
      </left>
      <right style="thin">
        <color indexed="55"/>
      </right>
      <top style="thin">
        <color indexed="55"/>
      </top>
      <bottom style="thin">
        <color indexed="55"/>
      </bottom>
      <diagonal/>
    </border>
    <border>
      <left/>
      <right/>
      <top style="thin">
        <color indexed="49"/>
      </top>
      <bottom style="double">
        <color indexed="49"/>
      </bottom>
      <diagonal/>
    </border>
    <border>
      <left style="thin">
        <color indexed="55"/>
      </left>
      <right style="thin">
        <color indexed="55"/>
      </right>
      <top style="thin">
        <color indexed="55"/>
      </top>
      <bottom style="hair">
        <color indexed="55"/>
      </bottom>
      <diagonal/>
    </border>
    <border>
      <left/>
      <right/>
      <top style="medium">
        <color theme="0" tint="-0.14996795556505021"/>
      </top>
      <bottom style="medium">
        <color theme="0" tint="-0.14996795556505021"/>
      </bottom>
      <diagonal/>
    </border>
    <border>
      <left style="thin">
        <color theme="0" tint="-0.34998626667073579"/>
      </left>
      <right/>
      <top/>
      <bottom style="thin">
        <color theme="0" tint="-0.34998626667073579"/>
      </bottom>
      <diagonal/>
    </border>
    <border>
      <left style="thin">
        <color theme="0" tint="-0.34998626667073579"/>
      </left>
      <right style="thin">
        <color theme="1"/>
      </right>
      <top style="thin">
        <color theme="0" tint="-0.34998626667073579"/>
      </top>
      <bottom style="hair">
        <color theme="0" tint="-0.34998626667073579"/>
      </bottom>
      <diagonal/>
    </border>
    <border>
      <left style="thin">
        <color theme="0" tint="-0.34998626667073579"/>
      </left>
      <right style="thin">
        <color theme="1"/>
      </right>
      <top style="hair">
        <color theme="0" tint="-0.34998626667073579"/>
      </top>
      <bottom style="thin">
        <color theme="0" tint="-0.34998626667073579"/>
      </bottom>
      <diagonal/>
    </border>
    <border>
      <left style="thin">
        <color theme="1"/>
      </left>
      <right style="thin">
        <color theme="0" tint="-0.34998626667073579"/>
      </right>
      <top style="thin">
        <color theme="0" tint="-0.34998626667073579"/>
      </top>
      <bottom/>
      <diagonal/>
    </border>
    <border>
      <left style="thin">
        <color theme="1"/>
      </left>
      <right style="thin">
        <color theme="0" tint="-0.34998626667073579"/>
      </right>
      <top/>
      <bottom/>
      <diagonal/>
    </border>
    <border>
      <left style="thin">
        <color theme="1"/>
      </left>
      <right style="thin">
        <color theme="0" tint="-0.34998626667073579"/>
      </right>
      <top/>
      <bottom style="thin">
        <color theme="0" tint="-0.34998626667073579"/>
      </bottom>
      <diagonal/>
    </border>
    <border>
      <left style="thin">
        <color auto="1"/>
      </left>
      <right style="thin">
        <color theme="0" tint="-0.34998626667073579"/>
      </right>
      <top/>
      <bottom style="thin">
        <color theme="0" tint="-0.24994659260841701"/>
      </bottom>
      <diagonal/>
    </border>
    <border>
      <left style="thin">
        <color auto="1"/>
      </left>
      <right style="thin">
        <color theme="0" tint="-0.34998626667073579"/>
      </right>
      <top style="thin">
        <color theme="0" tint="-0.24994659260841701"/>
      </top>
      <bottom/>
      <diagonal/>
    </border>
    <border>
      <left style="thin">
        <color indexed="55"/>
      </left>
      <right style="thin">
        <color indexed="55"/>
      </right>
      <top style="thin">
        <color indexed="55"/>
      </top>
      <bottom style="hair">
        <color indexed="55"/>
      </bottom>
      <diagonal/>
    </border>
    <border>
      <left/>
      <right style="thin">
        <color indexed="64"/>
      </right>
      <top/>
      <bottom style="thin">
        <color indexed="64"/>
      </bottom>
      <diagonal/>
    </border>
    <border>
      <left style="thin">
        <color theme="0" tint="-0.34998626667073579"/>
      </left>
      <right/>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style="thin">
        <color indexed="55"/>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55"/>
      </left>
      <right style="thin">
        <color indexed="55"/>
      </right>
      <top style="thin">
        <color indexed="55"/>
      </top>
      <bottom style="thin">
        <color indexed="55"/>
      </bottom>
      <diagonal/>
    </border>
    <border>
      <left/>
      <right/>
      <top style="thin">
        <color indexed="49"/>
      </top>
      <bottom style="double">
        <color indexed="49"/>
      </bottom>
      <diagonal/>
    </border>
    <border>
      <left style="thin">
        <color indexed="55"/>
      </left>
      <right style="thin">
        <color indexed="55"/>
      </right>
      <top/>
      <bottom style="hair">
        <color indexed="55"/>
      </bottom>
      <diagonal/>
    </border>
    <border>
      <left/>
      <right style="thin">
        <color indexed="64"/>
      </right>
      <top/>
      <bottom style="thin">
        <color theme="0" tint="-0.34998626667073579"/>
      </bottom>
      <diagonal/>
    </border>
    <border>
      <left style="thin">
        <color theme="0" tint="-0.34998626667073579"/>
      </left>
      <right style="thin">
        <color theme="0" tint="-0.34998626667073579"/>
      </right>
      <top style="hair">
        <color theme="0" tint="-0.34998626667073579"/>
      </top>
      <bottom style="hair">
        <color theme="1" tint="0.499984740745262"/>
      </bottom>
      <diagonal/>
    </border>
    <border>
      <left style="thin">
        <color auto="1"/>
      </left>
      <right/>
      <top style="thin">
        <color theme="0" tint="-0.34998626667073579"/>
      </top>
      <bottom style="thin">
        <color auto="1"/>
      </bottom>
      <diagonal/>
    </border>
    <border>
      <left/>
      <right style="thin">
        <color indexed="55"/>
      </right>
      <top style="hair">
        <color theme="0" tint="-0.34998626667073579"/>
      </top>
      <bottom/>
      <diagonal/>
    </border>
    <border>
      <left/>
      <right style="thin">
        <color indexed="55"/>
      </right>
      <top/>
      <bottom style="thin">
        <color theme="0" tint="-0.34998626667073579"/>
      </bottom>
      <diagonal/>
    </border>
    <border>
      <left style="thin">
        <color auto="1"/>
      </left>
      <right/>
      <top/>
      <bottom style="thin">
        <color theme="0" tint="-0.34998626667073579"/>
      </bottom>
      <diagonal/>
    </border>
    <border>
      <left style="hair">
        <color indexed="64"/>
      </left>
      <right style="hair">
        <color indexed="64"/>
      </right>
      <top/>
      <bottom/>
      <diagonal/>
    </border>
    <border>
      <left style="thin">
        <color theme="0" tint="-0.34998626667073579"/>
      </left>
      <right style="hair">
        <color indexed="64"/>
      </right>
      <top/>
      <bottom style="hair">
        <color theme="0" tint="-0.34998626667073579"/>
      </bottom>
      <diagonal/>
    </border>
    <border>
      <left style="hair">
        <color auto="1"/>
      </left>
      <right style="thin">
        <color theme="0" tint="-0.34998626667073579"/>
      </right>
      <top/>
      <bottom style="thin">
        <color theme="0" tint="-0.34998626667073579"/>
      </bottom>
      <diagonal/>
    </border>
    <border>
      <left/>
      <right style="thin">
        <color auto="1"/>
      </right>
      <top/>
      <bottom style="thin">
        <color theme="0" tint="-0.34998626667073579"/>
      </bottom>
      <diagonal/>
    </border>
    <border>
      <left style="hair">
        <color auto="1"/>
      </left>
      <right style="thin">
        <color theme="0" tint="-0.34998626667073579"/>
      </right>
      <top style="hair">
        <color theme="0" tint="-0.34998626667073579"/>
      </top>
      <bottom style="hair">
        <color theme="1" tint="0.499984740745262"/>
      </bottom>
      <diagonal/>
    </border>
    <border>
      <left/>
      <right style="thin">
        <color auto="1"/>
      </right>
      <top style="hair">
        <color theme="0" tint="-0.34998626667073579"/>
      </top>
      <bottom style="hair">
        <color theme="1" tint="0.499984740745262"/>
      </bottom>
      <diagonal/>
    </border>
    <border>
      <left style="thin">
        <color theme="0" tint="-0.34998626667073579"/>
      </left>
      <right style="hair">
        <color indexed="64"/>
      </right>
      <top style="hair">
        <color theme="0" tint="-0.34998626667073579"/>
      </top>
      <bottom style="hair">
        <color theme="1" tint="0.499984740745262"/>
      </bottom>
      <diagonal/>
    </border>
    <border>
      <left/>
      <right style="thin">
        <color theme="0" tint="-0.34998626667073579"/>
      </right>
      <top style="hair">
        <color theme="0" tint="-0.34998626667073579"/>
      </top>
      <bottom style="hair">
        <color theme="1" tint="0.499984740745262"/>
      </bottom>
      <diagonal/>
    </border>
    <border>
      <left/>
      <right style="thin">
        <color theme="0" tint="-0.34998626667073579"/>
      </right>
      <top style="thin">
        <color theme="0" tint="-0.34998626667073579"/>
      </top>
      <bottom style="hair">
        <color theme="1" tint="0.499984740745262"/>
      </bottom>
      <diagonal/>
    </border>
    <border>
      <left style="thin">
        <color theme="0" tint="-0.34998626667073579"/>
      </left>
      <right style="thin">
        <color theme="0" tint="-0.34998626667073579"/>
      </right>
      <top style="thin">
        <color theme="0" tint="-0.34998626667073579"/>
      </top>
      <bottom style="hair">
        <color theme="1" tint="0.499984740745262"/>
      </bottom>
      <diagonal/>
    </border>
    <border>
      <left/>
      <right style="thin">
        <color theme="0" tint="-0.34998626667073579"/>
      </right>
      <top style="thin">
        <color auto="1"/>
      </top>
      <bottom style="thin">
        <color theme="0" tint="-0.34998626667073579"/>
      </bottom>
      <diagonal/>
    </border>
    <border>
      <left style="thin">
        <color theme="0" tint="-0.34998626667073579"/>
      </left>
      <right style="thin">
        <color theme="2" tint="-0.249977111117893"/>
      </right>
      <top style="thin">
        <color auto="1"/>
      </top>
      <bottom style="thin">
        <color theme="0" tint="-0.34998626667073579"/>
      </bottom>
      <diagonal/>
    </border>
    <border>
      <left style="thin">
        <color theme="0" tint="-0.34998626667073579"/>
      </left>
      <right style="thin">
        <color theme="2" tint="-0.249977111117893"/>
      </right>
      <top/>
      <bottom/>
      <diagonal/>
    </border>
    <border>
      <left style="thin">
        <color theme="0" tint="-0.34998626667073579"/>
      </left>
      <right style="thin">
        <color theme="2" tint="-0.249977111117893"/>
      </right>
      <top style="hair">
        <color theme="0" tint="-0.34998626667073579"/>
      </top>
      <bottom style="hair">
        <color theme="0" tint="-0.34998626667073579"/>
      </bottom>
      <diagonal/>
    </border>
    <border>
      <left style="thin">
        <color theme="2" tint="-0.249977111117893"/>
      </left>
      <right style="thin">
        <color theme="2" tint="-0.249977111117893"/>
      </right>
      <top style="thin">
        <color theme="0" tint="-0.34998626667073579"/>
      </top>
      <bottom/>
      <diagonal/>
    </border>
    <border>
      <left/>
      <right style="thin">
        <color theme="2" tint="-0.249977111117893"/>
      </right>
      <top/>
      <bottom/>
      <diagonal/>
    </border>
    <border>
      <left/>
      <right style="thin">
        <color theme="2" tint="-0.249977111117893"/>
      </right>
      <top style="thin">
        <color auto="1"/>
      </top>
      <bottom style="thin">
        <color theme="0" tint="-0.34998626667073579"/>
      </bottom>
      <diagonal/>
    </border>
    <border>
      <left/>
      <right style="thin">
        <color theme="2" tint="-0.249977111117893"/>
      </right>
      <top style="thin">
        <color theme="0" tint="-0.34998626667073579"/>
      </top>
      <bottom style="hair">
        <color theme="1" tint="0.499984740745262"/>
      </bottom>
      <diagonal/>
    </border>
    <border>
      <left style="thin">
        <color theme="0" tint="-0.34998626667073579"/>
      </left>
      <right style="thin">
        <color theme="2" tint="-0.249977111117893"/>
      </right>
      <top/>
      <bottom style="hair">
        <color theme="0" tint="-0.34998626667073579"/>
      </bottom>
      <diagonal/>
    </border>
    <border>
      <left style="thin">
        <color theme="0" tint="-0.34998626667073579"/>
      </left>
      <right style="thin">
        <color theme="2" tint="-0.249977111117893"/>
      </right>
      <top style="thin">
        <color theme="0" tint="-0.34998626667073579"/>
      </top>
      <bottom/>
      <diagonal/>
    </border>
    <border>
      <left style="thin">
        <color theme="0" tint="-0.34998626667073579"/>
      </left>
      <right style="thin">
        <color theme="2" tint="-0.249977111117893"/>
      </right>
      <top/>
      <bottom style="thin">
        <color theme="0" tint="-0.34998626667073579"/>
      </bottom>
      <diagonal/>
    </border>
    <border>
      <left style="thin">
        <color theme="2" tint="-0.249977111117893"/>
      </left>
      <right style="thin">
        <color theme="2" tint="-0.249977111117893"/>
      </right>
      <top/>
      <bottom/>
      <diagonal/>
    </border>
    <border>
      <left style="thin">
        <color theme="2" tint="-0.249977111117893"/>
      </left>
      <right style="thin">
        <color theme="2" tint="-0.249977111117893"/>
      </right>
      <top/>
      <bottom style="thin">
        <color theme="0" tint="-0.34998626667073579"/>
      </bottom>
      <diagonal/>
    </border>
    <border>
      <left style="thin">
        <color theme="0" tint="-0.34998626667073579"/>
      </left>
      <right style="thin">
        <color theme="2" tint="-0.249977111117893"/>
      </right>
      <top style="hair">
        <color theme="0" tint="-0.34998626667073579"/>
      </top>
      <bottom/>
      <diagonal/>
    </border>
    <border>
      <left style="thin">
        <color theme="0" tint="-0.34998626667073579"/>
      </left>
      <right style="thin">
        <color theme="2" tint="-0.249977111117893"/>
      </right>
      <top style="hair">
        <color theme="0" tint="-0.34998626667073579"/>
      </top>
      <bottom style="thin">
        <color theme="0" tint="-0.34998626667073579"/>
      </bottom>
      <diagonal/>
    </border>
    <border>
      <left/>
      <right style="thin">
        <color theme="2" tint="-0.249977111117893"/>
      </right>
      <top/>
      <bottom style="thin">
        <color theme="0" tint="-0.34998626667073579"/>
      </bottom>
      <diagonal/>
    </border>
    <border>
      <left style="thin">
        <color theme="2" tint="-0.249977111117893"/>
      </left>
      <right style="thin">
        <color theme="2" tint="-0.249977111117893"/>
      </right>
      <top style="hair">
        <color theme="2"/>
      </top>
      <bottom/>
      <diagonal/>
    </border>
    <border>
      <left style="thin">
        <color theme="0" tint="-0.34998626667073579"/>
      </left>
      <right style="thin">
        <color theme="2" tint="-0.249977111117893"/>
      </right>
      <top style="hair">
        <color theme="2" tint="-9.9978637043366805E-2"/>
      </top>
      <bottom style="thin">
        <color theme="0" tint="-0.34998626667073579"/>
      </bottom>
      <diagonal/>
    </border>
    <border>
      <left style="thin">
        <color theme="0" tint="-0.34998626667073579"/>
      </left>
      <right style="thin">
        <color theme="2" tint="-0.249977111117893"/>
      </right>
      <top/>
      <bottom style="hair">
        <color theme="2" tint="-9.9978637043366805E-2"/>
      </bottom>
      <diagonal/>
    </border>
    <border>
      <left/>
      <right style="thin">
        <color theme="0" tint="-0.34998626667073579"/>
      </right>
      <top/>
      <bottom style="hair">
        <color theme="2" tint="-9.9978637043366805E-2"/>
      </bottom>
      <diagonal/>
    </border>
    <border>
      <left style="thin">
        <color theme="2" tint="-0.249977111117893"/>
      </left>
      <right style="thin">
        <color theme="2" tint="-0.249977111117893"/>
      </right>
      <top style="hair">
        <color theme="2" tint="-9.9978637043366805E-2"/>
      </top>
      <bottom/>
      <diagonal/>
    </border>
    <border>
      <left style="hair">
        <color theme="2" tint="-9.9978637043366805E-2"/>
      </left>
      <right style="hair">
        <color theme="2" tint="-9.9978637043366805E-2"/>
      </right>
      <top style="hair">
        <color theme="2" tint="-9.9978637043366805E-2"/>
      </top>
      <bottom style="hair">
        <color theme="2" tint="-9.9978637043366805E-2"/>
      </bottom>
      <diagonal/>
    </border>
    <border>
      <left/>
      <right style="hair">
        <color theme="2" tint="-9.9978637043366805E-2"/>
      </right>
      <top style="hair">
        <color theme="0" tint="-0.34998626667073579"/>
      </top>
      <bottom style="hair">
        <color theme="0" tint="-0.34998626667073579"/>
      </bottom>
      <diagonal/>
    </border>
    <border>
      <left style="thin">
        <color theme="0" tint="-0.34998626667073579"/>
      </left>
      <right style="hair">
        <color theme="0" tint="-0.34998626667073579"/>
      </right>
      <top/>
      <bottom style="hair">
        <color theme="0" tint="-0.34998626667073579"/>
      </bottom>
      <diagonal/>
    </border>
    <border>
      <left style="hair">
        <color theme="2" tint="-9.9978637043366805E-2"/>
      </left>
      <right style="thin">
        <color theme="1" tint="0.499984740745262"/>
      </right>
      <top style="hair">
        <color theme="2" tint="-9.9978637043366805E-2"/>
      </top>
      <bottom style="hair">
        <color theme="2" tint="-9.9978637043366805E-2"/>
      </bottom>
      <diagonal/>
    </border>
    <border>
      <left style="hair">
        <color theme="0" tint="-0.34998626667073579"/>
      </left>
      <right style="thin">
        <color theme="1" tint="0.499984740745262"/>
      </right>
      <top style="hair">
        <color theme="2" tint="-9.9978637043366805E-2"/>
      </top>
      <bottom style="hair">
        <color theme="0" tint="-0.34998626667073579"/>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0" tint="-0.34998626667073579"/>
      </top>
      <bottom style="thin">
        <color theme="1" tint="0.499984740745262"/>
      </bottom>
      <diagonal/>
    </border>
    <border>
      <left/>
      <right style="thin">
        <color theme="1" tint="0.499984740745262"/>
      </right>
      <top style="thin">
        <color theme="0" tint="-0.34998626667073579"/>
      </top>
      <bottom style="thin">
        <color theme="1" tint="0.499984740745262"/>
      </bottom>
      <diagonal/>
    </border>
    <border>
      <left style="thin">
        <color theme="0" tint="-0.34998626667073579"/>
      </left>
      <right/>
      <top style="hair">
        <color theme="0" tint="-0.34998626667073579"/>
      </top>
      <bottom style="hair">
        <color theme="1" tint="0.499984740745262"/>
      </bottom>
      <diagonal/>
    </border>
    <border>
      <left/>
      <right/>
      <top style="hair">
        <color theme="0" tint="-0.34998626667073579"/>
      </top>
      <bottom style="hair">
        <color theme="1" tint="0.499984740745262"/>
      </bottom>
      <diagonal/>
    </border>
    <border>
      <left/>
      <right style="thin">
        <color indexed="55"/>
      </right>
      <top style="hair">
        <color indexed="55"/>
      </top>
      <bottom style="hair">
        <color indexed="55"/>
      </bottom>
      <diagonal/>
    </border>
    <border>
      <left/>
      <right style="thin">
        <color indexed="55"/>
      </right>
      <top style="thin">
        <color theme="0" tint="-0.34998626667073579"/>
      </top>
      <bottom style="hair">
        <color theme="0" tint="-0.34998626667073579"/>
      </bottom>
      <diagonal/>
    </border>
    <border>
      <left/>
      <right/>
      <top/>
      <bottom style="hair">
        <color theme="1" tint="0.499984740745262"/>
      </bottom>
      <diagonal/>
    </border>
    <border>
      <left/>
      <right style="thin">
        <color indexed="55"/>
      </right>
      <top style="hair">
        <color theme="0" tint="-0.34998626667073579"/>
      </top>
      <bottom style="hair">
        <color theme="1" tint="0.499984740745262"/>
      </bottom>
      <diagonal/>
    </border>
    <border>
      <left/>
      <right style="thin">
        <color indexed="64"/>
      </right>
      <top style="thin">
        <color theme="0" tint="-0.34998626667073579"/>
      </top>
      <bottom style="hair">
        <color theme="0" tint="-0.34998626667073579"/>
      </bottom>
      <diagonal/>
    </border>
    <border>
      <left/>
      <right/>
      <top style="thin">
        <color auto="1"/>
      </top>
      <bottom style="thin">
        <color theme="0" tint="-0.34998626667073579"/>
      </bottom>
      <diagonal/>
    </border>
    <border>
      <left style="hair">
        <color theme="0" tint="-0.14999847407452621"/>
      </left>
      <right style="thin">
        <color theme="0" tint="-0.34998626667073579"/>
      </right>
      <top style="hair">
        <color theme="0" tint="-0.14999847407452621"/>
      </top>
      <bottom style="hair">
        <color theme="0" tint="-0.14999847407452621"/>
      </bottom>
      <diagonal/>
    </border>
    <border>
      <left style="thin">
        <color theme="0" tint="-0.34998626667073579"/>
      </left>
      <right style="thin">
        <color theme="0" tint="-0.249977111117893"/>
      </right>
      <top style="hair">
        <color theme="0" tint="-0.34998626667073579"/>
      </top>
      <bottom/>
      <diagonal/>
    </border>
    <border>
      <left/>
      <right style="thin">
        <color theme="0" tint="-0.34998626667073579"/>
      </right>
      <top style="hair">
        <color theme="0" tint="-0.14999847407452621"/>
      </top>
      <bottom style="hair">
        <color theme="0" tint="-0.14999847407452621"/>
      </bottom>
      <diagonal/>
    </border>
    <border>
      <left style="hair">
        <color theme="0" tint="-0.249977111117893"/>
      </left>
      <right style="hair">
        <color theme="0" tint="-0.249977111117893"/>
      </right>
      <top style="hair">
        <color theme="0" tint="-0.249977111117893"/>
      </top>
      <bottom style="hair">
        <color theme="0" tint="-0.249977111117893"/>
      </bottom>
      <diagonal/>
    </border>
    <border>
      <left style="thin">
        <color theme="0" tint="-0.34998626667073579"/>
      </left>
      <right style="thin">
        <color theme="0" tint="-0.34998626667073579"/>
      </right>
      <top/>
      <bottom style="thin">
        <color indexed="64"/>
      </bottom>
      <diagonal/>
    </border>
    <border>
      <left style="thin">
        <color theme="0" tint="-0.34998626667073579"/>
      </left>
      <right style="thin">
        <color theme="0" tint="-0.34998626667073579"/>
      </right>
      <top style="hair">
        <color theme="0" tint="-0.34998626667073579"/>
      </top>
      <bottom style="thin">
        <color indexed="64"/>
      </bottom>
      <diagonal/>
    </border>
    <border>
      <left style="thin">
        <color theme="0" tint="-0.34998626667073579"/>
      </left>
      <right style="thin">
        <color theme="0" tint="-0.34998626667073579"/>
      </right>
      <top/>
      <bottom style="hair">
        <color theme="2" tint="-9.9978637043366805E-2"/>
      </bottom>
      <diagonal/>
    </border>
    <border>
      <left style="thin">
        <color theme="0" tint="-0.34998626667073579"/>
      </left>
      <right style="thin">
        <color theme="2" tint="-0.249977111117893"/>
      </right>
      <top style="hair">
        <color theme="0" tint="-0.34998626667073579"/>
      </top>
      <bottom style="thin">
        <color indexed="64"/>
      </bottom>
      <diagonal/>
    </border>
    <border>
      <left style="thin">
        <color theme="2" tint="-0.249977111117893"/>
      </left>
      <right style="thin">
        <color theme="2" tint="-0.249977111117893"/>
      </right>
      <top style="hair">
        <color theme="0" tint="-0.34998626667073579"/>
      </top>
      <bottom style="thin">
        <color indexed="64"/>
      </bottom>
      <diagonal/>
    </border>
    <border>
      <left/>
      <right style="thin">
        <color theme="2" tint="-0.249977111117893"/>
      </right>
      <top style="hair">
        <color theme="0" tint="-0.34998626667073579"/>
      </top>
      <bottom style="thin">
        <color indexed="64"/>
      </bottom>
      <diagonal/>
    </border>
    <border>
      <left style="thin">
        <color theme="2" tint="-0.249977111117893"/>
      </left>
      <right style="thin">
        <color theme="2" tint="-0.249977111117893"/>
      </right>
      <top style="hair">
        <color theme="1" tint="0.499984740745262"/>
      </top>
      <bottom style="thin">
        <color indexed="64"/>
      </bottom>
      <diagonal/>
    </border>
    <border>
      <left/>
      <right style="thin">
        <color theme="0" tint="-0.34998626667073579"/>
      </right>
      <top/>
      <bottom style="thin">
        <color indexed="64"/>
      </bottom>
      <diagonal/>
    </border>
    <border>
      <left style="hair">
        <color auto="1"/>
      </left>
      <right style="thin">
        <color theme="0" tint="-0.34998626667073579"/>
      </right>
      <top style="hair">
        <color theme="0" tint="-0.34998626667073579"/>
      </top>
      <bottom style="thin">
        <color indexed="64"/>
      </bottom>
      <diagonal/>
    </border>
    <border>
      <left/>
      <right style="thin">
        <color auto="1"/>
      </right>
      <top style="hair">
        <color theme="0" tint="-0.34998626667073579"/>
      </top>
      <bottom style="thin">
        <color indexed="64"/>
      </bottom>
      <diagonal/>
    </border>
    <border>
      <left style="thin">
        <color theme="0" tint="-0.34998626667073579"/>
      </left>
      <right style="hair">
        <color theme="0" tint="-0.34998626667073579"/>
      </right>
      <top style="thin">
        <color indexed="64"/>
      </top>
      <bottom style="hair">
        <color theme="0" tint="-0.34998626667073579"/>
      </bottom>
      <diagonal/>
    </border>
    <border>
      <left style="thin">
        <color theme="0" tint="-0.34998626667073579"/>
      </left>
      <right/>
      <top style="thin">
        <color auto="1"/>
      </top>
      <bottom/>
      <diagonal/>
    </border>
    <border>
      <left style="thin">
        <color theme="0" tint="-0.34998626667073579"/>
      </left>
      <right style="thin">
        <color theme="0" tint="-0.34998626667073579"/>
      </right>
      <top style="thin">
        <color indexed="64"/>
      </top>
      <bottom style="hair">
        <color theme="0" tint="-0.34998626667073579"/>
      </bottom>
      <diagonal/>
    </border>
    <border>
      <left style="thin">
        <color theme="0" tint="-0.34998626667073579"/>
      </left>
      <right style="hair">
        <color theme="0" tint="-0.249977111117893"/>
      </right>
      <top style="hair">
        <color theme="0" tint="-0.34998626667073579"/>
      </top>
      <bottom style="hair">
        <color theme="0" tint="-0.34998626667073579"/>
      </bottom>
      <diagonal/>
    </border>
    <border>
      <left style="hair">
        <color theme="0" tint="-0.249977111117893"/>
      </left>
      <right style="hair">
        <color theme="0" tint="-0.249977111117893"/>
      </right>
      <top style="hair">
        <color theme="0" tint="-0.34998626667073579"/>
      </top>
      <bottom style="hair">
        <color theme="0" tint="-0.34998626667073579"/>
      </bottom>
      <diagonal/>
    </border>
    <border>
      <left style="thin">
        <color auto="1"/>
      </left>
      <right style="thin">
        <color theme="0" tint="-0.34998626667073579"/>
      </right>
      <top style="thin">
        <color indexed="64"/>
      </top>
      <bottom style="thin">
        <color auto="1"/>
      </bottom>
      <diagonal/>
    </border>
    <border>
      <left style="thin">
        <color theme="0" tint="-0.34998626667073579"/>
      </left>
      <right style="thin">
        <color theme="0" tint="-0.34998626667073579"/>
      </right>
      <top style="thin">
        <color indexed="64"/>
      </top>
      <bottom style="thin">
        <color auto="1"/>
      </bottom>
      <diagonal/>
    </border>
    <border>
      <left style="thin">
        <color theme="0" tint="-0.34998626667073579"/>
      </left>
      <right style="hair">
        <color theme="2" tint="-9.9978637043366805E-2"/>
      </right>
      <top style="hair">
        <color theme="0" tint="-0.34998626667073579"/>
      </top>
      <bottom style="hair">
        <color theme="0" tint="-0.34998626667073579"/>
      </bottom>
      <diagonal/>
    </border>
    <border>
      <left style="hair">
        <color theme="2" tint="-9.9978637043366805E-2"/>
      </left>
      <right style="hair">
        <color theme="2" tint="-9.9978637043366805E-2"/>
      </right>
      <top style="hair">
        <color theme="0" tint="-0.34998626667073579"/>
      </top>
      <bottom style="hair">
        <color theme="0" tint="-0.3499862666707357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bottom style="medium">
        <color indexed="27"/>
      </bottom>
      <diagonal/>
    </border>
    <border>
      <left/>
      <right/>
      <top/>
      <bottom style="double">
        <color indexed="10"/>
      </bottom>
      <diagonal/>
    </border>
    <border>
      <left style="hair">
        <color indexed="64"/>
      </left>
      <right style="hair">
        <color indexed="64"/>
      </right>
      <top style="thin">
        <color indexed="64"/>
      </top>
      <bottom/>
      <diagonal/>
    </border>
    <border>
      <left style="hair">
        <color indexed="64"/>
      </left>
      <right style="hair">
        <color indexed="64"/>
      </right>
      <top style="double">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right/>
      <top style="medium">
        <color indexed="8"/>
      </top>
      <bottom style="medium">
        <color indexed="8"/>
      </bottom>
      <diagonal/>
    </border>
    <border>
      <left/>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hair">
        <color indexed="8"/>
      </left>
      <right style="hair">
        <color indexed="8"/>
      </right>
      <top style="thin">
        <color indexed="8"/>
      </top>
      <bottom/>
      <diagonal/>
    </border>
    <border>
      <left style="hair">
        <color indexed="8"/>
      </left>
      <right style="hair">
        <color indexed="8"/>
      </right>
      <top style="double">
        <color indexed="8"/>
      </top>
      <bottom/>
      <diagonal/>
    </border>
    <border>
      <left/>
      <right/>
      <top style="thin">
        <color indexed="64"/>
      </top>
      <bottom style="double">
        <color indexed="64"/>
      </bottom>
      <diagonal/>
    </border>
    <border>
      <left/>
      <right/>
      <top style="thin">
        <color indexed="49"/>
      </top>
      <bottom style="double">
        <color indexed="49"/>
      </bottom>
      <diagonal/>
    </border>
    <border>
      <left/>
      <right/>
      <top style="thin">
        <color indexed="8"/>
      </top>
      <bottom style="double">
        <color indexed="8"/>
      </bottom>
      <diagonal/>
    </border>
    <border>
      <left/>
      <right/>
      <top style="thin">
        <color indexed="62"/>
      </top>
      <bottom style="double">
        <color indexed="62"/>
      </bottom>
      <diagonal/>
    </border>
    <border>
      <left style="thin">
        <color indexed="8"/>
      </left>
      <right/>
      <top/>
      <bottom style="thin">
        <color indexed="8"/>
      </bottom>
      <diagonal/>
    </border>
    <border>
      <left style="thin">
        <color theme="0" tint="-0.34998626667073579"/>
      </left>
      <right style="hair">
        <color theme="2" tint="-0.249977111117893"/>
      </right>
      <top style="hair">
        <color theme="0" tint="-0.34998626667073579"/>
      </top>
      <bottom style="hair">
        <color theme="0" tint="-0.34998626667073579"/>
      </bottom>
      <diagonal/>
    </border>
    <border>
      <left style="hair">
        <color theme="2" tint="-0.249977111117893"/>
      </left>
      <right style="hair">
        <color theme="2" tint="-0.249977111117893"/>
      </right>
      <top style="hair">
        <color theme="0" tint="-0.34998626667073579"/>
      </top>
      <bottom style="hair">
        <color theme="0" tint="-0.34998626667073579"/>
      </bottom>
      <diagonal/>
    </border>
    <border>
      <left style="thin">
        <color auto="1"/>
      </left>
      <right style="thin">
        <color theme="0" tint="-0.34998626667073579"/>
      </right>
      <top/>
      <bottom/>
      <diagonal/>
    </border>
    <border>
      <left style="hair">
        <color indexed="64"/>
      </left>
      <right/>
      <top style="hair">
        <color theme="0" tint="-0.34998626667073579"/>
      </top>
      <bottom style="hair">
        <color theme="0" tint="-0.34998626667073579"/>
      </bottom>
      <diagonal/>
    </border>
    <border>
      <left style="hair">
        <color indexed="64"/>
      </left>
      <right style="hair">
        <color indexed="64"/>
      </right>
      <top style="hair">
        <color theme="0" tint="-0.34998626667073579"/>
      </top>
      <bottom style="hair">
        <color theme="0" tint="-0.34998626667073579"/>
      </bottom>
      <diagonal/>
    </border>
  </borders>
  <cellStyleXfs count="56586">
    <xf numFmtId="0" fontId="0" fillId="0" borderId="0">
      <alignment vertical="center"/>
    </xf>
    <xf numFmtId="0" fontId="28" fillId="0" borderId="0"/>
    <xf numFmtId="0" fontId="28" fillId="0" borderId="0"/>
    <xf numFmtId="0" fontId="32" fillId="0" borderId="0"/>
    <xf numFmtId="41" fontId="32" fillId="0" borderId="0" applyFont="0" applyFill="0" applyBorder="0" applyAlignment="0" applyProtection="0"/>
    <xf numFmtId="170" fontId="28" fillId="0" borderId="0"/>
    <xf numFmtId="0" fontId="38" fillId="0" borderId="0"/>
    <xf numFmtId="0" fontId="7" fillId="0" borderId="0"/>
    <xf numFmtId="174" fontId="48" fillId="0" borderId="0" applyFill="0" applyBorder="0" applyAlignment="0" applyProtection="0"/>
    <xf numFmtId="174" fontId="28" fillId="0" borderId="0" applyFill="0" applyBorder="0" applyAlignment="0" applyProtection="0"/>
    <xf numFmtId="164" fontId="49" fillId="0" borderId="0" applyFont="0" applyFill="0" applyBorder="0" applyAlignment="0" applyProtection="0"/>
    <xf numFmtId="9" fontId="49" fillId="0" borderId="0" applyFont="0" applyFill="0" applyBorder="0" applyAlignment="0" applyProtection="0"/>
    <xf numFmtId="0" fontId="54" fillId="10" borderId="0" applyNumberFormat="0" applyBorder="0" applyAlignment="0" applyProtection="0"/>
    <xf numFmtId="0" fontId="54" fillId="10" borderId="0" applyNumberFormat="0" applyBorder="0" applyAlignment="0" applyProtection="0"/>
    <xf numFmtId="0" fontId="54" fillId="11" borderId="0" applyNumberFormat="0" applyBorder="0" applyAlignment="0" applyProtection="0"/>
    <xf numFmtId="0" fontId="54" fillId="11" borderId="0" applyNumberFormat="0" applyBorder="0" applyAlignment="0" applyProtection="0"/>
    <xf numFmtId="0" fontId="54" fillId="12" borderId="0" applyNumberFormat="0" applyBorder="0" applyAlignment="0" applyProtection="0"/>
    <xf numFmtId="0" fontId="54" fillId="12"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9" borderId="0" applyNumberFormat="0" applyBorder="0" applyAlignment="0" applyProtection="0"/>
    <xf numFmtId="0" fontId="54" fillId="19" borderId="0" applyNumberFormat="0" applyBorder="0" applyAlignment="0" applyProtection="0"/>
    <xf numFmtId="0" fontId="55" fillId="20" borderId="0" applyNumberFormat="0" applyBorder="0" applyAlignment="0" applyProtection="0"/>
    <xf numFmtId="0" fontId="55" fillId="20" borderId="0" applyNumberFormat="0" applyBorder="0" applyAlignment="0" applyProtection="0"/>
    <xf numFmtId="0" fontId="55" fillId="17" borderId="0" applyNumberFormat="0" applyBorder="0" applyAlignment="0" applyProtection="0"/>
    <xf numFmtId="0" fontId="55" fillId="17" borderId="0" applyNumberFormat="0" applyBorder="0" applyAlignment="0" applyProtection="0"/>
    <xf numFmtId="0" fontId="55" fillId="18" borderId="0" applyNumberFormat="0" applyBorder="0" applyAlignment="0" applyProtection="0"/>
    <xf numFmtId="0" fontId="55" fillId="18"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3" borderId="0" applyNumberFormat="0" applyBorder="0" applyAlignment="0" applyProtection="0"/>
    <xf numFmtId="0" fontId="55" fillId="23" borderId="0" applyNumberFormat="0" applyBorder="0" applyAlignment="0" applyProtection="0"/>
    <xf numFmtId="0" fontId="55" fillId="24" borderId="0" applyNumberFormat="0" applyBorder="0" applyAlignment="0" applyProtection="0"/>
    <xf numFmtId="0" fontId="55" fillId="24" borderId="0" applyNumberFormat="0" applyBorder="0" applyAlignment="0" applyProtection="0"/>
    <xf numFmtId="0" fontId="55" fillId="25" borderId="0" applyNumberFormat="0" applyBorder="0" applyAlignment="0" applyProtection="0"/>
    <xf numFmtId="0" fontId="55" fillId="25"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1" borderId="0" applyNumberFormat="0" applyBorder="0" applyAlignment="0" applyProtection="0"/>
    <xf numFmtId="0" fontId="55" fillId="21"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7" borderId="0" applyNumberFormat="0" applyBorder="0" applyAlignment="0" applyProtection="0"/>
    <xf numFmtId="0" fontId="55" fillId="27" borderId="0" applyNumberFormat="0" applyBorder="0" applyAlignment="0" applyProtection="0"/>
    <xf numFmtId="0" fontId="56" fillId="11" borderId="0" applyNumberFormat="0" applyBorder="0" applyAlignment="0" applyProtection="0"/>
    <xf numFmtId="0" fontId="56" fillId="11" borderId="0" applyNumberFormat="0" applyBorder="0" applyAlignment="0" applyProtection="0"/>
    <xf numFmtId="0" fontId="57" fillId="28" borderId="160" applyNumberFormat="0" applyAlignment="0" applyProtection="0"/>
    <xf numFmtId="0" fontId="57" fillId="28" borderId="160" applyNumberFormat="0" applyAlignment="0" applyProtection="0"/>
    <xf numFmtId="0" fontId="58" fillId="29" borderId="161" applyNumberFormat="0" applyAlignment="0" applyProtection="0"/>
    <xf numFmtId="0" fontId="58" fillId="29" borderId="161" applyNumberFormat="0" applyAlignment="0" applyProtection="0"/>
    <xf numFmtId="43" fontId="7" fillId="0" borderId="0" applyFont="0" applyFill="0" applyBorder="0" applyAlignment="0" applyProtection="0"/>
    <xf numFmtId="41" fontId="7" fillId="0" borderId="0" applyFont="0" applyFill="0" applyBorder="0" applyAlignment="0" applyProtection="0"/>
    <xf numFmtId="44" fontId="7" fillId="0" borderId="0" applyFon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1" fillId="0" borderId="162" applyNumberFormat="0" applyFill="0" applyAlignment="0" applyProtection="0"/>
    <xf numFmtId="0" fontId="61" fillId="0" borderId="162" applyNumberFormat="0" applyFill="0" applyAlignment="0" applyProtection="0"/>
    <xf numFmtId="0" fontId="62" fillId="0" borderId="163" applyNumberFormat="0" applyFill="0" applyAlignment="0" applyProtection="0"/>
    <xf numFmtId="0" fontId="62" fillId="0" borderId="163" applyNumberFormat="0" applyFill="0" applyAlignment="0" applyProtection="0"/>
    <xf numFmtId="0" fontId="63" fillId="0" borderId="164" applyNumberFormat="0" applyFill="0" applyAlignment="0" applyProtection="0"/>
    <xf numFmtId="0" fontId="63" fillId="0" borderId="164" applyNumberFormat="0" applyFill="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4" fillId="15" borderId="160" applyNumberFormat="0" applyAlignment="0" applyProtection="0"/>
    <xf numFmtId="0" fontId="64" fillId="15" borderId="160" applyNumberFormat="0" applyAlignment="0" applyProtection="0"/>
    <xf numFmtId="0" fontId="65" fillId="0" borderId="165" applyNumberFormat="0" applyFill="0" applyAlignment="0" applyProtection="0"/>
    <xf numFmtId="0" fontId="65" fillId="0" borderId="165" applyNumberFormat="0" applyFill="0" applyAlignment="0" applyProtection="0"/>
    <xf numFmtId="0" fontId="66" fillId="30" borderId="0" applyNumberFormat="0" applyBorder="0" applyAlignment="0" applyProtection="0"/>
    <xf numFmtId="0" fontId="66" fillId="30" borderId="0" applyNumberFormat="0" applyBorder="0" applyAlignment="0" applyProtection="0"/>
    <xf numFmtId="0" fontId="28" fillId="31" borderId="166" applyNumberFormat="0" applyFont="0" applyAlignment="0" applyProtection="0"/>
    <xf numFmtId="0" fontId="28" fillId="31" borderId="166" applyNumberFormat="0" applyFont="0" applyAlignment="0" applyProtection="0"/>
    <xf numFmtId="0" fontId="67" fillId="28" borderId="167" applyNumberFormat="0" applyAlignment="0" applyProtection="0"/>
    <xf numFmtId="0" fontId="67" fillId="28" borderId="167" applyNumberFormat="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168" applyNumberFormat="0" applyFill="0" applyAlignment="0" applyProtection="0"/>
    <xf numFmtId="0" fontId="69" fillId="0" borderId="168" applyNumberFormat="0" applyFill="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1"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164" fontId="7" fillId="0" borderId="0" applyFont="0" applyFill="0" applyBorder="0" applyAlignment="0" applyProtection="0"/>
    <xf numFmtId="0" fontId="57" fillId="28" borderId="187" applyNumberFormat="0" applyAlignment="0" applyProtection="0"/>
    <xf numFmtId="0" fontId="57" fillId="28" borderId="187" applyNumberFormat="0" applyAlignment="0" applyProtection="0"/>
    <xf numFmtId="0" fontId="64" fillId="15" borderId="187" applyNumberFormat="0" applyAlignment="0" applyProtection="0"/>
    <xf numFmtId="0" fontId="64" fillId="15" borderId="187" applyNumberFormat="0" applyAlignment="0" applyProtection="0"/>
    <xf numFmtId="0" fontId="28" fillId="31" borderId="188" applyNumberFormat="0" applyFont="0" applyAlignment="0" applyProtection="0"/>
    <xf numFmtId="0" fontId="28" fillId="31" borderId="188" applyNumberFormat="0" applyFont="0" applyAlignment="0" applyProtection="0"/>
    <xf numFmtId="0" fontId="67" fillId="28" borderId="189" applyNumberFormat="0" applyAlignment="0" applyProtection="0"/>
    <xf numFmtId="0" fontId="67" fillId="28" borderId="189" applyNumberFormat="0" applyAlignment="0" applyProtection="0"/>
    <xf numFmtId="0" fontId="69" fillId="0" borderId="190" applyNumberFormat="0" applyFill="0" applyAlignment="0" applyProtection="0"/>
    <xf numFmtId="0" fontId="69" fillId="0" borderId="190" applyNumberFormat="0" applyFill="0" applyAlignment="0" applyProtection="0"/>
    <xf numFmtId="0" fontId="28" fillId="0" borderId="0"/>
    <xf numFmtId="43" fontId="28" fillId="0" borderId="0" applyFont="0" applyFill="0" applyBorder="0" applyAlignment="0" applyProtection="0"/>
    <xf numFmtId="41"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71" fillId="0" borderId="0"/>
    <xf numFmtId="43" fontId="28" fillId="0" borderId="0" applyFont="0" applyFill="0" applyBorder="0" applyAlignment="0" applyProtection="0"/>
    <xf numFmtId="0" fontId="6" fillId="0" borderId="0"/>
    <xf numFmtId="0" fontId="82" fillId="0" borderId="0" applyNumberFormat="0" applyFill="0" applyBorder="0" applyAlignment="0" applyProtection="0"/>
    <xf numFmtId="0" fontId="83" fillId="33" borderId="0" applyNumberFormat="0" applyBorder="0" applyAlignment="0" applyProtection="0"/>
    <xf numFmtId="0" fontId="83" fillId="34" borderId="0" applyNumberFormat="0" applyBorder="0" applyAlignment="0" applyProtection="0"/>
    <xf numFmtId="0" fontId="82" fillId="35" borderId="0" applyNumberFormat="0" applyBorder="0" applyAlignment="0" applyProtection="0"/>
    <xf numFmtId="0" fontId="28" fillId="0" borderId="0" applyNumberFormat="0" applyFill="0" applyBorder="0" applyAlignment="0">
      <protection locked="0"/>
    </xf>
    <xf numFmtId="0" fontId="84" fillId="36" borderId="0" applyNumberFormat="0" applyBorder="0" applyAlignment="0" applyProtection="0"/>
    <xf numFmtId="0" fontId="85" fillId="0" borderId="0" applyNumberFormat="0" applyFill="0" applyBorder="0" applyAlignment="0" applyProtection="0"/>
    <xf numFmtId="0" fontId="86"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87" fillId="0" borderId="0" applyNumberFormat="0" applyFill="0" applyBorder="0" applyAlignment="0" applyProtection="0"/>
    <xf numFmtId="43" fontId="49" fillId="0" borderId="0" applyFont="0" applyFill="0" applyBorder="0" applyAlignment="0" applyProtection="0"/>
    <xf numFmtId="0" fontId="5" fillId="0" borderId="0"/>
    <xf numFmtId="164"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88" fillId="0" borderId="0" applyFont="0" applyFill="0" applyBorder="0" applyAlignment="0" applyProtection="0"/>
    <xf numFmtId="0" fontId="89" fillId="0" borderId="0">
      <alignment vertical="center"/>
    </xf>
    <xf numFmtId="164" fontId="88" fillId="0" borderId="0" applyFont="0" applyFill="0" applyBorder="0" applyAlignment="0" applyProtection="0">
      <alignment vertical="center"/>
    </xf>
    <xf numFmtId="0" fontId="88" fillId="0" borderId="0">
      <alignment vertical="center"/>
    </xf>
    <xf numFmtId="41" fontId="5" fillId="0" borderId="0" applyFont="0" applyFill="0" applyBorder="0" applyAlignment="0" applyProtection="0"/>
    <xf numFmtId="9" fontId="88" fillId="0" borderId="0" applyFont="0" applyFill="0" applyBorder="0" applyAlignment="0" applyProtection="0"/>
    <xf numFmtId="0" fontId="88" fillId="0" borderId="0">
      <alignment vertical="center"/>
    </xf>
    <xf numFmtId="44" fontId="5" fillId="0" borderId="0" applyFont="0" applyFill="0" applyBorder="0" applyAlignment="0" applyProtection="0"/>
    <xf numFmtId="43" fontId="28"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5" fillId="0" borderId="0" applyFont="0" applyFill="0" applyBorder="0" applyAlignment="0" applyProtection="0"/>
    <xf numFmtId="0" fontId="29" fillId="0" borderId="0"/>
    <xf numFmtId="0" fontId="90" fillId="10" borderId="0" applyNumberFormat="0" applyBorder="0" applyAlignment="0" applyProtection="0"/>
    <xf numFmtId="0" fontId="90" fillId="11" borderId="0" applyNumberFormat="0" applyBorder="0" applyAlignment="0" applyProtection="0"/>
    <xf numFmtId="0" fontId="90" fillId="12" borderId="0" applyNumberFormat="0" applyBorder="0" applyAlignment="0" applyProtection="0"/>
    <xf numFmtId="0" fontId="90" fillId="13" borderId="0" applyNumberFormat="0" applyBorder="0" applyAlignment="0" applyProtection="0"/>
    <xf numFmtId="0" fontId="90" fillId="14" borderId="0" applyNumberFormat="0" applyBorder="0" applyAlignment="0" applyProtection="0"/>
    <xf numFmtId="0" fontId="90" fillId="15" borderId="0" applyNumberFormat="0" applyBorder="0" applyAlignment="0" applyProtection="0"/>
    <xf numFmtId="0" fontId="90" fillId="16" borderId="0" applyNumberFormat="0" applyBorder="0" applyAlignment="0" applyProtection="0"/>
    <xf numFmtId="0" fontId="90" fillId="17" borderId="0" applyNumberFormat="0" applyBorder="0" applyAlignment="0" applyProtection="0"/>
    <xf numFmtId="0" fontId="90" fillId="18" borderId="0" applyNumberFormat="0" applyBorder="0" applyAlignment="0" applyProtection="0"/>
    <xf numFmtId="0" fontId="90" fillId="13" borderId="0" applyNumberFormat="0" applyBorder="0" applyAlignment="0" applyProtection="0"/>
    <xf numFmtId="0" fontId="90" fillId="16" borderId="0" applyNumberFormat="0" applyBorder="0" applyAlignment="0" applyProtection="0"/>
    <xf numFmtId="0" fontId="90" fillId="19" borderId="0" applyNumberFormat="0" applyBorder="0" applyAlignment="0" applyProtection="0"/>
    <xf numFmtId="0" fontId="91" fillId="20" borderId="0" applyNumberFormat="0" applyBorder="0" applyAlignment="0" applyProtection="0"/>
    <xf numFmtId="0" fontId="91" fillId="17" borderId="0" applyNumberFormat="0" applyBorder="0" applyAlignment="0" applyProtection="0"/>
    <xf numFmtId="0" fontId="91" fillId="18" borderId="0" applyNumberFormat="0" applyBorder="0" applyAlignment="0" applyProtection="0"/>
    <xf numFmtId="0" fontId="91" fillId="21" borderId="0" applyNumberFormat="0" applyBorder="0" applyAlignment="0" applyProtection="0"/>
    <xf numFmtId="0" fontId="91" fillId="22" borderId="0" applyNumberFormat="0" applyBorder="0" applyAlignment="0" applyProtection="0"/>
    <xf numFmtId="0" fontId="91" fillId="23" borderId="0" applyNumberFormat="0" applyBorder="0" applyAlignment="0" applyProtection="0"/>
    <xf numFmtId="0" fontId="91" fillId="24" borderId="0" applyNumberFormat="0" applyBorder="0" applyAlignment="0" applyProtection="0"/>
    <xf numFmtId="0" fontId="91" fillId="25" borderId="0" applyNumberFormat="0" applyBorder="0" applyAlignment="0" applyProtection="0"/>
    <xf numFmtId="0" fontId="91" fillId="26" borderId="0" applyNumberFormat="0" applyBorder="0" applyAlignment="0" applyProtection="0"/>
    <xf numFmtId="0" fontId="91" fillId="21" borderId="0" applyNumberFormat="0" applyBorder="0" applyAlignment="0" applyProtection="0"/>
    <xf numFmtId="0" fontId="91" fillId="22" borderId="0" applyNumberFormat="0" applyBorder="0" applyAlignment="0" applyProtection="0"/>
    <xf numFmtId="0" fontId="91" fillId="27" borderId="0" applyNumberFormat="0" applyBorder="0" applyAlignment="0" applyProtection="0"/>
    <xf numFmtId="0" fontId="92" fillId="11" borderId="0" applyNumberFormat="0" applyBorder="0" applyAlignment="0" applyProtection="0"/>
    <xf numFmtId="0" fontId="93" fillId="28" borderId="187" applyNumberFormat="0" applyAlignment="0" applyProtection="0"/>
    <xf numFmtId="0" fontId="94" fillId="29" borderId="161" applyNumberFormat="0" applyAlignment="0" applyProtection="0"/>
    <xf numFmtId="43" fontId="29" fillId="0" borderId="0" applyFont="0" applyFill="0" applyBorder="0" applyAlignment="0" applyProtection="0"/>
    <xf numFmtId="41" fontId="29" fillId="0" borderId="0" applyFont="0" applyFill="0" applyBorder="0" applyAlignment="0" applyProtection="0"/>
    <xf numFmtId="0" fontId="95" fillId="0" borderId="0" applyNumberFormat="0" applyFill="0" applyBorder="0" applyAlignment="0" applyProtection="0"/>
    <xf numFmtId="0" fontId="96" fillId="12" borderId="0" applyNumberFormat="0" applyBorder="0" applyAlignment="0" applyProtection="0"/>
    <xf numFmtId="0" fontId="97" fillId="0" borderId="162" applyNumberFormat="0" applyFill="0" applyAlignment="0" applyProtection="0"/>
    <xf numFmtId="0" fontId="98" fillId="0" borderId="163" applyNumberFormat="0" applyFill="0" applyAlignment="0" applyProtection="0"/>
    <xf numFmtId="0" fontId="99" fillId="0" borderId="164" applyNumberFormat="0" applyFill="0" applyAlignment="0" applyProtection="0"/>
    <xf numFmtId="0" fontId="99" fillId="0" borderId="0" applyNumberFormat="0" applyFill="0" applyBorder="0" applyAlignment="0" applyProtection="0"/>
    <xf numFmtId="0" fontId="100" fillId="15" borderId="187" applyNumberFormat="0" applyAlignment="0" applyProtection="0"/>
    <xf numFmtId="0" fontId="101" fillId="0" borderId="165" applyNumberFormat="0" applyFill="0" applyAlignment="0" applyProtection="0"/>
    <xf numFmtId="0" fontId="102" fillId="30" borderId="0" applyNumberFormat="0" applyBorder="0" applyAlignment="0" applyProtection="0"/>
    <xf numFmtId="0" fontId="28" fillId="0" borderId="0"/>
    <xf numFmtId="176" fontId="90" fillId="0" borderId="0"/>
    <xf numFmtId="0" fontId="29" fillId="31" borderId="188" applyNumberFormat="0" applyFont="0" applyAlignment="0" applyProtection="0"/>
    <xf numFmtId="0" fontId="103" fillId="28" borderId="189" applyNumberFormat="0" applyAlignment="0" applyProtection="0"/>
    <xf numFmtId="0" fontId="104" fillId="0" borderId="0" applyNumberFormat="0" applyFill="0" applyBorder="0" applyAlignment="0" applyProtection="0"/>
    <xf numFmtId="0" fontId="105" fillId="0" borderId="190" applyNumberFormat="0" applyFill="0" applyAlignment="0" applyProtection="0"/>
    <xf numFmtId="0" fontId="106" fillId="0" borderId="0" applyNumberFormat="0" applyFill="0" applyBorder="0" applyAlignment="0" applyProtection="0"/>
    <xf numFmtId="43" fontId="90" fillId="0" borderId="0" applyFont="0" applyFill="0" applyBorder="0" applyAlignment="0" applyProtection="0"/>
    <xf numFmtId="0" fontId="107" fillId="0" borderId="0" applyFont="0" applyFill="0" applyBorder="0" applyAlignment="0" applyProtection="0"/>
    <xf numFmtId="0" fontId="137" fillId="0" borderId="0"/>
    <xf numFmtId="0" fontId="138" fillId="0" borderId="0"/>
    <xf numFmtId="9" fontId="137" fillId="0" borderId="0" applyFont="0" applyFill="0" applyBorder="0" applyAlignment="0" applyProtection="0"/>
    <xf numFmtId="0" fontId="137" fillId="0" borderId="0"/>
    <xf numFmtId="9" fontId="139" fillId="0" borderId="0" applyFont="0" applyFill="0" applyBorder="0" applyAlignment="0" applyProtection="0"/>
    <xf numFmtId="0" fontId="140" fillId="10" borderId="0" applyNumberFormat="0" applyBorder="0" applyAlignment="0" applyProtection="0"/>
    <xf numFmtId="0" fontId="140" fillId="10" borderId="0" applyNumberFormat="0" applyBorder="0" applyAlignment="0" applyProtection="0"/>
    <xf numFmtId="0" fontId="140" fillId="10" borderId="0" applyNumberFormat="0" applyBorder="0" applyAlignment="0" applyProtection="0"/>
    <xf numFmtId="0" fontId="140" fillId="10" borderId="0" applyNumberFormat="0" applyBorder="0" applyAlignment="0" applyProtection="0"/>
    <xf numFmtId="0" fontId="140" fillId="10" borderId="0" applyNumberFormat="0" applyBorder="0" applyAlignment="0" applyProtection="0"/>
    <xf numFmtId="0" fontId="140" fillId="10" borderId="0" applyNumberFormat="0" applyBorder="0" applyAlignment="0" applyProtection="0"/>
    <xf numFmtId="0" fontId="140" fillId="10" borderId="0" applyNumberFormat="0" applyBorder="0" applyAlignment="0" applyProtection="0"/>
    <xf numFmtId="0" fontId="140" fillId="10" borderId="0" applyNumberFormat="0" applyBorder="0" applyAlignment="0" applyProtection="0"/>
    <xf numFmtId="0" fontId="140" fillId="10" borderId="0" applyNumberFormat="0" applyBorder="0" applyAlignment="0" applyProtection="0"/>
    <xf numFmtId="0" fontId="140" fillId="11" borderId="0" applyNumberFormat="0" applyBorder="0" applyAlignment="0" applyProtection="0"/>
    <xf numFmtId="0" fontId="140" fillId="11" borderId="0" applyNumberFormat="0" applyBorder="0" applyAlignment="0" applyProtection="0"/>
    <xf numFmtId="0" fontId="140" fillId="11" borderId="0" applyNumberFormat="0" applyBorder="0" applyAlignment="0" applyProtection="0"/>
    <xf numFmtId="0" fontId="140" fillId="11" borderId="0" applyNumberFormat="0" applyBorder="0" applyAlignment="0" applyProtection="0"/>
    <xf numFmtId="0" fontId="140" fillId="11" borderId="0" applyNumberFormat="0" applyBorder="0" applyAlignment="0" applyProtection="0"/>
    <xf numFmtId="0" fontId="140" fillId="11" borderId="0" applyNumberFormat="0" applyBorder="0" applyAlignment="0" applyProtection="0"/>
    <xf numFmtId="0" fontId="140" fillId="11" borderId="0" applyNumberFormat="0" applyBorder="0" applyAlignment="0" applyProtection="0"/>
    <xf numFmtId="0" fontId="140" fillId="11" borderId="0" applyNumberFormat="0" applyBorder="0" applyAlignment="0" applyProtection="0"/>
    <xf numFmtId="0" fontId="140" fillId="11" borderId="0" applyNumberFormat="0" applyBorder="0" applyAlignment="0" applyProtection="0"/>
    <xf numFmtId="0" fontId="140" fillId="12" borderId="0" applyNumberFormat="0" applyBorder="0" applyAlignment="0" applyProtection="0"/>
    <xf numFmtId="0" fontId="140" fillId="12" borderId="0" applyNumberFormat="0" applyBorder="0" applyAlignment="0" applyProtection="0"/>
    <xf numFmtId="0" fontId="140" fillId="12" borderId="0" applyNumberFormat="0" applyBorder="0" applyAlignment="0" applyProtection="0"/>
    <xf numFmtId="0" fontId="140" fillId="12" borderId="0" applyNumberFormat="0" applyBorder="0" applyAlignment="0" applyProtection="0"/>
    <xf numFmtId="0" fontId="140" fillId="12" borderId="0" applyNumberFormat="0" applyBorder="0" applyAlignment="0" applyProtection="0"/>
    <xf numFmtId="0" fontId="140" fillId="12" borderId="0" applyNumberFormat="0" applyBorder="0" applyAlignment="0" applyProtection="0"/>
    <xf numFmtId="0" fontId="140" fillId="12" borderId="0" applyNumberFormat="0" applyBorder="0" applyAlignment="0" applyProtection="0"/>
    <xf numFmtId="0" fontId="140" fillId="12" borderId="0" applyNumberFormat="0" applyBorder="0" applyAlignment="0" applyProtection="0"/>
    <xf numFmtId="0" fontId="140" fillId="12"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4" borderId="0" applyNumberFormat="0" applyBorder="0" applyAlignment="0" applyProtection="0"/>
    <xf numFmtId="0" fontId="140" fillId="14" borderId="0" applyNumberFormat="0" applyBorder="0" applyAlignment="0" applyProtection="0"/>
    <xf numFmtId="0" fontId="140" fillId="14" borderId="0" applyNumberFormat="0" applyBorder="0" applyAlignment="0" applyProtection="0"/>
    <xf numFmtId="0" fontId="140" fillId="14" borderId="0" applyNumberFormat="0" applyBorder="0" applyAlignment="0" applyProtection="0"/>
    <xf numFmtId="0" fontId="140" fillId="14" borderId="0" applyNumberFormat="0" applyBorder="0" applyAlignment="0" applyProtection="0"/>
    <xf numFmtId="0" fontId="140" fillId="14" borderId="0" applyNumberFormat="0" applyBorder="0" applyAlignment="0" applyProtection="0"/>
    <xf numFmtId="0" fontId="140" fillId="14" borderId="0" applyNumberFormat="0" applyBorder="0" applyAlignment="0" applyProtection="0"/>
    <xf numFmtId="0" fontId="140" fillId="14" borderId="0" applyNumberFormat="0" applyBorder="0" applyAlignment="0" applyProtection="0"/>
    <xf numFmtId="0" fontId="140" fillId="14" borderId="0" applyNumberFormat="0" applyBorder="0" applyAlignment="0" applyProtection="0"/>
    <xf numFmtId="0" fontId="140" fillId="15" borderId="0" applyNumberFormat="0" applyBorder="0" applyAlignment="0" applyProtection="0"/>
    <xf numFmtId="0" fontId="140" fillId="15" borderId="0" applyNumberFormat="0" applyBorder="0" applyAlignment="0" applyProtection="0"/>
    <xf numFmtId="0" fontId="140" fillId="15" borderId="0" applyNumberFormat="0" applyBorder="0" applyAlignment="0" applyProtection="0"/>
    <xf numFmtId="0" fontId="140" fillId="15" borderId="0" applyNumberFormat="0" applyBorder="0" applyAlignment="0" applyProtection="0"/>
    <xf numFmtId="0" fontId="140" fillId="15" borderId="0" applyNumberFormat="0" applyBorder="0" applyAlignment="0" applyProtection="0"/>
    <xf numFmtId="0" fontId="140" fillId="15" borderId="0" applyNumberFormat="0" applyBorder="0" applyAlignment="0" applyProtection="0"/>
    <xf numFmtId="0" fontId="140" fillId="15" borderId="0" applyNumberFormat="0" applyBorder="0" applyAlignment="0" applyProtection="0"/>
    <xf numFmtId="0" fontId="140" fillId="15" borderId="0" applyNumberFormat="0" applyBorder="0" applyAlignment="0" applyProtection="0"/>
    <xf numFmtId="0" fontId="140" fillId="15" borderId="0" applyNumberFormat="0" applyBorder="0" applyAlignment="0" applyProtection="0"/>
    <xf numFmtId="0" fontId="118" fillId="28" borderId="0" applyNumberFormat="0" applyBorder="0" applyAlignment="0" applyProtection="0">
      <alignment vertical="center"/>
    </xf>
    <xf numFmtId="0" fontId="118" fillId="15" borderId="0" applyNumberFormat="0" applyBorder="0" applyAlignment="0" applyProtection="0">
      <alignment vertical="center"/>
    </xf>
    <xf numFmtId="0" fontId="118" fillId="31" borderId="0" applyNumberFormat="0" applyBorder="0" applyAlignment="0" applyProtection="0">
      <alignment vertical="center"/>
    </xf>
    <xf numFmtId="0" fontId="118" fillId="28" borderId="0" applyNumberFormat="0" applyBorder="0" applyAlignment="0" applyProtection="0">
      <alignment vertical="center"/>
    </xf>
    <xf numFmtId="0" fontId="118" fillId="14" borderId="0" applyNumberFormat="0" applyBorder="0" applyAlignment="0" applyProtection="0">
      <alignment vertical="center"/>
    </xf>
    <xf numFmtId="0" fontId="118" fillId="15" borderId="0" applyNumberFormat="0" applyBorder="0" applyAlignment="0" applyProtection="0">
      <alignment vertical="center"/>
    </xf>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7" borderId="0" applyNumberFormat="0" applyBorder="0" applyAlignment="0" applyProtection="0"/>
    <xf numFmtId="0" fontId="140" fillId="17" borderId="0" applyNumberFormat="0" applyBorder="0" applyAlignment="0" applyProtection="0"/>
    <xf numFmtId="0" fontId="140" fillId="17" borderId="0" applyNumberFormat="0" applyBorder="0" applyAlignment="0" applyProtection="0"/>
    <xf numFmtId="0" fontId="140" fillId="17" borderId="0" applyNumberFormat="0" applyBorder="0" applyAlignment="0" applyProtection="0"/>
    <xf numFmtId="0" fontId="140" fillId="17" borderId="0" applyNumberFormat="0" applyBorder="0" applyAlignment="0" applyProtection="0"/>
    <xf numFmtId="0" fontId="140" fillId="17" borderId="0" applyNumberFormat="0" applyBorder="0" applyAlignment="0" applyProtection="0"/>
    <xf numFmtId="0" fontId="140" fillId="17" borderId="0" applyNumberFormat="0" applyBorder="0" applyAlignment="0" applyProtection="0"/>
    <xf numFmtId="0" fontId="140" fillId="17" borderId="0" applyNumberFormat="0" applyBorder="0" applyAlignment="0" applyProtection="0"/>
    <xf numFmtId="0" fontId="140" fillId="17" borderId="0" applyNumberFormat="0" applyBorder="0" applyAlignment="0" applyProtection="0"/>
    <xf numFmtId="0" fontId="140" fillId="18" borderId="0" applyNumberFormat="0" applyBorder="0" applyAlignment="0" applyProtection="0"/>
    <xf numFmtId="0" fontId="140" fillId="18" borderId="0" applyNumberFormat="0" applyBorder="0" applyAlignment="0" applyProtection="0"/>
    <xf numFmtId="0" fontId="140" fillId="18" borderId="0" applyNumberFormat="0" applyBorder="0" applyAlignment="0" applyProtection="0"/>
    <xf numFmtId="0" fontId="140" fillId="18" borderId="0" applyNumberFormat="0" applyBorder="0" applyAlignment="0" applyProtection="0"/>
    <xf numFmtId="0" fontId="140" fillId="18" borderId="0" applyNumberFormat="0" applyBorder="0" applyAlignment="0" applyProtection="0"/>
    <xf numFmtId="0" fontId="140" fillId="18" borderId="0" applyNumberFormat="0" applyBorder="0" applyAlignment="0" applyProtection="0"/>
    <xf numFmtId="0" fontId="140" fillId="18" borderId="0" applyNumberFormat="0" applyBorder="0" applyAlignment="0" applyProtection="0"/>
    <xf numFmtId="0" fontId="140" fillId="18" borderId="0" applyNumberFormat="0" applyBorder="0" applyAlignment="0" applyProtection="0"/>
    <xf numFmtId="0" fontId="140" fillId="18"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3"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6" borderId="0" applyNumberFormat="0" applyBorder="0" applyAlignment="0" applyProtection="0"/>
    <xf numFmtId="0" fontId="140" fillId="19" borderId="0" applyNumberFormat="0" applyBorder="0" applyAlignment="0" applyProtection="0"/>
    <xf numFmtId="0" fontId="140" fillId="19" borderId="0" applyNumberFormat="0" applyBorder="0" applyAlignment="0" applyProtection="0"/>
    <xf numFmtId="0" fontId="140" fillId="19" borderId="0" applyNumberFormat="0" applyBorder="0" applyAlignment="0" applyProtection="0"/>
    <xf numFmtId="0" fontId="140" fillId="19" borderId="0" applyNumberFormat="0" applyBorder="0" applyAlignment="0" applyProtection="0"/>
    <xf numFmtId="0" fontId="140" fillId="19" borderId="0" applyNumberFormat="0" applyBorder="0" applyAlignment="0" applyProtection="0"/>
    <xf numFmtId="0" fontId="140" fillId="19" borderId="0" applyNumberFormat="0" applyBorder="0" applyAlignment="0" applyProtection="0"/>
    <xf numFmtId="0" fontId="140" fillId="19" borderId="0" applyNumberFormat="0" applyBorder="0" applyAlignment="0" applyProtection="0"/>
    <xf numFmtId="0" fontId="140" fillId="19" borderId="0" applyNumberFormat="0" applyBorder="0" applyAlignment="0" applyProtection="0"/>
    <xf numFmtId="0" fontId="140" fillId="19" borderId="0" applyNumberFormat="0" applyBorder="0" applyAlignment="0" applyProtection="0"/>
    <xf numFmtId="0" fontId="118" fillId="28" borderId="0" applyNumberFormat="0" applyBorder="0" applyAlignment="0" applyProtection="0">
      <alignment vertical="center"/>
    </xf>
    <xf numFmtId="0" fontId="118" fillId="17" borderId="0" applyNumberFormat="0" applyBorder="0" applyAlignment="0" applyProtection="0">
      <alignment vertical="center"/>
    </xf>
    <xf numFmtId="0" fontId="118" fillId="30" borderId="0" applyNumberFormat="0" applyBorder="0" applyAlignment="0" applyProtection="0">
      <alignment vertical="center"/>
    </xf>
    <xf numFmtId="0" fontId="118" fillId="28" borderId="0" applyNumberFormat="0" applyBorder="0" applyAlignment="0" applyProtection="0">
      <alignment vertical="center"/>
    </xf>
    <xf numFmtId="0" fontId="118" fillId="14" borderId="0" applyNumberFormat="0" applyBorder="0" applyAlignment="0" applyProtection="0">
      <alignment vertical="center"/>
    </xf>
    <xf numFmtId="0" fontId="118" fillId="15" borderId="0" applyNumberFormat="0" applyBorder="0" applyAlignment="0" applyProtection="0">
      <alignment vertical="center"/>
    </xf>
    <xf numFmtId="0" fontId="141" fillId="20" borderId="0" applyNumberFormat="0" applyBorder="0" applyAlignment="0" applyProtection="0"/>
    <xf numFmtId="0" fontId="141" fillId="20" borderId="0" applyNumberFormat="0" applyBorder="0" applyAlignment="0" applyProtection="0"/>
    <xf numFmtId="0" fontId="141" fillId="20" borderId="0" applyNumberFormat="0" applyBorder="0" applyAlignment="0" applyProtection="0"/>
    <xf numFmtId="0" fontId="141" fillId="20" borderId="0" applyNumberFormat="0" applyBorder="0" applyAlignment="0" applyProtection="0"/>
    <xf numFmtId="0" fontId="141" fillId="20" borderId="0" applyNumberFormat="0" applyBorder="0" applyAlignment="0" applyProtection="0"/>
    <xf numFmtId="0" fontId="141" fillId="20" borderId="0" applyNumberFormat="0" applyBorder="0" applyAlignment="0" applyProtection="0"/>
    <xf numFmtId="0" fontId="141" fillId="20" borderId="0" applyNumberFormat="0" applyBorder="0" applyAlignment="0" applyProtection="0"/>
    <xf numFmtId="0" fontId="141" fillId="20" borderId="0" applyNumberFormat="0" applyBorder="0" applyAlignment="0" applyProtection="0"/>
    <xf numFmtId="0" fontId="141" fillId="20" borderId="0" applyNumberFormat="0" applyBorder="0" applyAlignment="0" applyProtection="0"/>
    <xf numFmtId="0" fontId="141" fillId="17" borderId="0" applyNumberFormat="0" applyBorder="0" applyAlignment="0" applyProtection="0"/>
    <xf numFmtId="0" fontId="141" fillId="17" borderId="0" applyNumberFormat="0" applyBorder="0" applyAlignment="0" applyProtection="0"/>
    <xf numFmtId="0" fontId="141" fillId="17" borderId="0" applyNumberFormat="0" applyBorder="0" applyAlignment="0" applyProtection="0"/>
    <xf numFmtId="0" fontId="141" fillId="17" borderId="0" applyNumberFormat="0" applyBorder="0" applyAlignment="0" applyProtection="0"/>
    <xf numFmtId="0" fontId="141" fillId="17" borderId="0" applyNumberFormat="0" applyBorder="0" applyAlignment="0" applyProtection="0"/>
    <xf numFmtId="0" fontId="141" fillId="17" borderId="0" applyNumberFormat="0" applyBorder="0" applyAlignment="0" applyProtection="0"/>
    <xf numFmtId="0" fontId="141" fillId="17" borderId="0" applyNumberFormat="0" applyBorder="0" applyAlignment="0" applyProtection="0"/>
    <xf numFmtId="0" fontId="141" fillId="17" borderId="0" applyNumberFormat="0" applyBorder="0" applyAlignment="0" applyProtection="0"/>
    <xf numFmtId="0" fontId="141" fillId="17" borderId="0" applyNumberFormat="0" applyBorder="0" applyAlignment="0" applyProtection="0"/>
    <xf numFmtId="0" fontId="141" fillId="18" borderId="0" applyNumberFormat="0" applyBorder="0" applyAlignment="0" applyProtection="0"/>
    <xf numFmtId="0" fontId="141" fillId="18" borderId="0" applyNumberFormat="0" applyBorder="0" applyAlignment="0" applyProtection="0"/>
    <xf numFmtId="0" fontId="141" fillId="18" borderId="0" applyNumberFormat="0" applyBorder="0" applyAlignment="0" applyProtection="0"/>
    <xf numFmtId="0" fontId="141" fillId="18" borderId="0" applyNumberFormat="0" applyBorder="0" applyAlignment="0" applyProtection="0"/>
    <xf numFmtId="0" fontId="141" fillId="18" borderId="0" applyNumberFormat="0" applyBorder="0" applyAlignment="0" applyProtection="0"/>
    <xf numFmtId="0" fontId="141" fillId="18" borderId="0" applyNumberFormat="0" applyBorder="0" applyAlignment="0" applyProtection="0"/>
    <xf numFmtId="0" fontId="141" fillId="18" borderId="0" applyNumberFormat="0" applyBorder="0" applyAlignment="0" applyProtection="0"/>
    <xf numFmtId="0" fontId="141" fillId="18" borderId="0" applyNumberFormat="0" applyBorder="0" applyAlignment="0" applyProtection="0"/>
    <xf numFmtId="0" fontId="141" fillId="18"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3" borderId="0" applyNumberFormat="0" applyBorder="0" applyAlignment="0" applyProtection="0"/>
    <xf numFmtId="0" fontId="141" fillId="23" borderId="0" applyNumberFormat="0" applyBorder="0" applyAlignment="0" applyProtection="0"/>
    <xf numFmtId="0" fontId="141" fillId="23" borderId="0" applyNumberFormat="0" applyBorder="0" applyAlignment="0" applyProtection="0"/>
    <xf numFmtId="0" fontId="141" fillId="23" borderId="0" applyNumberFormat="0" applyBorder="0" applyAlignment="0" applyProtection="0"/>
    <xf numFmtId="0" fontId="141" fillId="23" borderId="0" applyNumberFormat="0" applyBorder="0" applyAlignment="0" applyProtection="0"/>
    <xf numFmtId="0" fontId="141" fillId="23" borderId="0" applyNumberFormat="0" applyBorder="0" applyAlignment="0" applyProtection="0"/>
    <xf numFmtId="0" fontId="141" fillId="23" borderId="0" applyNumberFormat="0" applyBorder="0" applyAlignment="0" applyProtection="0"/>
    <xf numFmtId="0" fontId="141" fillId="23" borderId="0" applyNumberFormat="0" applyBorder="0" applyAlignment="0" applyProtection="0"/>
    <xf numFmtId="0" fontId="141" fillId="23" borderId="0" applyNumberFormat="0" applyBorder="0" applyAlignment="0" applyProtection="0"/>
    <xf numFmtId="0" fontId="119" fillId="22" borderId="0" applyNumberFormat="0" applyBorder="0" applyAlignment="0" applyProtection="0">
      <alignment vertical="center"/>
    </xf>
    <xf numFmtId="0" fontId="119" fillId="17" borderId="0" applyNumberFormat="0" applyBorder="0" applyAlignment="0" applyProtection="0">
      <alignment vertical="center"/>
    </xf>
    <xf numFmtId="0" fontId="119" fillId="30" borderId="0" applyNumberFormat="0" applyBorder="0" applyAlignment="0" applyProtection="0">
      <alignment vertical="center"/>
    </xf>
    <xf numFmtId="0" fontId="119" fillId="29" borderId="0" applyNumberFormat="0" applyBorder="0" applyAlignment="0" applyProtection="0">
      <alignment vertical="center"/>
    </xf>
    <xf numFmtId="0" fontId="119" fillId="22" borderId="0" applyNumberFormat="0" applyBorder="0" applyAlignment="0" applyProtection="0">
      <alignment vertical="center"/>
    </xf>
    <xf numFmtId="0" fontId="119" fillId="15" borderId="0" applyNumberFormat="0" applyBorder="0" applyAlignment="0" applyProtection="0">
      <alignment vertical="center"/>
    </xf>
    <xf numFmtId="0" fontId="142"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2" fillId="0" borderId="0"/>
    <xf numFmtId="0" fontId="142" fillId="0" borderId="0"/>
    <xf numFmtId="0" fontId="142" fillId="0" borderId="0"/>
    <xf numFmtId="0" fontId="142"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1" fillId="24" borderId="0" applyNumberFormat="0" applyBorder="0" applyAlignment="0" applyProtection="0"/>
    <xf numFmtId="0" fontId="141" fillId="24" borderId="0" applyNumberFormat="0" applyBorder="0" applyAlignment="0" applyProtection="0"/>
    <xf numFmtId="0" fontId="141" fillId="24" borderId="0" applyNumberFormat="0" applyBorder="0" applyAlignment="0" applyProtection="0"/>
    <xf numFmtId="0" fontId="141" fillId="24" borderId="0" applyNumberFormat="0" applyBorder="0" applyAlignment="0" applyProtection="0"/>
    <xf numFmtId="0" fontId="141" fillId="24" borderId="0" applyNumberFormat="0" applyBorder="0" applyAlignment="0" applyProtection="0"/>
    <xf numFmtId="0" fontId="141" fillId="24" borderId="0" applyNumberFormat="0" applyBorder="0" applyAlignment="0" applyProtection="0"/>
    <xf numFmtId="0" fontId="141" fillId="24" borderId="0" applyNumberFormat="0" applyBorder="0" applyAlignment="0" applyProtection="0"/>
    <xf numFmtId="0" fontId="141" fillId="24" borderId="0" applyNumberFormat="0" applyBorder="0" applyAlignment="0" applyProtection="0"/>
    <xf numFmtId="0" fontId="141" fillId="24" borderId="0" applyNumberFormat="0" applyBorder="0" applyAlignment="0" applyProtection="0"/>
    <xf numFmtId="0" fontId="141" fillId="25" borderId="0" applyNumberFormat="0" applyBorder="0" applyAlignment="0" applyProtection="0"/>
    <xf numFmtId="0" fontId="141" fillId="25" borderId="0" applyNumberFormat="0" applyBorder="0" applyAlignment="0" applyProtection="0"/>
    <xf numFmtId="0" fontId="141" fillId="25" borderId="0" applyNumberFormat="0" applyBorder="0" applyAlignment="0" applyProtection="0"/>
    <xf numFmtId="0" fontId="141" fillId="25" borderId="0" applyNumberFormat="0" applyBorder="0" applyAlignment="0" applyProtection="0"/>
    <xf numFmtId="0" fontId="141" fillId="25" borderId="0" applyNumberFormat="0" applyBorder="0" applyAlignment="0" applyProtection="0"/>
    <xf numFmtId="0" fontId="141" fillId="25" borderId="0" applyNumberFormat="0" applyBorder="0" applyAlignment="0" applyProtection="0"/>
    <xf numFmtId="0" fontId="141" fillId="25" borderId="0" applyNumberFormat="0" applyBorder="0" applyAlignment="0" applyProtection="0"/>
    <xf numFmtId="0" fontId="141" fillId="25" borderId="0" applyNumberFormat="0" applyBorder="0" applyAlignment="0" applyProtection="0"/>
    <xf numFmtId="0" fontId="141" fillId="25" borderId="0" applyNumberFormat="0" applyBorder="0" applyAlignment="0" applyProtection="0"/>
    <xf numFmtId="0" fontId="141" fillId="26" borderId="0" applyNumberFormat="0" applyBorder="0" applyAlignment="0" applyProtection="0"/>
    <xf numFmtId="0" fontId="141" fillId="26" borderId="0" applyNumberFormat="0" applyBorder="0" applyAlignment="0" applyProtection="0"/>
    <xf numFmtId="0" fontId="141" fillId="26" borderId="0" applyNumberFormat="0" applyBorder="0" applyAlignment="0" applyProtection="0"/>
    <xf numFmtId="0" fontId="141" fillId="26" borderId="0" applyNumberFormat="0" applyBorder="0" applyAlignment="0" applyProtection="0"/>
    <xf numFmtId="0" fontId="141" fillId="26" borderId="0" applyNumberFormat="0" applyBorder="0" applyAlignment="0" applyProtection="0"/>
    <xf numFmtId="0" fontId="141" fillId="26" borderId="0" applyNumberFormat="0" applyBorder="0" applyAlignment="0" applyProtection="0"/>
    <xf numFmtId="0" fontId="141" fillId="26" borderId="0" applyNumberFormat="0" applyBorder="0" applyAlignment="0" applyProtection="0"/>
    <xf numFmtId="0" fontId="141" fillId="26" borderId="0" applyNumberFormat="0" applyBorder="0" applyAlignment="0" applyProtection="0"/>
    <xf numFmtId="0" fontId="141" fillId="26"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1"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2" borderId="0" applyNumberFormat="0" applyBorder="0" applyAlignment="0" applyProtection="0"/>
    <xf numFmtId="0" fontId="141" fillId="27" borderId="0" applyNumberFormat="0" applyBorder="0" applyAlignment="0" applyProtection="0"/>
    <xf numFmtId="0" fontId="141" fillId="27" borderId="0" applyNumberFormat="0" applyBorder="0" applyAlignment="0" applyProtection="0"/>
    <xf numFmtId="0" fontId="141" fillId="27" borderId="0" applyNumberFormat="0" applyBorder="0" applyAlignment="0" applyProtection="0"/>
    <xf numFmtId="0" fontId="141" fillId="27" borderId="0" applyNumberFormat="0" applyBorder="0" applyAlignment="0" applyProtection="0"/>
    <xf numFmtId="0" fontId="141" fillId="27" borderId="0" applyNumberFormat="0" applyBorder="0" applyAlignment="0" applyProtection="0"/>
    <xf numFmtId="0" fontId="141" fillId="27" borderId="0" applyNumberFormat="0" applyBorder="0" applyAlignment="0" applyProtection="0"/>
    <xf numFmtId="0" fontId="141" fillId="27" borderId="0" applyNumberFormat="0" applyBorder="0" applyAlignment="0" applyProtection="0"/>
    <xf numFmtId="0" fontId="141" fillId="27" borderId="0" applyNumberFormat="0" applyBorder="0" applyAlignment="0" applyProtection="0"/>
    <xf numFmtId="0" fontId="141" fillId="27" borderId="0" applyNumberFormat="0" applyBorder="0" applyAlignment="0" applyProtection="0"/>
    <xf numFmtId="0" fontId="137" fillId="0" borderId="0" applyFont="0" applyFill="0" applyBorder="0" applyAlignment="0" applyProtection="0"/>
    <xf numFmtId="0" fontId="137" fillId="0" borderId="0" applyFont="0" applyFill="0" applyBorder="0" applyAlignment="0" applyProtection="0"/>
    <xf numFmtId="0" fontId="137" fillId="0" borderId="0" applyFont="0" applyFill="0" applyBorder="0" applyAlignment="0" applyProtection="0"/>
    <xf numFmtId="0" fontId="137" fillId="0" borderId="0" applyFont="0" applyFill="0" applyBorder="0" applyAlignment="0" applyProtection="0"/>
    <xf numFmtId="0" fontId="144" fillId="11" borderId="0" applyNumberFormat="0" applyBorder="0" applyAlignment="0" applyProtection="0"/>
    <xf numFmtId="0" fontId="144" fillId="11" borderId="0" applyNumberFormat="0" applyBorder="0" applyAlignment="0" applyProtection="0"/>
    <xf numFmtId="0" fontId="144" fillId="11" borderId="0" applyNumberFormat="0" applyBorder="0" applyAlignment="0" applyProtection="0"/>
    <xf numFmtId="0" fontId="144" fillId="11" borderId="0" applyNumberFormat="0" applyBorder="0" applyAlignment="0" applyProtection="0"/>
    <xf numFmtId="0" fontId="144" fillId="11" borderId="0" applyNumberFormat="0" applyBorder="0" applyAlignment="0" applyProtection="0"/>
    <xf numFmtId="0" fontId="144" fillId="11" borderId="0" applyNumberFormat="0" applyBorder="0" applyAlignment="0" applyProtection="0"/>
    <xf numFmtId="0" fontId="144" fillId="11" borderId="0" applyNumberFormat="0" applyBorder="0" applyAlignment="0" applyProtection="0"/>
    <xf numFmtId="0" fontId="144" fillId="11" borderId="0" applyNumberFormat="0" applyBorder="0" applyAlignment="0" applyProtection="0"/>
    <xf numFmtId="0" fontId="144" fillId="11" borderId="0" applyNumberFormat="0" applyBorder="0" applyAlignment="0" applyProtection="0"/>
    <xf numFmtId="0" fontId="139" fillId="0" borderId="0"/>
    <xf numFmtId="0" fontId="139" fillId="0" borderId="0"/>
    <xf numFmtId="0" fontId="145" fillId="28" borderId="187" applyNumberFormat="0" applyAlignment="0" applyProtection="0"/>
    <xf numFmtId="0" fontId="145" fillId="28" borderId="187" applyNumberFormat="0" applyAlignment="0" applyProtection="0"/>
    <xf numFmtId="0" fontId="145" fillId="28" borderId="187" applyNumberFormat="0" applyAlignment="0" applyProtection="0"/>
    <xf numFmtId="0" fontId="145" fillId="28" borderId="187" applyNumberFormat="0" applyAlignment="0" applyProtection="0"/>
    <xf numFmtId="0" fontId="145" fillId="28" borderId="187" applyNumberFormat="0" applyAlignment="0" applyProtection="0"/>
    <xf numFmtId="0" fontId="145" fillId="28" borderId="187" applyNumberFormat="0" applyAlignment="0" applyProtection="0"/>
    <xf numFmtId="0" fontId="145" fillId="28" borderId="187" applyNumberFormat="0" applyAlignment="0" applyProtection="0"/>
    <xf numFmtId="0" fontId="145" fillId="28" borderId="187" applyNumberFormat="0" applyAlignment="0" applyProtection="0"/>
    <xf numFmtId="0" fontId="145" fillId="28" borderId="187" applyNumberFormat="0" applyAlignment="0" applyProtection="0"/>
    <xf numFmtId="0" fontId="111" fillId="0" borderId="0"/>
    <xf numFmtId="0" fontId="146" fillId="29" borderId="161" applyNumberFormat="0" applyAlignment="0" applyProtection="0"/>
    <xf numFmtId="0" fontId="146" fillId="29" borderId="161" applyNumberFormat="0" applyAlignment="0" applyProtection="0"/>
    <xf numFmtId="0" fontId="146" fillId="29" borderId="161" applyNumberFormat="0" applyAlignment="0" applyProtection="0"/>
    <xf numFmtId="0" fontId="146" fillId="29" borderId="161" applyNumberFormat="0" applyAlignment="0" applyProtection="0"/>
    <xf numFmtId="0" fontId="146" fillId="29" borderId="161" applyNumberFormat="0" applyAlignment="0" applyProtection="0"/>
    <xf numFmtId="0" fontId="146" fillId="29" borderId="161" applyNumberFormat="0" applyAlignment="0" applyProtection="0"/>
    <xf numFmtId="0" fontId="146" fillId="29" borderId="161" applyNumberFormat="0" applyAlignment="0" applyProtection="0"/>
    <xf numFmtId="0" fontId="146" fillId="29" borderId="161" applyNumberFormat="0" applyAlignment="0" applyProtection="0"/>
    <xf numFmtId="0" fontId="146" fillId="29" borderId="161" applyNumberFormat="0" applyAlignment="0" applyProtection="0"/>
    <xf numFmtId="43"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54" fillId="0" borderId="0" applyFont="0" applyFill="0" applyBorder="0" applyAlignment="0" applyProtection="0"/>
    <xf numFmtId="165" fontId="28" fillId="0" borderId="0" applyFont="0" applyFill="0" applyBorder="0" applyAlignment="0" applyProtection="0"/>
    <xf numFmtId="43" fontId="90" fillId="0" borderId="0" applyFont="0" applyFill="0" applyBorder="0" applyAlignment="0" applyProtection="0"/>
    <xf numFmtId="165" fontId="90" fillId="0" borderId="0" applyFont="0" applyFill="0" applyBorder="0" applyAlignment="0" applyProtection="0"/>
    <xf numFmtId="43" fontId="90" fillId="0" borderId="0" applyFont="0" applyFill="0" applyBorder="0" applyAlignment="0" applyProtection="0"/>
    <xf numFmtId="165" fontId="140" fillId="0" borderId="0" applyFont="0" applyFill="0" applyBorder="0" applyAlignment="0" applyProtection="0"/>
    <xf numFmtId="43" fontId="90" fillId="0" borderId="0" applyFont="0" applyFill="0" applyBorder="0" applyAlignment="0" applyProtection="0"/>
    <xf numFmtId="165" fontId="90" fillId="0" borderId="0" applyFont="0" applyFill="0" applyBorder="0" applyAlignment="0" applyProtection="0"/>
    <xf numFmtId="43" fontId="90" fillId="0" borderId="0" applyFont="0" applyFill="0" applyBorder="0" applyAlignment="0" applyProtection="0"/>
    <xf numFmtId="165" fontId="147" fillId="0" borderId="0" applyFont="0" applyFill="0" applyBorder="0" applyAlignment="0" applyProtection="0"/>
    <xf numFmtId="43"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43" fontId="90" fillId="0" borderId="0" applyFont="0" applyFill="0" applyBorder="0" applyAlignment="0" applyProtection="0"/>
    <xf numFmtId="165" fontId="136" fillId="0" borderId="0" applyFont="0" applyFill="0" applyBorder="0" applyAlignment="0" applyProtection="0"/>
    <xf numFmtId="165" fontId="136" fillId="0" borderId="0" applyFont="0" applyFill="0" applyBorder="0" applyAlignment="0" applyProtection="0"/>
    <xf numFmtId="165" fontId="136" fillId="0" borderId="0" applyFont="0" applyFill="0" applyBorder="0" applyAlignment="0" applyProtection="0"/>
    <xf numFmtId="43" fontId="90" fillId="0" borderId="0" applyFont="0" applyFill="0" applyBorder="0" applyAlignment="0" applyProtection="0"/>
    <xf numFmtId="165" fontId="136" fillId="0" borderId="0" applyFont="0" applyFill="0" applyBorder="0" applyAlignment="0" applyProtection="0"/>
    <xf numFmtId="43" fontId="90" fillId="0" borderId="0" applyFont="0" applyFill="0" applyBorder="0" applyAlignment="0" applyProtection="0"/>
    <xf numFmtId="165" fontId="28"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165" fontId="147" fillId="0" borderId="0" applyFont="0" applyFill="0" applyBorder="0" applyAlignment="0" applyProtection="0"/>
    <xf numFmtId="165" fontId="90" fillId="0" borderId="0" applyFont="0" applyFill="0" applyBorder="0" applyAlignment="0" applyProtection="0"/>
    <xf numFmtId="43" fontId="90" fillId="0" borderId="0" applyFont="0" applyFill="0" applyBorder="0" applyAlignment="0" applyProtection="0"/>
    <xf numFmtId="165" fontId="28" fillId="0" borderId="0" applyFont="0" applyFill="0" applyBorder="0" applyAlignment="0" applyProtection="0"/>
    <xf numFmtId="165" fontId="90" fillId="0" borderId="0" applyFont="0" applyFill="0" applyBorder="0" applyAlignment="0" applyProtection="0"/>
    <xf numFmtId="165" fontId="28" fillId="0" borderId="0" applyFont="0" applyFill="0" applyBorder="0" applyAlignment="0" applyProtection="0"/>
    <xf numFmtId="165" fontId="90" fillId="0" borderId="0" applyFont="0" applyFill="0" applyBorder="0" applyAlignment="0" applyProtection="0"/>
    <xf numFmtId="43" fontId="90" fillId="0" borderId="0" applyFont="0" applyFill="0" applyBorder="0" applyAlignment="0" applyProtection="0"/>
    <xf numFmtId="165" fontId="28" fillId="0" borderId="0" applyFont="0" applyFill="0" applyBorder="0" applyAlignment="0" applyProtection="0"/>
    <xf numFmtId="43" fontId="90" fillId="0" borderId="0" applyFont="0" applyFill="0" applyBorder="0" applyAlignment="0" applyProtection="0"/>
    <xf numFmtId="165" fontId="90" fillId="0" borderId="0" applyFont="0" applyFill="0" applyBorder="0" applyAlignment="0" applyProtection="0"/>
    <xf numFmtId="43" fontId="90"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43" fontId="90" fillId="0" borderId="0" applyFont="0" applyFill="0" applyBorder="0" applyAlignment="0" applyProtection="0"/>
    <xf numFmtId="165" fontId="90" fillId="0" borderId="0" applyFont="0" applyFill="0" applyBorder="0" applyAlignment="0" applyProtection="0"/>
    <xf numFmtId="43" fontId="90" fillId="0" borderId="0" applyFont="0" applyFill="0" applyBorder="0" applyAlignment="0" applyProtection="0"/>
    <xf numFmtId="165" fontId="28" fillId="0" borderId="0" applyFont="0" applyFill="0" applyBorder="0" applyAlignment="0" applyProtection="0"/>
    <xf numFmtId="43" fontId="90" fillId="0" borderId="0" applyFont="0" applyFill="0" applyBorder="0" applyAlignment="0" applyProtection="0"/>
    <xf numFmtId="165" fontId="90" fillId="0" borderId="0" applyFont="0" applyFill="0" applyBorder="0" applyAlignment="0" applyProtection="0"/>
    <xf numFmtId="43" fontId="90" fillId="0" borderId="0" applyFont="0" applyFill="0" applyBorder="0" applyAlignment="0" applyProtection="0"/>
    <xf numFmtId="165" fontId="28" fillId="0" borderId="0" applyFont="0" applyFill="0" applyBorder="0" applyAlignment="0" applyProtection="0"/>
    <xf numFmtId="43" fontId="90" fillId="0" borderId="0" applyFont="0" applyFill="0" applyBorder="0" applyAlignment="0" applyProtection="0"/>
    <xf numFmtId="165" fontId="90" fillId="0" borderId="0" applyFont="0" applyFill="0" applyBorder="0" applyAlignment="0" applyProtection="0"/>
    <xf numFmtId="178" fontId="112" fillId="0" borderId="0"/>
    <xf numFmtId="179" fontId="28" fillId="0" borderId="0"/>
    <xf numFmtId="180" fontId="28" fillId="0" borderId="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9" fillId="12" borderId="0" applyNumberFormat="0" applyBorder="0" applyAlignment="0" applyProtection="0"/>
    <xf numFmtId="0" fontId="149" fillId="12" borderId="0" applyNumberFormat="0" applyBorder="0" applyAlignment="0" applyProtection="0"/>
    <xf numFmtId="0" fontId="149" fillId="12" borderId="0" applyNumberFormat="0" applyBorder="0" applyAlignment="0" applyProtection="0"/>
    <xf numFmtId="0" fontId="149" fillId="12" borderId="0" applyNumberFormat="0" applyBorder="0" applyAlignment="0" applyProtection="0"/>
    <xf numFmtId="0" fontId="149" fillId="12" borderId="0" applyNumberFormat="0" applyBorder="0" applyAlignment="0" applyProtection="0"/>
    <xf numFmtId="0" fontId="149" fillId="12" borderId="0" applyNumberFormat="0" applyBorder="0" applyAlignment="0" applyProtection="0"/>
    <xf numFmtId="0" fontId="149" fillId="12" borderId="0" applyNumberFormat="0" applyBorder="0" applyAlignment="0" applyProtection="0"/>
    <xf numFmtId="0" fontId="149" fillId="12" borderId="0" applyNumberFormat="0" applyBorder="0" applyAlignment="0" applyProtection="0"/>
    <xf numFmtId="0" fontId="149" fillId="12" borderId="0" applyNumberFormat="0" applyBorder="0" applyAlignment="0" applyProtection="0"/>
    <xf numFmtId="38" fontId="113" fillId="37" borderId="0" applyNumberFormat="0" applyBorder="0" applyAlignment="0" applyProtection="0"/>
    <xf numFmtId="0" fontId="114" fillId="0" borderId="0">
      <alignment horizontal="left"/>
    </xf>
    <xf numFmtId="0" fontId="30" fillId="0" borderId="217" applyNumberFormat="0" applyAlignment="0" applyProtection="0">
      <alignment horizontal="left" vertical="center"/>
    </xf>
    <xf numFmtId="0" fontId="30" fillId="0" borderId="236">
      <alignment horizontal="left" vertical="center"/>
    </xf>
    <xf numFmtId="0" fontId="150" fillId="0" borderId="162" applyNumberFormat="0" applyFill="0" applyAlignment="0" applyProtection="0"/>
    <xf numFmtId="0" fontId="150" fillId="0" borderId="162" applyNumberFormat="0" applyFill="0" applyAlignment="0" applyProtection="0"/>
    <xf numFmtId="0" fontId="150" fillId="0" borderId="162" applyNumberFormat="0" applyFill="0" applyAlignment="0" applyProtection="0"/>
    <xf numFmtId="0" fontId="150" fillId="0" borderId="162" applyNumberFormat="0" applyFill="0" applyAlignment="0" applyProtection="0"/>
    <xf numFmtId="0" fontId="150" fillId="0" borderId="162" applyNumberFormat="0" applyFill="0" applyAlignment="0" applyProtection="0"/>
    <xf numFmtId="0" fontId="150" fillId="0" borderId="162" applyNumberFormat="0" applyFill="0" applyAlignment="0" applyProtection="0"/>
    <xf numFmtId="0" fontId="150" fillId="0" borderId="162" applyNumberFormat="0" applyFill="0" applyAlignment="0" applyProtection="0"/>
    <xf numFmtId="0" fontId="150" fillId="0" borderId="162" applyNumberFormat="0" applyFill="0" applyAlignment="0" applyProtection="0"/>
    <xf numFmtId="0" fontId="150" fillId="0" borderId="162" applyNumberFormat="0" applyFill="0" applyAlignment="0" applyProtection="0"/>
    <xf numFmtId="0" fontId="151" fillId="0" borderId="163" applyNumberFormat="0" applyFill="0" applyAlignment="0" applyProtection="0"/>
    <xf numFmtId="0" fontId="151" fillId="0" borderId="163" applyNumberFormat="0" applyFill="0" applyAlignment="0" applyProtection="0"/>
    <xf numFmtId="0" fontId="151" fillId="0" borderId="163" applyNumberFormat="0" applyFill="0" applyAlignment="0" applyProtection="0"/>
    <xf numFmtId="0" fontId="151" fillId="0" borderId="163" applyNumberFormat="0" applyFill="0" applyAlignment="0" applyProtection="0"/>
    <xf numFmtId="0" fontId="151" fillId="0" borderId="163" applyNumberFormat="0" applyFill="0" applyAlignment="0" applyProtection="0"/>
    <xf numFmtId="0" fontId="151" fillId="0" borderId="163" applyNumberFormat="0" applyFill="0" applyAlignment="0" applyProtection="0"/>
    <xf numFmtId="0" fontId="151" fillId="0" borderId="163" applyNumberFormat="0" applyFill="0" applyAlignment="0" applyProtection="0"/>
    <xf numFmtId="0" fontId="151" fillId="0" borderId="163" applyNumberFormat="0" applyFill="0" applyAlignment="0" applyProtection="0"/>
    <xf numFmtId="0" fontId="151" fillId="0" borderId="163" applyNumberFormat="0" applyFill="0" applyAlignment="0" applyProtection="0"/>
    <xf numFmtId="0" fontId="152" fillId="0" borderId="164" applyNumberFormat="0" applyFill="0" applyAlignment="0" applyProtection="0"/>
    <xf numFmtId="0" fontId="152" fillId="0" borderId="164" applyNumberFormat="0" applyFill="0" applyAlignment="0" applyProtection="0"/>
    <xf numFmtId="0" fontId="152" fillId="0" borderId="164" applyNumberFormat="0" applyFill="0" applyAlignment="0" applyProtection="0"/>
    <xf numFmtId="0" fontId="152" fillId="0" borderId="164" applyNumberFormat="0" applyFill="0" applyAlignment="0" applyProtection="0"/>
    <xf numFmtId="0" fontId="152" fillId="0" borderId="164" applyNumberFormat="0" applyFill="0" applyAlignment="0" applyProtection="0"/>
    <xf numFmtId="0" fontId="152" fillId="0" borderId="164" applyNumberFormat="0" applyFill="0" applyAlignment="0" applyProtection="0"/>
    <xf numFmtId="0" fontId="152" fillId="0" borderId="164" applyNumberFormat="0" applyFill="0" applyAlignment="0" applyProtection="0"/>
    <xf numFmtId="0" fontId="152" fillId="0" borderId="164" applyNumberFormat="0" applyFill="0" applyAlignment="0" applyProtection="0"/>
    <xf numFmtId="0" fontId="152" fillId="0" borderId="164" applyNumberFormat="0" applyFill="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3" fillId="0" borderId="0" applyNumberFormat="0" applyFill="0" applyBorder="0" applyAlignment="0" applyProtection="0">
      <alignment vertical="top"/>
      <protection locked="0"/>
    </xf>
    <xf numFmtId="0" fontId="153" fillId="0" borderId="0" applyNumberFormat="0" applyFill="0" applyBorder="0" applyAlignment="0" applyProtection="0">
      <alignment vertical="top"/>
      <protection locked="0"/>
    </xf>
    <xf numFmtId="0" fontId="153" fillId="0" borderId="0" applyNumberFormat="0" applyFill="0" applyBorder="0" applyAlignment="0" applyProtection="0">
      <alignment vertical="top"/>
      <protection locked="0"/>
    </xf>
    <xf numFmtId="0" fontId="153" fillId="0" borderId="0" applyNumberFormat="0" applyFill="0" applyBorder="0" applyAlignment="0" applyProtection="0">
      <alignment vertical="top"/>
      <protection locked="0"/>
    </xf>
    <xf numFmtId="0" fontId="153" fillId="0" borderId="0" applyNumberFormat="0" applyFill="0" applyBorder="0" applyAlignment="0" applyProtection="0">
      <alignment vertical="top"/>
      <protection locked="0"/>
    </xf>
    <xf numFmtId="0" fontId="153" fillId="0" borderId="0" applyNumberFormat="0" applyFill="0" applyBorder="0" applyAlignment="0" applyProtection="0">
      <alignment vertical="top"/>
      <protection locked="0"/>
    </xf>
    <xf numFmtId="0" fontId="161" fillId="0" borderId="0" applyNumberFormat="0" applyFill="0" applyBorder="0" applyAlignment="0" applyProtection="0">
      <alignment vertical="top"/>
      <protection locked="0"/>
    </xf>
    <xf numFmtId="0" fontId="161" fillId="0" borderId="0" applyNumberFormat="0" applyFill="0" applyBorder="0" applyAlignment="0" applyProtection="0">
      <alignment vertical="top"/>
      <protection locked="0"/>
    </xf>
    <xf numFmtId="0" fontId="161" fillId="0" borderId="0" applyNumberFormat="0" applyFill="0" applyBorder="0" applyAlignment="0" applyProtection="0">
      <alignment vertical="top"/>
      <protection locked="0"/>
    </xf>
    <xf numFmtId="10" fontId="113" fillId="37" borderId="235" applyNumberFormat="0" applyBorder="0" applyAlignment="0" applyProtection="0"/>
    <xf numFmtId="0" fontId="154" fillId="15" borderId="187" applyNumberFormat="0" applyAlignment="0" applyProtection="0"/>
    <xf numFmtId="0" fontId="154" fillId="15" borderId="187" applyNumberFormat="0" applyAlignment="0" applyProtection="0"/>
    <xf numFmtId="0" fontId="154" fillId="15" borderId="187" applyNumberFormat="0" applyAlignment="0" applyProtection="0"/>
    <xf numFmtId="0" fontId="154" fillId="15" borderId="187" applyNumberFormat="0" applyAlignment="0" applyProtection="0"/>
    <xf numFmtId="0" fontId="154" fillId="15" borderId="187" applyNumberFormat="0" applyAlignment="0" applyProtection="0"/>
    <xf numFmtId="0" fontId="154" fillId="15" borderId="187" applyNumberFormat="0" applyAlignment="0" applyProtection="0"/>
    <xf numFmtId="0" fontId="154" fillId="15" borderId="187" applyNumberFormat="0" applyAlignment="0" applyProtection="0"/>
    <xf numFmtId="0" fontId="154" fillId="15" borderId="187" applyNumberFormat="0" applyAlignment="0" applyProtection="0"/>
    <xf numFmtId="0" fontId="154" fillId="15" borderId="187" applyNumberFormat="0" applyAlignment="0" applyProtection="0"/>
    <xf numFmtId="0" fontId="155" fillId="0" borderId="165" applyNumberFormat="0" applyFill="0" applyAlignment="0" applyProtection="0"/>
    <xf numFmtId="0" fontId="155" fillId="0" borderId="165" applyNumberFormat="0" applyFill="0" applyAlignment="0" applyProtection="0"/>
    <xf numFmtId="0" fontId="155" fillId="0" borderId="165" applyNumberFormat="0" applyFill="0" applyAlignment="0" applyProtection="0"/>
    <xf numFmtId="0" fontId="155" fillId="0" borderId="165" applyNumberFormat="0" applyFill="0" applyAlignment="0" applyProtection="0"/>
    <xf numFmtId="0" fontId="155" fillId="0" borderId="165" applyNumberFormat="0" applyFill="0" applyAlignment="0" applyProtection="0"/>
    <xf numFmtId="0" fontId="155" fillId="0" borderId="165" applyNumberFormat="0" applyFill="0" applyAlignment="0" applyProtection="0"/>
    <xf numFmtId="0" fontId="155" fillId="0" borderId="165" applyNumberFormat="0" applyFill="0" applyAlignment="0" applyProtection="0"/>
    <xf numFmtId="0" fontId="155" fillId="0" borderId="165" applyNumberFormat="0" applyFill="0" applyAlignment="0" applyProtection="0"/>
    <xf numFmtId="0" fontId="155" fillId="0" borderId="165" applyNumberFormat="0" applyFill="0" applyAlignment="0" applyProtection="0"/>
    <xf numFmtId="0" fontId="115" fillId="0" borderId="214"/>
    <xf numFmtId="0" fontId="156" fillId="30" borderId="0" applyNumberFormat="0" applyBorder="0" applyAlignment="0" applyProtection="0"/>
    <xf numFmtId="0" fontId="156" fillId="30" borderId="0" applyNumberFormat="0" applyBorder="0" applyAlignment="0" applyProtection="0"/>
    <xf numFmtId="0" fontId="156" fillId="30" borderId="0" applyNumberFormat="0" applyBorder="0" applyAlignment="0" applyProtection="0"/>
    <xf numFmtId="0" fontId="156" fillId="30" borderId="0" applyNumberFormat="0" applyBorder="0" applyAlignment="0" applyProtection="0"/>
    <xf numFmtId="0" fontId="156" fillId="30" borderId="0" applyNumberFormat="0" applyBorder="0" applyAlignment="0" applyProtection="0"/>
    <xf numFmtId="0" fontId="156" fillId="30" borderId="0" applyNumberFormat="0" applyBorder="0" applyAlignment="0" applyProtection="0"/>
    <xf numFmtId="0" fontId="156" fillId="30" borderId="0" applyNumberFormat="0" applyBorder="0" applyAlignment="0" applyProtection="0"/>
    <xf numFmtId="0" fontId="156" fillId="30" borderId="0" applyNumberFormat="0" applyBorder="0" applyAlignment="0" applyProtection="0"/>
    <xf numFmtId="0" fontId="156" fillId="30" borderId="0" applyNumberFormat="0" applyBorder="0" applyAlignment="0" applyProtection="0"/>
    <xf numFmtId="177" fontId="116" fillId="0" borderId="0"/>
    <xf numFmtId="0" fontId="5" fillId="0" borderId="0"/>
    <xf numFmtId="0" fontId="28" fillId="0" borderId="0"/>
    <xf numFmtId="0" fontId="28" fillId="0" borderId="0"/>
    <xf numFmtId="0" fontId="28" fillId="0" borderId="0"/>
    <xf numFmtId="0" fontId="28" fillId="0" borderId="0"/>
    <xf numFmtId="0" fontId="28" fillId="0" borderId="0"/>
    <xf numFmtId="0" fontId="28" fillId="0" borderId="0"/>
    <xf numFmtId="0" fontId="5" fillId="0" borderId="0"/>
    <xf numFmtId="0" fontId="90" fillId="0" borderId="0"/>
    <xf numFmtId="0" fontId="28" fillId="0" borderId="0"/>
    <xf numFmtId="0" fontId="28" fillId="0" borderId="0"/>
    <xf numFmtId="0" fontId="28" fillId="0" borderId="0"/>
    <xf numFmtId="0" fontId="6" fillId="0" borderId="0"/>
    <xf numFmtId="0" fontId="28" fillId="0" borderId="0"/>
    <xf numFmtId="0" fontId="28" fillId="0" borderId="0"/>
    <xf numFmtId="0" fontId="28" fillId="0" borderId="0"/>
    <xf numFmtId="0" fontId="28" fillId="0" borderId="0"/>
    <xf numFmtId="0" fontId="28" fillId="0" borderId="0"/>
    <xf numFmtId="0" fontId="28" fillId="0" borderId="0"/>
    <xf numFmtId="0" fontId="5" fillId="0" borderId="0"/>
    <xf numFmtId="0" fontId="28" fillId="0" borderId="0"/>
    <xf numFmtId="0" fontId="28" fillId="0" borderId="0"/>
    <xf numFmtId="0" fontId="28" fillId="0" borderId="0"/>
    <xf numFmtId="0" fontId="5" fillId="0" borderId="0"/>
    <xf numFmtId="0" fontId="28" fillId="0" borderId="0"/>
    <xf numFmtId="0" fontId="5" fillId="0" borderId="0"/>
    <xf numFmtId="0" fontId="28" fillId="0" borderId="0"/>
    <xf numFmtId="0" fontId="5" fillId="0" borderId="0"/>
    <xf numFmtId="0" fontId="28" fillId="0" borderId="0"/>
    <xf numFmtId="0" fontId="28" fillId="0" borderId="0"/>
    <xf numFmtId="0" fontId="28" fillId="0" borderId="0"/>
    <xf numFmtId="0" fontId="28" fillId="0" borderId="0"/>
    <xf numFmtId="0" fontId="28" fillId="0" borderId="0"/>
    <xf numFmtId="0" fontId="5"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38" fillId="0" borderId="0"/>
    <xf numFmtId="0" fontId="136" fillId="0" borderId="0"/>
    <xf numFmtId="0" fontId="38" fillId="0" borderId="0"/>
    <xf numFmtId="0" fontId="5"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36"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40" fillId="0" borderId="0"/>
    <xf numFmtId="0" fontId="140" fillId="0" borderId="0"/>
    <xf numFmtId="0" fontId="5"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pplyNumberFormat="0" applyFont="0" applyFill="0" applyBorder="0" applyAlignment="0" applyProtection="0"/>
    <xf numFmtId="0" fontId="28" fillId="0" borderId="0"/>
    <xf numFmtId="0" fontId="14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40" fillId="0" borderId="0"/>
    <xf numFmtId="0" fontId="28" fillId="0" borderId="0"/>
    <xf numFmtId="0" fontId="28" fillId="0" borderId="0"/>
    <xf numFmtId="0" fontId="28" fillId="0" borderId="0"/>
    <xf numFmtId="0" fontId="28" fillId="0" borderId="0"/>
    <xf numFmtId="0" fontId="28" fillId="0" borderId="0"/>
    <xf numFmtId="0" fontId="28" fillId="0" borderId="0"/>
    <xf numFmtId="0" fontId="140" fillId="0" borderId="0"/>
    <xf numFmtId="0" fontId="140" fillId="0" borderId="0"/>
    <xf numFmtId="0" fontId="28" fillId="0" borderId="0"/>
    <xf numFmtId="0" fontId="107" fillId="0" borderId="0" applyFont="0" applyFill="0" applyBorder="0" applyAlignment="0" applyProtection="0"/>
    <xf numFmtId="0" fontId="107" fillId="0" borderId="0" applyFont="0" applyFill="0" applyBorder="0" applyAlignment="0" applyProtection="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62" fillId="0" borderId="0"/>
    <xf numFmtId="0" fontId="28" fillId="0" borderId="0"/>
    <xf numFmtId="0" fontId="28" fillId="0" borderId="0"/>
    <xf numFmtId="0" fontId="28" fillId="0" borderId="0"/>
    <xf numFmtId="0" fontId="28" fillId="0" borderId="0"/>
    <xf numFmtId="0" fontId="140" fillId="0" borderId="0"/>
    <xf numFmtId="0" fontId="162" fillId="0" borderId="0"/>
    <xf numFmtId="0" fontId="5" fillId="0" borderId="0"/>
    <xf numFmtId="0" fontId="5" fillId="0" borderId="0"/>
    <xf numFmtId="0" fontId="5" fillId="0" borderId="0"/>
    <xf numFmtId="0" fontId="5" fillId="0" borderId="0"/>
    <xf numFmtId="0" fontId="107" fillId="0" borderId="0" applyFont="0" applyFill="0" applyBorder="0" applyAlignment="0" applyProtection="0"/>
    <xf numFmtId="0" fontId="90" fillId="0" borderId="0"/>
    <xf numFmtId="0" fontId="28" fillId="0" borderId="0"/>
    <xf numFmtId="0" fontId="107" fillId="0" borderId="0" applyFont="0" applyFill="0" applyBorder="0" applyAlignment="0" applyProtection="0"/>
    <xf numFmtId="0" fontId="107" fillId="0" borderId="0" applyFont="0" applyFill="0" applyBorder="0" applyAlignment="0" applyProtection="0"/>
    <xf numFmtId="0" fontId="6" fillId="0" borderId="0"/>
    <xf numFmtId="0" fontId="5" fillId="0" borderId="0"/>
    <xf numFmtId="0" fontId="90" fillId="0" borderId="0"/>
    <xf numFmtId="0" fontId="28" fillId="0" borderId="0"/>
    <xf numFmtId="0" fontId="28" fillId="0" borderId="0"/>
    <xf numFmtId="0" fontId="28" fillId="0" borderId="0"/>
    <xf numFmtId="0" fontId="28" fillId="0" borderId="0"/>
    <xf numFmtId="0" fontId="28" fillId="0" borderId="0"/>
    <xf numFmtId="0" fontId="5" fillId="0" borderId="0"/>
    <xf numFmtId="0" fontId="90" fillId="0" borderId="0"/>
    <xf numFmtId="0" fontId="28" fillId="0" borderId="0"/>
    <xf numFmtId="0" fontId="5" fillId="0" borderId="0"/>
    <xf numFmtId="0" fontId="90" fillId="0" borderId="0"/>
    <xf numFmtId="0" fontId="28" fillId="0" borderId="0"/>
    <xf numFmtId="0" fontId="28" fillId="0" borderId="0"/>
    <xf numFmtId="0" fontId="28" fillId="0" borderId="0"/>
    <xf numFmtId="0" fontId="28" fillId="0" borderId="0"/>
    <xf numFmtId="0" fontId="28" fillId="0" borderId="0"/>
    <xf numFmtId="0" fontId="5" fillId="0" borderId="0"/>
    <xf numFmtId="0" fontId="28" fillId="0" borderId="0"/>
    <xf numFmtId="0" fontId="28" fillId="0" borderId="0"/>
    <xf numFmtId="0" fontId="28" fillId="0" borderId="0"/>
    <xf numFmtId="0" fontId="28" fillId="0" borderId="0"/>
    <xf numFmtId="0" fontId="28" fillId="0" borderId="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28"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28" fillId="31" borderId="188" applyNumberFormat="0" applyFont="0" applyAlignment="0" applyProtection="0"/>
    <xf numFmtId="0" fontId="28" fillId="31" borderId="188" applyNumberFormat="0" applyFont="0" applyAlignment="0" applyProtection="0"/>
    <xf numFmtId="0" fontId="28"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0" fontId="140" fillId="31" borderId="188" applyNumberFormat="0" applyFont="0" applyAlignment="0" applyProtection="0"/>
    <xf numFmtId="43" fontId="28" fillId="0" borderId="0" applyFont="0" applyFill="0" applyBorder="0" applyAlignment="0" applyProtection="0"/>
    <xf numFmtId="41" fontId="28" fillId="0" borderId="0" applyFont="0" applyFill="0" applyBorder="0" applyAlignment="0" applyProtection="0"/>
    <xf numFmtId="0" fontId="157" fillId="28" borderId="189" applyNumberFormat="0" applyAlignment="0" applyProtection="0"/>
    <xf numFmtId="0" fontId="157" fillId="28" borderId="189" applyNumberFormat="0" applyAlignment="0" applyProtection="0"/>
    <xf numFmtId="0" fontId="157" fillId="28" borderId="189" applyNumberFormat="0" applyAlignment="0" applyProtection="0"/>
    <xf numFmtId="0" fontId="157" fillId="28" borderId="189" applyNumberFormat="0" applyAlignment="0" applyProtection="0"/>
    <xf numFmtId="0" fontId="157" fillId="28" borderId="189" applyNumberFormat="0" applyAlignment="0" applyProtection="0"/>
    <xf numFmtId="0" fontId="157" fillId="28" borderId="189" applyNumberFormat="0" applyAlignment="0" applyProtection="0"/>
    <xf numFmtId="0" fontId="157" fillId="28" borderId="189" applyNumberFormat="0" applyAlignment="0" applyProtection="0"/>
    <xf numFmtId="0" fontId="157" fillId="28" borderId="189" applyNumberFormat="0" applyAlignment="0" applyProtection="0"/>
    <xf numFmtId="0" fontId="157" fillId="28" borderId="189" applyNumberFormat="0" applyAlignment="0" applyProtection="0"/>
    <xf numFmtId="9" fontId="90" fillId="0" borderId="0" applyFont="0" applyFill="0" applyBorder="0" applyAlignment="0" applyProtection="0"/>
    <xf numFmtId="10"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90"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90"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90" fillId="0" borderId="0" applyFont="0" applyFill="0" applyBorder="0" applyAlignment="0" applyProtection="0"/>
    <xf numFmtId="9" fontId="28" fillId="0" borderId="0" applyFont="0" applyFill="0" applyBorder="0" applyAlignment="0" applyProtection="0"/>
    <xf numFmtId="9" fontId="90"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28"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28"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28" fillId="0" borderId="0" applyFont="0" applyFill="0" applyBorder="0" applyAlignment="0" applyProtection="0"/>
    <xf numFmtId="9" fontId="90" fillId="0" borderId="0" applyFont="0" applyFill="0" applyBorder="0" applyAlignment="0" applyProtection="0"/>
    <xf numFmtId="178" fontId="28" fillId="0" borderId="0"/>
    <xf numFmtId="0" fontId="117" fillId="0" borderId="0"/>
    <xf numFmtId="0" fontId="28" fillId="0" borderId="0"/>
    <xf numFmtId="0" fontId="143" fillId="0" borderId="0"/>
    <xf numFmtId="0" fontId="115" fillId="0" borderId="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58" fillId="0" borderId="190" applyNumberFormat="0" applyFill="0" applyAlignment="0" applyProtection="0"/>
    <xf numFmtId="0" fontId="158" fillId="0" borderId="190" applyNumberFormat="0" applyFill="0" applyAlignment="0" applyProtection="0"/>
    <xf numFmtId="0" fontId="158" fillId="0" borderId="190" applyNumberFormat="0" applyFill="0" applyAlignment="0" applyProtection="0"/>
    <xf numFmtId="0" fontId="158" fillId="0" borderId="190" applyNumberFormat="0" applyFill="0" applyAlignment="0" applyProtection="0"/>
    <xf numFmtId="0" fontId="158" fillId="0" borderId="190" applyNumberFormat="0" applyFill="0" applyAlignment="0" applyProtection="0"/>
    <xf numFmtId="0" fontId="158" fillId="0" borderId="190" applyNumberFormat="0" applyFill="0" applyAlignment="0" applyProtection="0"/>
    <xf numFmtId="0" fontId="158" fillId="0" borderId="190" applyNumberFormat="0" applyFill="0" applyAlignment="0" applyProtection="0"/>
    <xf numFmtId="0" fontId="158" fillId="0" borderId="190" applyNumberFormat="0" applyFill="0" applyAlignment="0" applyProtection="0"/>
    <xf numFmtId="0" fontId="158" fillId="0" borderId="190" applyNumberFormat="0" applyFill="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19" fillId="22" borderId="0" applyNumberFormat="0" applyBorder="0" applyAlignment="0" applyProtection="0">
      <alignment vertical="center"/>
    </xf>
    <xf numFmtId="0" fontId="119" fillId="25" borderId="0" applyNumberFormat="0" applyBorder="0" applyAlignment="0" applyProtection="0">
      <alignment vertical="center"/>
    </xf>
    <xf numFmtId="0" fontId="119" fillId="26" borderId="0" applyNumberFormat="0" applyBorder="0" applyAlignment="0" applyProtection="0">
      <alignment vertical="center"/>
    </xf>
    <xf numFmtId="0" fontId="119" fillId="38" borderId="0" applyNumberFormat="0" applyBorder="0" applyAlignment="0" applyProtection="0">
      <alignment vertical="center"/>
    </xf>
    <xf numFmtId="0" fontId="119" fillId="22" borderId="0" applyNumberFormat="0" applyBorder="0" applyAlignment="0" applyProtection="0">
      <alignment vertical="center"/>
    </xf>
    <xf numFmtId="0" fontId="119" fillId="27" borderId="0" applyNumberFormat="0" applyBorder="0" applyAlignment="0" applyProtection="0">
      <alignment vertical="center"/>
    </xf>
    <xf numFmtId="0" fontId="120" fillId="0" borderId="0" applyNumberFormat="0" applyFill="0" applyBorder="0" applyAlignment="0" applyProtection="0">
      <alignment vertical="center"/>
    </xf>
    <xf numFmtId="0" fontId="121" fillId="28" borderId="187" applyNumberFormat="0" applyAlignment="0" applyProtection="0">
      <alignment vertical="center"/>
    </xf>
    <xf numFmtId="0" fontId="122" fillId="11" borderId="0" applyNumberFormat="0" applyBorder="0" applyAlignment="0" applyProtection="0">
      <alignment vertical="center"/>
    </xf>
    <xf numFmtId="40" fontId="108" fillId="0" borderId="0" applyFont="0" applyFill="0" applyBorder="0" applyAlignment="0" applyProtection="0"/>
    <xf numFmtId="38" fontId="108" fillId="0" borderId="0" applyFont="0" applyFill="0" applyBorder="0" applyAlignment="0" applyProtection="0"/>
    <xf numFmtId="0" fontId="110" fillId="31" borderId="237" applyNumberFormat="0" applyFont="0" applyAlignment="0" applyProtection="0">
      <alignment vertical="center"/>
    </xf>
    <xf numFmtId="0" fontId="108" fillId="0" borderId="0" applyFont="0" applyFill="0" applyBorder="0" applyAlignment="0" applyProtection="0"/>
    <xf numFmtId="0" fontId="108" fillId="0" borderId="0" applyFont="0" applyFill="0" applyBorder="0" applyAlignment="0" applyProtection="0"/>
    <xf numFmtId="9" fontId="160" fillId="0" borderId="0" applyFont="0" applyFill="0" applyBorder="0" applyAlignment="0" applyProtection="0"/>
    <xf numFmtId="0" fontId="123" fillId="30" borderId="0" applyNumberFormat="0" applyBorder="0" applyAlignment="0" applyProtection="0">
      <alignment vertical="center"/>
    </xf>
    <xf numFmtId="0" fontId="109" fillId="0" borderId="0"/>
    <xf numFmtId="0" fontId="124" fillId="0" borderId="0" applyNumberFormat="0" applyFill="0" applyBorder="0" applyAlignment="0" applyProtection="0">
      <alignment vertical="center"/>
    </xf>
    <xf numFmtId="0" fontId="125" fillId="29" borderId="161" applyNumberFormat="0" applyAlignment="0" applyProtection="0">
      <alignment vertical="center"/>
    </xf>
    <xf numFmtId="164" fontId="75" fillId="0" borderId="0" applyFont="0" applyFill="0" applyBorder="0" applyAlignment="0" applyProtection="0"/>
    <xf numFmtId="0" fontId="28" fillId="0" borderId="0"/>
    <xf numFmtId="0" fontId="126" fillId="0" borderId="165" applyNumberFormat="0" applyFill="0" applyAlignment="0" applyProtection="0">
      <alignment vertical="center"/>
    </xf>
    <xf numFmtId="0" fontId="127" fillId="0" borderId="238" applyNumberFormat="0" applyFill="0" applyAlignment="0" applyProtection="0">
      <alignment vertical="center"/>
    </xf>
    <xf numFmtId="0" fontId="128" fillId="15" borderId="187" applyNumberFormat="0" applyAlignment="0" applyProtection="0">
      <alignment vertical="center"/>
    </xf>
    <xf numFmtId="0" fontId="129" fillId="0" borderId="0" applyNumberFormat="0" applyFill="0" applyBorder="0" applyAlignment="0" applyProtection="0">
      <alignment vertical="center"/>
    </xf>
    <xf numFmtId="0" fontId="130" fillId="0" borderId="239" applyNumberFormat="0" applyFill="0" applyAlignment="0" applyProtection="0">
      <alignment vertical="center"/>
    </xf>
    <xf numFmtId="0" fontId="131" fillId="0" borderId="239" applyNumberFormat="0" applyFill="0" applyAlignment="0" applyProtection="0">
      <alignment vertical="center"/>
    </xf>
    <xf numFmtId="0" fontId="132" fillId="0" borderId="240" applyNumberFormat="0" applyFill="0" applyAlignment="0" applyProtection="0">
      <alignment vertical="center"/>
    </xf>
    <xf numFmtId="0" fontId="132" fillId="0" borderId="0" applyNumberFormat="0" applyFill="0" applyBorder="0" applyAlignment="0" applyProtection="0">
      <alignment vertical="center"/>
    </xf>
    <xf numFmtId="0" fontId="133" fillId="0" borderId="0" applyNumberFormat="0" applyFill="0" applyBorder="0" applyAlignment="0" applyProtection="0">
      <alignment vertical="center"/>
    </xf>
    <xf numFmtId="0" fontId="134" fillId="12" borderId="0" applyNumberFormat="0" applyBorder="0" applyAlignment="0" applyProtection="0">
      <alignment vertical="center"/>
    </xf>
    <xf numFmtId="0" fontId="135" fillId="28" borderId="189" applyNumberFormat="0" applyAlignment="0" applyProtection="0">
      <alignment vertical="center"/>
    </xf>
    <xf numFmtId="0"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0" fontId="75" fillId="0" borderId="0"/>
    <xf numFmtId="0" fontId="160" fillId="0" borderId="0"/>
    <xf numFmtId="0" fontId="5" fillId="0" borderId="0"/>
    <xf numFmtId="0" fontId="49" fillId="0" borderId="0">
      <alignment vertical="center"/>
    </xf>
    <xf numFmtId="0" fontId="28" fillId="0" borderId="0"/>
    <xf numFmtId="43" fontId="28" fillId="0" borderId="0" applyFont="0" applyFill="0" applyBorder="0" applyAlignment="0" applyProtection="0"/>
    <xf numFmtId="181" fontId="163" fillId="0" borderId="0" applyBorder="0" applyProtection="0"/>
    <xf numFmtId="0" fontId="28" fillId="0" borderId="0"/>
    <xf numFmtId="43" fontId="28" fillId="0" borderId="0" applyFont="0" applyFill="0" applyBorder="0" applyAlignment="0" applyProtection="0"/>
    <xf numFmtId="0" fontId="71" fillId="0" borderId="0"/>
    <xf numFmtId="0" fontId="110" fillId="31" borderId="241" applyNumberFormat="0" applyFont="0" applyAlignment="0" applyProtection="0">
      <alignment vertical="center"/>
    </xf>
    <xf numFmtId="0" fontId="127" fillId="0" borderId="242" applyNumberFormat="0" applyFill="0" applyAlignment="0" applyProtection="0">
      <alignment vertical="center"/>
    </xf>
    <xf numFmtId="0" fontId="4" fillId="0" borderId="0"/>
    <xf numFmtId="43" fontId="4" fillId="0" borderId="0" applyFont="0" applyFill="0" applyBorder="0" applyAlignment="0" applyProtection="0"/>
    <xf numFmtId="9" fontId="4" fillId="0" borderId="0" applyFont="0" applyFill="0" applyBorder="0" applyAlignment="0" applyProtection="0"/>
    <xf numFmtId="0" fontId="10" fillId="0" borderId="0"/>
    <xf numFmtId="164" fontId="4" fillId="0" borderId="0" applyFont="0" applyFill="0" applyBorder="0" applyAlignment="0" applyProtection="0"/>
    <xf numFmtId="0" fontId="164" fillId="0" borderId="0"/>
    <xf numFmtId="182" fontId="4" fillId="0" borderId="244" applyFill="0">
      <alignment horizontal="center" vertical="center"/>
    </xf>
    <xf numFmtId="164" fontId="4" fillId="0" borderId="0" applyFont="0" applyFill="0" applyBorder="0" applyAlignment="0" applyProtection="0"/>
    <xf numFmtId="41" fontId="4" fillId="0" borderId="0" applyFont="0" applyFill="0" applyBorder="0" applyAlignment="0" applyProtection="0"/>
    <xf numFmtId="0" fontId="88" fillId="0" borderId="0">
      <alignment vertical="center"/>
    </xf>
    <xf numFmtId="9" fontId="88" fillId="0" borderId="0" applyFon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164" fontId="3" fillId="0" borderId="0" applyFont="0" applyFill="0" applyBorder="0" applyAlignment="0" applyProtection="0"/>
    <xf numFmtId="0" fontId="157" fillId="28" borderId="264" applyNumberFormat="0" applyAlignment="0" applyProtection="0"/>
    <xf numFmtId="0" fontId="157" fillId="28" borderId="264" applyNumberFormat="0" applyAlignment="0" applyProtection="0"/>
    <xf numFmtId="0" fontId="57" fillId="28" borderId="256" applyNumberFormat="0" applyAlignment="0" applyProtection="0"/>
    <xf numFmtId="0" fontId="57" fillId="28" borderId="256" applyNumberFormat="0" applyAlignment="0" applyProtection="0"/>
    <xf numFmtId="41" fontId="3" fillId="0" borderId="0" applyFont="0" applyFill="0" applyBorder="0" applyAlignment="0" applyProtection="0"/>
    <xf numFmtId="0" fontId="64" fillId="15" borderId="256" applyNumberFormat="0" applyAlignment="0" applyProtection="0"/>
    <xf numFmtId="0" fontId="64" fillId="15" borderId="256" applyNumberFormat="0" applyAlignment="0" applyProtection="0"/>
    <xf numFmtId="0" fontId="28" fillId="31" borderId="257" applyNumberFormat="0" applyFont="0" applyAlignment="0" applyProtection="0"/>
    <xf numFmtId="0" fontId="28" fillId="31" borderId="257" applyNumberFormat="0" applyFont="0" applyAlignment="0" applyProtection="0"/>
    <xf numFmtId="0" fontId="67" fillId="28" borderId="258" applyNumberFormat="0" applyAlignment="0" applyProtection="0"/>
    <xf numFmtId="0" fontId="67" fillId="28" borderId="258" applyNumberFormat="0" applyAlignment="0" applyProtection="0"/>
    <xf numFmtId="0" fontId="69" fillId="0" borderId="259" applyNumberFormat="0" applyFill="0" applyAlignment="0" applyProtection="0"/>
    <xf numFmtId="0" fontId="69" fillId="0" borderId="259" applyNumberFormat="0" applyFill="0" applyAlignment="0" applyProtection="0"/>
    <xf numFmtId="44" fontId="3" fillId="0" borderId="0" applyFont="0" applyFill="0" applyBorder="0" applyAlignment="0" applyProtection="0"/>
    <xf numFmtId="0" fontId="71"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57" fillId="28" borderId="264" applyNumberFormat="0" applyAlignment="0" applyProtection="0"/>
    <xf numFmtId="0" fontId="93" fillId="28" borderId="256" applyNumberFormat="0" applyAlignment="0" applyProtection="0"/>
    <xf numFmtId="0" fontId="100" fillId="15" borderId="256" applyNumberFormat="0" applyAlignment="0" applyProtection="0"/>
    <xf numFmtId="0" fontId="29" fillId="31" borderId="257" applyNumberFormat="0" applyFont="0" applyAlignment="0" applyProtection="0"/>
    <xf numFmtId="0" fontId="103" fillId="28" borderId="258" applyNumberFormat="0" applyAlignment="0" applyProtection="0"/>
    <xf numFmtId="0" fontId="105" fillId="0" borderId="259" applyNumberFormat="0" applyFill="0" applyAlignment="0" applyProtection="0"/>
    <xf numFmtId="0" fontId="157" fillId="28" borderId="264" applyNumberFormat="0" applyAlignment="0" applyProtection="0"/>
    <xf numFmtId="0" fontId="157" fillId="28" borderId="264" applyNumberFormat="0" applyAlignment="0" applyProtection="0"/>
    <xf numFmtId="0" fontId="157" fillId="28" borderId="264" applyNumberFormat="0" applyAlignment="0" applyProtection="0"/>
    <xf numFmtId="0" fontId="157" fillId="28" borderId="264" applyNumberFormat="0" applyAlignment="0" applyProtection="0"/>
    <xf numFmtId="0" fontId="157" fillId="28" borderId="264" applyNumberFormat="0" applyAlignment="0" applyProtection="0"/>
    <xf numFmtId="0" fontId="157" fillId="28" borderId="264" applyNumberFormat="0" applyAlignment="0" applyProtection="0"/>
    <xf numFmtId="0" fontId="145" fillId="28" borderId="256" applyNumberFormat="0" applyAlignment="0" applyProtection="0"/>
    <xf numFmtId="0" fontId="145" fillId="28" borderId="256" applyNumberFormat="0" applyAlignment="0" applyProtection="0"/>
    <xf numFmtId="0" fontId="145" fillId="28" borderId="256" applyNumberFormat="0" applyAlignment="0" applyProtection="0"/>
    <xf numFmtId="0" fontId="145" fillId="28" borderId="256" applyNumberFormat="0" applyAlignment="0" applyProtection="0"/>
    <xf numFmtId="0" fontId="145" fillId="28" borderId="256" applyNumberFormat="0" applyAlignment="0" applyProtection="0"/>
    <xf numFmtId="0" fontId="145" fillId="28" borderId="256" applyNumberFormat="0" applyAlignment="0" applyProtection="0"/>
    <xf numFmtId="0" fontId="145" fillId="28" borderId="256" applyNumberFormat="0" applyAlignment="0" applyProtection="0"/>
    <xf numFmtId="0" fontId="145" fillId="28" borderId="256" applyNumberFormat="0" applyAlignment="0" applyProtection="0"/>
    <xf numFmtId="0" fontId="145" fillId="28" borderId="256" applyNumberFormat="0" applyAlignment="0" applyProtection="0"/>
    <xf numFmtId="0" fontId="30" fillId="0" borderId="260">
      <alignment horizontal="left" vertical="center"/>
    </xf>
    <xf numFmtId="10" fontId="113" fillId="37" borderId="261" applyNumberFormat="0" applyBorder="0" applyAlignment="0" applyProtection="0"/>
    <xf numFmtId="0" fontId="154" fillId="15" borderId="256" applyNumberFormat="0" applyAlignment="0" applyProtection="0"/>
    <xf numFmtId="0" fontId="154" fillId="15" borderId="256" applyNumberFormat="0" applyAlignment="0" applyProtection="0"/>
    <xf numFmtId="0" fontId="154" fillId="15" borderId="256" applyNumberFormat="0" applyAlignment="0" applyProtection="0"/>
    <xf numFmtId="0" fontId="154" fillId="15" borderId="256" applyNumberFormat="0" applyAlignment="0" applyProtection="0"/>
    <xf numFmtId="0" fontId="154" fillId="15" borderId="256" applyNumberFormat="0" applyAlignment="0" applyProtection="0"/>
    <xf numFmtId="0" fontId="154" fillId="15" borderId="256" applyNumberFormat="0" applyAlignment="0" applyProtection="0"/>
    <xf numFmtId="0" fontId="154" fillId="15" borderId="256" applyNumberFormat="0" applyAlignment="0" applyProtection="0"/>
    <xf numFmtId="0" fontId="154" fillId="15" borderId="256" applyNumberFormat="0" applyAlignment="0" applyProtection="0"/>
    <xf numFmtId="0" fontId="154" fillId="15" borderId="25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28" fillId="31" borderId="257" applyNumberFormat="0" applyFont="0" applyAlignment="0" applyProtection="0"/>
    <xf numFmtId="0" fontId="28"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28" fillId="31" borderId="257" applyNumberFormat="0" applyFont="0" applyAlignment="0" applyProtection="0"/>
    <xf numFmtId="0" fontId="28" fillId="31" borderId="257" applyNumberFormat="0" applyFont="0" applyAlignment="0" applyProtection="0"/>
    <xf numFmtId="0" fontId="28"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40" fillId="31" borderId="257" applyNumberFormat="0" applyFont="0" applyAlignment="0" applyProtection="0"/>
    <xf numFmtId="0" fontId="157" fillId="28" borderId="258" applyNumberFormat="0" applyAlignment="0" applyProtection="0"/>
    <xf numFmtId="0" fontId="157" fillId="28" borderId="258" applyNumberFormat="0" applyAlignment="0" applyProtection="0"/>
    <xf numFmtId="0" fontId="157" fillId="28" borderId="258" applyNumberFormat="0" applyAlignment="0" applyProtection="0"/>
    <xf numFmtId="0" fontId="157" fillId="28" borderId="258" applyNumberFormat="0" applyAlignment="0" applyProtection="0"/>
    <xf numFmtId="0" fontId="157" fillId="28" borderId="258" applyNumberFormat="0" applyAlignment="0" applyProtection="0"/>
    <xf numFmtId="0" fontId="157" fillId="28" borderId="258" applyNumberFormat="0" applyAlignment="0" applyProtection="0"/>
    <xf numFmtId="0" fontId="157" fillId="28" borderId="258" applyNumberFormat="0" applyAlignment="0" applyProtection="0"/>
    <xf numFmtId="0" fontId="157" fillId="28" borderId="258" applyNumberFormat="0" applyAlignment="0" applyProtection="0"/>
    <xf numFmtId="0" fontId="157" fillId="28" borderId="258" applyNumberFormat="0" applyAlignment="0" applyProtection="0"/>
    <xf numFmtId="0" fontId="105" fillId="0" borderId="265" applyNumberFormat="0" applyFill="0" applyAlignment="0" applyProtection="0"/>
    <xf numFmtId="0" fontId="103" fillId="28" borderId="264" applyNumberFormat="0" applyAlignment="0" applyProtection="0"/>
    <xf numFmtId="0" fontId="71" fillId="0" borderId="0"/>
    <xf numFmtId="0" fontId="69" fillId="0" borderId="265" applyNumberFormat="0" applyFill="0" applyAlignment="0" applyProtection="0"/>
    <xf numFmtId="0" fontId="69" fillId="0" borderId="265" applyNumberFormat="0" applyFill="0" applyAlignment="0" applyProtection="0"/>
    <xf numFmtId="0" fontId="67" fillId="28" borderId="264" applyNumberFormat="0" applyAlignment="0" applyProtection="0"/>
    <xf numFmtId="0" fontId="67" fillId="28" borderId="264" applyNumberFormat="0" applyAlignment="0" applyProtection="0"/>
    <xf numFmtId="0" fontId="158" fillId="0" borderId="259" applyNumberFormat="0" applyFill="0" applyAlignment="0" applyProtection="0"/>
    <xf numFmtId="0" fontId="158" fillId="0" borderId="259" applyNumberFormat="0" applyFill="0" applyAlignment="0" applyProtection="0"/>
    <xf numFmtId="0" fontId="158" fillId="0" borderId="259" applyNumberFormat="0" applyFill="0" applyAlignment="0" applyProtection="0"/>
    <xf numFmtId="0" fontId="158" fillId="0" borderId="259" applyNumberFormat="0" applyFill="0" applyAlignment="0" applyProtection="0"/>
    <xf numFmtId="0" fontId="158" fillId="0" borderId="259" applyNumberFormat="0" applyFill="0" applyAlignment="0" applyProtection="0"/>
    <xf numFmtId="0" fontId="158" fillId="0" borderId="259" applyNumberFormat="0" applyFill="0" applyAlignment="0" applyProtection="0"/>
    <xf numFmtId="0" fontId="158" fillId="0" borderId="259" applyNumberFormat="0" applyFill="0" applyAlignment="0" applyProtection="0"/>
    <xf numFmtId="0" fontId="158" fillId="0" borderId="259" applyNumberFormat="0" applyFill="0" applyAlignment="0" applyProtection="0"/>
    <xf numFmtId="0" fontId="158" fillId="0" borderId="259" applyNumberFormat="0" applyFill="0" applyAlignment="0" applyProtection="0"/>
    <xf numFmtId="0" fontId="121" fillId="28" borderId="256" applyNumberFormat="0" applyAlignment="0" applyProtection="0">
      <alignment vertical="center"/>
    </xf>
    <xf numFmtId="0" fontId="110" fillId="31" borderId="262" applyNumberFormat="0" applyFont="0" applyAlignment="0" applyProtection="0">
      <alignment vertical="center"/>
    </xf>
    <xf numFmtId="0" fontId="127" fillId="0" borderId="263" applyNumberFormat="0" applyFill="0" applyAlignment="0" applyProtection="0">
      <alignment vertical="center"/>
    </xf>
    <xf numFmtId="0" fontId="128" fillId="15" borderId="256" applyNumberFormat="0" applyAlignment="0" applyProtection="0">
      <alignment vertical="center"/>
    </xf>
    <xf numFmtId="0" fontId="135" fillId="28" borderId="258" applyNumberFormat="0" applyAlignment="0" applyProtection="0">
      <alignment vertical="center"/>
    </xf>
    <xf numFmtId="9" fontId="88" fillId="0" borderId="0" applyFont="0" applyFill="0" applyBorder="0" applyAlignment="0" applyProtection="0"/>
    <xf numFmtId="0" fontId="88" fillId="0" borderId="0">
      <alignment vertical="center"/>
    </xf>
    <xf numFmtId="0" fontId="3" fillId="0" borderId="0"/>
    <xf numFmtId="0" fontId="28" fillId="0" borderId="0"/>
    <xf numFmtId="43" fontId="28" fillId="0" borderId="0" applyFont="0" applyFill="0" applyBorder="0" applyAlignment="0" applyProtection="0"/>
    <xf numFmtId="43" fontId="88" fillId="0" borderId="0" applyFont="0" applyFill="0" applyBorder="0" applyAlignment="0" applyProtection="0"/>
    <xf numFmtId="0" fontId="28" fillId="0" borderId="0"/>
    <xf numFmtId="43" fontId="28" fillId="0" borderId="0" applyFont="0" applyFill="0" applyBorder="0" applyAlignment="0" applyProtection="0"/>
    <xf numFmtId="0" fontId="3" fillId="0" borderId="0"/>
    <xf numFmtId="43" fontId="3" fillId="0" borderId="0" applyFont="0" applyFill="0" applyBorder="0" applyAlignment="0" applyProtection="0"/>
    <xf numFmtId="41" fontId="3" fillId="0" borderId="0" applyFont="0" applyFill="0" applyBorder="0" applyAlignment="0" applyProtection="0"/>
    <xf numFmtId="0" fontId="158" fillId="0" borderId="265" applyNumberFormat="0" applyFill="0" applyAlignment="0" applyProtection="0"/>
    <xf numFmtId="0" fontId="158" fillId="0" borderId="265" applyNumberFormat="0" applyFill="0" applyAlignment="0" applyProtection="0"/>
    <xf numFmtId="0" fontId="158" fillId="0" borderId="265" applyNumberFormat="0" applyFill="0" applyAlignment="0" applyProtection="0"/>
    <xf numFmtId="0" fontId="158" fillId="0" borderId="265" applyNumberFormat="0" applyFill="0" applyAlignment="0" applyProtection="0"/>
    <xf numFmtId="0" fontId="158" fillId="0" borderId="265" applyNumberFormat="0" applyFill="0" applyAlignment="0" applyProtection="0"/>
    <xf numFmtId="0" fontId="158" fillId="0" borderId="265" applyNumberFormat="0" applyFill="0" applyAlignment="0" applyProtection="0"/>
    <xf numFmtId="0" fontId="158" fillId="0" borderId="265" applyNumberFormat="0" applyFill="0" applyAlignment="0" applyProtection="0"/>
    <xf numFmtId="0" fontId="158" fillId="0" borderId="265" applyNumberFormat="0" applyFill="0" applyAlignment="0" applyProtection="0"/>
    <xf numFmtId="0" fontId="158" fillId="0" borderId="265" applyNumberFormat="0" applyFill="0" applyAlignment="0" applyProtection="0"/>
    <xf numFmtId="0" fontId="110" fillId="31" borderId="266" applyNumberFormat="0" applyFont="0" applyAlignment="0" applyProtection="0">
      <alignment vertical="center"/>
    </xf>
    <xf numFmtId="0" fontId="127" fillId="0" borderId="267" applyNumberFormat="0" applyFill="0" applyAlignment="0" applyProtection="0">
      <alignment vertical="center"/>
    </xf>
    <xf numFmtId="0" fontId="135" fillId="28" borderId="264" applyNumberFormat="0" applyAlignment="0" applyProtection="0">
      <alignment vertical="center"/>
    </xf>
    <xf numFmtId="43" fontId="88" fillId="0" borderId="0" applyFont="0" applyFill="0" applyBorder="0" applyAlignment="0" applyProtection="0"/>
    <xf numFmtId="0" fontId="2" fillId="0" borderId="0"/>
    <xf numFmtId="0" fontId="57" fillId="28" borderId="354" applyNumberFormat="0" applyAlignment="0" applyProtection="0"/>
    <xf numFmtId="0" fontId="57" fillId="28" borderId="354" applyNumberFormat="0" applyAlignment="0" applyProtection="0"/>
    <xf numFmtId="43" fontId="2" fillId="0" borderId="0" applyFont="0" applyFill="0" applyBorder="0" applyAlignment="0" applyProtection="0"/>
    <xf numFmtId="41" fontId="2" fillId="0" borderId="0" applyFont="0" applyFill="0" applyBorder="0" applyAlignment="0" applyProtection="0"/>
    <xf numFmtId="44" fontId="2" fillId="0" borderId="0" applyFont="0" applyFill="0" applyBorder="0" applyAlignment="0" applyProtection="0"/>
    <xf numFmtId="0" fontId="64" fillId="15" borderId="354" applyNumberFormat="0" applyAlignment="0" applyProtection="0"/>
    <xf numFmtId="0" fontId="64" fillId="15" borderId="354" applyNumberFormat="0" applyAlignment="0" applyProtection="0"/>
    <xf numFmtId="0" fontId="28" fillId="31" borderId="355" applyNumberFormat="0" applyFont="0" applyAlignment="0" applyProtection="0"/>
    <xf numFmtId="0" fontId="28" fillId="31" borderId="355" applyNumberFormat="0" applyFont="0" applyAlignment="0" applyProtection="0"/>
    <xf numFmtId="0" fontId="67" fillId="28" borderId="356" applyNumberFormat="0" applyAlignment="0" applyProtection="0"/>
    <xf numFmtId="0" fontId="67" fillId="28" borderId="356" applyNumberFormat="0" applyAlignment="0" applyProtection="0"/>
    <xf numFmtId="0" fontId="69" fillId="0" borderId="357" applyNumberFormat="0" applyFill="0" applyAlignment="0" applyProtection="0"/>
    <xf numFmtId="0" fontId="69" fillId="0" borderId="357" applyNumberFormat="0" applyFill="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0" fontId="57" fillId="28" borderId="354" applyNumberFormat="0" applyAlignment="0" applyProtection="0"/>
    <xf numFmtId="0" fontId="57" fillId="28" borderId="354" applyNumberFormat="0" applyAlignment="0" applyProtection="0"/>
    <xf numFmtId="0" fontId="64" fillId="15" borderId="354" applyNumberFormat="0" applyAlignment="0" applyProtection="0"/>
    <xf numFmtId="0" fontId="64" fillId="15" borderId="354" applyNumberFormat="0" applyAlignment="0" applyProtection="0"/>
    <xf numFmtId="0" fontId="28" fillId="31" borderId="355" applyNumberFormat="0" applyFont="0" applyAlignment="0" applyProtection="0"/>
    <xf numFmtId="0" fontId="28" fillId="31" borderId="355" applyNumberFormat="0" applyFont="0" applyAlignment="0" applyProtection="0"/>
    <xf numFmtId="0" fontId="67" fillId="28" borderId="356" applyNumberFormat="0" applyAlignment="0" applyProtection="0"/>
    <xf numFmtId="0" fontId="67" fillId="28" borderId="356" applyNumberFormat="0" applyAlignment="0" applyProtection="0"/>
    <xf numFmtId="0" fontId="69" fillId="0" borderId="357" applyNumberFormat="0" applyFill="0" applyAlignment="0" applyProtection="0"/>
    <xf numFmtId="0" fontId="69" fillId="0" borderId="357" applyNumberFormat="0" applyFill="0" applyAlignment="0" applyProtection="0"/>
    <xf numFmtId="41" fontId="6" fillId="0" borderId="0" applyFont="0" applyFill="0" applyBorder="0" applyAlignment="0" applyProtection="0"/>
    <xf numFmtId="9" fontId="6" fillId="0" borderId="0" applyFont="0" applyFill="0" applyBorder="0" applyAlignment="0" applyProtection="0"/>
    <xf numFmtId="41" fontId="2" fillId="0" borderId="0" applyFont="0" applyFill="0" applyBorder="0" applyAlignment="0" applyProtection="0"/>
    <xf numFmtId="43" fontId="28" fillId="0" borderId="0" applyFont="0" applyFill="0" applyBorder="0" applyAlignment="0" applyProtection="0"/>
    <xf numFmtId="9" fontId="28" fillId="0" borderId="0" applyFont="0" applyFill="0" applyBorder="0" applyAlignment="0" applyProtection="0"/>
    <xf numFmtId="186" fontId="2" fillId="0" borderId="0"/>
    <xf numFmtId="9" fontId="2" fillId="0" borderId="0" applyFont="0" applyFill="0" applyBorder="0" applyAlignment="0" applyProtection="0"/>
    <xf numFmtId="43" fontId="2" fillId="0" borderId="0" applyFont="0" applyFill="0" applyBorder="0" applyAlignment="0" applyProtection="0"/>
    <xf numFmtId="189" fontId="28" fillId="0" borderId="0">
      <protection locked="0"/>
    </xf>
    <xf numFmtId="189" fontId="28" fillId="0" borderId="0">
      <protection locked="0"/>
    </xf>
    <xf numFmtId="189" fontId="28" fillId="0" borderId="0">
      <protection locked="0"/>
    </xf>
    <xf numFmtId="190" fontId="32" fillId="0" borderId="0">
      <protection locked="0"/>
    </xf>
    <xf numFmtId="190" fontId="32" fillId="0" borderId="0">
      <protection locked="0"/>
    </xf>
    <xf numFmtId="190" fontId="32" fillId="0" borderId="0">
      <protection locked="0"/>
    </xf>
    <xf numFmtId="190" fontId="28" fillId="0" borderId="0">
      <protection locked="0"/>
    </xf>
    <xf numFmtId="190" fontId="28" fillId="0" borderId="0">
      <protection locked="0"/>
    </xf>
    <xf numFmtId="190" fontId="28" fillId="0" borderId="0">
      <protection locked="0"/>
    </xf>
    <xf numFmtId="190" fontId="28" fillId="0" borderId="0">
      <protection locked="0"/>
    </xf>
    <xf numFmtId="190" fontId="28" fillId="0" borderId="0">
      <protection locked="0"/>
    </xf>
    <xf numFmtId="190" fontId="28" fillId="0" borderId="0">
      <protection locked="0"/>
    </xf>
    <xf numFmtId="189" fontId="28" fillId="0" borderId="0">
      <protection locked="0"/>
    </xf>
    <xf numFmtId="189" fontId="28" fillId="0" borderId="0">
      <protection locked="0"/>
    </xf>
    <xf numFmtId="189" fontId="28" fillId="0" borderId="0">
      <protection locked="0"/>
    </xf>
    <xf numFmtId="190" fontId="32" fillId="0" borderId="0">
      <protection locked="0"/>
    </xf>
    <xf numFmtId="190" fontId="32" fillId="0" borderId="0">
      <protection locked="0"/>
    </xf>
    <xf numFmtId="190" fontId="32" fillId="0" borderId="0">
      <protection locked="0"/>
    </xf>
    <xf numFmtId="190" fontId="28" fillId="0" borderId="0">
      <protection locked="0"/>
    </xf>
    <xf numFmtId="190" fontId="28" fillId="0" borderId="0">
      <protection locked="0"/>
    </xf>
    <xf numFmtId="190" fontId="28" fillId="0" borderId="0">
      <protection locked="0"/>
    </xf>
    <xf numFmtId="190" fontId="28" fillId="0" borderId="0">
      <protection locked="0"/>
    </xf>
    <xf numFmtId="190" fontId="28" fillId="0" borderId="0">
      <protection locked="0"/>
    </xf>
    <xf numFmtId="190" fontId="28" fillId="0" borderId="0">
      <protection locked="0"/>
    </xf>
    <xf numFmtId="9" fontId="198" fillId="0" borderId="0" applyFont="0" applyFill="0" applyBorder="0" applyAlignment="0" applyProtection="0"/>
    <xf numFmtId="0" fontId="199" fillId="16" borderId="0" applyNumberFormat="0" applyBorder="0" applyAlignment="0" applyProtection="0"/>
    <xf numFmtId="0" fontId="6" fillId="51" borderId="0" applyNumberFormat="0" applyBorder="0" applyAlignment="0" applyProtection="0"/>
    <xf numFmtId="0" fontId="199" fillId="17" borderId="0" applyNumberFormat="0" applyBorder="0" applyAlignment="0" applyProtection="0"/>
    <xf numFmtId="0" fontId="6" fillId="55" borderId="0" applyNumberFormat="0" applyBorder="0" applyAlignment="0" applyProtection="0"/>
    <xf numFmtId="0" fontId="199" fillId="31" borderId="0" applyNumberFormat="0" applyBorder="0" applyAlignment="0" applyProtection="0"/>
    <xf numFmtId="0" fontId="6" fillId="59" borderId="0" applyNumberFormat="0" applyBorder="0" applyAlignment="0" applyProtection="0"/>
    <xf numFmtId="0" fontId="199" fillId="15" borderId="0" applyNumberFormat="0" applyBorder="0" applyAlignment="0" applyProtection="0"/>
    <xf numFmtId="0" fontId="6" fillId="63" borderId="0" applyNumberFormat="0" applyBorder="0" applyAlignment="0" applyProtection="0"/>
    <xf numFmtId="0" fontId="199" fillId="14" borderId="0" applyNumberFormat="0" applyBorder="0" applyAlignment="0" applyProtection="0"/>
    <xf numFmtId="0" fontId="6" fillId="67" borderId="0" applyNumberFormat="0" applyBorder="0" applyAlignment="0" applyProtection="0"/>
    <xf numFmtId="0" fontId="199" fillId="31" borderId="0" applyNumberFormat="0" applyBorder="0" applyAlignment="0" applyProtection="0"/>
    <xf numFmtId="0" fontId="6" fillId="71" borderId="0" applyNumberFormat="0" applyBorder="0" applyAlignment="0" applyProtection="0"/>
    <xf numFmtId="0" fontId="199" fillId="14" borderId="0" applyNumberFormat="0" applyBorder="0" applyAlignment="0" applyProtection="0"/>
    <xf numFmtId="0" fontId="6" fillId="52" borderId="0" applyNumberFormat="0" applyBorder="0" applyAlignment="0" applyProtection="0"/>
    <xf numFmtId="0" fontId="199" fillId="17" borderId="0" applyNumberFormat="0" applyBorder="0" applyAlignment="0" applyProtection="0"/>
    <xf numFmtId="0" fontId="6" fillId="56" borderId="0" applyNumberFormat="0" applyBorder="0" applyAlignment="0" applyProtection="0"/>
    <xf numFmtId="0" fontId="199" fillId="30" borderId="0" applyNumberFormat="0" applyBorder="0" applyAlignment="0" applyProtection="0"/>
    <xf numFmtId="0" fontId="6" fillId="60" borderId="0" applyNumberFormat="0" applyBorder="0" applyAlignment="0" applyProtection="0"/>
    <xf numFmtId="0" fontId="199" fillId="11" borderId="0" applyNumberFormat="0" applyBorder="0" applyAlignment="0" applyProtection="0"/>
    <xf numFmtId="0" fontId="6" fillId="64" borderId="0" applyNumberFormat="0" applyBorder="0" applyAlignment="0" applyProtection="0"/>
    <xf numFmtId="0" fontId="199" fillId="14" borderId="0" applyNumberFormat="0" applyBorder="0" applyAlignment="0" applyProtection="0"/>
    <xf numFmtId="0" fontId="6" fillId="68" borderId="0" applyNumberFormat="0" applyBorder="0" applyAlignment="0" applyProtection="0"/>
    <xf numFmtId="0" fontId="199" fillId="31" borderId="0" applyNumberFormat="0" applyBorder="0" applyAlignment="0" applyProtection="0"/>
    <xf numFmtId="0" fontId="6" fillId="72" borderId="0" applyNumberFormat="0" applyBorder="0" applyAlignment="0" applyProtection="0"/>
    <xf numFmtId="0" fontId="83" fillId="14" borderId="0" applyNumberFormat="0" applyBorder="0" applyAlignment="0" applyProtection="0"/>
    <xf numFmtId="0" fontId="197" fillId="53" borderId="0" applyNumberFormat="0" applyBorder="0" applyAlignment="0" applyProtection="0"/>
    <xf numFmtId="0" fontId="83" fillId="27" borderId="0" applyNumberFormat="0" applyBorder="0" applyAlignment="0" applyProtection="0"/>
    <xf numFmtId="0" fontId="197" fillId="57" borderId="0" applyNumberFormat="0" applyBorder="0" applyAlignment="0" applyProtection="0"/>
    <xf numFmtId="0" fontId="83" fillId="19" borderId="0" applyNumberFormat="0" applyBorder="0" applyAlignment="0" applyProtection="0"/>
    <xf numFmtId="0" fontId="197" fillId="61" borderId="0" applyNumberFormat="0" applyBorder="0" applyAlignment="0" applyProtection="0"/>
    <xf numFmtId="0" fontId="83" fillId="11" borderId="0" applyNumberFormat="0" applyBorder="0" applyAlignment="0" applyProtection="0"/>
    <xf numFmtId="0" fontId="197" fillId="65" borderId="0" applyNumberFormat="0" applyBorder="0" applyAlignment="0" applyProtection="0"/>
    <xf numFmtId="0" fontId="83" fillId="14" borderId="0" applyNumberFormat="0" applyBorder="0" applyAlignment="0" applyProtection="0"/>
    <xf numFmtId="0" fontId="197" fillId="69" borderId="0" applyNumberFormat="0" applyBorder="0" applyAlignment="0" applyProtection="0"/>
    <xf numFmtId="0" fontId="83" fillId="17" borderId="0" applyNumberFormat="0" applyBorder="0" applyAlignment="0" applyProtection="0"/>
    <xf numFmtId="0" fontId="197" fillId="73" borderId="0" applyNumberFormat="0" applyBorder="0" applyAlignment="0" applyProtection="0"/>
    <xf numFmtId="0" fontId="83" fillId="74" borderId="0" applyNumberFormat="0" applyBorder="0" applyAlignment="0" applyProtection="0"/>
    <xf numFmtId="0" fontId="197" fillId="50" borderId="0" applyNumberFormat="0" applyBorder="0" applyAlignment="0" applyProtection="0"/>
    <xf numFmtId="0" fontId="83" fillId="27" borderId="0" applyNumberFormat="0" applyBorder="0" applyAlignment="0" applyProtection="0"/>
    <xf numFmtId="0" fontId="197" fillId="54" borderId="0" applyNumberFormat="0" applyBorder="0" applyAlignment="0" applyProtection="0"/>
    <xf numFmtId="0" fontId="83" fillId="19" borderId="0" applyNumberFormat="0" applyBorder="0" applyAlignment="0" applyProtection="0"/>
    <xf numFmtId="0" fontId="197" fillId="58" borderId="0" applyNumberFormat="0" applyBorder="0" applyAlignment="0" applyProtection="0"/>
    <xf numFmtId="0" fontId="83" fillId="38" borderId="0" applyNumberFormat="0" applyBorder="0" applyAlignment="0" applyProtection="0"/>
    <xf numFmtId="0" fontId="197" fillId="62" borderId="0" applyNumberFormat="0" applyBorder="0" applyAlignment="0" applyProtection="0"/>
    <xf numFmtId="0" fontId="83" fillId="22" borderId="0" applyNumberFormat="0" applyBorder="0" applyAlignment="0" applyProtection="0"/>
    <xf numFmtId="0" fontId="197" fillId="66" borderId="0" applyNumberFormat="0" applyBorder="0" applyAlignment="0" applyProtection="0"/>
    <xf numFmtId="0" fontId="83" fillId="25" borderId="0" applyNumberFormat="0" applyBorder="0" applyAlignment="0" applyProtection="0"/>
    <xf numFmtId="0" fontId="197" fillId="70" borderId="0" applyNumberFormat="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32" fillId="0" borderId="0" applyFont="0" applyFill="0" applyBorder="0" applyAlignment="0" applyProtection="0"/>
    <xf numFmtId="0" fontId="200" fillId="13" borderId="0" applyNumberFormat="0" applyBorder="0" applyAlignment="0" applyProtection="0"/>
    <xf numFmtId="0" fontId="187" fillId="44" borderId="0" applyNumberFormat="0" applyBorder="0" applyAlignment="0" applyProtection="0"/>
    <xf numFmtId="0" fontId="198" fillId="0" borderId="0"/>
    <xf numFmtId="186" fontId="199" fillId="0" borderId="0" applyFill="0" applyBorder="0" applyAlignment="0"/>
    <xf numFmtId="186" fontId="199" fillId="0" borderId="0" applyFill="0" applyBorder="0" applyAlignment="0"/>
    <xf numFmtId="0" fontId="199" fillId="0" borderId="0" applyFill="0" applyBorder="0" applyAlignment="0"/>
    <xf numFmtId="191" fontId="28" fillId="0" borderId="0" applyFill="0" applyBorder="0" applyAlignment="0"/>
    <xf numFmtId="192"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3" fontId="28" fillId="0" borderId="0" applyFill="0" applyBorder="0" applyAlignment="0"/>
    <xf numFmtId="194" fontId="28" fillId="0" borderId="0" applyFill="0" applyBorder="0" applyAlignment="0"/>
    <xf numFmtId="193" fontId="28" fillId="0" borderId="0" applyFill="0" applyBorder="0" applyAlignment="0"/>
    <xf numFmtId="193" fontId="28" fillId="0" borderId="0" applyFill="0" applyBorder="0" applyAlignment="0"/>
    <xf numFmtId="193" fontId="28" fillId="0" borderId="0" applyFill="0" applyBorder="0" applyAlignment="0"/>
    <xf numFmtId="193" fontId="28" fillId="0" borderId="0" applyFill="0" applyBorder="0" applyAlignment="0"/>
    <xf numFmtId="193" fontId="28" fillId="0" borderId="0" applyFill="0" applyBorder="0" applyAlignment="0"/>
    <xf numFmtId="193" fontId="28" fillId="0" borderId="0" applyFill="0" applyBorder="0" applyAlignment="0"/>
    <xf numFmtId="193" fontId="28" fillId="0" borderId="0" applyFill="0" applyBorder="0" applyAlignment="0"/>
    <xf numFmtId="193" fontId="28" fillId="0" borderId="0" applyFill="0" applyBorder="0" applyAlignment="0"/>
    <xf numFmtId="195" fontId="28" fillId="0" borderId="0" applyFill="0" applyBorder="0" applyAlignment="0"/>
    <xf numFmtId="196" fontId="28" fillId="0" borderId="0" applyFill="0" applyBorder="0" applyAlignment="0"/>
    <xf numFmtId="195" fontId="28" fillId="0" borderId="0" applyFill="0" applyBorder="0" applyAlignment="0"/>
    <xf numFmtId="195" fontId="28" fillId="0" borderId="0" applyFill="0" applyBorder="0" applyAlignment="0"/>
    <xf numFmtId="195" fontId="28" fillId="0" borderId="0" applyFill="0" applyBorder="0" applyAlignment="0"/>
    <xf numFmtId="195" fontId="28" fillId="0" borderId="0" applyFill="0" applyBorder="0" applyAlignment="0"/>
    <xf numFmtId="195" fontId="28" fillId="0" borderId="0" applyFill="0" applyBorder="0" applyAlignment="0"/>
    <xf numFmtId="195" fontId="28" fillId="0" borderId="0" applyFill="0" applyBorder="0" applyAlignment="0"/>
    <xf numFmtId="195" fontId="28" fillId="0" borderId="0" applyFill="0" applyBorder="0" applyAlignment="0"/>
    <xf numFmtId="195" fontId="28" fillId="0" borderId="0" applyFill="0" applyBorder="0" applyAlignment="0"/>
    <xf numFmtId="197" fontId="28" fillId="0" borderId="0" applyFill="0" applyBorder="0" applyAlignment="0"/>
    <xf numFmtId="198" fontId="28" fillId="0" borderId="0" applyFill="0" applyBorder="0" applyAlignment="0"/>
    <xf numFmtId="197" fontId="28" fillId="0" borderId="0" applyFill="0" applyBorder="0" applyAlignment="0"/>
    <xf numFmtId="197" fontId="28" fillId="0" borderId="0" applyFill="0" applyBorder="0" applyAlignment="0"/>
    <xf numFmtId="197" fontId="28" fillId="0" borderId="0" applyFill="0" applyBorder="0" applyAlignment="0"/>
    <xf numFmtId="197" fontId="28" fillId="0" borderId="0" applyFill="0" applyBorder="0" applyAlignment="0"/>
    <xf numFmtId="197" fontId="28" fillId="0" borderId="0" applyFill="0" applyBorder="0" applyAlignment="0"/>
    <xf numFmtId="197" fontId="28" fillId="0" borderId="0" applyFill="0" applyBorder="0" applyAlignment="0"/>
    <xf numFmtId="197" fontId="28" fillId="0" borderId="0" applyFill="0" applyBorder="0" applyAlignment="0"/>
    <xf numFmtId="197" fontId="28" fillId="0" borderId="0" applyFill="0" applyBorder="0" applyAlignment="0"/>
    <xf numFmtId="199" fontId="28" fillId="0" borderId="0" applyFill="0" applyBorder="0" applyAlignment="0"/>
    <xf numFmtId="200"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201" fontId="28" fillId="0" borderId="0" applyFill="0" applyBorder="0" applyAlignment="0"/>
    <xf numFmtId="202"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191" fontId="28" fillId="0" borderId="0" applyFill="0" applyBorder="0" applyAlignment="0"/>
    <xf numFmtId="192"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201" fillId="75" borderId="354" applyNumberFormat="0" applyAlignment="0" applyProtection="0"/>
    <xf numFmtId="0" fontId="191" fillId="47" borderId="348" applyNumberFormat="0" applyAlignment="0" applyProtection="0"/>
    <xf numFmtId="0" fontId="84" fillId="29" borderId="161" applyNumberFormat="0" applyAlignment="0" applyProtection="0"/>
    <xf numFmtId="0" fontId="84" fillId="29" borderId="161" applyNumberFormat="0" applyAlignment="0" applyProtection="0"/>
    <xf numFmtId="0" fontId="193" fillId="48" borderId="351" applyNumberFormat="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2"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28"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6"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6" fillId="0" borderId="0" applyFont="0" applyFill="0" applyBorder="0" applyAlignment="0" applyProtection="0"/>
    <xf numFmtId="199" fontId="28" fillId="0" borderId="0" applyFont="0" applyFill="0" applyBorder="0" applyAlignment="0" applyProtection="0"/>
    <xf numFmtId="200" fontId="28" fillId="0" borderId="0" applyFont="0" applyFill="0" applyBorder="0" applyAlignment="0" applyProtection="0"/>
    <xf numFmtId="199" fontId="28" fillId="0" borderId="0" applyFont="0" applyFill="0" applyBorder="0" applyAlignment="0" applyProtection="0"/>
    <xf numFmtId="199" fontId="28" fillId="0" borderId="0" applyFont="0" applyFill="0" applyBorder="0" applyAlignment="0" applyProtection="0"/>
    <xf numFmtId="199" fontId="28" fillId="0" borderId="0" applyFont="0" applyFill="0" applyBorder="0" applyAlignment="0" applyProtection="0"/>
    <xf numFmtId="199" fontId="28" fillId="0" borderId="0" applyFont="0" applyFill="0" applyBorder="0" applyAlignment="0" applyProtection="0"/>
    <xf numFmtId="199" fontId="28" fillId="0" borderId="0" applyFont="0" applyFill="0" applyBorder="0" applyAlignment="0" applyProtection="0"/>
    <xf numFmtId="199" fontId="28" fillId="0" borderId="0" applyFont="0" applyFill="0" applyBorder="0" applyAlignment="0" applyProtection="0"/>
    <xf numFmtId="199" fontId="28"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6"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6"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6"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186" fontId="28" fillId="0" borderId="0" applyFont="0" applyFill="0" applyBorder="0" applyAlignment="0" applyProtection="0"/>
    <xf numFmtId="186"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113" fillId="0" borderId="0" applyFont="0" applyFill="0" applyBorder="0" applyAlignment="0" applyProtection="0"/>
    <xf numFmtId="43" fontId="2"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3" fontId="202" fillId="0" borderId="0" applyFont="0" applyFill="0" applyBorder="0" applyAlignment="0" applyProtection="0"/>
    <xf numFmtId="3" fontId="202" fillId="0" borderId="0" applyFont="0" applyFill="0" applyBorder="0" applyAlignment="0" applyProtection="0"/>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203" fontId="203" fillId="0" borderId="261"/>
    <xf numFmtId="191" fontId="28" fillId="0" borderId="0" applyFont="0" applyFill="0" applyBorder="0" applyAlignment="0" applyProtection="0"/>
    <xf numFmtId="192" fontId="28"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204" fontId="28" fillId="0" borderId="0" applyFont="0" applyFill="0" applyBorder="0" applyAlignment="0" applyProtection="0"/>
    <xf numFmtId="204" fontId="28" fillId="0" borderId="0" applyFont="0" applyFill="0" applyBorder="0" applyAlignment="0" applyProtection="0"/>
    <xf numFmtId="204" fontId="28" fillId="0" borderId="0" applyFont="0" applyFill="0" applyBorder="0" applyAlignment="0" applyProtection="0"/>
    <xf numFmtId="205" fontId="28" fillId="0" borderId="0" applyFont="0" applyFill="0" applyBorder="0" applyAlignment="0" applyProtection="0"/>
    <xf numFmtId="206" fontId="28" fillId="0" borderId="0" applyFont="0" applyFill="0" applyBorder="0" applyAlignment="0" applyProtection="0"/>
    <xf numFmtId="207" fontId="28" fillId="0" borderId="0" applyFont="0" applyFill="0" applyBorder="0" applyAlignment="0" applyProtection="0"/>
    <xf numFmtId="205" fontId="28" fillId="0" borderId="0" applyFont="0" applyFill="0" applyBorder="0" applyAlignment="0" applyProtection="0"/>
    <xf numFmtId="207" fontId="28" fillId="0" borderId="0" applyFont="0" applyFill="0" applyBorder="0" applyAlignment="0" applyProtection="0"/>
    <xf numFmtId="207" fontId="28" fillId="0" borderId="0" applyFont="0" applyFill="0" applyBorder="0" applyAlignment="0" applyProtection="0"/>
    <xf numFmtId="207"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7" fontId="28" fillId="0" borderId="0" applyFont="0" applyFill="0" applyBorder="0" applyAlignment="0" applyProtection="0"/>
    <xf numFmtId="207" fontId="28" fillId="0" borderId="0" applyFont="0" applyFill="0" applyBorder="0" applyAlignment="0" applyProtection="0"/>
    <xf numFmtId="207" fontId="28" fillId="0" borderId="0" applyFont="0" applyFill="0" applyBorder="0" applyAlignment="0" applyProtection="0"/>
    <xf numFmtId="207" fontId="28" fillId="0" borderId="0" applyFont="0" applyFill="0" applyBorder="0" applyAlignment="0" applyProtection="0"/>
    <xf numFmtId="205" fontId="28" fillId="0" borderId="0" applyFont="0" applyFill="0" applyBorder="0" applyAlignment="0" applyProtection="0"/>
    <xf numFmtId="207" fontId="28" fillId="0" borderId="0" applyFont="0" applyFill="0" applyBorder="0" applyAlignment="0" applyProtection="0"/>
    <xf numFmtId="207" fontId="28" fillId="0" borderId="0" applyFont="0" applyFill="0" applyBorder="0" applyAlignment="0" applyProtection="0"/>
    <xf numFmtId="207" fontId="28" fillId="0" borderId="0" applyFont="0" applyFill="0" applyBorder="0" applyAlignment="0" applyProtection="0"/>
    <xf numFmtId="207" fontId="28" fillId="0" borderId="0" applyFont="0" applyFill="0" applyBorder="0" applyAlignment="0" applyProtection="0"/>
    <xf numFmtId="207" fontId="28" fillId="0" borderId="0" applyFont="0" applyFill="0" applyBorder="0" applyAlignment="0" applyProtection="0"/>
    <xf numFmtId="207" fontId="28" fillId="0" borderId="0" applyFont="0" applyFill="0" applyBorder="0" applyAlignment="0" applyProtection="0"/>
    <xf numFmtId="207"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186" fontId="202" fillId="0" borderId="0" applyFont="0" applyFill="0" applyBorder="0" applyAlignment="0" applyProtection="0"/>
    <xf numFmtId="186" fontId="202" fillId="0" borderId="0" applyFont="0" applyFill="0" applyBorder="0" applyAlignment="0" applyProtection="0"/>
    <xf numFmtId="0" fontId="202" fillId="0" borderId="0" applyFont="0" applyFill="0" applyBorder="0" applyAlignment="0" applyProtection="0"/>
    <xf numFmtId="0" fontId="202" fillId="0" borderId="0" applyFont="0" applyFill="0" applyBorder="0" applyAlignment="0" applyProtection="0"/>
    <xf numFmtId="14" fontId="199" fillId="0" borderId="0" applyFill="0" applyBorder="0" applyAlignment="0"/>
    <xf numFmtId="199" fontId="28" fillId="0" borderId="0" applyFill="0" applyBorder="0" applyAlignment="0"/>
    <xf numFmtId="200"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1" fontId="28" fillId="0" borderId="0" applyFill="0" applyBorder="0" applyAlignment="0"/>
    <xf numFmtId="192"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9" fontId="28" fillId="0" borderId="0" applyFill="0" applyBorder="0" applyAlignment="0"/>
    <xf numFmtId="200"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201" fontId="28" fillId="0" borderId="0" applyFill="0" applyBorder="0" applyAlignment="0"/>
    <xf numFmtId="202"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191" fontId="28" fillId="0" borderId="0" applyFill="0" applyBorder="0" applyAlignment="0"/>
    <xf numFmtId="192"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208" fontId="28" fillId="0" borderId="0" applyFont="0" applyFill="0" applyBorder="0" applyAlignment="0" applyProtection="0"/>
    <xf numFmtId="191" fontId="54" fillId="0" borderId="0"/>
    <xf numFmtId="181" fontId="54" fillId="0" borderId="0"/>
    <xf numFmtId="186" fontId="54" fillId="0" borderId="0"/>
    <xf numFmtId="0" fontId="85" fillId="0" borderId="0" applyNumberFormat="0" applyFill="0" applyBorder="0" applyAlignment="0" applyProtection="0"/>
    <xf numFmtId="0" fontId="195" fillId="0" borderId="0" applyNumberFormat="0" applyFill="0" applyBorder="0" applyAlignment="0" applyProtection="0"/>
    <xf numFmtId="2" fontId="202" fillId="0" borderId="0" applyFont="0" applyFill="0" applyBorder="0" applyAlignment="0" applyProtection="0"/>
    <xf numFmtId="2" fontId="202" fillId="0" borderId="0" applyFont="0" applyFill="0" applyBorder="0" applyAlignment="0" applyProtection="0"/>
    <xf numFmtId="0" fontId="204" fillId="14" borderId="0" applyNumberFormat="0" applyBorder="0" applyAlignment="0" applyProtection="0"/>
    <xf numFmtId="0" fontId="186" fillId="43" borderId="0" applyNumberFormat="0" applyBorder="0" applyAlignment="0" applyProtection="0"/>
    <xf numFmtId="38" fontId="113" fillId="32"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2" borderId="0" applyNumberFormat="0" applyBorder="0" applyAlignment="0" applyProtection="0"/>
    <xf numFmtId="38" fontId="113" fillId="37" borderId="0" applyNumberFormat="0" applyBorder="0" applyAlignment="0" applyProtection="0"/>
    <xf numFmtId="38" fontId="113" fillId="32" borderId="0" applyNumberFormat="0" applyBorder="0" applyAlignment="0" applyProtection="0"/>
    <xf numFmtId="38" fontId="113" fillId="32" borderId="0" applyNumberFormat="0" applyBorder="0" applyAlignment="0" applyProtection="0"/>
    <xf numFmtId="38" fontId="113" fillId="37" borderId="0" applyNumberFormat="0" applyBorder="0" applyAlignment="0" applyProtection="0"/>
    <xf numFmtId="38" fontId="113" fillId="32" borderId="0" applyNumberFormat="0" applyBorder="0" applyAlignment="0" applyProtection="0"/>
    <xf numFmtId="38" fontId="113" fillId="32"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2" borderId="0" applyNumberFormat="0" applyBorder="0" applyAlignment="0" applyProtection="0"/>
    <xf numFmtId="38" fontId="113" fillId="37" borderId="0" applyNumberFormat="0" applyBorder="0" applyAlignment="0" applyProtection="0"/>
    <xf numFmtId="186" fontId="205" fillId="0" borderId="0"/>
    <xf numFmtId="186" fontId="205" fillId="0" borderId="0"/>
    <xf numFmtId="0" fontId="205" fillId="0" borderId="0"/>
    <xf numFmtId="186" fontId="30" fillId="0" borderId="217" applyNumberFormat="0" applyAlignment="0" applyProtection="0">
      <alignment horizontal="left" vertical="center"/>
    </xf>
    <xf numFmtId="186" fontId="30" fillId="0" borderId="217" applyNumberFormat="0" applyAlignment="0" applyProtection="0">
      <alignment horizontal="left" vertical="center"/>
    </xf>
    <xf numFmtId="0" fontId="30" fillId="0" borderId="217" applyNumberFormat="0" applyAlignment="0" applyProtection="0">
      <alignment horizontal="left" vertical="center"/>
    </xf>
    <xf numFmtId="186"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186"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186"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186"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186" fontId="30" fillId="0" borderId="358">
      <alignment horizontal="left" vertical="center"/>
    </xf>
    <xf numFmtId="186"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30" fillId="0" borderId="358">
      <alignment horizontal="left" vertical="center"/>
    </xf>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183" fillId="0" borderId="345" applyNumberFormat="0" applyFill="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6"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184" fillId="0" borderId="346" applyNumberFormat="0" applyFill="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7" fillId="0" borderId="0" applyNumberFormat="0" applyFill="0" applyBorder="0" applyAlignment="0" applyProtection="0"/>
    <xf numFmtId="0" fontId="208" fillId="0" borderId="359" applyNumberFormat="0" applyFill="0" applyAlignment="0" applyProtection="0"/>
    <xf numFmtId="0" fontId="208" fillId="0" borderId="359" applyNumberFormat="0" applyFill="0" applyAlignment="0" applyProtection="0"/>
    <xf numFmtId="0" fontId="208" fillId="0" borderId="359" applyNumberFormat="0" applyFill="0" applyAlignment="0" applyProtection="0"/>
    <xf numFmtId="0" fontId="185" fillId="0" borderId="347" applyNumberFormat="0" applyFill="0" applyAlignment="0" applyProtection="0"/>
    <xf numFmtId="0" fontId="208" fillId="0" borderId="0" applyNumberFormat="0" applyFill="0" applyBorder="0" applyAlignment="0" applyProtection="0"/>
    <xf numFmtId="0" fontId="185" fillId="0" borderId="0" applyNumberFormat="0" applyFill="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76"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76" borderId="261" applyNumberFormat="0" applyBorder="0" applyAlignment="0" applyProtection="0"/>
    <xf numFmtId="10" fontId="113" fillId="37" borderId="261" applyNumberFormat="0" applyBorder="0" applyAlignment="0" applyProtection="0"/>
    <xf numFmtId="10" fontId="113" fillId="76"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76"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76"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76"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76"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10" fontId="113" fillId="37" borderId="261" applyNumberFormat="0" applyBorder="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209" fillId="30" borderId="354" applyNumberFormat="0" applyAlignment="0" applyProtection="0"/>
    <xf numFmtId="0" fontId="189" fillId="46" borderId="348" applyNumberFormat="0" applyAlignment="0" applyProtection="0"/>
    <xf numFmtId="199" fontId="28" fillId="0" borderId="0" applyFill="0" applyBorder="0" applyAlignment="0"/>
    <xf numFmtId="200"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1" fontId="28" fillId="0" borderId="0" applyFill="0" applyBorder="0" applyAlignment="0"/>
    <xf numFmtId="192"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9" fontId="28" fillId="0" borderId="0" applyFill="0" applyBorder="0" applyAlignment="0"/>
    <xf numFmtId="200"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201" fontId="28" fillId="0" borderId="0" applyFill="0" applyBorder="0" applyAlignment="0"/>
    <xf numFmtId="202"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191" fontId="28" fillId="0" borderId="0" applyFill="0" applyBorder="0" applyAlignment="0"/>
    <xf numFmtId="192"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0" fontId="210" fillId="0" borderId="360" applyNumberFormat="0" applyFill="0" applyAlignment="0" applyProtection="0"/>
    <xf numFmtId="0" fontId="192" fillId="0" borderId="350" applyNumberFormat="0" applyFill="0" applyAlignment="0" applyProtection="0"/>
    <xf numFmtId="0" fontId="211" fillId="30" borderId="0" applyNumberFormat="0" applyBorder="0" applyAlignment="0" applyProtection="0"/>
    <xf numFmtId="0" fontId="188" fillId="45" borderId="0" applyNumberFormat="0" applyBorder="0" applyAlignment="0" applyProtection="0"/>
    <xf numFmtId="177" fontId="212" fillId="0" borderId="0"/>
    <xf numFmtId="177" fontId="212" fillId="0" borderId="0"/>
    <xf numFmtId="209" fontId="28" fillId="0" borderId="0"/>
    <xf numFmtId="177" fontId="212" fillId="0" borderId="0"/>
    <xf numFmtId="209" fontId="28" fillId="0" borderId="0"/>
    <xf numFmtId="209" fontId="28" fillId="0" borderId="0"/>
    <xf numFmtId="209" fontId="28" fillId="0" borderId="0"/>
    <xf numFmtId="177" fontId="212" fillId="0" borderId="0"/>
    <xf numFmtId="177" fontId="212" fillId="0" borderId="0"/>
    <xf numFmtId="209" fontId="28" fillId="0" borderId="0"/>
    <xf numFmtId="209" fontId="28" fillId="0" borderId="0"/>
    <xf numFmtId="209" fontId="28" fillId="0" borderId="0"/>
    <xf numFmtId="209" fontId="28" fillId="0" borderId="0"/>
    <xf numFmtId="177" fontId="212" fillId="0" borderId="0"/>
    <xf numFmtId="209" fontId="28" fillId="0" borderId="0"/>
    <xf numFmtId="209" fontId="28" fillId="0" borderId="0"/>
    <xf numFmtId="209" fontId="28" fillId="0" borderId="0"/>
    <xf numFmtId="209" fontId="28" fillId="0" borderId="0"/>
    <xf numFmtId="209" fontId="28" fillId="0" borderId="0"/>
    <xf numFmtId="209" fontId="28" fillId="0" borderId="0"/>
    <xf numFmtId="209" fontId="28" fillId="0" borderId="0"/>
    <xf numFmtId="177" fontId="212" fillId="0" borderId="0"/>
    <xf numFmtId="177" fontId="212" fillId="0" borderId="0"/>
    <xf numFmtId="186" fontId="90" fillId="0" borderId="0"/>
    <xf numFmtId="186" fontId="90"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186" fontId="90"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86"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9" fillId="0" borderId="0"/>
    <xf numFmtId="0" fontId="29" fillId="0" borderId="0"/>
    <xf numFmtId="0" fontId="28" fillId="0" borderId="0"/>
    <xf numFmtId="0" fontId="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8" fillId="0" borderId="0"/>
    <xf numFmtId="186" fontId="28" fillId="0" borderId="0"/>
    <xf numFmtId="0" fontId="28" fillId="0" borderId="0"/>
    <xf numFmtId="0" fontId="29" fillId="0" borderId="0"/>
    <xf numFmtId="0" fontId="29" fillId="0" borderId="0"/>
    <xf numFmtId="0" fontId="2" fillId="0" borderId="0"/>
    <xf numFmtId="0" fontId="29" fillId="0" borderId="0"/>
    <xf numFmtId="0" fontId="29" fillId="0" borderId="0"/>
    <xf numFmtId="0" fontId="28" fillId="0" borderId="0"/>
    <xf numFmtId="0" fontId="2"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6" fillId="0" borderId="0"/>
    <xf numFmtId="186" fontId="6" fillId="0" borderId="0"/>
    <xf numFmtId="0" fontId="28" fillId="0" borderId="0"/>
    <xf numFmtId="0" fontId="2" fillId="0" borderId="0"/>
    <xf numFmtId="186"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186" fontId="6"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 fillId="0" borderId="0"/>
    <xf numFmtId="186" fontId="2" fillId="0" borderId="0"/>
    <xf numFmtId="0" fontId="28" fillId="0" borderId="0"/>
    <xf numFmtId="0" fontId="28" fillId="0" borderId="0"/>
    <xf numFmtId="0" fontId="2" fillId="0" borderId="0"/>
    <xf numFmtId="0" fontId="28" fillId="0" borderId="0"/>
    <xf numFmtId="0" fontId="28" fillId="0" borderId="0"/>
    <xf numFmtId="0" fontId="28" fillId="0" borderId="0"/>
    <xf numFmtId="0" fontId="2"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13"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13"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86" fontId="28" fillId="0" borderId="0"/>
    <xf numFmtId="186" fontId="28" fillId="0" borderId="0"/>
    <xf numFmtId="186" fontId="28" fillId="0" borderId="0"/>
    <xf numFmtId="0" fontId="6" fillId="0" borderId="0"/>
    <xf numFmtId="186" fontId="28" fillId="0" borderId="0"/>
    <xf numFmtId="186" fontId="213" fillId="0" borderId="0"/>
    <xf numFmtId="0" fontId="6" fillId="0" borderId="0"/>
    <xf numFmtId="0" fontId="6" fillId="0" borderId="0"/>
    <xf numFmtId="0" fontId="6" fillId="0" borderId="0"/>
    <xf numFmtId="0" fontId="28"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86" fontId="2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8" fillId="0" borderId="0"/>
    <xf numFmtId="186" fontId="28"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8" fillId="0" borderId="0"/>
    <xf numFmtId="186" fontId="28" fillId="0" borderId="0"/>
    <xf numFmtId="0" fontId="28" fillId="0" borderId="0"/>
    <xf numFmtId="0" fontId="213" fillId="0" borderId="0"/>
    <xf numFmtId="0" fontId="213"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8" fillId="0" borderId="0"/>
    <xf numFmtId="186"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6" fillId="0" borderId="0"/>
    <xf numFmtId="186" fontId="6" fillId="0" borderId="0"/>
    <xf numFmtId="186" fontId="6" fillId="0" borderId="0"/>
    <xf numFmtId="186" fontId="6" fillId="0" borderId="0"/>
    <xf numFmtId="186" fontId="6" fillId="0" borderId="0"/>
    <xf numFmtId="0" fontId="28" fillId="0" borderId="0"/>
    <xf numFmtId="186" fontId="6"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8" fillId="0" borderId="0"/>
    <xf numFmtId="186" fontId="28" fillId="0" borderId="0"/>
    <xf numFmtId="186"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90"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 fillId="0" borderId="0"/>
    <xf numFmtId="0" fontId="2"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186" fontId="28"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186" fontId="28" fillId="0" borderId="0"/>
    <xf numFmtId="186" fontId="28" fillId="0" borderId="0"/>
    <xf numFmtId="0" fontId="90" fillId="0" borderId="0"/>
    <xf numFmtId="0" fontId="90" fillId="0" borderId="0"/>
    <xf numFmtId="0" fontId="213" fillId="0" borderId="0"/>
    <xf numFmtId="0" fontId="90" fillId="0" borderId="0"/>
    <xf numFmtId="0" fontId="90" fillId="0" borderId="0"/>
    <xf numFmtId="0" fontId="90" fillId="0" borderId="0"/>
    <xf numFmtId="0" fontId="90" fillId="0" borderId="0"/>
    <xf numFmtId="0" fontId="90" fillId="0" borderId="0"/>
    <xf numFmtId="0" fontId="213"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186" fontId="28"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2" fillId="0" borderId="0"/>
    <xf numFmtId="0" fontId="2" fillId="0" borderId="0"/>
    <xf numFmtId="0" fontId="90" fillId="0" borderId="0"/>
    <xf numFmtId="0" fontId="2" fillId="0" borderId="0"/>
    <xf numFmtId="0" fontId="90" fillId="0" borderId="0"/>
    <xf numFmtId="0" fontId="90" fillId="0" borderId="0"/>
    <xf numFmtId="0" fontId="90" fillId="0" borderId="0"/>
    <xf numFmtId="0" fontId="90" fillId="0" borderId="0"/>
    <xf numFmtId="0" fontId="2"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186" fontId="28" fillId="0" borderId="0"/>
    <xf numFmtId="0" fontId="6" fillId="0" borderId="0"/>
    <xf numFmtId="186" fontId="28" fillId="0" borderId="0"/>
    <xf numFmtId="0" fontId="28" fillId="0" borderId="0"/>
    <xf numFmtId="0" fontId="28" fillId="0" borderId="0"/>
    <xf numFmtId="0" fontId="28" fillId="0" borderId="0"/>
    <xf numFmtId="0" fontId="6" fillId="0" borderId="0"/>
    <xf numFmtId="0" fontId="6" fillId="0" borderId="0"/>
    <xf numFmtId="0" fontId="6" fillId="0" borderId="0"/>
    <xf numFmtId="0" fontId="5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8"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186" fontId="21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186" fontId="21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186"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13" fillId="0" borderId="0"/>
    <xf numFmtId="0" fontId="213" fillId="0" borderId="0"/>
    <xf numFmtId="0" fontId="21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1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186"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xf numFmtId="0" fontId="2" fillId="0" borderId="0"/>
    <xf numFmtId="0" fontId="2" fillId="0" borderId="0"/>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6" fillId="0" borderId="0"/>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186" fontId="9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86"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6" fillId="0" borderId="0"/>
    <xf numFmtId="0" fontId="6" fillId="0" borderId="0"/>
    <xf numFmtId="0" fontId="6" fillId="0" borderId="0"/>
    <xf numFmtId="0" fontId="6"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5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8" fillId="0" borderId="0"/>
    <xf numFmtId="186" fontId="2"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86" fontId="28" fillId="0" borderId="0"/>
    <xf numFmtId="186"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86" fontId="28" fillId="0" borderId="0"/>
    <xf numFmtId="186" fontId="28"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86" fontId="28" fillId="0" borderId="0"/>
    <xf numFmtId="186" fontId="28"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86" fontId="9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8" fillId="0" borderId="0" applyNumberFormat="0" applyFont="0" applyFill="0" applyBorder="0" applyAlignment="0" applyProtection="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186" fontId="90"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186" fontId="28" fillId="0" borderId="0"/>
    <xf numFmtId="0" fontId="28" fillId="0" borderId="0"/>
    <xf numFmtId="0" fontId="28" fillId="0" borderId="0"/>
    <xf numFmtId="186" fontId="28" fillId="0" borderId="0"/>
    <xf numFmtId="186" fontId="28" fillId="0" borderId="0"/>
    <xf numFmtId="186" fontId="28" fillId="0" borderId="0"/>
    <xf numFmtId="186" fontId="28" fillId="0" borderId="0"/>
    <xf numFmtId="0" fontId="28" fillId="0" borderId="0"/>
    <xf numFmtId="186"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186" fontId="90" fillId="0" borderId="0"/>
    <xf numFmtId="0" fontId="28" fillId="0" borderId="0" applyNumberFormat="0" applyFont="0" applyFill="0" applyBorder="0" applyAlignment="0" applyProtection="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186" fontId="90" fillId="0" borderId="0"/>
    <xf numFmtId="186" fontId="213" fillId="0" borderId="0"/>
    <xf numFmtId="186" fontId="28" fillId="0" borderId="0"/>
    <xf numFmtId="186" fontId="28" fillId="0" borderId="0"/>
    <xf numFmtId="186" fontId="213" fillId="0" borderId="0"/>
    <xf numFmtId="0" fontId="28" fillId="0" borderId="0"/>
    <xf numFmtId="186" fontId="28" fillId="0" borderId="0"/>
    <xf numFmtId="186"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186" fontId="90" fillId="0" borderId="0"/>
    <xf numFmtId="0" fontId="28" fillId="0" borderId="0" applyNumberFormat="0" applyFont="0" applyFill="0" applyBorder="0" applyAlignment="0" applyProtection="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186" fontId="28" fillId="0" borderId="0"/>
    <xf numFmtId="186" fontId="28" fillId="0" borderId="0"/>
    <xf numFmtId="186"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186" fontId="28" fillId="0" borderId="0"/>
    <xf numFmtId="0" fontId="28" fillId="0" borderId="0"/>
    <xf numFmtId="0" fontId="28" fillId="0" borderId="0"/>
    <xf numFmtId="0" fontId="28" fillId="0" borderId="0"/>
    <xf numFmtId="0" fontId="28" fillId="0" borderId="0" applyNumberFormat="0" applyFont="0" applyFill="0" applyBorder="0" applyAlignment="0" applyProtection="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pplyNumberFormat="0" applyFont="0" applyFill="0" applyBorder="0" applyAlignment="0" applyProtection="0"/>
    <xf numFmtId="0" fontId="28" fillId="0" borderId="0" applyNumberFormat="0" applyFont="0" applyFill="0" applyBorder="0" applyAlignment="0" applyProtection="0"/>
    <xf numFmtId="0" fontId="28" fillId="0" borderId="0"/>
    <xf numFmtId="0" fontId="28" fillId="0" borderId="0"/>
    <xf numFmtId="0" fontId="28" fillId="0" borderId="0" applyNumberFormat="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8"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applyNumberFormat="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0" fillId="0" borderId="0"/>
    <xf numFmtId="0" fontId="28" fillId="0" borderId="0"/>
    <xf numFmtId="186" fontId="28"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186"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8" fillId="0" borderId="0"/>
    <xf numFmtId="186"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14"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pplyNumberFormat="0" applyFont="0" applyFill="0" applyBorder="0" applyAlignment="0" applyProtection="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8"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186" fontId="2" fillId="0" borderId="0"/>
    <xf numFmtId="186" fontId="2"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186" fontId="28"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14" fillId="0" borderId="0"/>
    <xf numFmtId="0" fontId="28" fillId="0" borderId="0" applyNumberFormat="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186" fontId="90"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186"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8" fillId="0" borderId="0"/>
    <xf numFmtId="186"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113"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186"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pplyNumberFormat="0" applyFont="0" applyFill="0" applyBorder="0" applyAlignment="0" applyProtection="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28"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186" fontId="28" fillId="0" borderId="0"/>
    <xf numFmtId="186" fontId="28"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186" fontId="90"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28" fillId="0" borderId="0" applyNumberFormat="0" applyFont="0" applyFill="0" applyBorder="0" applyAlignment="0" applyProtection="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xf numFmtId="0" fontId="28" fillId="0" borderId="0"/>
    <xf numFmtId="0" fontId="2" fillId="0" borderId="0"/>
    <xf numFmtId="0" fontId="2" fillId="0" borderId="0"/>
    <xf numFmtId="0" fontId="28" fillId="0" borderId="0">
      <alignment vertical="top"/>
    </xf>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31" borderId="355" applyNumberFormat="0" applyFont="0" applyAlignment="0" applyProtection="0"/>
    <xf numFmtId="0" fontId="28" fillId="0" borderId="0" applyNumberFormat="0" applyFont="0" applyFill="0" applyBorder="0" applyAlignment="0" applyProtection="0"/>
    <xf numFmtId="0" fontId="6" fillId="49" borderId="352" applyNumberFormat="0" applyFon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15" fillId="75" borderId="356" applyNumberFormat="0" applyAlignment="0" applyProtection="0"/>
    <xf numFmtId="0" fontId="28" fillId="0" borderId="0" applyNumberFormat="0" applyFont="0" applyFill="0" applyBorder="0" applyAlignment="0" applyProtection="0"/>
    <xf numFmtId="0" fontId="190" fillId="47" borderId="349" applyNumberFormat="0" applyAlignment="0" applyProtection="0"/>
    <xf numFmtId="197" fontId="28" fillId="0" borderId="0" applyFont="0" applyFill="0" applyBorder="0" applyAlignment="0" applyProtection="0"/>
    <xf numFmtId="198" fontId="28" fillId="0" borderId="0" applyFont="0" applyFill="0" applyBorder="0" applyAlignment="0" applyProtection="0"/>
    <xf numFmtId="197" fontId="28" fillId="0" borderId="0" applyFont="0" applyFill="0" applyBorder="0" applyAlignment="0" applyProtection="0"/>
    <xf numFmtId="197" fontId="28" fillId="0" borderId="0" applyFont="0" applyFill="0" applyBorder="0" applyAlignment="0" applyProtection="0"/>
    <xf numFmtId="197" fontId="28" fillId="0" borderId="0" applyFont="0" applyFill="0" applyBorder="0" applyAlignment="0" applyProtection="0"/>
    <xf numFmtId="197" fontId="28" fillId="0" borderId="0" applyFont="0" applyFill="0" applyBorder="0" applyAlignment="0" applyProtection="0"/>
    <xf numFmtId="197" fontId="28" fillId="0" borderId="0" applyFont="0" applyFill="0" applyBorder="0" applyAlignment="0" applyProtection="0"/>
    <xf numFmtId="197" fontId="28" fillId="0" borderId="0" applyFont="0" applyFill="0" applyBorder="0" applyAlignment="0" applyProtection="0"/>
    <xf numFmtId="197" fontId="28" fillId="0" borderId="0" applyFont="0" applyFill="0" applyBorder="0" applyAlignment="0" applyProtection="0"/>
    <xf numFmtId="0" fontId="28" fillId="0" borderId="0" applyNumberFormat="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196" fontId="28" fillId="0" borderId="0" applyFont="0" applyFill="0" applyBorder="0" applyAlignment="0" applyProtection="0"/>
    <xf numFmtId="0" fontId="28" fillId="0" borderId="0" applyNumberFormat="0" applyFont="0" applyFill="0" applyBorder="0" applyAlignment="0" applyProtection="0"/>
    <xf numFmtId="10" fontId="28" fillId="0" borderId="0" applyFont="0" applyFill="0" applyBorder="0" applyAlignment="0" applyProtection="0"/>
    <xf numFmtId="10" fontId="28" fillId="0" borderId="0" applyFont="0" applyFill="0" applyBorder="0" applyAlignment="0" applyProtection="0"/>
    <xf numFmtId="10" fontId="28" fillId="0" borderId="0" applyFont="0" applyFill="0" applyBorder="0" applyAlignment="0" applyProtection="0"/>
    <xf numFmtId="10" fontId="28" fillId="0" borderId="0" applyFont="0" applyFill="0" applyBorder="0" applyAlignment="0" applyProtection="0"/>
    <xf numFmtId="10" fontId="28" fillId="0" borderId="0" applyFont="0" applyFill="0" applyBorder="0" applyAlignment="0" applyProtection="0"/>
    <xf numFmtId="10" fontId="28" fillId="0" borderId="0" applyFont="0" applyFill="0" applyBorder="0" applyAlignment="0" applyProtection="0"/>
    <xf numFmtId="10" fontId="28" fillId="0" borderId="0" applyFont="0" applyFill="0" applyBorder="0" applyAlignment="0" applyProtection="0"/>
    <xf numFmtId="10" fontId="28" fillId="0" borderId="0" applyFont="0" applyFill="0" applyBorder="0" applyAlignment="0" applyProtection="0"/>
    <xf numFmtId="0" fontId="28" fillId="0" borderId="0" applyNumberFormat="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28" fillId="0" borderId="0" applyNumberFormat="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2"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9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28" fillId="0" borderId="0" applyFont="0" applyFill="0" applyBorder="0" applyAlignment="0" applyProtection="0"/>
    <xf numFmtId="9" fontId="6" fillId="0" borderId="0" applyFont="0" applyFill="0" applyBorder="0" applyAlignment="0" applyProtection="0"/>
    <xf numFmtId="199" fontId="28" fillId="0" borderId="0" applyFill="0" applyBorder="0" applyAlignment="0"/>
    <xf numFmtId="200"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0" fontId="28" fillId="0" borderId="0" applyNumberFormat="0" applyFont="0" applyFill="0" applyBorder="0" applyAlignment="0" applyProtection="0"/>
    <xf numFmtId="191" fontId="28" fillId="0" borderId="0" applyFill="0" applyBorder="0" applyAlignment="0"/>
    <xf numFmtId="192"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0" fontId="28" fillId="0" borderId="0" applyNumberFormat="0" applyFont="0" applyFill="0" applyBorder="0" applyAlignment="0" applyProtection="0"/>
    <xf numFmtId="199" fontId="28" fillId="0" borderId="0" applyFill="0" applyBorder="0" applyAlignment="0"/>
    <xf numFmtId="200"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199" fontId="28" fillId="0" borderId="0" applyFill="0" applyBorder="0" applyAlignment="0"/>
    <xf numFmtId="0" fontId="28" fillId="0" borderId="0" applyNumberFormat="0" applyFont="0" applyFill="0" applyBorder="0" applyAlignment="0" applyProtection="0"/>
    <xf numFmtId="201" fontId="28" fillId="0" borderId="0" applyFill="0" applyBorder="0" applyAlignment="0"/>
    <xf numFmtId="202"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201" fontId="28" fillId="0" borderId="0" applyFill="0" applyBorder="0" applyAlignment="0"/>
    <xf numFmtId="0" fontId="28" fillId="0" borderId="0" applyNumberFormat="0" applyFont="0" applyFill="0" applyBorder="0" applyAlignment="0" applyProtection="0"/>
    <xf numFmtId="191" fontId="28" fillId="0" borderId="0" applyFill="0" applyBorder="0" applyAlignment="0"/>
    <xf numFmtId="192"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191" fontId="28" fillId="0" borderId="0" applyFill="0" applyBorder="0" applyAlignment="0"/>
    <xf numFmtId="0" fontId="28" fillId="0" borderId="0" applyNumberFormat="0" applyFont="0" applyFill="0" applyBorder="0" applyAlignment="0" applyProtection="0"/>
    <xf numFmtId="186"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186" fontId="216" fillId="0" borderId="361"/>
    <xf numFmtId="0" fontId="216" fillId="0" borderId="361"/>
    <xf numFmtId="0" fontId="216" fillId="0" borderId="361"/>
    <xf numFmtId="0" fontId="216" fillId="0" borderId="361"/>
    <xf numFmtId="186"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186"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186" fontId="216" fillId="0" borderId="361"/>
    <xf numFmtId="0" fontId="216" fillId="0" borderId="361"/>
    <xf numFmtId="0" fontId="216" fillId="0" borderId="361"/>
    <xf numFmtId="0" fontId="216" fillId="0" borderId="361"/>
    <xf numFmtId="186"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16" fillId="0" borderId="361"/>
    <xf numFmtId="0" fontId="28" fillId="0" borderId="0" applyNumberFormat="0" applyFont="0" applyFill="0" applyBorder="0" applyAlignment="0" applyProtection="0"/>
    <xf numFmtId="0" fontId="28" fillId="0" borderId="0" applyNumberFormat="0" applyFont="0" applyFill="0" applyBorder="0" applyAlignment="0" applyProtection="0"/>
    <xf numFmtId="186" fontId="217" fillId="0" borderId="362"/>
    <xf numFmtId="186" fontId="217" fillId="0" borderId="362"/>
    <xf numFmtId="0" fontId="217" fillId="0" borderId="362"/>
    <xf numFmtId="186" fontId="217" fillId="0" borderId="362"/>
    <xf numFmtId="0" fontId="217" fillId="0" borderId="362"/>
    <xf numFmtId="0" fontId="217" fillId="0" borderId="362"/>
    <xf numFmtId="186" fontId="217" fillId="0" borderId="362"/>
    <xf numFmtId="0" fontId="217" fillId="0" borderId="362"/>
    <xf numFmtId="0" fontId="28" fillId="0" borderId="0" applyNumberFormat="0" applyFont="0" applyFill="0" applyBorder="0" applyAlignment="0" applyProtection="0"/>
    <xf numFmtId="49" fontId="199" fillId="0" borderId="0" applyFill="0" applyBorder="0" applyAlignment="0"/>
    <xf numFmtId="210" fontId="28" fillId="0" borderId="0" applyFill="0" applyBorder="0" applyAlignment="0"/>
    <xf numFmtId="211" fontId="28" fillId="0" borderId="0" applyFill="0" applyBorder="0" applyAlignment="0"/>
    <xf numFmtId="210" fontId="28" fillId="0" borderId="0" applyFill="0" applyBorder="0" applyAlignment="0"/>
    <xf numFmtId="210" fontId="28" fillId="0" borderId="0" applyFill="0" applyBorder="0" applyAlignment="0"/>
    <xf numFmtId="210" fontId="28" fillId="0" borderId="0" applyFill="0" applyBorder="0" applyAlignment="0"/>
    <xf numFmtId="210" fontId="28" fillId="0" borderId="0" applyFill="0" applyBorder="0" applyAlignment="0"/>
    <xf numFmtId="210" fontId="28" fillId="0" borderId="0" applyFill="0" applyBorder="0" applyAlignment="0"/>
    <xf numFmtId="210" fontId="28" fillId="0" borderId="0" applyFill="0" applyBorder="0" applyAlignment="0"/>
    <xf numFmtId="210" fontId="28" fillId="0" borderId="0" applyFill="0" applyBorder="0" applyAlignment="0"/>
    <xf numFmtId="210" fontId="28" fillId="0" borderId="0" applyFill="0" applyBorder="0" applyAlignment="0"/>
    <xf numFmtId="0" fontId="28" fillId="0" borderId="0" applyNumberFormat="0" applyFont="0" applyFill="0" applyBorder="0" applyAlignment="0" applyProtection="0"/>
    <xf numFmtId="212" fontId="28" fillId="0" borderId="0" applyFill="0" applyBorder="0" applyAlignment="0"/>
    <xf numFmtId="213" fontId="28" fillId="0" borderId="0" applyFill="0" applyBorder="0" applyAlignment="0"/>
    <xf numFmtId="212" fontId="28" fillId="0" borderId="0" applyFill="0" applyBorder="0" applyAlignment="0"/>
    <xf numFmtId="212" fontId="28" fillId="0" borderId="0" applyFill="0" applyBorder="0" applyAlignment="0"/>
    <xf numFmtId="212" fontId="28" fillId="0" borderId="0" applyFill="0" applyBorder="0" applyAlignment="0"/>
    <xf numFmtId="212" fontId="28" fillId="0" borderId="0" applyFill="0" applyBorder="0" applyAlignment="0"/>
    <xf numFmtId="212" fontId="28" fillId="0" borderId="0" applyFill="0" applyBorder="0" applyAlignment="0"/>
    <xf numFmtId="212" fontId="28" fillId="0" borderId="0" applyFill="0" applyBorder="0" applyAlignment="0"/>
    <xf numFmtId="212" fontId="28" fillId="0" borderId="0" applyFill="0" applyBorder="0" applyAlignment="0"/>
    <xf numFmtId="212" fontId="28" fillId="0" borderId="0" applyFill="0" applyBorder="0" applyAlignment="0"/>
    <xf numFmtId="0" fontId="28" fillId="0" borderId="0" applyNumberFormat="0" applyFont="0" applyFill="0" applyBorder="0" applyAlignment="0" applyProtection="0"/>
    <xf numFmtId="0" fontId="218" fillId="0" borderId="0" applyNumberFormat="0" applyFill="0" applyBorder="0" applyAlignment="0" applyProtection="0"/>
    <xf numFmtId="0" fontId="182" fillId="0" borderId="0" applyNumberFormat="0" applyFill="0" applyBorder="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196" fillId="0" borderId="353" applyNumberForma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02" fillId="0" borderId="78" applyNumberFormat="0" applyFont="0" applyFill="0" applyAlignment="0" applyProtection="0"/>
    <xf numFmtId="0" fontId="210" fillId="0" borderId="0" applyNumberFormat="0" applyFill="0" applyBorder="0" applyAlignment="0" applyProtection="0"/>
    <xf numFmtId="0" fontId="194" fillId="0" borderId="0" applyNumberForma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1"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43" fontId="54"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0" fontId="28" fillId="0" borderId="0" applyFont="0" applyFill="0" applyBorder="0" applyAlignment="0" applyProtection="0"/>
    <xf numFmtId="165" fontId="28" fillId="0" borderId="0" applyFont="0" applyFill="0" applyBorder="0" applyAlignment="0" applyProtection="0"/>
    <xf numFmtId="165"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2" fontId="219" fillId="0" borderId="0" applyFont="0" applyFill="0" applyBorder="0" applyAlignment="0" applyProtection="0"/>
    <xf numFmtId="184" fontId="220"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28" fillId="0" borderId="0" applyFont="0" applyFill="0" applyBorder="0" applyAlignment="0" applyProtection="0"/>
    <xf numFmtId="44" fontId="90" fillId="0" borderId="0" applyFont="0" applyFill="0" applyBorder="0" applyAlignment="0" applyProtection="0"/>
    <xf numFmtId="44" fontId="90"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21"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205" fontId="28" fillId="0" borderId="0" applyFont="0" applyFill="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38" fontId="113" fillId="37" borderId="0" applyNumberFormat="0" applyBorder="0" applyAlignment="0" applyProtection="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177" fontId="212" fillId="0" borderId="0"/>
    <xf numFmtId="0" fontId="28" fillId="0" borderId="0"/>
    <xf numFmtId="0" fontId="90" fillId="0" borderId="0"/>
    <xf numFmtId="0" fontId="90" fillId="0" borderId="0"/>
    <xf numFmtId="0" fontId="90" fillId="0" borderId="0"/>
    <xf numFmtId="0" fontId="90" fillId="0" borderId="0"/>
    <xf numFmtId="0" fontId="90" fillId="0" borderId="0"/>
    <xf numFmtId="0" fontId="90" fillId="0" borderId="0"/>
    <xf numFmtId="186" fontId="38" fillId="0" borderId="0"/>
    <xf numFmtId="0" fontId="2" fillId="0" borderId="0"/>
    <xf numFmtId="0" fontId="28"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0" fontId="213"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0" fontId="213" fillId="0" borderId="0"/>
    <xf numFmtId="214" fontId="28" fillId="0" borderId="0"/>
    <xf numFmtId="0" fontId="213" fillId="0" borderId="0"/>
    <xf numFmtId="214" fontId="28" fillId="0" borderId="0"/>
    <xf numFmtId="0" fontId="213" fillId="0" borderId="0"/>
    <xf numFmtId="214" fontId="28" fillId="0" borderId="0"/>
    <xf numFmtId="0" fontId="213" fillId="0" borderId="0"/>
    <xf numFmtId="214" fontId="28" fillId="0" borderId="0"/>
    <xf numFmtId="0" fontId="213" fillId="0" borderId="0"/>
    <xf numFmtId="214" fontId="28" fillId="0" borderId="0"/>
    <xf numFmtId="0" fontId="213" fillId="0" borderId="0"/>
    <xf numFmtId="214" fontId="28" fillId="0" borderId="0"/>
    <xf numFmtId="0" fontId="213"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0" fontId="28" fillId="0" borderId="0"/>
    <xf numFmtId="0" fontId="28" fillId="0" borderId="0"/>
    <xf numFmtId="0" fontId="28" fillId="0" borderId="0"/>
    <xf numFmtId="0"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214" fontId="28" fillId="0" borderId="0"/>
    <xf numFmtId="214" fontId="28" fillId="0" borderId="0"/>
    <xf numFmtId="214" fontId="28" fillId="0" borderId="0"/>
    <xf numFmtId="214"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0" fontId="28" fillId="0" borderId="0"/>
    <xf numFmtId="0"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0" fontId="6" fillId="0" borderId="0"/>
    <xf numFmtId="0" fontId="6" fillId="0" borderId="0"/>
    <xf numFmtId="0" fontId="6"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0" fontId="213" fillId="0" borderId="0"/>
    <xf numFmtId="214" fontId="28" fillId="0" borderId="0"/>
    <xf numFmtId="0" fontId="213" fillId="0" borderId="0"/>
    <xf numFmtId="0" fontId="213" fillId="0" borderId="0"/>
    <xf numFmtId="0" fontId="213" fillId="0" borderId="0"/>
    <xf numFmtId="0" fontId="213"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214" fontId="28" fillId="0" borderId="0"/>
    <xf numFmtId="0" fontId="28" fillId="0" borderId="0"/>
    <xf numFmtId="0" fontId="2" fillId="0" borderId="0"/>
    <xf numFmtId="0" fontId="2" fillId="0" borderId="0"/>
    <xf numFmtId="0" fontId="2" fillId="0" borderId="0"/>
    <xf numFmtId="0" fontId="2" fillId="0" borderId="0"/>
    <xf numFmtId="0" fontId="220" fillId="0" borderId="0"/>
    <xf numFmtId="9" fontId="2" fillId="0" borderId="0" applyFont="0" applyFill="0" applyBorder="0" applyAlignment="0" applyProtection="0"/>
    <xf numFmtId="0" fontId="199" fillId="0" borderId="0" applyNumberFormat="0" applyBorder="0" applyAlignment="0"/>
    <xf numFmtId="186" fontId="2" fillId="0" borderId="0"/>
    <xf numFmtId="41" fontId="2" fillId="0" borderId="0" applyFont="0" applyFill="0" applyBorder="0" applyAlignment="0" applyProtection="0"/>
    <xf numFmtId="9" fontId="2" fillId="0" borderId="0" applyFont="0" applyFill="0" applyBorder="0" applyAlignment="0" applyProtection="0"/>
    <xf numFmtId="186" fontId="2" fillId="0" borderId="0"/>
    <xf numFmtId="41" fontId="2" fillId="0" borderId="0" applyFont="0" applyFill="0" applyBorder="0" applyAlignment="0" applyProtection="0"/>
    <xf numFmtId="9" fontId="2" fillId="0" borderId="0" applyFont="0" applyFill="0" applyBorder="0" applyAlignment="0" applyProtection="0"/>
    <xf numFmtId="186"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6" fillId="0" borderId="0"/>
    <xf numFmtId="186" fontId="2" fillId="0" borderId="0"/>
    <xf numFmtId="41" fontId="2" fillId="0" borderId="0" applyFont="0" applyFill="0" applyBorder="0" applyAlignment="0" applyProtection="0"/>
    <xf numFmtId="9" fontId="2" fillId="0" borderId="0" applyFont="0" applyFill="0" applyBorder="0" applyAlignment="0" applyProtection="0"/>
    <xf numFmtId="186" fontId="2" fillId="0" borderId="0"/>
    <xf numFmtId="41"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43" fontId="6" fillId="0" borderId="0" applyFont="0" applyFill="0" applyBorder="0" applyAlignment="0" applyProtection="0"/>
    <xf numFmtId="0" fontId="2" fillId="0" borderId="0"/>
    <xf numFmtId="214" fontId="28" fillId="0" borderId="0"/>
    <xf numFmtId="43" fontId="2" fillId="0" borderId="0" applyFont="0" applyFill="0" applyBorder="0" applyAlignment="0" applyProtection="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214" fontId="28" fillId="0" borderId="0"/>
    <xf numFmtId="43" fontId="28" fillId="0" borderId="0" applyFont="0" applyFill="0" applyBorder="0" applyAlignment="0" applyProtection="0"/>
    <xf numFmtId="0" fontId="2" fillId="0" borderId="0"/>
    <xf numFmtId="43" fontId="2" fillId="0" borderId="0" applyFont="0" applyFill="0" applyBorder="0" applyAlignment="0" applyProtection="0"/>
    <xf numFmtId="217" fontId="28" fillId="0" borderId="0">
      <protection locked="0"/>
    </xf>
    <xf numFmtId="217" fontId="28" fillId="0" borderId="0">
      <protection locked="0"/>
    </xf>
    <xf numFmtId="218" fontId="28" fillId="0" borderId="0">
      <protection locked="0"/>
    </xf>
    <xf numFmtId="219" fontId="28" fillId="0" borderId="0">
      <protection locked="0"/>
    </xf>
    <xf numFmtId="219" fontId="28" fillId="0" borderId="0">
      <protection locked="0"/>
    </xf>
    <xf numFmtId="220" fontId="28" fillId="0" borderId="0">
      <protection locked="0"/>
    </xf>
    <xf numFmtId="219" fontId="28" fillId="0" borderId="0">
      <protection locked="0"/>
    </xf>
    <xf numFmtId="219" fontId="28" fillId="0" borderId="0">
      <protection locked="0"/>
    </xf>
    <xf numFmtId="221"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17"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22" fontId="28" fillId="0" borderId="0">
      <protection locked="0"/>
    </xf>
    <xf numFmtId="222"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221" fontId="28" fillId="0" borderId="0">
      <protection locked="0"/>
    </xf>
    <xf numFmtId="221"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188" fontId="28" fillId="0" borderId="0">
      <protection locked="0"/>
    </xf>
    <xf numFmtId="188" fontId="28" fillId="0" borderId="0">
      <protection locked="0"/>
    </xf>
    <xf numFmtId="188"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17" fontId="28" fillId="0" borderId="0">
      <protection locked="0"/>
    </xf>
    <xf numFmtId="217"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185" fontId="28" fillId="0" borderId="0">
      <protection locked="0"/>
    </xf>
    <xf numFmtId="185" fontId="28" fillId="0" borderId="0">
      <protection locked="0"/>
    </xf>
    <xf numFmtId="185"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4" fontId="28" fillId="0" borderId="0">
      <protection locked="0"/>
    </xf>
    <xf numFmtId="224" fontId="28" fillId="0" borderId="0">
      <protection locked="0"/>
    </xf>
    <xf numFmtId="224" fontId="28" fillId="0" borderId="0">
      <protection locked="0"/>
    </xf>
    <xf numFmtId="223"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4"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4" fontId="28" fillId="0" borderId="0">
      <protection locked="0"/>
    </xf>
    <xf numFmtId="228" fontId="28" fillId="0" borderId="0">
      <protection locked="0"/>
    </xf>
    <xf numFmtId="228" fontId="28" fillId="0" borderId="0">
      <protection locked="0"/>
    </xf>
    <xf numFmtId="228" fontId="28" fillId="0" borderId="0">
      <protection locked="0"/>
    </xf>
    <xf numFmtId="228"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185"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5"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185"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28" fontId="28" fillId="0" borderId="0">
      <protection locked="0"/>
    </xf>
    <xf numFmtId="228"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185" fontId="28" fillId="0" borderId="0">
      <protection locked="0"/>
    </xf>
    <xf numFmtId="228" fontId="28" fillId="0" borderId="0">
      <protection locked="0"/>
    </xf>
    <xf numFmtId="228" fontId="28" fillId="0" borderId="0">
      <protection locked="0"/>
    </xf>
    <xf numFmtId="224" fontId="28" fillId="0" borderId="0">
      <protection locked="0"/>
    </xf>
    <xf numFmtId="224" fontId="28" fillId="0" borderId="0">
      <protection locked="0"/>
    </xf>
    <xf numFmtId="225" fontId="28" fillId="0" borderId="0">
      <protection locked="0"/>
    </xf>
    <xf numFmtId="225" fontId="28" fillId="0" borderId="0">
      <protection locked="0"/>
    </xf>
    <xf numFmtId="225" fontId="28" fillId="0" borderId="0">
      <protection locked="0"/>
    </xf>
    <xf numFmtId="185" fontId="28" fillId="0" borderId="0">
      <protection locked="0"/>
    </xf>
    <xf numFmtId="228" fontId="28" fillId="0" borderId="0">
      <protection locked="0"/>
    </xf>
    <xf numFmtId="228" fontId="28"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8" fontId="28" fillId="0" borderId="0">
      <protection locked="0"/>
    </xf>
    <xf numFmtId="228"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8" fontId="28" fillId="0" borderId="0">
      <protection locked="0"/>
    </xf>
    <xf numFmtId="228" fontId="28" fillId="0" borderId="0">
      <protection locked="0"/>
    </xf>
    <xf numFmtId="224" fontId="28" fillId="0" borderId="0">
      <protection locked="0"/>
    </xf>
    <xf numFmtId="225" fontId="28" fillId="0" borderId="0">
      <protection locked="0"/>
    </xf>
    <xf numFmtId="223" fontId="28" fillId="0" borderId="0">
      <protection locked="0"/>
    </xf>
    <xf numFmtId="223" fontId="28" fillId="0" borderId="0">
      <protection locked="0"/>
    </xf>
    <xf numFmtId="221" fontId="28" fillId="0" borderId="0">
      <protection locked="0"/>
    </xf>
    <xf numFmtId="219" fontId="28" fillId="0" borderId="0">
      <protection locked="0"/>
    </xf>
    <xf numFmtId="219" fontId="28" fillId="0" borderId="0">
      <protection locked="0"/>
    </xf>
    <xf numFmtId="219" fontId="28" fillId="0" borderId="0">
      <protection locked="0"/>
    </xf>
    <xf numFmtId="217"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19"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19" fontId="28" fillId="0" borderId="0">
      <protection locked="0"/>
    </xf>
    <xf numFmtId="230" fontId="28" fillId="0" borderId="0">
      <protection locked="0"/>
    </xf>
    <xf numFmtId="230" fontId="28" fillId="0" borderId="0">
      <protection locked="0"/>
    </xf>
    <xf numFmtId="230" fontId="28" fillId="0" borderId="0">
      <protection locked="0"/>
    </xf>
    <xf numFmtId="230"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22" fontId="28" fillId="0" borderId="0">
      <protection locked="0"/>
    </xf>
    <xf numFmtId="222" fontId="28" fillId="0" borderId="0">
      <protection locked="0"/>
    </xf>
    <xf numFmtId="188"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21" fontId="28" fillId="0" borderId="0">
      <protection locked="0"/>
    </xf>
    <xf numFmtId="217" fontId="28" fillId="0" borderId="0">
      <protection locked="0"/>
    </xf>
    <xf numFmtId="217" fontId="28" fillId="0" borderId="0">
      <protection locked="0"/>
    </xf>
    <xf numFmtId="219" fontId="28" fillId="0" borderId="0">
      <protection locked="0"/>
    </xf>
    <xf numFmtId="219" fontId="28" fillId="0" borderId="0">
      <protection locked="0"/>
    </xf>
    <xf numFmtId="188" fontId="28" fillId="0" borderId="0">
      <protection locked="0"/>
    </xf>
    <xf numFmtId="217" fontId="28" fillId="0" borderId="0">
      <protection locked="0"/>
    </xf>
    <xf numFmtId="217" fontId="28" fillId="0" borderId="0">
      <protection locked="0"/>
    </xf>
    <xf numFmtId="218" fontId="28" fillId="0" borderId="0">
      <protection locked="0"/>
    </xf>
    <xf numFmtId="218" fontId="28" fillId="0" borderId="0">
      <protection locked="0"/>
    </xf>
    <xf numFmtId="218" fontId="28" fillId="0" borderId="0">
      <protection locked="0"/>
    </xf>
    <xf numFmtId="218"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19" fontId="28" fillId="0" borderId="0">
      <protection locked="0"/>
    </xf>
    <xf numFmtId="219"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30" fontId="28" fillId="0" borderId="0">
      <protection locked="0"/>
    </xf>
    <xf numFmtId="230"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188" fontId="28" fillId="0" borderId="0">
      <protection locked="0"/>
    </xf>
    <xf numFmtId="230" fontId="28" fillId="0" borderId="0">
      <protection locked="0"/>
    </xf>
    <xf numFmtId="230" fontId="28" fillId="0" borderId="0">
      <protection locked="0"/>
    </xf>
    <xf numFmtId="219" fontId="28" fillId="0" borderId="0">
      <protection locked="0"/>
    </xf>
    <xf numFmtId="219" fontId="28" fillId="0" borderId="0">
      <protection locked="0"/>
    </xf>
    <xf numFmtId="221" fontId="28" fillId="0" borderId="0">
      <protection locked="0"/>
    </xf>
    <xf numFmtId="221" fontId="28" fillId="0" borderId="0">
      <protection locked="0"/>
    </xf>
    <xf numFmtId="221" fontId="28" fillId="0" borderId="0">
      <protection locked="0"/>
    </xf>
    <xf numFmtId="188" fontId="28" fillId="0" borderId="0">
      <protection locked="0"/>
    </xf>
    <xf numFmtId="230" fontId="28" fillId="0" borderId="0">
      <protection locked="0"/>
    </xf>
    <xf numFmtId="230" fontId="28" fillId="0" borderId="0">
      <protection locked="0"/>
    </xf>
    <xf numFmtId="230" fontId="28" fillId="0" borderId="0">
      <protection locked="0"/>
    </xf>
    <xf numFmtId="230" fontId="28" fillId="0" borderId="0">
      <protection locked="0"/>
    </xf>
    <xf numFmtId="217" fontId="28" fillId="0" borderId="0">
      <protection locked="0"/>
    </xf>
    <xf numFmtId="217" fontId="28" fillId="0" borderId="0">
      <protection locked="0"/>
    </xf>
    <xf numFmtId="218" fontId="28" fillId="0" borderId="0">
      <protection locked="0"/>
    </xf>
    <xf numFmtId="219" fontId="28" fillId="0" borderId="0">
      <protection locked="0"/>
    </xf>
    <xf numFmtId="219" fontId="28" fillId="0" borderId="0">
      <protection locked="0"/>
    </xf>
    <xf numFmtId="220" fontId="28" fillId="0" borderId="0">
      <protection locked="0"/>
    </xf>
    <xf numFmtId="219" fontId="28" fillId="0" borderId="0">
      <protection locked="0"/>
    </xf>
    <xf numFmtId="219" fontId="28" fillId="0" borderId="0">
      <protection locked="0"/>
    </xf>
    <xf numFmtId="221"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17"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22" fontId="28" fillId="0" borderId="0">
      <protection locked="0"/>
    </xf>
    <xf numFmtId="222"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221" fontId="28" fillId="0" borderId="0">
      <protection locked="0"/>
    </xf>
    <xf numFmtId="221"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188" fontId="28" fillId="0" borderId="0">
      <protection locked="0"/>
    </xf>
    <xf numFmtId="188" fontId="28" fillId="0" borderId="0">
      <protection locked="0"/>
    </xf>
    <xf numFmtId="188"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17" fontId="28" fillId="0" borderId="0">
      <protection locked="0"/>
    </xf>
    <xf numFmtId="217"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185" fontId="28" fillId="0" borderId="0">
      <protection locked="0"/>
    </xf>
    <xf numFmtId="185" fontId="28" fillId="0" borderId="0">
      <protection locked="0"/>
    </xf>
    <xf numFmtId="185"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4" fontId="28" fillId="0" borderId="0">
      <protection locked="0"/>
    </xf>
    <xf numFmtId="224" fontId="28" fillId="0" borderId="0">
      <protection locked="0"/>
    </xf>
    <xf numFmtId="224" fontId="28" fillId="0" borderId="0">
      <protection locked="0"/>
    </xf>
    <xf numFmtId="223"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4"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227"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18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5" fontId="28" fillId="0" borderId="0">
      <protection locked="0"/>
    </xf>
    <xf numFmtId="224" fontId="28" fillId="0" borderId="0">
      <protection locked="0"/>
    </xf>
    <xf numFmtId="228" fontId="28" fillId="0" borderId="0">
      <protection locked="0"/>
    </xf>
    <xf numFmtId="228" fontId="28" fillId="0" borderId="0">
      <protection locked="0"/>
    </xf>
    <xf numFmtId="228" fontId="28" fillId="0" borderId="0">
      <protection locked="0"/>
    </xf>
    <xf numFmtId="228"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185"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5"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185"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28" fontId="28" fillId="0" borderId="0">
      <protection locked="0"/>
    </xf>
    <xf numFmtId="228"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224" fontId="28" fillId="0" borderId="0">
      <protection locked="0"/>
    </xf>
    <xf numFmtId="185" fontId="28" fillId="0" borderId="0">
      <protection locked="0"/>
    </xf>
    <xf numFmtId="228" fontId="28" fillId="0" borderId="0">
      <protection locked="0"/>
    </xf>
    <xf numFmtId="228" fontId="28" fillId="0" borderId="0">
      <protection locked="0"/>
    </xf>
    <xf numFmtId="224" fontId="28" fillId="0" borderId="0">
      <protection locked="0"/>
    </xf>
    <xf numFmtId="224" fontId="28" fillId="0" borderId="0">
      <protection locked="0"/>
    </xf>
    <xf numFmtId="225" fontId="28" fillId="0" borderId="0">
      <protection locked="0"/>
    </xf>
    <xf numFmtId="225" fontId="28" fillId="0" borderId="0">
      <protection locked="0"/>
    </xf>
    <xf numFmtId="225" fontId="28" fillId="0" borderId="0">
      <protection locked="0"/>
    </xf>
    <xf numFmtId="185" fontId="28" fillId="0" borderId="0">
      <protection locked="0"/>
    </xf>
    <xf numFmtId="228" fontId="28" fillId="0" borderId="0">
      <protection locked="0"/>
    </xf>
    <xf numFmtId="228" fontId="28"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9" fontId="29" fillId="0" borderId="0">
      <protection locked="0"/>
    </xf>
    <xf numFmtId="228" fontId="28" fillId="0" borderId="0">
      <protection locked="0"/>
    </xf>
    <xf numFmtId="228"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3" fontId="28" fillId="0" borderId="0">
      <protection locked="0"/>
    </xf>
    <xf numFmtId="228" fontId="28" fillId="0" borderId="0">
      <protection locked="0"/>
    </xf>
    <xf numFmtId="228" fontId="28" fillId="0" borderId="0">
      <protection locked="0"/>
    </xf>
    <xf numFmtId="224" fontId="28" fillId="0" borderId="0">
      <protection locked="0"/>
    </xf>
    <xf numFmtId="225" fontId="28" fillId="0" borderId="0">
      <protection locked="0"/>
    </xf>
    <xf numFmtId="223" fontId="28" fillId="0" borderId="0">
      <protection locked="0"/>
    </xf>
    <xf numFmtId="223" fontId="28" fillId="0" borderId="0">
      <protection locked="0"/>
    </xf>
    <xf numFmtId="221" fontId="28" fillId="0" borderId="0">
      <protection locked="0"/>
    </xf>
    <xf numFmtId="219" fontId="28" fillId="0" borderId="0">
      <protection locked="0"/>
    </xf>
    <xf numFmtId="219" fontId="28" fillId="0" borderId="0">
      <protection locked="0"/>
    </xf>
    <xf numFmtId="219" fontId="28" fillId="0" borderId="0">
      <protection locked="0"/>
    </xf>
    <xf numFmtId="217"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19"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226"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188"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21" fontId="28" fillId="0" borderId="0">
      <protection locked="0"/>
    </xf>
    <xf numFmtId="219" fontId="28" fillId="0" borderId="0">
      <protection locked="0"/>
    </xf>
    <xf numFmtId="230" fontId="28" fillId="0" borderId="0">
      <protection locked="0"/>
    </xf>
    <xf numFmtId="230" fontId="28" fillId="0" borderId="0">
      <protection locked="0"/>
    </xf>
    <xf numFmtId="230" fontId="28" fillId="0" borderId="0">
      <protection locked="0"/>
    </xf>
    <xf numFmtId="230"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22" fontId="28" fillId="0" borderId="0">
      <protection locked="0"/>
    </xf>
    <xf numFmtId="222" fontId="28" fillId="0" borderId="0">
      <protection locked="0"/>
    </xf>
    <xf numFmtId="188"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21" fontId="28" fillId="0" borderId="0">
      <protection locked="0"/>
    </xf>
    <xf numFmtId="217" fontId="28" fillId="0" borderId="0">
      <protection locked="0"/>
    </xf>
    <xf numFmtId="217" fontId="28" fillId="0" borderId="0">
      <protection locked="0"/>
    </xf>
    <xf numFmtId="219" fontId="28" fillId="0" borderId="0">
      <protection locked="0"/>
    </xf>
    <xf numFmtId="219" fontId="28" fillId="0" borderId="0">
      <protection locked="0"/>
    </xf>
    <xf numFmtId="188" fontId="28" fillId="0" borderId="0">
      <protection locked="0"/>
    </xf>
    <xf numFmtId="217" fontId="28" fillId="0" borderId="0">
      <protection locked="0"/>
    </xf>
    <xf numFmtId="217" fontId="28" fillId="0" borderId="0">
      <protection locked="0"/>
    </xf>
    <xf numFmtId="218" fontId="28" fillId="0" borderId="0">
      <protection locked="0"/>
    </xf>
    <xf numFmtId="218" fontId="28" fillId="0" borderId="0">
      <protection locked="0"/>
    </xf>
    <xf numFmtId="218" fontId="28" fillId="0" borderId="0">
      <protection locked="0"/>
    </xf>
    <xf numFmtId="218"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19" fontId="28" fillId="0" borderId="0">
      <protection locked="0"/>
    </xf>
    <xf numFmtId="219"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22"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30" fontId="28" fillId="0" borderId="0">
      <protection locked="0"/>
    </xf>
    <xf numFmtId="230"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219" fontId="28" fillId="0" borderId="0">
      <protection locked="0"/>
    </xf>
    <xf numFmtId="188" fontId="28" fillId="0" borderId="0">
      <protection locked="0"/>
    </xf>
    <xf numFmtId="230" fontId="28" fillId="0" borderId="0">
      <protection locked="0"/>
    </xf>
    <xf numFmtId="230" fontId="28" fillId="0" borderId="0">
      <protection locked="0"/>
    </xf>
    <xf numFmtId="219" fontId="28" fillId="0" borderId="0">
      <protection locked="0"/>
    </xf>
    <xf numFmtId="219" fontId="28" fillId="0" borderId="0">
      <protection locked="0"/>
    </xf>
    <xf numFmtId="221" fontId="28" fillId="0" borderId="0">
      <protection locked="0"/>
    </xf>
    <xf numFmtId="221" fontId="28" fillId="0" borderId="0">
      <protection locked="0"/>
    </xf>
    <xf numFmtId="221" fontId="28" fillId="0" borderId="0">
      <protection locked="0"/>
    </xf>
    <xf numFmtId="188" fontId="28" fillId="0" borderId="0">
      <protection locked="0"/>
    </xf>
    <xf numFmtId="230" fontId="28" fillId="0" borderId="0">
      <protection locked="0"/>
    </xf>
    <xf numFmtId="230" fontId="28" fillId="0" borderId="0">
      <protection locked="0"/>
    </xf>
    <xf numFmtId="230" fontId="28" fillId="0" borderId="0">
      <protection locked="0"/>
    </xf>
    <xf numFmtId="230"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30" fontId="28" fillId="0" borderId="0">
      <protection locked="0"/>
    </xf>
    <xf numFmtId="230" fontId="28" fillId="0" borderId="0">
      <protection locked="0"/>
    </xf>
    <xf numFmtId="219" fontId="28" fillId="0" borderId="0">
      <protection locked="0"/>
    </xf>
    <xf numFmtId="221"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17" fontId="28" fillId="0" borderId="0">
      <protection locked="0"/>
    </xf>
    <xf numFmtId="230" fontId="28" fillId="0" borderId="0">
      <protection locked="0"/>
    </xf>
    <xf numFmtId="230" fontId="28" fillId="0" borderId="0">
      <protection locked="0"/>
    </xf>
    <xf numFmtId="219" fontId="28" fillId="0" borderId="0">
      <protection locked="0"/>
    </xf>
    <xf numFmtId="221" fontId="28" fillId="0" borderId="0">
      <protection locked="0"/>
    </xf>
    <xf numFmtId="217" fontId="28" fillId="0" borderId="0">
      <protection locked="0"/>
    </xf>
    <xf numFmtId="217" fontId="28" fillId="0" borderId="0">
      <protection locked="0"/>
    </xf>
    <xf numFmtId="204" fontId="28" fillId="0" borderId="0" applyFont="0" applyFill="0" applyBorder="0" applyAlignment="0" applyProtection="0"/>
    <xf numFmtId="231" fontId="28" fillId="0" borderId="0" applyFont="0" applyFill="0" applyBorder="0" applyAlignment="0" applyProtection="0"/>
    <xf numFmtId="0" fontId="28" fillId="0" borderId="0"/>
    <xf numFmtId="0" fontId="54" fillId="10" borderId="0" applyNumberFormat="0" applyBorder="0" applyAlignment="0" applyProtection="0"/>
    <xf numFmtId="232" fontId="54" fillId="10" borderId="0" applyNumberFormat="0" applyBorder="0" applyAlignment="0" applyProtection="0"/>
    <xf numFmtId="0" fontId="2" fillId="51" borderId="0" applyNumberFormat="0" applyBorder="0" applyAlignment="0" applyProtection="0"/>
    <xf numFmtId="0" fontId="54" fillId="75" borderId="0" applyNumberFormat="0" applyBorder="0" applyAlignment="0" applyProtection="0"/>
    <xf numFmtId="0" fontId="54" fillId="75" borderId="0" applyNumberFormat="0" applyBorder="0" applyAlignment="0" applyProtection="0"/>
    <xf numFmtId="0" fontId="54" fillId="75" borderId="0" applyNumberFormat="0" applyBorder="0" applyAlignment="0" applyProtection="0"/>
    <xf numFmtId="0" fontId="54" fillId="75" borderId="0" applyNumberFormat="0" applyBorder="0" applyAlignment="0" applyProtection="0"/>
    <xf numFmtId="0" fontId="54" fillId="75" borderId="0" applyNumberFormat="0" applyBorder="0" applyAlignment="0" applyProtection="0"/>
    <xf numFmtId="0" fontId="54" fillId="75"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232" fontId="90" fillId="10" borderId="0" applyNumberFormat="0" applyBorder="0" applyAlignment="0" applyProtection="0"/>
    <xf numFmtId="232"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232" fontId="90" fillId="10" borderId="0" applyNumberFormat="0" applyBorder="0" applyAlignment="0" applyProtection="0"/>
    <xf numFmtId="232" fontId="90" fillId="10" borderId="0" applyNumberFormat="0" applyBorder="0" applyAlignment="0" applyProtection="0"/>
    <xf numFmtId="0" fontId="90" fillId="10" borderId="0" applyNumberFormat="0" applyBorder="0" applyAlignment="0" applyProtection="0"/>
    <xf numFmtId="0" fontId="90" fillId="77" borderId="0" applyNumberFormat="0" applyBorder="0" applyAlignment="0" applyProtection="0"/>
    <xf numFmtId="232" fontId="90" fillId="77" borderId="0" applyNumberFormat="0" applyBorder="0" applyAlignment="0" applyProtection="0"/>
    <xf numFmtId="0" fontId="54" fillId="10" borderId="0" applyNumberFormat="0" applyBorder="0" applyAlignment="0" applyProtection="0"/>
    <xf numFmtId="232" fontId="54" fillId="10" borderId="0" applyNumberFormat="0" applyBorder="0" applyAlignment="0" applyProtection="0"/>
    <xf numFmtId="0" fontId="54" fillId="10" borderId="0" applyNumberFormat="0" applyBorder="0" applyAlignment="0" applyProtection="0"/>
    <xf numFmtId="232" fontId="54" fillId="10" borderId="0" applyNumberFormat="0" applyBorder="0" applyAlignment="0" applyProtection="0"/>
    <xf numFmtId="0" fontId="54" fillId="10" borderId="0" applyNumberFormat="0" applyBorder="0" applyAlignment="0" applyProtection="0"/>
    <xf numFmtId="232" fontId="54" fillId="10" borderId="0" applyNumberFormat="0" applyBorder="0" applyAlignment="0" applyProtection="0"/>
    <xf numFmtId="0" fontId="54" fillId="10" borderId="0" applyNumberFormat="0" applyBorder="0" applyAlignment="0" applyProtection="0"/>
    <xf numFmtId="232" fontId="54" fillId="10" borderId="0" applyNumberFormat="0" applyBorder="0" applyAlignment="0" applyProtection="0"/>
    <xf numFmtId="0" fontId="54" fillId="10" borderId="0" applyNumberFormat="0" applyBorder="0" applyAlignment="0" applyProtection="0"/>
    <xf numFmtId="232" fontId="54" fillId="10" borderId="0" applyNumberFormat="0" applyBorder="0" applyAlignment="0" applyProtection="0"/>
    <xf numFmtId="0" fontId="54" fillId="11" borderId="0" applyNumberFormat="0" applyBorder="0" applyAlignment="0" applyProtection="0"/>
    <xf numFmtId="232" fontId="54" fillId="11" borderId="0" applyNumberFormat="0" applyBorder="0" applyAlignment="0" applyProtection="0"/>
    <xf numFmtId="0" fontId="2" fillId="5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232" fontId="90" fillId="15" borderId="0" applyNumberFormat="0" applyBorder="0" applyAlignment="0" applyProtection="0"/>
    <xf numFmtId="232"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232" fontId="90" fillId="15" borderId="0" applyNumberFormat="0" applyBorder="0" applyAlignment="0" applyProtection="0"/>
    <xf numFmtId="232" fontId="90" fillId="15" borderId="0" applyNumberFormat="0" applyBorder="0" applyAlignment="0" applyProtection="0"/>
    <xf numFmtId="0" fontId="90" fillId="15" borderId="0" applyNumberFormat="0" applyBorder="0" applyAlignment="0" applyProtection="0"/>
    <xf numFmtId="0" fontId="90" fillId="78" borderId="0" applyNumberFormat="0" applyBorder="0" applyAlignment="0" applyProtection="0"/>
    <xf numFmtId="232" fontId="90" fillId="78" borderId="0" applyNumberFormat="0" applyBorder="0" applyAlignment="0" applyProtection="0"/>
    <xf numFmtId="0" fontId="54" fillId="11" borderId="0" applyNumberFormat="0" applyBorder="0" applyAlignment="0" applyProtection="0"/>
    <xf numFmtId="232" fontId="54" fillId="11" borderId="0" applyNumberFormat="0" applyBorder="0" applyAlignment="0" applyProtection="0"/>
    <xf numFmtId="0" fontId="54" fillId="11" borderId="0" applyNumberFormat="0" applyBorder="0" applyAlignment="0" applyProtection="0"/>
    <xf numFmtId="232" fontId="54" fillId="11" borderId="0" applyNumberFormat="0" applyBorder="0" applyAlignment="0" applyProtection="0"/>
    <xf numFmtId="0" fontId="54" fillId="11" borderId="0" applyNumberFormat="0" applyBorder="0" applyAlignment="0" applyProtection="0"/>
    <xf numFmtId="232" fontId="54" fillId="11" borderId="0" applyNumberFormat="0" applyBorder="0" applyAlignment="0" applyProtection="0"/>
    <xf numFmtId="0" fontId="54" fillId="11" borderId="0" applyNumberFormat="0" applyBorder="0" applyAlignment="0" applyProtection="0"/>
    <xf numFmtId="232" fontId="54" fillId="11" borderId="0" applyNumberFormat="0" applyBorder="0" applyAlignment="0" applyProtection="0"/>
    <xf numFmtId="0" fontId="54" fillId="11" borderId="0" applyNumberFormat="0" applyBorder="0" applyAlignment="0" applyProtection="0"/>
    <xf numFmtId="232" fontId="54" fillId="11" borderId="0" applyNumberFormat="0" applyBorder="0" applyAlignment="0" applyProtection="0"/>
    <xf numFmtId="0" fontId="54" fillId="12" borderId="0" applyNumberFormat="0" applyBorder="0" applyAlignment="0" applyProtection="0"/>
    <xf numFmtId="232" fontId="54" fillId="12" borderId="0" applyNumberFormat="0" applyBorder="0" applyAlignment="0" applyProtection="0"/>
    <xf numFmtId="0" fontId="2" fillId="59" borderId="0" applyNumberFormat="0" applyBorder="0" applyAlignment="0" applyProtection="0"/>
    <xf numFmtId="0" fontId="54" fillId="31" borderId="0" applyNumberFormat="0" applyBorder="0" applyAlignment="0" applyProtection="0"/>
    <xf numFmtId="0" fontId="54" fillId="31" borderId="0" applyNumberFormat="0" applyBorder="0" applyAlignment="0" applyProtection="0"/>
    <xf numFmtId="0" fontId="54" fillId="31" borderId="0" applyNumberFormat="0" applyBorder="0" applyAlignment="0" applyProtection="0"/>
    <xf numFmtId="0" fontId="54" fillId="31" borderId="0" applyNumberFormat="0" applyBorder="0" applyAlignment="0" applyProtection="0"/>
    <xf numFmtId="0" fontId="54" fillId="31" borderId="0" applyNumberFormat="0" applyBorder="0" applyAlignment="0" applyProtection="0"/>
    <xf numFmtId="0" fontId="54" fillId="31" borderId="0" applyNumberFormat="0" applyBorder="0" applyAlignment="0" applyProtection="0"/>
    <xf numFmtId="0" fontId="90" fillId="31" borderId="0" applyNumberFormat="0" applyBorder="0" applyAlignment="0" applyProtection="0"/>
    <xf numFmtId="0" fontId="90" fillId="31" borderId="0" applyNumberFormat="0" applyBorder="0" applyAlignment="0" applyProtection="0"/>
    <xf numFmtId="232" fontId="90" fillId="31" borderId="0" applyNumberFormat="0" applyBorder="0" applyAlignment="0" applyProtection="0"/>
    <xf numFmtId="232" fontId="90" fillId="31" borderId="0" applyNumberFormat="0" applyBorder="0" applyAlignment="0" applyProtection="0"/>
    <xf numFmtId="0" fontId="90" fillId="31" borderId="0" applyNumberFormat="0" applyBorder="0" applyAlignment="0" applyProtection="0"/>
    <xf numFmtId="0" fontId="90" fillId="31" borderId="0" applyNumberFormat="0" applyBorder="0" applyAlignment="0" applyProtection="0"/>
    <xf numFmtId="0" fontId="90" fillId="31" borderId="0" applyNumberFormat="0" applyBorder="0" applyAlignment="0" applyProtection="0"/>
    <xf numFmtId="0" fontId="90" fillId="31" borderId="0" applyNumberFormat="0" applyBorder="0" applyAlignment="0" applyProtection="0"/>
    <xf numFmtId="0" fontId="90" fillId="31" borderId="0" applyNumberFormat="0" applyBorder="0" applyAlignment="0" applyProtection="0"/>
    <xf numFmtId="0" fontId="90" fillId="31" borderId="0" applyNumberFormat="0" applyBorder="0" applyAlignment="0" applyProtection="0"/>
    <xf numFmtId="0" fontId="90" fillId="31" borderId="0" applyNumberFormat="0" applyBorder="0" applyAlignment="0" applyProtection="0"/>
    <xf numFmtId="0" fontId="90" fillId="31" borderId="0" applyNumberFormat="0" applyBorder="0" applyAlignment="0" applyProtection="0"/>
    <xf numFmtId="232" fontId="90" fillId="31" borderId="0" applyNumberFormat="0" applyBorder="0" applyAlignment="0" applyProtection="0"/>
    <xf numFmtId="232" fontId="90" fillId="31" borderId="0" applyNumberFormat="0" applyBorder="0" applyAlignment="0" applyProtection="0"/>
    <xf numFmtId="0" fontId="90" fillId="31" borderId="0" applyNumberFormat="0" applyBorder="0" applyAlignment="0" applyProtection="0"/>
    <xf numFmtId="0" fontId="90" fillId="79" borderId="0" applyNumberFormat="0" applyBorder="0" applyAlignment="0" applyProtection="0"/>
    <xf numFmtId="232" fontId="90" fillId="79" borderId="0" applyNumberFormat="0" applyBorder="0" applyAlignment="0" applyProtection="0"/>
    <xf numFmtId="0" fontId="54" fillId="12" borderId="0" applyNumberFormat="0" applyBorder="0" applyAlignment="0" applyProtection="0"/>
    <xf numFmtId="232" fontId="54" fillId="12" borderId="0" applyNumberFormat="0" applyBorder="0" applyAlignment="0" applyProtection="0"/>
    <xf numFmtId="0" fontId="54" fillId="12" borderId="0" applyNumberFormat="0" applyBorder="0" applyAlignment="0" applyProtection="0"/>
    <xf numFmtId="232" fontId="54" fillId="12" borderId="0" applyNumberFormat="0" applyBorder="0" applyAlignment="0" applyProtection="0"/>
    <xf numFmtId="0" fontId="54" fillId="12" borderId="0" applyNumberFormat="0" applyBorder="0" applyAlignment="0" applyProtection="0"/>
    <xf numFmtId="232" fontId="54" fillId="12" borderId="0" applyNumberFormat="0" applyBorder="0" applyAlignment="0" applyProtection="0"/>
    <xf numFmtId="0" fontId="54" fillId="12" borderId="0" applyNumberFormat="0" applyBorder="0" applyAlignment="0" applyProtection="0"/>
    <xf numFmtId="232" fontId="54" fillId="12" borderId="0" applyNumberFormat="0" applyBorder="0" applyAlignment="0" applyProtection="0"/>
    <xf numFmtId="0" fontId="54" fillId="12" borderId="0" applyNumberFormat="0" applyBorder="0" applyAlignment="0" applyProtection="0"/>
    <xf numFmtId="232" fontId="54" fillId="12"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2" fillId="63" borderId="0" applyNumberFormat="0" applyBorder="0" applyAlignment="0" applyProtection="0"/>
    <xf numFmtId="0" fontId="54" fillId="75" borderId="0" applyNumberFormat="0" applyBorder="0" applyAlignment="0" applyProtection="0"/>
    <xf numFmtId="0" fontId="54" fillId="75" borderId="0" applyNumberFormat="0" applyBorder="0" applyAlignment="0" applyProtection="0"/>
    <xf numFmtId="0" fontId="54" fillId="75" borderId="0" applyNumberFormat="0" applyBorder="0" applyAlignment="0" applyProtection="0"/>
    <xf numFmtId="0" fontId="54" fillId="75" borderId="0" applyNumberFormat="0" applyBorder="0" applyAlignment="0" applyProtection="0"/>
    <xf numFmtId="0" fontId="54" fillId="75" borderId="0" applyNumberFormat="0" applyBorder="0" applyAlignment="0" applyProtection="0"/>
    <xf numFmtId="0" fontId="54" fillId="75"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232" fontId="90" fillId="10" borderId="0" applyNumberFormat="0" applyBorder="0" applyAlignment="0" applyProtection="0"/>
    <xf numFmtId="232"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232" fontId="90" fillId="10" borderId="0" applyNumberFormat="0" applyBorder="0" applyAlignment="0" applyProtection="0"/>
    <xf numFmtId="232" fontId="90" fillId="10" borderId="0" applyNumberFormat="0" applyBorder="0" applyAlignment="0" applyProtection="0"/>
    <xf numFmtId="0" fontId="90" fillId="10" borderId="0" applyNumberFormat="0" applyBorder="0" applyAlignment="0" applyProtection="0"/>
    <xf numFmtId="0" fontId="90" fillId="80" borderId="0" applyNumberFormat="0" applyBorder="0" applyAlignment="0" applyProtection="0"/>
    <xf numFmtId="232" fontId="90" fillId="80"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54" fillId="14" borderId="0" applyNumberFormat="0" applyBorder="0" applyAlignment="0" applyProtection="0"/>
    <xf numFmtId="232" fontId="54" fillId="14" borderId="0" applyNumberFormat="0" applyBorder="0" applyAlignment="0" applyProtection="0"/>
    <xf numFmtId="0" fontId="2" fillId="67"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90" fillId="14" borderId="0" applyNumberFormat="0" applyBorder="0" applyAlignment="0" applyProtection="0"/>
    <xf numFmtId="0" fontId="90" fillId="14" borderId="0" applyNumberFormat="0" applyBorder="0" applyAlignment="0" applyProtection="0"/>
    <xf numFmtId="232" fontId="90" fillId="14" borderId="0" applyNumberFormat="0" applyBorder="0" applyAlignment="0" applyProtection="0"/>
    <xf numFmtId="232" fontId="90" fillId="14" borderId="0" applyNumberFormat="0" applyBorder="0" applyAlignment="0" applyProtection="0"/>
    <xf numFmtId="0" fontId="90" fillId="14" borderId="0" applyNumberFormat="0" applyBorder="0" applyAlignment="0" applyProtection="0"/>
    <xf numFmtId="0" fontId="90" fillId="14" borderId="0" applyNumberFormat="0" applyBorder="0" applyAlignment="0" applyProtection="0"/>
    <xf numFmtId="0" fontId="90" fillId="14" borderId="0" applyNumberFormat="0" applyBorder="0" applyAlignment="0" applyProtection="0"/>
    <xf numFmtId="0" fontId="90" fillId="14" borderId="0" applyNumberFormat="0" applyBorder="0" applyAlignment="0" applyProtection="0"/>
    <xf numFmtId="0" fontId="90" fillId="14" borderId="0" applyNumberFormat="0" applyBorder="0" applyAlignment="0" applyProtection="0"/>
    <xf numFmtId="0" fontId="90" fillId="14" borderId="0" applyNumberFormat="0" applyBorder="0" applyAlignment="0" applyProtection="0"/>
    <xf numFmtId="0" fontId="90" fillId="14" borderId="0" applyNumberFormat="0" applyBorder="0" applyAlignment="0" applyProtection="0"/>
    <xf numFmtId="0" fontId="90" fillId="14" borderId="0" applyNumberFormat="0" applyBorder="0" applyAlignment="0" applyProtection="0"/>
    <xf numFmtId="232" fontId="90" fillId="14" borderId="0" applyNumberFormat="0" applyBorder="0" applyAlignment="0" applyProtection="0"/>
    <xf numFmtId="232" fontId="90" fillId="14" borderId="0" applyNumberFormat="0" applyBorder="0" applyAlignment="0" applyProtection="0"/>
    <xf numFmtId="0" fontId="90" fillId="14" borderId="0" applyNumberFormat="0" applyBorder="0" applyAlignment="0" applyProtection="0"/>
    <xf numFmtId="0" fontId="90" fillId="81" borderId="0" applyNumberFormat="0" applyBorder="0" applyAlignment="0" applyProtection="0"/>
    <xf numFmtId="232" fontId="90" fillId="81" borderId="0" applyNumberFormat="0" applyBorder="0" applyAlignment="0" applyProtection="0"/>
    <xf numFmtId="0" fontId="54" fillId="14" borderId="0" applyNumberFormat="0" applyBorder="0" applyAlignment="0" applyProtection="0"/>
    <xf numFmtId="232" fontId="54" fillId="14" borderId="0" applyNumberFormat="0" applyBorder="0" applyAlignment="0" applyProtection="0"/>
    <xf numFmtId="0" fontId="54" fillId="14" borderId="0" applyNumberFormat="0" applyBorder="0" applyAlignment="0" applyProtection="0"/>
    <xf numFmtId="232" fontId="54" fillId="14" borderId="0" applyNumberFormat="0" applyBorder="0" applyAlignment="0" applyProtection="0"/>
    <xf numFmtId="0" fontId="54" fillId="14" borderId="0" applyNumberFormat="0" applyBorder="0" applyAlignment="0" applyProtection="0"/>
    <xf numFmtId="232" fontId="54" fillId="14" borderId="0" applyNumberFormat="0" applyBorder="0" applyAlignment="0" applyProtection="0"/>
    <xf numFmtId="0" fontId="54" fillId="14" borderId="0" applyNumberFormat="0" applyBorder="0" applyAlignment="0" applyProtection="0"/>
    <xf numFmtId="232" fontId="54" fillId="14" borderId="0" applyNumberFormat="0" applyBorder="0" applyAlignment="0" applyProtection="0"/>
    <xf numFmtId="0" fontId="54" fillId="14" borderId="0" applyNumberFormat="0" applyBorder="0" applyAlignment="0" applyProtection="0"/>
    <xf numFmtId="232" fontId="54" fillId="14" borderId="0" applyNumberFormat="0" applyBorder="0" applyAlignment="0" applyProtection="0"/>
    <xf numFmtId="0" fontId="54" fillId="15" borderId="0" applyNumberFormat="0" applyBorder="0" applyAlignment="0" applyProtection="0"/>
    <xf numFmtId="232" fontId="54" fillId="15" borderId="0" applyNumberFormat="0" applyBorder="0" applyAlignment="0" applyProtection="0"/>
    <xf numFmtId="0" fontId="2" fillId="71"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232" fontId="90" fillId="15" borderId="0" applyNumberFormat="0" applyBorder="0" applyAlignment="0" applyProtection="0"/>
    <xf numFmtId="232"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232" fontId="90" fillId="15" borderId="0" applyNumberFormat="0" applyBorder="0" applyAlignment="0" applyProtection="0"/>
    <xf numFmtId="232" fontId="90" fillId="15" borderId="0" applyNumberFormat="0" applyBorder="0" applyAlignment="0" applyProtection="0"/>
    <xf numFmtId="0" fontId="90" fillId="15" borderId="0" applyNumberFormat="0" applyBorder="0" applyAlignment="0" applyProtection="0"/>
    <xf numFmtId="0" fontId="90" fillId="82" borderId="0" applyNumberFormat="0" applyBorder="0" applyAlignment="0" applyProtection="0"/>
    <xf numFmtId="232" fontId="90" fillId="82" borderId="0" applyNumberFormat="0" applyBorder="0" applyAlignment="0" applyProtection="0"/>
    <xf numFmtId="0" fontId="54" fillId="15" borderId="0" applyNumberFormat="0" applyBorder="0" applyAlignment="0" applyProtection="0"/>
    <xf numFmtId="232" fontId="54" fillId="15" borderId="0" applyNumberFormat="0" applyBorder="0" applyAlignment="0" applyProtection="0"/>
    <xf numFmtId="0" fontId="54" fillId="15" borderId="0" applyNumberFormat="0" applyBorder="0" applyAlignment="0" applyProtection="0"/>
    <xf numFmtId="232" fontId="54" fillId="15" borderId="0" applyNumberFormat="0" applyBorder="0" applyAlignment="0" applyProtection="0"/>
    <xf numFmtId="0" fontId="54" fillId="15" borderId="0" applyNumberFormat="0" applyBorder="0" applyAlignment="0" applyProtection="0"/>
    <xf numFmtId="232" fontId="54" fillId="15" borderId="0" applyNumberFormat="0" applyBorder="0" applyAlignment="0" applyProtection="0"/>
    <xf numFmtId="0" fontId="54" fillId="15" borderId="0" applyNumberFormat="0" applyBorder="0" applyAlignment="0" applyProtection="0"/>
    <xf numFmtId="232" fontId="54" fillId="15" borderId="0" applyNumberFormat="0" applyBorder="0" applyAlignment="0" applyProtection="0"/>
    <xf numFmtId="0" fontId="54" fillId="15" borderId="0" applyNumberFormat="0" applyBorder="0" applyAlignment="0" applyProtection="0"/>
    <xf numFmtId="232" fontId="54" fillId="15"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2" fillId="52" borderId="0" applyNumberFormat="0" applyBorder="0" applyAlignment="0" applyProtection="0"/>
    <xf numFmtId="0" fontId="54" fillId="28" borderId="0" applyNumberFormat="0" applyBorder="0" applyAlignment="0" applyProtection="0"/>
    <xf numFmtId="0" fontId="54" fillId="28" borderId="0" applyNumberFormat="0" applyBorder="0" applyAlignment="0" applyProtection="0"/>
    <xf numFmtId="0" fontId="54" fillId="28" borderId="0" applyNumberFormat="0" applyBorder="0" applyAlignment="0" applyProtection="0"/>
    <xf numFmtId="0" fontId="54" fillId="28" borderId="0" applyNumberFormat="0" applyBorder="0" applyAlignment="0" applyProtection="0"/>
    <xf numFmtId="0" fontId="54" fillId="28" borderId="0" applyNumberFormat="0" applyBorder="0" applyAlignment="0" applyProtection="0"/>
    <xf numFmtId="0" fontId="54" fillId="28"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232" fontId="90" fillId="10" borderId="0" applyNumberFormat="0" applyBorder="0" applyAlignment="0" applyProtection="0"/>
    <xf numFmtId="232"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232" fontId="90" fillId="10" borderId="0" applyNumberFormat="0" applyBorder="0" applyAlignment="0" applyProtection="0"/>
    <xf numFmtId="232" fontId="90" fillId="10" borderId="0" applyNumberFormat="0" applyBorder="0" applyAlignment="0" applyProtection="0"/>
    <xf numFmtId="0" fontId="90" fillId="10" borderId="0" applyNumberFormat="0" applyBorder="0" applyAlignment="0" applyProtection="0"/>
    <xf numFmtId="0" fontId="90" fillId="83" borderId="0" applyNumberFormat="0" applyBorder="0" applyAlignment="0" applyProtection="0"/>
    <xf numFmtId="232" fontId="90" fillId="83"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54" fillId="17" borderId="0" applyNumberFormat="0" applyBorder="0" applyAlignment="0" applyProtection="0"/>
    <xf numFmtId="232" fontId="54" fillId="17" borderId="0" applyNumberFormat="0" applyBorder="0" applyAlignment="0" applyProtection="0"/>
    <xf numFmtId="0" fontId="2" fillId="56"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90" fillId="17" borderId="0" applyNumberFormat="0" applyBorder="0" applyAlignment="0" applyProtection="0"/>
    <xf numFmtId="0" fontId="90" fillId="17" borderId="0" applyNumberFormat="0" applyBorder="0" applyAlignment="0" applyProtection="0"/>
    <xf numFmtId="232" fontId="90" fillId="17" borderId="0" applyNumberFormat="0" applyBorder="0" applyAlignment="0" applyProtection="0"/>
    <xf numFmtId="232" fontId="90" fillId="17" borderId="0" applyNumberFormat="0" applyBorder="0" applyAlignment="0" applyProtection="0"/>
    <xf numFmtId="0" fontId="90" fillId="17" borderId="0" applyNumberFormat="0" applyBorder="0" applyAlignment="0" applyProtection="0"/>
    <xf numFmtId="0" fontId="90" fillId="17" borderId="0" applyNumberFormat="0" applyBorder="0" applyAlignment="0" applyProtection="0"/>
    <xf numFmtId="0" fontId="90" fillId="17" borderId="0" applyNumberFormat="0" applyBorder="0" applyAlignment="0" applyProtection="0"/>
    <xf numFmtId="0" fontId="90" fillId="17" borderId="0" applyNumberFormat="0" applyBorder="0" applyAlignment="0" applyProtection="0"/>
    <xf numFmtId="0" fontId="90" fillId="17" borderId="0" applyNumberFormat="0" applyBorder="0" applyAlignment="0" applyProtection="0"/>
    <xf numFmtId="0" fontId="90" fillId="17" borderId="0" applyNumberFormat="0" applyBorder="0" applyAlignment="0" applyProtection="0"/>
    <xf numFmtId="0" fontId="90" fillId="17" borderId="0" applyNumberFormat="0" applyBorder="0" applyAlignment="0" applyProtection="0"/>
    <xf numFmtId="0" fontId="90" fillId="17" borderId="0" applyNumberFormat="0" applyBorder="0" applyAlignment="0" applyProtection="0"/>
    <xf numFmtId="232" fontId="90" fillId="17" borderId="0" applyNumberFormat="0" applyBorder="0" applyAlignment="0" applyProtection="0"/>
    <xf numFmtId="232" fontId="90" fillId="17" borderId="0" applyNumberFormat="0" applyBorder="0" applyAlignment="0" applyProtection="0"/>
    <xf numFmtId="0" fontId="90" fillId="17" borderId="0" applyNumberFormat="0" applyBorder="0" applyAlignment="0" applyProtection="0"/>
    <xf numFmtId="0" fontId="90" fillId="84" borderId="0" applyNumberFormat="0" applyBorder="0" applyAlignment="0" applyProtection="0"/>
    <xf numFmtId="232" fontId="90" fillId="84" borderId="0" applyNumberFormat="0" applyBorder="0" applyAlignment="0" applyProtection="0"/>
    <xf numFmtId="0" fontId="54" fillId="17" borderId="0" applyNumberFormat="0" applyBorder="0" applyAlignment="0" applyProtection="0"/>
    <xf numFmtId="232" fontId="54" fillId="17" borderId="0" applyNumberFormat="0" applyBorder="0" applyAlignment="0" applyProtection="0"/>
    <xf numFmtId="0" fontId="54" fillId="17" borderId="0" applyNumberFormat="0" applyBorder="0" applyAlignment="0" applyProtection="0"/>
    <xf numFmtId="232" fontId="54" fillId="17" borderId="0" applyNumberFormat="0" applyBorder="0" applyAlignment="0" applyProtection="0"/>
    <xf numFmtId="0" fontId="54" fillId="17" borderId="0" applyNumberFormat="0" applyBorder="0" applyAlignment="0" applyProtection="0"/>
    <xf numFmtId="232" fontId="54" fillId="17" borderId="0" applyNumberFormat="0" applyBorder="0" applyAlignment="0" applyProtection="0"/>
    <xf numFmtId="0" fontId="54" fillId="17" borderId="0" applyNumberFormat="0" applyBorder="0" applyAlignment="0" applyProtection="0"/>
    <xf numFmtId="232" fontId="54" fillId="17" borderId="0" applyNumberFormat="0" applyBorder="0" applyAlignment="0" applyProtection="0"/>
    <xf numFmtId="0" fontId="54" fillId="17" borderId="0" applyNumberFormat="0" applyBorder="0" applyAlignment="0" applyProtection="0"/>
    <xf numFmtId="232" fontId="54" fillId="17" borderId="0" applyNumberFormat="0" applyBorder="0" applyAlignment="0" applyProtection="0"/>
    <xf numFmtId="0" fontId="54" fillId="18" borderId="0" applyNumberFormat="0" applyBorder="0" applyAlignment="0" applyProtection="0"/>
    <xf numFmtId="232" fontId="54" fillId="18" borderId="0" applyNumberFormat="0" applyBorder="0" applyAlignment="0" applyProtection="0"/>
    <xf numFmtId="0" fontId="2" fillId="60" borderId="0" applyNumberFormat="0" applyBorder="0" applyAlignment="0" applyProtection="0"/>
    <xf numFmtId="0" fontId="54" fillId="30" borderId="0" applyNumberFormat="0" applyBorder="0" applyAlignment="0" applyProtection="0"/>
    <xf numFmtId="0" fontId="54" fillId="30" borderId="0" applyNumberFormat="0" applyBorder="0" applyAlignment="0" applyProtection="0"/>
    <xf numFmtId="0" fontId="54" fillId="30" borderId="0" applyNumberFormat="0" applyBorder="0" applyAlignment="0" applyProtection="0"/>
    <xf numFmtId="0" fontId="54" fillId="30" borderId="0" applyNumberFormat="0" applyBorder="0" applyAlignment="0" applyProtection="0"/>
    <xf numFmtId="0" fontId="54" fillId="30" borderId="0" applyNumberFormat="0" applyBorder="0" applyAlignment="0" applyProtection="0"/>
    <xf numFmtId="0" fontId="54"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232" fontId="90" fillId="30" borderId="0" applyNumberFormat="0" applyBorder="0" applyAlignment="0" applyProtection="0"/>
    <xf numFmtId="232" fontId="90"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0" fontId="90" fillId="30" borderId="0" applyNumberFormat="0" applyBorder="0" applyAlignment="0" applyProtection="0"/>
    <xf numFmtId="232" fontId="90" fillId="30" borderId="0" applyNumberFormat="0" applyBorder="0" applyAlignment="0" applyProtection="0"/>
    <xf numFmtId="232" fontId="90" fillId="30" borderId="0" applyNumberFormat="0" applyBorder="0" applyAlignment="0" applyProtection="0"/>
    <xf numFmtId="0" fontId="90" fillId="30" borderId="0" applyNumberFormat="0" applyBorder="0" applyAlignment="0" applyProtection="0"/>
    <xf numFmtId="0" fontId="90" fillId="85" borderId="0" applyNumberFormat="0" applyBorder="0" applyAlignment="0" applyProtection="0"/>
    <xf numFmtId="232" fontId="90" fillId="85" borderId="0" applyNumberFormat="0" applyBorder="0" applyAlignment="0" applyProtection="0"/>
    <xf numFmtId="0" fontId="54" fillId="18" borderId="0" applyNumberFormat="0" applyBorder="0" applyAlignment="0" applyProtection="0"/>
    <xf numFmtId="232" fontId="54" fillId="18" borderId="0" applyNumberFormat="0" applyBorder="0" applyAlignment="0" applyProtection="0"/>
    <xf numFmtId="0" fontId="54" fillId="18" borderId="0" applyNumberFormat="0" applyBorder="0" applyAlignment="0" applyProtection="0"/>
    <xf numFmtId="232" fontId="54" fillId="18" borderId="0" applyNumberFormat="0" applyBorder="0" applyAlignment="0" applyProtection="0"/>
    <xf numFmtId="0" fontId="54" fillId="18" borderId="0" applyNumberFormat="0" applyBorder="0" applyAlignment="0" applyProtection="0"/>
    <xf numFmtId="232" fontId="54" fillId="18" borderId="0" applyNumberFormat="0" applyBorder="0" applyAlignment="0" applyProtection="0"/>
    <xf numFmtId="0" fontId="54" fillId="18" borderId="0" applyNumberFormat="0" applyBorder="0" applyAlignment="0" applyProtection="0"/>
    <xf numFmtId="232" fontId="54" fillId="18" borderId="0" applyNumberFormat="0" applyBorder="0" applyAlignment="0" applyProtection="0"/>
    <xf numFmtId="0" fontId="54" fillId="18" borderId="0" applyNumberFormat="0" applyBorder="0" applyAlignment="0" applyProtection="0"/>
    <xf numFmtId="232" fontId="54" fillId="18"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2" fillId="64" borderId="0" applyNumberFormat="0" applyBorder="0" applyAlignment="0" applyProtection="0"/>
    <xf numFmtId="0" fontId="54" fillId="28" borderId="0" applyNumberFormat="0" applyBorder="0" applyAlignment="0" applyProtection="0"/>
    <xf numFmtId="0" fontId="54" fillId="28" borderId="0" applyNumberFormat="0" applyBorder="0" applyAlignment="0" applyProtection="0"/>
    <xf numFmtId="0" fontId="54" fillId="28" borderId="0" applyNumberFormat="0" applyBorder="0" applyAlignment="0" applyProtection="0"/>
    <xf numFmtId="0" fontId="54" fillId="28" borderId="0" applyNumberFormat="0" applyBorder="0" applyAlignment="0" applyProtection="0"/>
    <xf numFmtId="0" fontId="54" fillId="28" borderId="0" applyNumberFormat="0" applyBorder="0" applyAlignment="0" applyProtection="0"/>
    <xf numFmtId="0" fontId="54" fillId="28"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232" fontId="90" fillId="10" borderId="0" applyNumberFormat="0" applyBorder="0" applyAlignment="0" applyProtection="0"/>
    <xf numFmtId="232"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0" fontId="90" fillId="10" borderId="0" applyNumberFormat="0" applyBorder="0" applyAlignment="0" applyProtection="0"/>
    <xf numFmtId="232" fontId="90" fillId="10" borderId="0" applyNumberFormat="0" applyBorder="0" applyAlignment="0" applyProtection="0"/>
    <xf numFmtId="232" fontId="90" fillId="10" borderId="0" applyNumberFormat="0" applyBorder="0" applyAlignment="0" applyProtection="0"/>
    <xf numFmtId="0" fontId="90" fillId="10" borderId="0" applyNumberFormat="0" applyBorder="0" applyAlignment="0" applyProtection="0"/>
    <xf numFmtId="0" fontId="90" fillId="80" borderId="0" applyNumberFormat="0" applyBorder="0" applyAlignment="0" applyProtection="0"/>
    <xf numFmtId="232" fontId="90" fillId="80"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54" fillId="13" borderId="0" applyNumberFormat="0" applyBorder="0" applyAlignment="0" applyProtection="0"/>
    <xf numFmtId="232" fontId="54" fillId="13"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2" fillId="68"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90" fillId="16" borderId="0" applyNumberFormat="0" applyBorder="0" applyAlignment="0" applyProtection="0"/>
    <xf numFmtId="0" fontId="90" fillId="16" borderId="0" applyNumberFormat="0" applyBorder="0" applyAlignment="0" applyProtection="0"/>
    <xf numFmtId="232" fontId="90" fillId="16" borderId="0" applyNumberFormat="0" applyBorder="0" applyAlignment="0" applyProtection="0"/>
    <xf numFmtId="232" fontId="90" fillId="16" borderId="0" applyNumberFormat="0" applyBorder="0" applyAlignment="0" applyProtection="0"/>
    <xf numFmtId="0" fontId="90" fillId="16" borderId="0" applyNumberFormat="0" applyBorder="0" applyAlignment="0" applyProtection="0"/>
    <xf numFmtId="0" fontId="90" fillId="16" borderId="0" applyNumberFormat="0" applyBorder="0" applyAlignment="0" applyProtection="0"/>
    <xf numFmtId="0" fontId="90" fillId="16" borderId="0" applyNumberFormat="0" applyBorder="0" applyAlignment="0" applyProtection="0"/>
    <xf numFmtId="0" fontId="90" fillId="16" borderId="0" applyNumberFormat="0" applyBorder="0" applyAlignment="0" applyProtection="0"/>
    <xf numFmtId="0" fontId="90" fillId="16" borderId="0" applyNumberFormat="0" applyBorder="0" applyAlignment="0" applyProtection="0"/>
    <xf numFmtId="0" fontId="90" fillId="16" borderId="0" applyNumberFormat="0" applyBorder="0" applyAlignment="0" applyProtection="0"/>
    <xf numFmtId="0" fontId="90" fillId="16" borderId="0" applyNumberFormat="0" applyBorder="0" applyAlignment="0" applyProtection="0"/>
    <xf numFmtId="0" fontId="90" fillId="16" borderId="0" applyNumberFormat="0" applyBorder="0" applyAlignment="0" applyProtection="0"/>
    <xf numFmtId="232" fontId="90" fillId="16" borderId="0" applyNumberFormat="0" applyBorder="0" applyAlignment="0" applyProtection="0"/>
    <xf numFmtId="232" fontId="90" fillId="16" borderId="0" applyNumberFormat="0" applyBorder="0" applyAlignment="0" applyProtection="0"/>
    <xf numFmtId="0" fontId="90" fillId="16" borderId="0" applyNumberFormat="0" applyBorder="0" applyAlignment="0" applyProtection="0"/>
    <xf numFmtId="0" fontId="90" fillId="83" borderId="0" applyNumberFormat="0" applyBorder="0" applyAlignment="0" applyProtection="0"/>
    <xf numFmtId="232" fontId="90" fillId="83"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54" fillId="16" borderId="0" applyNumberFormat="0" applyBorder="0" applyAlignment="0" applyProtection="0"/>
    <xf numFmtId="232" fontId="54" fillId="16" borderId="0" applyNumberFormat="0" applyBorder="0" applyAlignment="0" applyProtection="0"/>
    <xf numFmtId="0" fontId="54" fillId="19" borderId="0" applyNumberFormat="0" applyBorder="0" applyAlignment="0" applyProtection="0"/>
    <xf numFmtId="232" fontId="54" fillId="19" borderId="0" applyNumberFormat="0" applyBorder="0" applyAlignment="0" applyProtection="0"/>
    <xf numFmtId="0" fontId="2" fillId="72"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232" fontId="90" fillId="15" borderId="0" applyNumberFormat="0" applyBorder="0" applyAlignment="0" applyProtection="0"/>
    <xf numFmtId="232"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0" fontId="90" fillId="15" borderId="0" applyNumberFormat="0" applyBorder="0" applyAlignment="0" applyProtection="0"/>
    <xf numFmtId="232" fontId="90" fillId="15" borderId="0" applyNumberFormat="0" applyBorder="0" applyAlignment="0" applyProtection="0"/>
    <xf numFmtId="232" fontId="90" fillId="15" borderId="0" applyNumberFormat="0" applyBorder="0" applyAlignment="0" applyProtection="0"/>
    <xf numFmtId="0" fontId="90" fillId="15" borderId="0" applyNumberFormat="0" applyBorder="0" applyAlignment="0" applyProtection="0"/>
    <xf numFmtId="0" fontId="90" fillId="86" borderId="0" applyNumberFormat="0" applyBorder="0" applyAlignment="0" applyProtection="0"/>
    <xf numFmtId="232" fontId="90" fillId="86" borderId="0" applyNumberFormat="0" applyBorder="0" applyAlignment="0" applyProtection="0"/>
    <xf numFmtId="0" fontId="54" fillId="19" borderId="0" applyNumberFormat="0" applyBorder="0" applyAlignment="0" applyProtection="0"/>
    <xf numFmtId="232" fontId="54" fillId="19" borderId="0" applyNumberFormat="0" applyBorder="0" applyAlignment="0" applyProtection="0"/>
    <xf numFmtId="0" fontId="54" fillId="19" borderId="0" applyNumberFormat="0" applyBorder="0" applyAlignment="0" applyProtection="0"/>
    <xf numFmtId="232" fontId="54" fillId="19" borderId="0" applyNumberFormat="0" applyBorder="0" applyAlignment="0" applyProtection="0"/>
    <xf numFmtId="0" fontId="54" fillId="19" borderId="0" applyNumberFormat="0" applyBorder="0" applyAlignment="0" applyProtection="0"/>
    <xf numFmtId="232" fontId="54" fillId="19" borderId="0" applyNumberFormat="0" applyBorder="0" applyAlignment="0" applyProtection="0"/>
    <xf numFmtId="0" fontId="54" fillId="19" borderId="0" applyNumberFormat="0" applyBorder="0" applyAlignment="0" applyProtection="0"/>
    <xf numFmtId="232" fontId="54" fillId="19" borderId="0" applyNumberFormat="0" applyBorder="0" applyAlignment="0" applyProtection="0"/>
    <xf numFmtId="0" fontId="54" fillId="19" borderId="0" applyNumberFormat="0" applyBorder="0" applyAlignment="0" applyProtection="0"/>
    <xf numFmtId="232" fontId="54" fillId="19" borderId="0" applyNumberFormat="0" applyBorder="0" applyAlignment="0" applyProtection="0"/>
    <xf numFmtId="0" fontId="55" fillId="20" borderId="0" applyNumberFormat="0" applyBorder="0" applyAlignment="0" applyProtection="0"/>
    <xf numFmtId="232" fontId="55" fillId="20" borderId="0" applyNumberFormat="0" applyBorder="0" applyAlignment="0" applyProtection="0"/>
    <xf numFmtId="0" fontId="164" fillId="53"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232" fontId="91" fillId="22" borderId="0" applyNumberFormat="0" applyBorder="0" applyAlignment="0" applyProtection="0"/>
    <xf numFmtId="232"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232" fontId="91" fillId="22" borderId="0" applyNumberFormat="0" applyBorder="0" applyAlignment="0" applyProtection="0"/>
    <xf numFmtId="232" fontId="91" fillId="22" borderId="0" applyNumberFormat="0" applyBorder="0" applyAlignment="0" applyProtection="0"/>
    <xf numFmtId="0" fontId="91" fillId="22" borderId="0" applyNumberFormat="0" applyBorder="0" applyAlignment="0" applyProtection="0"/>
    <xf numFmtId="0" fontId="91" fillId="87" borderId="0" applyNumberFormat="0" applyBorder="0" applyAlignment="0" applyProtection="0"/>
    <xf numFmtId="232" fontId="91" fillId="87" borderId="0" applyNumberFormat="0" applyBorder="0" applyAlignment="0" applyProtection="0"/>
    <xf numFmtId="0" fontId="55" fillId="20" borderId="0" applyNumberFormat="0" applyBorder="0" applyAlignment="0" applyProtection="0"/>
    <xf numFmtId="232" fontId="55" fillId="20" borderId="0" applyNumberFormat="0" applyBorder="0" applyAlignment="0" applyProtection="0"/>
    <xf numFmtId="0" fontId="55" fillId="20" borderId="0" applyNumberFormat="0" applyBorder="0" applyAlignment="0" applyProtection="0"/>
    <xf numFmtId="232" fontId="55" fillId="20" borderId="0" applyNumberFormat="0" applyBorder="0" applyAlignment="0" applyProtection="0"/>
    <xf numFmtId="0" fontId="55" fillId="20" borderId="0" applyNumberFormat="0" applyBorder="0" applyAlignment="0" applyProtection="0"/>
    <xf numFmtId="232" fontId="55" fillId="20" borderId="0" applyNumberFormat="0" applyBorder="0" applyAlignment="0" applyProtection="0"/>
    <xf numFmtId="0" fontId="55" fillId="20" borderId="0" applyNumberFormat="0" applyBorder="0" applyAlignment="0" applyProtection="0"/>
    <xf numFmtId="232" fontId="55" fillId="20" borderId="0" applyNumberFormat="0" applyBorder="0" applyAlignment="0" applyProtection="0"/>
    <xf numFmtId="0" fontId="55" fillId="20" borderId="0" applyNumberFormat="0" applyBorder="0" applyAlignment="0" applyProtection="0"/>
    <xf numFmtId="232" fontId="55" fillId="20" borderId="0" applyNumberFormat="0" applyBorder="0" applyAlignment="0" applyProtection="0"/>
    <xf numFmtId="0" fontId="55" fillId="17" borderId="0" applyNumberFormat="0" applyBorder="0" applyAlignment="0" applyProtection="0"/>
    <xf numFmtId="232" fontId="55" fillId="17" borderId="0" applyNumberFormat="0" applyBorder="0" applyAlignment="0" applyProtection="0"/>
    <xf numFmtId="0" fontId="164" fillId="57" borderId="0" applyNumberFormat="0" applyBorder="0" applyAlignment="0" applyProtection="0"/>
    <xf numFmtId="0" fontId="55" fillId="17" borderId="0" applyNumberFormat="0" applyBorder="0" applyAlignment="0" applyProtection="0"/>
    <xf numFmtId="0" fontId="55" fillId="17" borderId="0" applyNumberFormat="0" applyBorder="0" applyAlignment="0" applyProtection="0"/>
    <xf numFmtId="0" fontId="55" fillId="17" borderId="0" applyNumberFormat="0" applyBorder="0" applyAlignment="0" applyProtection="0"/>
    <xf numFmtId="0" fontId="55" fillId="17" borderId="0" applyNumberFormat="0" applyBorder="0" applyAlignment="0" applyProtection="0"/>
    <xf numFmtId="0" fontId="55" fillId="17" borderId="0" applyNumberFormat="0" applyBorder="0" applyAlignment="0" applyProtection="0"/>
    <xf numFmtId="0" fontId="55" fillId="17" borderId="0" applyNumberFormat="0" applyBorder="0" applyAlignment="0" applyProtection="0"/>
    <xf numFmtId="0" fontId="91" fillId="17" borderId="0" applyNumberFormat="0" applyBorder="0" applyAlignment="0" applyProtection="0"/>
    <xf numFmtId="0" fontId="91" fillId="17" borderId="0" applyNumberFormat="0" applyBorder="0" applyAlignment="0" applyProtection="0"/>
    <xf numFmtId="232" fontId="91" fillId="17" borderId="0" applyNumberFormat="0" applyBorder="0" applyAlignment="0" applyProtection="0"/>
    <xf numFmtId="232" fontId="91" fillId="17" borderId="0" applyNumberFormat="0" applyBorder="0" applyAlignment="0" applyProtection="0"/>
    <xf numFmtId="0" fontId="91" fillId="17" borderId="0" applyNumberFormat="0" applyBorder="0" applyAlignment="0" applyProtection="0"/>
    <xf numFmtId="0" fontId="91" fillId="17" borderId="0" applyNumberFormat="0" applyBorder="0" applyAlignment="0" applyProtection="0"/>
    <xf numFmtId="0" fontId="91" fillId="17" borderId="0" applyNumberFormat="0" applyBorder="0" applyAlignment="0" applyProtection="0"/>
    <xf numFmtId="0" fontId="91" fillId="17" borderId="0" applyNumberFormat="0" applyBorder="0" applyAlignment="0" applyProtection="0"/>
    <xf numFmtId="0" fontId="91" fillId="17" borderId="0" applyNumberFormat="0" applyBorder="0" applyAlignment="0" applyProtection="0"/>
    <xf numFmtId="0" fontId="91" fillId="17" borderId="0" applyNumberFormat="0" applyBorder="0" applyAlignment="0" applyProtection="0"/>
    <xf numFmtId="0" fontId="91" fillId="17" borderId="0" applyNumberFormat="0" applyBorder="0" applyAlignment="0" applyProtection="0"/>
    <xf numFmtId="0" fontId="91" fillId="17" borderId="0" applyNumberFormat="0" applyBorder="0" applyAlignment="0" applyProtection="0"/>
    <xf numFmtId="232" fontId="91" fillId="17" borderId="0" applyNumberFormat="0" applyBorder="0" applyAlignment="0" applyProtection="0"/>
    <xf numFmtId="232" fontId="91" fillId="17" borderId="0" applyNumberFormat="0" applyBorder="0" applyAlignment="0" applyProtection="0"/>
    <xf numFmtId="0" fontId="91" fillId="17" borderId="0" applyNumberFormat="0" applyBorder="0" applyAlignment="0" applyProtection="0"/>
    <xf numFmtId="0" fontId="91" fillId="84" borderId="0" applyNumberFormat="0" applyBorder="0" applyAlignment="0" applyProtection="0"/>
    <xf numFmtId="232" fontId="91" fillId="84" borderId="0" applyNumberFormat="0" applyBorder="0" applyAlignment="0" applyProtection="0"/>
    <xf numFmtId="0" fontId="55" fillId="17" borderId="0" applyNumberFormat="0" applyBorder="0" applyAlignment="0" applyProtection="0"/>
    <xf numFmtId="232" fontId="55" fillId="17" borderId="0" applyNumberFormat="0" applyBorder="0" applyAlignment="0" applyProtection="0"/>
    <xf numFmtId="0" fontId="55" fillId="17" borderId="0" applyNumberFormat="0" applyBorder="0" applyAlignment="0" applyProtection="0"/>
    <xf numFmtId="232" fontId="55" fillId="17" borderId="0" applyNumberFormat="0" applyBorder="0" applyAlignment="0" applyProtection="0"/>
    <xf numFmtId="0" fontId="55" fillId="17" borderId="0" applyNumberFormat="0" applyBorder="0" applyAlignment="0" applyProtection="0"/>
    <xf numFmtId="232" fontId="55" fillId="17" borderId="0" applyNumberFormat="0" applyBorder="0" applyAlignment="0" applyProtection="0"/>
    <xf numFmtId="0" fontId="55" fillId="17" borderId="0" applyNumberFormat="0" applyBorder="0" applyAlignment="0" applyProtection="0"/>
    <xf numFmtId="232" fontId="55" fillId="17" borderId="0" applyNumberFormat="0" applyBorder="0" applyAlignment="0" applyProtection="0"/>
    <xf numFmtId="0" fontId="55" fillId="17" borderId="0" applyNumberFormat="0" applyBorder="0" applyAlignment="0" applyProtection="0"/>
    <xf numFmtId="232" fontId="55" fillId="17" borderId="0" applyNumberFormat="0" applyBorder="0" applyAlignment="0" applyProtection="0"/>
    <xf numFmtId="0" fontId="55" fillId="18" borderId="0" applyNumberFormat="0" applyBorder="0" applyAlignment="0" applyProtection="0"/>
    <xf numFmtId="232" fontId="55" fillId="18" borderId="0" applyNumberFormat="0" applyBorder="0" applyAlignment="0" applyProtection="0"/>
    <xf numFmtId="0" fontId="164" fillId="61" borderId="0" applyNumberFormat="0" applyBorder="0" applyAlignment="0" applyProtection="0"/>
    <xf numFmtId="0" fontId="55" fillId="30" borderId="0" applyNumberFormat="0" applyBorder="0" applyAlignment="0" applyProtection="0"/>
    <xf numFmtId="0" fontId="55" fillId="30" borderId="0" applyNumberFormat="0" applyBorder="0" applyAlignment="0" applyProtection="0"/>
    <xf numFmtId="0" fontId="55" fillId="30" borderId="0" applyNumberFormat="0" applyBorder="0" applyAlignment="0" applyProtection="0"/>
    <xf numFmtId="0" fontId="55" fillId="30" borderId="0" applyNumberFormat="0" applyBorder="0" applyAlignment="0" applyProtection="0"/>
    <xf numFmtId="0" fontId="55" fillId="30" borderId="0" applyNumberFormat="0" applyBorder="0" applyAlignment="0" applyProtection="0"/>
    <xf numFmtId="0" fontId="55" fillId="30" borderId="0" applyNumberFormat="0" applyBorder="0" applyAlignment="0" applyProtection="0"/>
    <xf numFmtId="0" fontId="91" fillId="30" borderId="0" applyNumberFormat="0" applyBorder="0" applyAlignment="0" applyProtection="0"/>
    <xf numFmtId="0" fontId="91" fillId="30" borderId="0" applyNumberFormat="0" applyBorder="0" applyAlignment="0" applyProtection="0"/>
    <xf numFmtId="232" fontId="91" fillId="30" borderId="0" applyNumberFormat="0" applyBorder="0" applyAlignment="0" applyProtection="0"/>
    <xf numFmtId="232" fontId="91" fillId="30" borderId="0" applyNumberFormat="0" applyBorder="0" applyAlignment="0" applyProtection="0"/>
    <xf numFmtId="0" fontId="91" fillId="30" borderId="0" applyNumberFormat="0" applyBorder="0" applyAlignment="0" applyProtection="0"/>
    <xf numFmtId="0" fontId="91" fillId="30" borderId="0" applyNumberFormat="0" applyBorder="0" applyAlignment="0" applyProtection="0"/>
    <xf numFmtId="0" fontId="91" fillId="30" borderId="0" applyNumberFormat="0" applyBorder="0" applyAlignment="0" applyProtection="0"/>
    <xf numFmtId="0" fontId="91" fillId="30" borderId="0" applyNumberFormat="0" applyBorder="0" applyAlignment="0" applyProtection="0"/>
    <xf numFmtId="0" fontId="91" fillId="30" borderId="0" applyNumberFormat="0" applyBorder="0" applyAlignment="0" applyProtection="0"/>
    <xf numFmtId="0" fontId="91" fillId="30" borderId="0" applyNumberFormat="0" applyBorder="0" applyAlignment="0" applyProtection="0"/>
    <xf numFmtId="0" fontId="91" fillId="30" borderId="0" applyNumberFormat="0" applyBorder="0" applyAlignment="0" applyProtection="0"/>
    <xf numFmtId="0" fontId="91" fillId="30" borderId="0" applyNumberFormat="0" applyBorder="0" applyAlignment="0" applyProtection="0"/>
    <xf numFmtId="232" fontId="91" fillId="30" borderId="0" applyNumberFormat="0" applyBorder="0" applyAlignment="0" applyProtection="0"/>
    <xf numFmtId="232" fontId="91" fillId="30" borderId="0" applyNumberFormat="0" applyBorder="0" applyAlignment="0" applyProtection="0"/>
    <xf numFmtId="0" fontId="91" fillId="30" borderId="0" applyNumberFormat="0" applyBorder="0" applyAlignment="0" applyProtection="0"/>
    <xf numFmtId="0" fontId="91" fillId="85" borderId="0" applyNumberFormat="0" applyBorder="0" applyAlignment="0" applyProtection="0"/>
    <xf numFmtId="232" fontId="91" fillId="85" borderId="0" applyNumberFormat="0" applyBorder="0" applyAlignment="0" applyProtection="0"/>
    <xf numFmtId="0" fontId="55" fillId="18" borderId="0" applyNumberFormat="0" applyBorder="0" applyAlignment="0" applyProtection="0"/>
    <xf numFmtId="232" fontId="55" fillId="18" borderId="0" applyNumberFormat="0" applyBorder="0" applyAlignment="0" applyProtection="0"/>
    <xf numFmtId="0" fontId="55" fillId="18" borderId="0" applyNumberFormat="0" applyBorder="0" applyAlignment="0" applyProtection="0"/>
    <xf numFmtId="232" fontId="55" fillId="18" borderId="0" applyNumberFormat="0" applyBorder="0" applyAlignment="0" applyProtection="0"/>
    <xf numFmtId="0" fontId="55" fillId="18" borderId="0" applyNumberFormat="0" applyBorder="0" applyAlignment="0" applyProtection="0"/>
    <xf numFmtId="232" fontId="55" fillId="18" borderId="0" applyNumberFormat="0" applyBorder="0" applyAlignment="0" applyProtection="0"/>
    <xf numFmtId="0" fontId="55" fillId="18" borderId="0" applyNumberFormat="0" applyBorder="0" applyAlignment="0" applyProtection="0"/>
    <xf numFmtId="232" fontId="55" fillId="18" borderId="0" applyNumberFormat="0" applyBorder="0" applyAlignment="0" applyProtection="0"/>
    <xf numFmtId="0" fontId="55" fillId="18" borderId="0" applyNumberFormat="0" applyBorder="0" applyAlignment="0" applyProtection="0"/>
    <xf numFmtId="232" fontId="55" fillId="18"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164" fillId="65" borderId="0" applyNumberFormat="0" applyBorder="0" applyAlignment="0" applyProtection="0"/>
    <xf numFmtId="0" fontId="55" fillId="28" borderId="0" applyNumberFormat="0" applyBorder="0" applyAlignment="0" applyProtection="0"/>
    <xf numFmtId="0" fontId="55" fillId="28" borderId="0" applyNumberFormat="0" applyBorder="0" applyAlignment="0" applyProtection="0"/>
    <xf numFmtId="0" fontId="55" fillId="28" borderId="0" applyNumberFormat="0" applyBorder="0" applyAlignment="0" applyProtection="0"/>
    <xf numFmtId="0" fontId="55" fillId="28" borderId="0" applyNumberFormat="0" applyBorder="0" applyAlignment="0" applyProtection="0"/>
    <xf numFmtId="0" fontId="55" fillId="28" borderId="0" applyNumberFormat="0" applyBorder="0" applyAlignment="0" applyProtection="0"/>
    <xf numFmtId="0" fontId="55" fillId="28" borderId="0" applyNumberFormat="0" applyBorder="0" applyAlignment="0" applyProtection="0"/>
    <xf numFmtId="0" fontId="91" fillId="28" borderId="0" applyNumberFormat="0" applyBorder="0" applyAlignment="0" applyProtection="0"/>
    <xf numFmtId="0" fontId="91" fillId="28" borderId="0" applyNumberFormat="0" applyBorder="0" applyAlignment="0" applyProtection="0"/>
    <xf numFmtId="232" fontId="91" fillId="28" borderId="0" applyNumberFormat="0" applyBorder="0" applyAlignment="0" applyProtection="0"/>
    <xf numFmtId="232" fontId="91" fillId="28" borderId="0" applyNumberFormat="0" applyBorder="0" applyAlignment="0" applyProtection="0"/>
    <xf numFmtId="0" fontId="91" fillId="28" borderId="0" applyNumberFormat="0" applyBorder="0" applyAlignment="0" applyProtection="0"/>
    <xf numFmtId="0" fontId="91" fillId="28" borderId="0" applyNumberFormat="0" applyBorder="0" applyAlignment="0" applyProtection="0"/>
    <xf numFmtId="0" fontId="91" fillId="28" borderId="0" applyNumberFormat="0" applyBorder="0" applyAlignment="0" applyProtection="0"/>
    <xf numFmtId="0" fontId="91" fillId="28" borderId="0" applyNumberFormat="0" applyBorder="0" applyAlignment="0" applyProtection="0"/>
    <xf numFmtId="0" fontId="91" fillId="28" borderId="0" applyNumberFormat="0" applyBorder="0" applyAlignment="0" applyProtection="0"/>
    <xf numFmtId="0" fontId="91" fillId="28" borderId="0" applyNumberFormat="0" applyBorder="0" applyAlignment="0" applyProtection="0"/>
    <xf numFmtId="0" fontId="91" fillId="28" borderId="0" applyNumberFormat="0" applyBorder="0" applyAlignment="0" applyProtection="0"/>
    <xf numFmtId="0" fontId="91" fillId="28" borderId="0" applyNumberFormat="0" applyBorder="0" applyAlignment="0" applyProtection="0"/>
    <xf numFmtId="232" fontId="91" fillId="28" borderId="0" applyNumberFormat="0" applyBorder="0" applyAlignment="0" applyProtection="0"/>
    <xf numFmtId="232" fontId="91" fillId="28" borderId="0" applyNumberFormat="0" applyBorder="0" applyAlignment="0" applyProtection="0"/>
    <xf numFmtId="0" fontId="91" fillId="28" borderId="0" applyNumberFormat="0" applyBorder="0" applyAlignment="0" applyProtection="0"/>
    <xf numFmtId="0" fontId="91" fillId="88" borderId="0" applyNumberFormat="0" applyBorder="0" applyAlignment="0" applyProtection="0"/>
    <xf numFmtId="232" fontId="91" fillId="88"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164" fillId="69"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232" fontId="91" fillId="22" borderId="0" applyNumberFormat="0" applyBorder="0" applyAlignment="0" applyProtection="0"/>
    <xf numFmtId="232"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232" fontId="91" fillId="22" borderId="0" applyNumberFormat="0" applyBorder="0" applyAlignment="0" applyProtection="0"/>
    <xf numFmtId="232" fontId="91" fillId="22" borderId="0" applyNumberFormat="0" applyBorder="0" applyAlignment="0" applyProtection="0"/>
    <xf numFmtId="0" fontId="91" fillId="22" borderId="0" applyNumberFormat="0" applyBorder="0" applyAlignment="0" applyProtection="0"/>
    <xf numFmtId="0" fontId="91" fillId="89" borderId="0" applyNumberFormat="0" applyBorder="0" applyAlignment="0" applyProtection="0"/>
    <xf numFmtId="232" fontId="91" fillId="89"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55" fillId="23" borderId="0" applyNumberFormat="0" applyBorder="0" applyAlignment="0" applyProtection="0"/>
    <xf numFmtId="232" fontId="55" fillId="23" borderId="0" applyNumberFormat="0" applyBorder="0" applyAlignment="0" applyProtection="0"/>
    <xf numFmtId="0" fontId="164" fillId="73"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55" fillId="15" borderId="0" applyNumberFormat="0" applyBorder="0" applyAlignment="0" applyProtection="0"/>
    <xf numFmtId="0" fontId="91" fillId="15" borderId="0" applyNumberFormat="0" applyBorder="0" applyAlignment="0" applyProtection="0"/>
    <xf numFmtId="0" fontId="91" fillId="15" borderId="0" applyNumberFormat="0" applyBorder="0" applyAlignment="0" applyProtection="0"/>
    <xf numFmtId="232" fontId="91" fillId="15" borderId="0" applyNumberFormat="0" applyBorder="0" applyAlignment="0" applyProtection="0"/>
    <xf numFmtId="232" fontId="91" fillId="15" borderId="0" applyNumberFormat="0" applyBorder="0" applyAlignment="0" applyProtection="0"/>
    <xf numFmtId="0" fontId="91" fillId="15" borderId="0" applyNumberFormat="0" applyBorder="0" applyAlignment="0" applyProtection="0"/>
    <xf numFmtId="0" fontId="91" fillId="15" borderId="0" applyNumberFormat="0" applyBorder="0" applyAlignment="0" applyProtection="0"/>
    <xf numFmtId="0" fontId="91" fillId="15" borderId="0" applyNumberFormat="0" applyBorder="0" applyAlignment="0" applyProtection="0"/>
    <xf numFmtId="0" fontId="91" fillId="15" borderId="0" applyNumberFormat="0" applyBorder="0" applyAlignment="0" applyProtection="0"/>
    <xf numFmtId="0" fontId="91" fillId="15" borderId="0" applyNumberFormat="0" applyBorder="0" applyAlignment="0" applyProtection="0"/>
    <xf numFmtId="0" fontId="91" fillId="15" borderId="0" applyNumberFormat="0" applyBorder="0" applyAlignment="0" applyProtection="0"/>
    <xf numFmtId="0" fontId="91" fillId="15" borderId="0" applyNumberFormat="0" applyBorder="0" applyAlignment="0" applyProtection="0"/>
    <xf numFmtId="0" fontId="91" fillId="15" borderId="0" applyNumberFormat="0" applyBorder="0" applyAlignment="0" applyProtection="0"/>
    <xf numFmtId="232" fontId="91" fillId="15" borderId="0" applyNumberFormat="0" applyBorder="0" applyAlignment="0" applyProtection="0"/>
    <xf numFmtId="232" fontId="91" fillId="15" borderId="0" applyNumberFormat="0" applyBorder="0" applyAlignment="0" applyProtection="0"/>
    <xf numFmtId="0" fontId="91" fillId="15" borderId="0" applyNumberFormat="0" applyBorder="0" applyAlignment="0" applyProtection="0"/>
    <xf numFmtId="0" fontId="91" fillId="90" borderId="0" applyNumberFormat="0" applyBorder="0" applyAlignment="0" applyProtection="0"/>
    <xf numFmtId="232" fontId="91" fillId="90" borderId="0" applyNumberFormat="0" applyBorder="0" applyAlignment="0" applyProtection="0"/>
    <xf numFmtId="0" fontId="55" fillId="23" borderId="0" applyNumberFormat="0" applyBorder="0" applyAlignment="0" applyProtection="0"/>
    <xf numFmtId="232" fontId="55" fillId="23" borderId="0" applyNumberFormat="0" applyBorder="0" applyAlignment="0" applyProtection="0"/>
    <xf numFmtId="0" fontId="55" fillId="23" borderId="0" applyNumberFormat="0" applyBorder="0" applyAlignment="0" applyProtection="0"/>
    <xf numFmtId="232" fontId="55" fillId="23" borderId="0" applyNumberFormat="0" applyBorder="0" applyAlignment="0" applyProtection="0"/>
    <xf numFmtId="0" fontId="55" fillId="23" borderId="0" applyNumberFormat="0" applyBorder="0" applyAlignment="0" applyProtection="0"/>
    <xf numFmtId="232" fontId="55" fillId="23" borderId="0" applyNumberFormat="0" applyBorder="0" applyAlignment="0" applyProtection="0"/>
    <xf numFmtId="0" fontId="55" fillId="23" borderId="0" applyNumberFormat="0" applyBorder="0" applyAlignment="0" applyProtection="0"/>
    <xf numFmtId="232" fontId="55" fillId="23" borderId="0" applyNumberFormat="0" applyBorder="0" applyAlignment="0" applyProtection="0"/>
    <xf numFmtId="0" fontId="55" fillId="23" borderId="0" applyNumberFormat="0" applyBorder="0" applyAlignment="0" applyProtection="0"/>
    <xf numFmtId="232" fontId="55" fillId="23" borderId="0" applyNumberFormat="0" applyBorder="0" applyAlignment="0" applyProtection="0"/>
    <xf numFmtId="0" fontId="55" fillId="24" borderId="0" applyNumberFormat="0" applyBorder="0" applyAlignment="0" applyProtection="0"/>
    <xf numFmtId="232" fontId="55" fillId="24" borderId="0" applyNumberFormat="0" applyBorder="0" applyAlignment="0" applyProtection="0"/>
    <xf numFmtId="0" fontId="164" fillId="50"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232" fontId="91" fillId="22" borderId="0" applyNumberFormat="0" applyBorder="0" applyAlignment="0" applyProtection="0"/>
    <xf numFmtId="232"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232" fontId="91" fillId="22" borderId="0" applyNumberFormat="0" applyBorder="0" applyAlignment="0" applyProtection="0"/>
    <xf numFmtId="232" fontId="91" fillId="22" borderId="0" applyNumberFormat="0" applyBorder="0" applyAlignment="0" applyProtection="0"/>
    <xf numFmtId="0" fontId="91" fillId="22" borderId="0" applyNumberFormat="0" applyBorder="0" applyAlignment="0" applyProtection="0"/>
    <xf numFmtId="0" fontId="91" fillId="91" borderId="0" applyNumberFormat="0" applyBorder="0" applyAlignment="0" applyProtection="0"/>
    <xf numFmtId="232" fontId="91" fillId="91" borderId="0" applyNumberFormat="0" applyBorder="0" applyAlignment="0" applyProtection="0"/>
    <xf numFmtId="0" fontId="55" fillId="24" borderId="0" applyNumberFormat="0" applyBorder="0" applyAlignment="0" applyProtection="0"/>
    <xf numFmtId="232" fontId="55" fillId="24" borderId="0" applyNumberFormat="0" applyBorder="0" applyAlignment="0" applyProtection="0"/>
    <xf numFmtId="0" fontId="55" fillId="24" borderId="0" applyNumberFormat="0" applyBorder="0" applyAlignment="0" applyProtection="0"/>
    <xf numFmtId="232" fontId="55" fillId="24" borderId="0" applyNumberFormat="0" applyBorder="0" applyAlignment="0" applyProtection="0"/>
    <xf numFmtId="0" fontId="55" fillId="24" borderId="0" applyNumberFormat="0" applyBorder="0" applyAlignment="0" applyProtection="0"/>
    <xf numFmtId="232" fontId="55" fillId="24" borderId="0" applyNumberFormat="0" applyBorder="0" applyAlignment="0" applyProtection="0"/>
    <xf numFmtId="0" fontId="55" fillId="24" borderId="0" applyNumberFormat="0" applyBorder="0" applyAlignment="0" applyProtection="0"/>
    <xf numFmtId="232" fontId="55" fillId="24" borderId="0" applyNumberFormat="0" applyBorder="0" applyAlignment="0" applyProtection="0"/>
    <xf numFmtId="0" fontId="55" fillId="24" borderId="0" applyNumberFormat="0" applyBorder="0" applyAlignment="0" applyProtection="0"/>
    <xf numFmtId="232" fontId="55" fillId="24" borderId="0" applyNumberFormat="0" applyBorder="0" applyAlignment="0" applyProtection="0"/>
    <xf numFmtId="0" fontId="55" fillId="25" borderId="0" applyNumberFormat="0" applyBorder="0" applyAlignment="0" applyProtection="0"/>
    <xf numFmtId="232" fontId="55" fillId="25" borderId="0" applyNumberFormat="0" applyBorder="0" applyAlignment="0" applyProtection="0"/>
    <xf numFmtId="0" fontId="164" fillId="54" borderId="0" applyNumberFormat="0" applyBorder="0" applyAlignment="0" applyProtection="0"/>
    <xf numFmtId="0" fontId="55" fillId="25" borderId="0" applyNumberFormat="0" applyBorder="0" applyAlignment="0" applyProtection="0"/>
    <xf numFmtId="0" fontId="55" fillId="25" borderId="0" applyNumberFormat="0" applyBorder="0" applyAlignment="0" applyProtection="0"/>
    <xf numFmtId="0" fontId="55" fillId="25" borderId="0" applyNumberFormat="0" applyBorder="0" applyAlignment="0" applyProtection="0"/>
    <xf numFmtId="0" fontId="55" fillId="25" borderId="0" applyNumberFormat="0" applyBorder="0" applyAlignment="0" applyProtection="0"/>
    <xf numFmtId="0" fontId="55" fillId="25" borderId="0" applyNumberFormat="0" applyBorder="0" applyAlignment="0" applyProtection="0"/>
    <xf numFmtId="0" fontId="55" fillId="25" borderId="0" applyNumberFormat="0" applyBorder="0" applyAlignment="0" applyProtection="0"/>
    <xf numFmtId="0" fontId="91" fillId="25" borderId="0" applyNumberFormat="0" applyBorder="0" applyAlignment="0" applyProtection="0"/>
    <xf numFmtId="0" fontId="91" fillId="25" borderId="0" applyNumberFormat="0" applyBorder="0" applyAlignment="0" applyProtection="0"/>
    <xf numFmtId="232" fontId="91" fillId="25" borderId="0" applyNumberFormat="0" applyBorder="0" applyAlignment="0" applyProtection="0"/>
    <xf numFmtId="232" fontId="91" fillId="25" borderId="0" applyNumberFormat="0" applyBorder="0" applyAlignment="0" applyProtection="0"/>
    <xf numFmtId="0" fontId="91" fillId="25" borderId="0" applyNumberFormat="0" applyBorder="0" applyAlignment="0" applyProtection="0"/>
    <xf numFmtId="0" fontId="91" fillId="25" borderId="0" applyNumberFormat="0" applyBorder="0" applyAlignment="0" applyProtection="0"/>
    <xf numFmtId="0" fontId="91" fillId="25" borderId="0" applyNumberFormat="0" applyBorder="0" applyAlignment="0" applyProtection="0"/>
    <xf numFmtId="0" fontId="91" fillId="25" borderId="0" applyNumberFormat="0" applyBorder="0" applyAlignment="0" applyProtection="0"/>
    <xf numFmtId="0" fontId="91" fillId="25" borderId="0" applyNumberFormat="0" applyBorder="0" applyAlignment="0" applyProtection="0"/>
    <xf numFmtId="0" fontId="91" fillId="25" borderId="0" applyNumberFormat="0" applyBorder="0" applyAlignment="0" applyProtection="0"/>
    <xf numFmtId="0" fontId="91" fillId="25" borderId="0" applyNumberFormat="0" applyBorder="0" applyAlignment="0" applyProtection="0"/>
    <xf numFmtId="0" fontId="91" fillId="25" borderId="0" applyNumberFormat="0" applyBorder="0" applyAlignment="0" applyProtection="0"/>
    <xf numFmtId="232" fontId="91" fillId="25" borderId="0" applyNumberFormat="0" applyBorder="0" applyAlignment="0" applyProtection="0"/>
    <xf numFmtId="232" fontId="91" fillId="25" borderId="0" applyNumberFormat="0" applyBorder="0" applyAlignment="0" applyProtection="0"/>
    <xf numFmtId="0" fontId="91" fillId="25" borderId="0" applyNumberFormat="0" applyBorder="0" applyAlignment="0" applyProtection="0"/>
    <xf numFmtId="0" fontId="91" fillId="92" borderId="0" applyNumberFormat="0" applyBorder="0" applyAlignment="0" applyProtection="0"/>
    <xf numFmtId="232" fontId="91" fillId="92" borderId="0" applyNumberFormat="0" applyBorder="0" applyAlignment="0" applyProtection="0"/>
    <xf numFmtId="0" fontId="55" fillId="25" borderId="0" applyNumberFormat="0" applyBorder="0" applyAlignment="0" applyProtection="0"/>
    <xf numFmtId="232" fontId="55" fillId="25" borderId="0" applyNumberFormat="0" applyBorder="0" applyAlignment="0" applyProtection="0"/>
    <xf numFmtId="0" fontId="55" fillId="25" borderId="0" applyNumberFormat="0" applyBorder="0" applyAlignment="0" applyProtection="0"/>
    <xf numFmtId="232" fontId="55" fillId="25" borderId="0" applyNumberFormat="0" applyBorder="0" applyAlignment="0" applyProtection="0"/>
    <xf numFmtId="0" fontId="55" fillId="25" borderId="0" applyNumberFormat="0" applyBorder="0" applyAlignment="0" applyProtection="0"/>
    <xf numFmtId="232" fontId="55" fillId="25" borderId="0" applyNumberFormat="0" applyBorder="0" applyAlignment="0" applyProtection="0"/>
    <xf numFmtId="0" fontId="55" fillId="25" borderId="0" applyNumberFormat="0" applyBorder="0" applyAlignment="0" applyProtection="0"/>
    <xf numFmtId="232" fontId="55" fillId="25" borderId="0" applyNumberFormat="0" applyBorder="0" applyAlignment="0" applyProtection="0"/>
    <xf numFmtId="0" fontId="55" fillId="25" borderId="0" applyNumberFormat="0" applyBorder="0" applyAlignment="0" applyProtection="0"/>
    <xf numFmtId="232" fontId="55" fillId="25" borderId="0" applyNumberFormat="0" applyBorder="0" applyAlignment="0" applyProtection="0"/>
    <xf numFmtId="0" fontId="55" fillId="26" borderId="0" applyNumberFormat="0" applyBorder="0" applyAlignment="0" applyProtection="0"/>
    <xf numFmtId="232" fontId="55" fillId="26" borderId="0" applyNumberFormat="0" applyBorder="0" applyAlignment="0" applyProtection="0"/>
    <xf numFmtId="0" fontId="164" fillId="58"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91" fillId="26" borderId="0" applyNumberFormat="0" applyBorder="0" applyAlignment="0" applyProtection="0"/>
    <xf numFmtId="0" fontId="91" fillId="26" borderId="0" applyNumberFormat="0" applyBorder="0" applyAlignment="0" applyProtection="0"/>
    <xf numFmtId="232" fontId="91" fillId="26" borderId="0" applyNumberFormat="0" applyBorder="0" applyAlignment="0" applyProtection="0"/>
    <xf numFmtId="232" fontId="91" fillId="26" borderId="0" applyNumberFormat="0" applyBorder="0" applyAlignment="0" applyProtection="0"/>
    <xf numFmtId="0" fontId="91" fillId="26" borderId="0" applyNumberFormat="0" applyBorder="0" applyAlignment="0" applyProtection="0"/>
    <xf numFmtId="0" fontId="91" fillId="26" borderId="0" applyNumberFormat="0" applyBorder="0" applyAlignment="0" applyProtection="0"/>
    <xf numFmtId="0" fontId="91" fillId="26" borderId="0" applyNumberFormat="0" applyBorder="0" applyAlignment="0" applyProtection="0"/>
    <xf numFmtId="0" fontId="91" fillId="26" borderId="0" applyNumberFormat="0" applyBorder="0" applyAlignment="0" applyProtection="0"/>
    <xf numFmtId="0" fontId="91" fillId="26" borderId="0" applyNumberFormat="0" applyBorder="0" applyAlignment="0" applyProtection="0"/>
    <xf numFmtId="0" fontId="91" fillId="26" borderId="0" applyNumberFormat="0" applyBorder="0" applyAlignment="0" applyProtection="0"/>
    <xf numFmtId="0" fontId="91" fillId="26" borderId="0" applyNumberFormat="0" applyBorder="0" applyAlignment="0" applyProtection="0"/>
    <xf numFmtId="0" fontId="91" fillId="26" borderId="0" applyNumberFormat="0" applyBorder="0" applyAlignment="0" applyProtection="0"/>
    <xf numFmtId="232" fontId="91" fillId="26" borderId="0" applyNumberFormat="0" applyBorder="0" applyAlignment="0" applyProtection="0"/>
    <xf numFmtId="232" fontId="91" fillId="26" borderId="0" applyNumberFormat="0" applyBorder="0" applyAlignment="0" applyProtection="0"/>
    <xf numFmtId="0" fontId="91" fillId="26" borderId="0" applyNumberFormat="0" applyBorder="0" applyAlignment="0" applyProtection="0"/>
    <xf numFmtId="0" fontId="91" fillId="93" borderId="0" applyNumberFormat="0" applyBorder="0" applyAlignment="0" applyProtection="0"/>
    <xf numFmtId="232" fontId="91" fillId="93" borderId="0" applyNumberFormat="0" applyBorder="0" applyAlignment="0" applyProtection="0"/>
    <xf numFmtId="0" fontId="55" fillId="26" borderId="0" applyNumberFormat="0" applyBorder="0" applyAlignment="0" applyProtection="0"/>
    <xf numFmtId="232" fontId="55" fillId="26" borderId="0" applyNumberFormat="0" applyBorder="0" applyAlignment="0" applyProtection="0"/>
    <xf numFmtId="0" fontId="55" fillId="26" borderId="0" applyNumberFormat="0" applyBorder="0" applyAlignment="0" applyProtection="0"/>
    <xf numFmtId="232" fontId="55" fillId="26" borderId="0" applyNumberFormat="0" applyBorder="0" applyAlignment="0" applyProtection="0"/>
    <xf numFmtId="0" fontId="55" fillId="26" borderId="0" applyNumberFormat="0" applyBorder="0" applyAlignment="0" applyProtection="0"/>
    <xf numFmtId="232" fontId="55" fillId="26" borderId="0" applyNumberFormat="0" applyBorder="0" applyAlignment="0" applyProtection="0"/>
    <xf numFmtId="0" fontId="55" fillId="26" borderId="0" applyNumberFormat="0" applyBorder="0" applyAlignment="0" applyProtection="0"/>
    <xf numFmtId="232" fontId="55" fillId="26" borderId="0" applyNumberFormat="0" applyBorder="0" applyAlignment="0" applyProtection="0"/>
    <xf numFmtId="0" fontId="55" fillId="26" borderId="0" applyNumberFormat="0" applyBorder="0" applyAlignment="0" applyProtection="0"/>
    <xf numFmtId="232" fontId="55" fillId="26"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164" fillId="62" borderId="0" applyNumberFormat="0" applyBorder="0" applyAlignment="0" applyProtection="0"/>
    <xf numFmtId="0" fontId="55" fillId="38" borderId="0" applyNumberFormat="0" applyBorder="0" applyAlignment="0" applyProtection="0"/>
    <xf numFmtId="0" fontId="55" fillId="38" borderId="0" applyNumberFormat="0" applyBorder="0" applyAlignment="0" applyProtection="0"/>
    <xf numFmtId="0" fontId="55" fillId="38" borderId="0" applyNumberFormat="0" applyBorder="0" applyAlignment="0" applyProtection="0"/>
    <xf numFmtId="0" fontId="55" fillId="38" borderId="0" applyNumberFormat="0" applyBorder="0" applyAlignment="0" applyProtection="0"/>
    <xf numFmtId="0" fontId="55" fillId="38" borderId="0" applyNumberFormat="0" applyBorder="0" applyAlignment="0" applyProtection="0"/>
    <xf numFmtId="0" fontId="55" fillId="38" borderId="0" applyNumberFormat="0" applyBorder="0" applyAlignment="0" applyProtection="0"/>
    <xf numFmtId="0" fontId="91" fillId="94" borderId="0" applyNumberFormat="0" applyBorder="0" applyAlignment="0" applyProtection="0"/>
    <xf numFmtId="0" fontId="91" fillId="94" borderId="0" applyNumberFormat="0" applyBorder="0" applyAlignment="0" applyProtection="0"/>
    <xf numFmtId="232" fontId="91" fillId="94" borderId="0" applyNumberFormat="0" applyBorder="0" applyAlignment="0" applyProtection="0"/>
    <xf numFmtId="232" fontId="91" fillId="94" borderId="0" applyNumberFormat="0" applyBorder="0" applyAlignment="0" applyProtection="0"/>
    <xf numFmtId="0" fontId="91" fillId="94" borderId="0" applyNumberFormat="0" applyBorder="0" applyAlignment="0" applyProtection="0"/>
    <xf numFmtId="0" fontId="91" fillId="94" borderId="0" applyNumberFormat="0" applyBorder="0" applyAlignment="0" applyProtection="0"/>
    <xf numFmtId="0" fontId="91" fillId="94" borderId="0" applyNumberFormat="0" applyBorder="0" applyAlignment="0" applyProtection="0"/>
    <xf numFmtId="0" fontId="91" fillId="94" borderId="0" applyNumberFormat="0" applyBorder="0" applyAlignment="0" applyProtection="0"/>
    <xf numFmtId="0" fontId="91" fillId="94" borderId="0" applyNumberFormat="0" applyBorder="0" applyAlignment="0" applyProtection="0"/>
    <xf numFmtId="0" fontId="91" fillId="94" borderId="0" applyNumberFormat="0" applyBorder="0" applyAlignment="0" applyProtection="0"/>
    <xf numFmtId="0" fontId="91" fillId="94" borderId="0" applyNumberFormat="0" applyBorder="0" applyAlignment="0" applyProtection="0"/>
    <xf numFmtId="0" fontId="91" fillId="94" borderId="0" applyNumberFormat="0" applyBorder="0" applyAlignment="0" applyProtection="0"/>
    <xf numFmtId="232" fontId="91" fillId="94" borderId="0" applyNumberFormat="0" applyBorder="0" applyAlignment="0" applyProtection="0"/>
    <xf numFmtId="232" fontId="91" fillId="94" borderId="0" applyNumberFormat="0" applyBorder="0" applyAlignment="0" applyProtection="0"/>
    <xf numFmtId="0" fontId="91" fillId="94" borderId="0" applyNumberFormat="0" applyBorder="0" applyAlignment="0" applyProtection="0"/>
    <xf numFmtId="0" fontId="91" fillId="88" borderId="0" applyNumberFormat="0" applyBorder="0" applyAlignment="0" applyProtection="0"/>
    <xf numFmtId="232" fontId="91" fillId="88"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55" fillId="21" borderId="0" applyNumberFormat="0" applyBorder="0" applyAlignment="0" applyProtection="0"/>
    <xf numFmtId="232" fontId="55" fillId="21"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164" fillId="66"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55"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232" fontId="91" fillId="22" borderId="0" applyNumberFormat="0" applyBorder="0" applyAlignment="0" applyProtection="0"/>
    <xf numFmtId="232"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0" fontId="91" fillId="22" borderId="0" applyNumberFormat="0" applyBorder="0" applyAlignment="0" applyProtection="0"/>
    <xf numFmtId="232" fontId="91" fillId="22" borderId="0" applyNumberFormat="0" applyBorder="0" applyAlignment="0" applyProtection="0"/>
    <xf numFmtId="232" fontId="91" fillId="22" borderId="0" applyNumberFormat="0" applyBorder="0" applyAlignment="0" applyProtection="0"/>
    <xf numFmtId="0" fontId="91" fillId="22" borderId="0" applyNumberFormat="0" applyBorder="0" applyAlignment="0" applyProtection="0"/>
    <xf numFmtId="0" fontId="91" fillId="89" borderId="0" applyNumberFormat="0" applyBorder="0" applyAlignment="0" applyProtection="0"/>
    <xf numFmtId="232" fontId="91" fillId="89"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55" fillId="22" borderId="0" applyNumberFormat="0" applyBorder="0" applyAlignment="0" applyProtection="0"/>
    <xf numFmtId="232" fontId="55" fillId="22" borderId="0" applyNumberFormat="0" applyBorder="0" applyAlignment="0" applyProtection="0"/>
    <xf numFmtId="0" fontId="55" fillId="27" borderId="0" applyNumberFormat="0" applyBorder="0" applyAlignment="0" applyProtection="0"/>
    <xf numFmtId="232" fontId="55" fillId="27" borderId="0" applyNumberFormat="0" applyBorder="0" applyAlignment="0" applyProtection="0"/>
    <xf numFmtId="0" fontId="164" fillId="70" borderId="0" applyNumberFormat="0" applyBorder="0" applyAlignment="0" applyProtection="0"/>
    <xf numFmtId="0" fontId="55" fillId="27" borderId="0" applyNumberFormat="0" applyBorder="0" applyAlignment="0" applyProtection="0"/>
    <xf numFmtId="0" fontId="55" fillId="27" borderId="0" applyNumberFormat="0" applyBorder="0" applyAlignment="0" applyProtection="0"/>
    <xf numFmtId="0" fontId="55" fillId="27" borderId="0" applyNumberFormat="0" applyBorder="0" applyAlignment="0" applyProtection="0"/>
    <xf numFmtId="0" fontId="55" fillId="27" borderId="0" applyNumberFormat="0" applyBorder="0" applyAlignment="0" applyProtection="0"/>
    <xf numFmtId="0" fontId="55" fillId="27" borderId="0" applyNumberFormat="0" applyBorder="0" applyAlignment="0" applyProtection="0"/>
    <xf numFmtId="0" fontId="55" fillId="27" borderId="0" applyNumberFormat="0" applyBorder="0" applyAlignment="0" applyProtection="0"/>
    <xf numFmtId="0" fontId="91" fillId="27" borderId="0" applyNumberFormat="0" applyBorder="0" applyAlignment="0" applyProtection="0"/>
    <xf numFmtId="0" fontId="91" fillId="27" borderId="0" applyNumberFormat="0" applyBorder="0" applyAlignment="0" applyProtection="0"/>
    <xf numFmtId="232" fontId="91" fillId="27" borderId="0" applyNumberFormat="0" applyBorder="0" applyAlignment="0" applyProtection="0"/>
    <xf numFmtId="232" fontId="91" fillId="27" borderId="0" applyNumberFormat="0" applyBorder="0" applyAlignment="0" applyProtection="0"/>
    <xf numFmtId="0" fontId="91" fillId="27" borderId="0" applyNumberFormat="0" applyBorder="0" applyAlignment="0" applyProtection="0"/>
    <xf numFmtId="0" fontId="91" fillId="27" borderId="0" applyNumberFormat="0" applyBorder="0" applyAlignment="0" applyProtection="0"/>
    <xf numFmtId="0" fontId="91" fillId="27" borderId="0" applyNumberFormat="0" applyBorder="0" applyAlignment="0" applyProtection="0"/>
    <xf numFmtId="0" fontId="91" fillId="27" borderId="0" applyNumberFormat="0" applyBorder="0" applyAlignment="0" applyProtection="0"/>
    <xf numFmtId="0" fontId="91" fillId="27" borderId="0" applyNumberFormat="0" applyBorder="0" applyAlignment="0" applyProtection="0"/>
    <xf numFmtId="0" fontId="91" fillId="27" borderId="0" applyNumberFormat="0" applyBorder="0" applyAlignment="0" applyProtection="0"/>
    <xf numFmtId="0" fontId="91" fillId="27" borderId="0" applyNumberFormat="0" applyBorder="0" applyAlignment="0" applyProtection="0"/>
    <xf numFmtId="0" fontId="91" fillId="27" borderId="0" applyNumberFormat="0" applyBorder="0" applyAlignment="0" applyProtection="0"/>
    <xf numFmtId="232" fontId="91" fillId="27" borderId="0" applyNumberFormat="0" applyBorder="0" applyAlignment="0" applyProtection="0"/>
    <xf numFmtId="232" fontId="91" fillId="27" borderId="0" applyNumberFormat="0" applyBorder="0" applyAlignment="0" applyProtection="0"/>
    <xf numFmtId="0" fontId="91" fillId="27" borderId="0" applyNumberFormat="0" applyBorder="0" applyAlignment="0" applyProtection="0"/>
    <xf numFmtId="0" fontId="91" fillId="95" borderId="0" applyNumberFormat="0" applyBorder="0" applyAlignment="0" applyProtection="0"/>
    <xf numFmtId="232" fontId="91" fillId="95" borderId="0" applyNumberFormat="0" applyBorder="0" applyAlignment="0" applyProtection="0"/>
    <xf numFmtId="0" fontId="55" fillId="27" borderId="0" applyNumberFormat="0" applyBorder="0" applyAlignment="0" applyProtection="0"/>
    <xf numFmtId="232" fontId="55" fillId="27" borderId="0" applyNumberFormat="0" applyBorder="0" applyAlignment="0" applyProtection="0"/>
    <xf numFmtId="0" fontId="55" fillId="27" borderId="0" applyNumberFormat="0" applyBorder="0" applyAlignment="0" applyProtection="0"/>
    <xf numFmtId="232" fontId="55" fillId="27" borderId="0" applyNumberFormat="0" applyBorder="0" applyAlignment="0" applyProtection="0"/>
    <xf numFmtId="0" fontId="55" fillId="27" borderId="0" applyNumberFormat="0" applyBorder="0" applyAlignment="0" applyProtection="0"/>
    <xf numFmtId="232" fontId="55" fillId="27" borderId="0" applyNumberFormat="0" applyBorder="0" applyAlignment="0" applyProtection="0"/>
    <xf numFmtId="0" fontId="55" fillId="27" borderId="0" applyNumberFormat="0" applyBorder="0" applyAlignment="0" applyProtection="0"/>
    <xf numFmtId="232" fontId="55" fillId="27" borderId="0" applyNumberFormat="0" applyBorder="0" applyAlignment="0" applyProtection="0"/>
    <xf numFmtId="0" fontId="55" fillId="27" borderId="0" applyNumberFormat="0" applyBorder="0" applyAlignment="0" applyProtection="0"/>
    <xf numFmtId="232" fontId="55" fillId="27" borderId="0" applyNumberFormat="0" applyBorder="0" applyAlignment="0" applyProtection="0"/>
    <xf numFmtId="0" fontId="139" fillId="0" borderId="0" applyFont="0" applyFill="0" applyBorder="0" applyAlignment="0" applyProtection="0"/>
    <xf numFmtId="0" fontId="139" fillId="0" borderId="0" applyFont="0" applyFill="0" applyBorder="0" applyAlignment="0" applyProtection="0"/>
    <xf numFmtId="0" fontId="28" fillId="0" borderId="0" applyNumberFormat="0" applyFont="0" applyFill="0" applyBorder="0" applyAlignment="0">
      <protection locked="0"/>
    </xf>
    <xf numFmtId="0" fontId="28" fillId="0" borderId="0" applyNumberFormat="0" applyFont="0" applyFill="0" applyBorder="0" applyAlignment="0">
      <protection locked="0"/>
    </xf>
    <xf numFmtId="232" fontId="28" fillId="0" borderId="0" applyNumberFormat="0" applyFont="0" applyFill="0" applyBorder="0" applyAlignment="0">
      <protection locked="0"/>
    </xf>
    <xf numFmtId="232" fontId="28" fillId="0" borderId="0" applyNumberFormat="0" applyFont="0" applyFill="0" applyBorder="0" applyAlignment="0">
      <protection locked="0"/>
    </xf>
    <xf numFmtId="0" fontId="28" fillId="0" borderId="0" applyNumberFormat="0" applyFont="0" applyFill="0" applyBorder="0" applyAlignment="0">
      <protection locked="0"/>
    </xf>
    <xf numFmtId="232" fontId="28" fillId="0" borderId="0" applyNumberFormat="0" applyFont="0" applyFill="0" applyBorder="0" applyAlignment="0">
      <protection locked="0"/>
    </xf>
    <xf numFmtId="0" fontId="28" fillId="0" borderId="0" applyNumberFormat="0" applyFont="0" applyFill="0" applyBorder="0" applyAlignment="0">
      <protection locked="0"/>
    </xf>
    <xf numFmtId="232" fontId="28" fillId="0" borderId="0" applyNumberFormat="0" applyFont="0" applyFill="0" applyBorder="0" applyAlignment="0">
      <protection locked="0"/>
    </xf>
    <xf numFmtId="0" fontId="28" fillId="0" borderId="0" applyNumberFormat="0" applyFont="0" applyFill="0" applyBorder="0" applyAlignment="0">
      <protection locked="0"/>
    </xf>
    <xf numFmtId="0" fontId="139" fillId="0" borderId="0" applyFont="0" applyFill="0" applyBorder="0" applyAlignment="0" applyProtection="0"/>
    <xf numFmtId="0" fontId="139" fillId="0" borderId="0" applyFont="0" applyFill="0" applyBorder="0" applyAlignment="0" applyProtection="0"/>
    <xf numFmtId="0" fontId="56" fillId="11" borderId="0" applyNumberFormat="0" applyBorder="0" applyAlignment="0" applyProtection="0"/>
    <xf numFmtId="232" fontId="56" fillId="11" borderId="0" applyNumberFormat="0" applyBorder="0" applyAlignment="0" applyProtection="0"/>
    <xf numFmtId="0" fontId="173" fillId="44" borderId="0" applyNumberFormat="0" applyBorder="0" applyAlignment="0" applyProtection="0"/>
    <xf numFmtId="0" fontId="56" fillId="11" borderId="0" applyNumberFormat="0" applyBorder="0" applyAlignment="0" applyProtection="0"/>
    <xf numFmtId="0" fontId="56" fillId="11" borderId="0" applyNumberFormat="0" applyBorder="0" applyAlignment="0" applyProtection="0"/>
    <xf numFmtId="0" fontId="56" fillId="11" borderId="0" applyNumberFormat="0" applyBorder="0" applyAlignment="0" applyProtection="0"/>
    <xf numFmtId="0" fontId="56" fillId="11" borderId="0" applyNumberFormat="0" applyBorder="0" applyAlignment="0" applyProtection="0"/>
    <xf numFmtId="0" fontId="56" fillId="11" borderId="0" applyNumberFormat="0" applyBorder="0" applyAlignment="0" applyProtection="0"/>
    <xf numFmtId="0" fontId="56" fillId="11" borderId="0" applyNumberFormat="0" applyBorder="0" applyAlignment="0" applyProtection="0"/>
    <xf numFmtId="0" fontId="92" fillId="11" borderId="0" applyNumberFormat="0" applyBorder="0" applyAlignment="0" applyProtection="0"/>
    <xf numFmtId="0" fontId="92" fillId="11" borderId="0" applyNumberFormat="0" applyBorder="0" applyAlignment="0" applyProtection="0"/>
    <xf numFmtId="232" fontId="92" fillId="11" borderId="0" applyNumberFormat="0" applyBorder="0" applyAlignment="0" applyProtection="0"/>
    <xf numFmtId="232" fontId="92" fillId="11" borderId="0" applyNumberFormat="0" applyBorder="0" applyAlignment="0" applyProtection="0"/>
    <xf numFmtId="0" fontId="92" fillId="11" borderId="0" applyNumberFormat="0" applyBorder="0" applyAlignment="0" applyProtection="0"/>
    <xf numFmtId="0" fontId="92" fillId="11" borderId="0" applyNumberFormat="0" applyBorder="0" applyAlignment="0" applyProtection="0"/>
    <xf numFmtId="0" fontId="92" fillId="11" borderId="0" applyNumberFormat="0" applyBorder="0" applyAlignment="0" applyProtection="0"/>
    <xf numFmtId="0" fontId="92" fillId="11" borderId="0" applyNumberFormat="0" applyBorder="0" applyAlignment="0" applyProtection="0"/>
    <xf numFmtId="0" fontId="92" fillId="11" borderId="0" applyNumberFormat="0" applyBorder="0" applyAlignment="0" applyProtection="0"/>
    <xf numFmtId="0" fontId="92" fillId="11" borderId="0" applyNumberFormat="0" applyBorder="0" applyAlignment="0" applyProtection="0"/>
    <xf numFmtId="0" fontId="92" fillId="11" borderId="0" applyNumberFormat="0" applyBorder="0" applyAlignment="0" applyProtection="0"/>
    <xf numFmtId="0" fontId="92" fillId="11" borderId="0" applyNumberFormat="0" applyBorder="0" applyAlignment="0" applyProtection="0"/>
    <xf numFmtId="232" fontId="92" fillId="11" borderId="0" applyNumberFormat="0" applyBorder="0" applyAlignment="0" applyProtection="0"/>
    <xf numFmtId="232" fontId="92" fillId="11" borderId="0" applyNumberFormat="0" applyBorder="0" applyAlignment="0" applyProtection="0"/>
    <xf numFmtId="0" fontId="92" fillId="11" borderId="0" applyNumberFormat="0" applyBorder="0" applyAlignment="0" applyProtection="0"/>
    <xf numFmtId="0" fontId="92" fillId="78" borderId="0" applyNumberFormat="0" applyBorder="0" applyAlignment="0" applyProtection="0"/>
    <xf numFmtId="232" fontId="92" fillId="78" borderId="0" applyNumberFormat="0" applyBorder="0" applyAlignment="0" applyProtection="0"/>
    <xf numFmtId="0" fontId="56" fillId="11" borderId="0" applyNumberFormat="0" applyBorder="0" applyAlignment="0" applyProtection="0"/>
    <xf numFmtId="232" fontId="56" fillId="11" borderId="0" applyNumberFormat="0" applyBorder="0" applyAlignment="0" applyProtection="0"/>
    <xf numFmtId="0" fontId="56" fillId="11" borderId="0" applyNumberFormat="0" applyBorder="0" applyAlignment="0" applyProtection="0"/>
    <xf numFmtId="232" fontId="56" fillId="11" borderId="0" applyNumberFormat="0" applyBorder="0" applyAlignment="0" applyProtection="0"/>
    <xf numFmtId="0" fontId="56" fillId="11" borderId="0" applyNumberFormat="0" applyBorder="0" applyAlignment="0" applyProtection="0"/>
    <xf numFmtId="232" fontId="56" fillId="11" borderId="0" applyNumberFormat="0" applyBorder="0" applyAlignment="0" applyProtection="0"/>
    <xf numFmtId="0" fontId="56" fillId="11" borderId="0" applyNumberFormat="0" applyBorder="0" applyAlignment="0" applyProtection="0"/>
    <xf numFmtId="232" fontId="56" fillId="11" borderId="0" applyNumberFormat="0" applyBorder="0" applyAlignment="0" applyProtection="0"/>
    <xf numFmtId="0" fontId="56" fillId="11" borderId="0" applyNumberFormat="0" applyBorder="0" applyAlignment="0" applyProtection="0"/>
    <xf numFmtId="232" fontId="56" fillId="11" borderId="0" applyNumberFormat="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176" fillId="47" borderId="348"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96" borderId="365" applyNumberFormat="0" applyAlignment="0" applyProtection="0"/>
    <xf numFmtId="232" fontId="93" fillId="96" borderId="365" applyNumberFormat="0" applyAlignment="0" applyProtection="0"/>
    <xf numFmtId="232" fontId="93" fillId="96" borderId="365" applyNumberFormat="0" applyAlignment="0" applyProtection="0"/>
    <xf numFmtId="232" fontId="93" fillId="96" borderId="365" applyNumberFormat="0" applyAlignment="0" applyProtection="0"/>
    <xf numFmtId="232" fontId="93" fillId="96" borderId="365" applyNumberFormat="0" applyAlignment="0" applyProtection="0"/>
    <xf numFmtId="0" fontId="93" fillId="96" borderId="365" applyNumberFormat="0" applyAlignment="0" applyProtection="0"/>
    <xf numFmtId="0" fontId="93" fillId="96" borderId="365" applyNumberFormat="0" applyAlignment="0" applyProtection="0"/>
    <xf numFmtId="0" fontId="93" fillId="96" borderId="365" applyNumberFormat="0" applyAlignment="0" applyProtection="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178" fillId="48" borderId="35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94" fillId="29" borderId="161" applyNumberFormat="0" applyAlignment="0" applyProtection="0"/>
    <xf numFmtId="0"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232"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29" borderId="161" applyNumberFormat="0" applyAlignment="0" applyProtection="0"/>
    <xf numFmtId="0" fontId="94" fillId="97" borderId="161" applyNumberFormat="0" applyAlignment="0" applyProtection="0"/>
    <xf numFmtId="232" fontId="94" fillId="97" borderId="161" applyNumberFormat="0" applyAlignment="0" applyProtection="0"/>
    <xf numFmtId="232" fontId="94" fillId="97" borderId="161" applyNumberFormat="0" applyAlignment="0" applyProtection="0"/>
    <xf numFmtId="232" fontId="94" fillId="97" borderId="161" applyNumberFormat="0" applyAlignment="0" applyProtection="0"/>
    <xf numFmtId="232" fontId="94" fillId="97" borderId="161" applyNumberFormat="0" applyAlignment="0" applyProtection="0"/>
    <xf numFmtId="232" fontId="94" fillId="97" borderId="161" applyNumberFormat="0" applyAlignment="0" applyProtection="0"/>
    <xf numFmtId="232" fontId="94" fillId="97" borderId="161" applyNumberFormat="0" applyAlignment="0" applyProtection="0"/>
    <xf numFmtId="0" fontId="94" fillId="97" borderId="161" applyNumberFormat="0" applyAlignment="0" applyProtection="0"/>
    <xf numFmtId="0" fontId="94" fillId="97" borderId="161" applyNumberFormat="0" applyAlignment="0" applyProtection="0"/>
    <xf numFmtId="0" fontId="94" fillId="97" borderId="161" applyNumberFormat="0" applyAlignment="0" applyProtection="0"/>
    <xf numFmtId="0" fontId="94" fillId="97" borderId="161" applyNumberFormat="0" applyAlignment="0" applyProtection="0"/>
    <xf numFmtId="0" fontId="94" fillId="97" borderId="161" applyNumberFormat="0" applyAlignment="0" applyProtection="0"/>
    <xf numFmtId="0"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232"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0" fontId="58" fillId="29" borderId="161" applyNumberFormat="0" applyAlignment="0" applyProtection="0"/>
    <xf numFmtId="37" fontId="224" fillId="0" borderId="0"/>
    <xf numFmtId="37" fontId="224" fillId="0" borderId="0"/>
    <xf numFmtId="37" fontId="224" fillId="0" borderId="0"/>
    <xf numFmtId="37" fontId="224" fillId="0" borderId="0"/>
    <xf numFmtId="37" fontId="224" fillId="0" borderId="0"/>
    <xf numFmtId="37" fontId="224" fillId="0" borderId="0"/>
    <xf numFmtId="37" fontId="224" fillId="0" borderId="0"/>
    <xf numFmtId="183" fontId="28" fillId="0" borderId="0" applyFill="0" applyBorder="0" applyAlignment="0" applyProtection="0"/>
    <xf numFmtId="183" fontId="28" fillId="0" borderId="0" applyFill="0" applyBorder="0" applyAlignment="0" applyProtection="0"/>
    <xf numFmtId="187"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181" fontId="28" fillId="0" borderId="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8" fontId="28" fillId="0" borderId="0" applyFont="0" applyFill="0" applyBorder="0" applyAlignment="0" applyProtection="0"/>
    <xf numFmtId="164" fontId="28" fillId="0" borderId="0" applyFont="0" applyFill="0" applyBorder="0" applyAlignment="0" applyProtection="0"/>
    <xf numFmtId="234" fontId="225" fillId="0" borderId="0" applyFont="0" applyFill="0" applyBorder="0" applyAlignment="0" applyProtection="0"/>
    <xf numFmtId="41" fontId="28" fillId="0" borderId="0" applyFill="0" applyBorder="0" applyAlignment="0" applyProtection="0"/>
    <xf numFmtId="41" fontId="2" fillId="0" borderId="0" applyFont="0" applyFill="0" applyBorder="0" applyAlignment="0" applyProtection="0"/>
    <xf numFmtId="181" fontId="28" fillId="0" borderId="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234" fontId="225" fillId="0" borderId="0" applyFont="0" applyFill="0" applyBorder="0" applyAlignment="0" applyProtection="0"/>
    <xf numFmtId="217" fontId="28" fillId="0" borderId="0" applyFont="0" applyFill="0" applyBorder="0" applyAlignment="0" applyProtection="0"/>
    <xf numFmtId="217" fontId="28" fillId="0" borderId="0" applyFont="0" applyFill="0" applyBorder="0" applyAlignment="0" applyProtection="0"/>
    <xf numFmtId="41" fontId="2" fillId="0" borderId="0" applyFont="0" applyFill="0" applyBorder="0" applyAlignment="0" applyProtection="0"/>
    <xf numFmtId="43" fontId="28" fillId="0" borderId="0" applyFont="0" applyFill="0" applyBorder="0" applyAlignment="0" applyProtection="0"/>
    <xf numFmtId="41" fontId="2" fillId="0" borderId="0" applyFont="0" applyFill="0" applyBorder="0" applyAlignment="0" applyProtection="0"/>
    <xf numFmtId="6" fontId="28" fillId="0" borderId="0" applyFont="0" applyFill="0" applyBorder="0" applyAlignment="0" applyProtection="0"/>
    <xf numFmtId="41" fontId="28" fillId="0" borderId="0" applyFill="0" applyBorder="0" applyAlignment="0" applyProtection="0"/>
    <xf numFmtId="41" fontId="28" fillId="0" borderId="0" applyFill="0" applyBorder="0" applyAlignment="0" applyProtection="0"/>
    <xf numFmtId="41" fontId="28" fillId="0" borderId="0" applyFill="0" applyBorder="0" applyAlignment="0" applyProtection="0"/>
    <xf numFmtId="41" fontId="28" fillId="0" borderId="0" applyFill="0" applyBorder="0" applyAlignment="0" applyProtection="0"/>
    <xf numFmtId="165" fontId="28" fillId="0" borderId="0" applyFont="0" applyFill="0" applyBorder="0" applyAlignment="0" applyProtection="0"/>
    <xf numFmtId="164" fontId="28" fillId="0" borderId="0" applyFont="0" applyFill="0" applyBorder="0" applyAlignment="0" applyProtection="0"/>
    <xf numFmtId="41" fontId="28" fillId="0" borderId="0" applyFont="0" applyFill="0" applyBorder="0" applyAlignment="0" applyProtection="0"/>
    <xf numFmtId="181" fontId="28" fillId="0" borderId="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 fillId="0" borderId="0" applyFont="0" applyFill="0" applyBorder="0" applyAlignment="0" applyProtection="0"/>
    <xf numFmtId="183" fontId="28" fillId="0" borderId="0" applyFont="0" applyFill="0" applyBorder="0" applyAlignment="0" applyProtection="0"/>
    <xf numFmtId="41" fontId="6" fillId="0" borderId="0" applyFont="0" applyFill="0" applyBorder="0" applyAlignment="0" applyProtection="0"/>
    <xf numFmtId="41" fontId="2" fillId="0" borderId="0" applyFont="0" applyFill="0" applyBorder="0" applyAlignment="0" applyProtection="0"/>
    <xf numFmtId="181" fontId="28" fillId="0" borderId="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235" fontId="54" fillId="0" borderId="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90"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90"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181" fontId="28" fillId="0" borderId="0" applyFill="0" applyBorder="0" applyAlignment="0" applyProtection="0"/>
    <xf numFmtId="0" fontId="54" fillId="0" borderId="0" applyFill="0" applyBorder="0" applyAlignment="0" applyProtection="0"/>
    <xf numFmtId="232" fontId="54" fillId="0" borderId="0" applyFill="0" applyBorder="0" applyAlignment="0" applyProtection="0"/>
    <xf numFmtId="236" fontId="54" fillId="0" borderId="0" applyFill="0" applyBorder="0" applyAlignment="0" applyProtection="0"/>
    <xf numFmtId="236" fontId="54" fillId="0" borderId="0" applyFill="0" applyBorder="0" applyAlignment="0" applyProtection="0"/>
    <xf numFmtId="41" fontId="2"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 fillId="0" borderId="0" applyFont="0" applyFill="0" applyBorder="0" applyAlignment="0" applyProtection="0"/>
    <xf numFmtId="41" fontId="54" fillId="0" borderId="0" applyFont="0" applyFill="0" applyBorder="0" applyAlignment="0" applyProtection="0"/>
    <xf numFmtId="41" fontId="54" fillId="0" borderId="0" applyFont="0" applyFill="0" applyBorder="0" applyAlignment="0" applyProtection="0"/>
    <xf numFmtId="41" fontId="6" fillId="0" borderId="0" applyFont="0" applyFill="0" applyBorder="0" applyAlignment="0" applyProtection="0"/>
    <xf numFmtId="41" fontId="54" fillId="0" borderId="0" applyFont="0" applyFill="0" applyBorder="0" applyAlignment="0" applyProtection="0"/>
    <xf numFmtId="41" fontId="54" fillId="0" borderId="0" applyFont="0" applyFill="0" applyBorder="0" applyAlignment="0" applyProtection="0"/>
    <xf numFmtId="237" fontId="28" fillId="0" borderId="0" applyFill="0" applyBorder="0" applyAlignment="0" applyProtection="0"/>
    <xf numFmtId="237" fontId="28" fillId="0" borderId="0" applyFill="0" applyBorder="0" applyAlignment="0" applyProtection="0"/>
    <xf numFmtId="0" fontId="28"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17" fontId="28" fillId="0" borderId="0" applyFont="0" applyFill="0" applyBorder="0" applyAlignment="0" applyProtection="0"/>
    <xf numFmtId="43" fontId="2" fillId="0" borderId="0" applyFont="0" applyFill="0" applyBorder="0" applyAlignment="0" applyProtection="0"/>
    <xf numFmtId="230" fontId="28" fillId="0" borderId="0" applyFill="0" applyBorder="0" applyAlignment="0" applyProtection="0"/>
    <xf numFmtId="174" fontId="28" fillId="0" borderId="0" applyFill="0" applyBorder="0" applyAlignment="0" applyProtection="0"/>
    <xf numFmtId="174" fontId="28" fillId="0" borderId="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219" fontId="28" fillId="0" borderId="0" applyFont="0" applyFill="0" applyBorder="0" applyAlignment="0" applyProtection="0"/>
    <xf numFmtId="174" fontId="28" fillId="0" borderId="0" applyFill="0" applyBorder="0" applyAlignment="0" applyProtection="0"/>
    <xf numFmtId="219"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165" fontId="6" fillId="0" borderId="0" applyFont="0" applyFill="0" applyBorder="0" applyAlignment="0" applyProtection="0"/>
    <xf numFmtId="43" fontId="28" fillId="0" borderId="0" applyFont="0" applyFill="0" applyBorder="0" applyAlignment="0" applyProtection="0"/>
    <xf numFmtId="165" fontId="6" fillId="0" borderId="0" applyFont="0" applyFill="0" applyBorder="0" applyAlignment="0" applyProtection="0"/>
    <xf numFmtId="43" fontId="28" fillId="0" borderId="0" applyFont="0" applyFill="0" applyBorder="0" applyAlignment="0" applyProtection="0"/>
    <xf numFmtId="165" fontId="6" fillId="0" borderId="0" applyFont="0" applyFill="0" applyBorder="0" applyAlignment="0" applyProtection="0"/>
    <xf numFmtId="43" fontId="28" fillId="0" borderId="0" applyFont="0" applyFill="0" applyBorder="0" applyAlignment="0" applyProtection="0"/>
    <xf numFmtId="165" fontId="6" fillId="0" borderId="0" applyFont="0" applyFill="0" applyBorder="0" applyAlignment="0" applyProtection="0"/>
    <xf numFmtId="43" fontId="28" fillId="0" borderId="0" applyFont="0" applyFill="0" applyBorder="0" applyAlignment="0" applyProtection="0"/>
    <xf numFmtId="165" fontId="6" fillId="0" borderId="0" applyFont="0" applyFill="0" applyBorder="0" applyAlignment="0" applyProtection="0"/>
    <xf numFmtId="43" fontId="28" fillId="0" borderId="0" applyFont="0" applyFill="0" applyBorder="0" applyAlignment="0" applyProtection="0"/>
    <xf numFmtId="165" fontId="6"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90" fillId="0" borderId="0" applyFont="0" applyFill="0" applyBorder="0" applyAlignment="0" applyProtection="0"/>
    <xf numFmtId="219" fontId="28" fillId="0" borderId="0" applyFont="0" applyFill="0" applyBorder="0" applyAlignment="0" applyProtection="0"/>
    <xf numFmtId="219" fontId="28" fillId="0" borderId="0" applyFont="0" applyFill="0" applyBorder="0" applyAlignment="0" applyProtection="0"/>
    <xf numFmtId="43" fontId="90" fillId="0" borderId="0" applyFont="0" applyFill="0" applyBorder="0" applyAlignment="0" applyProtection="0"/>
    <xf numFmtId="238" fontId="28" fillId="0" borderId="0" applyFont="0" applyFill="0" applyBorder="0" applyAlignment="0" applyProtection="0"/>
    <xf numFmtId="174" fontId="28" fillId="0" borderId="0" applyFill="0" applyBorder="0" applyAlignment="0" applyProtection="0"/>
    <xf numFmtId="233" fontId="28" fillId="0" borderId="0" applyFill="0" applyBorder="0" applyAlignment="0" applyProtection="0"/>
    <xf numFmtId="174" fontId="90" fillId="0" borderId="0" applyFill="0" applyBorder="0" applyAlignment="0" applyProtection="0"/>
    <xf numFmtId="43" fontId="2" fillId="0" borderId="0" applyFont="0" applyFill="0" applyBorder="0" applyAlignment="0" applyProtection="0"/>
    <xf numFmtId="43" fontId="90" fillId="0" borderId="0" applyFont="0" applyFill="0" applyBorder="0" applyAlignment="0" applyProtection="0"/>
    <xf numFmtId="43" fontId="2" fillId="0" borderId="0" applyFont="0" applyFill="0" applyBorder="0" applyAlignment="0" applyProtection="0"/>
    <xf numFmtId="174" fontId="90"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174" fontId="28" fillId="0" borderId="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174" fontId="28" fillId="0" borderId="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16" fontId="28" fillId="0" borderId="0" applyFont="0" applyFill="0" applyBorder="0" applyAlignment="0" applyProtection="0"/>
    <xf numFmtId="174" fontId="28" fillId="0" borderId="0" applyFill="0" applyBorder="0" applyAlignment="0" applyProtection="0"/>
    <xf numFmtId="174" fontId="28" fillId="0" borderId="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4" fontId="28" fillId="0" borderId="0" applyFont="0" applyFill="0" applyBorder="0" applyAlignment="0" applyProtection="0"/>
    <xf numFmtId="165" fontId="28" fillId="0" borderId="0" applyFont="0" applyFill="0" applyBorder="0" applyAlignment="0" applyProtection="0"/>
    <xf numFmtId="8" fontId="28" fillId="0" borderId="0" applyFont="0" applyFill="0" applyBorder="0" applyAlignment="0" applyProtection="0"/>
    <xf numFmtId="8" fontId="28" fillId="0" borderId="0" applyFont="0" applyFill="0" applyBorder="0" applyAlignment="0" applyProtection="0"/>
    <xf numFmtId="8" fontId="28" fillId="0" borderId="0" applyFont="0" applyFill="0" applyBorder="0" applyAlignment="0" applyProtection="0"/>
    <xf numFmtId="174" fontId="28" fillId="0" borderId="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3" fontId="2" fillId="0" borderId="0" applyFont="0" applyFill="0" applyBorder="0" applyAlignment="0" applyProtection="0"/>
    <xf numFmtId="8" fontId="28" fillId="0" borderId="0" applyFont="0" applyFill="0" applyBorder="0" applyAlignment="0" applyProtection="0"/>
    <xf numFmtId="8" fontId="28" fillId="0" borderId="0" applyFont="0" applyFill="0" applyBorder="0" applyAlignment="0" applyProtection="0"/>
    <xf numFmtId="174" fontId="28" fillId="0" borderId="0" applyFill="0" applyBorder="0" applyAlignment="0" applyProtection="0"/>
    <xf numFmtId="173" fontId="28" fillId="0" borderId="0" applyFill="0" applyBorder="0" applyAlignment="0" applyProtection="0"/>
    <xf numFmtId="224" fontId="90" fillId="0" borderId="0" applyFont="0" applyFill="0" applyBorder="0" applyAlignment="0" applyProtection="0"/>
    <xf numFmtId="224" fontId="90" fillId="0" borderId="0" applyFont="0" applyFill="0" applyBorder="0" applyAlignment="0" applyProtection="0"/>
    <xf numFmtId="173" fontId="28" fillId="0" borderId="0" applyFill="0" applyBorder="0" applyAlignment="0" applyProtection="0"/>
    <xf numFmtId="174" fontId="28"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4" fontId="28" fillId="0" borderId="0" applyFill="0" applyBorder="0" applyAlignment="0" applyProtection="0"/>
    <xf numFmtId="165" fontId="90" fillId="0" borderId="0" applyFont="0" applyFill="0" applyBorder="0" applyAlignment="0" applyProtection="0"/>
    <xf numFmtId="165" fontId="90" fillId="0" borderId="0" applyFont="0" applyFill="0" applyBorder="0" applyAlignment="0" applyProtection="0"/>
    <xf numFmtId="3" fontId="28" fillId="0" borderId="0" applyFont="0" applyFill="0" applyBorder="0" applyAlignment="0" applyProtection="0"/>
    <xf numFmtId="3" fontId="28" fillId="0" borderId="0" applyFont="0" applyFill="0" applyBorder="0" applyAlignment="0" applyProtection="0"/>
    <xf numFmtId="3" fontId="28" fillId="0" borderId="0" applyFill="0" applyBorder="0" applyAlignment="0" applyProtection="0"/>
    <xf numFmtId="0" fontId="226" fillId="0" borderId="0"/>
    <xf numFmtId="0" fontId="226" fillId="0" borderId="0"/>
    <xf numFmtId="239" fontId="227" fillId="0" borderId="366"/>
    <xf numFmtId="239" fontId="227" fillId="0" borderId="366"/>
    <xf numFmtId="165" fontId="6" fillId="0" borderId="0" applyFont="0" applyFill="0" applyBorder="0" applyAlignment="0" applyProtection="0"/>
    <xf numFmtId="165" fontId="6" fillId="0" borderId="0" applyFont="0" applyFill="0" applyBorder="0" applyAlignment="0" applyProtection="0"/>
    <xf numFmtId="0" fontId="28" fillId="0" borderId="0" applyFill="0" applyBorder="0" applyAlignment="0" applyProtection="0"/>
    <xf numFmtId="240" fontId="28" fillId="0" borderId="0" applyFont="0" applyFill="0" applyBorder="0" applyAlignment="0" applyProtection="0"/>
    <xf numFmtId="240" fontId="28" fillId="0" borderId="0" applyFont="0" applyFill="0" applyBorder="0" applyAlignment="0" applyProtection="0"/>
    <xf numFmtId="216" fontId="6" fillId="0" borderId="0" applyFont="0" applyFill="0" applyBorder="0" applyAlignment="0" applyProtection="0"/>
    <xf numFmtId="216" fontId="6" fillId="0" borderId="0" applyFont="0" applyFill="0" applyBorder="0" applyAlignment="0" applyProtection="0"/>
    <xf numFmtId="187" fontId="28" fillId="0" borderId="0" applyFont="0" applyFill="0" applyBorder="0" applyAlignment="0" applyProtection="0"/>
    <xf numFmtId="183" fontId="28" fillId="0" borderId="0" applyFont="0" applyFill="0" applyBorder="0" applyAlignment="0" applyProtection="0"/>
    <xf numFmtId="183" fontId="28" fillId="0" borderId="0" applyFont="0" applyFill="0" applyBorder="0" applyAlignment="0" applyProtection="0"/>
    <xf numFmtId="187" fontId="28" fillId="0" borderId="0" applyFont="0" applyFill="0" applyBorder="0" applyAlignment="0" applyProtection="0"/>
    <xf numFmtId="44" fontId="28" fillId="0" borderId="0" applyFill="0" applyBorder="0" applyAlignment="0" applyProtection="0"/>
    <xf numFmtId="241" fontId="28" fillId="0" borderId="0" applyFill="0" applyBorder="0" applyAlignment="0" applyProtection="0"/>
    <xf numFmtId="217" fontId="28" fillId="0" borderId="0" applyFill="0" applyBorder="0" applyAlignment="0" applyProtection="0"/>
    <xf numFmtId="242" fontId="28" fillId="0" borderId="0" applyFont="0" applyFill="0" applyBorder="0" applyAlignment="0" applyProtection="0"/>
    <xf numFmtId="242" fontId="28" fillId="0" borderId="0" applyFont="0" applyFill="0" applyBorder="0" applyAlignment="0" applyProtection="0"/>
    <xf numFmtId="243" fontId="28" fillId="0" borderId="0" applyFill="0" applyBorder="0" applyAlignment="0" applyProtection="0"/>
    <xf numFmtId="244" fontId="28" fillId="0" borderId="0">
      <protection locked="0"/>
    </xf>
    <xf numFmtId="244" fontId="28" fillId="0" borderId="0">
      <protection locked="0"/>
    </xf>
    <xf numFmtId="244" fontId="28" fillId="0" borderId="0">
      <protection locked="0"/>
    </xf>
    <xf numFmtId="244" fontId="28" fillId="0" borderId="0">
      <protection locked="0"/>
    </xf>
    <xf numFmtId="245" fontId="28" fillId="0" borderId="0">
      <protection locked="0"/>
    </xf>
    <xf numFmtId="245" fontId="28" fillId="0" borderId="0">
      <protection locked="0"/>
    </xf>
    <xf numFmtId="246" fontId="28" fillId="0" borderId="0" applyFill="0" applyBorder="0" applyAlignment="0" applyProtection="0"/>
    <xf numFmtId="247" fontId="28" fillId="0" borderId="0" applyFill="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248" fontId="28" fillId="0" borderId="0" applyFont="0" applyFill="0" applyBorder="0" applyAlignment="0" applyProtection="0"/>
    <xf numFmtId="248" fontId="28" fillId="0" borderId="0" applyFont="0" applyFill="0" applyBorder="0" applyAlignment="0" applyProtection="0"/>
    <xf numFmtId="174" fontId="28" fillId="0" borderId="0"/>
    <xf numFmtId="181" fontId="228" fillId="0" borderId="0" applyFill="0" applyBorder="0" applyProtection="0"/>
    <xf numFmtId="181" fontId="228" fillId="0" borderId="0" applyFill="0" applyBorder="0" applyProtection="0"/>
    <xf numFmtId="181" fontId="28" fillId="0" borderId="0"/>
    <xf numFmtId="181" fontId="28" fillId="0" borderId="0"/>
    <xf numFmtId="174" fontId="28" fillId="0" borderId="0"/>
    <xf numFmtId="181" fontId="228" fillId="0" borderId="0" applyBorder="0" applyProtection="0"/>
    <xf numFmtId="181" fontId="228" fillId="0" borderId="0" applyBorder="0" applyProtection="0"/>
    <xf numFmtId="0" fontId="228" fillId="0" borderId="0"/>
    <xf numFmtId="0" fontId="28" fillId="0" borderId="0"/>
    <xf numFmtId="232" fontId="28" fillId="0" borderId="0"/>
    <xf numFmtId="232" fontId="28" fillId="0" borderId="0"/>
    <xf numFmtId="0" fontId="28" fillId="0" borderId="0"/>
    <xf numFmtId="174" fontId="28" fillId="0" borderId="0"/>
    <xf numFmtId="0" fontId="59" fillId="0" borderId="0" applyNumberFormat="0" applyFill="0" applyBorder="0" applyAlignment="0" applyProtection="0"/>
    <xf numFmtId="232" fontId="59" fillId="0" borderId="0" applyNumberFormat="0" applyFill="0" applyBorder="0" applyAlignment="0" applyProtection="0"/>
    <xf numFmtId="0" fontId="180"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232" fontId="95" fillId="0" borderId="0" applyNumberFormat="0" applyFill="0" applyBorder="0" applyAlignment="0" applyProtection="0"/>
    <xf numFmtId="232"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232" fontId="95" fillId="0" borderId="0" applyNumberFormat="0" applyFill="0" applyBorder="0" applyAlignment="0" applyProtection="0"/>
    <xf numFmtId="232"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232" fontId="95" fillId="0" borderId="0" applyNumberFormat="0" applyFill="0" applyBorder="0" applyAlignment="0" applyProtection="0"/>
    <xf numFmtId="0" fontId="59" fillId="0" borderId="0" applyNumberFormat="0" applyFill="0" applyBorder="0" applyAlignment="0" applyProtection="0"/>
    <xf numFmtId="232" fontId="59" fillId="0" borderId="0" applyNumberFormat="0" applyFill="0" applyBorder="0" applyAlignment="0" applyProtection="0"/>
    <xf numFmtId="0" fontId="59" fillId="0" borderId="0" applyNumberFormat="0" applyFill="0" applyBorder="0" applyAlignment="0" applyProtection="0"/>
    <xf numFmtId="232" fontId="59" fillId="0" borderId="0" applyNumberFormat="0" applyFill="0" applyBorder="0" applyAlignment="0" applyProtection="0"/>
    <xf numFmtId="0" fontId="59" fillId="0" borderId="0" applyNumberFormat="0" applyFill="0" applyBorder="0" applyAlignment="0" applyProtection="0"/>
    <xf numFmtId="232" fontId="59" fillId="0" borderId="0" applyNumberFormat="0" applyFill="0" applyBorder="0" applyAlignment="0" applyProtection="0"/>
    <xf numFmtId="0" fontId="59" fillId="0" borderId="0" applyNumberFormat="0" applyFill="0" applyBorder="0" applyAlignment="0" applyProtection="0"/>
    <xf numFmtId="232" fontId="59" fillId="0" borderId="0" applyNumberFormat="0" applyFill="0" applyBorder="0" applyAlignment="0" applyProtection="0"/>
    <xf numFmtId="0" fontId="59" fillId="0" borderId="0" applyNumberFormat="0" applyFill="0" applyBorder="0" applyAlignment="0" applyProtection="0"/>
    <xf numFmtId="232" fontId="59" fillId="0" borderId="0" applyNumberFormat="0" applyFill="0" applyBorder="0" applyAlignment="0" applyProtection="0"/>
    <xf numFmtId="249" fontId="28" fillId="0" borderId="0">
      <protection locked="0"/>
    </xf>
    <xf numFmtId="249" fontId="28" fillId="0" borderId="0">
      <protection locked="0"/>
    </xf>
    <xf numFmtId="249" fontId="28" fillId="0" borderId="0">
      <protection locked="0"/>
    </xf>
    <xf numFmtId="249" fontId="28" fillId="0" borderId="0">
      <protection locked="0"/>
    </xf>
    <xf numFmtId="250" fontId="28" fillId="0" borderId="0">
      <protection locked="0"/>
    </xf>
    <xf numFmtId="0" fontId="60" fillId="12" borderId="0" applyNumberFormat="0" applyBorder="0" applyAlignment="0" applyProtection="0"/>
    <xf numFmtId="232" fontId="60" fillId="12" borderId="0" applyNumberFormat="0" applyBorder="0" applyAlignment="0" applyProtection="0"/>
    <xf numFmtId="0" fontId="172" fillId="43"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96" fillId="12" borderId="0" applyNumberFormat="0" applyBorder="0" applyAlignment="0" applyProtection="0"/>
    <xf numFmtId="0" fontId="96" fillId="12" borderId="0" applyNumberFormat="0" applyBorder="0" applyAlignment="0" applyProtection="0"/>
    <xf numFmtId="232" fontId="96" fillId="12" borderId="0" applyNumberFormat="0" applyBorder="0" applyAlignment="0" applyProtection="0"/>
    <xf numFmtId="232" fontId="96" fillId="12" borderId="0" applyNumberFormat="0" applyBorder="0" applyAlignment="0" applyProtection="0"/>
    <xf numFmtId="0" fontId="96" fillId="12" borderId="0" applyNumberFormat="0" applyBorder="0" applyAlignment="0" applyProtection="0"/>
    <xf numFmtId="0" fontId="96" fillId="12" borderId="0" applyNumberFormat="0" applyBorder="0" applyAlignment="0" applyProtection="0"/>
    <xf numFmtId="0" fontId="96" fillId="12" borderId="0" applyNumberFormat="0" applyBorder="0" applyAlignment="0" applyProtection="0"/>
    <xf numFmtId="0" fontId="96" fillId="12" borderId="0" applyNumberFormat="0" applyBorder="0" applyAlignment="0" applyProtection="0"/>
    <xf numFmtId="0" fontId="96" fillId="12" borderId="0" applyNumberFormat="0" applyBorder="0" applyAlignment="0" applyProtection="0"/>
    <xf numFmtId="0" fontId="96" fillId="12" borderId="0" applyNumberFormat="0" applyBorder="0" applyAlignment="0" applyProtection="0"/>
    <xf numFmtId="0" fontId="96" fillId="12" borderId="0" applyNumberFormat="0" applyBorder="0" applyAlignment="0" applyProtection="0"/>
    <xf numFmtId="0" fontId="96" fillId="12" borderId="0" applyNumberFormat="0" applyBorder="0" applyAlignment="0" applyProtection="0"/>
    <xf numFmtId="232" fontId="96" fillId="12" borderId="0" applyNumberFormat="0" applyBorder="0" applyAlignment="0" applyProtection="0"/>
    <xf numFmtId="232" fontId="96" fillId="12" borderId="0" applyNumberFormat="0" applyBorder="0" applyAlignment="0" applyProtection="0"/>
    <xf numFmtId="0" fontId="96" fillId="12" borderId="0" applyNumberFormat="0" applyBorder="0" applyAlignment="0" applyProtection="0"/>
    <xf numFmtId="0" fontId="96" fillId="79" borderId="0" applyNumberFormat="0" applyBorder="0" applyAlignment="0" applyProtection="0"/>
    <xf numFmtId="232" fontId="96" fillId="79" borderId="0" applyNumberFormat="0" applyBorder="0" applyAlignment="0" applyProtection="0"/>
    <xf numFmtId="0" fontId="60" fillId="12" borderId="0" applyNumberFormat="0" applyBorder="0" applyAlignment="0" applyProtection="0"/>
    <xf numFmtId="232" fontId="60" fillId="12" borderId="0" applyNumberFormat="0" applyBorder="0" applyAlignment="0" applyProtection="0"/>
    <xf numFmtId="0" fontId="60" fillId="12" borderId="0" applyNumberFormat="0" applyBorder="0" applyAlignment="0" applyProtection="0"/>
    <xf numFmtId="232" fontId="60" fillId="12" borderId="0" applyNumberFormat="0" applyBorder="0" applyAlignment="0" applyProtection="0"/>
    <xf numFmtId="0" fontId="60" fillId="12" borderId="0" applyNumberFormat="0" applyBorder="0" applyAlignment="0" applyProtection="0"/>
    <xf numFmtId="232" fontId="60" fillId="12" borderId="0" applyNumberFormat="0" applyBorder="0" applyAlignment="0" applyProtection="0"/>
    <xf numFmtId="0" fontId="60" fillId="12" borderId="0" applyNumberFormat="0" applyBorder="0" applyAlignment="0" applyProtection="0"/>
    <xf numFmtId="232" fontId="60" fillId="12" borderId="0" applyNumberFormat="0" applyBorder="0" applyAlignment="0" applyProtection="0"/>
    <xf numFmtId="0" fontId="60" fillId="12" borderId="0" applyNumberFormat="0" applyBorder="0" applyAlignment="0" applyProtection="0"/>
    <xf numFmtId="232" fontId="60" fillId="12" borderId="0" applyNumberFormat="0" applyBorder="0" applyAlignment="0" applyProtection="0"/>
    <xf numFmtId="232" fontId="113" fillId="96" borderId="0" applyNumberFormat="0" applyBorder="0" applyAlignment="0" applyProtection="0"/>
    <xf numFmtId="232" fontId="113" fillId="96" borderId="0" applyNumberFormat="0" applyBorder="0" applyAlignment="0" applyProtection="0"/>
    <xf numFmtId="0" fontId="113" fillId="96" borderId="0" applyNumberFormat="0" applyBorder="0" applyAlignment="0" applyProtection="0"/>
    <xf numFmtId="0" fontId="229" fillId="98" borderId="367"/>
    <xf numFmtId="0" fontId="30" fillId="0" borderId="368" applyNumberFormat="0" applyAlignment="0" applyProtection="0"/>
    <xf numFmtId="0" fontId="30" fillId="0" borderId="369">
      <alignment horizontal="left" vertical="center"/>
    </xf>
    <xf numFmtId="0" fontId="30" fillId="0" borderId="369">
      <alignment horizontal="left" vertical="center"/>
    </xf>
    <xf numFmtId="0" fontId="35" fillId="99" borderId="364">
      <alignment vertical="center" wrapText="1"/>
    </xf>
    <xf numFmtId="0" fontId="230" fillId="0" borderId="0" applyNumberFormat="0" applyFill="0" applyBorder="0" applyAlignment="0" applyProtection="0"/>
    <xf numFmtId="0" fontId="230" fillId="0" borderId="0" applyNumberFormat="0" applyFill="0" applyBorder="0" applyAlignment="0" applyProtection="0"/>
    <xf numFmtId="0" fontId="230" fillId="0" borderId="0" applyNumberFormat="0" applyFill="0" applyBorder="0" applyAlignment="0" applyProtection="0"/>
    <xf numFmtId="0" fontId="231" fillId="0" borderId="239" applyNumberFormat="0" applyFill="0" applyAlignment="0" applyProtection="0"/>
    <xf numFmtId="0" fontId="231" fillId="0" borderId="239" applyNumberFormat="0" applyFill="0" applyAlignment="0" applyProtection="0"/>
    <xf numFmtId="232" fontId="231" fillId="0" borderId="239" applyNumberFormat="0" applyFill="0" applyAlignment="0" applyProtection="0"/>
    <xf numFmtId="232" fontId="231" fillId="0" borderId="239" applyNumberFormat="0" applyFill="0" applyAlignment="0" applyProtection="0"/>
    <xf numFmtId="0" fontId="231" fillId="0" borderId="239" applyNumberFormat="0" applyFill="0" applyAlignment="0" applyProtection="0"/>
    <xf numFmtId="0" fontId="231" fillId="0" borderId="239" applyNumberFormat="0" applyFill="0" applyAlignment="0" applyProtection="0"/>
    <xf numFmtId="0" fontId="231" fillId="0" borderId="239" applyNumberFormat="0" applyFill="0" applyAlignment="0" applyProtection="0"/>
    <xf numFmtId="0" fontId="231" fillId="0" borderId="239" applyNumberFormat="0" applyFill="0" applyAlignment="0" applyProtection="0"/>
    <xf numFmtId="0" fontId="231" fillId="0" borderId="239" applyNumberFormat="0" applyFill="0" applyAlignment="0" applyProtection="0"/>
    <xf numFmtId="0" fontId="231" fillId="0" borderId="239" applyNumberFormat="0" applyFill="0" applyAlignment="0" applyProtection="0"/>
    <xf numFmtId="0" fontId="231" fillId="0" borderId="239" applyNumberFormat="0" applyFill="0" applyAlignment="0" applyProtection="0"/>
    <xf numFmtId="232" fontId="231" fillId="0" borderId="239" applyNumberFormat="0" applyFill="0" applyAlignment="0" applyProtection="0"/>
    <xf numFmtId="232" fontId="231" fillId="0" borderId="239" applyNumberFormat="0" applyFill="0" applyAlignment="0" applyProtection="0"/>
    <xf numFmtId="0" fontId="230" fillId="0" borderId="0" applyNumberFormat="0" applyFill="0" applyBorder="0" applyAlignment="0" applyProtection="0"/>
    <xf numFmtId="232" fontId="230" fillId="0" borderId="0" applyNumberFormat="0" applyFill="0" applyBorder="0" applyAlignment="0" applyProtection="0"/>
    <xf numFmtId="0" fontId="61" fillId="0" borderId="162" applyNumberFormat="0" applyFill="0" applyAlignment="0" applyProtection="0"/>
    <xf numFmtId="232" fontId="61" fillId="0" borderId="162" applyNumberFormat="0" applyFill="0" applyAlignment="0" applyProtection="0"/>
    <xf numFmtId="0" fontId="169" fillId="0" borderId="345" applyNumberFormat="0" applyFill="0" applyAlignment="0" applyProtection="0"/>
    <xf numFmtId="0" fontId="230" fillId="0" borderId="0" applyNumberFormat="0" applyFill="0" applyBorder="0" applyAlignment="0" applyProtection="0"/>
    <xf numFmtId="0" fontId="230" fillId="0" borderId="0" applyNumberFormat="0" applyFill="0" applyBorder="0" applyAlignment="0" applyProtection="0"/>
    <xf numFmtId="0" fontId="2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232" fillId="0" borderId="163" applyNumberFormat="0" applyFill="0" applyAlignment="0" applyProtection="0"/>
    <xf numFmtId="0" fontId="232" fillId="0" borderId="163" applyNumberFormat="0" applyFill="0" applyAlignment="0" applyProtection="0"/>
    <xf numFmtId="232" fontId="232" fillId="0" borderId="163" applyNumberFormat="0" applyFill="0" applyAlignment="0" applyProtection="0"/>
    <xf numFmtId="232" fontId="232" fillId="0" borderId="163" applyNumberFormat="0" applyFill="0" applyAlignment="0" applyProtection="0"/>
    <xf numFmtId="0" fontId="232" fillId="0" borderId="163" applyNumberFormat="0" applyFill="0" applyAlignment="0" applyProtection="0"/>
    <xf numFmtId="0" fontId="232" fillId="0" borderId="163" applyNumberFormat="0" applyFill="0" applyAlignment="0" applyProtection="0"/>
    <xf numFmtId="0" fontId="232" fillId="0" borderId="163" applyNumberFormat="0" applyFill="0" applyAlignment="0" applyProtection="0"/>
    <xf numFmtId="0" fontId="232" fillId="0" borderId="163" applyNumberFormat="0" applyFill="0" applyAlignment="0" applyProtection="0"/>
    <xf numFmtId="0" fontId="232" fillId="0" borderId="163" applyNumberFormat="0" applyFill="0" applyAlignment="0" applyProtection="0"/>
    <xf numFmtId="0" fontId="232" fillId="0" borderId="163" applyNumberFormat="0" applyFill="0" applyAlignment="0" applyProtection="0"/>
    <xf numFmtId="0" fontId="232" fillId="0" borderId="163" applyNumberFormat="0" applyFill="0" applyAlignment="0" applyProtection="0"/>
    <xf numFmtId="232" fontId="232" fillId="0" borderId="163" applyNumberFormat="0" applyFill="0" applyAlignment="0" applyProtection="0"/>
    <xf numFmtId="232" fontId="232" fillId="0" borderId="163" applyNumberFormat="0" applyFill="0" applyAlignment="0" applyProtection="0"/>
    <xf numFmtId="0" fontId="30" fillId="0" borderId="0" applyNumberFormat="0" applyFill="0" applyBorder="0" applyAlignment="0" applyProtection="0"/>
    <xf numFmtId="232" fontId="30" fillId="0" borderId="0" applyNumberFormat="0" applyFill="0" applyBorder="0" applyAlignment="0" applyProtection="0"/>
    <xf numFmtId="0" fontId="62" fillId="0" borderId="163" applyNumberFormat="0" applyFill="0" applyAlignment="0" applyProtection="0"/>
    <xf numFmtId="232" fontId="62" fillId="0" borderId="163" applyNumberFormat="0" applyFill="0" applyAlignment="0" applyProtection="0"/>
    <xf numFmtId="0" fontId="170" fillId="0" borderId="346"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232" fontId="234" fillId="0" borderId="240" applyNumberFormat="0" applyFill="0" applyAlignment="0" applyProtection="0"/>
    <xf numFmtId="232" fontId="234" fillId="0" borderId="240" applyNumberFormat="0" applyFill="0" applyAlignment="0" applyProtection="0"/>
    <xf numFmtId="232"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232" fontId="234" fillId="0" borderId="240" applyNumberFormat="0" applyFill="0" applyAlignment="0" applyProtection="0"/>
    <xf numFmtId="232" fontId="234" fillId="0" borderId="240" applyNumberFormat="0" applyFill="0" applyAlignment="0" applyProtection="0"/>
    <xf numFmtId="232"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232" fontId="234" fillId="0" borderId="240" applyNumberFormat="0" applyFill="0" applyAlignment="0" applyProtection="0"/>
    <xf numFmtId="232" fontId="234" fillId="0" borderId="240" applyNumberFormat="0" applyFill="0" applyAlignment="0" applyProtection="0"/>
    <xf numFmtId="232"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232" fontId="234" fillId="0" borderId="240" applyNumberFormat="0" applyFill="0" applyAlignment="0" applyProtection="0"/>
    <xf numFmtId="232" fontId="234" fillId="0" borderId="240" applyNumberFormat="0" applyFill="0" applyAlignment="0" applyProtection="0"/>
    <xf numFmtId="232" fontId="234" fillId="0" borderId="240" applyNumberFormat="0" applyFill="0" applyAlignment="0" applyProtection="0"/>
    <xf numFmtId="0" fontId="234" fillId="0" borderId="240" applyNumberFormat="0" applyFill="0" applyAlignment="0" applyProtection="0"/>
    <xf numFmtId="0" fontId="234" fillId="0" borderId="240" applyNumberFormat="0" applyFill="0" applyAlignment="0" applyProtection="0"/>
    <xf numFmtId="0" fontId="99" fillId="0" borderId="164" applyNumberFormat="0" applyFill="0" applyAlignment="0" applyProtection="0"/>
    <xf numFmtId="232" fontId="99" fillId="0" borderId="164" applyNumberFormat="0" applyFill="0" applyAlignment="0" applyProtection="0"/>
    <xf numFmtId="232" fontId="99" fillId="0" borderId="164" applyNumberFormat="0" applyFill="0" applyAlignment="0" applyProtection="0"/>
    <xf numFmtId="232" fontId="99" fillId="0" borderId="164" applyNumberFormat="0" applyFill="0" applyAlignment="0" applyProtection="0"/>
    <xf numFmtId="0" fontId="99" fillId="0" borderId="164" applyNumberFormat="0" applyFill="0" applyAlignment="0" applyProtection="0"/>
    <xf numFmtId="0" fontId="99" fillId="0" borderId="164" applyNumberFormat="0" applyFill="0" applyAlignment="0" applyProtection="0"/>
    <xf numFmtId="0" fontId="63" fillId="0" borderId="164" applyNumberFormat="0" applyFill="0" applyAlignment="0" applyProtection="0"/>
    <xf numFmtId="232" fontId="63" fillId="0" borderId="164" applyNumberFormat="0" applyFill="0" applyAlignment="0" applyProtection="0"/>
    <xf numFmtId="232" fontId="63" fillId="0" borderId="164" applyNumberFormat="0" applyFill="0" applyAlignment="0" applyProtection="0"/>
    <xf numFmtId="232" fontId="63" fillId="0" borderId="164" applyNumberFormat="0" applyFill="0" applyAlignment="0" applyProtection="0"/>
    <xf numFmtId="0" fontId="63" fillId="0" borderId="164" applyNumberFormat="0" applyFill="0" applyAlignment="0" applyProtection="0"/>
    <xf numFmtId="0" fontId="63" fillId="0" borderId="164" applyNumberFormat="0" applyFill="0" applyAlignment="0" applyProtection="0"/>
    <xf numFmtId="0" fontId="171" fillId="0" borderId="347"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240" applyNumberFormat="0" applyFill="0" applyAlignment="0" applyProtection="0"/>
    <xf numFmtId="0" fontId="233" fillId="0" borderId="0" applyNumberFormat="0" applyFill="0" applyBorder="0" applyAlignment="0" applyProtection="0"/>
    <xf numFmtId="0" fontId="233" fillId="0" borderId="0" applyNumberFormat="0" applyFill="0" applyBorder="0" applyAlignment="0" applyProtection="0"/>
    <xf numFmtId="0" fontId="233" fillId="0" borderId="0" applyNumberFormat="0" applyFill="0" applyBorder="0" applyAlignment="0" applyProtection="0"/>
    <xf numFmtId="0" fontId="234" fillId="0" borderId="0" applyNumberFormat="0" applyFill="0" applyBorder="0" applyAlignment="0" applyProtection="0"/>
    <xf numFmtId="0" fontId="234" fillId="0" borderId="0" applyNumberFormat="0" applyFill="0" applyBorder="0" applyAlignment="0" applyProtection="0"/>
    <xf numFmtId="232" fontId="234" fillId="0" borderId="0" applyNumberFormat="0" applyFill="0" applyBorder="0" applyAlignment="0" applyProtection="0"/>
    <xf numFmtId="232" fontId="234" fillId="0" borderId="0" applyNumberFormat="0" applyFill="0" applyBorder="0" applyAlignment="0" applyProtection="0"/>
    <xf numFmtId="0" fontId="234" fillId="0" borderId="0" applyNumberFormat="0" applyFill="0" applyBorder="0" applyAlignment="0" applyProtection="0"/>
    <xf numFmtId="0" fontId="234" fillId="0" borderId="0" applyNumberFormat="0" applyFill="0" applyBorder="0" applyAlignment="0" applyProtection="0"/>
    <xf numFmtId="0" fontId="234" fillId="0" borderId="0" applyNumberFormat="0" applyFill="0" applyBorder="0" applyAlignment="0" applyProtection="0"/>
    <xf numFmtId="0" fontId="234" fillId="0" borderId="0" applyNumberFormat="0" applyFill="0" applyBorder="0" applyAlignment="0" applyProtection="0"/>
    <xf numFmtId="0" fontId="234" fillId="0" borderId="0" applyNumberFormat="0" applyFill="0" applyBorder="0" applyAlignment="0" applyProtection="0"/>
    <xf numFmtId="0" fontId="234" fillId="0" borderId="0" applyNumberFormat="0" applyFill="0" applyBorder="0" applyAlignment="0" applyProtection="0"/>
    <xf numFmtId="0" fontId="234" fillId="0" borderId="0" applyNumberFormat="0" applyFill="0" applyBorder="0" applyAlignment="0" applyProtection="0"/>
    <xf numFmtId="232" fontId="234" fillId="0" borderId="0" applyNumberFormat="0" applyFill="0" applyBorder="0" applyAlignment="0" applyProtection="0"/>
    <xf numFmtId="232" fontId="234" fillId="0" borderId="0" applyNumberFormat="0" applyFill="0" applyBorder="0" applyAlignment="0" applyProtection="0"/>
    <xf numFmtId="0" fontId="99" fillId="0" borderId="0" applyNumberFormat="0" applyFill="0" applyBorder="0" applyAlignment="0" applyProtection="0"/>
    <xf numFmtId="232" fontId="99" fillId="0" borderId="0" applyNumberFormat="0" applyFill="0" applyBorder="0" applyAlignment="0" applyProtection="0"/>
    <xf numFmtId="0" fontId="63" fillId="0" borderId="0" applyNumberFormat="0" applyFill="0" applyBorder="0" applyAlignment="0" applyProtection="0"/>
    <xf numFmtId="232" fontId="63" fillId="0" borderId="0" applyNumberFormat="0" applyFill="0" applyBorder="0" applyAlignment="0" applyProtection="0"/>
    <xf numFmtId="0" fontId="171" fillId="0" borderId="0" applyNumberFormat="0" applyFill="0" applyBorder="0" applyAlignment="0" applyProtection="0"/>
    <xf numFmtId="0" fontId="233" fillId="0" borderId="0" applyNumberFormat="0" applyFill="0" applyBorder="0" applyAlignment="0" applyProtection="0"/>
    <xf numFmtId="0" fontId="233" fillId="0" borderId="0" applyNumberFormat="0" applyFill="0" applyBorder="0" applyAlignment="0" applyProtection="0"/>
    <xf numFmtId="0" fontId="233" fillId="0" borderId="0" applyNumberFormat="0" applyFill="0" applyBorder="0" applyAlignment="0" applyProtection="0"/>
    <xf numFmtId="0" fontId="35" fillId="99" borderId="364">
      <alignment vertical="center" wrapText="1"/>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240" fontId="28" fillId="0" borderId="0">
      <protection locked="0"/>
    </xf>
    <xf numFmtId="0" fontId="153" fillId="0" borderId="0" applyNumberFormat="0" applyFill="0" applyBorder="0" applyAlignment="0" applyProtection="0"/>
    <xf numFmtId="10" fontId="113" fillId="76" borderId="363" applyNumberFormat="0" applyBorder="0" applyAlignment="0" applyProtection="0"/>
    <xf numFmtId="232" fontId="113" fillId="100" borderId="0" applyNumberFormat="0" applyBorder="0" applyAlignment="0" applyProtection="0"/>
    <xf numFmtId="232" fontId="113" fillId="100" borderId="0" applyNumberFormat="0" applyBorder="0" applyAlignment="0" applyProtection="0"/>
    <xf numFmtId="0" fontId="113" fillId="100" borderId="0" applyNumberFormat="0" applyBorder="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174" fillId="46" borderId="348"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100" fillId="15" borderId="365" applyNumberFormat="0" applyAlignment="0" applyProtection="0"/>
    <xf numFmtId="0"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100" fillId="82" borderId="365" applyNumberFormat="0" applyAlignment="0" applyProtection="0"/>
    <xf numFmtId="232" fontId="100" fillId="82" borderId="365" applyNumberFormat="0" applyAlignment="0" applyProtection="0"/>
    <xf numFmtId="232" fontId="100" fillId="82" borderId="365" applyNumberFormat="0" applyAlignment="0" applyProtection="0"/>
    <xf numFmtId="232" fontId="100" fillId="82" borderId="365" applyNumberFormat="0" applyAlignment="0" applyProtection="0"/>
    <xf numFmtId="232" fontId="100" fillId="82" borderId="365" applyNumberFormat="0" applyAlignment="0" applyProtection="0"/>
    <xf numFmtId="0" fontId="100" fillId="82" borderId="365" applyNumberFormat="0" applyAlignment="0" applyProtection="0"/>
    <xf numFmtId="0" fontId="100" fillId="82" borderId="365" applyNumberFormat="0" applyAlignment="0" applyProtection="0"/>
    <xf numFmtId="0" fontId="100" fillId="82"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65" fillId="0" borderId="165" applyNumberFormat="0" applyFill="0" applyAlignment="0" applyProtection="0"/>
    <xf numFmtId="232" fontId="65" fillId="0" borderId="165" applyNumberFormat="0" applyFill="0" applyAlignment="0" applyProtection="0"/>
    <xf numFmtId="232" fontId="65" fillId="0" borderId="165" applyNumberFormat="0" applyFill="0" applyAlignment="0" applyProtection="0"/>
    <xf numFmtId="0" fontId="65" fillId="0" borderId="165" applyNumberFormat="0" applyFill="0" applyAlignment="0" applyProtection="0"/>
    <xf numFmtId="0" fontId="177" fillId="0" borderId="350"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232" fontId="101" fillId="0" borderId="165" applyNumberFormat="0" applyFill="0" applyAlignment="0" applyProtection="0"/>
    <xf numFmtId="232" fontId="101" fillId="0" borderId="165" applyNumberFormat="0" applyFill="0" applyAlignment="0" applyProtection="0"/>
    <xf numFmtId="0" fontId="101" fillId="0" borderId="165" applyNumberFormat="0" applyFill="0" applyAlignment="0" applyProtection="0"/>
    <xf numFmtId="232" fontId="101" fillId="0" borderId="165" applyNumberFormat="0" applyFill="0" applyAlignment="0" applyProtection="0"/>
    <xf numFmtId="232"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232" fontId="101" fillId="0" borderId="165" applyNumberFormat="0" applyFill="0" applyAlignment="0" applyProtection="0"/>
    <xf numFmtId="232" fontId="101" fillId="0" borderId="165" applyNumberFormat="0" applyFill="0" applyAlignment="0" applyProtection="0"/>
    <xf numFmtId="0" fontId="101" fillId="0" borderId="165" applyNumberFormat="0" applyFill="0" applyAlignment="0" applyProtection="0"/>
    <xf numFmtId="232" fontId="101" fillId="0" borderId="165" applyNumberFormat="0" applyFill="0" applyAlignment="0" applyProtection="0"/>
    <xf numFmtId="232"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0" fontId="101" fillId="0" borderId="165" applyNumberFormat="0" applyFill="0" applyAlignment="0" applyProtection="0"/>
    <xf numFmtId="232" fontId="101" fillId="0" borderId="165" applyNumberFormat="0" applyFill="0" applyAlignment="0" applyProtection="0"/>
    <xf numFmtId="232" fontId="101" fillId="0" borderId="165" applyNumberFormat="0" applyFill="0" applyAlignment="0" applyProtection="0"/>
    <xf numFmtId="0" fontId="101" fillId="0" borderId="165" applyNumberFormat="0" applyFill="0" applyAlignment="0" applyProtection="0"/>
    <xf numFmtId="0" fontId="65" fillId="0" borderId="165" applyNumberFormat="0" applyFill="0" applyAlignment="0" applyProtection="0"/>
    <xf numFmtId="232" fontId="65" fillId="0" borderId="165" applyNumberFormat="0" applyFill="0" applyAlignment="0" applyProtection="0"/>
    <xf numFmtId="232"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232" fontId="65" fillId="0" borderId="165" applyNumberFormat="0" applyFill="0" applyAlignment="0" applyProtection="0"/>
    <xf numFmtId="232"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232" fontId="65" fillId="0" borderId="165" applyNumberFormat="0" applyFill="0" applyAlignment="0" applyProtection="0"/>
    <xf numFmtId="232"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232" fontId="65" fillId="0" borderId="165" applyNumberFormat="0" applyFill="0" applyAlignment="0" applyProtection="0"/>
    <xf numFmtId="232" fontId="65" fillId="0" borderId="165" applyNumberFormat="0" applyFill="0" applyAlignment="0" applyProtection="0"/>
    <xf numFmtId="0" fontId="65" fillId="0" borderId="165" applyNumberFormat="0" applyFill="0" applyAlignment="0" applyProtection="0"/>
    <xf numFmtId="0" fontId="65" fillId="0" borderId="165" applyNumberFormat="0" applyFill="0" applyAlignment="0" applyProtection="0"/>
    <xf numFmtId="232" fontId="65" fillId="0" borderId="165" applyNumberFormat="0" applyFill="0" applyAlignment="0" applyProtection="0"/>
    <xf numFmtId="232" fontId="65" fillId="0" borderId="165" applyNumberFormat="0" applyFill="0" applyAlignment="0" applyProtection="0"/>
    <xf numFmtId="0" fontId="65" fillId="0" borderId="165" applyNumberFormat="0" applyFill="0" applyAlignment="0" applyProtection="0"/>
    <xf numFmtId="38" fontId="32" fillId="0" borderId="0" applyFont="0" applyFill="0" applyBorder="0" applyAlignment="0" applyProtection="0"/>
    <xf numFmtId="40" fontId="32" fillId="0" borderId="0" applyFont="0" applyFill="0" applyBorder="0" applyAlignment="0" applyProtection="0"/>
    <xf numFmtId="6" fontId="32" fillId="0" borderId="0" applyFont="0" applyFill="0" applyBorder="0" applyAlignment="0" applyProtection="0"/>
    <xf numFmtId="8" fontId="32" fillId="0" borderId="0" applyFont="0" applyFill="0" applyBorder="0" applyAlignment="0" applyProtection="0"/>
    <xf numFmtId="0" fontId="66" fillId="30" borderId="0" applyNumberFormat="0" applyBorder="0" applyAlignment="0" applyProtection="0"/>
    <xf numFmtId="232" fontId="66" fillId="30" borderId="0" applyNumberFormat="0" applyBorder="0" applyAlignment="0" applyProtection="0"/>
    <xf numFmtId="0" fontId="223" fillId="45" borderId="0" applyNumberFormat="0" applyBorder="0" applyAlignment="0" applyProtection="0"/>
    <xf numFmtId="0" fontId="66" fillId="30" borderId="0" applyNumberFormat="0" applyBorder="0" applyAlignment="0" applyProtection="0"/>
    <xf numFmtId="0" fontId="66" fillId="30" borderId="0" applyNumberFormat="0" applyBorder="0" applyAlignment="0" applyProtection="0"/>
    <xf numFmtId="0" fontId="66" fillId="30" borderId="0" applyNumberFormat="0" applyBorder="0" applyAlignment="0" applyProtection="0"/>
    <xf numFmtId="0" fontId="66" fillId="30" borderId="0" applyNumberFormat="0" applyBorder="0" applyAlignment="0" applyProtection="0"/>
    <xf numFmtId="0" fontId="66" fillId="30" borderId="0" applyNumberFormat="0" applyBorder="0" applyAlignment="0" applyProtection="0"/>
    <xf numFmtId="0" fontId="66"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232" fontId="102" fillId="30" borderId="0" applyNumberFormat="0" applyBorder="0" applyAlignment="0" applyProtection="0"/>
    <xf numFmtId="232"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232" fontId="102" fillId="30" borderId="0" applyNumberFormat="0" applyBorder="0" applyAlignment="0" applyProtection="0"/>
    <xf numFmtId="232" fontId="102" fillId="30" borderId="0" applyNumberFormat="0" applyBorder="0" applyAlignment="0" applyProtection="0"/>
    <xf numFmtId="0" fontId="102" fillId="30" borderId="0" applyNumberFormat="0" applyBorder="0" applyAlignment="0" applyProtection="0"/>
    <xf numFmtId="0" fontId="102" fillId="101" borderId="0" applyNumberFormat="0" applyBorder="0" applyAlignment="0" applyProtection="0"/>
    <xf numFmtId="232" fontId="102" fillId="101" borderId="0" applyNumberFormat="0" applyBorder="0" applyAlignment="0" applyProtection="0"/>
    <xf numFmtId="0" fontId="66" fillId="30" borderId="0" applyNumberFormat="0" applyBorder="0" applyAlignment="0" applyProtection="0"/>
    <xf numFmtId="232" fontId="66" fillId="30" borderId="0" applyNumberFormat="0" applyBorder="0" applyAlignment="0" applyProtection="0"/>
    <xf numFmtId="0" fontId="66" fillId="30" borderId="0" applyNumberFormat="0" applyBorder="0" applyAlignment="0" applyProtection="0"/>
    <xf numFmtId="232" fontId="66" fillId="30" borderId="0" applyNumberFormat="0" applyBorder="0" applyAlignment="0" applyProtection="0"/>
    <xf numFmtId="0" fontId="66" fillId="30" borderId="0" applyNumberFormat="0" applyBorder="0" applyAlignment="0" applyProtection="0"/>
    <xf numFmtId="232" fontId="66" fillId="30" borderId="0" applyNumberFormat="0" applyBorder="0" applyAlignment="0" applyProtection="0"/>
    <xf numFmtId="0" fontId="66" fillId="30" borderId="0" applyNumberFormat="0" applyBorder="0" applyAlignment="0" applyProtection="0"/>
    <xf numFmtId="232" fontId="66" fillId="30" borderId="0" applyNumberFormat="0" applyBorder="0" applyAlignment="0" applyProtection="0"/>
    <xf numFmtId="0" fontId="66" fillId="30" borderId="0" applyNumberFormat="0" applyBorder="0" applyAlignment="0" applyProtection="0"/>
    <xf numFmtId="232" fontId="66" fillId="30" borderId="0" applyNumberFormat="0" applyBorder="0" applyAlignment="0" applyProtection="0"/>
    <xf numFmtId="251" fontId="235" fillId="0" borderId="0"/>
    <xf numFmtId="0" fontId="226" fillId="0" borderId="0"/>
    <xf numFmtId="215" fontId="28" fillId="0" borderId="0"/>
    <xf numFmtId="232" fontId="54" fillId="0" borderId="0"/>
    <xf numFmtId="0" fontId="28" fillId="0" borderId="0"/>
    <xf numFmtId="0" fontId="28" fillId="0" borderId="0"/>
    <xf numFmtId="0" fontId="28" fillId="0" borderId="0"/>
    <xf numFmtId="0" fontId="28" fillId="0" borderId="0"/>
    <xf numFmtId="0" fontId="54" fillId="0" borderId="0"/>
    <xf numFmtId="215" fontId="28" fillId="0" borderId="0"/>
    <xf numFmtId="232" fontId="54" fillId="0" borderId="0"/>
    <xf numFmtId="0" fontId="54" fillId="0" borderId="0"/>
    <xf numFmtId="0" fontId="28" fillId="0" borderId="0"/>
    <xf numFmtId="0" fontId="28" fillId="0" borderId="0"/>
    <xf numFmtId="0" fontId="28" fillId="0" borderId="0"/>
    <xf numFmtId="0" fontId="54" fillId="0" borderId="0"/>
    <xf numFmtId="215" fontId="28" fillId="0" borderId="0"/>
    <xf numFmtId="232" fontId="54" fillId="0" borderId="0"/>
    <xf numFmtId="0" fontId="28" fillId="0" borderId="0"/>
    <xf numFmtId="0" fontId="54" fillId="0" borderId="0"/>
    <xf numFmtId="0" fontId="28" fillId="0" borderId="0"/>
    <xf numFmtId="0" fontId="28" fillId="0" borderId="0"/>
    <xf numFmtId="0" fontId="28" fillId="0" borderId="0"/>
    <xf numFmtId="215" fontId="28" fillId="0" borderId="0"/>
    <xf numFmtId="0" fontId="54" fillId="0" borderId="0"/>
    <xf numFmtId="0" fontId="2" fillId="0" borderId="0"/>
    <xf numFmtId="0" fontId="2" fillId="0" borderId="0"/>
    <xf numFmtId="0" fontId="2" fillId="0" borderId="0"/>
    <xf numFmtId="215" fontId="28" fillId="0" borderId="0"/>
    <xf numFmtId="232" fontId="54" fillId="0" borderId="0"/>
    <xf numFmtId="0" fontId="28" fillId="0" borderId="0"/>
    <xf numFmtId="0" fontId="54" fillId="0" borderId="0"/>
    <xf numFmtId="0" fontId="28" fillId="0" borderId="0"/>
    <xf numFmtId="0" fontId="28" fillId="0" borderId="0"/>
    <xf numFmtId="0" fontId="28" fillId="0" borderId="0"/>
    <xf numFmtId="0" fontId="54" fillId="0" borderId="0"/>
    <xf numFmtId="215" fontId="28" fillId="0" borderId="0"/>
    <xf numFmtId="232" fontId="54" fillId="0" borderId="0"/>
    <xf numFmtId="0" fontId="54" fillId="0" borderId="0"/>
    <xf numFmtId="0" fontId="28" fillId="0" borderId="0"/>
    <xf numFmtId="215" fontId="28" fillId="0" borderId="0"/>
    <xf numFmtId="0" fontId="54" fillId="0" borderId="0"/>
    <xf numFmtId="215" fontId="28" fillId="0" borderId="0"/>
    <xf numFmtId="232" fontId="54" fillId="0" borderId="0"/>
    <xf numFmtId="0" fontId="54" fillId="0" borderId="0"/>
    <xf numFmtId="0" fontId="28" fillId="0" borderId="0"/>
    <xf numFmtId="0" fontId="28" fillId="0" borderId="0"/>
    <xf numFmtId="0" fontId="28" fillId="0" borderId="0"/>
    <xf numFmtId="0" fontId="28" fillId="0" borderId="0"/>
    <xf numFmtId="0" fontId="54" fillId="0" borderId="0"/>
    <xf numFmtId="0" fontId="2" fillId="0" borderId="0"/>
    <xf numFmtId="0" fontId="2" fillId="0" borderId="0"/>
    <xf numFmtId="0" fontId="2" fillId="0" borderId="0"/>
    <xf numFmtId="234" fontId="28" fillId="0" borderId="0"/>
    <xf numFmtId="232" fontId="54" fillId="0" borderId="0"/>
    <xf numFmtId="0" fontId="54" fillId="0" borderId="0"/>
    <xf numFmtId="0" fontId="28" fillId="0" borderId="0"/>
    <xf numFmtId="0" fontId="28" fillId="0" borderId="0"/>
    <xf numFmtId="0" fontId="28" fillId="0" borderId="0"/>
    <xf numFmtId="234" fontId="28" fillId="0" borderId="0"/>
    <xf numFmtId="0" fontId="54" fillId="0" borderId="0"/>
    <xf numFmtId="0" fontId="2" fillId="0" borderId="0"/>
    <xf numFmtId="232" fontId="54" fillId="0" borderId="0"/>
    <xf numFmtId="0" fontId="54" fillId="0" borderId="0"/>
    <xf numFmtId="0" fontId="28" fillId="0" borderId="0"/>
    <xf numFmtId="0" fontId="28" fillId="0" borderId="0"/>
    <xf numFmtId="0" fontId="28" fillId="0" borderId="0"/>
    <xf numFmtId="0" fontId="2" fillId="0" borderId="0"/>
    <xf numFmtId="0" fontId="2" fillId="0" borderId="0"/>
    <xf numFmtId="0" fontId="54" fillId="0" borderId="0"/>
    <xf numFmtId="232" fontId="54" fillId="0" borderId="0"/>
    <xf numFmtId="0" fontId="54" fillId="0" borderId="0"/>
    <xf numFmtId="0" fontId="28" fillId="0" borderId="0"/>
    <xf numFmtId="0" fontId="28" fillId="0" borderId="0"/>
    <xf numFmtId="0" fontId="28" fillId="0" borderId="0"/>
    <xf numFmtId="0" fontId="2" fillId="0" borderId="0"/>
    <xf numFmtId="0" fontId="2" fillId="0" borderId="0"/>
    <xf numFmtId="0" fontId="54" fillId="0" borderId="0"/>
    <xf numFmtId="214" fontId="28" fillId="0" borderId="0"/>
    <xf numFmtId="0" fontId="236" fillId="0" borderId="0"/>
    <xf numFmtId="0" fontId="28" fillId="0" borderId="0"/>
    <xf numFmtId="0" fontId="28" fillId="0" borderId="0"/>
    <xf numFmtId="0" fontId="28" fillId="0" borderId="0"/>
    <xf numFmtId="0" fontId="236" fillId="0" borderId="0"/>
    <xf numFmtId="0" fontId="6" fillId="0" borderId="0"/>
    <xf numFmtId="0" fontId="2" fillId="0" borderId="0"/>
    <xf numFmtId="0" fontId="28" fillId="0" borderId="0"/>
    <xf numFmtId="0" fontId="28" fillId="0" borderId="0"/>
    <xf numFmtId="0" fontId="28" fillId="0" borderId="0"/>
    <xf numFmtId="0" fontId="28" fillId="0" borderId="0"/>
    <xf numFmtId="0" fontId="28" fillId="0" borderId="0"/>
    <xf numFmtId="0" fontId="28" fillId="0" borderId="0"/>
    <xf numFmtId="214" fontId="28" fillId="0" borderId="0"/>
    <xf numFmtId="0" fontId="2" fillId="0" borderId="0"/>
    <xf numFmtId="0" fontId="6" fillId="0" borderId="0"/>
    <xf numFmtId="0" fontId="6" fillId="0" borderId="0"/>
    <xf numFmtId="0" fontId="6" fillId="0" borderId="0"/>
    <xf numFmtId="0" fontId="6" fillId="0" borderId="0"/>
    <xf numFmtId="0" fontId="6" fillId="0" borderId="0"/>
    <xf numFmtId="0" fontId="2" fillId="0" borderId="0"/>
    <xf numFmtId="214" fontId="28" fillId="0" borderId="0"/>
    <xf numFmtId="0" fontId="6" fillId="0" borderId="0"/>
    <xf numFmtId="214" fontId="28" fillId="0" borderId="0"/>
    <xf numFmtId="234" fontId="28" fillId="0" borderId="0"/>
    <xf numFmtId="234" fontId="28" fillId="0" borderId="0"/>
    <xf numFmtId="0" fontId="28" fillId="0" borderId="0"/>
    <xf numFmtId="232" fontId="90" fillId="0" borderId="0"/>
    <xf numFmtId="0" fontId="28" fillId="0" borderId="0"/>
    <xf numFmtId="0" fontId="28" fillId="0" borderId="0"/>
    <xf numFmtId="0" fontId="28" fillId="0" borderId="0"/>
    <xf numFmtId="0" fontId="2" fillId="0" borderId="0"/>
    <xf numFmtId="0" fontId="28" fillId="0" borderId="0"/>
    <xf numFmtId="0" fontId="28" fillId="0" borderId="0"/>
    <xf numFmtId="0" fontId="28" fillId="0" borderId="0"/>
    <xf numFmtId="0" fontId="228" fillId="0" borderId="0"/>
    <xf numFmtId="0" fontId="2" fillId="0" borderId="0"/>
    <xf numFmtId="234" fontId="28" fillId="0" borderId="0"/>
    <xf numFmtId="232" fontId="90" fillId="0" borderId="0"/>
    <xf numFmtId="214" fontId="28"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0" fontId="28"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8" fillId="0" borderId="0"/>
    <xf numFmtId="214" fontId="2" fillId="0" borderId="0"/>
    <xf numFmtId="214" fontId="2" fillId="0" borderId="0"/>
    <xf numFmtId="232" fontId="90"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0" fontId="28" fillId="0" borderId="0"/>
    <xf numFmtId="214" fontId="2" fillId="0" borderId="0"/>
    <xf numFmtId="214" fontId="2" fillId="0" borderId="0"/>
    <xf numFmtId="214" fontId="2" fillId="0" borderId="0"/>
    <xf numFmtId="0" fontId="28" fillId="0" borderId="0"/>
    <xf numFmtId="0" fontId="28" fillId="0" borderId="0"/>
    <xf numFmtId="214" fontId="2" fillId="0" borderId="0"/>
    <xf numFmtId="214" fontId="2" fillId="0" borderId="0"/>
    <xf numFmtId="0" fontId="90" fillId="0" borderId="0"/>
    <xf numFmtId="0" fontId="28" fillId="0" borderId="0"/>
    <xf numFmtId="0" fontId="6" fillId="0" borderId="0"/>
    <xf numFmtId="232" fontId="90" fillId="0" borderId="0"/>
    <xf numFmtId="0" fontId="2" fillId="0" borderId="0"/>
    <xf numFmtId="214" fontId="2" fillId="0" borderId="0"/>
    <xf numFmtId="0" fontId="6" fillId="0" borderId="0"/>
    <xf numFmtId="0" fontId="2" fillId="0" borderId="0"/>
    <xf numFmtId="0" fontId="2" fillId="0" borderId="0"/>
    <xf numFmtId="0" fontId="2" fillId="0" borderId="0"/>
    <xf numFmtId="214" fontId="28" fillId="0" borderId="0"/>
    <xf numFmtId="232" fontId="28" fillId="0" borderId="0"/>
    <xf numFmtId="232" fontId="28" fillId="0" borderId="0"/>
    <xf numFmtId="0" fontId="29" fillId="0" borderId="0"/>
    <xf numFmtId="0" fontId="28" fillId="0" borderId="0"/>
    <xf numFmtId="0" fontId="28" fillId="0" borderId="0"/>
    <xf numFmtId="0" fontId="28" fillId="0" borderId="0"/>
    <xf numFmtId="0" fontId="28" fillId="0" borderId="0"/>
    <xf numFmtId="0" fontId="2" fillId="0" borderId="0"/>
    <xf numFmtId="0" fontId="2" fillId="0" borderId="0"/>
    <xf numFmtId="214" fontId="28" fillId="0" borderId="0"/>
    <xf numFmtId="214" fontId="28" fillId="0" borderId="0"/>
    <xf numFmtId="0" fontId="28" fillId="0" borderId="0"/>
    <xf numFmtId="232" fontId="54" fillId="0" borderId="0"/>
    <xf numFmtId="0" fontId="28" fillId="0" borderId="0"/>
    <xf numFmtId="0" fontId="54" fillId="0" borderId="0"/>
    <xf numFmtId="0" fontId="28" fillId="0" borderId="0"/>
    <xf numFmtId="0" fontId="54" fillId="0" borderId="0"/>
    <xf numFmtId="0" fontId="28" fillId="0" borderId="0"/>
    <xf numFmtId="0" fontId="2" fillId="0" borderId="0"/>
    <xf numFmtId="0" fontId="2" fillId="0" borderId="0"/>
    <xf numFmtId="0" fontId="2" fillId="0" borderId="0"/>
    <xf numFmtId="215" fontId="28" fillId="0" borderId="0"/>
    <xf numFmtId="215" fontId="28" fillId="0" borderId="0"/>
    <xf numFmtId="0" fontId="28" fillId="0" borderId="0"/>
    <xf numFmtId="0" fontId="28" fillId="0" borderId="0"/>
    <xf numFmtId="0" fontId="54" fillId="0" borderId="0"/>
    <xf numFmtId="0" fontId="28" fillId="0" borderId="0"/>
    <xf numFmtId="0" fontId="2" fillId="0" borderId="0"/>
    <xf numFmtId="0" fontId="54" fillId="0" borderId="0"/>
    <xf numFmtId="234" fontId="28" fillId="0" borderId="0"/>
    <xf numFmtId="234" fontId="28" fillId="0" borderId="0"/>
    <xf numFmtId="232" fontId="54" fillId="0" borderId="0"/>
    <xf numFmtId="0" fontId="28" fillId="0" borderId="0"/>
    <xf numFmtId="0" fontId="54" fillId="0" borderId="0"/>
    <xf numFmtId="0" fontId="28" fillId="0" borderId="0"/>
    <xf numFmtId="0" fontId="28" fillId="0" borderId="0"/>
    <xf numFmtId="0" fontId="28" fillId="0" borderId="0"/>
    <xf numFmtId="0" fontId="28" fillId="0" borderId="0"/>
    <xf numFmtId="0" fontId="2" fillId="0" borderId="0"/>
    <xf numFmtId="0" fontId="54" fillId="0" borderId="0"/>
    <xf numFmtId="215" fontId="28" fillId="0" borderId="0"/>
    <xf numFmtId="232" fontId="54" fillId="0" borderId="0"/>
    <xf numFmtId="0" fontId="28" fillId="0" borderId="0"/>
    <xf numFmtId="0" fontId="54" fillId="0" borderId="0"/>
    <xf numFmtId="0" fontId="28" fillId="0" borderId="0"/>
    <xf numFmtId="0" fontId="28" fillId="0" borderId="0"/>
    <xf numFmtId="0" fontId="28" fillId="0" borderId="0"/>
    <xf numFmtId="0" fontId="28" fillId="0" borderId="0"/>
    <xf numFmtId="215" fontId="28" fillId="0" borderId="0"/>
    <xf numFmtId="0" fontId="54" fillId="0" borderId="0"/>
    <xf numFmtId="0" fontId="28" fillId="31" borderId="370" applyNumberFormat="0" applyFont="0" applyAlignment="0" applyProtection="0"/>
    <xf numFmtId="0" fontId="28" fillId="31" borderId="370" applyNumberFormat="0" applyFont="0" applyAlignment="0" applyProtection="0"/>
    <xf numFmtId="0" fontId="28" fillId="31" borderId="370" applyNumberFormat="0" applyFont="0" applyAlignment="0" applyProtection="0"/>
    <xf numFmtId="0" fontId="28" fillId="31" borderId="370" applyNumberFormat="0" applyFont="0" applyAlignment="0" applyProtection="0"/>
    <xf numFmtId="0" fontId="28" fillId="31" borderId="370" applyNumberFormat="0" applyFont="0" applyAlignment="0" applyProtection="0"/>
    <xf numFmtId="0" fontId="28"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232"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90" fillId="31" borderId="370" applyNumberFormat="0" applyFont="0" applyAlignment="0" applyProtection="0"/>
    <xf numFmtId="0" fontId="28" fillId="100" borderId="370" applyNumberFormat="0" applyAlignment="0" applyProtection="0"/>
    <xf numFmtId="232" fontId="28" fillId="100" borderId="370" applyNumberFormat="0" applyAlignment="0" applyProtection="0"/>
    <xf numFmtId="232" fontId="28" fillId="100" borderId="370" applyNumberFormat="0" applyAlignment="0" applyProtection="0"/>
    <xf numFmtId="232" fontId="28" fillId="100" borderId="370" applyNumberFormat="0" applyAlignment="0" applyProtection="0"/>
    <xf numFmtId="232" fontId="28" fillId="100" borderId="370" applyNumberFormat="0" applyAlignment="0" applyProtection="0"/>
    <xf numFmtId="0" fontId="28" fillId="100" borderId="370" applyNumberFormat="0" applyAlignment="0" applyProtection="0"/>
    <xf numFmtId="0" fontId="28" fillId="100" borderId="370" applyNumberFormat="0" applyAlignment="0" applyProtection="0"/>
    <xf numFmtId="0" fontId="28" fillId="100" borderId="370" applyNumberFormat="0" applyAlignment="0" applyProtection="0"/>
    <xf numFmtId="0" fontId="54" fillId="31" borderId="370" applyNumberFormat="0" applyFont="0" applyAlignment="0" applyProtection="0"/>
    <xf numFmtId="232" fontId="54" fillId="31" borderId="370" applyNumberFormat="0" applyFont="0" applyAlignment="0" applyProtection="0"/>
    <xf numFmtId="232" fontId="54" fillId="31" borderId="370" applyNumberFormat="0" applyFont="0" applyAlignment="0" applyProtection="0"/>
    <xf numFmtId="232" fontId="54" fillId="31" borderId="370" applyNumberFormat="0" applyFont="0" applyAlignment="0" applyProtection="0"/>
    <xf numFmtId="232" fontId="54" fillId="31" borderId="370" applyNumberFormat="0" applyFont="0" applyAlignment="0" applyProtection="0"/>
    <xf numFmtId="0" fontId="54" fillId="31" borderId="370" applyNumberFormat="0" applyFont="0" applyAlignment="0" applyProtection="0"/>
    <xf numFmtId="0" fontId="54" fillId="31" borderId="370" applyNumberFormat="0" applyFont="0" applyAlignment="0" applyProtection="0"/>
    <xf numFmtId="0" fontId="54" fillId="31" borderId="370" applyNumberFormat="0" applyFont="0" applyAlignment="0" applyProtection="0"/>
    <xf numFmtId="0" fontId="2" fillId="49" borderId="352" applyNumberFormat="0" applyFont="0" applyAlignment="0" applyProtection="0"/>
    <xf numFmtId="0" fontId="28" fillId="31" borderId="370" applyNumberFormat="0" applyFont="0" applyAlignment="0" applyProtection="0"/>
    <xf numFmtId="0" fontId="28" fillId="31" borderId="370" applyNumberFormat="0" applyFont="0" applyAlignment="0" applyProtection="0"/>
    <xf numFmtId="0" fontId="28" fillId="31" borderId="370" applyNumberFormat="0" applyFont="0" applyAlignment="0" applyProtection="0"/>
    <xf numFmtId="0" fontId="28" fillId="31" borderId="370" applyNumberFormat="0" applyFont="0" applyAlignment="0" applyProtection="0"/>
    <xf numFmtId="0" fontId="28" fillId="31" borderId="370" applyNumberFormat="0" applyFont="0" applyAlignment="0" applyProtection="0"/>
    <xf numFmtId="0" fontId="28" fillId="31" borderId="370" applyNumberFormat="0" applyFont="0" applyAlignment="0" applyProtection="0"/>
    <xf numFmtId="0"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175" fillId="47" borderId="349" applyNumberFormat="0" applyAlignment="0" applyProtection="0"/>
    <xf numFmtId="0" fontId="67" fillId="75" borderId="371" applyNumberFormat="0" applyAlignment="0" applyProtection="0"/>
    <xf numFmtId="0" fontId="67" fillId="75" borderId="371" applyNumberFormat="0" applyAlignment="0" applyProtection="0"/>
    <xf numFmtId="0" fontId="67" fillId="75" borderId="371" applyNumberFormat="0" applyAlignment="0" applyProtection="0"/>
    <xf numFmtId="0" fontId="67" fillId="75" borderId="371" applyNumberFormat="0" applyAlignment="0" applyProtection="0"/>
    <xf numFmtId="0" fontId="67" fillId="75" borderId="371" applyNumberFormat="0" applyAlignment="0" applyProtection="0"/>
    <xf numFmtId="0" fontId="67" fillId="75" borderId="371" applyNumberFormat="0" applyAlignment="0" applyProtection="0"/>
    <xf numFmtId="0" fontId="67" fillId="75" borderId="371" applyNumberFormat="0" applyAlignment="0" applyProtection="0"/>
    <xf numFmtId="0" fontId="67" fillId="75" borderId="371" applyNumberFormat="0" applyAlignment="0" applyProtection="0"/>
    <xf numFmtId="0" fontId="67" fillId="75" borderId="371" applyNumberFormat="0" applyAlignment="0" applyProtection="0"/>
    <xf numFmtId="0" fontId="67" fillId="75" borderId="371" applyNumberFormat="0" applyAlignment="0" applyProtection="0"/>
    <xf numFmtId="0" fontId="67" fillId="75" borderId="371" applyNumberFormat="0" applyAlignment="0" applyProtection="0"/>
    <xf numFmtId="0" fontId="67"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232"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75" borderId="371" applyNumberFormat="0" applyAlignment="0" applyProtection="0"/>
    <xf numFmtId="0" fontId="103" fillId="96" borderId="371" applyNumberFormat="0" applyAlignment="0" applyProtection="0"/>
    <xf numFmtId="232" fontId="103" fillId="96" borderId="371" applyNumberFormat="0" applyAlignment="0" applyProtection="0"/>
    <xf numFmtId="232" fontId="103" fillId="96" borderId="371" applyNumberFormat="0" applyAlignment="0" applyProtection="0"/>
    <xf numFmtId="232" fontId="103" fillId="96" borderId="371" applyNumberFormat="0" applyAlignment="0" applyProtection="0"/>
    <xf numFmtId="232" fontId="103" fillId="96" borderId="371" applyNumberFormat="0" applyAlignment="0" applyProtection="0"/>
    <xf numFmtId="0" fontId="103" fillId="96" borderId="371" applyNumberFormat="0" applyAlignment="0" applyProtection="0"/>
    <xf numFmtId="0" fontId="103" fillId="96" borderId="371" applyNumberFormat="0" applyAlignment="0" applyProtection="0"/>
    <xf numFmtId="0" fontId="103" fillId="96" borderId="371" applyNumberFormat="0" applyAlignment="0" applyProtection="0"/>
    <xf numFmtId="0"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232"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67" fillId="28" borderId="371" applyNumberFormat="0" applyAlignment="0" applyProtection="0"/>
    <xf numFmtId="0" fontId="28" fillId="0" borderId="0" applyFill="0" applyBorder="0" applyAlignment="0" applyProtection="0"/>
    <xf numFmtId="196" fontId="28" fillId="0" borderId="0" applyFill="0" applyBorder="0" applyAlignment="0" applyProtection="0"/>
    <xf numFmtId="10" fontId="28" fillId="0" borderId="0" applyFill="0" applyBorder="0" applyAlignment="0" applyProtection="0"/>
    <xf numFmtId="9" fontId="28" fillId="0" borderId="0" applyFill="0" applyBorder="0" applyAlignment="0" applyProtection="0"/>
    <xf numFmtId="9" fontId="28" fillId="0" borderId="0" applyFill="0" applyBorder="0" applyAlignment="0" applyProtection="0"/>
    <xf numFmtId="9" fontId="6"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8" fillId="0" borderId="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90"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28" fillId="0" borderId="0" applyFont="0" applyFill="0" applyBorder="0" applyAlignment="0" applyProtection="0"/>
    <xf numFmtId="9" fontId="28" fillId="0" borderId="0" applyFill="0" applyBorder="0" applyAlignment="0" applyProtection="0"/>
    <xf numFmtId="9" fontId="28" fillId="0" borderId="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6"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9" fontId="2" fillId="0" borderId="0" applyFont="0" applyFill="0" applyBorder="0" applyAlignment="0" applyProtection="0"/>
    <xf numFmtId="9" fontId="90" fillId="0" borderId="0" applyFont="0" applyFill="0" applyBorder="0" applyAlignment="0" applyProtection="0"/>
    <xf numFmtId="9" fontId="28" fillId="0" borderId="0" applyFill="0" applyBorder="0" applyAlignment="0" applyProtection="0"/>
    <xf numFmtId="9" fontId="28" fillId="0" borderId="0" applyFill="0" applyBorder="0" applyAlignment="0" applyProtection="0"/>
    <xf numFmtId="9" fontId="32" fillId="0" borderId="209" applyNumberFormat="0" applyBorder="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16" fillId="0" borderId="372"/>
    <xf numFmtId="0" fontId="216" fillId="0" borderId="372"/>
    <xf numFmtId="0" fontId="217" fillId="0" borderId="373"/>
    <xf numFmtId="3" fontId="28" fillId="0" borderId="363" applyNumberFormat="0" applyFont="0" applyFill="0" applyAlignment="0" applyProtection="0">
      <alignment vertical="center"/>
    </xf>
    <xf numFmtId="3" fontId="28" fillId="0" borderId="363" applyNumberFormat="0" applyFont="0" applyFill="0" applyAlignment="0" applyProtection="0">
      <alignment vertical="center"/>
    </xf>
    <xf numFmtId="181" fontId="228" fillId="0" borderId="0" applyBorder="0" applyProtection="0"/>
    <xf numFmtId="0" fontId="28" fillId="0" borderId="0" applyFill="0" applyBorder="0" applyAlignment="0"/>
    <xf numFmtId="0" fontId="28" fillId="0" borderId="0" applyFill="0" applyBorder="0" applyAlignment="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18" fillId="0" borderId="0" applyNumberFormat="0" applyFill="0" applyBorder="0" applyAlignment="0" applyProtection="0"/>
    <xf numFmtId="232" fontId="218" fillId="0" borderId="0" applyNumberFormat="0" applyFill="0" applyBorder="0" applyAlignment="0" applyProtection="0"/>
    <xf numFmtId="232" fontId="218" fillId="0" borderId="0" applyNumberFormat="0" applyFill="0" applyBorder="0" applyAlignment="0" applyProtection="0"/>
    <xf numFmtId="0" fontId="218" fillId="0" borderId="0" applyNumberFormat="0" applyFill="0" applyBorder="0" applyAlignment="0" applyProtection="0"/>
    <xf numFmtId="0" fontId="218" fillId="0" borderId="0" applyNumberFormat="0" applyFill="0" applyBorder="0" applyAlignment="0" applyProtection="0"/>
    <xf numFmtId="0" fontId="218" fillId="0" borderId="0" applyNumberFormat="0" applyFill="0" applyBorder="0" applyAlignment="0" applyProtection="0"/>
    <xf numFmtId="0" fontId="218" fillId="0" borderId="0" applyNumberFormat="0" applyFill="0" applyBorder="0" applyAlignment="0" applyProtection="0"/>
    <xf numFmtId="0" fontId="218" fillId="0" borderId="0" applyNumberFormat="0" applyFill="0" applyBorder="0" applyAlignment="0" applyProtection="0"/>
    <xf numFmtId="0" fontId="218" fillId="0" borderId="0" applyNumberFormat="0" applyFill="0" applyBorder="0" applyAlignment="0" applyProtection="0"/>
    <xf numFmtId="0" fontId="218" fillId="0" borderId="0" applyNumberFormat="0" applyFill="0" applyBorder="0" applyAlignment="0" applyProtection="0"/>
    <xf numFmtId="232" fontId="218" fillId="0" borderId="0" applyNumberFormat="0" applyFill="0" applyBorder="0" applyAlignment="0" applyProtection="0"/>
    <xf numFmtId="232" fontId="218" fillId="0" borderId="0" applyNumberFormat="0" applyFill="0" applyBorder="0" applyAlignment="0" applyProtection="0"/>
    <xf numFmtId="232" fontId="104" fillId="0" borderId="0" applyNumberFormat="0" applyFill="0" applyBorder="0" applyAlignment="0" applyProtection="0"/>
    <xf numFmtId="0" fontId="68" fillId="0" borderId="0" applyNumberFormat="0" applyFill="0" applyBorder="0" applyAlignment="0" applyProtection="0"/>
    <xf numFmtId="232" fontId="68" fillId="0" borderId="0" applyNumberFormat="0" applyFill="0" applyBorder="0" applyAlignment="0" applyProtection="0"/>
    <xf numFmtId="0" fontId="222"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0" fontId="237" fillId="0" borderId="0" applyNumberFormat="0" applyFill="0" applyBorder="0" applyAlignment="0" applyProtection="0"/>
    <xf numFmtId="240" fontId="28" fillId="0" borderId="374">
      <protection locked="0"/>
    </xf>
    <xf numFmtId="240" fontId="28" fillId="0" borderId="374">
      <protection locked="0"/>
    </xf>
    <xf numFmtId="240" fontId="28" fillId="0" borderId="374">
      <protection locked="0"/>
    </xf>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240" fontId="28" fillId="0" borderId="376">
      <protection locked="0"/>
    </xf>
    <xf numFmtId="240" fontId="28" fillId="0" borderId="376">
      <protection locked="0"/>
    </xf>
    <xf numFmtId="240" fontId="28" fillId="0" borderId="376">
      <protection locked="0"/>
    </xf>
    <xf numFmtId="240" fontId="28" fillId="0" borderId="376">
      <protection locked="0"/>
    </xf>
    <xf numFmtId="240" fontId="28" fillId="0" borderId="376">
      <protection locked="0"/>
    </xf>
    <xf numFmtId="240" fontId="28" fillId="0" borderId="376">
      <protection locked="0"/>
    </xf>
    <xf numFmtId="240" fontId="28" fillId="0" borderId="376">
      <protection locked="0"/>
    </xf>
    <xf numFmtId="240" fontId="28" fillId="0" borderId="376">
      <protection locked="0"/>
    </xf>
    <xf numFmtId="0" fontId="69" fillId="0" borderId="377" applyNumberFormat="0" applyFill="0" applyAlignment="0" applyProtection="0"/>
    <xf numFmtId="232" fontId="69" fillId="0" borderId="377" applyNumberFormat="0" applyFill="0" applyAlignment="0" applyProtection="0"/>
    <xf numFmtId="232" fontId="69" fillId="0" borderId="377" applyNumberFormat="0" applyFill="0" applyAlignment="0" applyProtection="0"/>
    <xf numFmtId="232" fontId="69" fillId="0" borderId="377" applyNumberFormat="0" applyFill="0" applyAlignment="0" applyProtection="0"/>
    <xf numFmtId="232" fontId="69" fillId="0" borderId="377" applyNumberFormat="0" applyFill="0" applyAlignment="0" applyProtection="0"/>
    <xf numFmtId="0" fontId="69" fillId="0" borderId="377" applyNumberFormat="0" applyFill="0" applyAlignment="0" applyProtection="0"/>
    <xf numFmtId="0" fontId="69" fillId="0" borderId="377" applyNumberFormat="0" applyFill="0" applyAlignment="0" applyProtection="0"/>
    <xf numFmtId="0" fontId="69" fillId="0" borderId="377" applyNumberFormat="0" applyFill="0" applyAlignment="0" applyProtection="0"/>
    <xf numFmtId="0" fontId="181" fillId="0" borderId="353" applyNumberFormat="0" applyFill="0" applyAlignment="0" applyProtection="0"/>
    <xf numFmtId="240" fontId="28" fillId="0" borderId="374">
      <protection locked="0"/>
    </xf>
    <xf numFmtId="240" fontId="28" fillId="0" borderId="374">
      <protection locked="0"/>
    </xf>
    <xf numFmtId="240" fontId="28" fillId="0" borderId="374">
      <protection locked="0"/>
    </xf>
    <xf numFmtId="4" fontId="238" fillId="0" borderId="0" applyFont="0" applyFill="0" applyBorder="0" applyAlignment="0" applyProtection="0"/>
    <xf numFmtId="0" fontId="28" fillId="0" borderId="0" applyNumberFormat="0" applyFill="0" applyBorder="0">
      <alignment horizontal="left"/>
    </xf>
    <xf numFmtId="8" fontId="238" fillId="0" borderId="0" applyFont="0" applyFill="0" applyBorder="0" applyAlignment="0" applyProtection="0"/>
    <xf numFmtId="252" fontId="28" fillId="0" borderId="0" applyFill="0" applyBorder="0" applyAlignment="0" applyProtection="0"/>
    <xf numFmtId="253" fontId="28" fillId="0" borderId="0" applyFill="0" applyBorder="0" applyAlignment="0" applyProtection="0"/>
    <xf numFmtId="0" fontId="70" fillId="0" borderId="0" applyNumberFormat="0" applyFill="0" applyBorder="0" applyAlignment="0" applyProtection="0"/>
    <xf numFmtId="232" fontId="70" fillId="0" borderId="0" applyNumberFormat="0" applyFill="0" applyBorder="0" applyAlignment="0" applyProtection="0"/>
    <xf numFmtId="0" fontId="179"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232" fontId="106" fillId="0" borderId="0" applyNumberFormat="0" applyFill="0" applyBorder="0" applyAlignment="0" applyProtection="0"/>
    <xf numFmtId="232"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232" fontId="106" fillId="0" borderId="0" applyNumberFormat="0" applyFill="0" applyBorder="0" applyAlignment="0" applyProtection="0"/>
    <xf numFmtId="232"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232" fontId="106" fillId="0" borderId="0" applyNumberFormat="0" applyFill="0" applyBorder="0" applyAlignment="0" applyProtection="0"/>
    <xf numFmtId="0" fontId="70" fillId="0" borderId="0" applyNumberFormat="0" applyFill="0" applyBorder="0" applyAlignment="0" applyProtection="0"/>
    <xf numFmtId="232" fontId="70" fillId="0" borderId="0" applyNumberFormat="0" applyFill="0" applyBorder="0" applyAlignment="0" applyProtection="0"/>
    <xf numFmtId="0" fontId="70" fillId="0" borderId="0" applyNumberFormat="0" applyFill="0" applyBorder="0" applyAlignment="0" applyProtection="0"/>
    <xf numFmtId="232" fontId="70" fillId="0" borderId="0" applyNumberFormat="0" applyFill="0" applyBorder="0" applyAlignment="0" applyProtection="0"/>
    <xf numFmtId="0" fontId="70" fillId="0" borderId="0" applyNumberFormat="0" applyFill="0" applyBorder="0" applyAlignment="0" applyProtection="0"/>
    <xf numFmtId="232" fontId="70" fillId="0" borderId="0" applyNumberFormat="0" applyFill="0" applyBorder="0" applyAlignment="0" applyProtection="0"/>
    <xf numFmtId="0" fontId="70" fillId="0" borderId="0" applyNumberFormat="0" applyFill="0" applyBorder="0" applyAlignment="0" applyProtection="0"/>
    <xf numFmtId="232" fontId="70" fillId="0" borderId="0" applyNumberFormat="0" applyFill="0" applyBorder="0" applyAlignment="0" applyProtection="0"/>
    <xf numFmtId="0" fontId="70" fillId="0" borderId="0" applyNumberFormat="0" applyFill="0" applyBorder="0" applyAlignment="0" applyProtection="0"/>
    <xf numFmtId="232" fontId="70" fillId="0" borderId="0" applyNumberFormat="0" applyFill="0" applyBorder="0" applyAlignment="0" applyProtection="0"/>
    <xf numFmtId="0" fontId="224" fillId="0" borderId="378"/>
    <xf numFmtId="0" fontId="224" fillId="0" borderId="378"/>
    <xf numFmtId="0" fontId="239" fillId="0" borderId="0" applyNumberFormat="0" applyFill="0" applyBorder="0" applyAlignment="0" applyProtection="0"/>
    <xf numFmtId="232" fontId="239" fillId="0" borderId="0" applyNumberFormat="0" applyFill="0" applyBorder="0" applyAlignment="0" applyProtection="0"/>
    <xf numFmtId="214" fontId="28" fillId="0" borderId="0"/>
    <xf numFmtId="43" fontId="28" fillId="0" borderId="0" applyFont="0" applyFill="0" applyBorder="0" applyAlignment="0" applyProtection="0"/>
    <xf numFmtId="0" fontId="2" fillId="0" borderId="0"/>
    <xf numFmtId="43" fontId="2" fillId="0" borderId="0" applyFont="0" applyFill="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71"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8" borderId="0" applyNumberFormat="0" applyBorder="0" applyAlignment="0" applyProtection="0"/>
    <xf numFmtId="0" fontId="2" fillId="72" borderId="0" applyNumberFormat="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57"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232"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75" borderId="365" applyNumberFormat="0" applyAlignment="0" applyProtection="0"/>
    <xf numFmtId="0" fontId="93" fillId="96" borderId="365" applyNumberFormat="0" applyAlignment="0" applyProtection="0"/>
    <xf numFmtId="232" fontId="93" fillId="96" borderId="365" applyNumberFormat="0" applyAlignment="0" applyProtection="0"/>
    <xf numFmtId="232" fontId="93" fillId="96" borderId="365" applyNumberFormat="0" applyAlignment="0" applyProtection="0"/>
    <xf numFmtId="232" fontId="93" fillId="96" borderId="365" applyNumberFormat="0" applyAlignment="0" applyProtection="0"/>
    <xf numFmtId="232" fontId="93" fillId="96" borderId="365" applyNumberFormat="0" applyAlignment="0" applyProtection="0"/>
    <xf numFmtId="0" fontId="93" fillId="96" borderId="365" applyNumberFormat="0" applyAlignment="0" applyProtection="0"/>
    <xf numFmtId="0" fontId="93" fillId="96" borderId="365" applyNumberFormat="0" applyAlignment="0" applyProtection="0"/>
    <xf numFmtId="0" fontId="93" fillId="96" borderId="365" applyNumberFormat="0" applyAlignment="0" applyProtection="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232"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0" fontId="57" fillId="28" borderId="365" applyNumberFormat="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39" fontId="227" fillId="0" borderId="366"/>
    <xf numFmtId="239" fontId="227" fillId="0" borderId="366"/>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174" fontId="28" fillId="0" borderId="0"/>
    <xf numFmtId="0" fontId="205" fillId="0" borderId="0"/>
    <xf numFmtId="0" fontId="30" fillId="0" borderId="369">
      <alignment horizontal="left" vertical="center"/>
    </xf>
    <xf numFmtId="0" fontId="30" fillId="0" borderId="369">
      <alignment horizontal="left" vertical="center"/>
    </xf>
    <xf numFmtId="10" fontId="113" fillId="76" borderId="363" applyNumberFormat="0" applyBorder="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100" fillId="15" borderId="365" applyNumberFormat="0" applyAlignment="0" applyProtection="0"/>
    <xf numFmtId="0"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232"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100"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100" fillId="82" borderId="365" applyNumberFormat="0" applyAlignment="0" applyProtection="0"/>
    <xf numFmtId="232" fontId="100" fillId="82" borderId="365" applyNumberFormat="0" applyAlignment="0" applyProtection="0"/>
    <xf numFmtId="232" fontId="100" fillId="82" borderId="365" applyNumberFormat="0" applyAlignment="0" applyProtection="0"/>
    <xf numFmtId="232" fontId="100" fillId="82" borderId="365" applyNumberFormat="0" applyAlignment="0" applyProtection="0"/>
    <xf numFmtId="232" fontId="100" fillId="82" borderId="365" applyNumberFormat="0" applyAlignment="0" applyProtection="0"/>
    <xf numFmtId="0" fontId="100" fillId="82" borderId="365" applyNumberFormat="0" applyAlignment="0" applyProtection="0"/>
    <xf numFmtId="0" fontId="100" fillId="82" borderId="365" applyNumberFormat="0" applyAlignment="0" applyProtection="0"/>
    <xf numFmtId="0" fontId="100" fillId="82"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232"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64" fillId="15" borderId="365" applyNumberFormat="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8" fillId="0" borderId="0"/>
    <xf numFmtId="234" fontId="28" fillId="0" borderId="0"/>
    <xf numFmtId="0" fontId="2" fillId="0" borderId="0"/>
    <xf numFmtId="0" fontId="2" fillId="0" borderId="0"/>
    <xf numFmtId="234"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214" fontId="2" fillId="0" borderId="0"/>
    <xf numFmtId="214" fontId="2" fillId="0" borderId="0"/>
    <xf numFmtId="214" fontId="2" fillId="0" borderId="0"/>
    <xf numFmtId="214" fontId="2" fillId="0" borderId="0"/>
    <xf numFmtId="214" fontId="2" fillId="0" borderId="0"/>
    <xf numFmtId="0" fontId="2" fillId="0" borderId="0"/>
    <xf numFmtId="214" fontId="2" fillId="0" borderId="0"/>
    <xf numFmtId="0" fontId="2" fillId="0" borderId="0"/>
    <xf numFmtId="0" fontId="2" fillId="0" borderId="0"/>
    <xf numFmtId="0" fontId="2" fillId="0" borderId="0"/>
    <xf numFmtId="214"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5" fontId="28" fillId="0" borderId="0"/>
    <xf numFmtId="0" fontId="2" fillId="49" borderId="35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2" fillId="0" borderId="209" applyNumberFormat="0" applyBorder="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16" fillId="0" borderId="372"/>
    <xf numFmtId="0" fontId="216" fillId="0" borderId="372"/>
    <xf numFmtId="3" fontId="28" fillId="0" borderId="363" applyNumberFormat="0" applyFont="0" applyFill="0" applyAlignment="0" applyProtection="0">
      <alignment vertical="center"/>
    </xf>
    <xf numFmtId="3" fontId="28" fillId="0" borderId="363" applyNumberFormat="0" applyFont="0" applyFill="0" applyAlignment="0" applyProtection="0">
      <alignment vertical="center"/>
    </xf>
    <xf numFmtId="0" fontId="28" fillId="0" borderId="0" applyFill="0" applyBorder="0" applyAlignment="0"/>
    <xf numFmtId="0" fontId="28" fillId="0" borderId="0" applyFill="0" applyBorder="0" applyAlignment="0"/>
    <xf numFmtId="217" fontId="28" fillId="0" borderId="0">
      <alignment vertical="center"/>
      <protection locked="0"/>
    </xf>
    <xf numFmtId="214" fontId="28" fillId="0" borderId="0"/>
    <xf numFmtId="43" fontId="28" fillId="0" borderId="0" applyFont="0" applyFill="0" applyBorder="0" applyAlignment="0" applyProtection="0"/>
    <xf numFmtId="0" fontId="2" fillId="0" borderId="0"/>
    <xf numFmtId="43" fontId="2" fillId="0" borderId="0" applyFont="0" applyFill="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71"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8" borderId="0" applyNumberFormat="0" applyBorder="0" applyAlignment="0" applyProtection="0"/>
    <xf numFmtId="0" fontId="2" fillId="72" borderId="0" applyNumberFormat="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174" fontId="28" fillId="0" borderId="0"/>
    <xf numFmtId="0" fontId="205" fillId="0" borderId="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8" fillId="0" borderId="0"/>
    <xf numFmtId="234" fontId="28" fillId="0" borderId="0"/>
    <xf numFmtId="0" fontId="2" fillId="0" borderId="0"/>
    <xf numFmtId="0" fontId="2" fillId="0" borderId="0"/>
    <xf numFmtId="234"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214" fontId="2" fillId="0" borderId="0"/>
    <xf numFmtId="214" fontId="2" fillId="0" borderId="0"/>
    <xf numFmtId="214" fontId="2" fillId="0" borderId="0"/>
    <xf numFmtId="214" fontId="2" fillId="0" borderId="0"/>
    <xf numFmtId="214" fontId="2" fillId="0" borderId="0"/>
    <xf numFmtId="0" fontId="2" fillId="0" borderId="0"/>
    <xf numFmtId="21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5" fontId="28" fillId="0" borderId="0"/>
    <xf numFmtId="0" fontId="2" fillId="49" borderId="35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16" fillId="0" borderId="372"/>
    <xf numFmtId="0" fontId="216" fillId="0" borderId="372"/>
    <xf numFmtId="0" fontId="28" fillId="0" borderId="0" applyFill="0" applyBorder="0" applyAlignment="0"/>
    <xf numFmtId="0" fontId="28" fillId="0" borderId="0" applyFill="0" applyBorder="0" applyAlignment="0"/>
    <xf numFmtId="240" fontId="28" fillId="0" borderId="374">
      <protection locked="0"/>
    </xf>
    <xf numFmtId="240" fontId="28" fillId="0" borderId="374">
      <protection locked="0"/>
    </xf>
    <xf numFmtId="240" fontId="28" fillId="0" borderId="374">
      <protection locked="0"/>
    </xf>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232"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105" fillId="0" borderId="375" applyNumberFormat="0" applyFill="0" applyAlignment="0" applyProtection="0"/>
    <xf numFmtId="0" fontId="69" fillId="0" borderId="377" applyNumberFormat="0" applyFill="0" applyAlignment="0" applyProtection="0"/>
    <xf numFmtId="232" fontId="69" fillId="0" borderId="377" applyNumberFormat="0" applyFill="0" applyAlignment="0" applyProtection="0"/>
    <xf numFmtId="232" fontId="69" fillId="0" borderId="377" applyNumberFormat="0" applyFill="0" applyAlignment="0" applyProtection="0"/>
    <xf numFmtId="232" fontId="69" fillId="0" borderId="377" applyNumberFormat="0" applyFill="0" applyAlignment="0" applyProtection="0"/>
    <xf numFmtId="232" fontId="69" fillId="0" borderId="377" applyNumberFormat="0" applyFill="0" applyAlignment="0" applyProtection="0"/>
    <xf numFmtId="0" fontId="69" fillId="0" borderId="377" applyNumberFormat="0" applyFill="0" applyAlignment="0" applyProtection="0"/>
    <xf numFmtId="0" fontId="69" fillId="0" borderId="377" applyNumberFormat="0" applyFill="0" applyAlignment="0" applyProtection="0"/>
    <xf numFmtId="0" fontId="69" fillId="0" borderId="377" applyNumberFormat="0" applyFill="0" applyAlignment="0" applyProtection="0"/>
    <xf numFmtId="240" fontId="28" fillId="0" borderId="374">
      <protection locked="0"/>
    </xf>
    <xf numFmtId="240" fontId="28" fillId="0" borderId="374">
      <protection locked="0"/>
    </xf>
    <xf numFmtId="240" fontId="28" fillId="0" borderId="374">
      <protection locked="0"/>
    </xf>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214" fontId="28" fillId="0" borderId="0"/>
    <xf numFmtId="43" fontId="28" fillId="0" borderId="0" applyFont="0" applyFill="0" applyBorder="0" applyAlignment="0" applyProtection="0"/>
    <xf numFmtId="0" fontId="2" fillId="0" borderId="0"/>
    <xf numFmtId="43" fontId="2" fillId="0" borderId="0" applyFont="0" applyFill="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71"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8" borderId="0" applyNumberFormat="0" applyBorder="0" applyAlignment="0" applyProtection="0"/>
    <xf numFmtId="0" fontId="2" fillId="72" borderId="0" applyNumberFormat="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174" fontId="28" fillId="0" borderId="0"/>
    <xf numFmtId="0" fontId="205" fillId="0" borderId="0"/>
    <xf numFmtId="0" fontId="30" fillId="0" borderId="368" applyNumberFormat="0" applyAlignment="0" applyProtection="0"/>
    <xf numFmtId="10" fontId="113" fillId="76" borderId="363" applyNumberFormat="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8" fillId="0" borderId="0"/>
    <xf numFmtId="234" fontId="28" fillId="0" borderId="0"/>
    <xf numFmtId="0" fontId="2" fillId="0" borderId="0"/>
    <xf numFmtId="0" fontId="2" fillId="0" borderId="0"/>
    <xf numFmtId="234"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214" fontId="2" fillId="0" borderId="0"/>
    <xf numFmtId="214" fontId="2" fillId="0" borderId="0"/>
    <xf numFmtId="214" fontId="2" fillId="0" borderId="0"/>
    <xf numFmtId="214" fontId="2" fillId="0" borderId="0"/>
    <xf numFmtId="214" fontId="2" fillId="0" borderId="0"/>
    <xf numFmtId="0" fontId="2" fillId="0" borderId="0"/>
    <xf numFmtId="21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5" fontId="28" fillId="0" borderId="0"/>
    <xf numFmtId="0" fontId="2" fillId="49" borderId="35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16" fillId="0" borderId="372"/>
    <xf numFmtId="0" fontId="216" fillId="0" borderId="372"/>
    <xf numFmtId="3" fontId="28" fillId="0" borderId="363" applyNumberFormat="0" applyFont="0" applyFill="0" applyAlignment="0" applyProtection="0">
      <alignment vertical="center"/>
    </xf>
    <xf numFmtId="3" fontId="28" fillId="0" borderId="363" applyNumberFormat="0" applyFont="0" applyFill="0" applyAlignment="0" applyProtection="0">
      <alignment vertical="center"/>
    </xf>
    <xf numFmtId="0" fontId="28" fillId="0" borderId="0" applyFill="0" applyBorder="0" applyAlignment="0"/>
    <xf numFmtId="0" fontId="28" fillId="0" borderId="0" applyFill="0" applyBorder="0" applyAlignment="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214" fontId="28" fillId="0" borderId="0"/>
    <xf numFmtId="43" fontId="28" fillId="0" borderId="0" applyFont="0" applyFill="0" applyBorder="0" applyAlignment="0" applyProtection="0"/>
    <xf numFmtId="0" fontId="2" fillId="0" borderId="0"/>
    <xf numFmtId="43" fontId="2" fillId="0" borderId="0" applyFont="0" applyFill="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71"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8" borderId="0" applyNumberFormat="0" applyBorder="0" applyAlignment="0" applyProtection="0"/>
    <xf numFmtId="0" fontId="2" fillId="72" borderId="0" applyNumberFormat="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174" fontId="28" fillId="0" borderId="0"/>
    <xf numFmtId="0" fontId="205" fillId="0" borderId="0"/>
    <xf numFmtId="0" fontId="35" fillId="99" borderId="364">
      <alignment vertical="center" wrapText="1"/>
    </xf>
    <xf numFmtId="0" fontId="35" fillId="99" borderId="364">
      <alignment vertical="center" wrapText="1"/>
    </xf>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8" fillId="0" borderId="0"/>
    <xf numFmtId="234" fontId="28" fillId="0" borderId="0"/>
    <xf numFmtId="0" fontId="2" fillId="0" borderId="0"/>
    <xf numFmtId="0" fontId="2" fillId="0" borderId="0"/>
    <xf numFmtId="234"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214" fontId="2" fillId="0" borderId="0"/>
    <xf numFmtId="214" fontId="2" fillId="0" borderId="0"/>
    <xf numFmtId="214" fontId="2" fillId="0" borderId="0"/>
    <xf numFmtId="214" fontId="2" fillId="0" borderId="0"/>
    <xf numFmtId="214" fontId="2" fillId="0" borderId="0"/>
    <xf numFmtId="0" fontId="2" fillId="0" borderId="0"/>
    <xf numFmtId="21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5" fontId="28" fillId="0" borderId="0"/>
    <xf numFmtId="0" fontId="2" fillId="49" borderId="35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2" fillId="0" borderId="209" applyNumberFormat="0" applyBorder="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8" fillId="0" borderId="0" applyFill="0" applyBorder="0" applyAlignment="0"/>
    <xf numFmtId="0" fontId="216" fillId="0" borderId="372"/>
    <xf numFmtId="0" fontId="216" fillId="0" borderId="372"/>
    <xf numFmtId="0" fontId="28" fillId="0" borderId="0" applyFill="0" applyBorder="0" applyAlignment="0"/>
    <xf numFmtId="0" fontId="28" fillId="0" borderId="0" applyFill="0" applyBorder="0" applyAlignment="0"/>
    <xf numFmtId="0" fontId="2" fillId="0" borderId="0"/>
    <xf numFmtId="43" fontId="2" fillId="0" borderId="0" applyFont="0" applyFill="0" applyBorder="0" applyAlignment="0" applyProtection="0"/>
    <xf numFmtId="9" fontId="28" fillId="0" borderId="0" applyFont="0" applyFill="0" applyBorder="0" applyAlignment="0" applyProtection="0"/>
    <xf numFmtId="214" fontId="28" fillId="0" borderId="0"/>
    <xf numFmtId="43" fontId="28" fillId="0" borderId="0" applyFont="0" applyFill="0" applyBorder="0" applyAlignment="0" applyProtection="0"/>
    <xf numFmtId="0" fontId="2" fillId="0" borderId="0"/>
    <xf numFmtId="43" fontId="2" fillId="0" borderId="0" applyFont="0" applyFill="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71"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8" borderId="0" applyNumberFormat="0" applyBorder="0" applyAlignment="0" applyProtection="0"/>
    <xf numFmtId="0" fontId="2" fillId="72"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4" fontId="28" fillId="0" borderId="0"/>
    <xf numFmtId="0" fontId="20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8" fillId="0" borderId="0"/>
    <xf numFmtId="234"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214" fontId="2" fillId="0" borderId="0"/>
    <xf numFmtId="214" fontId="2" fillId="0" borderId="0"/>
    <xf numFmtId="214" fontId="2" fillId="0" borderId="0"/>
    <xf numFmtId="214" fontId="2" fillId="0" borderId="0"/>
    <xf numFmtId="214" fontId="2" fillId="0" borderId="0"/>
    <xf numFmtId="0" fontId="2" fillId="0" borderId="0"/>
    <xf numFmtId="21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5" fontId="28" fillId="0" borderId="0"/>
    <xf numFmtId="0" fontId="2" fillId="49" borderId="35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16" fillId="0" borderId="372"/>
    <xf numFmtId="0" fontId="216" fillId="0" borderId="372"/>
    <xf numFmtId="0" fontId="2" fillId="0" borderId="0"/>
    <xf numFmtId="43" fontId="2" fillId="0" borderId="0" applyFont="0" applyFill="0" applyBorder="0" applyAlignment="0" applyProtection="0"/>
    <xf numFmtId="9" fontId="28" fillId="0" borderId="0" applyFont="0" applyFill="0" applyBorder="0" applyAlignment="0" applyProtection="0"/>
    <xf numFmtId="214" fontId="28" fillId="0" borderId="0"/>
    <xf numFmtId="43" fontId="28" fillId="0" borderId="0" applyFont="0" applyFill="0" applyBorder="0" applyAlignment="0" applyProtection="0"/>
    <xf numFmtId="0" fontId="2" fillId="0" borderId="0"/>
    <xf numFmtId="43" fontId="2" fillId="0" borderId="0" applyFont="0" applyFill="0" applyBorder="0" applyAlignment="0" applyProtection="0"/>
    <xf numFmtId="215" fontId="28" fillId="0" borderId="0"/>
    <xf numFmtId="234" fontId="28" fillId="0" borderId="0"/>
    <xf numFmtId="214" fontId="28" fillId="0" borderId="0"/>
    <xf numFmtId="0" fontId="205" fillId="0" borderId="0"/>
    <xf numFmtId="174" fontId="28" fillId="0" borderId="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71"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8" borderId="0" applyNumberFormat="0" applyBorder="0" applyAlignment="0" applyProtection="0"/>
    <xf numFmtId="0" fontId="2" fillId="72"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4" fontId="28" fillId="0" borderId="0"/>
    <xf numFmtId="0" fontId="20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8" fillId="0" borderId="0"/>
    <xf numFmtId="234"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214" fontId="2" fillId="0" borderId="0"/>
    <xf numFmtId="214" fontId="2" fillId="0" borderId="0"/>
    <xf numFmtId="214" fontId="2" fillId="0" borderId="0"/>
    <xf numFmtId="214" fontId="2" fillId="0" borderId="0"/>
    <xf numFmtId="214" fontId="2" fillId="0" borderId="0"/>
    <xf numFmtId="0" fontId="2" fillId="0" borderId="0"/>
    <xf numFmtId="21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5" fontId="28" fillId="0" borderId="0"/>
    <xf numFmtId="0" fontId="2" fillId="49" borderId="35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16" fillId="0" borderId="372"/>
    <xf numFmtId="0" fontId="216" fillId="0" borderId="372"/>
    <xf numFmtId="43" fontId="28" fillId="0" borderId="0" applyFont="0" applyFill="0" applyBorder="0" applyAlignment="0" applyProtection="0"/>
    <xf numFmtId="214" fontId="28" fillId="0" borderId="0"/>
    <xf numFmtId="0" fontId="2" fillId="0" borderId="0"/>
    <xf numFmtId="43" fontId="2" fillId="0" borderId="0" applyFont="0" applyFill="0" applyBorder="0" applyAlignment="0" applyProtection="0"/>
    <xf numFmtId="9" fontId="28" fillId="0" borderId="0" applyFont="0" applyFill="0" applyBorder="0" applyAlignment="0" applyProtection="0"/>
    <xf numFmtId="0" fontId="216" fillId="0" borderId="372"/>
    <xf numFmtId="0" fontId="216" fillId="0" borderId="372"/>
    <xf numFmtId="0" fontId="224" fillId="0" borderId="378"/>
    <xf numFmtId="0" fontId="224" fillId="0" borderId="378"/>
    <xf numFmtId="9" fontId="28" fillId="0" borderId="0" applyFont="0" applyFill="0" applyBorder="0" applyAlignment="0" applyProtection="0"/>
    <xf numFmtId="214" fontId="28" fillId="0" borderId="0"/>
    <xf numFmtId="43" fontId="28" fillId="0" borderId="0" applyFont="0" applyFill="0" applyBorder="0" applyAlignment="0" applyProtection="0"/>
    <xf numFmtId="0" fontId="2" fillId="0" borderId="0"/>
    <xf numFmtId="43" fontId="2" fillId="0" borderId="0" applyFont="0" applyFill="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71"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8" borderId="0" applyNumberFormat="0" applyBorder="0" applyAlignment="0" applyProtection="0"/>
    <xf numFmtId="0" fontId="2" fillId="72"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4" fontId="28" fillId="0" borderId="0"/>
    <xf numFmtId="0" fontId="20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8" fillId="0" borderId="0"/>
    <xf numFmtId="234"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214" fontId="2" fillId="0" borderId="0"/>
    <xf numFmtId="214" fontId="2" fillId="0" borderId="0"/>
    <xf numFmtId="214" fontId="2" fillId="0" borderId="0"/>
    <xf numFmtId="214" fontId="2" fillId="0" borderId="0"/>
    <xf numFmtId="214" fontId="2" fillId="0" borderId="0"/>
    <xf numFmtId="0" fontId="2" fillId="0" borderId="0"/>
    <xf numFmtId="21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5" fontId="28" fillId="0" borderId="0"/>
    <xf numFmtId="0" fontId="2" fillId="49" borderId="35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16" fillId="0" borderId="372"/>
    <xf numFmtId="0" fontId="216" fillId="0" borderId="372"/>
    <xf numFmtId="0" fontId="2" fillId="0" borderId="0"/>
    <xf numFmtId="43" fontId="2" fillId="0" borderId="0" applyFont="0" applyFill="0" applyBorder="0" applyAlignment="0" applyProtection="0"/>
    <xf numFmtId="9" fontId="28" fillId="0" borderId="0" applyFont="0" applyFill="0" applyBorder="0" applyAlignment="0" applyProtection="0"/>
    <xf numFmtId="214" fontId="28" fillId="0" borderId="0"/>
    <xf numFmtId="43" fontId="28" fillId="0" borderId="0" applyFont="0" applyFill="0" applyBorder="0" applyAlignment="0" applyProtection="0"/>
    <xf numFmtId="0" fontId="2" fillId="0" borderId="0"/>
    <xf numFmtId="43" fontId="2" fillId="0" borderId="0" applyFont="0" applyFill="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71"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8" borderId="0" applyNumberFormat="0" applyBorder="0" applyAlignment="0" applyProtection="0"/>
    <xf numFmtId="0" fontId="2" fillId="72"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4" fontId="28" fillId="0" borderId="0"/>
    <xf numFmtId="0" fontId="20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8" fillId="0" borderId="0"/>
    <xf numFmtId="234"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214" fontId="2" fillId="0" borderId="0"/>
    <xf numFmtId="214" fontId="2" fillId="0" borderId="0"/>
    <xf numFmtId="214" fontId="2" fillId="0" borderId="0"/>
    <xf numFmtId="214" fontId="2" fillId="0" borderId="0"/>
    <xf numFmtId="214" fontId="2" fillId="0" borderId="0"/>
    <xf numFmtId="0" fontId="2" fillId="0" borderId="0"/>
    <xf numFmtId="21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5" fontId="28" fillId="0" borderId="0"/>
    <xf numFmtId="0" fontId="2" fillId="49" borderId="35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16" fillId="0" borderId="372"/>
    <xf numFmtId="0" fontId="216" fillId="0" borderId="372"/>
    <xf numFmtId="0" fontId="224" fillId="0" borderId="378"/>
    <xf numFmtId="0" fontId="224" fillId="0" borderId="378"/>
    <xf numFmtId="0" fontId="2" fillId="0" borderId="0"/>
    <xf numFmtId="43" fontId="2" fillId="0" borderId="0" applyFont="0" applyFill="0" applyBorder="0" applyAlignment="0" applyProtection="0"/>
    <xf numFmtId="9" fontId="28" fillId="0" borderId="0" applyFont="0" applyFill="0" applyBorder="0" applyAlignment="0" applyProtection="0"/>
    <xf numFmtId="0" fontId="2" fillId="0" borderId="0"/>
    <xf numFmtId="43" fontId="2" fillId="0" borderId="0" applyFont="0" applyFill="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71"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8" borderId="0" applyNumberFormat="0" applyBorder="0" applyAlignment="0" applyProtection="0"/>
    <xf numFmtId="0" fontId="2" fillId="72"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0" fillId="0" borderId="368"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214" fontId="2" fillId="0" borderId="0"/>
    <xf numFmtId="214" fontId="2" fillId="0" borderId="0"/>
    <xf numFmtId="214" fontId="2" fillId="0" borderId="0"/>
    <xf numFmtId="214" fontId="2" fillId="0" borderId="0"/>
    <xf numFmtId="214" fontId="2" fillId="0" borderId="0"/>
    <xf numFmtId="0" fontId="2" fillId="0" borderId="0"/>
    <xf numFmtId="21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9" borderId="35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2" fillId="0" borderId="209" applyNumberFormat="0" applyBorder="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214" fontId="28" fillId="0" borderId="0"/>
    <xf numFmtId="43" fontId="28" fillId="0" borderId="0" applyFont="0" applyFill="0" applyBorder="0" applyAlignment="0" applyProtection="0"/>
    <xf numFmtId="0" fontId="2" fillId="0" borderId="0"/>
    <xf numFmtId="43" fontId="2" fillId="0" borderId="0" applyFont="0" applyFill="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71"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8" borderId="0" applyNumberFormat="0" applyBorder="0" applyAlignment="0" applyProtection="0"/>
    <xf numFmtId="0" fontId="2" fillId="72"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74" fontId="28" fillId="0" borderId="0"/>
    <xf numFmtId="0" fontId="205"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8" fillId="0" borderId="0"/>
    <xf numFmtId="234"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214" fontId="2" fillId="0" borderId="0"/>
    <xf numFmtId="214" fontId="2" fillId="0" borderId="0"/>
    <xf numFmtId="214" fontId="2" fillId="0" borderId="0"/>
    <xf numFmtId="214" fontId="2" fillId="0" borderId="0"/>
    <xf numFmtId="214" fontId="2" fillId="0" borderId="0"/>
    <xf numFmtId="0" fontId="2" fillId="0" borderId="0"/>
    <xf numFmtId="21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5" fontId="28" fillId="0" borderId="0"/>
    <xf numFmtId="0" fontId="2" fillId="49" borderId="35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16" fillId="0" borderId="372"/>
    <xf numFmtId="0" fontId="216" fillId="0" borderId="372"/>
    <xf numFmtId="0" fontId="2" fillId="0" borderId="0"/>
    <xf numFmtId="43" fontId="2" fillId="0" borderId="0" applyFont="0" applyFill="0" applyBorder="0" applyAlignment="0" applyProtection="0"/>
    <xf numFmtId="9" fontId="28" fillId="0" borderId="0" applyFont="0" applyFill="0" applyBorder="0" applyAlignment="0" applyProtection="0"/>
    <xf numFmtId="0" fontId="2" fillId="0" borderId="0"/>
    <xf numFmtId="43" fontId="2" fillId="0" borderId="0" applyFont="0" applyFill="0" applyBorder="0" applyAlignment="0" applyProtection="0"/>
    <xf numFmtId="0" fontId="2" fillId="51" borderId="0" applyNumberFormat="0" applyBorder="0" applyAlignment="0" applyProtection="0"/>
    <xf numFmtId="0" fontId="2" fillId="5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71" borderId="0" applyNumberFormat="0" applyBorder="0" applyAlignment="0" applyProtection="0"/>
    <xf numFmtId="0" fontId="2" fillId="5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8" borderId="0" applyNumberFormat="0" applyBorder="0" applyAlignment="0" applyProtection="0"/>
    <xf numFmtId="0" fontId="2" fillId="72"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183" fontId="2" fillId="0" borderId="0" applyFont="0" applyFill="0" applyBorder="0" applyAlignment="0" applyProtection="0"/>
    <xf numFmtId="183"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222" fontId="2" fillId="0" borderId="0" applyFont="0" applyFill="0" applyBorder="0" applyAlignment="0" applyProtection="0"/>
    <xf numFmtId="222"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14" fontId="2" fillId="0" borderId="0"/>
    <xf numFmtId="214"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4" fontId="2" fillId="0" borderId="0"/>
    <xf numFmtId="214"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5" fontId="2" fillId="0" borderId="0"/>
    <xf numFmtId="0" fontId="2" fillId="0" borderId="0"/>
    <xf numFmtId="0" fontId="2" fillId="0" borderId="0"/>
    <xf numFmtId="0" fontId="2" fillId="0" borderId="0"/>
    <xf numFmtId="215" fontId="2" fillId="0" borderId="0"/>
    <xf numFmtId="215" fontId="2" fillId="0" borderId="0"/>
    <xf numFmtId="214" fontId="2" fillId="0" borderId="0"/>
    <xf numFmtId="214" fontId="2" fillId="0" borderId="0"/>
    <xf numFmtId="214" fontId="2" fillId="0" borderId="0"/>
    <xf numFmtId="214" fontId="2" fillId="0" borderId="0"/>
    <xf numFmtId="214" fontId="2" fillId="0" borderId="0"/>
    <xf numFmtId="214" fontId="2" fillId="0" borderId="0"/>
    <xf numFmtId="0" fontId="2" fillId="0" borderId="0"/>
    <xf numFmtId="214"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9" borderId="35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0" fontId="240" fillId="10" borderId="0" applyNumberFormat="0" applyBorder="0" applyAlignment="0" applyProtection="0"/>
    <xf numFmtId="0" fontId="240" fillId="11" borderId="0" applyNumberFormat="0" applyBorder="0" applyAlignment="0" applyProtection="0"/>
    <xf numFmtId="0" fontId="240" fillId="12" borderId="0" applyNumberFormat="0" applyBorder="0" applyAlignment="0" applyProtection="0"/>
    <xf numFmtId="0" fontId="240" fillId="13" borderId="0" applyNumberFormat="0" applyBorder="0" applyAlignment="0" applyProtection="0"/>
    <xf numFmtId="0" fontId="240" fillId="14" borderId="0" applyNumberFormat="0" applyBorder="0" applyAlignment="0" applyProtection="0"/>
    <xf numFmtId="0" fontId="240" fillId="15" borderId="0" applyNumberFormat="0" applyBorder="0" applyAlignment="0" applyProtection="0"/>
    <xf numFmtId="0" fontId="240" fillId="16" borderId="0" applyNumberFormat="0" applyBorder="0" applyAlignment="0" applyProtection="0"/>
    <xf numFmtId="0" fontId="240" fillId="17" borderId="0" applyNumberFormat="0" applyBorder="0" applyAlignment="0" applyProtection="0"/>
    <xf numFmtId="0" fontId="240" fillId="18" borderId="0" applyNumberFormat="0" applyBorder="0" applyAlignment="0" applyProtection="0"/>
    <xf numFmtId="0" fontId="240" fillId="13" borderId="0" applyNumberFormat="0" applyBorder="0" applyAlignment="0" applyProtection="0"/>
    <xf numFmtId="0" fontId="240" fillId="16" borderId="0" applyNumberFormat="0" applyBorder="0" applyAlignment="0" applyProtection="0"/>
    <xf numFmtId="0" fontId="240" fillId="19" borderId="0" applyNumberFormat="0" applyBorder="0" applyAlignment="0" applyProtection="0"/>
    <xf numFmtId="0" fontId="241" fillId="20" borderId="0" applyNumberFormat="0" applyBorder="0" applyAlignment="0" applyProtection="0"/>
    <xf numFmtId="0" fontId="241" fillId="17" borderId="0" applyNumberFormat="0" applyBorder="0" applyAlignment="0" applyProtection="0"/>
    <xf numFmtId="0" fontId="241" fillId="18" borderId="0" applyNumberFormat="0" applyBorder="0" applyAlignment="0" applyProtection="0"/>
    <xf numFmtId="0" fontId="241" fillId="21" borderId="0" applyNumberFormat="0" applyBorder="0" applyAlignment="0" applyProtection="0"/>
    <xf numFmtId="0" fontId="241" fillId="22" borderId="0" applyNumberFormat="0" applyBorder="0" applyAlignment="0" applyProtection="0"/>
    <xf numFmtId="0" fontId="241" fillId="23" borderId="0" applyNumberFormat="0" applyBorder="0" applyAlignment="0" applyProtection="0"/>
    <xf numFmtId="0" fontId="241" fillId="24" borderId="0" applyNumberFormat="0" applyBorder="0" applyAlignment="0" applyProtection="0"/>
    <xf numFmtId="0" fontId="241" fillId="25" borderId="0" applyNumberFormat="0" applyBorder="0" applyAlignment="0" applyProtection="0"/>
    <xf numFmtId="0" fontId="241" fillId="26" borderId="0" applyNumberFormat="0" applyBorder="0" applyAlignment="0" applyProtection="0"/>
    <xf numFmtId="0" fontId="241" fillId="21" borderId="0" applyNumberFormat="0" applyBorder="0" applyAlignment="0" applyProtection="0"/>
    <xf numFmtId="0" fontId="241" fillId="22" borderId="0" applyNumberFormat="0" applyBorder="0" applyAlignment="0" applyProtection="0"/>
    <xf numFmtId="0" fontId="241" fillId="27" borderId="0" applyNumberFormat="0" applyBorder="0" applyAlignment="0" applyProtection="0"/>
    <xf numFmtId="0" fontId="242" fillId="11" borderId="0" applyNumberFormat="0" applyBorder="0" applyAlignment="0" applyProtection="0"/>
    <xf numFmtId="0" fontId="243" fillId="28" borderId="365" applyNumberFormat="0" applyAlignment="0" applyProtection="0"/>
    <xf numFmtId="0" fontId="244" fillId="29" borderId="161" applyNumberFormat="0" applyAlignment="0" applyProtection="0"/>
    <xf numFmtId="0" fontId="245" fillId="0" borderId="0" applyNumberFormat="0" applyFill="0" applyBorder="0" applyAlignment="0" applyProtection="0"/>
    <xf numFmtId="0" fontId="246" fillId="12" borderId="0" applyNumberFormat="0" applyBorder="0" applyAlignment="0" applyProtection="0"/>
    <xf numFmtId="0" fontId="247" fillId="0" borderId="162" applyNumberFormat="0" applyFill="0" applyAlignment="0" applyProtection="0"/>
    <xf numFmtId="0" fontId="248" fillId="0" borderId="163" applyNumberFormat="0" applyFill="0" applyAlignment="0" applyProtection="0"/>
    <xf numFmtId="0" fontId="249" fillId="0" borderId="164" applyNumberFormat="0" applyFill="0" applyAlignment="0" applyProtection="0"/>
    <xf numFmtId="0" fontId="249" fillId="0" borderId="0" applyNumberFormat="0" applyFill="0" applyBorder="0" applyAlignment="0" applyProtection="0"/>
    <xf numFmtId="0" fontId="250" fillId="15" borderId="365" applyNumberFormat="0" applyAlignment="0" applyProtection="0"/>
    <xf numFmtId="0" fontId="251" fillId="0" borderId="165" applyNumberFormat="0" applyFill="0" applyAlignment="0" applyProtection="0"/>
    <xf numFmtId="0" fontId="252" fillId="30" borderId="0" applyNumberFormat="0" applyBorder="0" applyAlignment="0" applyProtection="0"/>
    <xf numFmtId="0" fontId="253" fillId="28" borderId="371" applyNumberFormat="0" applyAlignment="0" applyProtection="0"/>
    <xf numFmtId="0" fontId="254" fillId="0" borderId="377" applyNumberFormat="0" applyFill="0" applyAlignment="0" applyProtection="0"/>
    <xf numFmtId="0" fontId="255" fillId="0" borderId="0" applyNumberFormat="0" applyFill="0" applyBorder="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3" fillId="28" borderId="371" applyNumberFormat="0" applyAlignment="0" applyProtection="0"/>
    <xf numFmtId="0" fontId="254" fillId="0" borderId="377" applyNumberFormat="0" applyFill="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50" fillId="15"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43" fillId="28" borderId="365" applyNumberFormat="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50" fillId="15" borderId="365" applyNumberFormat="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0" fontId="28" fillId="31" borderId="370" applyNumberFormat="0" applyFont="0" applyAlignment="0" applyProtection="0"/>
    <xf numFmtId="0" fontId="253" fillId="28" borderId="371" applyNumberFormat="0" applyAlignment="0" applyProtection="0"/>
    <xf numFmtId="0" fontId="254" fillId="0" borderId="377" applyNumberFormat="0" applyFill="0" applyAlignment="0" applyProtection="0"/>
    <xf numFmtId="41" fontId="2" fillId="0" borderId="0" applyFont="0" applyFill="0" applyBorder="0" applyAlignment="0" applyProtection="0"/>
    <xf numFmtId="0" fontId="6" fillId="0" borderId="0"/>
    <xf numFmtId="43" fontId="9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1" fontId="2"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41" fontId="2" fillId="0" borderId="0" applyFont="0" applyFill="0" applyBorder="0" applyAlignment="0" applyProtection="0"/>
    <xf numFmtId="43" fontId="90" fillId="0" borderId="0" applyFont="0" applyFill="0" applyBorder="0" applyAlignment="0" applyProtection="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6" fillId="0" borderId="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6" fillId="0" borderId="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6" fillId="0" borderId="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6" fillId="0" borderId="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6" fillId="0" borderId="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6" fillId="0" borderId="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6" fillId="0" borderId="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43" fontId="90"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6" fillId="0" borderId="0"/>
    <xf numFmtId="0" fontId="2" fillId="0" borderId="0"/>
    <xf numFmtId="0" fontId="2" fillId="0" borderId="0"/>
    <xf numFmtId="43" fontId="90" fillId="0" borderId="0" applyFont="0" applyFill="0" applyBorder="0" applyAlignment="0" applyProtection="0"/>
    <xf numFmtId="0" fontId="2" fillId="0" borderId="0"/>
    <xf numFmtId="0" fontId="2" fillId="0" borderId="0"/>
    <xf numFmtId="43" fontId="6" fillId="0" borderId="0" applyFont="0" applyFill="0" applyBorder="0" applyAlignment="0" applyProtection="0"/>
    <xf numFmtId="41" fontId="2" fillId="0" borderId="0" applyFont="0" applyFill="0" applyBorder="0" applyAlignment="0" applyProtection="0"/>
    <xf numFmtId="43" fontId="6" fillId="0" borderId="0" applyFont="0" applyFill="0" applyBorder="0" applyAlignment="0" applyProtection="0"/>
    <xf numFmtId="43" fontId="9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6" fillId="0" borderId="0" applyFont="0" applyFill="0" applyBorder="0" applyAlignment="0" applyProtection="0"/>
    <xf numFmtId="0" fontId="2"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1" fontId="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6" fillId="0" borderId="0" applyFont="0" applyFill="0" applyBorder="0" applyAlignment="0" applyProtection="0"/>
    <xf numFmtId="0" fontId="2"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6" fillId="0" borderId="0" applyFont="0" applyFill="0" applyBorder="0" applyAlignment="0" applyProtection="0"/>
    <xf numFmtId="0" fontId="2" fillId="0" borderId="0"/>
    <xf numFmtId="41" fontId="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6" fillId="0" borderId="0" applyFont="0" applyFill="0" applyBorder="0" applyAlignment="0" applyProtection="0"/>
    <xf numFmtId="0" fontId="2"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1" fontId="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6" fillId="0" borderId="0" applyFont="0" applyFill="0" applyBorder="0" applyAlignment="0" applyProtection="0"/>
    <xf numFmtId="0" fontId="2"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1" fontId="2" fillId="0" borderId="0" applyFont="0" applyFill="0" applyBorder="0" applyAlignment="0" applyProtection="0"/>
    <xf numFmtId="43" fontId="6"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6" fillId="0" borderId="0" applyFont="0" applyFill="0" applyBorder="0" applyAlignment="0" applyProtection="0"/>
    <xf numFmtId="0" fontId="2" fillId="0" borderId="0"/>
    <xf numFmtId="43" fontId="6" fillId="0" borderId="0" applyFont="0" applyFill="0" applyBorder="0" applyAlignment="0" applyProtection="0"/>
    <xf numFmtId="43" fontId="6" fillId="0" borderId="0" applyFont="0" applyFill="0" applyBorder="0" applyAlignment="0" applyProtection="0"/>
    <xf numFmtId="41" fontId="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6" fillId="0" borderId="0" applyFont="0" applyFill="0" applyBorder="0" applyAlignment="0" applyProtection="0"/>
    <xf numFmtId="0" fontId="2"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6" fillId="0" borderId="0" applyFont="0" applyFill="0" applyBorder="0" applyAlignment="0" applyProtection="0"/>
    <xf numFmtId="0" fontId="2" fillId="0" borderId="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6" fillId="0" borderId="0" applyFont="0" applyFill="0" applyBorder="0" applyAlignment="0" applyProtection="0"/>
    <xf numFmtId="0" fontId="2" fillId="0" borderId="0"/>
    <xf numFmtId="9" fontId="6" fillId="0" borderId="0" applyFont="0" applyFill="0" applyBorder="0" applyAlignment="0" applyProtection="0"/>
    <xf numFmtId="0" fontId="2" fillId="0" borderId="0"/>
    <xf numFmtId="0" fontId="250" fillId="15" borderId="365" applyNumberFormat="0" applyAlignment="0" applyProtection="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1" fontId="2" fillId="0" borderId="0" applyFont="0" applyFill="0" applyBorder="0" applyAlignment="0" applyProtection="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41" fontId="2" fillId="0" borderId="0" applyFont="0" applyFill="0" applyBorder="0" applyAlignment="0" applyProtection="0"/>
    <xf numFmtId="0" fontId="2" fillId="0" borderId="0"/>
    <xf numFmtId="0" fontId="2" fillId="0" borderId="0"/>
    <xf numFmtId="0" fontId="2" fillId="0" borderId="0"/>
    <xf numFmtId="0" fontId="2" fillId="0" borderId="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1"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9" fontId="1" fillId="0" borderId="0" applyFont="0" applyFill="0" applyBorder="0" applyAlignment="0" applyProtection="0"/>
  </cellStyleXfs>
  <cellXfs count="1286">
    <xf numFmtId="0" fontId="0" fillId="0" borderId="0" xfId="0">
      <alignment vertical="center"/>
    </xf>
    <xf numFmtId="0" fontId="0" fillId="0" borderId="0" xfId="0" applyAlignment="1">
      <alignment horizontal="center" vertical="center"/>
    </xf>
    <xf numFmtId="0" fontId="0" fillId="0" borderId="0" xfId="0" applyFill="1">
      <alignment vertical="center"/>
    </xf>
    <xf numFmtId="3" fontId="0" fillId="0" borderId="0" xfId="0" applyNumberFormat="1">
      <alignment vertical="center"/>
    </xf>
    <xf numFmtId="0" fontId="20" fillId="0" borderId="0" xfId="0" applyFont="1">
      <alignment vertical="center"/>
    </xf>
    <xf numFmtId="0" fontId="22" fillId="0" borderId="0" xfId="0" applyFont="1" applyAlignment="1">
      <alignment horizontal="right" vertical="center"/>
    </xf>
    <xf numFmtId="0" fontId="26" fillId="0" borderId="0" xfId="0" applyFont="1">
      <alignment vertical="center"/>
    </xf>
    <xf numFmtId="166" fontId="0" fillId="0" borderId="0" xfId="0" applyNumberFormat="1">
      <alignment vertic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3" fontId="11" fillId="0" borderId="36" xfId="0" applyNumberFormat="1" applyFont="1" applyBorder="1">
      <alignment vertical="center"/>
    </xf>
    <xf numFmtId="3" fontId="11" fillId="0" borderId="23" xfId="0" applyNumberFormat="1" applyFont="1" applyBorder="1">
      <alignment vertical="center"/>
    </xf>
    <xf numFmtId="3" fontId="11" fillId="0" borderId="31" xfId="0" applyNumberFormat="1" applyFont="1" applyBorder="1">
      <alignment vertical="center"/>
    </xf>
    <xf numFmtId="3" fontId="11" fillId="0" borderId="33" xfId="0" applyNumberFormat="1" applyFont="1" applyBorder="1">
      <alignment vertical="center"/>
    </xf>
    <xf numFmtId="0" fontId="11" fillId="6" borderId="31" xfId="0" applyFont="1" applyFill="1" applyBorder="1" applyAlignment="1">
      <alignment horizontal="center" vertical="center"/>
    </xf>
    <xf numFmtId="3" fontId="19" fillId="6" borderId="31" xfId="0" applyNumberFormat="1" applyFont="1" applyFill="1" applyBorder="1">
      <alignment vertical="center"/>
    </xf>
    <xf numFmtId="3" fontId="19" fillId="6" borderId="33" xfId="0" applyNumberFormat="1" applyFont="1" applyFill="1" applyBorder="1">
      <alignment vertical="center"/>
    </xf>
    <xf numFmtId="0" fontId="11" fillId="2" borderId="28" xfId="0" applyFont="1" applyFill="1" applyBorder="1" applyAlignment="1">
      <alignment horizontal="center" vertical="center"/>
    </xf>
    <xf numFmtId="0" fontId="11" fillId="2" borderId="31" xfId="0" applyFont="1" applyFill="1" applyBorder="1" applyAlignment="1">
      <alignment horizontal="center" vertical="center"/>
    </xf>
    <xf numFmtId="3" fontId="19" fillId="2" borderId="31" xfId="0" applyNumberFormat="1" applyFont="1" applyFill="1" applyBorder="1">
      <alignment vertical="center"/>
    </xf>
    <xf numFmtId="0" fontId="0" fillId="0" borderId="20" xfId="0" applyFill="1" applyBorder="1" applyAlignment="1">
      <alignment horizontal="center" vertical="center"/>
    </xf>
    <xf numFmtId="0" fontId="0" fillId="0" borderId="21" xfId="0" applyFill="1" applyBorder="1" applyAlignment="1">
      <alignment horizontal="center" vertical="center"/>
    </xf>
    <xf numFmtId="0" fontId="0" fillId="0" borderId="1" xfId="0" applyFill="1"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2" borderId="19" xfId="0" applyFill="1" applyBorder="1" applyAlignment="1">
      <alignment horizontal="center" vertical="center"/>
    </xf>
    <xf numFmtId="167" fontId="0" fillId="2" borderId="20" xfId="0" applyNumberFormat="1" applyFill="1" applyBorder="1" applyAlignment="1">
      <alignment horizontal="center" vertical="center"/>
    </xf>
    <xf numFmtId="3" fontId="11" fillId="0" borderId="24" xfId="0" applyNumberFormat="1" applyFont="1" applyBorder="1">
      <alignment vertical="center"/>
    </xf>
    <xf numFmtId="0" fontId="0" fillId="0" borderId="40" xfId="0" applyBorder="1" applyAlignment="1">
      <alignment horizontal="center" vertical="center"/>
    </xf>
    <xf numFmtId="0" fontId="0" fillId="0" borderId="38" xfId="0" applyBorder="1" applyAlignment="1">
      <alignment horizontal="center" vertical="center"/>
    </xf>
    <xf numFmtId="3" fontId="17" fillId="0" borderId="28" xfId="0" applyNumberFormat="1" applyFont="1" applyFill="1" applyBorder="1" applyAlignment="1">
      <alignment horizontal="center" vertical="center"/>
    </xf>
    <xf numFmtId="3" fontId="17" fillId="0" borderId="29" xfId="0" applyNumberFormat="1" applyFont="1" applyFill="1" applyBorder="1" applyAlignment="1">
      <alignment horizontal="center" vertical="center"/>
    </xf>
    <xf numFmtId="3" fontId="8" fillId="3" borderId="31" xfId="0" applyNumberFormat="1" applyFont="1" applyFill="1" applyBorder="1" applyAlignment="1">
      <alignment horizontal="center" vertical="center"/>
    </xf>
    <xf numFmtId="3" fontId="8" fillId="3" borderId="32" xfId="0" applyNumberFormat="1" applyFont="1" applyFill="1" applyBorder="1" applyAlignment="1">
      <alignment horizontal="center" vertical="center"/>
    </xf>
    <xf numFmtId="3" fontId="11" fillId="0" borderId="34" xfId="0" applyNumberFormat="1" applyFont="1" applyBorder="1">
      <alignment vertical="center"/>
    </xf>
    <xf numFmtId="3" fontId="8" fillId="3" borderId="28" xfId="0" applyNumberFormat="1" applyFont="1" applyFill="1" applyBorder="1" applyAlignment="1">
      <alignment horizontal="center" vertical="center"/>
    </xf>
    <xf numFmtId="3" fontId="8" fillId="3" borderId="29" xfId="0" applyNumberFormat="1" applyFont="1" applyFill="1" applyBorder="1" applyAlignment="1">
      <alignment horizontal="center" vertical="center"/>
    </xf>
    <xf numFmtId="3" fontId="11" fillId="0" borderId="32" xfId="0" applyNumberFormat="1" applyFont="1" applyBorder="1">
      <alignment vertical="center"/>
    </xf>
    <xf numFmtId="0" fontId="13" fillId="0" borderId="28" xfId="0" applyFont="1" applyBorder="1" applyAlignment="1">
      <alignment horizontal="center" vertical="center"/>
    </xf>
    <xf numFmtId="0" fontId="15" fillId="3" borderId="31" xfId="0" applyFont="1" applyFill="1" applyBorder="1" applyAlignment="1">
      <alignment horizontal="center" vertical="center"/>
    </xf>
    <xf numFmtId="0" fontId="15" fillId="0" borderId="33" xfId="0" applyFont="1" applyBorder="1" applyAlignment="1">
      <alignment horizontal="center" vertical="center"/>
    </xf>
    <xf numFmtId="0" fontId="15" fillId="3" borderId="28" xfId="0" applyFont="1" applyFill="1" applyBorder="1" applyAlignment="1">
      <alignment horizontal="center" vertical="center"/>
    </xf>
    <xf numFmtId="0" fontId="15" fillId="0" borderId="31" xfId="0" applyFont="1" applyBorder="1" applyAlignment="1">
      <alignment horizontal="center" vertical="center"/>
    </xf>
    <xf numFmtId="0" fontId="15" fillId="0" borderId="60" xfId="0" applyFont="1" applyBorder="1" applyAlignment="1">
      <alignment horizontal="center" vertical="center"/>
    </xf>
    <xf numFmtId="0" fontId="15" fillId="0" borderId="61" xfId="0" applyFont="1" applyBorder="1" applyAlignment="1">
      <alignment horizontal="center" vertical="center"/>
    </xf>
    <xf numFmtId="0" fontId="15" fillId="0" borderId="62" xfId="0" applyFont="1" applyBorder="1" applyAlignment="1">
      <alignment horizontal="center" vertical="center"/>
    </xf>
    <xf numFmtId="0" fontId="13" fillId="0" borderId="26" xfId="0" applyFont="1" applyBorder="1" applyAlignment="1">
      <alignment horizontal="center" vertical="center"/>
    </xf>
    <xf numFmtId="3" fontId="0" fillId="0" borderId="38" xfId="0" applyNumberFormat="1" applyBorder="1" applyAlignment="1">
      <alignment horizontal="center" vertical="center"/>
    </xf>
    <xf numFmtId="3" fontId="0" fillId="0" borderId="40" xfId="0" applyNumberFormat="1" applyBorder="1" applyAlignment="1">
      <alignment horizontal="center" vertical="center"/>
    </xf>
    <xf numFmtId="0" fontId="0" fillId="0" borderId="28" xfId="0" applyFill="1" applyBorder="1" applyAlignment="1">
      <alignment horizontal="center" vertical="center"/>
    </xf>
    <xf numFmtId="0" fontId="0" fillId="0" borderId="29" xfId="0" applyFill="1" applyBorder="1" applyAlignment="1">
      <alignment horizontal="center" vertical="center"/>
    </xf>
    <xf numFmtId="3" fontId="14" fillId="3" borderId="31" xfId="0" applyNumberFormat="1" applyFont="1" applyFill="1" applyBorder="1" applyAlignment="1">
      <alignment horizontal="center" vertical="center"/>
    </xf>
    <xf numFmtId="3" fontId="14" fillId="3" borderId="32" xfId="0" applyNumberFormat="1" applyFont="1" applyFill="1" applyBorder="1" applyAlignment="1">
      <alignment horizontal="center" vertical="center"/>
    </xf>
    <xf numFmtId="3" fontId="14" fillId="3" borderId="28" xfId="0" applyNumberFormat="1" applyFont="1" applyFill="1" applyBorder="1" applyAlignment="1">
      <alignment horizontal="center" vertical="center"/>
    </xf>
    <xf numFmtId="3" fontId="14" fillId="3" borderId="29" xfId="0" applyNumberFormat="1" applyFont="1" applyFill="1" applyBorder="1" applyAlignment="1">
      <alignment horizontal="center" vertical="center"/>
    </xf>
    <xf numFmtId="0" fontId="0" fillId="0" borderId="20" xfId="0" applyFill="1" applyBorder="1" applyAlignment="1">
      <alignment horizontal="center" vertical="center"/>
    </xf>
    <xf numFmtId="3" fontId="13" fillId="0" borderId="28" xfId="0" applyNumberFormat="1" applyFont="1" applyFill="1" applyBorder="1">
      <alignment vertical="center"/>
    </xf>
    <xf numFmtId="3" fontId="13" fillId="0" borderId="31" xfId="0" applyNumberFormat="1" applyFont="1" applyFill="1" applyBorder="1">
      <alignment vertical="center"/>
    </xf>
    <xf numFmtId="3" fontId="27" fillId="0" borderId="31" xfId="0" applyNumberFormat="1" applyFont="1" applyFill="1" applyBorder="1">
      <alignment vertical="center"/>
    </xf>
    <xf numFmtId="3" fontId="27" fillId="0" borderId="33" xfId="0" applyNumberFormat="1" applyFont="1" applyFill="1" applyBorder="1">
      <alignment vertical="center"/>
    </xf>
    <xf numFmtId="0" fontId="16" fillId="0" borderId="0" xfId="0" applyFont="1">
      <alignment vertical="center"/>
    </xf>
    <xf numFmtId="0" fontId="16" fillId="0" borderId="70" xfId="0" applyFont="1" applyBorder="1">
      <alignment vertical="center"/>
    </xf>
    <xf numFmtId="17" fontId="0" fillId="0" borderId="19" xfId="0" applyNumberFormat="1" applyFont="1" applyBorder="1" applyAlignment="1">
      <alignment horizontal="center" vertical="center"/>
    </xf>
    <xf numFmtId="0" fontId="29" fillId="0" borderId="77" xfId="1" applyFont="1" applyBorder="1" applyAlignment="1">
      <alignment vertical="center"/>
    </xf>
    <xf numFmtId="0" fontId="29" fillId="0" borderId="78" xfId="1" applyFont="1" applyBorder="1" applyAlignment="1">
      <alignment vertical="center"/>
    </xf>
    <xf numFmtId="0" fontId="29" fillId="0" borderId="79" xfId="1" applyFont="1" applyBorder="1" applyAlignment="1">
      <alignment vertical="center"/>
    </xf>
    <xf numFmtId="0" fontId="29" fillId="0" borderId="0" xfId="1" applyFont="1" applyBorder="1" applyAlignment="1">
      <alignment vertical="center"/>
    </xf>
    <xf numFmtId="0" fontId="28" fillId="0" borderId="0" xfId="2" applyAlignment="1">
      <alignment vertical="center"/>
    </xf>
    <xf numFmtId="0" fontId="29" fillId="0" borderId="80" xfId="1" applyFont="1" applyBorder="1" applyAlignment="1">
      <alignment vertical="center"/>
    </xf>
    <xf numFmtId="0" fontId="30" fillId="0" borderId="0" xfId="1" applyFont="1" applyBorder="1" applyAlignment="1">
      <alignment vertical="center"/>
    </xf>
    <xf numFmtId="0" fontId="29" fillId="0" borderId="81" xfId="1" applyFont="1" applyBorder="1" applyAlignment="1">
      <alignment vertical="center"/>
    </xf>
    <xf numFmtId="0" fontId="31" fillId="0" borderId="0" xfId="2" applyFont="1" applyAlignment="1">
      <alignment vertical="center"/>
    </xf>
    <xf numFmtId="0" fontId="33" fillId="0" borderId="80" xfId="3" applyFont="1" applyFill="1" applyBorder="1" applyAlignment="1" applyProtection="1">
      <alignment horizontal="centerContinuous" vertical="center"/>
      <protection locked="0"/>
    </xf>
    <xf numFmtId="0" fontId="34" fillId="0" borderId="0" xfId="3" applyFont="1" applyFill="1" applyBorder="1" applyAlignment="1" applyProtection="1">
      <alignment horizontal="centerContinuous" vertical="center"/>
      <protection locked="0"/>
    </xf>
    <xf numFmtId="0" fontId="34" fillId="0" borderId="0" xfId="3" applyFont="1" applyFill="1" applyBorder="1" applyAlignment="1" applyProtection="1">
      <alignment horizontal="centerContinuous" vertical="center" wrapText="1"/>
      <protection locked="0"/>
    </xf>
    <xf numFmtId="0" fontId="34" fillId="0" borderId="81" xfId="3" applyFont="1" applyBorder="1" applyAlignment="1">
      <alignment horizontal="centerContinuous" vertical="center"/>
    </xf>
    <xf numFmtId="0" fontId="35" fillId="0" borderId="0" xfId="3" applyFont="1"/>
    <xf numFmtId="0" fontId="36" fillId="0" borderId="80" xfId="3" applyFont="1" applyFill="1" applyBorder="1" applyAlignment="1" applyProtection="1">
      <alignment vertical="center"/>
      <protection locked="0"/>
    </xf>
    <xf numFmtId="0" fontId="36" fillId="0" borderId="0" xfId="3" applyFont="1" applyFill="1" applyBorder="1" applyAlignment="1" applyProtection="1">
      <alignment horizontal="center" vertical="center"/>
      <protection locked="0"/>
    </xf>
    <xf numFmtId="169" fontId="36" fillId="0" borderId="0" xfId="4" applyNumberFormat="1" applyFont="1" applyFill="1" applyBorder="1" applyAlignment="1" applyProtection="1">
      <alignment horizontal="center" vertical="center"/>
      <protection locked="0"/>
    </xf>
    <xf numFmtId="1" fontId="36" fillId="0" borderId="0" xfId="4" applyNumberFormat="1" applyFont="1" applyFill="1" applyBorder="1" applyAlignment="1" applyProtection="1">
      <alignment horizontal="center" vertical="center"/>
      <protection locked="0"/>
    </xf>
    <xf numFmtId="0" fontId="28" fillId="0" borderId="81" xfId="3" applyFont="1" applyBorder="1"/>
    <xf numFmtId="0" fontId="28" fillId="0" borderId="0" xfId="3" applyFont="1"/>
    <xf numFmtId="0" fontId="29" fillId="0" borderId="80" xfId="3" applyFont="1" applyFill="1" applyBorder="1" applyAlignment="1">
      <alignment vertical="center"/>
    </xf>
    <xf numFmtId="0" fontId="29" fillId="0" borderId="0" xfId="3" applyFont="1" applyFill="1" applyBorder="1" applyAlignment="1">
      <alignment vertical="center"/>
    </xf>
    <xf numFmtId="0" fontId="28" fillId="0" borderId="80" xfId="3" applyFont="1" applyFill="1" applyBorder="1"/>
    <xf numFmtId="0" fontId="28" fillId="0" borderId="0" xfId="3" applyFont="1" applyFill="1" applyBorder="1"/>
    <xf numFmtId="0" fontId="28" fillId="0" borderId="0" xfId="6" applyFont="1" applyAlignment="1">
      <alignment vertical="center"/>
    </xf>
    <xf numFmtId="172" fontId="39" fillId="0" borderId="80" xfId="6" applyNumberFormat="1" applyFont="1" applyFill="1" applyBorder="1" applyAlignment="1">
      <alignment horizontal="center" vertical="center"/>
    </xf>
    <xf numFmtId="172" fontId="39" fillId="0" borderId="0" xfId="6" applyNumberFormat="1" applyFont="1" applyFill="1" applyBorder="1" applyAlignment="1">
      <alignment horizontal="center" vertical="center"/>
    </xf>
    <xf numFmtId="172" fontId="39" fillId="0" borderId="81" xfId="6" applyNumberFormat="1" applyFont="1" applyFill="1" applyBorder="1" applyAlignment="1">
      <alignment horizontal="center" vertical="center"/>
    </xf>
    <xf numFmtId="0" fontId="36" fillId="0" borderId="0" xfId="3" applyFont="1" applyFill="1" applyBorder="1" applyAlignment="1" applyProtection="1">
      <alignment vertical="center"/>
      <protection locked="0"/>
    </xf>
    <xf numFmtId="0" fontId="36" fillId="0" borderId="80" xfId="3" applyFont="1" applyFill="1" applyBorder="1" applyAlignment="1" applyProtection="1">
      <alignment horizontal="center" vertical="center"/>
      <protection locked="0"/>
    </xf>
    <xf numFmtId="0" fontId="40" fillId="0" borderId="80" xfId="3" applyFont="1" applyFill="1" applyBorder="1" applyAlignment="1" applyProtection="1">
      <alignment horizontal="centerContinuous" vertical="center"/>
      <protection locked="0"/>
    </xf>
    <xf numFmtId="0" fontId="41" fillId="0" borderId="80" xfId="3" applyFont="1" applyFill="1" applyBorder="1" applyAlignment="1" applyProtection="1">
      <alignment horizontal="centerContinuous" vertical="center"/>
      <protection locked="0"/>
    </xf>
    <xf numFmtId="0" fontId="41" fillId="0" borderId="0" xfId="3" applyFont="1" applyFill="1" applyBorder="1" applyAlignment="1" applyProtection="1">
      <alignment horizontal="centerContinuous" vertical="center"/>
      <protection locked="0"/>
    </xf>
    <xf numFmtId="0" fontId="41" fillId="0" borderId="0" xfId="3" applyFont="1" applyFill="1" applyBorder="1" applyAlignment="1" applyProtection="1">
      <alignment horizontal="centerContinuous" vertical="center" wrapText="1"/>
      <protection locked="0"/>
    </xf>
    <xf numFmtId="0" fontId="41" fillId="0" borderId="81" xfId="3" applyFont="1" applyBorder="1" applyAlignment="1">
      <alignment horizontal="centerContinuous" vertical="center"/>
    </xf>
    <xf numFmtId="0" fontId="41" fillId="0" borderId="0" xfId="3" applyFont="1" applyFill="1" applyBorder="1" applyAlignment="1" applyProtection="1">
      <alignment horizontal="left" vertical="center"/>
      <protection locked="0"/>
    </xf>
    <xf numFmtId="0" fontId="41" fillId="0" borderId="0" xfId="3" applyFont="1" applyFill="1" applyBorder="1" applyAlignment="1" applyProtection="1">
      <alignment horizontal="center" vertical="center"/>
      <protection locked="0"/>
    </xf>
    <xf numFmtId="0" fontId="41" fillId="0" borderId="0" xfId="3" applyFont="1" applyFill="1" applyBorder="1" applyAlignment="1" applyProtection="1">
      <alignment horizontal="center" vertical="center" wrapText="1"/>
      <protection locked="0"/>
    </xf>
    <xf numFmtId="0" fontId="30" fillId="0" borderId="80" xfId="3" applyFont="1" applyFill="1" applyBorder="1" applyAlignment="1" applyProtection="1">
      <alignment horizontal="centerContinuous" vertical="center"/>
      <protection locked="0"/>
    </xf>
    <xf numFmtId="0" fontId="30" fillId="0" borderId="0" xfId="3" applyFont="1" applyFill="1" applyBorder="1" applyAlignment="1" applyProtection="1">
      <alignment horizontal="centerContinuous" vertical="center"/>
      <protection locked="0"/>
    </xf>
    <xf numFmtId="0" fontId="30" fillId="0" borderId="0" xfId="3" applyFont="1" applyFill="1" applyBorder="1" applyAlignment="1" applyProtection="1">
      <alignment horizontal="centerContinuous" vertical="center" wrapText="1"/>
      <protection locked="0"/>
    </xf>
    <xf numFmtId="0" fontId="30" fillId="0" borderId="81" xfId="3" applyFont="1" applyBorder="1" applyAlignment="1">
      <alignment horizontal="centerContinuous" vertical="center"/>
    </xf>
    <xf numFmtId="0" fontId="29" fillId="0" borderId="0" xfId="3" applyFont="1"/>
    <xf numFmtId="0" fontId="28" fillId="0" borderId="82" xfId="3" applyFont="1" applyFill="1" applyBorder="1"/>
    <xf numFmtId="0" fontId="28" fillId="0" borderId="83" xfId="3" applyFont="1" applyFill="1" applyBorder="1"/>
    <xf numFmtId="0" fontId="28" fillId="0" borderId="84" xfId="3" applyFont="1" applyBorder="1"/>
    <xf numFmtId="0" fontId="28" fillId="0" borderId="0" xfId="3" applyFont="1" applyBorder="1"/>
    <xf numFmtId="0" fontId="28" fillId="0" borderId="80" xfId="3" applyFont="1" applyBorder="1"/>
    <xf numFmtId="0" fontId="0" fillId="0" borderId="0" xfId="0" applyBorder="1">
      <alignment vertical="center"/>
    </xf>
    <xf numFmtId="0" fontId="14" fillId="0" borderId="65" xfId="0" applyFont="1" applyBorder="1" applyAlignment="1">
      <alignment horizontal="right" vertical="center"/>
    </xf>
    <xf numFmtId="0" fontId="14" fillId="0" borderId="51" xfId="0" applyFont="1" applyBorder="1" applyAlignment="1">
      <alignment horizontal="right" vertical="center"/>
    </xf>
    <xf numFmtId="0" fontId="21" fillId="0" borderId="0" xfId="0" applyFont="1">
      <alignment vertical="center"/>
    </xf>
    <xf numFmtId="0" fontId="45" fillId="0" borderId="93" xfId="0" applyFont="1" applyBorder="1" applyAlignment="1">
      <alignment horizontal="center" vertical="center" wrapText="1"/>
    </xf>
    <xf numFmtId="0" fontId="45" fillId="0" borderId="94" xfId="0" applyFont="1" applyBorder="1" applyAlignment="1">
      <alignment horizontal="center" vertical="center" wrapText="1"/>
    </xf>
    <xf numFmtId="0" fontId="45" fillId="0" borderId="95" xfId="0" applyFont="1" applyBorder="1" applyAlignment="1">
      <alignment horizontal="center" vertical="center" wrapText="1"/>
    </xf>
    <xf numFmtId="3" fontId="47" fillId="6" borderId="31" xfId="0" applyNumberFormat="1" applyFont="1" applyFill="1" applyBorder="1" applyAlignment="1">
      <alignment horizontal="right" vertical="center" indent="1"/>
    </xf>
    <xf numFmtId="3" fontId="44" fillId="0" borderId="28" xfId="0" applyNumberFormat="1" applyFont="1" applyBorder="1" applyAlignment="1">
      <alignment horizontal="right" vertical="center" indent="1"/>
    </xf>
    <xf numFmtId="3" fontId="44" fillId="0" borderId="96" xfId="0" applyNumberFormat="1" applyFont="1" applyBorder="1" applyAlignment="1">
      <alignment horizontal="center" vertical="center"/>
    </xf>
    <xf numFmtId="3" fontId="44" fillId="0" borderId="31" xfId="0" applyNumberFormat="1" applyFont="1" applyBorder="1" applyAlignment="1">
      <alignment horizontal="right" vertical="center" indent="1"/>
    </xf>
    <xf numFmtId="3" fontId="44" fillId="0" borderId="97" xfId="0" applyNumberFormat="1" applyFont="1" applyBorder="1" applyAlignment="1">
      <alignment horizontal="center" vertical="center"/>
    </xf>
    <xf numFmtId="3" fontId="44" fillId="0" borderId="33" xfId="0" applyNumberFormat="1" applyFont="1" applyBorder="1" applyAlignment="1">
      <alignment horizontal="right" vertical="center" indent="1"/>
    </xf>
    <xf numFmtId="168" fontId="47" fillId="0" borderId="97" xfId="0" applyNumberFormat="1" applyFont="1" applyBorder="1" applyAlignment="1">
      <alignment horizontal="center" vertical="center"/>
    </xf>
    <xf numFmtId="168" fontId="47" fillId="0" borderId="98" xfId="0" applyNumberFormat="1" applyFont="1" applyBorder="1" applyAlignment="1">
      <alignment horizontal="center" vertical="center"/>
    </xf>
    <xf numFmtId="168" fontId="47" fillId="0" borderId="99" xfId="0" applyNumberFormat="1" applyFont="1" applyBorder="1" applyAlignment="1">
      <alignment horizontal="center" vertical="center"/>
    </xf>
    <xf numFmtId="168" fontId="47" fillId="0" borderId="100" xfId="0" applyNumberFormat="1" applyFont="1" applyBorder="1" applyAlignment="1">
      <alignment horizontal="center" vertical="center"/>
    </xf>
    <xf numFmtId="168" fontId="47" fillId="0" borderId="101" xfId="0" applyNumberFormat="1" applyFont="1" applyBorder="1" applyAlignment="1">
      <alignment horizontal="center" vertical="center"/>
    </xf>
    <xf numFmtId="168" fontId="47" fillId="0" borderId="102" xfId="0" applyNumberFormat="1" applyFont="1" applyBorder="1" applyAlignment="1">
      <alignment horizontal="center" vertical="center"/>
    </xf>
    <xf numFmtId="0" fontId="16" fillId="0" borderId="50" xfId="0" applyFont="1" applyBorder="1">
      <alignment vertical="center"/>
    </xf>
    <xf numFmtId="0" fontId="50" fillId="0" borderId="0" xfId="0" applyFont="1">
      <alignment vertical="center"/>
    </xf>
    <xf numFmtId="0" fontId="0" fillId="8" borderId="0" xfId="0" applyFill="1">
      <alignment vertical="center"/>
    </xf>
    <xf numFmtId="38" fontId="51" fillId="0" borderId="0" xfId="0" applyNumberFormat="1" applyFont="1">
      <alignment vertical="center"/>
    </xf>
    <xf numFmtId="168" fontId="47" fillId="0" borderId="104" xfId="0" applyNumberFormat="1" applyFont="1" applyBorder="1" applyAlignment="1">
      <alignment horizontal="center" vertical="center"/>
    </xf>
    <xf numFmtId="168" fontId="47" fillId="0" borderId="105" xfId="0" applyNumberFormat="1" applyFont="1" applyBorder="1" applyAlignment="1">
      <alignment horizontal="center" vertical="center"/>
    </xf>
    <xf numFmtId="0" fontId="53" fillId="8" borderId="0" xfId="0" applyFont="1" applyFill="1" applyAlignment="1">
      <alignment horizontal="center" vertical="center"/>
    </xf>
    <xf numFmtId="164" fontId="0" fillId="5" borderId="129" xfId="10" applyFont="1" applyFill="1" applyBorder="1" applyAlignment="1">
      <alignment vertical="center"/>
    </xf>
    <xf numFmtId="9" fontId="0" fillId="5" borderId="129" xfId="11" applyFont="1" applyFill="1" applyBorder="1" applyAlignment="1">
      <alignment vertical="center"/>
    </xf>
    <xf numFmtId="164" fontId="0" fillId="5" borderId="130" xfId="10" applyFont="1" applyFill="1" applyBorder="1" applyAlignment="1">
      <alignment vertical="center"/>
    </xf>
    <xf numFmtId="9" fontId="0" fillId="5" borderId="134" xfId="11" applyFont="1" applyFill="1" applyBorder="1" applyAlignment="1">
      <alignment vertical="center"/>
    </xf>
    <xf numFmtId="164" fontId="0" fillId="5" borderId="138" xfId="10" applyFont="1" applyFill="1" applyBorder="1" applyAlignment="1">
      <alignment vertical="center"/>
    </xf>
    <xf numFmtId="0" fontId="0" fillId="8" borderId="0" xfId="0" applyFill="1" applyBorder="1">
      <alignment vertical="center"/>
    </xf>
    <xf numFmtId="164" fontId="0" fillId="5" borderId="128" xfId="10" applyFont="1" applyFill="1" applyBorder="1" applyAlignment="1">
      <alignment vertical="center"/>
    </xf>
    <xf numFmtId="38" fontId="51" fillId="0" borderId="0" xfId="0" applyNumberFormat="1" applyFont="1" applyBorder="1">
      <alignment vertical="center"/>
    </xf>
    <xf numFmtId="164" fontId="42" fillId="5" borderId="138" xfId="10" applyFont="1" applyFill="1" applyBorder="1" applyAlignment="1">
      <alignment vertical="center"/>
    </xf>
    <xf numFmtId="164" fontId="42" fillId="5" borderId="129" xfId="10" applyFont="1" applyFill="1" applyBorder="1" applyAlignment="1">
      <alignment vertical="center"/>
    </xf>
    <xf numFmtId="164" fontId="42" fillId="5" borderId="142" xfId="10" applyFont="1" applyFill="1" applyBorder="1" applyAlignment="1">
      <alignment vertical="center"/>
    </xf>
    <xf numFmtId="9" fontId="42" fillId="5" borderId="138" xfId="11" applyFont="1" applyFill="1" applyBorder="1" applyAlignment="1">
      <alignment vertical="center"/>
    </xf>
    <xf numFmtId="164" fontId="42" fillId="5" borderId="130" xfId="10" applyFont="1" applyFill="1" applyBorder="1" applyAlignment="1">
      <alignment vertical="center"/>
    </xf>
    <xf numFmtId="0" fontId="10" fillId="7" borderId="136" xfId="0" applyFont="1" applyFill="1" applyBorder="1" applyAlignment="1">
      <alignment horizontal="center" vertical="center"/>
    </xf>
    <xf numFmtId="0" fontId="10" fillId="7" borderId="132" xfId="0" applyFont="1" applyFill="1" applyBorder="1" applyAlignment="1">
      <alignment horizontal="center" vertical="center"/>
    </xf>
    <xf numFmtId="0" fontId="10" fillId="8" borderId="124" xfId="0" applyFont="1" applyFill="1" applyBorder="1">
      <alignment vertical="center"/>
    </xf>
    <xf numFmtId="164" fontId="10" fillId="8" borderId="136" xfId="10" applyFont="1" applyFill="1" applyBorder="1" applyAlignment="1">
      <alignment vertical="center"/>
    </xf>
    <xf numFmtId="164" fontId="10" fillId="8" borderId="123" xfId="10" applyFont="1" applyFill="1" applyBorder="1" applyAlignment="1">
      <alignment vertical="center"/>
    </xf>
    <xf numFmtId="9" fontId="10" fillId="8" borderId="132" xfId="11" applyFont="1" applyFill="1" applyBorder="1" applyAlignment="1">
      <alignment vertical="center"/>
    </xf>
    <xf numFmtId="164" fontId="10" fillId="8" borderId="122" xfId="10" applyFont="1" applyFill="1" applyBorder="1" applyAlignment="1">
      <alignment vertical="center"/>
    </xf>
    <xf numFmtId="9" fontId="10" fillId="8" borderId="123" xfId="11" applyFont="1" applyFill="1" applyBorder="1" applyAlignment="1">
      <alignment vertical="center"/>
    </xf>
    <xf numFmtId="164" fontId="10" fillId="8" borderId="124" xfId="10" applyFont="1" applyFill="1" applyBorder="1" applyAlignment="1">
      <alignment vertical="center"/>
    </xf>
    <xf numFmtId="164" fontId="10" fillId="8" borderId="141" xfId="10" applyFont="1" applyFill="1" applyBorder="1" applyAlignment="1">
      <alignment vertical="center"/>
    </xf>
    <xf numFmtId="9" fontId="10" fillId="8" borderId="136" xfId="11" applyFont="1" applyFill="1" applyBorder="1" applyAlignment="1">
      <alignment vertical="center"/>
    </xf>
    <xf numFmtId="0" fontId="10" fillId="8" borderId="127" xfId="0" applyFont="1" applyFill="1" applyBorder="1">
      <alignment vertical="center"/>
    </xf>
    <xf numFmtId="164" fontId="10" fillId="8" borderId="137" xfId="10" applyFont="1" applyFill="1" applyBorder="1" applyAlignment="1">
      <alignment vertical="center"/>
    </xf>
    <xf numFmtId="164" fontId="10" fillId="8" borderId="126" xfId="10" applyFont="1" applyFill="1" applyBorder="1" applyAlignment="1">
      <alignment vertical="center"/>
    </xf>
    <xf numFmtId="9" fontId="10" fillId="8" borderId="133" xfId="11" applyFont="1" applyFill="1" applyBorder="1" applyAlignment="1">
      <alignment vertical="center"/>
    </xf>
    <xf numFmtId="164" fontId="10" fillId="8" borderId="125" xfId="10" applyFont="1" applyFill="1" applyBorder="1" applyAlignment="1">
      <alignment vertical="center"/>
    </xf>
    <xf numFmtId="9" fontId="10" fillId="8" borderId="126" xfId="11" applyFont="1" applyFill="1" applyBorder="1" applyAlignment="1">
      <alignment vertical="center"/>
    </xf>
    <xf numFmtId="164" fontId="10" fillId="8" borderId="127" xfId="10" applyFont="1" applyFill="1" applyBorder="1" applyAlignment="1">
      <alignment vertical="center"/>
    </xf>
    <xf numFmtId="164" fontId="10" fillId="8" borderId="140" xfId="10" applyFont="1" applyFill="1" applyBorder="1" applyAlignment="1">
      <alignment vertical="center"/>
    </xf>
    <xf numFmtId="9" fontId="10" fillId="8" borderId="137" xfId="11" applyFont="1" applyFill="1" applyBorder="1" applyAlignment="1">
      <alignment vertical="center"/>
    </xf>
    <xf numFmtId="168" fontId="47" fillId="0" borderId="144" xfId="0" applyNumberFormat="1" applyFont="1" applyBorder="1" applyAlignment="1">
      <alignment horizontal="center" vertical="center"/>
    </xf>
    <xf numFmtId="168" fontId="47" fillId="0" borderId="145" xfId="0" applyNumberFormat="1" applyFont="1" applyBorder="1" applyAlignment="1">
      <alignment horizontal="center" vertical="center"/>
    </xf>
    <xf numFmtId="0" fontId="10" fillId="7" borderId="3" xfId="0" applyFont="1" applyFill="1" applyBorder="1" applyAlignment="1">
      <alignment horizontal="center" vertical="center"/>
    </xf>
    <xf numFmtId="0" fontId="10" fillId="7" borderId="115" xfId="0" applyFont="1" applyFill="1" applyBorder="1" applyAlignment="1">
      <alignment horizontal="center" vertical="center"/>
    </xf>
    <xf numFmtId="164" fontId="10" fillId="8" borderId="3" xfId="10" applyFont="1" applyFill="1" applyBorder="1" applyAlignment="1">
      <alignment vertical="center"/>
    </xf>
    <xf numFmtId="164" fontId="10" fillId="8" borderId="2" xfId="10" applyFont="1" applyFill="1" applyBorder="1" applyAlignment="1">
      <alignment vertical="center"/>
    </xf>
    <xf numFmtId="9" fontId="10" fillId="8" borderId="115" xfId="11" applyFont="1" applyFill="1" applyBorder="1" applyAlignment="1">
      <alignment vertical="center"/>
    </xf>
    <xf numFmtId="164" fontId="10" fillId="8" borderId="109" xfId="10" applyFont="1" applyFill="1" applyBorder="1" applyAlignment="1">
      <alignment vertical="center"/>
    </xf>
    <xf numFmtId="9" fontId="10" fillId="8" borderId="2" xfId="11" applyFont="1" applyFill="1" applyBorder="1" applyAlignment="1">
      <alignment vertical="center"/>
    </xf>
    <xf numFmtId="164" fontId="10" fillId="8" borderId="110" xfId="10" applyFont="1" applyFill="1" applyBorder="1" applyAlignment="1">
      <alignment vertical="center"/>
    </xf>
    <xf numFmtId="164" fontId="10" fillId="8" borderId="14" xfId="10" applyFont="1" applyFill="1" applyBorder="1" applyAlignment="1">
      <alignment vertical="center"/>
    </xf>
    <xf numFmtId="9" fontId="10" fillId="8" borderId="3" xfId="11" applyFont="1" applyFill="1" applyBorder="1" applyAlignment="1">
      <alignment vertical="center"/>
    </xf>
    <xf numFmtId="164" fontId="10" fillId="8" borderId="118" xfId="10" applyFont="1" applyFill="1" applyBorder="1" applyAlignment="1">
      <alignment vertical="center"/>
    </xf>
    <xf numFmtId="164" fontId="10" fillId="8" borderId="112" xfId="10" applyFont="1" applyFill="1" applyBorder="1" applyAlignment="1">
      <alignment vertical="center"/>
    </xf>
    <xf numFmtId="9" fontId="10" fillId="8" borderId="116" xfId="11" applyFont="1" applyFill="1" applyBorder="1" applyAlignment="1">
      <alignment vertical="center"/>
    </xf>
    <xf numFmtId="164" fontId="10" fillId="8" borderId="111" xfId="10" applyFont="1" applyFill="1" applyBorder="1" applyAlignment="1">
      <alignment vertical="center"/>
    </xf>
    <xf numFmtId="164" fontId="10" fillId="8" borderId="113" xfId="10" applyFont="1" applyFill="1" applyBorder="1" applyAlignment="1">
      <alignment vertical="center"/>
    </xf>
    <xf numFmtId="164" fontId="10" fillId="8" borderId="139" xfId="10" applyFont="1" applyFill="1" applyBorder="1" applyAlignment="1">
      <alignment vertical="center"/>
    </xf>
    <xf numFmtId="9" fontId="10" fillId="8" borderId="118" xfId="11" applyFont="1" applyFill="1" applyBorder="1" applyAlignment="1">
      <alignment vertical="center"/>
    </xf>
    <xf numFmtId="0" fontId="10" fillId="7" borderId="123" xfId="0" applyFont="1" applyFill="1" applyBorder="1" applyAlignment="1">
      <alignment horizontal="center" vertical="center"/>
    </xf>
    <xf numFmtId="0" fontId="10" fillId="7" borderId="122" xfId="0" applyFont="1" applyFill="1" applyBorder="1" applyAlignment="1">
      <alignment horizontal="center" vertical="center"/>
    </xf>
    <xf numFmtId="0" fontId="10" fillId="7" borderId="124" xfId="0" applyFont="1" applyFill="1" applyBorder="1" applyAlignment="1">
      <alignment horizontal="center" vertical="center"/>
    </xf>
    <xf numFmtId="0" fontId="10" fillId="7" borderId="2" xfId="0" applyFont="1" applyFill="1" applyBorder="1" applyAlignment="1">
      <alignment horizontal="center" vertical="center"/>
    </xf>
    <xf numFmtId="0" fontId="10" fillId="7" borderId="109" xfId="0" applyFont="1" applyFill="1" applyBorder="1" applyAlignment="1">
      <alignment horizontal="center" vertical="center"/>
    </xf>
    <xf numFmtId="0" fontId="10" fillId="7" borderId="110" xfId="0" applyFont="1" applyFill="1" applyBorder="1" applyAlignment="1">
      <alignment horizontal="center" vertical="center"/>
    </xf>
    <xf numFmtId="9" fontId="0" fillId="0" borderId="0" xfId="11" applyFont="1" applyAlignment="1">
      <alignment vertical="center"/>
    </xf>
    <xf numFmtId="0" fontId="10" fillId="7" borderId="122" xfId="0" applyFont="1" applyFill="1" applyBorder="1" applyAlignment="1">
      <alignment horizontal="center" vertical="center"/>
    </xf>
    <xf numFmtId="0" fontId="10" fillId="7" borderId="124" xfId="0" applyFont="1" applyFill="1" applyBorder="1" applyAlignment="1">
      <alignment horizontal="center" vertical="center"/>
    </xf>
    <xf numFmtId="0" fontId="10" fillId="7" borderId="123" xfId="0" applyFont="1" applyFill="1" applyBorder="1" applyAlignment="1">
      <alignment horizontal="center" vertical="center"/>
    </xf>
    <xf numFmtId="3" fontId="27" fillId="0" borderId="0" xfId="0" applyNumberFormat="1" applyFont="1" applyFill="1" applyBorder="1">
      <alignment vertical="center"/>
    </xf>
    <xf numFmtId="3" fontId="11" fillId="0" borderId="0" xfId="0" applyNumberFormat="1" applyFont="1" applyBorder="1">
      <alignment vertical="center"/>
    </xf>
    <xf numFmtId="164" fontId="0" fillId="4" borderId="138" xfId="10" applyFont="1" applyFill="1" applyBorder="1" applyAlignment="1">
      <alignment vertical="center"/>
    </xf>
    <xf numFmtId="164" fontId="0" fillId="4" borderId="129" xfId="10" applyFont="1" applyFill="1" applyBorder="1" applyAlignment="1">
      <alignment vertical="center"/>
    </xf>
    <xf numFmtId="9" fontId="0" fillId="4" borderId="134" xfId="11" applyFont="1" applyFill="1" applyBorder="1" applyAlignment="1">
      <alignment vertical="center"/>
    </xf>
    <xf numFmtId="164" fontId="0" fillId="4" borderId="128" xfId="10" applyFont="1" applyFill="1" applyBorder="1" applyAlignment="1">
      <alignment vertical="center"/>
    </xf>
    <xf numFmtId="9" fontId="0" fillId="4" borderId="129" xfId="11" applyFont="1" applyFill="1" applyBorder="1" applyAlignment="1">
      <alignment vertical="center"/>
    </xf>
    <xf numFmtId="164" fontId="0" fillId="4" borderId="130" xfId="10" applyFont="1" applyFill="1" applyBorder="1" applyAlignment="1">
      <alignment vertical="center"/>
    </xf>
    <xf numFmtId="164" fontId="42" fillId="4" borderId="138" xfId="10" applyFont="1" applyFill="1" applyBorder="1" applyAlignment="1">
      <alignment vertical="center"/>
    </xf>
    <xf numFmtId="164" fontId="42" fillId="4" borderId="129" xfId="10" applyFont="1" applyFill="1" applyBorder="1" applyAlignment="1">
      <alignment vertical="center"/>
    </xf>
    <xf numFmtId="9" fontId="42" fillId="4" borderId="134" xfId="11" applyFont="1" applyFill="1" applyBorder="1" applyAlignment="1">
      <alignment vertical="center"/>
    </xf>
    <xf numFmtId="164" fontId="42" fillId="4" borderId="142" xfId="10" applyFont="1" applyFill="1" applyBorder="1" applyAlignment="1">
      <alignment vertical="center"/>
    </xf>
    <xf numFmtId="9" fontId="42" fillId="4" borderId="138" xfId="11" applyFont="1" applyFill="1" applyBorder="1" applyAlignment="1">
      <alignment vertical="center"/>
    </xf>
    <xf numFmtId="164" fontId="42" fillId="4" borderId="130" xfId="10" applyFont="1" applyFill="1" applyBorder="1" applyAlignment="1">
      <alignment vertical="center"/>
    </xf>
    <xf numFmtId="3" fontId="13" fillId="0" borderId="0" xfId="0" applyNumberFormat="1" applyFont="1" applyFill="1" applyBorder="1">
      <alignment vertical="center"/>
    </xf>
    <xf numFmtId="0" fontId="10" fillId="7" borderId="123" xfId="0" applyFont="1" applyFill="1" applyBorder="1" applyAlignment="1">
      <alignment horizontal="center" vertical="center"/>
    </xf>
    <xf numFmtId="0" fontId="10" fillId="7" borderId="122" xfId="0" applyFont="1" applyFill="1" applyBorder="1" applyAlignment="1">
      <alignment horizontal="center" vertical="center"/>
    </xf>
    <xf numFmtId="0" fontId="10" fillId="7" borderId="124" xfId="0" applyFont="1" applyFill="1" applyBorder="1" applyAlignment="1">
      <alignment horizontal="center" vertical="center"/>
    </xf>
    <xf numFmtId="0" fontId="0" fillId="2" borderId="20" xfId="0" applyFill="1" applyBorder="1" applyAlignment="1">
      <alignment horizontal="center" vertical="center"/>
    </xf>
    <xf numFmtId="3" fontId="11" fillId="0" borderId="52" xfId="0" applyNumberFormat="1" applyFont="1" applyBorder="1">
      <alignment vertical="center"/>
    </xf>
    <xf numFmtId="3" fontId="11" fillId="0" borderId="71" xfId="0" applyNumberFormat="1" applyFont="1" applyBorder="1">
      <alignment vertical="center"/>
    </xf>
    <xf numFmtId="0" fontId="11" fillId="9" borderId="25" xfId="0" applyFont="1" applyFill="1" applyBorder="1" applyAlignment="1">
      <alignment horizontal="center" vertical="center"/>
    </xf>
    <xf numFmtId="0" fontId="11" fillId="9" borderId="26" xfId="0" applyFont="1" applyFill="1" applyBorder="1" applyAlignment="1">
      <alignment horizontal="center" vertical="center"/>
    </xf>
    <xf numFmtId="3" fontId="11" fillId="0" borderId="33" xfId="0" applyNumberFormat="1" applyFont="1" applyFill="1" applyBorder="1">
      <alignment vertical="center"/>
    </xf>
    <xf numFmtId="0" fontId="14" fillId="0" borderId="0" xfId="0" applyFont="1" applyFill="1">
      <alignment vertical="center"/>
    </xf>
    <xf numFmtId="168" fontId="47" fillId="0" borderId="151" xfId="0" applyNumberFormat="1" applyFont="1" applyBorder="1" applyAlignment="1">
      <alignment horizontal="center" vertical="center"/>
    </xf>
    <xf numFmtId="168" fontId="47" fillId="0" borderId="152" xfId="0" applyNumberFormat="1" applyFont="1" applyBorder="1" applyAlignment="1">
      <alignment horizontal="center" vertical="center"/>
    </xf>
    <xf numFmtId="168" fontId="47" fillId="0" borderId="153" xfId="0" applyNumberFormat="1" applyFont="1" applyBorder="1" applyAlignment="1">
      <alignment horizontal="center" vertical="center"/>
    </xf>
    <xf numFmtId="168" fontId="47" fillId="0" borderId="154" xfId="0" applyNumberFormat="1" applyFont="1" applyBorder="1" applyAlignment="1">
      <alignment horizontal="center" vertical="center"/>
    </xf>
    <xf numFmtId="0" fontId="45" fillId="0" borderId="143" xfId="0" applyFont="1" applyBorder="1" applyAlignment="1">
      <alignment horizontal="center" vertical="center" wrapText="1"/>
    </xf>
    <xf numFmtId="0" fontId="11" fillId="9" borderId="36" xfId="0" applyFont="1" applyFill="1" applyBorder="1" applyAlignment="1">
      <alignment horizontal="center" vertical="center"/>
    </xf>
    <xf numFmtId="0" fontId="0" fillId="0" borderId="0" xfId="0" applyAlignment="1">
      <alignment horizontal="right" vertical="center"/>
    </xf>
    <xf numFmtId="0" fontId="0" fillId="4" borderId="130" xfId="0" applyFill="1" applyBorder="1" applyAlignment="1">
      <alignment vertical="center"/>
    </xf>
    <xf numFmtId="0" fontId="14" fillId="0" borderId="67" xfId="0" applyFont="1" applyBorder="1" applyAlignment="1">
      <alignment horizontal="right" vertical="center"/>
    </xf>
    <xf numFmtId="0" fontId="45" fillId="0" borderId="103" xfId="0" applyFont="1" applyBorder="1" applyAlignment="1">
      <alignment horizontal="center" vertical="center" wrapText="1"/>
    </xf>
    <xf numFmtId="164" fontId="0" fillId="8" borderId="0" xfId="0" applyNumberFormat="1" applyFill="1">
      <alignment vertical="center"/>
    </xf>
    <xf numFmtId="164" fontId="10" fillId="8" borderId="124" xfId="10" applyNumberFormat="1" applyFont="1" applyFill="1" applyBorder="1" applyAlignment="1">
      <alignment vertical="center"/>
    </xf>
    <xf numFmtId="164" fontId="10" fillId="8" borderId="127" xfId="10" applyNumberFormat="1" applyFont="1" applyFill="1" applyBorder="1" applyAlignment="1">
      <alignment vertical="center"/>
    </xf>
    <xf numFmtId="0" fontId="17" fillId="0" borderId="0" xfId="0" applyFont="1">
      <alignment vertical="center"/>
    </xf>
    <xf numFmtId="0" fontId="17" fillId="0" borderId="0" xfId="0" applyFont="1" applyBorder="1">
      <alignment vertical="center"/>
    </xf>
    <xf numFmtId="0" fontId="10" fillId="7" borderId="123" xfId="0" applyFont="1" applyFill="1" applyBorder="1" applyAlignment="1">
      <alignment horizontal="center" vertical="center"/>
    </xf>
    <xf numFmtId="0" fontId="10" fillId="7" borderId="122" xfId="0" applyFont="1" applyFill="1" applyBorder="1" applyAlignment="1">
      <alignment horizontal="center" vertical="center"/>
    </xf>
    <xf numFmtId="0" fontId="10" fillId="7" borderId="124" xfId="0" applyFont="1" applyFill="1" applyBorder="1" applyAlignment="1">
      <alignment horizontal="center" vertical="center"/>
    </xf>
    <xf numFmtId="0" fontId="10" fillId="7" borderId="169" xfId="0" applyFont="1" applyFill="1" applyBorder="1" applyAlignment="1">
      <alignment horizontal="center" vertical="center"/>
    </xf>
    <xf numFmtId="0" fontId="10" fillId="7" borderId="170" xfId="0" applyFont="1" applyFill="1" applyBorder="1" applyAlignment="1">
      <alignment horizontal="center" vertical="center"/>
    </xf>
    <xf numFmtId="0" fontId="10" fillId="7" borderId="171" xfId="0" applyFont="1" applyFill="1" applyBorder="1" applyAlignment="1">
      <alignment horizontal="center" vertical="center"/>
    </xf>
    <xf numFmtId="0" fontId="0" fillId="0" borderId="0" xfId="0" applyAlignment="1">
      <alignment horizontal="center" vertical="center"/>
    </xf>
    <xf numFmtId="0" fontId="0" fillId="2" borderId="20" xfId="0" applyFill="1" applyBorder="1" applyAlignment="1">
      <alignment horizontal="center" vertical="center"/>
    </xf>
    <xf numFmtId="3" fontId="11" fillId="0" borderId="44" xfId="0" applyNumberFormat="1" applyFont="1" applyBorder="1">
      <alignment vertical="center"/>
    </xf>
    <xf numFmtId="3" fontId="11" fillId="0" borderId="47" xfId="0" applyNumberFormat="1" applyFont="1" applyBorder="1">
      <alignment vertical="center"/>
    </xf>
    <xf numFmtId="3" fontId="11" fillId="0" borderId="60" xfId="0" applyNumberFormat="1" applyFont="1" applyBorder="1">
      <alignment vertical="center"/>
    </xf>
    <xf numFmtId="3" fontId="72" fillId="0" borderId="28" xfId="0" applyNumberFormat="1" applyFont="1" applyFill="1" applyBorder="1">
      <alignment vertical="center"/>
    </xf>
    <xf numFmtId="3" fontId="15" fillId="0" borderId="28" xfId="0" applyNumberFormat="1" applyFont="1" applyFill="1" applyBorder="1">
      <alignment vertical="center"/>
    </xf>
    <xf numFmtId="3" fontId="15" fillId="0" borderId="28" xfId="0" applyNumberFormat="1" applyFont="1" applyBorder="1">
      <alignment vertical="center"/>
    </xf>
    <xf numFmtId="3" fontId="18" fillId="6" borderId="31" xfId="0" applyNumberFormat="1" applyFont="1" applyFill="1" applyBorder="1">
      <alignment vertical="center"/>
    </xf>
    <xf numFmtId="3" fontId="15" fillId="0" borderId="31" xfId="0" applyNumberFormat="1" applyFont="1" applyFill="1" applyBorder="1">
      <alignment vertical="center"/>
    </xf>
    <xf numFmtId="3" fontId="72" fillId="0" borderId="31" xfId="0" applyNumberFormat="1" applyFont="1" applyFill="1" applyBorder="1">
      <alignment vertical="center"/>
    </xf>
    <xf numFmtId="3" fontId="15" fillId="0" borderId="31" xfId="0" applyNumberFormat="1" applyFont="1" applyBorder="1">
      <alignment vertical="center"/>
    </xf>
    <xf numFmtId="3" fontId="72" fillId="0" borderId="33" xfId="0" applyNumberFormat="1" applyFont="1" applyFill="1" applyBorder="1">
      <alignment vertical="center"/>
    </xf>
    <xf numFmtId="3" fontId="15" fillId="0" borderId="33" xfId="0" applyNumberFormat="1" applyFont="1" applyBorder="1">
      <alignment vertical="center"/>
    </xf>
    <xf numFmtId="3" fontId="15" fillId="0" borderId="33" xfId="0" applyNumberFormat="1" applyFont="1" applyFill="1" applyBorder="1">
      <alignment vertical="center"/>
    </xf>
    <xf numFmtId="3" fontId="18" fillId="2" borderId="28" xfId="0" applyNumberFormat="1" applyFont="1" applyFill="1" applyBorder="1">
      <alignment vertical="center"/>
    </xf>
    <xf numFmtId="3" fontId="72" fillId="0" borderId="86" xfId="0" applyNumberFormat="1" applyFont="1" applyFill="1" applyBorder="1">
      <alignment vertical="center"/>
    </xf>
    <xf numFmtId="3" fontId="18" fillId="2" borderId="86" xfId="0" applyNumberFormat="1" applyFont="1" applyFill="1" applyBorder="1">
      <alignment vertical="center"/>
    </xf>
    <xf numFmtId="3" fontId="15" fillId="0" borderId="36" xfId="0" applyNumberFormat="1" applyFont="1" applyBorder="1">
      <alignment vertical="center"/>
    </xf>
    <xf numFmtId="3" fontId="18" fillId="9" borderId="26" xfId="0" applyNumberFormat="1" applyFont="1" applyFill="1" applyBorder="1">
      <alignment vertical="center"/>
    </xf>
    <xf numFmtId="3" fontId="72" fillId="0" borderId="26" xfId="0" applyNumberFormat="1" applyFont="1" applyFill="1" applyBorder="1">
      <alignment vertical="center"/>
    </xf>
    <xf numFmtId="3" fontId="15" fillId="0" borderId="26" xfId="0" applyNumberFormat="1" applyFont="1" applyFill="1" applyBorder="1">
      <alignment vertical="center"/>
    </xf>
    <xf numFmtId="3" fontId="18" fillId="0" borderId="23" xfId="0" applyNumberFormat="1" applyFont="1" applyFill="1" applyBorder="1">
      <alignment vertical="center"/>
    </xf>
    <xf numFmtId="3" fontId="15" fillId="0" borderId="23" xfId="0" applyNumberFormat="1" applyFont="1" applyBorder="1">
      <alignment vertical="center"/>
    </xf>
    <xf numFmtId="3" fontId="18" fillId="0" borderId="29" xfId="0" applyNumberFormat="1" applyFont="1" applyBorder="1">
      <alignment vertical="center"/>
    </xf>
    <xf numFmtId="3" fontId="18" fillId="0" borderId="32" xfId="0" applyNumberFormat="1" applyFont="1" applyBorder="1">
      <alignment vertical="center"/>
    </xf>
    <xf numFmtId="3" fontId="18" fillId="0" borderId="34" xfId="0" applyNumberFormat="1" applyFont="1" applyBorder="1">
      <alignment vertical="center"/>
    </xf>
    <xf numFmtId="3" fontId="18" fillId="0" borderId="37" xfId="0" applyNumberFormat="1" applyFont="1" applyBorder="1">
      <alignment vertical="center"/>
    </xf>
    <xf numFmtId="3" fontId="72" fillId="0" borderId="23" xfId="0" applyNumberFormat="1" applyFont="1" applyBorder="1">
      <alignment vertical="center"/>
    </xf>
    <xf numFmtId="3" fontId="18" fillId="0" borderId="24" xfId="0" applyNumberFormat="1" applyFont="1" applyBorder="1">
      <alignment vertical="center"/>
    </xf>
    <xf numFmtId="3" fontId="18" fillId="6" borderId="5" xfId="0" applyNumberFormat="1" applyFont="1" applyFill="1" applyBorder="1">
      <alignment vertical="center"/>
    </xf>
    <xf numFmtId="3" fontId="18" fillId="0" borderId="5" xfId="0" applyNumberFormat="1" applyFont="1" applyBorder="1">
      <alignment vertical="center"/>
    </xf>
    <xf numFmtId="3" fontId="15" fillId="0" borderId="2" xfId="0" applyNumberFormat="1" applyFont="1" applyFill="1" applyBorder="1">
      <alignment vertical="center"/>
    </xf>
    <xf numFmtId="3" fontId="18" fillId="0" borderId="4" xfId="0" applyNumberFormat="1" applyFont="1" applyBorder="1">
      <alignment vertical="center"/>
    </xf>
    <xf numFmtId="3" fontId="18" fillId="2" borderId="4" xfId="0" applyNumberFormat="1" applyFont="1" applyFill="1" applyBorder="1">
      <alignment vertical="center"/>
    </xf>
    <xf numFmtId="3" fontId="18" fillId="5" borderId="4" xfId="0" applyNumberFormat="1" applyFont="1" applyFill="1" applyBorder="1">
      <alignment vertical="center"/>
    </xf>
    <xf numFmtId="3" fontId="18" fillId="9" borderId="4" xfId="0" applyNumberFormat="1" applyFont="1" applyFill="1" applyBorder="1">
      <alignment vertical="center"/>
    </xf>
    <xf numFmtId="3" fontId="18" fillId="0" borderId="1" xfId="0" applyNumberFormat="1" applyFont="1" applyBorder="1">
      <alignment vertical="center"/>
    </xf>
    <xf numFmtId="3" fontId="15" fillId="0" borderId="9" xfId="0" applyNumberFormat="1" applyFont="1" applyBorder="1">
      <alignment vertical="center"/>
    </xf>
    <xf numFmtId="3" fontId="15" fillId="0" borderId="10" xfId="0" applyNumberFormat="1" applyFont="1" applyBorder="1">
      <alignment vertical="center"/>
    </xf>
    <xf numFmtId="3" fontId="15" fillId="0" borderId="11" xfId="0" applyNumberFormat="1" applyFont="1" applyBorder="1">
      <alignment vertical="center"/>
    </xf>
    <xf numFmtId="0" fontId="0" fillId="0" borderId="36" xfId="0" applyFill="1" applyBorder="1" applyAlignment="1">
      <alignment horizontal="center" vertical="center"/>
    </xf>
    <xf numFmtId="3" fontId="11" fillId="0" borderId="46" xfId="0" applyNumberFormat="1" applyFont="1" applyBorder="1">
      <alignment vertical="center"/>
    </xf>
    <xf numFmtId="3" fontId="11" fillId="0" borderId="49" xfId="0" applyNumberFormat="1" applyFont="1" applyBorder="1">
      <alignment vertical="center"/>
    </xf>
    <xf numFmtId="3" fontId="11" fillId="0" borderId="62" xfId="0" applyNumberFormat="1" applyFont="1" applyBorder="1">
      <alignment vertical="center"/>
    </xf>
    <xf numFmtId="3" fontId="19" fillId="0" borderId="36" xfId="0" applyNumberFormat="1" applyFont="1" applyFill="1" applyBorder="1">
      <alignment vertical="center"/>
    </xf>
    <xf numFmtId="0" fontId="0" fillId="0" borderId="55" xfId="0" applyBorder="1">
      <alignment vertical="center"/>
    </xf>
    <xf numFmtId="0" fontId="0" fillId="0" borderId="56" xfId="0" applyBorder="1">
      <alignment vertical="center"/>
    </xf>
    <xf numFmtId="0" fontId="0" fillId="0" borderId="42" xfId="0" applyBorder="1">
      <alignment vertical="center"/>
    </xf>
    <xf numFmtId="0" fontId="0" fillId="0" borderId="43" xfId="0" applyBorder="1">
      <alignment vertical="center"/>
    </xf>
    <xf numFmtId="0" fontId="0" fillId="0" borderId="45" xfId="0" applyBorder="1">
      <alignment vertical="center"/>
    </xf>
    <xf numFmtId="0" fontId="0" fillId="0" borderId="46" xfId="0" applyBorder="1">
      <alignment vertical="center"/>
    </xf>
    <xf numFmtId="0" fontId="0" fillId="0" borderId="48" xfId="0" applyBorder="1">
      <alignment vertical="center"/>
    </xf>
    <xf numFmtId="0" fontId="0" fillId="0" borderId="49" xfId="0" applyBorder="1">
      <alignment vertical="center"/>
    </xf>
    <xf numFmtId="3" fontId="14" fillId="0" borderId="28" xfId="0" applyNumberFormat="1" applyFont="1" applyBorder="1">
      <alignment vertical="center"/>
    </xf>
    <xf numFmtId="3" fontId="14" fillId="0" borderId="31" xfId="0" applyNumberFormat="1" applyFont="1" applyBorder="1">
      <alignment vertical="center"/>
    </xf>
    <xf numFmtId="3" fontId="14" fillId="0" borderId="33" xfId="0" applyNumberFormat="1" applyFont="1" applyBorder="1">
      <alignment vertical="center"/>
    </xf>
    <xf numFmtId="3" fontId="14" fillId="0" borderId="90" xfId="0" applyNumberFormat="1" applyFont="1" applyBorder="1">
      <alignment vertical="center"/>
    </xf>
    <xf numFmtId="0" fontId="10" fillId="7" borderId="0" xfId="0" applyFont="1" applyFill="1" applyBorder="1" applyAlignment="1">
      <alignment horizontal="center"/>
    </xf>
    <xf numFmtId="175" fontId="42" fillId="0" borderId="0" xfId="10" applyNumberFormat="1" applyFont="1" applyFill="1" applyBorder="1" applyAlignment="1">
      <alignment horizontal="center" vertical="center"/>
    </xf>
    <xf numFmtId="175" fontId="0" fillId="0" borderId="0" xfId="0" applyNumberFormat="1" applyFill="1" applyBorder="1" applyAlignment="1">
      <alignment horizontal="center" vertical="center"/>
    </xf>
    <xf numFmtId="175" fontId="10" fillId="0" borderId="0" xfId="0" applyNumberFormat="1" applyFont="1" applyFill="1" applyBorder="1" applyAlignment="1">
      <alignment horizontal="center"/>
    </xf>
    <xf numFmtId="175" fontId="10" fillId="0" borderId="0" xfId="0" applyNumberFormat="1" applyFont="1" applyFill="1" applyBorder="1" applyAlignment="1">
      <alignment horizontal="center" vertical="center"/>
    </xf>
    <xf numFmtId="175" fontId="10" fillId="0" borderId="0" xfId="10" applyNumberFormat="1" applyFont="1" applyFill="1" applyBorder="1" applyAlignment="1">
      <alignment horizontal="center" vertical="center"/>
    </xf>
    <xf numFmtId="175" fontId="0" fillId="0" borderId="0" xfId="0" applyNumberFormat="1" applyFill="1" applyAlignment="1">
      <alignment horizontal="center" vertical="center"/>
    </xf>
    <xf numFmtId="0" fontId="73" fillId="7" borderId="0" xfId="0" applyFont="1" applyFill="1" applyBorder="1" applyAlignment="1">
      <alignment horizontal="center" vertical="center" wrapText="1"/>
    </xf>
    <xf numFmtId="175" fontId="52" fillId="0" borderId="0" xfId="10" applyNumberFormat="1" applyFont="1" applyFill="1" applyBorder="1" applyAlignment="1">
      <alignment horizontal="center" vertical="center"/>
    </xf>
    <xf numFmtId="175" fontId="73" fillId="0" borderId="0" xfId="0" applyNumberFormat="1" applyFont="1" applyFill="1" applyBorder="1" applyAlignment="1">
      <alignment horizontal="center" vertical="center"/>
    </xf>
    <xf numFmtId="175" fontId="73" fillId="0" borderId="0" xfId="0" applyNumberFormat="1" applyFont="1" applyFill="1" applyBorder="1" applyAlignment="1">
      <alignment horizontal="center"/>
    </xf>
    <xf numFmtId="175" fontId="73" fillId="0" borderId="0" xfId="10" applyNumberFormat="1" applyFont="1" applyFill="1" applyBorder="1" applyAlignment="1">
      <alignment horizontal="center" vertical="center"/>
    </xf>
    <xf numFmtId="0" fontId="0" fillId="0" borderId="26" xfId="0" applyFill="1" applyBorder="1" applyAlignment="1">
      <alignment horizontal="center" vertical="center"/>
    </xf>
    <xf numFmtId="0" fontId="74" fillId="8" borderId="0" xfId="0" applyFont="1" applyFill="1">
      <alignment vertical="center"/>
    </xf>
    <xf numFmtId="0" fontId="74" fillId="8" borderId="0" xfId="0" applyFont="1" applyFill="1" applyBorder="1">
      <alignment vertical="center"/>
    </xf>
    <xf numFmtId="0" fontId="74" fillId="8" borderId="0" xfId="0" quotePrefix="1" applyFont="1" applyFill="1">
      <alignment vertical="center"/>
    </xf>
    <xf numFmtId="3" fontId="11" fillId="0" borderId="49" xfId="0" applyNumberFormat="1" applyFont="1" applyBorder="1">
      <alignment vertical="center"/>
    </xf>
    <xf numFmtId="3" fontId="13" fillId="0" borderId="0" xfId="0" applyNumberFormat="1" applyFont="1" applyBorder="1">
      <alignment vertical="center"/>
    </xf>
    <xf numFmtId="0" fontId="10" fillId="8" borderId="180" xfId="0" applyFont="1" applyFill="1" applyBorder="1">
      <alignment vertical="center"/>
    </xf>
    <xf numFmtId="164" fontId="10" fillId="8" borderId="181" xfId="10" applyFont="1" applyFill="1" applyBorder="1" applyAlignment="1">
      <alignment vertical="center"/>
    </xf>
    <xf numFmtId="164" fontId="10" fillId="8" borderId="182" xfId="10" applyFont="1" applyFill="1" applyBorder="1" applyAlignment="1">
      <alignment vertical="center"/>
    </xf>
    <xf numFmtId="9" fontId="10" fillId="8" borderId="183" xfId="11" applyFont="1" applyFill="1" applyBorder="1" applyAlignment="1">
      <alignment vertical="center"/>
    </xf>
    <xf numFmtId="164" fontId="10" fillId="8" borderId="159" xfId="10" applyFont="1" applyFill="1" applyBorder="1" applyAlignment="1">
      <alignment vertical="center"/>
    </xf>
    <xf numFmtId="9" fontId="10" fillId="8" borderId="182" xfId="11" applyFont="1" applyFill="1" applyBorder="1" applyAlignment="1">
      <alignment vertical="center"/>
    </xf>
    <xf numFmtId="164" fontId="10" fillId="8" borderId="180" xfId="10" applyFont="1" applyFill="1" applyBorder="1" applyAlignment="1">
      <alignment vertical="center"/>
    </xf>
    <xf numFmtId="164" fontId="10" fillId="8" borderId="184" xfId="10" applyFont="1" applyFill="1" applyBorder="1" applyAlignment="1">
      <alignment vertical="center"/>
    </xf>
    <xf numFmtId="9" fontId="10" fillId="8" borderId="181" xfId="11" applyFont="1" applyFill="1" applyBorder="1" applyAlignment="1">
      <alignment vertical="center"/>
    </xf>
    <xf numFmtId="164" fontId="10" fillId="8" borderId="180" xfId="10" applyNumberFormat="1" applyFont="1" applyFill="1" applyBorder="1" applyAlignment="1">
      <alignment vertical="center"/>
    </xf>
    <xf numFmtId="3" fontId="19" fillId="5" borderId="33" xfId="0" applyNumberFormat="1" applyFont="1" applyFill="1" applyBorder="1">
      <alignment vertical="center"/>
    </xf>
    <xf numFmtId="0" fontId="0" fillId="2" borderId="20" xfId="0" applyFill="1" applyBorder="1" applyAlignment="1">
      <alignment horizontal="center" vertical="center"/>
    </xf>
    <xf numFmtId="0" fontId="16" fillId="0" borderId="50" xfId="0" applyFont="1" applyBorder="1" applyAlignment="1">
      <alignment horizontal="right" vertical="center"/>
    </xf>
    <xf numFmtId="9" fontId="43" fillId="8" borderId="123" xfId="11" applyFont="1" applyFill="1" applyBorder="1" applyAlignment="1">
      <alignment vertical="center"/>
    </xf>
    <xf numFmtId="9" fontId="43" fillId="4" borderId="129" xfId="11" applyFont="1" applyFill="1" applyBorder="1" applyAlignment="1">
      <alignment vertical="center"/>
    </xf>
    <xf numFmtId="0" fontId="0" fillId="2" borderId="20" xfId="0" applyFill="1" applyBorder="1" applyAlignment="1">
      <alignment horizontal="center" vertical="center"/>
    </xf>
    <xf numFmtId="3" fontId="18" fillId="2" borderId="87" xfId="0" applyNumberFormat="1" applyFont="1" applyFill="1" applyBorder="1">
      <alignment vertical="center"/>
    </xf>
    <xf numFmtId="3" fontId="18" fillId="0" borderId="64" xfId="0" applyNumberFormat="1" applyFont="1" applyBorder="1">
      <alignment vertical="center"/>
    </xf>
    <xf numFmtId="0" fontId="10" fillId="8" borderId="191" xfId="0" applyFont="1" applyFill="1" applyBorder="1">
      <alignment vertical="center"/>
    </xf>
    <xf numFmtId="3" fontId="18" fillId="2" borderId="31" xfId="0" applyNumberFormat="1" applyFont="1" applyFill="1" applyBorder="1">
      <alignment vertical="center"/>
    </xf>
    <xf numFmtId="3" fontId="18" fillId="5" borderId="33" xfId="0" applyNumberFormat="1" applyFont="1" applyFill="1" applyBorder="1">
      <alignment vertical="center"/>
    </xf>
    <xf numFmtId="3" fontId="72" fillId="0" borderId="87" xfId="0" applyNumberFormat="1" applyFont="1" applyFill="1" applyBorder="1">
      <alignment vertical="center"/>
    </xf>
    <xf numFmtId="3" fontId="18" fillId="5" borderId="28" xfId="0" applyNumberFormat="1" applyFont="1" applyFill="1" applyBorder="1">
      <alignment vertical="center"/>
    </xf>
    <xf numFmtId="0" fontId="0" fillId="0" borderId="0" xfId="0" applyAlignment="1">
      <alignment horizontal="center" vertical="center"/>
    </xf>
    <xf numFmtId="0" fontId="0" fillId="2" borderId="20" xfId="0" applyFill="1" applyBorder="1" applyAlignment="1">
      <alignment horizontal="center" vertical="center"/>
    </xf>
    <xf numFmtId="3" fontId="15" fillId="0" borderId="86" xfId="0" applyNumberFormat="1" applyFont="1" applyBorder="1">
      <alignment vertical="center"/>
    </xf>
    <xf numFmtId="3" fontId="18" fillId="0" borderId="91" xfId="0" applyNumberFormat="1" applyFont="1" applyBorder="1">
      <alignment vertical="center"/>
    </xf>
    <xf numFmtId="3" fontId="11" fillId="0" borderId="45" xfId="0" applyNumberFormat="1" applyFont="1" applyBorder="1">
      <alignment vertical="center"/>
    </xf>
    <xf numFmtId="167" fontId="0" fillId="2" borderId="90" xfId="0" applyNumberFormat="1" applyFill="1" applyBorder="1" applyAlignment="1">
      <alignment horizontal="center" vertical="center"/>
    </xf>
    <xf numFmtId="38" fontId="0" fillId="8" borderId="0" xfId="0" applyNumberFormat="1" applyFill="1" applyBorder="1" applyAlignment="1">
      <alignment horizontal="right" vertical="center"/>
    </xf>
    <xf numFmtId="38" fontId="0" fillId="8" borderId="18" xfId="0" applyNumberFormat="1" applyFill="1" applyBorder="1" applyAlignment="1">
      <alignment horizontal="right" vertical="center"/>
    </xf>
    <xf numFmtId="0" fontId="0" fillId="2" borderId="20" xfId="0" applyFill="1" applyBorder="1" applyAlignment="1">
      <alignment horizontal="center" vertical="center"/>
    </xf>
    <xf numFmtId="0" fontId="14" fillId="8" borderId="0" xfId="0" applyFont="1" applyFill="1" applyAlignment="1">
      <alignment horizontal="center" vertical="center" wrapText="1"/>
    </xf>
    <xf numFmtId="0" fontId="0" fillId="2" borderId="20" xfId="0" applyFill="1" applyBorder="1" applyAlignment="1">
      <alignment horizontal="center" vertical="center"/>
    </xf>
    <xf numFmtId="3" fontId="8" fillId="8" borderId="44" xfId="126" applyNumberFormat="1" applyFont="1" applyFill="1" applyBorder="1" applyAlignment="1">
      <alignment horizontal="center" vertical="center"/>
    </xf>
    <xf numFmtId="3" fontId="11" fillId="8" borderId="33" xfId="0" applyNumberFormat="1" applyFont="1" applyFill="1" applyBorder="1">
      <alignment vertical="center"/>
    </xf>
    <xf numFmtId="0" fontId="0" fillId="2" borderId="20" xfId="0" applyFill="1" applyBorder="1" applyAlignment="1">
      <alignment horizontal="center" vertical="center"/>
    </xf>
    <xf numFmtId="0" fontId="0" fillId="2" borderId="20" xfId="0" applyFill="1" applyBorder="1" applyAlignment="1">
      <alignment horizontal="center" vertical="center"/>
    </xf>
    <xf numFmtId="0" fontId="0" fillId="0" borderId="31" xfId="0" applyBorder="1">
      <alignment vertical="center"/>
    </xf>
    <xf numFmtId="0" fontId="0" fillId="0" borderId="0" xfId="0" applyAlignment="1">
      <alignment horizontal="center" vertical="center"/>
    </xf>
    <xf numFmtId="0" fontId="0" fillId="2" borderId="20" xfId="0" applyFill="1" applyBorder="1" applyAlignment="1">
      <alignment horizontal="center" vertical="center"/>
    </xf>
    <xf numFmtId="3" fontId="11" fillId="0" borderId="41" xfId="0" applyNumberFormat="1" applyFont="1" applyBorder="1">
      <alignment vertical="center"/>
    </xf>
    <xf numFmtId="3" fontId="11" fillId="0" borderId="72" xfId="0" applyNumberFormat="1" applyFont="1" applyBorder="1">
      <alignment vertical="center"/>
    </xf>
    <xf numFmtId="3" fontId="11" fillId="0" borderId="47" xfId="0" applyNumberFormat="1" applyFont="1" applyBorder="1">
      <alignment vertical="center"/>
    </xf>
    <xf numFmtId="3" fontId="11" fillId="0" borderId="74" xfId="0" applyNumberFormat="1" applyFont="1" applyBorder="1">
      <alignment vertical="center"/>
    </xf>
    <xf numFmtId="0" fontId="11" fillId="5" borderId="33" xfId="0" applyFont="1" applyFill="1" applyBorder="1" applyAlignment="1">
      <alignment horizontal="center" vertical="center"/>
    </xf>
    <xf numFmtId="0" fontId="0" fillId="2" borderId="20" xfId="0" applyFill="1" applyBorder="1" applyAlignment="1">
      <alignment horizontal="center" vertical="center"/>
    </xf>
    <xf numFmtId="3" fontId="18" fillId="2" borderId="33" xfId="0" applyNumberFormat="1" applyFont="1" applyFill="1" applyBorder="1">
      <alignment vertical="center"/>
    </xf>
    <xf numFmtId="3" fontId="15" fillId="0" borderId="8" xfId="0" applyNumberFormat="1" applyFont="1" applyFill="1" applyBorder="1">
      <alignment vertical="center"/>
    </xf>
    <xf numFmtId="0" fontId="15" fillId="0" borderId="52" xfId="0" applyFont="1" applyBorder="1" applyAlignment="1">
      <alignment horizontal="center" vertical="center"/>
    </xf>
    <xf numFmtId="0" fontId="15" fillId="0" borderId="53" xfId="0" applyFont="1" applyBorder="1" applyAlignment="1">
      <alignment horizontal="center" vertical="center"/>
    </xf>
    <xf numFmtId="0" fontId="15" fillId="0" borderId="185" xfId="0" applyFont="1" applyBorder="1" applyAlignment="1">
      <alignment horizontal="center" vertical="center"/>
    </xf>
    <xf numFmtId="0" fontId="0" fillId="0" borderId="27" xfId="0" applyFill="1" applyBorder="1" applyAlignment="1">
      <alignment horizontal="center" vertical="center"/>
    </xf>
    <xf numFmtId="0" fontId="11" fillId="9" borderId="0" xfId="0" applyFont="1" applyFill="1" applyBorder="1" applyAlignment="1">
      <alignment horizontal="center" vertical="center"/>
    </xf>
    <xf numFmtId="3" fontId="19" fillId="9" borderId="0" xfId="0" applyNumberFormat="1" applyFont="1" applyFill="1" applyBorder="1">
      <alignment vertical="center"/>
    </xf>
    <xf numFmtId="175" fontId="73" fillId="0" borderId="0" xfId="10" applyNumberFormat="1" applyFont="1" applyAlignment="1">
      <alignment horizontal="center" vertical="center"/>
    </xf>
    <xf numFmtId="0" fontId="11" fillId="2" borderId="89" xfId="0" applyFont="1" applyFill="1" applyBorder="1" applyAlignment="1">
      <alignment horizontal="center" vertical="center"/>
    </xf>
    <xf numFmtId="0" fontId="11" fillId="5" borderId="33" xfId="0" applyFont="1" applyFill="1" applyBorder="1" applyAlignment="1">
      <alignment horizontal="center" vertical="center"/>
    </xf>
    <xf numFmtId="0" fontId="11" fillId="6" borderId="89" xfId="0" applyFont="1" applyFill="1" applyBorder="1" applyAlignment="1">
      <alignment horizontal="center" vertical="center"/>
    </xf>
    <xf numFmtId="3" fontId="11" fillId="0" borderId="47" xfId="0" applyNumberFormat="1" applyFont="1" applyBorder="1">
      <alignment vertical="center"/>
    </xf>
    <xf numFmtId="3" fontId="11" fillId="0" borderId="44" xfId="0" applyNumberFormat="1" applyFont="1" applyBorder="1">
      <alignment vertical="center"/>
    </xf>
    <xf numFmtId="3" fontId="11" fillId="0" borderId="41" xfId="0" applyNumberFormat="1" applyFont="1" applyBorder="1">
      <alignment vertical="center"/>
    </xf>
    <xf numFmtId="0" fontId="11" fillId="5" borderId="28" xfId="0" applyFont="1" applyFill="1" applyBorder="1" applyAlignment="1">
      <alignment horizontal="center" vertical="center"/>
    </xf>
    <xf numFmtId="0" fontId="11" fillId="5" borderId="33" xfId="0" applyFont="1" applyFill="1" applyBorder="1" applyAlignment="1">
      <alignment horizontal="center" vertical="center"/>
    </xf>
    <xf numFmtId="3" fontId="18" fillId="6" borderId="89" xfId="0" applyNumberFormat="1" applyFont="1" applyFill="1" applyBorder="1">
      <alignment vertical="center"/>
    </xf>
    <xf numFmtId="3" fontId="15" fillId="0" borderId="89" xfId="0" applyNumberFormat="1" applyFont="1" applyFill="1" applyBorder="1">
      <alignment vertical="center"/>
    </xf>
    <xf numFmtId="3" fontId="11" fillId="0" borderId="195" xfId="0" applyNumberFormat="1" applyFont="1" applyBorder="1">
      <alignment vertical="center"/>
    </xf>
    <xf numFmtId="3" fontId="11" fillId="0" borderId="196" xfId="0" applyNumberFormat="1" applyFont="1" applyBorder="1">
      <alignment vertical="center"/>
    </xf>
    <xf numFmtId="3" fontId="72" fillId="0" borderId="89" xfId="0" applyNumberFormat="1" applyFont="1" applyFill="1" applyBorder="1">
      <alignment vertical="center"/>
    </xf>
    <xf numFmtId="3" fontId="15" fillId="0" borderId="89" xfId="0" applyNumberFormat="1" applyFont="1" applyBorder="1">
      <alignment vertical="center"/>
    </xf>
    <xf numFmtId="3" fontId="18" fillId="0" borderId="92" xfId="0" applyNumberFormat="1" applyFont="1" applyBorder="1">
      <alignment vertical="center"/>
    </xf>
    <xf numFmtId="3" fontId="18" fillId="2" borderId="89" xfId="0" applyNumberFormat="1" applyFont="1" applyFill="1" applyBorder="1">
      <alignment vertical="center"/>
    </xf>
    <xf numFmtId="3" fontId="18" fillId="5" borderId="87" xfId="0" applyNumberFormat="1" applyFont="1" applyFill="1" applyBorder="1">
      <alignment vertical="center"/>
    </xf>
    <xf numFmtId="3" fontId="15" fillId="0" borderId="87" xfId="0" applyNumberFormat="1" applyFont="1" applyFill="1" applyBorder="1">
      <alignment vertical="center"/>
    </xf>
    <xf numFmtId="3" fontId="11" fillId="0" borderId="66" xfId="0" applyNumberFormat="1" applyFont="1" applyBorder="1">
      <alignment vertical="center"/>
    </xf>
    <xf numFmtId="3" fontId="19" fillId="6" borderId="89" xfId="0" applyNumberFormat="1" applyFont="1" applyFill="1" applyBorder="1">
      <alignment vertical="center"/>
    </xf>
    <xf numFmtId="3" fontId="11" fillId="0" borderId="197" xfId="0" applyNumberFormat="1" applyFont="1" applyBorder="1">
      <alignment vertical="center"/>
    </xf>
    <xf numFmtId="3" fontId="13" fillId="0" borderId="89" xfId="0" applyNumberFormat="1" applyFont="1" applyFill="1" applyBorder="1">
      <alignment vertical="center"/>
    </xf>
    <xf numFmtId="0" fontId="0" fillId="0" borderId="0" xfId="0" applyFill="1" applyBorder="1">
      <alignment vertical="center"/>
    </xf>
    <xf numFmtId="3" fontId="19" fillId="2" borderId="28" xfId="0" applyNumberFormat="1" applyFont="1" applyFill="1" applyBorder="1">
      <alignment vertical="center"/>
    </xf>
    <xf numFmtId="3" fontId="27" fillId="0" borderId="28" xfId="0" applyNumberFormat="1" applyFont="1" applyFill="1" applyBorder="1">
      <alignment vertical="center"/>
    </xf>
    <xf numFmtId="3" fontId="11" fillId="0" borderId="42" xfId="0" applyNumberFormat="1" applyFont="1" applyBorder="1">
      <alignment vertical="center"/>
    </xf>
    <xf numFmtId="3" fontId="11" fillId="0" borderId="43" xfId="0" applyNumberFormat="1" applyFont="1" applyBorder="1">
      <alignment vertical="center"/>
    </xf>
    <xf numFmtId="3" fontId="11" fillId="0" borderId="48" xfId="0" applyNumberFormat="1" applyFont="1" applyBorder="1">
      <alignment vertical="center"/>
    </xf>
    <xf numFmtId="3" fontId="19" fillId="5" borderId="28" xfId="0" applyNumberFormat="1" applyFont="1" applyFill="1" applyBorder="1">
      <alignment vertical="center"/>
    </xf>
    <xf numFmtId="0" fontId="11" fillId="5" borderId="31" xfId="0" applyFont="1" applyFill="1" applyBorder="1" applyAlignment="1">
      <alignment horizontal="center" vertical="center"/>
    </xf>
    <xf numFmtId="3" fontId="19" fillId="5" borderId="31" xfId="0" applyNumberFormat="1" applyFont="1" applyFill="1" applyBorder="1">
      <alignment vertical="center"/>
    </xf>
    <xf numFmtId="3" fontId="13" fillId="0" borderId="31" xfId="0" applyNumberFormat="1" applyFont="1" applyBorder="1">
      <alignment vertical="center"/>
    </xf>
    <xf numFmtId="0" fontId="15" fillId="0" borderId="89" xfId="0" applyFont="1" applyBorder="1" applyAlignment="1">
      <alignment horizontal="center" vertical="center"/>
    </xf>
    <xf numFmtId="3" fontId="11" fillId="0" borderId="89" xfId="0" applyNumberFormat="1" applyFont="1" applyBorder="1">
      <alignment vertical="center"/>
    </xf>
    <xf numFmtId="3" fontId="11" fillId="0" borderId="92" xfId="0" applyNumberFormat="1" applyFont="1" applyBorder="1">
      <alignment vertical="center"/>
    </xf>
    <xf numFmtId="0" fontId="15" fillId="3" borderId="86" xfId="0" applyFont="1" applyFill="1" applyBorder="1" applyAlignment="1">
      <alignment horizontal="center" vertical="center"/>
    </xf>
    <xf numFmtId="3" fontId="8" fillId="3" borderId="86" xfId="0" applyNumberFormat="1" applyFont="1" applyFill="1" applyBorder="1" applyAlignment="1">
      <alignment horizontal="center" vertical="center"/>
    </xf>
    <xf numFmtId="3" fontId="8" fillId="3" borderId="91" xfId="0" applyNumberFormat="1" applyFont="1" applyFill="1" applyBorder="1" applyAlignment="1">
      <alignment horizontal="center" vertical="center"/>
    </xf>
    <xf numFmtId="3" fontId="11" fillId="0" borderId="89" xfId="0" applyNumberFormat="1" applyFont="1" applyFill="1" applyBorder="1">
      <alignment vertical="center"/>
    </xf>
    <xf numFmtId="3" fontId="14" fillId="3" borderId="86" xfId="0" applyNumberFormat="1" applyFont="1" applyFill="1" applyBorder="1" applyAlignment="1">
      <alignment horizontal="center" vertical="center"/>
    </xf>
    <xf numFmtId="3" fontId="14" fillId="3" borderId="91" xfId="0" applyNumberFormat="1" applyFont="1" applyFill="1" applyBorder="1" applyAlignment="1">
      <alignment horizontal="center" vertical="center"/>
    </xf>
    <xf numFmtId="3" fontId="11" fillId="0" borderId="31" xfId="0" applyNumberFormat="1" applyFont="1" applyFill="1" applyBorder="1">
      <alignment vertical="center"/>
    </xf>
    <xf numFmtId="0" fontId="0" fillId="0" borderId="20" xfId="0" applyFill="1" applyBorder="1" applyAlignment="1">
      <alignment horizontal="center" vertical="center"/>
    </xf>
    <xf numFmtId="0" fontId="0" fillId="0" borderId="0" xfId="0" applyAlignment="1">
      <alignment horizontal="center" vertical="center"/>
    </xf>
    <xf numFmtId="0" fontId="0" fillId="2" borderId="20" xfId="0" applyFill="1" applyBorder="1" applyAlignment="1">
      <alignment horizontal="center" vertical="center"/>
    </xf>
    <xf numFmtId="3" fontId="18" fillId="9" borderId="28" xfId="0" applyNumberFormat="1" applyFont="1" applyFill="1" applyBorder="1">
      <alignment vertical="center"/>
    </xf>
    <xf numFmtId="3" fontId="18" fillId="9" borderId="31" xfId="0" applyNumberFormat="1" applyFont="1" applyFill="1" applyBorder="1">
      <alignment vertical="center"/>
    </xf>
    <xf numFmtId="3" fontId="18" fillId="9" borderId="89" xfId="0" applyNumberFormat="1" applyFont="1" applyFill="1" applyBorder="1">
      <alignment vertical="center"/>
    </xf>
    <xf numFmtId="3" fontId="18" fillId="9" borderId="33" xfId="0" applyNumberFormat="1" applyFont="1" applyFill="1" applyBorder="1">
      <alignment vertical="center"/>
    </xf>
    <xf numFmtId="0" fontId="77" fillId="9" borderId="28" xfId="0" applyFont="1" applyFill="1" applyBorder="1" applyAlignment="1">
      <alignment horizontal="center" vertical="center"/>
    </xf>
    <xf numFmtId="0" fontId="77" fillId="9" borderId="31" xfId="0" applyFont="1" applyFill="1" applyBorder="1" applyAlignment="1">
      <alignment horizontal="center" vertical="center"/>
    </xf>
    <xf numFmtId="0" fontId="77" fillId="9" borderId="89" xfId="0" applyFont="1" applyFill="1" applyBorder="1" applyAlignment="1">
      <alignment horizontal="center" vertical="center"/>
    </xf>
    <xf numFmtId="0" fontId="77" fillId="9" borderId="33" xfId="0" applyFont="1" applyFill="1" applyBorder="1" applyAlignment="1">
      <alignment horizontal="center" vertical="center"/>
    </xf>
    <xf numFmtId="0" fontId="0" fillId="0" borderId="199" xfId="0" applyFill="1" applyBorder="1" applyAlignment="1">
      <alignment horizontal="center" vertical="center"/>
    </xf>
    <xf numFmtId="0" fontId="0" fillId="0" borderId="200" xfId="0" applyFill="1" applyBorder="1" applyAlignment="1">
      <alignment horizontal="center" vertical="center"/>
    </xf>
    <xf numFmtId="3" fontId="18" fillId="0" borderId="72" xfId="0" applyNumberFormat="1" applyFont="1" applyBorder="1">
      <alignment vertical="center"/>
    </xf>
    <xf numFmtId="3" fontId="18" fillId="0" borderId="73" xfId="0" applyNumberFormat="1" applyFont="1" applyBorder="1">
      <alignment vertical="center"/>
    </xf>
    <xf numFmtId="3" fontId="18" fillId="0" borderId="74" xfId="0" applyNumberFormat="1" applyFont="1" applyBorder="1">
      <alignment vertical="center"/>
    </xf>
    <xf numFmtId="3" fontId="18" fillId="0" borderId="76" xfId="0" applyNumberFormat="1" applyFont="1" applyBorder="1">
      <alignment vertical="center"/>
    </xf>
    <xf numFmtId="0" fontId="0" fillId="0" borderId="201" xfId="0" applyFill="1" applyBorder="1" applyAlignment="1">
      <alignment horizontal="center" vertical="center"/>
    </xf>
    <xf numFmtId="3" fontId="15" fillId="0" borderId="202" xfId="0" applyNumberFormat="1" applyFont="1" applyFill="1" applyBorder="1">
      <alignment vertical="center"/>
    </xf>
    <xf numFmtId="3" fontId="15" fillId="0" borderId="203" xfId="0" applyNumberFormat="1" applyFont="1" applyFill="1" applyBorder="1">
      <alignment vertical="center"/>
    </xf>
    <xf numFmtId="3" fontId="15" fillId="0" borderId="204" xfId="0" applyNumberFormat="1" applyFont="1" applyFill="1" applyBorder="1">
      <alignment vertical="center"/>
    </xf>
    <xf numFmtId="3" fontId="15" fillId="0" borderId="205" xfId="0" applyNumberFormat="1" applyFont="1" applyBorder="1">
      <alignment vertical="center"/>
    </xf>
    <xf numFmtId="3" fontId="15" fillId="0" borderId="86" xfId="0" applyNumberFormat="1" applyFont="1" applyFill="1" applyBorder="1">
      <alignment vertical="center"/>
    </xf>
    <xf numFmtId="3" fontId="15" fillId="0" borderId="206" xfId="0" applyNumberFormat="1" applyFont="1" applyFill="1" applyBorder="1">
      <alignment vertical="center"/>
    </xf>
    <xf numFmtId="3" fontId="18" fillId="0" borderId="207" xfId="0" applyNumberFormat="1" applyFont="1" applyBorder="1">
      <alignment vertical="center"/>
    </xf>
    <xf numFmtId="0" fontId="78" fillId="0" borderId="0" xfId="0" applyFont="1">
      <alignment vertical="center"/>
    </xf>
    <xf numFmtId="0" fontId="78" fillId="0" borderId="208" xfId="0" applyFont="1" applyBorder="1">
      <alignment vertical="center"/>
    </xf>
    <xf numFmtId="0" fontId="78" fillId="0" borderId="209" xfId="0" applyFont="1" applyBorder="1">
      <alignment vertical="center"/>
    </xf>
    <xf numFmtId="0" fontId="78" fillId="0" borderId="210" xfId="0" applyFont="1" applyBorder="1">
      <alignment vertical="center"/>
    </xf>
    <xf numFmtId="0" fontId="78" fillId="0" borderId="211" xfId="0" applyFont="1" applyBorder="1">
      <alignment vertical="center"/>
    </xf>
    <xf numFmtId="0" fontId="78" fillId="0" borderId="0" xfId="0" applyFont="1" applyBorder="1">
      <alignment vertical="center"/>
    </xf>
    <xf numFmtId="0" fontId="78" fillId="0" borderId="212" xfId="0" applyFont="1" applyBorder="1">
      <alignment vertical="center"/>
    </xf>
    <xf numFmtId="0" fontId="78" fillId="0" borderId="213" xfId="0" applyFont="1" applyBorder="1">
      <alignment vertical="center"/>
    </xf>
    <xf numFmtId="0" fontId="78" fillId="0" borderId="214" xfId="0" applyFont="1" applyBorder="1">
      <alignment vertical="center"/>
    </xf>
    <xf numFmtId="0" fontId="78" fillId="0" borderId="215" xfId="0" applyFont="1" applyBorder="1">
      <alignment vertical="center"/>
    </xf>
    <xf numFmtId="0" fontId="78" fillId="0" borderId="208" xfId="0" applyFont="1" applyBorder="1" applyAlignment="1">
      <alignment horizontal="left" vertical="center"/>
    </xf>
    <xf numFmtId="0" fontId="78" fillId="0" borderId="209" xfId="0" applyFont="1" applyBorder="1" applyAlignment="1">
      <alignment horizontal="center" vertical="center"/>
    </xf>
    <xf numFmtId="0" fontId="78" fillId="0" borderId="210" xfId="0" applyFont="1" applyBorder="1" applyAlignment="1">
      <alignment horizontal="center" vertical="center"/>
    </xf>
    <xf numFmtId="0" fontId="79" fillId="0" borderId="209" xfId="0" applyFont="1" applyBorder="1" applyAlignment="1">
      <alignment horizontal="center" vertical="center"/>
    </xf>
    <xf numFmtId="0" fontId="79" fillId="0" borderId="210" xfId="0" applyFont="1" applyBorder="1" applyAlignment="1">
      <alignment horizontal="center" vertical="center"/>
    </xf>
    <xf numFmtId="0" fontId="0" fillId="0" borderId="20" xfId="0" applyFill="1" applyBorder="1" applyAlignment="1">
      <alignment horizontal="center" vertical="center"/>
    </xf>
    <xf numFmtId="0" fontId="77" fillId="2" borderId="89" xfId="0" applyFont="1" applyFill="1" applyBorder="1" applyAlignment="1">
      <alignment horizontal="center" vertical="center"/>
    </xf>
    <xf numFmtId="0" fontId="77" fillId="5" borderId="28" xfId="0" applyFont="1" applyFill="1" applyBorder="1" applyAlignment="1">
      <alignment horizontal="center" vertical="center"/>
    </xf>
    <xf numFmtId="0" fontId="77" fillId="5" borderId="89" xfId="0" applyFont="1" applyFill="1" applyBorder="1" applyAlignment="1">
      <alignment horizontal="center" vertical="center"/>
    </xf>
    <xf numFmtId="3" fontId="18" fillId="5" borderId="89" xfId="0" applyNumberFormat="1" applyFont="1" applyFill="1" applyBorder="1">
      <alignment vertical="center"/>
    </xf>
    <xf numFmtId="0" fontId="78" fillId="0" borderId="211" xfId="0" applyFont="1" applyBorder="1" applyAlignment="1">
      <alignment horizontal="left" vertical="center"/>
    </xf>
    <xf numFmtId="0" fontId="78" fillId="0" borderId="0" xfId="0" applyFont="1" applyBorder="1" applyAlignment="1">
      <alignment horizontal="center" vertical="center"/>
    </xf>
    <xf numFmtId="0" fontId="78" fillId="0" borderId="212" xfId="0" applyFont="1" applyBorder="1" applyAlignment="1">
      <alignment horizontal="center" vertical="center"/>
    </xf>
    <xf numFmtId="0" fontId="77" fillId="2" borderId="87" xfId="0" applyFont="1" applyFill="1" applyBorder="1" applyAlignment="1">
      <alignment horizontal="center" vertical="center"/>
    </xf>
    <xf numFmtId="3" fontId="80" fillId="32" borderId="219" xfId="0" applyNumberFormat="1" applyFont="1" applyFill="1" applyBorder="1" applyAlignment="1">
      <alignment horizontal="center" vertical="center"/>
    </xf>
    <xf numFmtId="3" fontId="81" fillId="0" borderId="220" xfId="0" applyNumberFormat="1" applyFont="1" applyBorder="1">
      <alignment vertical="center"/>
    </xf>
    <xf numFmtId="3" fontId="80" fillId="32" borderId="220" xfId="0" applyNumberFormat="1" applyFont="1" applyFill="1" applyBorder="1" applyAlignment="1">
      <alignment horizontal="center" vertical="center"/>
    </xf>
    <xf numFmtId="3" fontId="80" fillId="32" borderId="221" xfId="0" applyNumberFormat="1" applyFont="1" applyFill="1" applyBorder="1" applyAlignment="1">
      <alignment horizontal="center" vertical="center"/>
    </xf>
    <xf numFmtId="3" fontId="81" fillId="0" borderId="222" xfId="0" applyNumberFormat="1" applyFont="1" applyBorder="1">
      <alignment vertical="center"/>
    </xf>
    <xf numFmtId="3" fontId="80" fillId="32" borderId="227" xfId="0" applyNumberFormat="1" applyFont="1" applyFill="1" applyBorder="1" applyAlignment="1">
      <alignment horizontal="center" vertical="center"/>
    </xf>
    <xf numFmtId="3" fontId="81" fillId="0" borderId="223" xfId="0" applyNumberFormat="1" applyFont="1" applyBorder="1">
      <alignment vertical="center"/>
    </xf>
    <xf numFmtId="0" fontId="0" fillId="0" borderId="0" xfId="0">
      <alignment vertical="center"/>
    </xf>
    <xf numFmtId="3" fontId="11" fillId="0" borderId="31" xfId="0" applyNumberFormat="1" applyFont="1" applyBorder="1">
      <alignment vertical="center"/>
    </xf>
    <xf numFmtId="3" fontId="14" fillId="3" borderId="31" xfId="0" applyNumberFormat="1" applyFont="1" applyFill="1" applyBorder="1" applyAlignment="1">
      <alignment horizontal="center" vertical="center"/>
    </xf>
    <xf numFmtId="3" fontId="18" fillId="0" borderId="0" xfId="0" applyNumberFormat="1" applyFont="1" applyBorder="1" applyAlignment="1">
      <alignment horizontal="center" vertical="center"/>
    </xf>
    <xf numFmtId="3" fontId="47" fillId="0" borderId="98" xfId="0" applyNumberFormat="1" applyFont="1" applyFill="1" applyBorder="1" applyAlignment="1">
      <alignment horizontal="center" vertical="center"/>
    </xf>
    <xf numFmtId="3" fontId="14" fillId="3" borderId="28" xfId="0" applyNumberFormat="1" applyFont="1" applyFill="1" applyBorder="1" applyAlignment="1">
      <alignment horizontal="center" vertical="center"/>
    </xf>
    <xf numFmtId="3" fontId="11" fillId="0" borderId="31" xfId="0" applyNumberFormat="1" applyFont="1" applyBorder="1">
      <alignment vertical="center"/>
    </xf>
    <xf numFmtId="3" fontId="11" fillId="0" borderId="31" xfId="0" applyNumberFormat="1" applyFont="1" applyBorder="1">
      <alignment vertical="center"/>
    </xf>
    <xf numFmtId="3" fontId="14" fillId="3" borderId="31" xfId="0" applyNumberFormat="1" applyFont="1" applyFill="1" applyBorder="1" applyAlignment="1">
      <alignment horizontal="center" vertical="center"/>
    </xf>
    <xf numFmtId="3" fontId="11" fillId="0" borderId="0" xfId="0" applyNumberFormat="1" applyFont="1" applyFill="1" applyBorder="1">
      <alignment vertical="center"/>
    </xf>
    <xf numFmtId="3" fontId="8" fillId="3" borderId="89" xfId="0" applyNumberFormat="1" applyFont="1" applyFill="1" applyBorder="1" applyAlignment="1">
      <alignment horizontal="center" vertical="center"/>
    </xf>
    <xf numFmtId="43" fontId="11" fillId="8" borderId="0" xfId="138" applyFont="1" applyFill="1" applyBorder="1" applyAlignment="1">
      <alignment vertical="center"/>
    </xf>
    <xf numFmtId="3" fontId="14" fillId="3" borderId="28" xfId="0" applyNumberFormat="1" applyFont="1" applyFill="1" applyBorder="1" applyAlignment="1">
      <alignment horizontal="center" vertical="center"/>
    </xf>
    <xf numFmtId="3" fontId="11" fillId="0" borderId="31" xfId="0" applyNumberFormat="1" applyFont="1" applyBorder="1">
      <alignment vertical="center"/>
    </xf>
    <xf numFmtId="3" fontId="11" fillId="0" borderId="31" xfId="0" applyNumberFormat="1" applyFont="1" applyBorder="1">
      <alignment vertical="center"/>
    </xf>
    <xf numFmtId="3" fontId="14" fillId="3" borderId="31" xfId="0" applyNumberFormat="1" applyFont="1" applyFill="1" applyBorder="1" applyAlignment="1">
      <alignment horizontal="center" vertical="center"/>
    </xf>
    <xf numFmtId="0" fontId="43" fillId="0" borderId="52" xfId="0" applyFont="1" applyBorder="1">
      <alignment vertical="center"/>
    </xf>
    <xf numFmtId="0" fontId="43" fillId="0" borderId="53" xfId="0" applyFont="1" applyBorder="1">
      <alignment vertical="center"/>
    </xf>
    <xf numFmtId="0" fontId="43" fillId="0" borderId="71" xfId="0" applyFont="1" applyBorder="1">
      <alignment vertical="center"/>
    </xf>
    <xf numFmtId="0" fontId="14" fillId="0" borderId="0" xfId="0" quotePrefix="1" applyFont="1" applyBorder="1">
      <alignment vertical="center"/>
    </xf>
    <xf numFmtId="0" fontId="14" fillId="0" borderId="66" xfId="0" quotePrefix="1" applyFont="1" applyBorder="1">
      <alignment vertical="center"/>
    </xf>
    <xf numFmtId="0" fontId="16" fillId="0" borderId="52" xfId="0" applyFont="1" applyBorder="1">
      <alignment vertical="center"/>
    </xf>
    <xf numFmtId="0" fontId="16" fillId="0" borderId="53" xfId="0" applyFont="1" applyBorder="1">
      <alignment vertical="center"/>
    </xf>
    <xf numFmtId="0" fontId="16" fillId="0" borderId="71" xfId="0" applyFont="1" applyBorder="1">
      <alignment vertical="center"/>
    </xf>
    <xf numFmtId="0" fontId="47" fillId="6" borderId="31" xfId="0" applyFont="1" applyFill="1" applyBorder="1" applyAlignment="1">
      <alignment horizontal="center" vertical="center"/>
    </xf>
    <xf numFmtId="0" fontId="47" fillId="6" borderId="89" xfId="0" applyFont="1" applyFill="1" applyBorder="1" applyAlignment="1">
      <alignment horizontal="center" vertical="center"/>
    </xf>
    <xf numFmtId="0" fontId="47" fillId="5" borderId="86" xfId="0" applyFont="1" applyFill="1" applyBorder="1" applyAlignment="1">
      <alignment horizontal="center" vertical="center"/>
    </xf>
    <xf numFmtId="0" fontId="47" fillId="5" borderId="89" xfId="0" applyFont="1" applyFill="1" applyBorder="1" applyAlignment="1">
      <alignment horizontal="center" vertical="center"/>
    </xf>
    <xf numFmtId="0" fontId="47" fillId="9" borderId="28" xfId="0" applyFont="1" applyFill="1" applyBorder="1" applyAlignment="1">
      <alignment horizontal="center" vertical="center"/>
    </xf>
    <xf numFmtId="0" fontId="47" fillId="9" borderId="33" xfId="0" applyFont="1" applyFill="1" applyBorder="1" applyAlignment="1">
      <alignment horizontal="center" vertical="center"/>
    </xf>
    <xf numFmtId="0" fontId="47" fillId="5" borderId="31" xfId="0" applyFont="1" applyFill="1" applyBorder="1" applyAlignment="1">
      <alignment horizontal="center" vertical="center"/>
    </xf>
    <xf numFmtId="0" fontId="47" fillId="5" borderId="33" xfId="0" applyFont="1" applyFill="1" applyBorder="1" applyAlignment="1">
      <alignment horizontal="center" vertical="center"/>
    </xf>
    <xf numFmtId="0" fontId="47" fillId="2" borderId="28" xfId="0" applyFont="1" applyFill="1" applyBorder="1" applyAlignment="1">
      <alignment horizontal="center" vertical="center"/>
    </xf>
    <xf numFmtId="0" fontId="47" fillId="2" borderId="89" xfId="0" applyFont="1" applyFill="1" applyBorder="1" applyAlignment="1">
      <alignment horizontal="center" vertical="center"/>
    </xf>
    <xf numFmtId="0" fontId="47" fillId="2" borderId="31" xfId="0" applyFont="1" applyFill="1" applyBorder="1" applyAlignment="1">
      <alignment horizontal="center" vertical="center"/>
    </xf>
    <xf numFmtId="0" fontId="0" fillId="2" borderId="20" xfId="0" applyFill="1" applyBorder="1" applyAlignment="1">
      <alignment horizontal="center" vertical="center"/>
    </xf>
    <xf numFmtId="3" fontId="0" fillId="0" borderId="31" xfId="0" applyNumberFormat="1" applyBorder="1">
      <alignment vertical="center"/>
    </xf>
    <xf numFmtId="3" fontId="18" fillId="0" borderId="66" xfId="0" applyNumberFormat="1" applyFont="1" applyBorder="1">
      <alignment vertical="center"/>
    </xf>
    <xf numFmtId="3" fontId="15" fillId="0" borderId="150" xfId="0" applyNumberFormat="1" applyFont="1" applyFill="1" applyBorder="1">
      <alignment vertical="center"/>
    </xf>
    <xf numFmtId="0" fontId="0" fillId="0" borderId="0" xfId="0">
      <alignment vertical="center"/>
    </xf>
    <xf numFmtId="166" fontId="0" fillId="0" borderId="0" xfId="0" applyNumberFormat="1">
      <alignment vertical="center"/>
    </xf>
    <xf numFmtId="3" fontId="11" fillId="0" borderId="31" xfId="0" applyNumberFormat="1" applyFont="1" applyBorder="1">
      <alignment vertical="center"/>
    </xf>
    <xf numFmtId="0" fontId="14" fillId="0" borderId="54" xfId="0" quotePrefix="1" applyFont="1" applyBorder="1">
      <alignment vertical="center"/>
    </xf>
    <xf numFmtId="3" fontId="80" fillId="32" borderId="243"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11" fillId="0" borderId="31" xfId="0" applyNumberFormat="1" applyFont="1" applyBorder="1">
      <alignment vertical="center"/>
    </xf>
    <xf numFmtId="3" fontId="80" fillId="32" borderId="243"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14" fillId="3" borderId="28" xfId="0" applyNumberFormat="1" applyFont="1" applyFill="1" applyBorder="1" applyAlignment="1">
      <alignment horizontal="center" vertical="center"/>
    </xf>
    <xf numFmtId="3" fontId="11" fillId="0" borderId="31" xfId="0" applyNumberFormat="1" applyFont="1" applyBorder="1">
      <alignment vertical="center"/>
    </xf>
    <xf numFmtId="3" fontId="14" fillId="3" borderId="31" xfId="0" applyNumberFormat="1" applyFont="1" applyFill="1" applyBorder="1" applyAlignment="1">
      <alignment horizontal="center" vertical="center"/>
    </xf>
    <xf numFmtId="3" fontId="14" fillId="3" borderId="28" xfId="0" applyNumberFormat="1" applyFont="1" applyFill="1" applyBorder="1" applyAlignment="1">
      <alignment horizontal="center" vertical="center"/>
    </xf>
    <xf numFmtId="3" fontId="11" fillId="0" borderId="31" xfId="0" applyNumberFormat="1" applyFont="1" applyBorder="1">
      <alignment vertical="center"/>
    </xf>
    <xf numFmtId="3" fontId="11" fillId="0" borderId="32" xfId="0" applyNumberFormat="1" applyFont="1" applyBorder="1">
      <alignment vertical="center"/>
    </xf>
    <xf numFmtId="3" fontId="14" fillId="3" borderId="31" xfId="0" applyNumberFormat="1" applyFont="1" applyFill="1" applyBorder="1" applyAlignment="1">
      <alignment horizontal="center" vertical="center"/>
    </xf>
    <xf numFmtId="3" fontId="14" fillId="3" borderId="32" xfId="0" applyNumberFormat="1" applyFont="1" applyFill="1" applyBorder="1" applyAlignment="1">
      <alignment horizontal="center" vertical="center"/>
    </xf>
    <xf numFmtId="3" fontId="11" fillId="0" borderId="31" xfId="0" applyNumberFormat="1" applyFont="1" applyBorder="1">
      <alignment vertical="center"/>
    </xf>
    <xf numFmtId="3" fontId="14" fillId="3" borderId="31" xfId="0" applyNumberFormat="1" applyFont="1" applyFill="1" applyBorder="1" applyAlignment="1">
      <alignment horizontal="center" vertical="center"/>
    </xf>
    <xf numFmtId="3" fontId="14" fillId="3" borderId="28" xfId="0" applyNumberFormat="1" applyFont="1" applyFill="1" applyBorder="1" applyAlignment="1">
      <alignment horizontal="center" vertical="center"/>
    </xf>
    <xf numFmtId="3" fontId="11" fillId="0" borderId="31" xfId="0" applyNumberFormat="1" applyFont="1" applyBorder="1">
      <alignment vertical="center"/>
    </xf>
    <xf numFmtId="3" fontId="14" fillId="3" borderId="31" xfId="0" applyNumberFormat="1" applyFont="1" applyFill="1" applyBorder="1" applyAlignment="1">
      <alignment horizontal="center" vertical="center"/>
    </xf>
    <xf numFmtId="3" fontId="11" fillId="0" borderId="31" xfId="0" applyNumberFormat="1" applyFont="1" applyBorder="1">
      <alignment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14" fillId="3" borderId="28" xfId="0" applyNumberFormat="1" applyFont="1" applyFill="1" applyBorder="1" applyAlignment="1">
      <alignment horizontal="center" vertical="center"/>
    </xf>
    <xf numFmtId="3" fontId="11" fillId="0" borderId="31" xfId="0" applyNumberFormat="1" applyFont="1" applyBorder="1">
      <alignment vertical="center"/>
    </xf>
    <xf numFmtId="3" fontId="14" fillId="3" borderId="31" xfId="0" applyNumberFormat="1" applyFont="1" applyFill="1" applyBorder="1" applyAlignment="1">
      <alignment horizontal="center" vertical="center"/>
    </xf>
    <xf numFmtId="3" fontId="18" fillId="6" borderId="87" xfId="0" applyNumberFormat="1" applyFont="1" applyFill="1" applyBorder="1">
      <alignment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0" fontId="14" fillId="0" borderId="54" xfId="0" quotePrefix="1" applyFont="1" applyBorder="1">
      <alignment vertical="center"/>
    </xf>
    <xf numFmtId="0" fontId="14" fillId="0" borderId="0" xfId="0" quotePrefix="1" applyFont="1" applyBorder="1">
      <alignment vertical="center"/>
    </xf>
    <xf numFmtId="0" fontId="14" fillId="0" borderId="66" xfId="0" quotePrefix="1" applyFont="1" applyBorder="1">
      <alignment vertical="center"/>
    </xf>
    <xf numFmtId="3" fontId="11" fillId="0" borderId="44" xfId="0" applyNumberFormat="1" applyFont="1" applyBorder="1">
      <alignment vertical="center"/>
    </xf>
    <xf numFmtId="3" fontId="11" fillId="0" borderId="73" xfId="0" applyNumberFormat="1" applyFont="1" applyBorder="1">
      <alignment vertical="center"/>
    </xf>
    <xf numFmtId="0" fontId="16" fillId="0" borderId="52" xfId="0" applyFont="1" applyBorder="1">
      <alignment vertical="center"/>
    </xf>
    <xf numFmtId="0" fontId="16" fillId="0" borderId="53" xfId="0" applyFont="1" applyBorder="1">
      <alignment vertical="center"/>
    </xf>
    <xf numFmtId="0" fontId="16" fillId="0" borderId="71" xfId="0" applyFont="1" applyBorder="1">
      <alignment vertical="center"/>
    </xf>
    <xf numFmtId="0" fontId="47" fillId="5" borderId="89" xfId="0" applyFont="1" applyFill="1" applyBorder="1" applyAlignment="1">
      <alignment horizontal="center" vertical="center"/>
    </xf>
    <xf numFmtId="0" fontId="47" fillId="5" borderId="86" xfId="0" applyFont="1" applyFill="1" applyBorder="1" applyAlignment="1">
      <alignment horizontal="center" vertical="center"/>
    </xf>
    <xf numFmtId="0" fontId="0" fillId="2" borderId="20" xfId="0" applyFill="1" applyBorder="1" applyAlignment="1">
      <alignment horizontal="center" vertical="center"/>
    </xf>
    <xf numFmtId="3" fontId="27" fillId="3" borderId="31"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0" fontId="11" fillId="5" borderId="87" xfId="0" applyFont="1" applyFill="1" applyBorder="1" applyAlignment="1">
      <alignment horizontal="center" vertical="center"/>
    </xf>
    <xf numFmtId="3" fontId="47" fillId="0" borderId="97" xfId="0" applyNumberFormat="1" applyFont="1" applyFill="1" applyBorder="1" applyAlignment="1">
      <alignment horizontal="center" vertical="center"/>
    </xf>
    <xf numFmtId="3" fontId="47" fillId="0" borderId="144" xfId="0" applyNumberFormat="1" applyFont="1" applyFill="1" applyBorder="1" applyAlignment="1">
      <alignment horizontal="center" vertical="center"/>
    </xf>
    <xf numFmtId="3" fontId="47" fillId="0" borderId="99" xfId="0" applyNumberFormat="1" applyFont="1" applyFill="1" applyBorder="1" applyAlignment="1">
      <alignment horizontal="center" vertical="center"/>
    </xf>
    <xf numFmtId="168" fontId="47" fillId="0" borderId="97" xfId="0" applyNumberFormat="1" applyFont="1" applyFill="1" applyBorder="1" applyAlignment="1">
      <alignment horizontal="center" vertical="center"/>
    </xf>
    <xf numFmtId="168" fontId="47" fillId="0" borderId="98" xfId="0" applyNumberFormat="1" applyFont="1" applyFill="1" applyBorder="1" applyAlignment="1">
      <alignment horizontal="center" vertical="center"/>
    </xf>
    <xf numFmtId="168" fontId="47" fillId="0" borderId="99" xfId="0" applyNumberFormat="1" applyFont="1" applyFill="1" applyBorder="1" applyAlignment="1">
      <alignment horizontal="center" vertical="center"/>
    </xf>
    <xf numFmtId="168" fontId="47" fillId="0" borderId="144" xfId="0" applyNumberFormat="1" applyFont="1" applyFill="1" applyBorder="1" applyAlignment="1">
      <alignment horizontal="center" vertical="center"/>
    </xf>
    <xf numFmtId="168" fontId="47" fillId="0" borderId="104" xfId="0" applyNumberFormat="1" applyFont="1" applyFill="1" applyBorder="1" applyAlignment="1">
      <alignment horizontal="center" vertical="center"/>
    </xf>
    <xf numFmtId="168" fontId="47" fillId="0" borderId="151" xfId="0" applyNumberFormat="1" applyFont="1" applyFill="1" applyBorder="1" applyAlignment="1">
      <alignment horizontal="center" vertical="center"/>
    </xf>
    <xf numFmtId="168" fontId="47" fillId="0" borderId="152" xfId="0" applyNumberFormat="1" applyFont="1" applyFill="1" applyBorder="1" applyAlignment="1">
      <alignment horizontal="center" vertical="center"/>
    </xf>
    <xf numFmtId="168" fontId="47" fillId="0" borderId="154" xfId="0" applyNumberFormat="1" applyFont="1" applyFill="1" applyBorder="1" applyAlignment="1">
      <alignment horizontal="center" vertical="center"/>
    </xf>
    <xf numFmtId="168" fontId="47" fillId="0" borderId="153" xfId="0" applyNumberFormat="1" applyFont="1" applyFill="1" applyBorder="1" applyAlignment="1">
      <alignment horizontal="center" vertical="center"/>
    </xf>
    <xf numFmtId="168" fontId="47" fillId="0" borderId="155" xfId="0" applyNumberFormat="1" applyFont="1" applyFill="1" applyBorder="1" applyAlignment="1">
      <alignment horizontal="center" vertical="center"/>
    </xf>
    <xf numFmtId="168" fontId="29" fillId="0" borderId="97" xfId="0" applyNumberFormat="1" applyFont="1" applyFill="1" applyBorder="1" applyAlignment="1">
      <alignment horizontal="center" vertical="center"/>
    </xf>
    <xf numFmtId="168" fontId="29" fillId="0" borderId="98" xfId="0" applyNumberFormat="1" applyFont="1" applyFill="1" applyBorder="1" applyAlignment="1">
      <alignment horizontal="center" vertical="center"/>
    </xf>
    <xf numFmtId="168" fontId="29" fillId="0" borderId="144" xfId="0" applyNumberFormat="1" applyFont="1" applyFill="1" applyBorder="1" applyAlignment="1">
      <alignment horizontal="center" vertical="center"/>
    </xf>
    <xf numFmtId="168" fontId="47" fillId="0" borderId="100" xfId="0" applyNumberFormat="1" applyFont="1" applyFill="1" applyBorder="1" applyAlignment="1">
      <alignment horizontal="center" vertical="center"/>
    </xf>
    <xf numFmtId="168" fontId="47" fillId="0" borderId="101" xfId="0" applyNumberFormat="1" applyFont="1" applyFill="1" applyBorder="1" applyAlignment="1">
      <alignment horizontal="center" vertical="center"/>
    </xf>
    <xf numFmtId="168" fontId="47" fillId="0" borderId="102" xfId="0" applyNumberFormat="1" applyFont="1" applyFill="1" applyBorder="1" applyAlignment="1">
      <alignment horizontal="center" vertical="center"/>
    </xf>
    <xf numFmtId="168" fontId="47" fillId="0" borderId="105" xfId="0" applyNumberFormat="1" applyFont="1" applyFill="1" applyBorder="1" applyAlignment="1">
      <alignment horizontal="center" vertical="center"/>
    </xf>
    <xf numFmtId="3" fontId="18" fillId="6" borderId="28" xfId="0" applyNumberFormat="1" applyFont="1" applyFill="1" applyBorder="1">
      <alignment vertical="center"/>
    </xf>
    <xf numFmtId="0" fontId="11" fillId="5" borderId="86" xfId="0" applyFont="1" applyFill="1" applyBorder="1" applyAlignment="1">
      <alignment horizontal="center" vertical="center"/>
    </xf>
    <xf numFmtId="0" fontId="77" fillId="6" borderId="26" xfId="0" applyFont="1" applyFill="1" applyBorder="1" applyAlignment="1">
      <alignment horizontal="center" vertical="center"/>
    </xf>
    <xf numFmtId="3" fontId="14" fillId="3" borderId="246" xfId="0" applyNumberFormat="1" applyFont="1" applyFill="1" applyBorder="1" applyAlignment="1">
      <alignment horizontal="center" vertical="center"/>
    </xf>
    <xf numFmtId="3" fontId="11" fillId="0" borderId="247" xfId="0" applyNumberFormat="1" applyFont="1" applyBorder="1">
      <alignment vertical="center"/>
    </xf>
    <xf numFmtId="0" fontId="77" fillId="9" borderId="86" xfId="0" applyFont="1" applyFill="1" applyBorder="1" applyAlignment="1">
      <alignment horizontal="center" vertical="center"/>
    </xf>
    <xf numFmtId="3" fontId="18" fillId="9" borderId="86" xfId="0" applyNumberFormat="1" applyFont="1" applyFill="1" applyBorder="1">
      <alignment vertical="center"/>
    </xf>
    <xf numFmtId="3" fontId="15" fillId="0" borderId="233" xfId="0" applyNumberFormat="1" applyFont="1" applyFill="1" applyBorder="1">
      <alignment vertical="center"/>
    </xf>
    <xf numFmtId="0" fontId="11" fillId="2" borderId="50" xfId="0" applyFont="1" applyFill="1" applyBorder="1" applyAlignment="1">
      <alignment vertical="center"/>
    </xf>
    <xf numFmtId="0" fontId="11" fillId="2" borderId="51" xfId="0" applyFont="1" applyFill="1" applyBorder="1" applyAlignment="1">
      <alignment vertical="center"/>
    </xf>
    <xf numFmtId="0" fontId="77" fillId="5" borderId="87" xfId="0" applyFont="1" applyFill="1" applyBorder="1" applyAlignment="1">
      <alignment horizontal="center" vertical="center"/>
    </xf>
    <xf numFmtId="3" fontId="72" fillId="0" borderId="46" xfId="0" applyNumberFormat="1" applyFont="1" applyFill="1" applyBorder="1" applyAlignment="1">
      <alignment vertical="center"/>
    </xf>
    <xf numFmtId="3" fontId="72" fillId="0" borderId="31" xfId="0" applyNumberFormat="1" applyFont="1" applyFill="1" applyBorder="1" applyAlignment="1">
      <alignment vertical="center"/>
    </xf>
    <xf numFmtId="3" fontId="19" fillId="5" borderId="86" xfId="0" applyNumberFormat="1" applyFont="1" applyFill="1" applyBorder="1">
      <alignment vertical="center"/>
    </xf>
    <xf numFmtId="3" fontId="11" fillId="0" borderId="57" xfId="0" applyNumberFormat="1" applyFont="1" applyBorder="1">
      <alignment vertical="center"/>
    </xf>
    <xf numFmtId="3" fontId="11" fillId="0" borderId="59" xfId="0" applyNumberFormat="1" applyFont="1" applyBorder="1">
      <alignment vertical="center"/>
    </xf>
    <xf numFmtId="0" fontId="0" fillId="0" borderId="0" xfId="11" applyNumberFormat="1" applyFont="1" applyAlignment="1">
      <alignment vertical="center"/>
    </xf>
    <xf numFmtId="3" fontId="18" fillId="0" borderId="0" xfId="0" applyNumberFormat="1" applyFont="1" applyFill="1" applyBorder="1" applyAlignment="1">
      <alignment horizontal="center" vertical="center"/>
    </xf>
    <xf numFmtId="3" fontId="11" fillId="0" borderId="87" xfId="0" applyNumberFormat="1" applyFont="1" applyBorder="1">
      <alignment vertical="center"/>
    </xf>
    <xf numFmtId="0" fontId="77" fillId="2" borderId="90" xfId="0" applyFont="1" applyFill="1" applyBorder="1" applyAlignment="1">
      <alignment horizontal="center" vertical="center"/>
    </xf>
    <xf numFmtId="0" fontId="77" fillId="2" borderId="31" xfId="0" applyFont="1" applyFill="1" applyBorder="1" applyAlignment="1">
      <alignment horizontal="center" vertical="center"/>
    </xf>
    <xf numFmtId="3" fontId="15" fillId="0" borderId="49" xfId="0" applyNumberFormat="1" applyFont="1" applyFill="1" applyBorder="1">
      <alignment vertical="center"/>
    </xf>
    <xf numFmtId="0" fontId="11" fillId="2" borderId="89" xfId="0" applyFont="1" applyFill="1" applyBorder="1" applyAlignment="1">
      <alignment horizontal="center" vertical="center"/>
    </xf>
    <xf numFmtId="0" fontId="14" fillId="0" borderId="54" xfId="0" quotePrefix="1" applyFont="1" applyBorder="1">
      <alignment vertical="center"/>
    </xf>
    <xf numFmtId="0" fontId="14" fillId="0" borderId="0" xfId="0" quotePrefix="1" applyFont="1" applyBorder="1">
      <alignment vertical="center"/>
    </xf>
    <xf numFmtId="0" fontId="14" fillId="0" borderId="66" xfId="0" quotePrefix="1" applyFont="1" applyBorder="1">
      <alignment vertical="center"/>
    </xf>
    <xf numFmtId="0" fontId="16" fillId="0" borderId="52" xfId="0" applyFont="1" applyBorder="1">
      <alignment vertical="center"/>
    </xf>
    <xf numFmtId="0" fontId="16" fillId="0" borderId="53" xfId="0" applyFont="1" applyBorder="1">
      <alignment vertical="center"/>
    </xf>
    <xf numFmtId="0" fontId="16" fillId="0" borderId="71" xfId="0" applyFont="1" applyBorder="1">
      <alignment vertical="center"/>
    </xf>
    <xf numFmtId="0" fontId="11" fillId="2" borderId="89" xfId="0" applyFont="1" applyFill="1" applyBorder="1" applyAlignment="1">
      <alignment horizontal="center" vertical="center"/>
    </xf>
    <xf numFmtId="3" fontId="72" fillId="2" borderId="86" xfId="0" applyNumberFormat="1" applyFont="1" applyFill="1" applyBorder="1">
      <alignment vertical="center"/>
    </xf>
    <xf numFmtId="3" fontId="72" fillId="2" borderId="31" xfId="0" applyNumberFormat="1" applyFont="1" applyFill="1" applyBorder="1">
      <alignment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0" fontId="14" fillId="0" borderId="54" xfId="0" quotePrefix="1" applyFont="1" applyBorder="1">
      <alignment vertical="center"/>
    </xf>
    <xf numFmtId="0" fontId="0" fillId="0" borderId="20" xfId="0" applyFill="1" applyBorder="1" applyAlignment="1">
      <alignment horizontal="center" vertical="center"/>
    </xf>
    <xf numFmtId="3" fontId="11" fillId="0" borderId="31" xfId="0" applyNumberFormat="1" applyFont="1" applyBorder="1">
      <alignment vertical="center"/>
    </xf>
    <xf numFmtId="3" fontId="11" fillId="0" borderId="32" xfId="0" applyNumberFormat="1" applyFont="1" applyBorder="1">
      <alignment vertical="center"/>
    </xf>
    <xf numFmtId="0" fontId="15" fillId="3" borderId="31" xfId="0" applyFont="1" applyFill="1" applyBorder="1" applyAlignment="1">
      <alignment horizontal="center" vertical="center"/>
    </xf>
    <xf numFmtId="3" fontId="14" fillId="3" borderId="31" xfId="0" applyNumberFormat="1" applyFont="1" applyFill="1" applyBorder="1" applyAlignment="1">
      <alignment horizontal="center" vertical="center"/>
    </xf>
    <xf numFmtId="3" fontId="14" fillId="3" borderId="32" xfId="0" applyNumberFormat="1" applyFont="1" applyFill="1" applyBorder="1" applyAlignment="1">
      <alignment horizontal="center" vertical="center"/>
    </xf>
    <xf numFmtId="0" fontId="15" fillId="0" borderId="31" xfId="0" applyFont="1" applyBorder="1" applyAlignment="1">
      <alignment horizontal="center" vertical="center"/>
    </xf>
    <xf numFmtId="3" fontId="11" fillId="0" borderId="31" xfId="0" applyNumberFormat="1" applyFont="1" applyBorder="1">
      <alignment vertical="center"/>
    </xf>
    <xf numFmtId="3" fontId="11" fillId="0" borderId="32" xfId="0" applyNumberFormat="1" applyFont="1" applyBorder="1">
      <alignment vertical="center"/>
    </xf>
    <xf numFmtId="0" fontId="15" fillId="3" borderId="31" xfId="0" applyFont="1" applyFill="1" applyBorder="1" applyAlignment="1">
      <alignment horizontal="center" vertical="center"/>
    </xf>
    <xf numFmtId="3" fontId="14" fillId="3" borderId="31" xfId="0" applyNumberFormat="1" applyFont="1" applyFill="1" applyBorder="1" applyAlignment="1">
      <alignment horizontal="center" vertical="center"/>
    </xf>
    <xf numFmtId="3" fontId="14" fillId="3" borderId="32" xfId="0" applyNumberFormat="1" applyFont="1" applyFill="1" applyBorder="1" applyAlignment="1">
      <alignment horizontal="center" vertical="center"/>
    </xf>
    <xf numFmtId="3" fontId="11" fillId="0" borderId="31" xfId="0" applyNumberFormat="1" applyFont="1" applyBorder="1">
      <alignment vertical="center"/>
    </xf>
    <xf numFmtId="3" fontId="14" fillId="3" borderId="31" xfId="0" applyNumberFormat="1" applyFont="1" applyFill="1" applyBorder="1" applyAlignment="1">
      <alignment horizontal="center" vertical="center"/>
    </xf>
    <xf numFmtId="0" fontId="47" fillId="2" borderId="50" xfId="0" applyFont="1" applyFill="1" applyBorder="1" applyAlignment="1">
      <alignment vertical="center" textRotation="90"/>
    </xf>
    <xf numFmtId="0" fontId="47" fillId="2" borderId="51" xfId="0" applyFont="1" applyFill="1" applyBorder="1" applyAlignment="1">
      <alignment vertical="center" textRotation="90"/>
    </xf>
    <xf numFmtId="168" fontId="47" fillId="0" borderId="45" xfId="0" applyNumberFormat="1" applyFont="1" applyFill="1" applyBorder="1" applyAlignment="1">
      <alignment horizontal="center" vertical="center"/>
    </xf>
    <xf numFmtId="0" fontId="77" fillId="6" borderId="90" xfId="0" applyFont="1" applyFill="1" applyBorder="1" applyAlignment="1">
      <alignment horizontal="center" vertical="center"/>
    </xf>
    <xf numFmtId="3" fontId="11" fillId="0" borderId="198" xfId="0" applyNumberFormat="1" applyFont="1" applyBorder="1">
      <alignment vertical="center"/>
    </xf>
    <xf numFmtId="3" fontId="27" fillId="0" borderId="86" xfId="0" applyNumberFormat="1" applyFont="1" applyFill="1" applyBorder="1">
      <alignment vertical="center"/>
    </xf>
    <xf numFmtId="3" fontId="13" fillId="0" borderId="86" xfId="0" applyNumberFormat="1" applyFont="1" applyFill="1" applyBorder="1">
      <alignment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183" fontId="0" fillId="0" borderId="0" xfId="11" applyNumberFormat="1" applyFont="1" applyAlignment="1">
      <alignment vertical="center"/>
    </xf>
    <xf numFmtId="3" fontId="18" fillId="0" borderId="28" xfId="0" applyNumberFormat="1" applyFont="1" applyFill="1" applyBorder="1">
      <alignment vertical="center"/>
    </xf>
    <xf numFmtId="3" fontId="18" fillId="0" borderId="89" xfId="0" applyNumberFormat="1" applyFont="1" applyFill="1" applyBorder="1">
      <alignment vertical="center"/>
    </xf>
    <xf numFmtId="3" fontId="18" fillId="0" borderId="33" xfId="0" applyNumberFormat="1" applyFont="1" applyFill="1" applyBorder="1">
      <alignment vertical="center"/>
    </xf>
    <xf numFmtId="3" fontId="80" fillId="32" borderId="223" xfId="0" applyNumberFormat="1" applyFont="1" applyFill="1" applyBorder="1" applyAlignment="1">
      <alignment horizontal="center" vertical="center"/>
    </xf>
    <xf numFmtId="3" fontId="81" fillId="0" borderId="222" xfId="0" applyNumberFormat="1" applyFont="1" applyBorder="1">
      <alignment vertical="center"/>
    </xf>
    <xf numFmtId="3" fontId="80" fillId="32" borderId="253"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81" fillId="0" borderId="222" xfId="0" applyNumberFormat="1" applyFont="1" applyBorder="1">
      <alignment vertical="center"/>
    </xf>
    <xf numFmtId="0" fontId="14" fillId="0" borderId="54" xfId="0" quotePrefix="1" applyFont="1" applyBorder="1">
      <alignment vertical="center"/>
    </xf>
    <xf numFmtId="0" fontId="14" fillId="0" borderId="0" xfId="0" quotePrefix="1" applyFont="1" applyBorder="1">
      <alignment vertical="center"/>
    </xf>
    <xf numFmtId="0" fontId="14" fillId="0" borderId="66" xfId="0" quotePrefix="1" applyFont="1" applyBorder="1">
      <alignment vertical="center"/>
    </xf>
    <xf numFmtId="3" fontId="11" fillId="0" borderId="31" xfId="0" applyNumberFormat="1" applyFont="1" applyBorder="1">
      <alignment vertical="center"/>
    </xf>
    <xf numFmtId="3" fontId="14" fillId="3" borderId="31" xfId="0" applyNumberFormat="1" applyFont="1" applyFill="1" applyBorder="1" applyAlignment="1">
      <alignment horizontal="center" vertical="center"/>
    </xf>
    <xf numFmtId="3" fontId="11" fillId="0" borderId="31" xfId="0" applyNumberFormat="1" applyFont="1" applyBorder="1">
      <alignment vertical="center"/>
    </xf>
    <xf numFmtId="3" fontId="14" fillId="3" borderId="31"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80" fillId="32" borderId="223" xfId="0" applyNumberFormat="1" applyFont="1" applyFill="1" applyBorder="1" applyAlignment="1">
      <alignment horizontal="center" vertical="center"/>
    </xf>
    <xf numFmtId="3" fontId="81" fillId="0" borderId="222" xfId="0" applyNumberFormat="1" applyFont="1" applyBorder="1">
      <alignment vertical="center"/>
    </xf>
    <xf numFmtId="0" fontId="15" fillId="0" borderId="31" xfId="0" applyFont="1" applyBorder="1" applyAlignment="1">
      <alignment horizontal="center" vertical="center"/>
    </xf>
    <xf numFmtId="3" fontId="11" fillId="0" borderId="31" xfId="0" applyNumberFormat="1" applyFont="1" applyBorder="1">
      <alignment vertical="center"/>
    </xf>
    <xf numFmtId="0" fontId="15" fillId="3" borderId="31" xfId="0" applyFont="1" applyFill="1" applyBorder="1" applyAlignment="1">
      <alignment horizontal="center" vertical="center"/>
    </xf>
    <xf numFmtId="0" fontId="77" fillId="6" borderId="87" xfId="0" applyFont="1" applyFill="1" applyBorder="1" applyAlignment="1">
      <alignment horizontal="center" vertical="center"/>
    </xf>
    <xf numFmtId="3" fontId="18" fillId="6" borderId="86" xfId="0" applyNumberFormat="1" applyFont="1" applyFill="1" applyBorder="1">
      <alignment vertical="center"/>
    </xf>
    <xf numFmtId="0" fontId="15" fillId="0" borderId="31" xfId="0" applyFont="1" applyBorder="1" applyAlignment="1">
      <alignment horizontal="center" vertical="center"/>
    </xf>
    <xf numFmtId="3" fontId="11" fillId="0" borderId="31" xfId="0" applyNumberFormat="1" applyFont="1" applyBorder="1">
      <alignment vertical="center"/>
    </xf>
    <xf numFmtId="3" fontId="14" fillId="3" borderId="31" xfId="0" applyNumberFormat="1" applyFont="1" applyFill="1" applyBorder="1" applyAlignment="1">
      <alignment horizontal="center" vertical="center"/>
    </xf>
    <xf numFmtId="0" fontId="14" fillId="0" borderId="255" xfId="0" quotePrefix="1" applyFont="1" applyBorder="1">
      <alignment vertical="center"/>
    </xf>
    <xf numFmtId="0" fontId="14" fillId="0" borderId="18" xfId="0" quotePrefix="1" applyFont="1" applyBorder="1">
      <alignment vertical="center"/>
    </xf>
    <xf numFmtId="0" fontId="14" fillId="0" borderId="254" xfId="0" quotePrefix="1" applyFont="1" applyBorder="1">
      <alignment vertical="center"/>
    </xf>
    <xf numFmtId="0" fontId="11" fillId="0" borderId="50" xfId="0" applyFont="1" applyBorder="1" applyAlignment="1">
      <alignment horizontal="center" vertical="center"/>
    </xf>
    <xf numFmtId="3" fontId="11" fillId="0" borderId="44" xfId="0" applyNumberFormat="1" applyFont="1" applyBorder="1">
      <alignment vertical="center"/>
    </xf>
    <xf numFmtId="3" fontId="14" fillId="3" borderId="44" xfId="0" applyNumberFormat="1" applyFont="1" applyFill="1" applyBorder="1" applyAlignment="1">
      <alignment horizontal="center" vertical="center"/>
    </xf>
    <xf numFmtId="3" fontId="18" fillId="0" borderId="58" xfId="0" applyNumberFormat="1" applyFont="1" applyBorder="1" applyAlignment="1">
      <alignment horizontal="center" vertical="center"/>
    </xf>
    <xf numFmtId="3" fontId="18" fillId="0" borderId="198" xfId="0" applyNumberFormat="1" applyFont="1" applyBorder="1" applyAlignment="1">
      <alignment horizontal="center" vertical="center"/>
    </xf>
    <xf numFmtId="3" fontId="18" fillId="0" borderId="57" xfId="0" applyNumberFormat="1" applyFont="1" applyBorder="1" applyAlignment="1">
      <alignment horizontal="center" vertical="center"/>
    </xf>
    <xf numFmtId="3" fontId="18" fillId="0" borderId="59" xfId="0" applyNumberFormat="1" applyFont="1" applyBorder="1" applyAlignment="1">
      <alignment horizontal="center" vertical="center"/>
    </xf>
    <xf numFmtId="3" fontId="18" fillId="0" borderId="195" xfId="0" applyNumberFormat="1" applyFont="1" applyBorder="1" applyAlignment="1">
      <alignment horizontal="center" vertical="center"/>
    </xf>
    <xf numFmtId="3" fontId="18" fillId="0" borderId="197" xfId="0" applyNumberFormat="1" applyFont="1" applyBorder="1" applyAlignment="1">
      <alignment horizontal="center" vertical="center"/>
    </xf>
    <xf numFmtId="0" fontId="0" fillId="0" borderId="20" xfId="0" applyFill="1" applyBorder="1" applyAlignment="1">
      <alignment horizontal="center" vertical="center"/>
    </xf>
    <xf numFmtId="0" fontId="11" fillId="6" borderId="25" xfId="0" applyFont="1" applyFill="1" applyBorder="1" applyAlignment="1">
      <alignment horizontal="center" vertical="center"/>
    </xf>
    <xf numFmtId="0" fontId="11" fillId="2" borderId="251" xfId="0" applyFont="1" applyFill="1" applyBorder="1" applyAlignment="1">
      <alignment horizontal="center" vertical="center"/>
    </xf>
    <xf numFmtId="3" fontId="165" fillId="0" borderId="0" xfId="0" applyNumberFormat="1" applyFont="1">
      <alignment vertical="center"/>
    </xf>
    <xf numFmtId="0" fontId="0" fillId="0" borderId="20" xfId="0" applyFill="1" applyBorder="1" applyAlignment="1">
      <alignment horizontal="center" vertical="center"/>
    </xf>
    <xf numFmtId="0" fontId="14" fillId="0" borderId="54" xfId="0" quotePrefix="1" applyFont="1" applyBorder="1">
      <alignment vertical="center"/>
    </xf>
    <xf numFmtId="0" fontId="16" fillId="0" borderId="52" xfId="0" applyFont="1" applyFill="1" applyBorder="1">
      <alignment vertical="center"/>
    </xf>
    <xf numFmtId="0" fontId="14" fillId="0" borderId="0" xfId="0" quotePrefix="1" applyFont="1" applyBorder="1" applyAlignment="1">
      <alignment vertical="center"/>
    </xf>
    <xf numFmtId="0" fontId="14" fillId="0" borderId="66" xfId="0" quotePrefix="1" applyFont="1" applyBorder="1" applyAlignment="1">
      <alignment vertical="center"/>
    </xf>
    <xf numFmtId="0" fontId="14" fillId="0" borderId="55" xfId="0" quotePrefix="1" applyFont="1" applyBorder="1" applyAlignment="1">
      <alignment vertical="center"/>
    </xf>
    <xf numFmtId="0" fontId="14" fillId="0" borderId="269" xfId="0" quotePrefix="1" applyFont="1" applyBorder="1" applyAlignment="1">
      <alignment vertical="center"/>
    </xf>
    <xf numFmtId="168" fontId="47" fillId="0" borderId="175" xfId="0" applyNumberFormat="1" applyFont="1" applyBorder="1" applyAlignment="1">
      <alignment horizontal="center" vertical="center"/>
    </xf>
    <xf numFmtId="3" fontId="16" fillId="0" borderId="33" xfId="0" applyNumberFormat="1" applyFont="1" applyBorder="1" applyAlignment="1">
      <alignment horizontal="center" vertical="center"/>
    </xf>
    <xf numFmtId="0" fontId="0" fillId="39" borderId="0" xfId="0" applyFill="1" applyAlignment="1">
      <alignment horizontal="center" vertical="center"/>
    </xf>
    <xf numFmtId="3" fontId="11" fillId="39" borderId="31" xfId="0" applyNumberFormat="1" applyFont="1" applyFill="1" applyBorder="1">
      <alignment vertical="center"/>
    </xf>
    <xf numFmtId="3" fontId="11" fillId="39" borderId="32" xfId="0" applyNumberFormat="1" applyFont="1" applyFill="1" applyBorder="1">
      <alignment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0" fontId="0" fillId="0" borderId="0" xfId="0">
      <alignment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80" fillId="32" borderId="268" xfId="0" applyNumberFormat="1" applyFont="1" applyFill="1" applyBorder="1" applyAlignment="1">
      <alignment horizontal="center" vertical="center"/>
    </xf>
    <xf numFmtId="3" fontId="81" fillId="0" borderId="223" xfId="0" applyNumberFormat="1" applyFont="1" applyBorder="1">
      <alignment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68" xfId="0" applyNumberFormat="1" applyFont="1" applyFill="1" applyBorder="1" applyAlignment="1">
      <alignment horizontal="center" vertical="center"/>
    </xf>
    <xf numFmtId="3" fontId="18" fillId="2" borderId="197" xfId="0" applyNumberFormat="1" applyFont="1" applyFill="1" applyBorder="1">
      <alignment vertical="center"/>
    </xf>
    <xf numFmtId="0" fontId="77" fillId="9" borderId="275" xfId="0" applyFont="1" applyFill="1" applyBorder="1" applyAlignment="1">
      <alignment horizontal="center" vertical="center"/>
    </xf>
    <xf numFmtId="0" fontId="77" fillId="2" borderId="276" xfId="0" applyFont="1" applyFill="1" applyBorder="1" applyAlignment="1">
      <alignment horizontal="center" vertical="center"/>
    </xf>
    <xf numFmtId="3" fontId="72" fillId="0" borderId="90" xfId="0" applyNumberFormat="1" applyFont="1" applyFill="1" applyBorder="1">
      <alignment vertical="center"/>
    </xf>
    <xf numFmtId="3" fontId="72" fillId="0" borderId="270" xfId="0" applyNumberFormat="1" applyFont="1" applyFill="1" applyBorder="1">
      <alignment vertical="center"/>
    </xf>
    <xf numFmtId="3" fontId="15" fillId="0" borderId="90" xfId="0" applyNumberFormat="1" applyFont="1" applyFill="1" applyBorder="1">
      <alignment vertical="center"/>
    </xf>
    <xf numFmtId="3" fontId="15" fillId="0" borderId="277" xfId="0" applyNumberFormat="1" applyFont="1" applyFill="1" applyBorder="1">
      <alignment vertical="center"/>
    </xf>
    <xf numFmtId="3" fontId="18" fillId="0" borderId="278" xfId="0" applyNumberFormat="1" applyFont="1" applyBorder="1">
      <alignment vertical="center"/>
    </xf>
    <xf numFmtId="3" fontId="15" fillId="0" borderId="270" xfId="0" applyNumberFormat="1" applyFont="1" applyFill="1" applyBorder="1">
      <alignment vertical="center"/>
    </xf>
    <xf numFmtId="3" fontId="15" fillId="0" borderId="279" xfId="0" applyNumberFormat="1" applyFont="1" applyFill="1" applyBorder="1">
      <alignment vertical="center"/>
    </xf>
    <xf numFmtId="3" fontId="18" fillId="0" borderId="280" xfId="0" applyNumberFormat="1" applyFont="1" applyBorder="1">
      <alignment vertical="center"/>
    </xf>
    <xf numFmtId="3" fontId="18" fillId="9" borderId="56" xfId="0" applyNumberFormat="1" applyFont="1" applyFill="1" applyBorder="1">
      <alignment vertical="center"/>
    </xf>
    <xf numFmtId="0" fontId="77" fillId="9" borderId="281" xfId="0" applyFont="1" applyFill="1" applyBorder="1" applyAlignment="1">
      <alignment horizontal="center" vertical="center"/>
    </xf>
    <xf numFmtId="3" fontId="18" fillId="9" borderId="282" xfId="0" applyNumberFormat="1" applyFont="1" applyFill="1" applyBorder="1">
      <alignment vertical="center"/>
    </xf>
    <xf numFmtId="0" fontId="47" fillId="2" borderId="89" xfId="0" applyFont="1" applyFill="1" applyBorder="1" applyAlignment="1">
      <alignment horizontal="center" vertical="center"/>
    </xf>
    <xf numFmtId="3" fontId="11" fillId="0" borderId="207" xfId="0" applyNumberFormat="1" applyFont="1" applyBorder="1">
      <alignment vertical="center"/>
    </xf>
    <xf numFmtId="3" fontId="18" fillId="0" borderId="58" xfId="0" applyNumberFormat="1" applyFont="1" applyFill="1" applyBorder="1" applyAlignment="1">
      <alignment horizontal="center" vertical="center"/>
    </xf>
    <xf numFmtId="0" fontId="0" fillId="0" borderId="285" xfId="0" applyFill="1" applyBorder="1" applyAlignment="1">
      <alignment horizontal="center" vertical="center"/>
    </xf>
    <xf numFmtId="3" fontId="15" fillId="0" borderId="46" xfId="0" applyNumberFormat="1" applyFont="1" applyFill="1" applyBorder="1">
      <alignment vertical="center"/>
    </xf>
    <xf numFmtId="0" fontId="0" fillId="0" borderId="286" xfId="0" applyFill="1" applyBorder="1" applyAlignment="1">
      <alignment horizontal="center" vertical="center"/>
    </xf>
    <xf numFmtId="3" fontId="15" fillId="0" borderId="288" xfId="0" applyNumberFormat="1" applyFont="1" applyFill="1" applyBorder="1">
      <alignment vertical="center"/>
    </xf>
    <xf numFmtId="3" fontId="15" fillId="0" borderId="59" xfId="0" applyNumberFormat="1" applyFont="1" applyFill="1" applyBorder="1">
      <alignment vertical="center"/>
    </xf>
    <xf numFmtId="0" fontId="0" fillId="0" borderId="291" xfId="0" applyFill="1" applyBorder="1" applyAlignment="1">
      <alignment horizontal="center" vertical="center"/>
    </xf>
    <xf numFmtId="3" fontId="15" fillId="0" borderId="287" xfId="0" applyNumberFormat="1" applyFont="1" applyFill="1" applyBorder="1">
      <alignment vertical="center"/>
    </xf>
    <xf numFmtId="3" fontId="15" fillId="0" borderId="290" xfId="0" applyNumberFormat="1" applyFont="1" applyFill="1" applyBorder="1">
      <alignment vertical="center"/>
    </xf>
    <xf numFmtId="3" fontId="15" fillId="0" borderId="294" xfId="0" applyNumberFormat="1" applyFont="1" applyFill="1" applyBorder="1">
      <alignment vertical="center"/>
    </xf>
    <xf numFmtId="3" fontId="72" fillId="0" borderId="295" xfId="0" applyNumberFormat="1" applyFont="1" applyFill="1" applyBorder="1">
      <alignment vertical="center"/>
    </xf>
    <xf numFmtId="3" fontId="15" fillId="0" borderId="296" xfId="0" applyNumberFormat="1" applyFont="1" applyFill="1" applyBorder="1">
      <alignment vertical="center"/>
    </xf>
    <xf numFmtId="3" fontId="72" fillId="0" borderId="297" xfId="0" applyNumberFormat="1" applyFont="1" applyFill="1" applyBorder="1">
      <alignment vertical="center"/>
    </xf>
    <xf numFmtId="3" fontId="72" fillId="0" borderId="46" xfId="0" applyNumberFormat="1" applyFont="1" applyFill="1" applyBorder="1">
      <alignment vertical="center"/>
    </xf>
    <xf numFmtId="3" fontId="15" fillId="0" borderId="197" xfId="0" applyNumberFormat="1" applyFont="1" applyFill="1" applyBorder="1">
      <alignment vertical="center"/>
    </xf>
    <xf numFmtId="3" fontId="15" fillId="0" borderId="293" xfId="0" applyNumberFormat="1" applyFont="1" applyFill="1" applyBorder="1">
      <alignment vertical="center"/>
    </xf>
    <xf numFmtId="3" fontId="72" fillId="0" borderId="288" xfId="0" applyNumberFormat="1" applyFont="1" applyFill="1" applyBorder="1">
      <alignment vertical="center"/>
    </xf>
    <xf numFmtId="3" fontId="15" fillId="0" borderId="298" xfId="0" applyNumberFormat="1" applyFont="1" applyFill="1" applyBorder="1">
      <alignment vertical="center"/>
    </xf>
    <xf numFmtId="3" fontId="15" fillId="0" borderId="299" xfId="0" applyNumberFormat="1" applyFont="1" applyFill="1" applyBorder="1">
      <alignment vertical="center"/>
    </xf>
    <xf numFmtId="3" fontId="72" fillId="0" borderId="300" xfId="0" applyNumberFormat="1" applyFont="1" applyFill="1" applyBorder="1">
      <alignment vertical="center"/>
    </xf>
    <xf numFmtId="3" fontId="18" fillId="6" borderId="303" xfId="0" applyNumberFormat="1" applyFont="1" applyFill="1" applyBorder="1">
      <alignment vertical="center"/>
    </xf>
    <xf numFmtId="3" fontId="18" fillId="6" borderId="304" xfId="0" applyNumberFormat="1" applyFont="1" applyFill="1" applyBorder="1">
      <alignment vertical="center"/>
    </xf>
    <xf numFmtId="0" fontId="15" fillId="0" borderId="290" xfId="0" applyFont="1" applyBorder="1">
      <alignment vertical="center"/>
    </xf>
    <xf numFmtId="0" fontId="15" fillId="0" borderId="302" xfId="0" applyFont="1" applyBorder="1">
      <alignment vertical="center"/>
    </xf>
    <xf numFmtId="0" fontId="15" fillId="0" borderId="301" xfId="0" applyFont="1" applyBorder="1">
      <alignment vertical="center"/>
    </xf>
    <xf numFmtId="0" fontId="15" fillId="0" borderId="305" xfId="0" applyFont="1" applyBorder="1">
      <alignment vertical="center"/>
    </xf>
    <xf numFmtId="2" fontId="15" fillId="0" borderId="87" xfId="0" applyNumberFormat="1" applyFont="1" applyFill="1" applyBorder="1">
      <alignment vertical="center"/>
    </xf>
    <xf numFmtId="2" fontId="15" fillId="0" borderId="86" xfId="0" applyNumberFormat="1" applyFont="1" applyFill="1" applyBorder="1">
      <alignment vertical="center"/>
    </xf>
    <xf numFmtId="2" fontId="15" fillId="0" borderId="290" xfId="0" applyNumberFormat="1" applyFont="1" applyBorder="1">
      <alignment vertical="center"/>
    </xf>
    <xf numFmtId="2" fontId="15" fillId="0" borderId="292" xfId="0" applyNumberFormat="1" applyFont="1" applyBorder="1">
      <alignment vertical="center"/>
    </xf>
    <xf numFmtId="2" fontId="15" fillId="0" borderId="283" xfId="0" applyNumberFormat="1" applyFont="1" applyBorder="1">
      <alignment vertical="center"/>
    </xf>
    <xf numFmtId="2" fontId="15" fillId="0" borderId="284" xfId="0" applyNumberFormat="1" applyFont="1" applyFill="1" applyBorder="1">
      <alignment vertical="center"/>
    </xf>
    <xf numFmtId="1" fontId="15" fillId="0" borderId="287" xfId="0" applyNumberFormat="1" applyFont="1" applyBorder="1">
      <alignment vertical="center"/>
    </xf>
    <xf numFmtId="1" fontId="15" fillId="0" borderId="289" xfId="0" applyNumberFormat="1" applyFont="1" applyBorder="1">
      <alignment vertical="center"/>
    </xf>
    <xf numFmtId="0" fontId="11" fillId="2" borderId="86" xfId="0" applyFont="1" applyFill="1" applyBorder="1" applyAlignment="1">
      <alignment horizontal="center" vertical="center"/>
    </xf>
    <xf numFmtId="3" fontId="11" fillId="0" borderId="58" xfId="0" applyNumberFormat="1" applyFont="1" applyBorder="1">
      <alignment vertical="center"/>
    </xf>
    <xf numFmtId="168" fontId="29" fillId="0" borderId="44" xfId="0" applyNumberFormat="1" applyFont="1" applyFill="1" applyBorder="1" applyAlignment="1">
      <alignment horizontal="center" vertical="center"/>
    </xf>
    <xf numFmtId="168" fontId="29" fillId="0" borderId="45" xfId="0" applyNumberFormat="1" applyFont="1" applyFill="1" applyBorder="1" applyAlignment="1">
      <alignment horizontal="center" vertical="center"/>
    </xf>
    <xf numFmtId="168" fontId="47" fillId="0" borderId="308" xfId="0" applyNumberFormat="1" applyFont="1" applyFill="1" applyBorder="1" applyAlignment="1">
      <alignment horizontal="center" vertical="center"/>
    </xf>
    <xf numFmtId="168" fontId="47" fillId="0" borderId="186" xfId="0" applyNumberFormat="1" applyFont="1" applyFill="1" applyBorder="1" applyAlignment="1">
      <alignment horizontal="center" vertical="center"/>
    </xf>
    <xf numFmtId="168" fontId="47" fillId="0" borderId="310" xfId="0" applyNumberFormat="1" applyFont="1" applyFill="1" applyBorder="1" applyAlignment="1">
      <alignment horizontal="center" vertical="center"/>
    </xf>
    <xf numFmtId="3" fontId="13" fillId="6" borderId="31" xfId="0" applyNumberFormat="1" applyFont="1" applyFill="1" applyBorder="1">
      <alignment vertical="center"/>
    </xf>
    <xf numFmtId="3" fontId="27" fillId="2" borderId="28" xfId="0" applyNumberFormat="1" applyFont="1" applyFill="1" applyBorder="1">
      <alignment vertical="center"/>
    </xf>
    <xf numFmtId="3" fontId="13" fillId="2" borderId="28" xfId="0" applyNumberFormat="1" applyFont="1" applyFill="1" applyBorder="1">
      <alignment vertical="center"/>
    </xf>
    <xf numFmtId="3" fontId="27" fillId="2" borderId="86" xfId="0" applyNumberFormat="1" applyFont="1" applyFill="1" applyBorder="1">
      <alignment vertical="center"/>
    </xf>
    <xf numFmtId="3" fontId="13" fillId="2" borderId="86" xfId="0" applyNumberFormat="1" applyFont="1" applyFill="1" applyBorder="1">
      <alignment vertical="center"/>
    </xf>
    <xf numFmtId="3" fontId="13" fillId="2" borderId="31" xfId="0" applyNumberFormat="1" applyFont="1" applyFill="1" applyBorder="1">
      <alignment vertical="center"/>
    </xf>
    <xf numFmtId="3" fontId="27" fillId="2" borderId="31" xfId="0" applyNumberFormat="1" applyFont="1" applyFill="1" applyBorder="1">
      <alignment vertical="center"/>
    </xf>
    <xf numFmtId="3" fontId="27" fillId="5" borderId="86" xfId="0" applyNumberFormat="1" applyFont="1" applyFill="1" applyBorder="1">
      <alignment vertical="center"/>
    </xf>
    <xf numFmtId="3" fontId="27" fillId="5" borderId="31" xfId="0" applyNumberFormat="1" applyFont="1" applyFill="1" applyBorder="1">
      <alignment vertical="center"/>
    </xf>
    <xf numFmtId="3" fontId="27" fillId="5" borderId="33" xfId="0" applyNumberFormat="1" applyFont="1" applyFill="1" applyBorder="1">
      <alignment vertical="center"/>
    </xf>
    <xf numFmtId="3" fontId="19" fillId="9" borderId="60" xfId="0" applyNumberFormat="1" applyFont="1" applyFill="1" applyBorder="1">
      <alignment vertical="center"/>
    </xf>
    <xf numFmtId="3" fontId="11" fillId="0" borderId="61" xfId="0" applyNumberFormat="1" applyFont="1" applyBorder="1">
      <alignment vertical="center"/>
    </xf>
    <xf numFmtId="3" fontId="13" fillId="0" borderId="311" xfId="0" applyNumberFormat="1" applyFont="1" applyFill="1" applyBorder="1">
      <alignment vertical="center"/>
    </xf>
    <xf numFmtId="3" fontId="27" fillId="0" borderId="311" xfId="0" applyNumberFormat="1" applyFont="1" applyFill="1" applyBorder="1">
      <alignment vertical="center"/>
    </xf>
    <xf numFmtId="3" fontId="13" fillId="0" borderId="311" xfId="0" applyNumberFormat="1" applyFont="1" applyBorder="1">
      <alignment vertical="center"/>
    </xf>
    <xf numFmtId="3" fontId="11" fillId="0" borderId="312" xfId="0" applyNumberFormat="1" applyFont="1" applyBorder="1">
      <alignment vertical="center"/>
    </xf>
    <xf numFmtId="3" fontId="11" fillId="0" borderId="313" xfId="0" applyNumberFormat="1" applyFont="1" applyBorder="1">
      <alignment vertical="center"/>
    </xf>
    <xf numFmtId="0" fontId="15" fillId="3" borderId="41" xfId="0" applyFont="1" applyFill="1" applyBorder="1" applyAlignment="1">
      <alignment horizontal="center" vertical="center"/>
    </xf>
    <xf numFmtId="3" fontId="81" fillId="0" borderId="316" xfId="0" applyNumberFormat="1" applyFont="1" applyBorder="1">
      <alignment vertical="center"/>
    </xf>
    <xf numFmtId="0" fontId="14" fillId="0" borderId="54" xfId="0" quotePrefix="1" applyFont="1" applyBorder="1">
      <alignment vertical="center"/>
    </xf>
    <xf numFmtId="0" fontId="14" fillId="0" borderId="0" xfId="0" quotePrefix="1" applyFont="1" applyBorder="1">
      <alignment vertical="center"/>
    </xf>
    <xf numFmtId="0" fontId="14" fillId="0" borderId="66" xfId="0" quotePrefix="1" applyFont="1" applyBorder="1">
      <alignment vertical="center"/>
    </xf>
    <xf numFmtId="0" fontId="16" fillId="0" borderId="52" xfId="0" applyFont="1" applyBorder="1">
      <alignment vertical="center"/>
    </xf>
    <xf numFmtId="0" fontId="16" fillId="0" borderId="53" xfId="0" applyFont="1" applyBorder="1">
      <alignment vertical="center"/>
    </xf>
    <xf numFmtId="0" fontId="16" fillId="0" borderId="71" xfId="0" applyFont="1" applyBorder="1">
      <alignment vertical="center"/>
    </xf>
    <xf numFmtId="0" fontId="44" fillId="0" borderId="199" xfId="0" applyFont="1" applyFill="1" applyBorder="1" applyAlignment="1">
      <alignment horizontal="center" vertical="center"/>
    </xf>
    <xf numFmtId="3" fontId="18" fillId="6" borderId="6" xfId="0" applyNumberFormat="1" applyFont="1" applyFill="1" applyBorder="1">
      <alignment vertical="center"/>
    </xf>
    <xf numFmtId="3" fontId="18" fillId="2" borderId="3" xfId="0" applyNumberFormat="1" applyFont="1" applyFill="1" applyBorder="1">
      <alignment vertical="center"/>
    </xf>
    <xf numFmtId="3" fontId="80" fillId="4" borderId="227" xfId="0" applyNumberFormat="1" applyFont="1" applyFill="1" applyBorder="1" applyAlignment="1">
      <alignment horizontal="center" vertical="center"/>
    </xf>
    <xf numFmtId="168" fontId="47" fillId="40" borderId="175" xfId="0" applyNumberFormat="1" applyFont="1" applyFill="1" applyBorder="1" applyAlignment="1">
      <alignment horizontal="center" vertical="center"/>
    </xf>
    <xf numFmtId="168" fontId="47" fillId="0" borderId="194" xfId="0" applyNumberFormat="1" applyFont="1" applyFill="1" applyBorder="1" applyAlignment="1">
      <alignment horizontal="center" vertical="center"/>
    </xf>
    <xf numFmtId="9" fontId="42" fillId="4" borderId="132" xfId="11" applyFont="1" applyFill="1" applyBorder="1" applyAlignment="1">
      <alignment vertical="center"/>
    </xf>
    <xf numFmtId="9" fontId="42" fillId="5" borderId="132" xfId="11" applyFont="1" applyFill="1" applyBorder="1" applyAlignment="1">
      <alignment vertical="center"/>
    </xf>
    <xf numFmtId="0" fontId="11" fillId="0" borderId="50" xfId="0" applyFont="1" applyBorder="1" applyAlignment="1">
      <alignment horizontal="center" vertical="center"/>
    </xf>
    <xf numFmtId="0" fontId="15" fillId="3" borderId="46" xfId="0" applyFont="1" applyFill="1" applyBorder="1" applyAlignment="1">
      <alignment horizontal="center" vertical="center"/>
    </xf>
    <xf numFmtId="0" fontId="11" fillId="0" borderId="65" xfId="0" applyFont="1" applyBorder="1" applyAlignment="1">
      <alignment horizontal="center"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0" fontId="14" fillId="0" borderId="54" xfId="0" quotePrefix="1" applyFont="1" applyBorder="1">
      <alignment vertical="center"/>
    </xf>
    <xf numFmtId="0" fontId="11" fillId="0" borderId="50" xfId="0" applyFont="1" applyBorder="1" applyAlignment="1">
      <alignment horizontal="center" vertical="center"/>
    </xf>
    <xf numFmtId="3" fontId="47" fillId="6" borderId="97" xfId="0" applyNumberFormat="1" applyFont="1" applyFill="1" applyBorder="1" applyAlignment="1">
      <alignment horizontal="center" vertical="center"/>
    </xf>
    <xf numFmtId="3" fontId="47" fillId="6" borderId="98" xfId="0" applyNumberFormat="1" applyFont="1" applyFill="1" applyBorder="1" applyAlignment="1">
      <alignment horizontal="center" vertical="center"/>
    </xf>
    <xf numFmtId="3" fontId="47" fillId="6" borderId="144" xfId="0" applyNumberFormat="1" applyFont="1" applyFill="1" applyBorder="1" applyAlignment="1">
      <alignment horizontal="center" vertical="center"/>
    </xf>
    <xf numFmtId="3" fontId="47" fillId="6" borderId="44" xfId="0" applyNumberFormat="1" applyFont="1" applyFill="1" applyBorder="1" applyAlignment="1">
      <alignment vertical="center"/>
    </xf>
    <xf numFmtId="3" fontId="47" fillId="6" borderId="45" xfId="0" applyNumberFormat="1" applyFont="1" applyFill="1" applyBorder="1" applyAlignment="1">
      <alignment vertical="center"/>
    </xf>
    <xf numFmtId="3" fontId="47" fillId="6" borderId="73" xfId="0" applyNumberFormat="1" applyFont="1" applyFill="1" applyBorder="1" applyAlignment="1">
      <alignment vertical="center"/>
    </xf>
    <xf numFmtId="3" fontId="47" fillId="2" borderId="97" xfId="0" applyNumberFormat="1" applyFont="1" applyFill="1" applyBorder="1" applyAlignment="1">
      <alignment horizontal="center" vertical="center"/>
    </xf>
    <xf numFmtId="3" fontId="47" fillId="2" borderId="98" xfId="0" applyNumberFormat="1" applyFont="1" applyFill="1" applyBorder="1" applyAlignment="1">
      <alignment horizontal="center" vertical="center"/>
    </xf>
    <xf numFmtId="3" fontId="47" fillId="2" borderId="144" xfId="0" applyNumberFormat="1" applyFont="1" applyFill="1" applyBorder="1" applyAlignment="1">
      <alignment horizontal="center" vertical="center"/>
    </xf>
    <xf numFmtId="168" fontId="47" fillId="2" borderId="97" xfId="0" applyNumberFormat="1" applyFont="1" applyFill="1" applyBorder="1" applyAlignment="1">
      <alignment horizontal="center" vertical="center"/>
    </xf>
    <xf numFmtId="168" fontId="47" fillId="2" borderId="98" xfId="0" applyNumberFormat="1" applyFont="1" applyFill="1" applyBorder="1" applyAlignment="1">
      <alignment horizontal="center" vertical="center"/>
    </xf>
    <xf numFmtId="168" fontId="47" fillId="2" borderId="144" xfId="0" applyNumberFormat="1" applyFont="1" applyFill="1" applyBorder="1" applyAlignment="1">
      <alignment horizontal="center" vertical="center"/>
    </xf>
    <xf numFmtId="3" fontId="47" fillId="2" borderId="99" xfId="0" applyNumberFormat="1" applyFont="1" applyFill="1" applyBorder="1" applyAlignment="1">
      <alignment horizontal="center" vertical="center"/>
    </xf>
    <xf numFmtId="3" fontId="47" fillId="5" borderId="97" xfId="0" applyNumberFormat="1" applyFont="1" applyFill="1" applyBorder="1" applyAlignment="1">
      <alignment horizontal="center" vertical="center"/>
    </xf>
    <xf numFmtId="3" fontId="47" fillId="5" borderId="98" xfId="0" applyNumberFormat="1" applyFont="1" applyFill="1" applyBorder="1" applyAlignment="1">
      <alignment horizontal="center" vertical="center"/>
    </xf>
    <xf numFmtId="3" fontId="47" fillId="5" borderId="99" xfId="0" applyNumberFormat="1" applyFont="1" applyFill="1" applyBorder="1" applyAlignment="1">
      <alignment horizontal="center" vertical="center"/>
    </xf>
    <xf numFmtId="168" fontId="47" fillId="5" borderId="151" xfId="0" applyNumberFormat="1" applyFont="1" applyFill="1" applyBorder="1" applyAlignment="1">
      <alignment horizontal="center" vertical="center"/>
    </xf>
    <xf numFmtId="168" fontId="47" fillId="5" borderId="152" xfId="0" applyNumberFormat="1" applyFont="1" applyFill="1" applyBorder="1" applyAlignment="1">
      <alignment horizontal="center" vertical="center"/>
    </xf>
    <xf numFmtId="168" fontId="47" fillId="5" borderId="154" xfId="0" applyNumberFormat="1" applyFont="1" applyFill="1" applyBorder="1" applyAlignment="1">
      <alignment horizontal="center" vertical="center"/>
    </xf>
    <xf numFmtId="0" fontId="47" fillId="9" borderId="41" xfId="0" applyFont="1" applyFill="1" applyBorder="1" applyAlignment="1">
      <alignment vertical="center"/>
    </xf>
    <xf numFmtId="0" fontId="47" fillId="9" borderId="42" xfId="0" applyFont="1" applyFill="1" applyBorder="1" applyAlignment="1">
      <alignment vertical="center"/>
    </xf>
    <xf numFmtId="0" fontId="47" fillId="9" borderId="43" xfId="0" applyFont="1" applyFill="1" applyBorder="1" applyAlignment="1">
      <alignment vertical="center"/>
    </xf>
    <xf numFmtId="3" fontId="47" fillId="6" borderId="46" xfId="0" applyNumberFormat="1" applyFont="1" applyFill="1" applyBorder="1" applyAlignment="1">
      <alignment vertical="center"/>
    </xf>
    <xf numFmtId="3" fontId="47" fillId="5" borderId="104" xfId="0" applyNumberFormat="1" applyFont="1" applyFill="1" applyBorder="1" applyAlignment="1">
      <alignment horizontal="center" vertical="center"/>
    </xf>
    <xf numFmtId="3" fontId="47" fillId="5" borderId="194" xfId="0" applyNumberFormat="1" applyFont="1" applyFill="1" applyBorder="1" applyAlignment="1">
      <alignment horizontal="center" vertical="center"/>
    </xf>
    <xf numFmtId="168" fontId="47" fillId="5" borderId="155" xfId="0" applyNumberFormat="1" applyFont="1" applyFill="1" applyBorder="1" applyAlignment="1">
      <alignment horizontal="center" vertical="center"/>
    </xf>
    <xf numFmtId="3" fontId="11" fillId="0" borderId="44" xfId="0" applyNumberFormat="1" applyFont="1" applyBorder="1">
      <alignment vertical="center"/>
    </xf>
    <xf numFmtId="3" fontId="8" fillId="3" borderId="41" xfId="0" applyNumberFormat="1" applyFont="1" applyFill="1" applyBorder="1" applyAlignment="1">
      <alignment horizontal="center" vertical="center"/>
    </xf>
    <xf numFmtId="3" fontId="8" fillId="3" borderId="43" xfId="0" applyNumberFormat="1" applyFont="1" applyFill="1" applyBorder="1" applyAlignment="1">
      <alignment horizontal="center" vertical="center"/>
    </xf>
    <xf numFmtId="3" fontId="17" fillId="0" borderId="26" xfId="0" applyNumberFormat="1" applyFont="1" applyFill="1" applyBorder="1" applyAlignment="1">
      <alignment horizontal="center" vertical="center"/>
    </xf>
    <xf numFmtId="0" fontId="15" fillId="0" borderId="31" xfId="0" applyFont="1" applyFill="1" applyBorder="1" applyAlignment="1">
      <alignment horizontal="center" vertical="center"/>
    </xf>
    <xf numFmtId="0" fontId="11" fillId="2" borderId="50" xfId="0" applyFont="1" applyFill="1" applyBorder="1" applyAlignment="1">
      <alignment horizontal="center" vertical="center"/>
    </xf>
    <xf numFmtId="0" fontId="11" fillId="2" borderId="51" xfId="0" applyFont="1" applyFill="1" applyBorder="1" applyAlignment="1">
      <alignment horizontal="center" vertical="center"/>
    </xf>
    <xf numFmtId="0" fontId="11" fillId="2" borderId="87" xfId="0" applyFont="1" applyFill="1" applyBorder="1" applyAlignment="1">
      <alignment horizontal="center" vertical="center"/>
    </xf>
    <xf numFmtId="0" fontId="11" fillId="2" borderId="90" xfId="0" applyFont="1" applyFill="1" applyBorder="1" applyAlignment="1">
      <alignment horizontal="center" vertical="center"/>
    </xf>
    <xf numFmtId="0" fontId="11" fillId="0" borderId="25" xfId="0" applyFont="1" applyBorder="1" applyAlignment="1">
      <alignment horizontal="center" vertical="center"/>
    </xf>
    <xf numFmtId="0" fontId="11" fillId="0" borderId="51" xfId="0" applyFont="1" applyBorder="1" applyAlignment="1">
      <alignment horizontal="center" vertical="center"/>
    </xf>
    <xf numFmtId="0" fontId="16" fillId="0" borderId="52" xfId="0" applyFont="1" applyBorder="1">
      <alignment vertical="center"/>
    </xf>
    <xf numFmtId="0" fontId="16" fillId="0" borderId="53" xfId="0" applyFont="1" applyBorder="1">
      <alignment vertical="center"/>
    </xf>
    <xf numFmtId="0" fontId="16" fillId="0" borderId="71" xfId="0" applyFont="1" applyBorder="1">
      <alignment vertical="center"/>
    </xf>
    <xf numFmtId="3" fontId="18" fillId="5" borderId="31" xfId="0" applyNumberFormat="1" applyFont="1" applyFill="1" applyBorder="1">
      <alignment vertical="center"/>
    </xf>
    <xf numFmtId="3" fontId="18" fillId="0" borderId="270" xfId="0" applyNumberFormat="1" applyFont="1" applyFill="1" applyBorder="1">
      <alignment vertical="center"/>
    </xf>
    <xf numFmtId="3" fontId="18" fillId="0" borderId="87" xfId="0" applyNumberFormat="1" applyFont="1" applyFill="1" applyBorder="1">
      <alignment vertical="center"/>
    </xf>
    <xf numFmtId="3" fontId="18" fillId="0" borderId="90" xfId="0" applyNumberFormat="1" applyFont="1" applyFill="1" applyBorder="1">
      <alignment vertical="center"/>
    </xf>
    <xf numFmtId="3" fontId="15" fillId="2" borderId="86" xfId="0" applyNumberFormat="1" applyFont="1" applyFill="1" applyBorder="1">
      <alignment vertical="center"/>
    </xf>
    <xf numFmtId="3" fontId="15" fillId="2" borderId="31" xfId="0" applyNumberFormat="1" applyFont="1" applyFill="1" applyBorder="1">
      <alignment vertical="center"/>
    </xf>
    <xf numFmtId="3" fontId="72" fillId="2" borderId="87" xfId="0" applyNumberFormat="1" applyFont="1" applyFill="1" applyBorder="1">
      <alignment vertical="center"/>
    </xf>
    <xf numFmtId="3" fontId="15" fillId="2" borderId="89" xfId="0" applyNumberFormat="1" applyFont="1" applyFill="1" applyBorder="1">
      <alignment vertical="center"/>
    </xf>
    <xf numFmtId="3" fontId="72" fillId="2" borderId="322" xfId="0" applyNumberFormat="1" applyFont="1" applyFill="1" applyBorder="1">
      <alignment vertical="center"/>
    </xf>
    <xf numFmtId="3" fontId="18" fillId="2" borderId="90" xfId="0" applyNumberFormat="1" applyFont="1" applyFill="1" applyBorder="1">
      <alignment vertical="center"/>
    </xf>
    <xf numFmtId="3" fontId="72" fillId="2" borderId="324" xfId="0" applyNumberFormat="1" applyFont="1" applyFill="1" applyBorder="1">
      <alignment vertical="center"/>
    </xf>
    <xf numFmtId="0" fontId="47" fillId="2" borderId="89" xfId="0" applyFont="1" applyFill="1" applyBorder="1" applyAlignment="1">
      <alignment horizontal="center" vertical="center"/>
    </xf>
    <xf numFmtId="3" fontId="15" fillId="6" borderId="28" xfId="0" applyNumberFormat="1" applyFont="1" applyFill="1" applyBorder="1">
      <alignment vertical="center"/>
    </xf>
    <xf numFmtId="3" fontId="15" fillId="6" borderId="87" xfId="0" applyNumberFormat="1" applyFont="1" applyFill="1" applyBorder="1">
      <alignment vertical="center"/>
    </xf>
    <xf numFmtId="3" fontId="15" fillId="5" borderId="31" xfId="0" applyNumberFormat="1" applyFont="1" applyFill="1" applyBorder="1">
      <alignment vertical="center"/>
    </xf>
    <xf numFmtId="3" fontId="72" fillId="5" borderId="33" xfId="0" applyNumberFormat="1" applyFont="1" applyFill="1" applyBorder="1">
      <alignment vertical="center"/>
    </xf>
    <xf numFmtId="3" fontId="72" fillId="9" borderId="33" xfId="0" applyNumberFormat="1" applyFont="1" applyFill="1" applyBorder="1">
      <alignment vertical="center"/>
    </xf>
    <xf numFmtId="3" fontId="72" fillId="9" borderId="26" xfId="0" applyNumberFormat="1" applyFont="1" applyFill="1" applyBorder="1">
      <alignment vertical="center"/>
    </xf>
    <xf numFmtId="3" fontId="72" fillId="0" borderId="197" xfId="0" applyNumberFormat="1" applyFont="1" applyFill="1" applyBorder="1">
      <alignment vertical="center"/>
    </xf>
    <xf numFmtId="3" fontId="15" fillId="0" borderId="323" xfId="0" applyNumberFormat="1" applyFont="1" applyFill="1" applyBorder="1">
      <alignment vertical="center"/>
    </xf>
    <xf numFmtId="0" fontId="0" fillId="0" borderId="231" xfId="0" applyBorder="1">
      <alignment vertical="center"/>
    </xf>
    <xf numFmtId="0" fontId="77" fillId="6" borderId="326" xfId="0" applyFont="1" applyFill="1" applyBorder="1" applyAlignment="1">
      <alignment horizontal="center" vertical="center"/>
    </xf>
    <xf numFmtId="3" fontId="18" fillId="6" borderId="327" xfId="0" applyNumberFormat="1" applyFont="1" applyFill="1" applyBorder="1">
      <alignment vertical="center"/>
    </xf>
    <xf numFmtId="3" fontId="15" fillId="0" borderId="328" xfId="0" applyNumberFormat="1" applyFont="1" applyFill="1" applyBorder="1">
      <alignment vertical="center"/>
    </xf>
    <xf numFmtId="3" fontId="18" fillId="6" borderId="328" xfId="0" applyNumberFormat="1" applyFont="1" applyFill="1" applyBorder="1">
      <alignment vertical="center"/>
    </xf>
    <xf numFmtId="3" fontId="15" fillId="0" borderId="327" xfId="0" applyNumberFormat="1" applyFont="1" applyFill="1" applyBorder="1">
      <alignment vertical="center"/>
    </xf>
    <xf numFmtId="3" fontId="15" fillId="0" borderId="329" xfId="0" applyNumberFormat="1" applyFont="1" applyFill="1" applyBorder="1">
      <alignment vertical="center"/>
    </xf>
    <xf numFmtId="3" fontId="15" fillId="0" borderId="330" xfId="0" applyNumberFormat="1" applyFont="1" applyFill="1" applyBorder="1">
      <alignment vertical="center"/>
    </xf>
    <xf numFmtId="3" fontId="15" fillId="0" borderId="331" xfId="0" applyNumberFormat="1" applyFont="1" applyFill="1" applyBorder="1">
      <alignment vertical="center"/>
    </xf>
    <xf numFmtId="3" fontId="15" fillId="0" borderId="332" xfId="0" applyNumberFormat="1" applyFont="1" applyFill="1" applyBorder="1">
      <alignment vertical="center"/>
    </xf>
    <xf numFmtId="3" fontId="15" fillId="0" borderId="333" xfId="0" applyNumberFormat="1" applyFont="1" applyFill="1" applyBorder="1">
      <alignment vertical="center"/>
    </xf>
    <xf numFmtId="3" fontId="15" fillId="0" borderId="326" xfId="0" applyNumberFormat="1" applyFont="1" applyFill="1" applyBorder="1">
      <alignment vertical="center"/>
    </xf>
    <xf numFmtId="3" fontId="15" fillId="0" borderId="334" xfId="0" applyNumberFormat="1" applyFont="1" applyFill="1" applyBorder="1">
      <alignment vertical="center"/>
    </xf>
    <xf numFmtId="3" fontId="18" fillId="0" borderId="335" xfId="0" applyNumberFormat="1" applyFont="1" applyBorder="1">
      <alignment vertical="center"/>
    </xf>
    <xf numFmtId="3" fontId="18" fillId="6" borderId="44" xfId="0" applyNumberFormat="1" applyFont="1" applyFill="1" applyBorder="1">
      <alignment vertical="center"/>
    </xf>
    <xf numFmtId="3" fontId="15" fillId="0" borderId="325" xfId="0" applyNumberFormat="1" applyFont="1" applyFill="1" applyBorder="1">
      <alignment vertical="center"/>
    </xf>
    <xf numFmtId="0" fontId="53" fillId="41" borderId="0" xfId="0" applyFont="1" applyFill="1" applyAlignment="1">
      <alignment horizontal="center" vertical="center"/>
    </xf>
    <xf numFmtId="0" fontId="10" fillId="41" borderId="122" xfId="0" applyFont="1" applyFill="1" applyBorder="1" applyAlignment="1">
      <alignment horizontal="center" vertical="center"/>
    </xf>
    <xf numFmtId="0" fontId="10" fillId="41" borderId="124" xfId="0" applyFont="1" applyFill="1" applyBorder="1" applyAlignment="1">
      <alignment horizontal="center" vertical="center"/>
    </xf>
    <xf numFmtId="173" fontId="10" fillId="41" borderId="192" xfId="10" applyNumberFormat="1" applyFont="1" applyFill="1" applyBorder="1" applyAlignment="1">
      <alignment horizontal="center" vertical="center"/>
    </xf>
    <xf numFmtId="164" fontId="10" fillId="41" borderId="124" xfId="10" applyFont="1" applyFill="1" applyBorder="1" applyAlignment="1">
      <alignment vertical="center"/>
    </xf>
    <xf numFmtId="164" fontId="42" fillId="41" borderId="193" xfId="10" applyFont="1" applyFill="1" applyBorder="1" applyAlignment="1">
      <alignment vertical="center"/>
    </xf>
    <xf numFmtId="164" fontId="42" fillId="41" borderId="130" xfId="10" applyFont="1" applyFill="1" applyBorder="1" applyAlignment="1">
      <alignment vertical="center"/>
    </xf>
    <xf numFmtId="0" fontId="0" fillId="41" borderId="0" xfId="0" applyFill="1" applyBorder="1">
      <alignment vertical="center"/>
    </xf>
    <xf numFmtId="173" fontId="10" fillId="41" borderId="132" xfId="10" applyNumberFormat="1" applyFont="1" applyFill="1" applyBorder="1" applyAlignment="1">
      <alignment horizontal="center" vertical="center"/>
    </xf>
    <xf numFmtId="164" fontId="42" fillId="41" borderId="134" xfId="10" applyFont="1" applyFill="1" applyBorder="1" applyAlignment="1">
      <alignment vertical="center"/>
    </xf>
    <xf numFmtId="173" fontId="10" fillId="41" borderId="183" xfId="10" applyNumberFormat="1" applyFont="1" applyFill="1" applyBorder="1" applyAlignment="1">
      <alignment horizontal="center" vertical="center"/>
    </xf>
    <xf numFmtId="164" fontId="10" fillId="41" borderId="180" xfId="10" applyNumberFormat="1" applyFont="1" applyFill="1" applyBorder="1" applyAlignment="1">
      <alignment vertical="center"/>
    </xf>
    <xf numFmtId="173" fontId="10" fillId="41" borderId="133" xfId="10" applyNumberFormat="1" applyFont="1" applyFill="1" applyBorder="1" applyAlignment="1">
      <alignment horizontal="center" vertical="center"/>
    </xf>
    <xf numFmtId="164" fontId="10" fillId="41" borderId="127" xfId="10" applyNumberFormat="1" applyFont="1" applyFill="1" applyBorder="1" applyAlignment="1">
      <alignment vertical="center"/>
    </xf>
    <xf numFmtId="164" fontId="0" fillId="41" borderId="0" xfId="0" applyNumberFormat="1" applyFill="1">
      <alignment vertical="center"/>
    </xf>
    <xf numFmtId="0" fontId="0" fillId="41" borderId="0" xfId="0" applyFill="1">
      <alignment vertical="center"/>
    </xf>
    <xf numFmtId="164" fontId="10" fillId="41" borderId="115" xfId="10" applyFont="1" applyFill="1" applyBorder="1" applyAlignment="1">
      <alignment vertical="center"/>
    </xf>
    <xf numFmtId="164" fontId="10" fillId="41" borderId="179" xfId="10" applyFont="1" applyFill="1" applyBorder="1" applyAlignment="1">
      <alignment vertical="center"/>
    </xf>
    <xf numFmtId="164" fontId="10" fillId="41" borderId="116" xfId="10" applyFont="1" applyFill="1" applyBorder="1" applyAlignment="1">
      <alignment vertical="center"/>
    </xf>
    <xf numFmtId="164" fontId="10" fillId="41" borderId="178" xfId="10" applyFont="1" applyFill="1" applyBorder="1" applyAlignment="1">
      <alignment vertical="center"/>
    </xf>
    <xf numFmtId="3" fontId="72" fillId="6" borderId="31" xfId="0" applyNumberFormat="1" applyFont="1" applyFill="1" applyBorder="1">
      <alignment vertical="center"/>
    </xf>
    <xf numFmtId="3" fontId="72" fillId="6" borderId="89" xfId="0" applyNumberFormat="1" applyFont="1" applyFill="1" applyBorder="1">
      <alignment vertical="center"/>
    </xf>
    <xf numFmtId="3" fontId="72" fillId="2" borderId="28" xfId="0" applyNumberFormat="1" applyFont="1" applyFill="1" applyBorder="1">
      <alignment vertical="center"/>
    </xf>
    <xf numFmtId="3" fontId="72" fillId="2" borderId="33" xfId="0" applyNumberFormat="1" applyFont="1" applyFill="1" applyBorder="1">
      <alignment vertical="center"/>
    </xf>
    <xf numFmtId="3" fontId="15" fillId="9" borderId="26" xfId="0" applyNumberFormat="1" applyFont="1" applyFill="1" applyBorder="1">
      <alignment vertical="center"/>
    </xf>
    <xf numFmtId="3" fontId="47" fillId="42" borderId="45" xfId="0" applyNumberFormat="1" applyFont="1" applyFill="1" applyBorder="1" applyAlignment="1">
      <alignment horizontal="center" vertical="center"/>
    </xf>
    <xf numFmtId="0" fontId="166" fillId="0" borderId="338" xfId="0" applyFont="1" applyFill="1" applyBorder="1" applyAlignment="1">
      <alignment horizontal="center" vertical="center" wrapText="1"/>
    </xf>
    <xf numFmtId="0" fontId="45" fillId="0" borderId="336" xfId="0" applyFont="1" applyBorder="1" applyAlignment="1">
      <alignment horizontal="center" vertical="center" wrapText="1"/>
    </xf>
    <xf numFmtId="3" fontId="18" fillId="0" borderId="7" xfId="0" applyNumberFormat="1" applyFont="1" applyFill="1" applyBorder="1">
      <alignment vertical="center"/>
    </xf>
    <xf numFmtId="3" fontId="18" fillId="0" borderId="6" xfId="0" applyNumberFormat="1" applyFont="1" applyFill="1" applyBorder="1">
      <alignment vertical="center"/>
    </xf>
    <xf numFmtId="3" fontId="18" fillId="0" borderId="2" xfId="0" applyNumberFormat="1" applyFont="1" applyFill="1" applyBorder="1">
      <alignment vertical="center"/>
    </xf>
    <xf numFmtId="3" fontId="18" fillId="0" borderId="3" xfId="0" applyNumberFormat="1" applyFont="1" applyFill="1" applyBorder="1">
      <alignment vertical="center"/>
    </xf>
    <xf numFmtId="3" fontId="18" fillId="0" borderId="326" xfId="0" applyNumberFormat="1" applyFont="1" applyFill="1" applyBorder="1">
      <alignment vertical="center"/>
    </xf>
    <xf numFmtId="3" fontId="15" fillId="6" borderId="233" xfId="0" applyNumberFormat="1" applyFont="1" applyFill="1" applyBorder="1">
      <alignment vertical="center"/>
    </xf>
    <xf numFmtId="3" fontId="13" fillId="6" borderId="89" xfId="0" applyNumberFormat="1" applyFont="1" applyFill="1" applyBorder="1">
      <alignment vertical="center"/>
    </xf>
    <xf numFmtId="0" fontId="11" fillId="0" borderId="0" xfId="0" applyFont="1" applyFill="1" applyBorder="1" applyAlignment="1">
      <alignment horizontal="center" vertical="center"/>
    </xf>
    <xf numFmtId="3" fontId="19" fillId="0" borderId="0" xfId="0" applyNumberFormat="1" applyFont="1" applyFill="1" applyBorder="1">
      <alignment vertical="center"/>
    </xf>
    <xf numFmtId="168" fontId="44" fillId="0" borderId="175" xfId="0" applyNumberFormat="1" applyFont="1" applyBorder="1" applyAlignment="1">
      <alignment horizontal="center" vertical="center"/>
    </xf>
    <xf numFmtId="168" fontId="47" fillId="0" borderId="339" xfId="0" applyNumberFormat="1" applyFont="1" applyFill="1" applyBorder="1" applyAlignment="1">
      <alignment horizontal="center" vertical="center"/>
    </xf>
    <xf numFmtId="168" fontId="47" fillId="0" borderId="340" xfId="0" applyNumberFormat="1" applyFont="1" applyFill="1" applyBorder="1" applyAlignment="1">
      <alignment horizontal="center" vertical="center"/>
    </xf>
    <xf numFmtId="3" fontId="18" fillId="5" borderId="3" xfId="0" applyNumberFormat="1" applyFont="1" applyFill="1" applyBorder="1">
      <alignment vertical="center"/>
    </xf>
    <xf numFmtId="3" fontId="18" fillId="9" borderId="2" xfId="0" applyNumberFormat="1" applyFont="1" applyFill="1" applyBorder="1">
      <alignment vertical="center"/>
    </xf>
    <xf numFmtId="164" fontId="10" fillId="0" borderId="136" xfId="10" applyFont="1" applyFill="1" applyBorder="1" applyAlignment="1">
      <alignment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68" xfId="0" applyNumberFormat="1" applyFont="1" applyFill="1" applyBorder="1" applyAlignment="1">
      <alignment horizontal="center" vertical="center"/>
    </xf>
    <xf numFmtId="3" fontId="80" fillId="32" borderId="223" xfId="0" applyNumberFormat="1" applyFont="1" applyFill="1" applyBorder="1" applyAlignment="1">
      <alignment horizontal="center" vertical="center"/>
    </xf>
    <xf numFmtId="3" fontId="81" fillId="0" borderId="222" xfId="0" applyNumberFormat="1" applyFont="1" applyBorder="1">
      <alignment vertical="center"/>
    </xf>
    <xf numFmtId="3" fontId="18" fillId="2" borderId="206" xfId="0" applyNumberFormat="1" applyFont="1" applyFill="1" applyBorder="1">
      <alignment vertical="center"/>
    </xf>
    <xf numFmtId="3" fontId="18" fillId="6" borderId="7" xfId="0" applyNumberFormat="1" applyFont="1" applyFill="1" applyBorder="1">
      <alignment vertical="center"/>
    </xf>
    <xf numFmtId="168" fontId="47" fillId="0" borderId="343" xfId="0" applyNumberFormat="1" applyFont="1" applyFill="1" applyBorder="1" applyAlignment="1">
      <alignment horizontal="center" vertical="center"/>
    </xf>
    <xf numFmtId="168" fontId="47" fillId="0" borderId="344" xfId="0" applyNumberFormat="1" applyFont="1" applyFill="1" applyBorder="1" applyAlignment="1">
      <alignment horizontal="center" vertical="center"/>
    </xf>
    <xf numFmtId="3" fontId="72" fillId="5" borderId="86" xfId="0" applyNumberFormat="1" applyFont="1" applyFill="1" applyBorder="1">
      <alignment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80" fillId="32" borderId="268" xfId="0" applyNumberFormat="1" applyFont="1" applyFill="1" applyBorder="1" applyAlignment="1">
      <alignment horizontal="center" vertical="center"/>
    </xf>
    <xf numFmtId="3" fontId="81" fillId="0" borderId="223" xfId="0" applyNumberFormat="1" applyFont="1" applyBorder="1">
      <alignment vertical="center"/>
    </xf>
    <xf numFmtId="3" fontId="80" fillId="32" borderId="223" xfId="0" applyNumberFormat="1" applyFont="1" applyFill="1" applyBorder="1" applyAlignment="1">
      <alignment horizontal="center" vertical="center"/>
    </xf>
    <xf numFmtId="3" fontId="80" fillId="32" borderId="268" xfId="0" applyNumberFormat="1" applyFont="1" applyFill="1" applyBorder="1" applyAlignment="1">
      <alignment horizontal="center" vertical="center"/>
    </xf>
    <xf numFmtId="3" fontId="80" fillId="32" borderId="223" xfId="0" applyNumberFormat="1" applyFont="1" applyFill="1" applyBorder="1" applyAlignment="1">
      <alignment horizontal="center" vertical="center"/>
    </xf>
    <xf numFmtId="3" fontId="81" fillId="0" borderId="222" xfId="0" applyNumberFormat="1" applyFont="1" applyBorder="1">
      <alignment vertical="center"/>
    </xf>
    <xf numFmtId="168" fontId="47" fillId="0" borderId="379" xfId="0" applyNumberFormat="1" applyFont="1" applyFill="1" applyBorder="1" applyAlignment="1">
      <alignment horizontal="center" vertical="center"/>
    </xf>
    <xf numFmtId="168" fontId="47" fillId="0" borderId="380" xfId="0" applyNumberFormat="1" applyFont="1" applyFill="1" applyBorder="1" applyAlignment="1">
      <alignment horizontal="center" vertical="center"/>
    </xf>
    <xf numFmtId="3" fontId="44" fillId="0" borderId="48" xfId="0" applyNumberFormat="1" applyFont="1" applyBorder="1" applyAlignment="1">
      <alignment horizontal="center" vertical="center"/>
    </xf>
    <xf numFmtId="168" fontId="29" fillId="0" borderId="382" xfId="0" applyNumberFormat="1" applyFont="1" applyFill="1" applyBorder="1" applyAlignment="1">
      <alignment horizontal="center" vertical="center"/>
    </xf>
    <xf numFmtId="168" fontId="29" fillId="0" borderId="383" xfId="0" applyNumberFormat="1" applyFont="1" applyFill="1" applyBorder="1" applyAlignment="1">
      <alignment horizontal="center" vertical="center"/>
    </xf>
    <xf numFmtId="3" fontId="18" fillId="5" borderId="2" xfId="0" applyNumberFormat="1" applyFont="1" applyFill="1" applyBorder="1">
      <alignment vertical="center"/>
    </xf>
    <xf numFmtId="0" fontId="14" fillId="0" borderId="54" xfId="0" quotePrefix="1" applyFont="1" applyBorder="1">
      <alignment vertical="center"/>
    </xf>
    <xf numFmtId="170" fontId="37" fillId="0" borderId="80" xfId="5" applyFont="1" applyFill="1" applyBorder="1" applyAlignment="1">
      <alignment horizontal="center" vertical="center"/>
    </xf>
    <xf numFmtId="170" fontId="37" fillId="0" borderId="0" xfId="5" applyFont="1" applyFill="1" applyBorder="1" applyAlignment="1">
      <alignment horizontal="center" vertical="center"/>
    </xf>
    <xf numFmtId="170" fontId="37" fillId="0" borderId="81" xfId="5" applyFont="1" applyFill="1" applyBorder="1" applyAlignment="1">
      <alignment horizontal="center" vertical="center"/>
    </xf>
    <xf numFmtId="171" fontId="39" fillId="0" borderId="80" xfId="6" applyNumberFormat="1" applyFont="1" applyFill="1" applyBorder="1" applyAlignment="1">
      <alignment horizontal="center" vertical="center"/>
    </xf>
    <xf numFmtId="171" fontId="39" fillId="0" borderId="0" xfId="6" applyNumberFormat="1" applyFont="1" applyFill="1" applyBorder="1" applyAlignment="1">
      <alignment horizontal="center" vertical="center"/>
    </xf>
    <xf numFmtId="171" fontId="39" fillId="0" borderId="81" xfId="6" applyNumberFormat="1" applyFont="1" applyFill="1" applyBorder="1" applyAlignment="1">
      <alignment horizontal="center" vertical="center"/>
    </xf>
    <xf numFmtId="0" fontId="0" fillId="0" borderId="63" xfId="0" applyFont="1" applyBorder="1" applyAlignment="1">
      <alignment horizontal="center" vertical="center"/>
    </xf>
    <xf numFmtId="0" fontId="0" fillId="0" borderId="68" xfId="0" applyFont="1" applyBorder="1" applyAlignment="1">
      <alignment horizontal="center" vertical="center"/>
    </xf>
    <xf numFmtId="0" fontId="0" fillId="0" borderId="69" xfId="0" applyFont="1" applyBorder="1" applyAlignment="1">
      <alignment horizontal="center" vertical="center"/>
    </xf>
    <xf numFmtId="0" fontId="16" fillId="0" borderId="52" xfId="0" applyFont="1" applyBorder="1">
      <alignment vertical="center"/>
    </xf>
    <xf numFmtId="0" fontId="16" fillId="0" borderId="53" xfId="0" applyFont="1" applyBorder="1">
      <alignment vertical="center"/>
    </xf>
    <xf numFmtId="0" fontId="16" fillId="0" borderId="71" xfId="0" applyFont="1" applyBorder="1">
      <alignment vertical="center"/>
    </xf>
    <xf numFmtId="0" fontId="14" fillId="0" borderId="54" xfId="0" quotePrefix="1" applyFont="1" applyBorder="1">
      <alignment vertical="center"/>
    </xf>
    <xf numFmtId="0" fontId="14" fillId="0" borderId="0" xfId="0" quotePrefix="1" applyFont="1" applyBorder="1">
      <alignment vertical="center"/>
    </xf>
    <xf numFmtId="0" fontId="14" fillId="0" borderId="66" xfId="0" quotePrefix="1" applyFont="1" applyBorder="1">
      <alignment vertical="center"/>
    </xf>
    <xf numFmtId="0" fontId="0" fillId="2" borderId="17" xfId="0" applyFill="1" applyBorder="1" applyAlignment="1">
      <alignment horizontal="center" vertical="center"/>
    </xf>
    <xf numFmtId="0" fontId="0" fillId="2" borderId="14" xfId="0" applyFill="1" applyBorder="1" applyAlignment="1">
      <alignment horizontal="center" vertical="center"/>
    </xf>
    <xf numFmtId="0" fontId="0" fillId="9" borderId="17" xfId="0" applyFill="1" applyBorder="1" applyAlignment="1">
      <alignment horizontal="center" vertical="center"/>
    </xf>
    <xf numFmtId="0" fontId="0" fillId="9" borderId="14" xfId="0" applyFill="1" applyBorder="1" applyAlignment="1">
      <alignment horizontal="center" vertical="center"/>
    </xf>
    <xf numFmtId="0" fontId="0" fillId="0" borderId="22" xfId="0" applyFill="1" applyBorder="1" applyAlignment="1">
      <alignment horizontal="center" vertical="center"/>
    </xf>
    <xf numFmtId="0" fontId="0" fillId="0" borderId="23" xfId="0" applyFill="1" applyBorder="1" applyAlignment="1">
      <alignment horizontal="center" vertical="center"/>
    </xf>
    <xf numFmtId="0" fontId="11" fillId="2" borderId="50" xfId="0" applyFont="1" applyFill="1" applyBorder="1" applyAlignment="1">
      <alignment horizontal="center" vertical="center"/>
    </xf>
    <xf numFmtId="0" fontId="11" fillId="5" borderId="25" xfId="0" applyFont="1" applyFill="1" applyBorder="1" applyAlignment="1">
      <alignment horizontal="center" vertical="center"/>
    </xf>
    <xf numFmtId="0" fontId="11" fillId="5" borderId="50" xfId="0" applyFont="1" applyFill="1" applyBorder="1" applyAlignment="1">
      <alignment horizontal="center" vertical="center"/>
    </xf>
    <xf numFmtId="0" fontId="0" fillId="0" borderId="19" xfId="0" applyFill="1" applyBorder="1" applyAlignment="1">
      <alignment horizontal="center" vertical="center"/>
    </xf>
    <xf numFmtId="0" fontId="0" fillId="0" borderId="20" xfId="0" applyFill="1" applyBorder="1" applyAlignment="1">
      <alignment horizontal="center" vertical="center"/>
    </xf>
    <xf numFmtId="0" fontId="11" fillId="5" borderId="252" xfId="0" applyFont="1" applyFill="1" applyBorder="1" applyAlignment="1">
      <alignment horizontal="center" vertical="center"/>
    </xf>
    <xf numFmtId="0" fontId="11" fillId="5" borderId="251" xfId="0" applyFont="1" applyFill="1" applyBorder="1" applyAlignment="1">
      <alignment horizontal="center" vertical="center"/>
    </xf>
    <xf numFmtId="0" fontId="11" fillId="2" borderId="25" xfId="0" applyFont="1" applyFill="1" applyBorder="1" applyAlignment="1">
      <alignment horizontal="center" vertical="center"/>
    </xf>
    <xf numFmtId="0" fontId="11" fillId="2" borderId="251" xfId="0" applyFont="1" applyFill="1" applyBorder="1" applyAlignment="1">
      <alignment horizontal="center" vertical="center"/>
    </xf>
    <xf numFmtId="0" fontId="11" fillId="9" borderId="25" xfId="0" applyFont="1" applyFill="1" applyBorder="1" applyAlignment="1">
      <alignment horizontal="center" vertical="center"/>
    </xf>
    <xf numFmtId="0" fontId="11" fillId="9" borderId="51" xfId="0" applyFont="1" applyFill="1" applyBorder="1" applyAlignment="1">
      <alignment horizontal="center" vertical="center"/>
    </xf>
    <xf numFmtId="0" fontId="11" fillId="6" borderId="50" xfId="0" applyFont="1" applyFill="1" applyBorder="1" applyAlignment="1">
      <alignment horizontal="center" vertical="center"/>
    </xf>
    <xf numFmtId="0" fontId="11" fillId="6" borderId="51" xfId="0" applyFont="1" applyFill="1" applyBorder="1" applyAlignment="1">
      <alignment horizontal="center" vertical="center"/>
    </xf>
    <xf numFmtId="0" fontId="11" fillId="9" borderId="248" xfId="0" applyFont="1" applyFill="1" applyBorder="1" applyAlignment="1">
      <alignment horizontal="center" vertical="center"/>
    </xf>
    <xf numFmtId="0" fontId="11" fillId="9" borderId="249" xfId="0" applyFont="1" applyFill="1" applyBorder="1" applyAlignment="1">
      <alignment horizontal="center" vertical="center"/>
    </xf>
    <xf numFmtId="0" fontId="11" fillId="9" borderId="250" xfId="0" applyFont="1" applyFill="1" applyBorder="1" applyAlignment="1">
      <alignment horizontal="center" vertical="center"/>
    </xf>
    <xf numFmtId="0" fontId="11" fillId="9" borderId="50" xfId="0" applyFont="1" applyFill="1" applyBorder="1" applyAlignment="1">
      <alignment horizontal="center" vertical="center"/>
    </xf>
    <xf numFmtId="0" fontId="11" fillId="9" borderId="274" xfId="0" applyFont="1" applyFill="1" applyBorder="1" applyAlignment="1">
      <alignment horizontal="center" vertical="center"/>
    </xf>
    <xf numFmtId="0" fontId="0" fillId="0" borderId="341" xfId="0" applyFill="1" applyBorder="1" applyAlignment="1">
      <alignment horizontal="center" vertical="center"/>
    </xf>
    <xf numFmtId="0" fontId="0" fillId="0" borderId="342" xfId="0" applyFill="1" applyBorder="1" applyAlignment="1">
      <alignment horizontal="center" vertical="center"/>
    </xf>
    <xf numFmtId="0" fontId="0" fillId="0" borderId="16" xfId="0" applyBorder="1" applyAlignment="1">
      <alignment horizontal="center" vertical="center"/>
    </xf>
    <xf numFmtId="0" fontId="0" fillId="0" borderId="12" xfId="0" applyBorder="1" applyAlignment="1">
      <alignment horizontal="center" vertical="center"/>
    </xf>
    <xf numFmtId="0" fontId="76" fillId="0" borderId="0" xfId="0" applyFont="1" applyAlignment="1">
      <alignment horizontal="left" vertical="center"/>
    </xf>
    <xf numFmtId="0" fontId="0" fillId="0" borderId="0" xfId="0" applyAlignment="1">
      <alignment horizontal="left" vertical="center"/>
    </xf>
    <xf numFmtId="0" fontId="11" fillId="6" borderId="30" xfId="0" applyFont="1" applyFill="1" applyBorder="1" applyAlignment="1">
      <alignment horizontal="center" vertical="center"/>
    </xf>
    <xf numFmtId="0" fontId="11" fillId="6" borderId="88" xfId="0" applyFont="1" applyFill="1" applyBorder="1" applyAlignment="1">
      <alignment horizontal="center" vertical="center"/>
    </xf>
    <xf numFmtId="3" fontId="11" fillId="0" borderId="39" xfId="0" applyNumberFormat="1" applyFont="1" applyBorder="1">
      <alignment vertical="center"/>
    </xf>
    <xf numFmtId="3" fontId="11" fillId="0" borderId="76" xfId="0" applyNumberFormat="1" applyFont="1" applyBorder="1">
      <alignment vertical="center"/>
    </xf>
    <xf numFmtId="0" fontId="0" fillId="0" borderId="63" xfId="0" applyFill="1" applyBorder="1" applyAlignment="1">
      <alignment horizontal="center" vertical="center"/>
    </xf>
    <xf numFmtId="0" fontId="0" fillId="0" borderId="69" xfId="0" applyFill="1" applyBorder="1" applyAlignment="1">
      <alignment horizontal="center" vertical="center"/>
    </xf>
    <xf numFmtId="3" fontId="11" fillId="0" borderId="44" xfId="0" applyNumberFormat="1" applyFont="1" applyBorder="1">
      <alignment vertical="center"/>
    </xf>
    <xf numFmtId="3" fontId="11" fillId="0" borderId="73" xfId="0" applyNumberFormat="1" applyFont="1" applyBorder="1">
      <alignment vertical="center"/>
    </xf>
    <xf numFmtId="0" fontId="11" fillId="5" borderId="51" xfId="0" applyFont="1" applyFill="1" applyBorder="1" applyAlignment="1">
      <alignment horizontal="center" vertical="center"/>
    </xf>
    <xf numFmtId="3" fontId="11" fillId="0" borderId="47" xfId="0" applyNumberFormat="1" applyFont="1" applyBorder="1">
      <alignment vertical="center"/>
    </xf>
    <xf numFmtId="3" fontId="11" fillId="0" borderId="74" xfId="0" applyNumberFormat="1" applyFont="1" applyBorder="1">
      <alignment vertical="center"/>
    </xf>
    <xf numFmtId="0" fontId="0" fillId="5" borderId="17" xfId="0" applyFill="1" applyBorder="1" applyAlignment="1">
      <alignment horizontal="center" vertical="center"/>
    </xf>
    <xf numFmtId="0" fontId="0" fillId="5" borderId="14" xfId="0" applyFill="1" applyBorder="1" applyAlignment="1">
      <alignment horizontal="center" vertical="center"/>
    </xf>
    <xf numFmtId="0" fontId="11" fillId="0" borderId="16" xfId="0" applyFont="1" applyFill="1" applyBorder="1" applyAlignment="1">
      <alignment horizontal="center" vertical="center"/>
    </xf>
    <xf numFmtId="0" fontId="11" fillId="0" borderId="12" xfId="0" applyFont="1" applyFill="1" applyBorder="1" applyAlignment="1">
      <alignment horizontal="center" vertical="center"/>
    </xf>
    <xf numFmtId="0" fontId="17" fillId="6" borderId="15" xfId="0" applyFont="1" applyFill="1" applyBorder="1" applyAlignment="1">
      <alignment horizontal="center" vertical="center"/>
    </xf>
    <xf numFmtId="0" fontId="17" fillId="6" borderId="13" xfId="0" applyFont="1" applyFill="1" applyBorder="1" applyAlignment="1">
      <alignment horizontal="center" vertical="center"/>
    </xf>
    <xf numFmtId="0" fontId="11" fillId="2" borderId="26" xfId="0" applyFont="1" applyFill="1" applyBorder="1" applyAlignment="1">
      <alignment horizontal="center" vertical="center"/>
    </xf>
    <xf numFmtId="0" fontId="11" fillId="2" borderId="87" xfId="0" applyFont="1" applyFill="1" applyBorder="1" applyAlignment="1">
      <alignment horizontal="center" vertical="center"/>
    </xf>
    <xf numFmtId="0" fontId="11" fillId="2" borderId="90" xfId="0" applyFont="1" applyFill="1" applyBorder="1" applyAlignment="1">
      <alignment horizontal="center" vertical="center"/>
    </xf>
    <xf numFmtId="0" fontId="11" fillId="6" borderId="26" xfId="0" applyFont="1" applyFill="1" applyBorder="1" applyAlignment="1">
      <alignment horizontal="center" vertical="center"/>
    </xf>
    <xf numFmtId="0" fontId="11" fillId="6" borderId="87" xfId="0" applyFont="1" applyFill="1" applyBorder="1" applyAlignment="1">
      <alignment horizontal="center" vertical="center"/>
    </xf>
    <xf numFmtId="0" fontId="11" fillId="6" borderId="90" xfId="0" applyFont="1" applyFill="1" applyBorder="1" applyAlignment="1">
      <alignment horizontal="center" vertical="center"/>
    </xf>
    <xf numFmtId="0" fontId="11" fillId="5" borderId="26" xfId="0" applyFont="1" applyFill="1" applyBorder="1" applyAlignment="1">
      <alignment horizontal="center" vertical="center"/>
    </xf>
    <xf numFmtId="0" fontId="11" fillId="5" borderId="87" xfId="0" applyFont="1" applyFill="1" applyBorder="1" applyAlignment="1">
      <alignment horizontal="center" vertical="center"/>
    </xf>
    <xf numFmtId="0" fontId="11" fillId="5" borderId="90" xfId="0" applyFont="1" applyFill="1" applyBorder="1" applyAlignment="1">
      <alignment horizontal="center" vertical="center"/>
    </xf>
    <xf numFmtId="0" fontId="10" fillId="7" borderId="2" xfId="0" applyFont="1" applyFill="1" applyBorder="1" applyAlignment="1">
      <alignment horizontal="center" vertical="center" wrapText="1"/>
    </xf>
    <xf numFmtId="0" fontId="10" fillId="7" borderId="2" xfId="0" applyFont="1" applyFill="1" applyBorder="1" applyAlignment="1">
      <alignment horizontal="center" vertical="center"/>
    </xf>
    <xf numFmtId="0" fontId="10" fillId="7" borderId="135" xfId="0" applyFont="1" applyFill="1" applyBorder="1" applyAlignment="1">
      <alignment horizontal="center"/>
    </xf>
    <xf numFmtId="0" fontId="10" fillId="7" borderId="120" xfId="0" applyFont="1" applyFill="1" applyBorder="1" applyAlignment="1">
      <alignment horizontal="center"/>
    </xf>
    <xf numFmtId="0" fontId="10" fillId="7" borderId="121" xfId="0" applyFont="1" applyFill="1" applyBorder="1" applyAlignment="1">
      <alignment horizontal="center"/>
    </xf>
    <xf numFmtId="0" fontId="10" fillId="7" borderId="123" xfId="0" applyFont="1" applyFill="1" applyBorder="1" applyAlignment="1">
      <alignment horizontal="center" vertical="center" wrapText="1"/>
    </xf>
    <xf numFmtId="0" fontId="10" fillId="7" borderId="123" xfId="0" applyFont="1" applyFill="1" applyBorder="1" applyAlignment="1">
      <alignment horizontal="center" vertical="center"/>
    </xf>
    <xf numFmtId="0" fontId="10" fillId="8" borderId="159" xfId="0" applyFont="1" applyFill="1" applyBorder="1" applyAlignment="1">
      <alignment horizontal="center" vertical="center"/>
    </xf>
    <xf numFmtId="0" fontId="10" fillId="8" borderId="157" xfId="0" applyFont="1" applyFill="1" applyBorder="1" applyAlignment="1">
      <alignment horizontal="center" vertical="center"/>
    </xf>
    <xf numFmtId="0" fontId="10" fillId="8" borderId="158" xfId="0" applyFont="1" applyFill="1" applyBorder="1" applyAlignment="1">
      <alignment horizontal="center" vertical="center"/>
    </xf>
    <xf numFmtId="0" fontId="10" fillId="7" borderId="119" xfId="0" applyFont="1" applyFill="1" applyBorder="1" applyAlignment="1">
      <alignment horizontal="center" vertical="center"/>
    </xf>
    <xf numFmtId="0" fontId="10" fillId="7" borderId="121" xfId="0" applyFont="1" applyFill="1" applyBorder="1" applyAlignment="1">
      <alignment horizontal="center" vertical="center"/>
    </xf>
    <xf numFmtId="0" fontId="10" fillId="7" borderId="122" xfId="0" applyFont="1" applyFill="1" applyBorder="1" applyAlignment="1">
      <alignment horizontal="center" vertical="center"/>
    </xf>
    <xf numFmtId="0" fontId="10" fillId="7" borderId="124" xfId="0" applyFont="1" applyFill="1" applyBorder="1" applyAlignment="1">
      <alignment horizontal="center" vertical="center"/>
    </xf>
    <xf numFmtId="0" fontId="10" fillId="7" borderId="131" xfId="0" applyFont="1" applyFill="1" applyBorder="1" applyAlignment="1">
      <alignment horizontal="center"/>
    </xf>
    <xf numFmtId="0" fontId="10" fillId="7" borderId="119" xfId="0" applyFont="1" applyFill="1" applyBorder="1" applyAlignment="1">
      <alignment horizontal="center"/>
    </xf>
    <xf numFmtId="0" fontId="10" fillId="7" borderId="106" xfId="0" applyFont="1" applyFill="1" applyBorder="1" applyAlignment="1">
      <alignment horizontal="center"/>
    </xf>
    <xf numFmtId="0" fontId="10" fillId="7" borderId="107" xfId="0" applyFont="1" applyFill="1" applyBorder="1" applyAlignment="1">
      <alignment horizontal="center"/>
    </xf>
    <xf numFmtId="0" fontId="10" fillId="7" borderId="108" xfId="0" applyFont="1" applyFill="1" applyBorder="1" applyAlignment="1">
      <alignment horizontal="center"/>
    </xf>
    <xf numFmtId="0" fontId="10" fillId="8" borderId="156" xfId="0" applyFont="1" applyFill="1" applyBorder="1" applyAlignment="1">
      <alignment horizontal="center" vertical="center"/>
    </xf>
    <xf numFmtId="0" fontId="0" fillId="5" borderId="128" xfId="0" applyFill="1" applyBorder="1" applyAlignment="1">
      <alignment horizontal="center" vertical="center"/>
    </xf>
    <xf numFmtId="0" fontId="0" fillId="5" borderId="130" xfId="0" applyFill="1" applyBorder="1" applyAlignment="1">
      <alignment horizontal="center" vertical="center"/>
    </xf>
    <xf numFmtId="0" fontId="0" fillId="0" borderId="60" xfId="0" applyFill="1" applyBorder="1" applyAlignment="1">
      <alignment horizontal="center" vertical="center"/>
    </xf>
    <xf numFmtId="0" fontId="0" fillId="0" borderId="62" xfId="0" applyFill="1" applyBorder="1" applyAlignment="1">
      <alignment horizontal="center" vertical="center"/>
    </xf>
    <xf numFmtId="0" fontId="10" fillId="8" borderId="146" xfId="0" applyFont="1" applyFill="1" applyBorder="1" applyAlignment="1">
      <alignment horizontal="center" vertical="center"/>
    </xf>
    <xf numFmtId="0" fontId="10" fillId="8" borderId="147" xfId="0" applyFont="1" applyFill="1" applyBorder="1" applyAlignment="1">
      <alignment horizontal="center" vertical="center"/>
    </xf>
    <xf numFmtId="0" fontId="0" fillId="0" borderId="36" xfId="0" applyFill="1" applyBorder="1" applyAlignment="1">
      <alignment horizontal="center" vertical="center"/>
    </xf>
    <xf numFmtId="0" fontId="10" fillId="41" borderId="176" xfId="0" applyFont="1" applyFill="1" applyBorder="1" applyAlignment="1">
      <alignment horizontal="center"/>
    </xf>
    <xf numFmtId="0" fontId="10" fillId="41" borderId="177" xfId="0" applyFont="1" applyFill="1" applyBorder="1" applyAlignment="1">
      <alignment horizontal="center"/>
    </xf>
    <xf numFmtId="0" fontId="10" fillId="7" borderId="170" xfId="0" applyFont="1" applyFill="1" applyBorder="1" applyAlignment="1">
      <alignment horizontal="center" vertical="center" wrapText="1"/>
    </xf>
    <xf numFmtId="0" fontId="10" fillId="7" borderId="170" xfId="0" applyFont="1" applyFill="1" applyBorder="1" applyAlignment="1">
      <alignment horizontal="center" vertical="center"/>
    </xf>
    <xf numFmtId="0" fontId="10" fillId="7" borderId="117" xfId="0" applyFont="1" applyFill="1" applyBorder="1" applyAlignment="1">
      <alignment horizontal="center"/>
    </xf>
    <xf numFmtId="0" fontId="11" fillId="6" borderId="41" xfId="0" applyFont="1" applyFill="1" applyBorder="1" applyAlignment="1">
      <alignment horizontal="center" vertical="center"/>
    </xf>
    <xf numFmtId="0" fontId="11" fillId="6" borderId="43" xfId="0" applyFont="1" applyFill="1" applyBorder="1" applyAlignment="1">
      <alignment horizontal="center" vertical="center"/>
    </xf>
    <xf numFmtId="0" fontId="11" fillId="2" borderId="44" xfId="0" applyFont="1" applyFill="1" applyBorder="1" applyAlignment="1">
      <alignment horizontal="center" vertical="center"/>
    </xf>
    <xf numFmtId="0" fontId="11" fillId="2" borderId="46" xfId="0" applyFont="1" applyFill="1" applyBorder="1" applyAlignment="1">
      <alignment horizontal="center" vertical="center"/>
    </xf>
    <xf numFmtId="0" fontId="11" fillId="5" borderId="44" xfId="0" applyFont="1" applyFill="1" applyBorder="1" applyAlignment="1">
      <alignment horizontal="center" vertical="center"/>
    </xf>
    <xf numFmtId="0" fontId="11" fillId="5" borderId="46" xfId="0" applyFont="1" applyFill="1" applyBorder="1" applyAlignment="1">
      <alignment horizontal="center" vertical="center"/>
    </xf>
    <xf numFmtId="0" fontId="11" fillId="9" borderId="47" xfId="0" applyFont="1" applyFill="1" applyBorder="1" applyAlignment="1">
      <alignment horizontal="center" vertical="center"/>
    </xf>
    <xf numFmtId="0" fontId="11" fillId="9" borderId="49" xfId="0" applyFont="1" applyFill="1" applyBorder="1" applyAlignment="1">
      <alignment horizontal="center" vertical="center"/>
    </xf>
    <xf numFmtId="0" fontId="0" fillId="0" borderId="0" xfId="0" applyAlignment="1">
      <alignment horizontal="center" vertical="center"/>
    </xf>
    <xf numFmtId="0" fontId="10" fillId="8" borderId="148" xfId="0" applyFont="1" applyFill="1" applyBorder="1" applyAlignment="1">
      <alignment horizontal="center" vertical="center"/>
    </xf>
    <xf numFmtId="0" fontId="10" fillId="8" borderId="149" xfId="0" applyFont="1" applyFill="1" applyBorder="1" applyAlignment="1">
      <alignment horizontal="center" vertical="center"/>
    </xf>
    <xf numFmtId="0" fontId="10" fillId="7" borderId="106" xfId="0" applyFont="1" applyFill="1" applyBorder="1" applyAlignment="1">
      <alignment horizontal="center" vertical="center"/>
    </xf>
    <xf numFmtId="0" fontId="10" fillId="7" borderId="108" xfId="0" applyFont="1" applyFill="1" applyBorder="1" applyAlignment="1">
      <alignment horizontal="center" vertical="center"/>
    </xf>
    <xf numFmtId="0" fontId="10" fillId="7" borderId="109" xfId="0" applyFont="1" applyFill="1" applyBorder="1" applyAlignment="1">
      <alignment horizontal="center" vertical="center"/>
    </xf>
    <xf numFmtId="0" fontId="10" fillId="7" borderId="110" xfId="0" applyFont="1" applyFill="1" applyBorder="1" applyAlignment="1">
      <alignment horizontal="center" vertical="center"/>
    </xf>
    <xf numFmtId="0" fontId="10" fillId="7" borderId="114" xfId="0" applyFont="1" applyFill="1" applyBorder="1" applyAlignment="1">
      <alignment horizontal="center"/>
    </xf>
    <xf numFmtId="0" fontId="10" fillId="7" borderId="172" xfId="0" applyFont="1" applyFill="1" applyBorder="1" applyAlignment="1">
      <alignment horizontal="center" vertical="center"/>
    </xf>
    <xf numFmtId="0" fontId="10" fillId="7" borderId="173" xfId="0" applyFont="1" applyFill="1" applyBorder="1" applyAlignment="1">
      <alignment horizontal="center" vertical="center"/>
    </xf>
    <xf numFmtId="3" fontId="47" fillId="2" borderId="44" xfId="0" applyNumberFormat="1" applyFont="1" applyFill="1" applyBorder="1" applyAlignment="1">
      <alignment horizontal="center" vertical="center"/>
    </xf>
    <xf numFmtId="3" fontId="47" fillId="2" borderId="45" xfId="0" applyNumberFormat="1" applyFont="1" applyFill="1" applyBorder="1" applyAlignment="1">
      <alignment horizontal="center" vertical="center"/>
    </xf>
    <xf numFmtId="3" fontId="47" fillId="2" borderId="46" xfId="0" applyNumberFormat="1" applyFont="1" applyFill="1" applyBorder="1" applyAlignment="1">
      <alignment horizontal="center" vertical="center"/>
    </xf>
    <xf numFmtId="168" fontId="47" fillId="2" borderId="44" xfId="0" applyNumberFormat="1" applyFont="1" applyFill="1" applyBorder="1" applyAlignment="1">
      <alignment horizontal="center" vertical="center"/>
    </xf>
    <xf numFmtId="168" fontId="47" fillId="2" borderId="45" xfId="0" applyNumberFormat="1" applyFont="1" applyFill="1" applyBorder="1" applyAlignment="1">
      <alignment horizontal="center" vertical="center"/>
    </xf>
    <xf numFmtId="168" fontId="47" fillId="2" borderId="46" xfId="0" applyNumberFormat="1" applyFont="1" applyFill="1" applyBorder="1" applyAlignment="1">
      <alignment horizontal="center" vertical="center"/>
    </xf>
    <xf numFmtId="3" fontId="47" fillId="5" borderId="44" xfId="0" applyNumberFormat="1" applyFont="1" applyFill="1" applyBorder="1" applyAlignment="1">
      <alignment horizontal="center" vertical="center"/>
    </xf>
    <xf numFmtId="3" fontId="47" fillId="5" borderId="45" xfId="0" applyNumberFormat="1" applyFont="1" applyFill="1" applyBorder="1" applyAlignment="1">
      <alignment horizontal="center" vertical="center"/>
    </xf>
    <xf numFmtId="3" fontId="47" fillId="5" borderId="46" xfId="0" applyNumberFormat="1" applyFont="1" applyFill="1" applyBorder="1" applyAlignment="1">
      <alignment horizontal="center" vertical="center"/>
    </xf>
    <xf numFmtId="168" fontId="47" fillId="2" borderId="41" xfId="0" applyNumberFormat="1" applyFont="1" applyFill="1" applyBorder="1" applyAlignment="1">
      <alignment horizontal="center" vertical="center"/>
    </xf>
    <xf numFmtId="168" fontId="47" fillId="2" borderId="42" xfId="0" applyNumberFormat="1" applyFont="1" applyFill="1" applyBorder="1" applyAlignment="1">
      <alignment horizontal="center" vertical="center"/>
    </xf>
    <xf numFmtId="168" fontId="47" fillId="2" borderId="43" xfId="0" applyNumberFormat="1" applyFont="1" applyFill="1" applyBorder="1" applyAlignment="1">
      <alignment horizontal="center" vertical="center"/>
    </xf>
    <xf numFmtId="168" fontId="47" fillId="5" borderId="44" xfId="0" applyNumberFormat="1" applyFont="1" applyFill="1" applyBorder="1" applyAlignment="1">
      <alignment horizontal="center" vertical="center"/>
    </xf>
    <xf numFmtId="168" fontId="47" fillId="5" borderId="45" xfId="0" applyNumberFormat="1" applyFont="1" applyFill="1" applyBorder="1" applyAlignment="1">
      <alignment horizontal="center" vertical="center"/>
    </xf>
    <xf numFmtId="168" fontId="47" fillId="5" borderId="46" xfId="0" applyNumberFormat="1" applyFont="1" applyFill="1" applyBorder="1" applyAlignment="1">
      <alignment horizontal="center" vertical="center"/>
    </xf>
    <xf numFmtId="168" fontId="47" fillId="0" borderId="47" xfId="0" applyNumberFormat="1" applyFont="1" applyBorder="1" applyAlignment="1">
      <alignment horizontal="center" vertical="center"/>
    </xf>
    <xf numFmtId="168" fontId="47" fillId="0" borderId="48" xfId="0" applyNumberFormat="1" applyFont="1" applyBorder="1" applyAlignment="1">
      <alignment horizontal="center" vertical="center"/>
    </xf>
    <xf numFmtId="168" fontId="47" fillId="0" borderId="49" xfId="0" applyNumberFormat="1" applyFont="1" applyBorder="1" applyAlignment="1">
      <alignment horizontal="center" vertical="center"/>
    </xf>
    <xf numFmtId="3" fontId="47" fillId="5" borderId="41" xfId="0" applyNumberFormat="1" applyFont="1" applyFill="1" applyBorder="1" applyAlignment="1">
      <alignment horizontal="center" vertical="center"/>
    </xf>
    <xf numFmtId="3" fontId="47" fillId="5" borderId="42" xfId="0" applyNumberFormat="1" applyFont="1" applyFill="1" applyBorder="1" applyAlignment="1">
      <alignment horizontal="center" vertical="center"/>
    </xf>
    <xf numFmtId="3" fontId="47" fillId="5" borderId="43" xfId="0" applyNumberFormat="1" applyFont="1" applyFill="1" applyBorder="1" applyAlignment="1">
      <alignment horizontal="center" vertical="center"/>
    </xf>
    <xf numFmtId="0" fontId="47" fillId="6" borderId="50" xfId="0" applyFont="1" applyFill="1" applyBorder="1" applyAlignment="1">
      <alignment horizontal="center" vertical="center" textRotation="90"/>
    </xf>
    <xf numFmtId="0" fontId="47" fillId="6" borderId="51" xfId="0" applyFont="1" applyFill="1" applyBorder="1" applyAlignment="1">
      <alignment horizontal="center" vertical="center" textRotation="90"/>
    </xf>
    <xf numFmtId="0" fontId="47" fillId="2" borderId="25" xfId="0" applyFont="1" applyFill="1" applyBorder="1" applyAlignment="1">
      <alignment horizontal="center" vertical="center" textRotation="90"/>
    </xf>
    <xf numFmtId="0" fontId="47" fillId="2" borderId="50" xfId="0" applyFont="1" applyFill="1" applyBorder="1" applyAlignment="1">
      <alignment horizontal="center" vertical="center" textRotation="90"/>
    </xf>
    <xf numFmtId="0" fontId="47" fillId="6" borderId="89" xfId="0" applyFont="1" applyFill="1" applyBorder="1" applyAlignment="1">
      <alignment horizontal="center" vertical="center"/>
    </xf>
    <xf numFmtId="0" fontId="47" fillId="6" borderId="86" xfId="0" applyFont="1" applyFill="1" applyBorder="1" applyAlignment="1">
      <alignment horizontal="center" vertical="center"/>
    </xf>
    <xf numFmtId="0" fontId="47" fillId="6" borderId="90" xfId="0" applyFont="1" applyFill="1" applyBorder="1" applyAlignment="1">
      <alignment horizontal="center" vertical="center"/>
    </xf>
    <xf numFmtId="0" fontId="47" fillId="6" borderId="47" xfId="0" applyFont="1" applyFill="1" applyBorder="1" applyAlignment="1">
      <alignment horizontal="center" vertical="center"/>
    </xf>
    <xf numFmtId="0" fontId="47" fillId="6" borderId="49" xfId="0" applyFont="1" applyFill="1" applyBorder="1" applyAlignment="1">
      <alignment horizontal="center" vertical="center"/>
    </xf>
    <xf numFmtId="0" fontId="47" fillId="6" borderId="41" xfId="0" applyFont="1" applyFill="1" applyBorder="1" applyAlignment="1">
      <alignment horizontal="center" vertical="center"/>
    </xf>
    <xf numFmtId="0" fontId="47" fillId="6" borderId="43" xfId="0" applyFont="1" applyFill="1" applyBorder="1" applyAlignment="1">
      <alignment horizontal="center" vertical="center"/>
    </xf>
    <xf numFmtId="168" fontId="47" fillId="6" borderId="41" xfId="0" applyNumberFormat="1" applyFont="1" applyFill="1" applyBorder="1" applyAlignment="1">
      <alignment horizontal="center" vertical="center"/>
    </xf>
    <xf numFmtId="168" fontId="47" fillId="6" borderId="42" xfId="0" applyNumberFormat="1" applyFont="1" applyFill="1" applyBorder="1" applyAlignment="1">
      <alignment horizontal="center" vertical="center"/>
    </xf>
    <xf numFmtId="168" fontId="47" fillId="6" borderId="43" xfId="0" applyNumberFormat="1" applyFont="1" applyFill="1" applyBorder="1" applyAlignment="1">
      <alignment horizontal="center" vertical="center"/>
    </xf>
    <xf numFmtId="3" fontId="47" fillId="6" borderId="44" xfId="0" applyNumberFormat="1" applyFont="1" applyFill="1" applyBorder="1" applyAlignment="1">
      <alignment horizontal="center" vertical="center"/>
    </xf>
    <xf numFmtId="3" fontId="47" fillId="6" borderId="45" xfId="0" applyNumberFormat="1" applyFont="1" applyFill="1" applyBorder="1" applyAlignment="1">
      <alignment horizontal="center" vertical="center"/>
    </xf>
    <xf numFmtId="3" fontId="47" fillId="6" borderId="46" xfId="0" applyNumberFormat="1" applyFont="1" applyFill="1" applyBorder="1" applyAlignment="1">
      <alignment horizontal="center" vertical="center"/>
    </xf>
    <xf numFmtId="3" fontId="44" fillId="0" borderId="47" xfId="0" applyNumberFormat="1" applyFont="1" applyBorder="1" applyAlignment="1">
      <alignment horizontal="center" vertical="center"/>
    </xf>
    <xf numFmtId="3" fontId="44" fillId="0" borderId="48" xfId="0" applyNumberFormat="1" applyFont="1" applyBorder="1" applyAlignment="1">
      <alignment horizontal="center" vertical="center"/>
    </xf>
    <xf numFmtId="3" fontId="44" fillId="0" borderId="49" xfId="0" applyNumberFormat="1" applyFont="1" applyBorder="1" applyAlignment="1">
      <alignment horizontal="center" vertical="center"/>
    </xf>
    <xf numFmtId="3" fontId="44" fillId="0" borderId="74" xfId="0" applyNumberFormat="1" applyFont="1" applyBorder="1" applyAlignment="1">
      <alignment horizontal="center" vertical="center"/>
    </xf>
    <xf numFmtId="168" fontId="47" fillId="5" borderId="41" xfId="0" applyNumberFormat="1" applyFont="1" applyFill="1" applyBorder="1" applyAlignment="1">
      <alignment horizontal="center" vertical="center"/>
    </xf>
    <xf numFmtId="168" fontId="47" fillId="5" borderId="42" xfId="0" applyNumberFormat="1" applyFont="1" applyFill="1" applyBorder="1" applyAlignment="1">
      <alignment horizontal="center" vertical="center"/>
    </xf>
    <xf numFmtId="168" fontId="47" fillId="5" borderId="72" xfId="0" applyNumberFormat="1" applyFont="1" applyFill="1" applyBorder="1" applyAlignment="1">
      <alignment horizontal="center" vertical="center"/>
    </xf>
    <xf numFmtId="168" fontId="47" fillId="5" borderId="43" xfId="0" applyNumberFormat="1" applyFont="1" applyFill="1" applyBorder="1" applyAlignment="1">
      <alignment horizontal="center" vertical="center"/>
    </xf>
    <xf numFmtId="168" fontId="47" fillId="9" borderId="41" xfId="0" applyNumberFormat="1" applyFont="1" applyFill="1" applyBorder="1" applyAlignment="1">
      <alignment horizontal="center" vertical="center"/>
    </xf>
    <xf numFmtId="168" fontId="47" fillId="9" borderId="42" xfId="0" applyNumberFormat="1" applyFont="1" applyFill="1" applyBorder="1" applyAlignment="1">
      <alignment horizontal="center" vertical="center"/>
    </xf>
    <xf numFmtId="168" fontId="47" fillId="9" borderId="320" xfId="0" applyNumberFormat="1" applyFont="1" applyFill="1" applyBorder="1" applyAlignment="1">
      <alignment horizontal="center" vertical="center"/>
    </xf>
    <xf numFmtId="168" fontId="47" fillId="9" borderId="43" xfId="0" applyNumberFormat="1" applyFont="1" applyFill="1" applyBorder="1" applyAlignment="1">
      <alignment horizontal="center" vertical="center"/>
    </xf>
    <xf numFmtId="0" fontId="47" fillId="2" borderId="26" xfId="0" applyFont="1" applyFill="1" applyBorder="1" applyAlignment="1">
      <alignment horizontal="center" vertical="center"/>
    </xf>
    <xf numFmtId="0" fontId="47" fillId="2" borderId="86" xfId="0" applyFont="1" applyFill="1" applyBorder="1" applyAlignment="1">
      <alignment horizontal="center" vertical="center"/>
    </xf>
    <xf numFmtId="0" fontId="47" fillId="5" borderId="47" xfId="0" applyFont="1" applyFill="1" applyBorder="1" applyAlignment="1">
      <alignment horizontal="center" vertical="center"/>
    </xf>
    <xf numFmtId="0" fontId="47" fillId="5" borderId="49" xfId="0" applyFont="1" applyFill="1" applyBorder="1" applyAlignment="1">
      <alignment horizontal="center" vertical="center"/>
    </xf>
    <xf numFmtId="0" fontId="47" fillId="5" borderId="41" xfId="0" applyFont="1" applyFill="1" applyBorder="1" applyAlignment="1">
      <alignment horizontal="center" vertical="center"/>
    </xf>
    <xf numFmtId="0" fontId="47" fillId="5" borderId="43" xfId="0" applyFont="1" applyFill="1" applyBorder="1" applyAlignment="1">
      <alignment horizontal="center" vertical="center"/>
    </xf>
    <xf numFmtId="0" fontId="47" fillId="5" borderId="89" xfId="0" applyFont="1" applyFill="1" applyBorder="1" applyAlignment="1">
      <alignment horizontal="center" vertical="center"/>
    </xf>
    <xf numFmtId="0" fontId="47" fillId="5" borderId="86" xfId="0" applyFont="1" applyFill="1" applyBorder="1" applyAlignment="1">
      <alignment horizontal="center" vertical="center"/>
    </xf>
    <xf numFmtId="0" fontId="47" fillId="2" borderId="41" xfId="0" applyFont="1" applyFill="1" applyBorder="1" applyAlignment="1">
      <alignment horizontal="center" vertical="center"/>
    </xf>
    <xf numFmtId="0" fontId="47" fillId="2" borderId="43" xfId="0" applyFont="1" applyFill="1" applyBorder="1" applyAlignment="1">
      <alignment horizontal="center" vertical="center"/>
    </xf>
    <xf numFmtId="0" fontId="47" fillId="5" borderId="26" xfId="0" applyFont="1" applyFill="1" applyBorder="1" applyAlignment="1">
      <alignment horizontal="center" vertical="center"/>
    </xf>
    <xf numFmtId="0" fontId="47" fillId="5" borderId="90" xfId="0" applyFont="1" applyFill="1" applyBorder="1" applyAlignment="1">
      <alignment horizontal="center" vertical="center"/>
    </xf>
    <xf numFmtId="0" fontId="47" fillId="2" borderId="47" xfId="0" applyFont="1" applyFill="1" applyBorder="1" applyAlignment="1">
      <alignment horizontal="center" vertical="center"/>
    </xf>
    <xf numFmtId="0" fontId="47" fillId="2" borderId="49" xfId="0" applyFont="1" applyFill="1" applyBorder="1" applyAlignment="1">
      <alignment horizontal="center" vertical="center"/>
    </xf>
    <xf numFmtId="0" fontId="44" fillId="0" borderId="44" xfId="0" applyFont="1" applyBorder="1" applyAlignment="1">
      <alignment horizontal="center" vertical="center"/>
    </xf>
    <xf numFmtId="0" fontId="44" fillId="0" borderId="46" xfId="0" applyFont="1" applyBorder="1" applyAlignment="1">
      <alignment horizontal="center" vertical="center"/>
    </xf>
    <xf numFmtId="3" fontId="47" fillId="9" borderId="41" xfId="0" applyNumberFormat="1" applyFont="1" applyFill="1" applyBorder="1" applyAlignment="1">
      <alignment horizontal="center" vertical="center"/>
    </xf>
    <xf numFmtId="3" fontId="47" fillId="9" borderId="42" xfId="0" applyNumberFormat="1" applyFont="1" applyFill="1" applyBorder="1" applyAlignment="1">
      <alignment horizontal="center" vertical="center"/>
    </xf>
    <xf numFmtId="3" fontId="47" fillId="9" borderId="43" xfId="0" applyNumberFormat="1" applyFont="1" applyFill="1" applyBorder="1" applyAlignment="1">
      <alignment horizontal="center" vertical="center"/>
    </xf>
    <xf numFmtId="0" fontId="44" fillId="0" borderId="25" xfId="0" applyFont="1" applyBorder="1" applyAlignment="1">
      <alignment horizontal="center" vertical="center" textRotation="90" wrapText="1"/>
    </xf>
    <xf numFmtId="0" fontId="44" fillId="0" borderId="50" xfId="0" applyFont="1" applyBorder="1" applyAlignment="1">
      <alignment horizontal="center" vertical="center" textRotation="90" wrapText="1"/>
    </xf>
    <xf numFmtId="0" fontId="44" fillId="0" borderId="51" xfId="0" applyFont="1" applyBorder="1" applyAlignment="1">
      <alignment horizontal="center" vertical="center" textRotation="90" wrapText="1"/>
    </xf>
    <xf numFmtId="0" fontId="44" fillId="0" borderId="47" xfId="0" applyFont="1" applyBorder="1" applyAlignment="1">
      <alignment horizontal="center" vertical="center"/>
    </xf>
    <xf numFmtId="0" fontId="44" fillId="0" borderId="49" xfId="0" applyFont="1" applyBorder="1" applyAlignment="1">
      <alignment horizontal="center" vertical="center"/>
    </xf>
    <xf numFmtId="0" fontId="44" fillId="0" borderId="41" xfId="0" applyFont="1" applyBorder="1" applyAlignment="1">
      <alignment horizontal="center" vertical="center"/>
    </xf>
    <xf numFmtId="0" fontId="44" fillId="0" borderId="43" xfId="0" applyFont="1" applyBorder="1" applyAlignment="1">
      <alignment horizontal="center" vertical="center"/>
    </xf>
    <xf numFmtId="3" fontId="44" fillId="0" borderId="39" xfId="0" applyNumberFormat="1" applyFont="1" applyBorder="1" applyAlignment="1">
      <alignment horizontal="center" vertical="center"/>
    </xf>
    <xf numFmtId="3" fontId="44" fillId="0" borderId="40" xfId="0" applyNumberFormat="1" applyFont="1" applyBorder="1" applyAlignment="1">
      <alignment horizontal="center" vertical="center"/>
    </xf>
    <xf numFmtId="3" fontId="44" fillId="0" borderId="38" xfId="0" applyNumberFormat="1" applyFont="1" applyBorder="1" applyAlignment="1">
      <alignment horizontal="center" vertical="center"/>
    </xf>
    <xf numFmtId="0" fontId="47" fillId="9" borderId="41" xfId="0" applyFont="1" applyFill="1" applyBorder="1" applyAlignment="1">
      <alignment horizontal="center" vertical="center"/>
    </xf>
    <xf numFmtId="0" fontId="47" fillId="9" borderId="42" xfId="0" applyFont="1" applyFill="1" applyBorder="1" applyAlignment="1">
      <alignment horizontal="center" vertical="center"/>
    </xf>
    <xf numFmtId="0" fontId="47" fillId="9" borderId="43" xfId="0" applyFont="1" applyFill="1" applyBorder="1" applyAlignment="1">
      <alignment horizontal="center" vertical="center"/>
    </xf>
    <xf numFmtId="0" fontId="47" fillId="9" borderId="25" xfId="0" applyFont="1" applyFill="1" applyBorder="1" applyAlignment="1">
      <alignment horizontal="center" vertical="center" textRotation="90"/>
    </xf>
    <xf numFmtId="0" fontId="47" fillId="9" borderId="51" xfId="0" applyFont="1" applyFill="1" applyBorder="1" applyAlignment="1">
      <alignment horizontal="center" vertical="center" textRotation="90"/>
    </xf>
    <xf numFmtId="0" fontId="47" fillId="5" borderId="87" xfId="0" applyFont="1" applyFill="1" applyBorder="1" applyAlignment="1">
      <alignment horizontal="center" vertical="center"/>
    </xf>
    <xf numFmtId="0" fontId="44" fillId="0" borderId="25" xfId="0" applyFont="1" applyBorder="1" applyAlignment="1">
      <alignment horizontal="center" vertical="center" textRotation="90"/>
    </xf>
    <xf numFmtId="0" fontId="44" fillId="0" borderId="50" xfId="0" applyFont="1" applyBorder="1" applyAlignment="1">
      <alignment horizontal="center" vertical="center" textRotation="90"/>
    </xf>
    <xf numFmtId="0" fontId="44" fillId="0" borderId="229" xfId="0" applyFont="1" applyBorder="1" applyAlignment="1">
      <alignment horizontal="center" vertical="center" textRotation="90"/>
    </xf>
    <xf numFmtId="0" fontId="47" fillId="9" borderId="26" xfId="0" applyFont="1" applyFill="1" applyBorder="1" applyAlignment="1">
      <alignment horizontal="center" vertical="center"/>
    </xf>
    <xf numFmtId="0" fontId="47" fillId="9" borderId="90" xfId="0" applyFont="1" applyFill="1" applyBorder="1" applyAlignment="1">
      <alignment horizontal="center" vertical="center"/>
    </xf>
    <xf numFmtId="0" fontId="47" fillId="5" borderId="25" xfId="0" applyFont="1" applyFill="1" applyBorder="1" applyAlignment="1">
      <alignment horizontal="center" vertical="center" textRotation="90"/>
    </xf>
    <xf numFmtId="0" fontId="47" fillId="5" borderId="50" xfId="0" applyFont="1" applyFill="1" applyBorder="1" applyAlignment="1">
      <alignment horizontal="center" vertical="center" textRotation="90"/>
    </xf>
    <xf numFmtId="0" fontId="47" fillId="5" borderId="51" xfId="0" applyFont="1" applyFill="1" applyBorder="1" applyAlignment="1">
      <alignment horizontal="center" vertical="center" textRotation="90"/>
    </xf>
    <xf numFmtId="0" fontId="44" fillId="0" borderId="60" xfId="0" applyFont="1" applyBorder="1" applyAlignment="1">
      <alignment horizontal="center" vertical="center"/>
    </xf>
    <xf numFmtId="0" fontId="44" fillId="0" borderId="62" xfId="0" applyFont="1" applyBorder="1" applyAlignment="1">
      <alignment horizontal="center" vertical="center"/>
    </xf>
    <xf numFmtId="0" fontId="44" fillId="0" borderId="39" xfId="0" applyFont="1" applyBorder="1" applyAlignment="1">
      <alignment horizontal="center" vertical="center"/>
    </xf>
    <xf numFmtId="0" fontId="44" fillId="0" borderId="38" xfId="0" applyFont="1" applyBorder="1" applyAlignment="1">
      <alignment horizontal="center" vertical="center"/>
    </xf>
    <xf numFmtId="3" fontId="44" fillId="0" borderId="60" xfId="0" applyNumberFormat="1" applyFont="1" applyBorder="1" applyAlignment="1">
      <alignment horizontal="center" vertical="center"/>
    </xf>
    <xf numFmtId="3" fontId="44" fillId="0" borderId="61" xfId="0" applyNumberFormat="1" applyFont="1" applyBorder="1" applyAlignment="1">
      <alignment horizontal="center" vertical="center"/>
    </xf>
    <xf numFmtId="3" fontId="44" fillId="0" borderId="62" xfId="0" applyNumberFormat="1" applyFont="1" applyBorder="1" applyAlignment="1">
      <alignment horizontal="center" vertical="center"/>
    </xf>
    <xf numFmtId="0" fontId="23" fillId="0" borderId="0" xfId="0" applyFont="1" applyAlignment="1">
      <alignment horizontal="center" vertical="center" wrapText="1"/>
    </xf>
    <xf numFmtId="3" fontId="44" fillId="0" borderId="76" xfId="0" applyNumberFormat="1" applyFont="1" applyBorder="1" applyAlignment="1">
      <alignment horizontal="center" vertical="center"/>
    </xf>
    <xf numFmtId="3" fontId="44" fillId="0" borderId="75" xfId="0" applyNumberFormat="1" applyFont="1" applyBorder="1" applyAlignment="1">
      <alignment horizontal="center" vertical="center"/>
    </xf>
    <xf numFmtId="0" fontId="44" fillId="0" borderId="224" xfId="0" applyFont="1" applyBorder="1" applyAlignment="1">
      <alignment horizontal="center" vertical="center"/>
    </xf>
    <xf numFmtId="0" fontId="44" fillId="0" borderId="226" xfId="0" applyFont="1" applyBorder="1" applyAlignment="1">
      <alignment horizontal="center" vertical="center"/>
    </xf>
    <xf numFmtId="0" fontId="44" fillId="0" borderId="225" xfId="0" applyFont="1" applyBorder="1" applyAlignment="1">
      <alignment horizontal="center" vertical="center"/>
    </xf>
    <xf numFmtId="0" fontId="24" fillId="0" borderId="0" xfId="0" applyFont="1" applyAlignment="1">
      <alignment horizontal="center" vertical="center"/>
    </xf>
    <xf numFmtId="0" fontId="44" fillId="0" borderId="234" xfId="0" applyFont="1" applyBorder="1" applyAlignment="1">
      <alignment horizontal="center" vertical="center"/>
    </xf>
    <xf numFmtId="0" fontId="44" fillId="0" borderId="230" xfId="0" applyFont="1" applyBorder="1" applyAlignment="1">
      <alignment horizontal="center" vertical="center"/>
    </xf>
    <xf numFmtId="0" fontId="44" fillId="0" borderId="231" xfId="0" applyFont="1" applyBorder="1" applyAlignment="1">
      <alignment horizontal="center" vertical="center"/>
    </xf>
    <xf numFmtId="0" fontId="44" fillId="0" borderId="232" xfId="0" applyFont="1" applyBorder="1" applyAlignment="1">
      <alignment horizontal="center" vertical="center"/>
    </xf>
    <xf numFmtId="0" fontId="44" fillId="0" borderId="65" xfId="0" applyFont="1" applyBorder="1" applyAlignment="1">
      <alignment horizontal="center" vertical="center"/>
    </xf>
    <xf numFmtId="0" fontId="44" fillId="0" borderId="0" xfId="0" applyFont="1" applyBorder="1" applyAlignment="1">
      <alignment horizontal="center" vertical="center"/>
    </xf>
    <xf numFmtId="0" fontId="44" fillId="0" borderId="233" xfId="0" applyFont="1" applyBorder="1" applyAlignment="1">
      <alignment horizontal="center" vertical="center"/>
    </xf>
    <xf numFmtId="0" fontId="44" fillId="0" borderId="199" xfId="0" quotePrefix="1" applyFont="1" applyBorder="1" applyAlignment="1">
      <alignment horizontal="center" vertical="center"/>
    </xf>
    <xf numFmtId="0" fontId="44" fillId="0" borderId="86" xfId="0" quotePrefix="1" applyFont="1" applyBorder="1" applyAlignment="1">
      <alignment horizontal="center" vertical="center"/>
    </xf>
    <xf numFmtId="0" fontId="44" fillId="0" borderId="228" xfId="0" applyFont="1" applyBorder="1" applyAlignment="1">
      <alignment horizontal="center" vertical="center"/>
    </xf>
    <xf numFmtId="0" fontId="44" fillId="0" borderId="174" xfId="0" applyFont="1" applyBorder="1" applyAlignment="1">
      <alignment horizontal="center" vertical="center"/>
    </xf>
    <xf numFmtId="0" fontId="44" fillId="0" borderId="337" xfId="0" applyFont="1" applyBorder="1" applyAlignment="1">
      <alignment horizontal="center" vertical="center"/>
    </xf>
    <xf numFmtId="0" fontId="44" fillId="0" borderId="321" xfId="0" applyFont="1" applyBorder="1" applyAlignment="1">
      <alignment horizontal="center" vertical="center"/>
    </xf>
    <xf numFmtId="168" fontId="47" fillId="6" borderId="44" xfId="0" applyNumberFormat="1" applyFont="1" applyFill="1" applyBorder="1" applyAlignment="1">
      <alignment horizontal="center" vertical="center"/>
    </xf>
    <xf numFmtId="168" fontId="47" fillId="6" borderId="45" xfId="0" applyNumberFormat="1" applyFont="1" applyFill="1" applyBorder="1" applyAlignment="1">
      <alignment horizontal="center" vertical="center"/>
    </xf>
    <xf numFmtId="168" fontId="47" fillId="6" borderId="46" xfId="0" applyNumberFormat="1" applyFont="1" applyFill="1" applyBorder="1" applyAlignment="1">
      <alignment horizontal="center" vertical="center"/>
    </xf>
    <xf numFmtId="3" fontId="47" fillId="6" borderId="73" xfId="0" applyNumberFormat="1" applyFont="1" applyFill="1" applyBorder="1" applyAlignment="1">
      <alignment horizontal="center" vertical="center"/>
    </xf>
    <xf numFmtId="3" fontId="47" fillId="2" borderId="41" xfId="0" applyNumberFormat="1" applyFont="1" applyFill="1" applyBorder="1" applyAlignment="1">
      <alignment horizontal="center" vertical="center"/>
    </xf>
    <xf numFmtId="3" fontId="47" fillId="2" borderId="42" xfId="0" applyNumberFormat="1" applyFont="1" applyFill="1" applyBorder="1" applyAlignment="1">
      <alignment horizontal="center" vertical="center"/>
    </xf>
    <xf numFmtId="3" fontId="47" fillId="2" borderId="320" xfId="0" applyNumberFormat="1" applyFont="1" applyFill="1" applyBorder="1" applyAlignment="1">
      <alignment horizontal="center" vertical="center"/>
    </xf>
    <xf numFmtId="168" fontId="47" fillId="6" borderId="73" xfId="0" applyNumberFormat="1" applyFont="1" applyFill="1" applyBorder="1" applyAlignment="1">
      <alignment horizontal="center" vertical="center"/>
    </xf>
    <xf numFmtId="168" fontId="47" fillId="2" borderId="73" xfId="0" applyNumberFormat="1" applyFont="1" applyFill="1" applyBorder="1" applyAlignment="1">
      <alignment horizontal="center" vertical="center"/>
    </xf>
    <xf numFmtId="168" fontId="29" fillId="2" borderId="44" xfId="0" applyNumberFormat="1" applyFont="1" applyFill="1" applyBorder="1" applyAlignment="1">
      <alignment horizontal="center" vertical="center"/>
    </xf>
    <xf numFmtId="168" fontId="29" fillId="2" borderId="45" xfId="0" applyNumberFormat="1" applyFont="1" applyFill="1" applyBorder="1" applyAlignment="1">
      <alignment horizontal="center" vertical="center"/>
    </xf>
    <xf numFmtId="168" fontId="29" fillId="2" borderId="46" xfId="0" applyNumberFormat="1" applyFont="1" applyFill="1" applyBorder="1" applyAlignment="1">
      <alignment horizontal="center" vertical="center"/>
    </xf>
    <xf numFmtId="168" fontId="47" fillId="9" borderId="60" xfId="0" applyNumberFormat="1" applyFont="1" applyFill="1" applyBorder="1" applyAlignment="1">
      <alignment horizontal="center" vertical="center"/>
    </xf>
    <xf numFmtId="168" fontId="47" fillId="9" borderId="61" xfId="0" applyNumberFormat="1" applyFont="1" applyFill="1" applyBorder="1" applyAlignment="1">
      <alignment horizontal="center" vertical="center"/>
    </xf>
    <xf numFmtId="168" fontId="47" fillId="9" borderId="62" xfId="0" applyNumberFormat="1" applyFont="1" applyFill="1" applyBorder="1" applyAlignment="1">
      <alignment horizontal="center" vertical="center"/>
    </xf>
    <xf numFmtId="168" fontId="47" fillId="2" borderId="307" xfId="0" applyNumberFormat="1" applyFont="1" applyFill="1" applyBorder="1" applyAlignment="1">
      <alignment horizontal="center" vertical="center"/>
    </xf>
    <xf numFmtId="168" fontId="47" fillId="2" borderId="306" xfId="0" applyNumberFormat="1" applyFont="1" applyFill="1" applyBorder="1" applyAlignment="1">
      <alignment horizontal="center" vertical="center"/>
    </xf>
    <xf numFmtId="168" fontId="47" fillId="2" borderId="309" xfId="0" applyNumberFormat="1" applyFont="1" applyFill="1" applyBorder="1" applyAlignment="1">
      <alignment horizontal="center" vertical="center"/>
    </xf>
    <xf numFmtId="3" fontId="18" fillId="0" borderId="49" xfId="0" applyNumberFormat="1" applyFont="1" applyFill="1" applyBorder="1" applyAlignment="1">
      <alignment horizontal="center" vertical="center"/>
    </xf>
    <xf numFmtId="3" fontId="18" fillId="0" borderId="43" xfId="0" applyNumberFormat="1" applyFont="1" applyFill="1" applyBorder="1" applyAlignment="1">
      <alignment horizontal="center" vertical="center"/>
    </xf>
    <xf numFmtId="3" fontId="18" fillId="0" borderId="47" xfId="0" applyNumberFormat="1" applyFont="1" applyFill="1" applyBorder="1" applyAlignment="1">
      <alignment horizontal="center" vertical="center"/>
    </xf>
    <xf numFmtId="3" fontId="18" fillId="0" borderId="41" xfId="0" applyNumberFormat="1" applyFont="1" applyFill="1" applyBorder="1" applyAlignment="1">
      <alignment horizontal="center" vertical="center"/>
    </xf>
    <xf numFmtId="3" fontId="18" fillId="0" borderId="48" xfId="0" applyNumberFormat="1" applyFont="1" applyFill="1" applyBorder="1" applyAlignment="1">
      <alignment horizontal="center" vertical="center"/>
    </xf>
    <xf numFmtId="3" fontId="18" fillId="0" borderId="42" xfId="0" applyNumberFormat="1" applyFont="1" applyFill="1" applyBorder="1" applyAlignment="1">
      <alignment horizontal="center" vertical="center"/>
    </xf>
    <xf numFmtId="3" fontId="18" fillId="0" borderId="59" xfId="0" applyNumberFormat="1" applyFont="1" applyFill="1" applyBorder="1" applyAlignment="1">
      <alignment horizontal="center" vertical="center"/>
    </xf>
    <xf numFmtId="3" fontId="18" fillId="0" borderId="245" xfId="0" applyNumberFormat="1" applyFont="1" applyFill="1" applyBorder="1" applyAlignment="1">
      <alignment horizontal="center" vertical="center"/>
    </xf>
    <xf numFmtId="3" fontId="18" fillId="0" borderId="52" xfId="0" applyNumberFormat="1" applyFont="1" applyFill="1" applyBorder="1" applyAlignment="1">
      <alignment horizontal="center" vertical="center"/>
    </xf>
    <xf numFmtId="3" fontId="18" fillId="0" borderId="56" xfId="0" applyNumberFormat="1" applyFont="1" applyFill="1" applyBorder="1" applyAlignment="1">
      <alignment horizontal="center" vertical="center"/>
    </xf>
    <xf numFmtId="3" fontId="18" fillId="0" borderId="185" xfId="0" applyNumberFormat="1" applyFont="1" applyFill="1" applyBorder="1" applyAlignment="1">
      <alignment horizontal="center" vertical="center"/>
    </xf>
    <xf numFmtId="3" fontId="18" fillId="0" borderId="62" xfId="0" applyNumberFormat="1" applyFont="1" applyFill="1" applyBorder="1" applyAlignment="1">
      <alignment horizontal="center" vertical="center"/>
    </xf>
    <xf numFmtId="3" fontId="18" fillId="0" borderId="57" xfId="0" applyNumberFormat="1" applyFont="1" applyFill="1" applyBorder="1" applyAlignment="1">
      <alignment horizontal="center" vertical="center"/>
    </xf>
    <xf numFmtId="3" fontId="18" fillId="0" borderId="58" xfId="0" applyNumberFormat="1" applyFont="1" applyFill="1" applyBorder="1" applyAlignment="1">
      <alignment horizontal="center" vertical="center"/>
    </xf>
    <xf numFmtId="0" fontId="0" fillId="0" borderId="22" xfId="0" applyBorder="1" applyAlignment="1">
      <alignment horizontal="center" vertical="center"/>
    </xf>
    <xf numFmtId="0" fontId="0" fillId="0" borderId="39" xfId="0" applyBorder="1" applyAlignment="1">
      <alignment horizontal="center" vertical="center"/>
    </xf>
    <xf numFmtId="0" fontId="0" fillId="2" borderId="20" xfId="0" applyFill="1" applyBorder="1" applyAlignment="1">
      <alignment horizontal="center" vertical="center"/>
    </xf>
    <xf numFmtId="0" fontId="11" fillId="0" borderId="25" xfId="0" applyFont="1" applyBorder="1" applyAlignment="1">
      <alignment horizontal="center" vertical="center"/>
    </xf>
    <xf numFmtId="0" fontId="11" fillId="0" borderId="50" xfId="0" applyFont="1" applyBorder="1" applyAlignment="1">
      <alignment horizontal="center" vertical="center"/>
    </xf>
    <xf numFmtId="0" fontId="11" fillId="0" borderId="51" xfId="0" applyFont="1" applyBorder="1" applyAlignment="1">
      <alignment horizontal="center" vertical="center"/>
    </xf>
    <xf numFmtId="3" fontId="18" fillId="0" borderId="60" xfId="0" applyNumberFormat="1" applyFont="1" applyFill="1" applyBorder="1" applyAlignment="1">
      <alignment horizontal="center" vertical="center"/>
    </xf>
    <xf numFmtId="3" fontId="18" fillId="0" borderId="61" xfId="0" applyNumberFormat="1" applyFont="1" applyFill="1" applyBorder="1" applyAlignment="1">
      <alignment horizontal="center" vertical="center"/>
    </xf>
    <xf numFmtId="3" fontId="18" fillId="0" borderId="53" xfId="0" applyNumberFormat="1" applyFont="1" applyFill="1" applyBorder="1" applyAlignment="1">
      <alignment horizontal="center" vertical="center"/>
    </xf>
    <xf numFmtId="3" fontId="18" fillId="0" borderId="195" xfId="0" applyNumberFormat="1" applyFont="1" applyFill="1" applyBorder="1" applyAlignment="1">
      <alignment horizontal="center" vertical="center"/>
    </xf>
    <xf numFmtId="3" fontId="18" fillId="0" borderId="198" xfId="0" applyNumberFormat="1" applyFont="1" applyFill="1" applyBorder="1" applyAlignment="1">
      <alignment horizontal="center" vertical="center"/>
    </xf>
    <xf numFmtId="3" fontId="18" fillId="0" borderId="197" xfId="0" applyNumberFormat="1" applyFont="1" applyFill="1" applyBorder="1" applyAlignment="1">
      <alignment horizontal="center" vertical="center"/>
    </xf>
    <xf numFmtId="3" fontId="18" fillId="0" borderId="45" xfId="0" applyNumberFormat="1" applyFont="1" applyFill="1" applyBorder="1" applyAlignment="1">
      <alignment horizontal="center" vertical="center"/>
    </xf>
    <xf numFmtId="3" fontId="18" fillId="0" borderId="46" xfId="0" applyNumberFormat="1" applyFont="1" applyFill="1" applyBorder="1" applyAlignment="1">
      <alignment horizontal="center" vertical="center"/>
    </xf>
    <xf numFmtId="3" fontId="18" fillId="0" borderId="44" xfId="0" applyNumberFormat="1" applyFont="1" applyFill="1" applyBorder="1" applyAlignment="1">
      <alignment horizontal="center" vertical="center"/>
    </xf>
    <xf numFmtId="3" fontId="18" fillId="0" borderId="315" xfId="0" applyNumberFormat="1" applyFont="1" applyFill="1" applyBorder="1" applyAlignment="1">
      <alignment horizontal="center" vertical="center"/>
    </xf>
    <xf numFmtId="3" fontId="18" fillId="0" borderId="314" xfId="0" applyNumberFormat="1" applyFont="1" applyFill="1" applyBorder="1" applyAlignment="1">
      <alignment horizontal="center" vertical="center"/>
    </xf>
    <xf numFmtId="3" fontId="18" fillId="0" borderId="282" xfId="0" applyNumberFormat="1" applyFont="1" applyFill="1" applyBorder="1" applyAlignment="1">
      <alignment horizontal="center" vertical="center"/>
    </xf>
    <xf numFmtId="3" fontId="18" fillId="0" borderId="184" xfId="0" applyNumberFormat="1" applyFont="1" applyFill="1" applyBorder="1" applyAlignment="1">
      <alignment horizontal="center" vertical="center"/>
    </xf>
    <xf numFmtId="3" fontId="18" fillId="0" borderId="45" xfId="0" applyNumberFormat="1" applyFont="1" applyBorder="1" applyAlignment="1">
      <alignment horizontal="center" vertical="center"/>
    </xf>
    <xf numFmtId="3" fontId="18" fillId="0" borderId="43" xfId="0" applyNumberFormat="1" applyFont="1" applyBorder="1" applyAlignment="1">
      <alignment horizontal="center" vertical="center"/>
    </xf>
    <xf numFmtId="3" fontId="18" fillId="0" borderId="46" xfId="0" applyNumberFormat="1" applyFont="1" applyBorder="1" applyAlignment="1">
      <alignment horizontal="center" vertical="center"/>
    </xf>
    <xf numFmtId="3" fontId="18" fillId="0" borderId="55" xfId="0" applyNumberFormat="1" applyFont="1" applyFill="1" applyBorder="1" applyAlignment="1">
      <alignment horizontal="center" vertical="center"/>
    </xf>
    <xf numFmtId="3" fontId="18" fillId="0" borderId="272" xfId="0" applyNumberFormat="1" applyFont="1" applyFill="1" applyBorder="1" applyAlignment="1">
      <alignment horizontal="center" vertical="center"/>
    </xf>
    <xf numFmtId="3" fontId="18" fillId="0" borderId="273" xfId="0" applyNumberFormat="1" applyFont="1" applyFill="1" applyBorder="1" applyAlignment="1">
      <alignment horizontal="center" vertical="center"/>
    </xf>
    <xf numFmtId="3" fontId="18" fillId="0" borderId="41" xfId="0" applyNumberFormat="1" applyFont="1" applyBorder="1" applyAlignment="1">
      <alignment horizontal="center" vertical="center"/>
    </xf>
    <xf numFmtId="3" fontId="18" fillId="0" borderId="314" xfId="0" applyNumberFormat="1" applyFont="1" applyBorder="1" applyAlignment="1">
      <alignment horizontal="center" vertical="center"/>
    </xf>
    <xf numFmtId="3" fontId="18" fillId="0" borderId="53" xfId="0" applyNumberFormat="1" applyFont="1" applyBorder="1" applyAlignment="1">
      <alignment horizontal="center" vertical="center"/>
    </xf>
    <xf numFmtId="3" fontId="18" fillId="0" borderId="318" xfId="0" applyNumberFormat="1" applyFont="1" applyBorder="1" applyAlignment="1">
      <alignment horizontal="center" vertical="center"/>
    </xf>
    <xf numFmtId="3" fontId="18" fillId="0" borderId="317" xfId="0" applyNumberFormat="1" applyFont="1" applyBorder="1" applyAlignment="1">
      <alignment horizontal="center" vertical="center"/>
    </xf>
    <xf numFmtId="3" fontId="18" fillId="0" borderId="319" xfId="0" applyNumberFormat="1" applyFont="1" applyBorder="1" applyAlignment="1">
      <alignment horizontal="center" vertical="center"/>
    </xf>
    <xf numFmtId="3" fontId="18" fillId="0" borderId="44" xfId="0" applyNumberFormat="1" applyFont="1" applyBorder="1" applyAlignment="1">
      <alignment horizontal="center" vertical="center"/>
    </xf>
    <xf numFmtId="3" fontId="18" fillId="0" borderId="57" xfId="0" applyNumberFormat="1" applyFont="1" applyBorder="1" applyAlignment="1">
      <alignment horizontal="center" vertical="center"/>
    </xf>
    <xf numFmtId="3" fontId="18" fillId="0" borderId="0" xfId="0" applyNumberFormat="1" applyFont="1" applyBorder="1" applyAlignment="1">
      <alignment horizontal="center" vertical="center"/>
    </xf>
    <xf numFmtId="3" fontId="18" fillId="0" borderId="58" xfId="0" applyNumberFormat="1" applyFont="1" applyBorder="1" applyAlignment="1">
      <alignment horizontal="center" vertical="center"/>
    </xf>
    <xf numFmtId="3" fontId="18" fillId="0" borderId="59" xfId="0" applyNumberFormat="1" applyFont="1" applyBorder="1" applyAlignment="1">
      <alignment horizontal="center" vertical="center"/>
    </xf>
    <xf numFmtId="3" fontId="18" fillId="0" borderId="198" xfId="0" applyNumberFormat="1" applyFont="1" applyBorder="1" applyAlignment="1">
      <alignment horizontal="center" vertical="center"/>
    </xf>
    <xf numFmtId="3" fontId="18" fillId="0" borderId="42" xfId="0" applyNumberFormat="1" applyFont="1" applyBorder="1" applyAlignment="1">
      <alignment horizontal="center" vertical="center"/>
    </xf>
    <xf numFmtId="0" fontId="11" fillId="0" borderId="381" xfId="0" applyFont="1" applyBorder="1" applyAlignment="1">
      <alignment horizontal="center" vertical="center"/>
    </xf>
    <xf numFmtId="0" fontId="11" fillId="0" borderId="35" xfId="0" applyFont="1" applyBorder="1" applyAlignment="1">
      <alignment horizontal="center" vertical="center"/>
    </xf>
    <xf numFmtId="0" fontId="11" fillId="0" borderId="88" xfId="0" applyFont="1" applyBorder="1" applyAlignment="1">
      <alignment horizontal="center" vertical="center"/>
    </xf>
    <xf numFmtId="0" fontId="11" fillId="0" borderId="85" xfId="0" applyFont="1" applyBorder="1" applyAlignment="1">
      <alignment horizontal="center" vertical="center"/>
    </xf>
    <xf numFmtId="3" fontId="18" fillId="0" borderId="197" xfId="0" applyNumberFormat="1" applyFont="1" applyBorder="1" applyAlignment="1">
      <alignment horizontal="center" vertical="center"/>
    </xf>
    <xf numFmtId="0" fontId="0" fillId="0" borderId="271" xfId="0" applyBorder="1" applyAlignment="1">
      <alignment horizontal="center" vertical="center"/>
    </xf>
    <xf numFmtId="0" fontId="0" fillId="0" borderId="40" xfId="0" applyBorder="1" applyAlignment="1">
      <alignment horizontal="center" vertical="center"/>
    </xf>
    <xf numFmtId="3" fontId="18" fillId="0" borderId="195" xfId="0" applyNumberFormat="1" applyFont="1" applyBorder="1" applyAlignment="1">
      <alignment horizontal="center" vertical="center"/>
    </xf>
    <xf numFmtId="3" fontId="18" fillId="0" borderId="185" xfId="0" applyNumberFormat="1" applyFont="1" applyBorder="1" applyAlignment="1">
      <alignment horizontal="center" vertical="center"/>
    </xf>
    <xf numFmtId="3" fontId="18" fillId="0" borderId="52" xfId="0" applyNumberFormat="1" applyFont="1" applyBorder="1" applyAlignment="1">
      <alignment horizontal="center" vertical="center"/>
    </xf>
    <xf numFmtId="0" fontId="79" fillId="0" borderId="216" xfId="0" applyFont="1" applyBorder="1" applyAlignment="1">
      <alignment horizontal="center" vertical="center"/>
    </xf>
    <xf numFmtId="0" fontId="79" fillId="0" borderId="217" xfId="0" applyFont="1" applyBorder="1" applyAlignment="1">
      <alignment horizontal="center" vertical="center"/>
    </xf>
    <xf numFmtId="0" fontId="79" fillId="0" borderId="218" xfId="0" applyFont="1" applyBorder="1" applyAlignment="1">
      <alignment horizontal="center" vertical="center"/>
    </xf>
    <xf numFmtId="0" fontId="78" fillId="0" borderId="216" xfId="0" applyFont="1" applyBorder="1" applyAlignment="1">
      <alignment horizontal="center" vertical="center"/>
    </xf>
    <xf numFmtId="0" fontId="78" fillId="0" borderId="217" xfId="0" applyFont="1" applyBorder="1" applyAlignment="1">
      <alignment horizontal="center" vertical="center"/>
    </xf>
    <xf numFmtId="0" fontId="78" fillId="0" borderId="218" xfId="0" applyFont="1" applyBorder="1" applyAlignment="1">
      <alignment horizontal="center" vertical="center"/>
    </xf>
  </cellXfs>
  <cellStyles count="56586">
    <cellStyle name="??&amp;O?&amp;H?_x0008__x000f__x0007_?_x0007__x0001__x0001_" xfId="217" xr:uid="{82A6FBE9-C6B7-4B55-8DAE-D986CBBFBFE8}"/>
    <cellStyle name="??&amp;O?&amp;H?_x0008_??_x0007__x0001__x0001_" xfId="218" xr:uid="{13881A2D-3D19-4C47-8E7D-346764F27306}"/>
    <cellStyle name="???_95" xfId="219" xr:uid="{12B7D1D9-3360-4EEB-B705-71B6DD1D9F0B}"/>
    <cellStyle name="??_  ?  ?  " xfId="220" xr:uid="{EA2BA34C-C7C4-48DE-8FE3-7ED5D5B44582}"/>
    <cellStyle name="‡" xfId="2002" xr:uid="{5F5EEA7B-15DB-4C32-BF63-BD450C018A02}"/>
    <cellStyle name="‡ 2" xfId="45200" xr:uid="{E6978C74-BAEB-4C86-B37C-9730956D5E59}"/>
    <cellStyle name="‡ 3" xfId="45199" xr:uid="{D45645DC-4745-4AD9-8D54-C9F17A0FEEAC}"/>
    <cellStyle name="‡_01 April 10_S1 01 Januari 2011 _BD_5" xfId="50954" xr:uid="{85DA579D-4BF6-40E6-8E22-1CBABA5E5940}"/>
    <cellStyle name="‡_01 PMR90PA JAN08" xfId="45201" xr:uid="{320E00B5-C686-44F3-99C5-5601BAF83A40}"/>
    <cellStyle name="‡_0108_Plant DEPT_template checklist" xfId="45202" xr:uid="{983E30A7-DEA8-4BB3-9170-79F79C19748E}"/>
    <cellStyle name="‡_05-COE KPI_07" xfId="45203" xr:uid="{6D9DA715-4C10-4775-85F2-E704E482BB80}"/>
    <cellStyle name="‡_06 Jun07_Plant" xfId="45204" xr:uid="{068060A3-5A3B-4109-956C-BCB4F54DAAE5}"/>
    <cellStyle name="‡_07_01 Week IV Report-01" xfId="45205" xr:uid="{0C1E1ED6-33C5-41F0-8FBE-0BF41AA982B0}"/>
    <cellStyle name="‡_07_04 Week 02 Report" xfId="45206" xr:uid="{8B949F07-1031-49C0-96F2-9DA1733654C8}"/>
    <cellStyle name="‡_08_Daily Report  Agustus'11" xfId="45207" xr:uid="{90DB4333-218E-4AB8-BB1D-2C1DDDB51383}"/>
    <cellStyle name="‡_09 DAR MASTER September '07 " xfId="45208" xr:uid="{95122434-D565-44EB-B7A3-47FC85A564B4}"/>
    <cellStyle name="‡_09 DAR MASTER September '07 _WIII PERSADA" xfId="45209" xr:uid="{F4122C0B-9A53-4E64-94A7-87E352E7F362}"/>
    <cellStyle name="‡_09 DAR MASTER September '07 Versi 1 " xfId="45210" xr:uid="{44BBBBD6-7A2B-4278-84A7-C340AB58384C}"/>
    <cellStyle name="‡_09 DAR MASTER September '07 Versi 1 _WIII PERSADA" xfId="45211" xr:uid="{B6019B8C-810D-4E10-BFB5-E57DE718E2CE}"/>
    <cellStyle name="‡_1.sump dimension required sump inpit" xfId="45212" xr:uid="{E5C06275-A36C-453E-8FE0-0F53E4A0736B}"/>
    <cellStyle name="‡_1.sump dimension required sump inpit 2" xfId="45213" xr:uid="{F40AD83C-7DC5-4DDF-833A-BDCF350162D5}"/>
    <cellStyle name="‡_1.sump dimension required sump inpit_4_Pere April 2010 (version 1)" xfId="45214" xr:uid="{D4D4025F-576E-4B91-A27F-77CE20996E38}"/>
    <cellStyle name="‡_1.sump dimension required sump inpit_4_Pere April 2010 (version 1) 2" xfId="45215" xr:uid="{459CB5DC-474D-4DCB-9FF0-55152F50A64E}"/>
    <cellStyle name="‡_1.sump dimension required sump inpit_Master Monthly Plan" xfId="45216" xr:uid="{82788D2D-919A-4A97-911C-D406C6352AA4}"/>
    <cellStyle name="‡_1.sump dimension required sump inpit_Master Monthly Plan 2" xfId="45217" xr:uid="{E6AC392D-8C59-4B69-AF43-F4407F3CB7F4}"/>
    <cellStyle name="‡_1.sump dimension required sump inpit_Pere IBS TAJA_2010_v.Site (version 1)" xfId="45218" xr:uid="{56C715E7-ED6D-4757-821F-03BD596223B4}"/>
    <cellStyle name="‡_1.sump dimension required sump inpit_Pere IBS TAJA_2010_v.Site (version 1) 2" xfId="45219" xr:uid="{DA671A53-234C-4C7D-BE30-F466B7C01C0F}"/>
    <cellStyle name="‡_1.sump dimension required sump inpit_Pere Q2 2010_Fixed" xfId="45220" xr:uid="{A61A861B-C833-411B-85A1-7F2FE6D9B17B}"/>
    <cellStyle name="‡_1.sump dimension required sump inpit_Pere Q2 2010_Fixed 2" xfId="45221" xr:uid="{132B7D1F-3122-4A35-861D-8EC76ED181AB}"/>
    <cellStyle name="‡_1.sump dimension required sump inpit_Yearly Plan 2010_Rev April 2010" xfId="45222" xr:uid="{0E841879-A341-400D-9E96-2538E0E46C81}"/>
    <cellStyle name="‡_1.sump dimension required sump inpit_Yearly Plan 2010_Rev April 2010 2" xfId="45223" xr:uid="{B5ACCBD4-1695-4FB3-9C23-C15B1763EE54}"/>
    <cellStyle name="‡_13_Drilling &amp; Blasting Check List" xfId="45224" xr:uid="{211B6D1C-7AF9-4F3C-B529-D24F3FE42F8F}"/>
    <cellStyle name="‡_13_Drilling &amp; Blasting Check List_1" xfId="45225" xr:uid="{18E7882C-114D-474D-A745-37CAEF0F2937}"/>
    <cellStyle name="‡_13_Drilling &amp; Blasting Check List_3" xfId="45226" xr:uid="{39EB8D81-0A58-463E-AD07-EF806388DCEA}"/>
    <cellStyle name="‡_13_Drilling &amp; Blasting Check List_4" xfId="45227" xr:uid="{6B738EBB-4E47-499F-9FB2-69EE3165470F}"/>
    <cellStyle name="‡_2 Desember '09" xfId="45228" xr:uid="{14EC2A54-3609-4357-AE96-33AF46D7FC6D}"/>
    <cellStyle name="‡_2 HR Okt'07" xfId="45229" xr:uid="{38B204AA-9E9D-4C63-9561-370DAC8110D7}"/>
    <cellStyle name="‡_2 HR Okt'07 2" xfId="45230" xr:uid="{887182D4-AE6F-4463-86C8-69BA81347EC5}"/>
    <cellStyle name="‡_2 HR Okt'07_base taja April 09" xfId="45231" xr:uid="{CED8C888-6C8D-4968-81AE-426580741D38}"/>
    <cellStyle name="‡_2 HR Okt'07_base taja April 09 2" xfId="45232" xr:uid="{5A605CDB-BF09-4420-8820-03845604CCE0}"/>
    <cellStyle name="‡_2 HR Okt'07_base taja januari 09" xfId="45233" xr:uid="{1E3032E3-D974-495E-991A-A4AD6984A4B2}"/>
    <cellStyle name="‡_2 HR Okt'07_base taja januari 09 2" xfId="45234" xr:uid="{657B1C89-A4DA-476F-9BE5-4D4A1562C53B}"/>
    <cellStyle name="‡_2 HR Okt'07_base taja July 09" xfId="45235" xr:uid="{F96C98C6-7FF5-476F-9DEF-FDDABD61399C}"/>
    <cellStyle name="‡_2 HR Okt'07_base taja July 09 2" xfId="45236" xr:uid="{DC52EB48-4ED5-4323-8F53-2EE231DC00AB}"/>
    <cellStyle name="‡_2 HR Okt'07_base taja June 09" xfId="45237" xr:uid="{E2563C9B-7E2F-4929-B16A-3235A4EFF5F0}"/>
    <cellStyle name="‡_2 HR Okt'07_base taja June 09 2" xfId="45238" xr:uid="{9A573918-8043-45F8-93DD-D5B267777E23}"/>
    <cellStyle name="‡_2 HR Okt'07_base taja March 09" xfId="45239" xr:uid="{C160F6C0-4E26-4AF9-A5BC-DC2EB435A58D}"/>
    <cellStyle name="‡_2 HR Okt'07_base taja March 09 2" xfId="45240" xr:uid="{CAD18ED3-5F7D-46A8-83D3-E6743628FCDE}"/>
    <cellStyle name="‡_2 HR Okt'07_base taja May 09" xfId="45241" xr:uid="{7528D840-A7A6-45FB-926F-35173863D3A0}"/>
    <cellStyle name="‡_2 HR Okt'07_base taja May 09 2" xfId="45242" xr:uid="{FBAB5B26-C45B-4C09-94F7-5317A3651981}"/>
    <cellStyle name="‡_2 HR Okt'07_Copy of Copy of Daily Report Okt" xfId="45243" xr:uid="{B8A0EEEB-0923-4EE2-B139-0429C03F5F25}"/>
    <cellStyle name="‡_2 HR Okt'07_Copy of Copy of Daily Report Okt 2" xfId="45244" xr:uid="{120607A8-B677-4E3D-A3B1-17B7404C4526}"/>
    <cellStyle name="‡_2 HR Okt'07_Copy of Copy of Daily Report Okt_base taja April 09" xfId="45245" xr:uid="{F8862607-2E02-48D3-AFF3-D215D3995834}"/>
    <cellStyle name="‡_2 HR Okt'07_Copy of Copy of Daily Report Okt_base taja April 09 2" xfId="45246" xr:uid="{45FCF9FF-1F15-40D1-AE91-B1B7212524E9}"/>
    <cellStyle name="‡_2 HR Okt'07_Copy of Copy of Daily Report Okt_base taja januari 09" xfId="45247" xr:uid="{47C4E0BA-8CD3-4C84-98F8-8BD868CF05F7}"/>
    <cellStyle name="‡_2 HR Okt'07_Copy of Copy of Daily Report Okt_base taja januari 09 2" xfId="45248" xr:uid="{2272DDC8-1CCB-44E2-9162-26E772ACFA06}"/>
    <cellStyle name="‡_2 HR Okt'07_Copy of Copy of Daily Report Okt_base taja July 09" xfId="45249" xr:uid="{EECF0C41-3C37-41EC-9035-9F8CFA922DFF}"/>
    <cellStyle name="‡_2 HR Okt'07_Copy of Copy of Daily Report Okt_base taja July 09 2" xfId="45250" xr:uid="{5DD27DAE-33A5-4FAD-9094-BBD950FCD933}"/>
    <cellStyle name="‡_2 HR Okt'07_Copy of Copy of Daily Report Okt_base taja June 09" xfId="45251" xr:uid="{14A77DF2-1E13-44B5-A38C-5525A61CF238}"/>
    <cellStyle name="‡_2 HR Okt'07_Copy of Copy of Daily Report Okt_base taja June 09 2" xfId="45252" xr:uid="{C7093BC3-3100-4FA5-9B00-B9454F282251}"/>
    <cellStyle name="‡_2 HR Okt'07_Copy of Copy of Daily Report Okt_base taja March 09" xfId="45253" xr:uid="{99EC88DC-9D77-432D-88E6-483E1F1A5BA6}"/>
    <cellStyle name="‡_2 HR Okt'07_Copy of Copy of Daily Report Okt_base taja March 09 2" xfId="45254" xr:uid="{C1A8B8EF-7C80-4DF9-B4E2-CA9B8A5A98B7}"/>
    <cellStyle name="‡_2 HR Okt'07_Copy of Copy of Daily Report Okt_base taja May 09" xfId="45255" xr:uid="{77365FE7-33B7-45AD-BDFA-9D6A42A6D49C}"/>
    <cellStyle name="‡_2 HR Okt'07_Copy of Copy of Daily Report Okt_base taja May 09 2" xfId="45256" xr:uid="{78DDA5C6-3B93-42FF-8126-3BF48D5F86C6}"/>
    <cellStyle name="‡_2 HR Okt'07_Copy of Copy of Daily Report Okt_KPP HJUR global simulation r3" xfId="45257" xr:uid="{17446736-26B7-4DB1-A549-8A8D497F2C53}"/>
    <cellStyle name="‡_2 HR Okt'07_Copy of Copy of Daily Report Okt_KPP HJUR global simulation r3 2" xfId="45258" xr:uid="{3C206C7F-C49B-45BD-AD66-92A95C463785}"/>
    <cellStyle name="‡_2 HR Okt'07_Copy of Copy of Daily Report Okt_KPP HJUR global simulation r4" xfId="45259" xr:uid="{5D837D85-B9F2-4E7F-899B-6113DC008A3B}"/>
    <cellStyle name="‡_2 HR Okt'07_Copy of Copy of Daily Report Okt_KPP HJUR global simulation r4 2" xfId="45260" xr:uid="{54016659-3AEC-495D-ABCD-7E173502398E}"/>
    <cellStyle name="‡_2 HR Okt'07_Copy of Copy of Daily Report Okt_KPP HJUR global simulation r9" xfId="45261" xr:uid="{7452D239-5857-4944-80F1-F0415819B465}"/>
    <cellStyle name="‡_2 HR Okt'07_Copy of Copy of Daily Report Okt_KPP HJUR global simulation r9 2" xfId="45262" xr:uid="{B0DC68A6-1519-403F-B4B9-8321BB8C00DA}"/>
    <cellStyle name="‡_2 HR Okt'07_KPP HJUR global simulation r3" xfId="45263" xr:uid="{F6A96957-5B6C-4B26-9EF2-788099E1BC5B}"/>
    <cellStyle name="‡_2 HR Okt'07_KPP HJUR global simulation r3 2" xfId="45264" xr:uid="{E16E5D5A-854C-406D-B18B-290914B2403D}"/>
    <cellStyle name="‡_2 HR Okt'07_KPP HJUR global simulation r4" xfId="45265" xr:uid="{4EDB572D-E6E7-4118-951B-5AFA39692890}"/>
    <cellStyle name="‡_2 HR Okt'07_KPP HJUR global simulation r4 2" xfId="45266" xr:uid="{F0A9BE78-CEF8-4D9B-A142-F8638E6B0A98}"/>
    <cellStyle name="‡_2 HR Okt'07_KPP HJUR global simulation r9" xfId="45267" xr:uid="{221A879C-2644-4C7F-A339-5826D41BC5F7}"/>
    <cellStyle name="‡_2 HR Okt'07_KPP HJUR global simulation r9 2" xfId="45268" xr:uid="{137022C4-73E1-4220-84CD-D6E5EA669881}"/>
    <cellStyle name="‡_2_Accrued Peb'08_Actual" xfId="45269" xr:uid="{C1789BC3-EB85-4DA4-9237-23A524AE281C}"/>
    <cellStyle name="‡_23 Jan '08" xfId="45270" xr:uid="{F4900818-BF7A-4697-A759-1BBC101A052A}"/>
    <cellStyle name="‡_23 Jan '08 2" xfId="45271" xr:uid="{57B77528-733E-4566-B67C-688B0837736C}"/>
    <cellStyle name="‡_23 Jan '08_base taja April 09" xfId="45272" xr:uid="{02DCCDF6-C8CF-447C-A9A1-2D33B3A78E22}"/>
    <cellStyle name="‡_23 Jan '08_base taja April 09 2" xfId="45273" xr:uid="{00481A4F-0381-42E9-B863-621DAC8DF7BF}"/>
    <cellStyle name="‡_23 Jan '08_base taja januari 09" xfId="45274" xr:uid="{99AD2764-A656-4E4B-9F20-73AB7D1E6AA0}"/>
    <cellStyle name="‡_23 Jan '08_base taja januari 09 2" xfId="45275" xr:uid="{5CD1C5DB-1C18-4BC3-A97D-5B1CFC44DF67}"/>
    <cellStyle name="‡_23 Jan '08_base taja July 09" xfId="45276" xr:uid="{2B96B546-6230-4A82-8116-F73224D02349}"/>
    <cellStyle name="‡_23 Jan '08_base taja July 09 2" xfId="45277" xr:uid="{32DB36A3-A10E-48E3-8DC1-1236D465D91E}"/>
    <cellStyle name="‡_23 Jan '08_base taja June 09" xfId="45278" xr:uid="{E1FBBBED-EEFF-4222-86EC-E14D2EF85037}"/>
    <cellStyle name="‡_23 Jan '08_base taja June 09 2" xfId="45279" xr:uid="{E8597493-BC70-4510-AA1F-CEA6A33FD3FC}"/>
    <cellStyle name="‡_23 Jan '08_base taja March 09" xfId="45280" xr:uid="{2BB30DDC-A720-4DB3-9335-E77294AC6CB9}"/>
    <cellStyle name="‡_23 Jan '08_base taja March 09 2" xfId="45281" xr:uid="{8FA65ECB-BDF7-4B50-A983-9353AA7EEDA4}"/>
    <cellStyle name="‡_23 Jan '08_base taja May 09" xfId="45282" xr:uid="{47C91284-5BC7-4615-9CE7-0E18A645602B}"/>
    <cellStyle name="‡_23 Jan '08_base taja May 09 2" xfId="45283" xr:uid="{B26AACAF-0B6B-4D3E-BFBB-9ED4C5B4CBA9}"/>
    <cellStyle name="‡_23 Jan '08_KPP HJUR global simulation r3" xfId="45284" xr:uid="{C87431F3-F3FD-48A9-AA6A-AE9E8D6F41EF}"/>
    <cellStyle name="‡_23 Jan '08_KPP HJUR global simulation r3 2" xfId="45285" xr:uid="{6FFED3B0-CA36-43C5-BB27-EE085949FFE7}"/>
    <cellStyle name="‡_23 Jan '08_KPP HJUR global simulation r4" xfId="45286" xr:uid="{CC7FA9B9-319A-4872-8277-D11B0D37AEA7}"/>
    <cellStyle name="‡_23 Jan '08_KPP HJUR global simulation r4 2" xfId="45287" xr:uid="{674B197F-ECA0-4258-920F-524DFC0C482B}"/>
    <cellStyle name="‡_23 Jan '08_KPP HJUR global simulation r9" xfId="45288" xr:uid="{E55FB3B2-6DB8-4A85-85B9-1DDD4035B2D8}"/>
    <cellStyle name="‡_23 Jan '08_KPP HJUR global simulation r9 2" xfId="45289" xr:uid="{34AA78EB-B636-4310-B5E8-3CF34CE3BC10}"/>
    <cellStyle name="‡_28 AGUSTUS  '09" xfId="45290" xr:uid="{53705FE1-7FBA-475E-9A1E-03EA3E01470B}"/>
    <cellStyle name="‡_3 Desember '09" xfId="45291" xr:uid="{A64889AC-64B7-4AC7-BA99-A0B4558DC53B}"/>
    <cellStyle name="‡_31 Jan '08 new" xfId="45292" xr:uid="{A3ECE70E-32FE-4B84-8B19-3D975BC8F79B}"/>
    <cellStyle name="‡_31 Jan '08 new 2" xfId="45293" xr:uid="{5ED8ADA4-030C-4042-AB0B-8E63A4E825B1}"/>
    <cellStyle name="‡_31 Jan '08 new_base taja April 09" xfId="45294" xr:uid="{0A70A67E-D1AE-4BC7-ABD6-DCF25A72CE3B}"/>
    <cellStyle name="‡_31 Jan '08 new_base taja April 09 2" xfId="45295" xr:uid="{32142B45-367B-4EF6-A76E-00B147F112A4}"/>
    <cellStyle name="‡_31 Jan '08 new_base taja januari 09" xfId="45296" xr:uid="{BF456D64-EC24-45D2-9AF6-F63319B7E5CA}"/>
    <cellStyle name="‡_31 Jan '08 new_base taja januari 09 2" xfId="45297" xr:uid="{4D765310-B3B2-4FBD-9530-5648F2A45A0E}"/>
    <cellStyle name="‡_31 Jan '08 new_base taja July 09" xfId="45298" xr:uid="{01BF4C78-7809-46C7-8D32-CDE97F3DBEDE}"/>
    <cellStyle name="‡_31 Jan '08 new_base taja July 09 2" xfId="45299" xr:uid="{F5F4B4BE-C12A-4699-9520-8B24319128AB}"/>
    <cellStyle name="‡_31 Jan '08 new_base taja June 09" xfId="45300" xr:uid="{8A4A1DAF-03C0-4E45-9A20-52B14471199D}"/>
    <cellStyle name="‡_31 Jan '08 new_base taja June 09 2" xfId="45301" xr:uid="{D64D3DDE-88A0-4D2B-8423-9FAF886DE9EB}"/>
    <cellStyle name="‡_31 Jan '08 new_base taja March 09" xfId="45302" xr:uid="{84CEB4E0-5895-4EF3-9708-45561039B7E0}"/>
    <cellStyle name="‡_31 Jan '08 new_base taja March 09 2" xfId="45303" xr:uid="{B1E1AEE4-A7A2-4C7D-9580-2101DE6C83E8}"/>
    <cellStyle name="‡_31 Jan '08 new_base taja May 09" xfId="45304" xr:uid="{B340388A-2F3C-42FC-A8EA-C97E323B89EC}"/>
    <cellStyle name="‡_31 Jan '08 new_base taja May 09 2" xfId="45305" xr:uid="{975A3184-0424-4477-BC46-E5C16A9434F3}"/>
    <cellStyle name="‡_31 Jan '08 new_KPP HJUR global simulation r3" xfId="45306" xr:uid="{F58E1914-C9AB-456B-8434-4A33C4B548BF}"/>
    <cellStyle name="‡_31 Jan '08 new_KPP HJUR global simulation r3 2" xfId="45307" xr:uid="{4C121EED-6F88-4ABF-A255-890EB991A6AF}"/>
    <cellStyle name="‡_31 Jan '08 new_KPP HJUR global simulation r4" xfId="45308" xr:uid="{1265F6DA-93AC-439D-A916-7EA51145F4A7}"/>
    <cellStyle name="‡_31 Jan '08 new_KPP HJUR global simulation r4 2" xfId="45309" xr:uid="{D4428AD5-F662-4472-8963-D91C531B4514}"/>
    <cellStyle name="‡_31 Jan '08 new_KPP HJUR global simulation r9" xfId="45310" xr:uid="{2E1B6011-881C-4ABD-B2E1-7A1A727041DA}"/>
    <cellStyle name="‡_31 Jan '08 new_KPP HJUR global simulation r9 2" xfId="45311" xr:uid="{284CCAFC-7935-442E-AA1D-BF625604B73D}"/>
    <cellStyle name="‡_3667C Sanga PMR Mar 07 Rev2" xfId="2003" xr:uid="{509F7A10-2286-4050-A055-5F369B39C971}"/>
    <cellStyle name="‡_3667C Sanga PMR May 07 Rev 1" xfId="2004" xr:uid="{CC2B27F1-D384-4659-8DF6-6A21E3150252}"/>
    <cellStyle name="‡_4 Desember '09" xfId="45312" xr:uid="{95191A2C-5DA6-4C01-A5EE-34B320DB79DB}"/>
    <cellStyle name="‡_4_Pere April 2010 (version 1)" xfId="45313" xr:uid="{C643E0D7-D6BD-4806-A499-51DE885A1844}"/>
    <cellStyle name="‡_4_Pere April 2010 (version 1) 2" xfId="45314" xr:uid="{C432C142-FC57-4AF7-87A8-A39B51E0871A}"/>
    <cellStyle name="‡_5_KPI Eng Mei 2006" xfId="45315" xr:uid="{A94AED54-3BD8-4D94-BF59-071F99979F63}"/>
    <cellStyle name="‡_9 Sept '07" xfId="45316" xr:uid="{60913D1D-4B1A-4599-8E36-54E7D61975B2}"/>
    <cellStyle name="‡_ABC COST DAILY &amp; MTD_R11 062010" xfId="45317" xr:uid="{1FE8D3E6-1920-4CD1-AA43-1088A22FE446}"/>
    <cellStyle name="‡_Accrued April'07_2" xfId="45318" xr:uid="{CE240902-8FDF-494C-9BFD-D1563D7A5CFE}"/>
    <cellStyle name="‡_Accrued April'07_2_13_Drilling &amp; Blasting Check List" xfId="45319" xr:uid="{A5AECCA6-F01E-4C2C-BB74-78CECEFFAF66}"/>
    <cellStyle name="‡_Accrued April'07_2_13_Drilling &amp; Blasting Check List_1" xfId="45320" xr:uid="{8F005C54-0800-4CB9-85DD-098277CC24BF}"/>
    <cellStyle name="‡_Accrued April'07_2_13_Drilling &amp; Blasting Check List_3" xfId="45321" xr:uid="{F4F2ECB1-5D24-43C0-BC48-33DDAC6B1242}"/>
    <cellStyle name="‡_Accrued April'07_2_13_Drilling &amp; Blasting Check List_4" xfId="45322" xr:uid="{621E718F-0748-4EE2-8203-318284A6F77F}"/>
    <cellStyle name="‡_Accrued April'07_2_COE KPI Agustus" xfId="45323" xr:uid="{22739504-BBAE-422B-AAAA-01E496141726}"/>
    <cellStyle name="‡_Accrued April'07_2_COE KPI April'07_CTM" xfId="45324" xr:uid="{67D0FA70-DFA3-41DB-A43C-0BF7DEA8FCF5}"/>
    <cellStyle name="‡_Accrued April'07_2_Drill Blast Inspeksi" xfId="45325" xr:uid="{AE9DDF53-7463-4F33-A985-26B99B85113C}"/>
    <cellStyle name="‡_Accrued April'07_2_Presentasi" xfId="45326" xr:uid="{DACB90D3-A40E-4659-A2E8-485629C634D4}"/>
    <cellStyle name="‡_Accrued April'07_2_Presentasi 3" xfId="45327" xr:uid="{BC161D4D-E0A2-4C86-A83B-806F602E1542}"/>
    <cellStyle name="‡_Accrued April'07_2_Presentasi KPI GL" xfId="45328" xr:uid="{688418BE-F390-48BB-B0B1-5A84AA96284F}"/>
    <cellStyle name="‡_Accrued April'07_2_Presentasi KPI GL2" xfId="45329" xr:uid="{8F39F300-AEA2-4B85-803D-897196DDAE7F}"/>
    <cellStyle name="‡_Accrued April'07_2_Presentasi." xfId="45330" xr:uid="{9CD4626A-47E4-42FD-AA49-E7C5218ED077}"/>
    <cellStyle name="‡_Accrued April'07_2_Presentasi1" xfId="45331" xr:uid="{EADAFCB4-8DED-40DD-9453-DC066DB2B304}"/>
    <cellStyle name="‡_Accrued April'07_2_Presentasi2" xfId="45332" xr:uid="{20C129BB-6C38-4F1A-8CDD-FB04A57804BC}"/>
    <cellStyle name="‡_Accrued April'07_2_Presentasi3" xfId="45333" xr:uid="{38865187-9B12-4E02-8695-35DB762DBB49}"/>
    <cellStyle name="‡_Accrued April'07_2_Presentasi4" xfId="45334" xr:uid="{C6380695-163A-432A-B597-B53E76F34EB3}"/>
    <cellStyle name="‡_Accrued Desember 2008" xfId="45335" xr:uid="{025EEBB5-183C-497D-9F22-FF729A9B5F7A}"/>
    <cellStyle name="‡_Accrued Desember 2008 2" xfId="45336" xr:uid="{07899F1A-9FC2-4C2B-88A5-5D36D628FFC3}"/>
    <cellStyle name="‡_base taja April 09" xfId="45337" xr:uid="{50F674BE-F506-4E26-8ED4-FFBFBEEF164F}"/>
    <cellStyle name="‡_base taja April 09 2" xfId="45338" xr:uid="{E10D0776-2616-4686-940F-A5B0D4FC7267}"/>
    <cellStyle name="‡_base taja januari 09" xfId="45339" xr:uid="{EA0488D5-BB28-43B0-9550-207BE132D6D5}"/>
    <cellStyle name="‡_base taja januari 09 2" xfId="45340" xr:uid="{91AC61C0-5B04-46A2-B958-C1CC601C44CD}"/>
    <cellStyle name="‡_base taja July 09" xfId="45341" xr:uid="{CA707800-B332-4396-8B0D-7FB4A913C2AA}"/>
    <cellStyle name="‡_base taja July 09 2" xfId="45342" xr:uid="{D3C79848-E726-4039-8A21-F28DB2295508}"/>
    <cellStyle name="‡_base taja June 09" xfId="45343" xr:uid="{CDCCBCA8-2113-4C59-953C-1B8C5DDAE624}"/>
    <cellStyle name="‡_base taja June 09 2" xfId="45344" xr:uid="{8309E949-CD23-4B85-97A1-30764A6FD135}"/>
    <cellStyle name="‡_base taja March 09" xfId="45345" xr:uid="{BBDFDE24-0FA3-4C22-8057-5E5A4FE0F14F}"/>
    <cellStyle name="‡_base taja March 09 2" xfId="45346" xr:uid="{16798236-A276-4CDD-9DF9-D2ACF12E3791}"/>
    <cellStyle name="‡_base taja May 09" xfId="45347" xr:uid="{9D936C9C-311F-41CD-927D-FE5A2421DA6F}"/>
    <cellStyle name="‡_base taja May 09 2" xfId="45348" xr:uid="{FAB18A00-ECE8-4496-9598-1C6785EB0F6E}"/>
    <cellStyle name="‡_BOOK1" xfId="2005" xr:uid="{92D95DC9-1E74-4042-A0A6-E0DFEA820230}"/>
    <cellStyle name="‡_BOOK1 2" xfId="45350" xr:uid="{E43155BE-59BC-4CF0-9DA3-CBA7FFC8F522}"/>
    <cellStyle name="‡_BOOK1 3" xfId="45349" xr:uid="{B26574C2-0D3A-4C9E-A729-18C8E1160A0F}"/>
    <cellStyle name="‡_BOOK1_0108_Plant DEPT_template checklist" xfId="45351" xr:uid="{8352B53D-4C24-4A1C-B68A-9585461F58D1}"/>
    <cellStyle name="‡_BOOK1_05-COE KPI_07" xfId="45352" xr:uid="{A675F12E-B9FA-4E47-BBAB-6F1FD125F122}"/>
    <cellStyle name="‡_BOOK1_07_01 Week IV Report-01" xfId="45353" xr:uid="{DEFFEBC3-37B1-4C5D-857B-DE429950C923}"/>
    <cellStyle name="‡_BOOK1_07_04 Week 02 Report" xfId="45354" xr:uid="{5645B5F9-F30F-4AC6-9284-6338BD81CEA9}"/>
    <cellStyle name="‡_BOOK1_08_Daily Report  Agustus'11" xfId="45355" xr:uid="{7A42B571-E692-4398-95CF-77523F5018FC}"/>
    <cellStyle name="‡_BOOK1_09 DAR MASTER September '07 " xfId="45356" xr:uid="{F7C594E8-13BD-4BBB-ACB5-1C5E1BD3B64E}"/>
    <cellStyle name="‡_BOOK1_09 DAR MASTER September '07 _WIII PERSADA" xfId="45357" xr:uid="{3599B823-317C-49E9-9540-AFD0823B4381}"/>
    <cellStyle name="‡_BOOK1_09 DAR MASTER September '07 Versi 1 " xfId="45358" xr:uid="{7379C97C-4587-4015-A916-69942B82722A}"/>
    <cellStyle name="‡_BOOK1_09 DAR MASTER September '07 Versi 1 _WIII PERSADA" xfId="45359" xr:uid="{AB9A334F-D460-460A-B0E6-FF414BABE5D1}"/>
    <cellStyle name="‡_BOOK1_1" xfId="45360" xr:uid="{665DB18B-1589-4CF2-8434-563E8C47B7D8}"/>
    <cellStyle name="‡_BOOK1_1 2" xfId="45361" xr:uid="{DBF42F68-DA13-4AC0-A0AC-E930251CC3BA}"/>
    <cellStyle name="‡_BOOK1_1.sump dimension required sump inpit" xfId="45362" xr:uid="{42DAEF6C-EC2D-47E9-AB51-CA4BA80CFB8D}"/>
    <cellStyle name="‡_BOOK1_1.sump dimension required sump inpit 2" xfId="45363" xr:uid="{483F44E4-7F3E-4701-AEB2-93A3D7DF5037}"/>
    <cellStyle name="‡_BOOK1_1.sump dimension required sump inpit_4_Pere April 2010 (version 1)" xfId="45364" xr:uid="{C4A6E4A6-9306-476F-AA51-A9F160BFFACB}"/>
    <cellStyle name="‡_BOOK1_1.sump dimension required sump inpit_4_Pere April 2010 (version 1) 2" xfId="45365" xr:uid="{90CCD9E1-A6B0-4484-895A-3C2E0BAE2BC0}"/>
    <cellStyle name="‡_BOOK1_1.sump dimension required sump inpit_Master Monthly Plan" xfId="45366" xr:uid="{C2B9E3F7-9690-4D9C-A805-13C1889C8924}"/>
    <cellStyle name="‡_BOOK1_1.sump dimension required sump inpit_Master Monthly Plan 2" xfId="45367" xr:uid="{6988A552-D3AD-4B71-9102-9D7FB9523E6E}"/>
    <cellStyle name="‡_BOOK1_1.sump dimension required sump inpit_Pere IBS TAJA_2010_v.Site (version 1)" xfId="45368" xr:uid="{3B382A6F-BFBE-42E1-B3C3-B38CBF5B9CAE}"/>
    <cellStyle name="‡_BOOK1_1.sump dimension required sump inpit_Pere IBS TAJA_2010_v.Site (version 1) 2" xfId="45369" xr:uid="{2CDC7880-8451-4262-8508-1C4320C511AA}"/>
    <cellStyle name="‡_BOOK1_1.sump dimension required sump inpit_Pere Q2 2010_Fixed" xfId="45370" xr:uid="{4AEEA38E-3755-4360-AC52-B66268897E0C}"/>
    <cellStyle name="‡_BOOK1_1.sump dimension required sump inpit_Pere Q2 2010_Fixed 2" xfId="45371" xr:uid="{74BC74F2-7F76-4C42-88CC-2B58FDE61BBF}"/>
    <cellStyle name="‡_BOOK1_1.sump dimension required sump inpit_Yearly Plan 2010_Rev April 2010" xfId="45372" xr:uid="{261991B9-4269-468D-8623-9C3C43065797}"/>
    <cellStyle name="‡_BOOK1_1.sump dimension required sump inpit_Yearly Plan 2010_Rev April 2010 2" xfId="45373" xr:uid="{A62AE4E3-4FBF-4217-880F-CEA112415AD9}"/>
    <cellStyle name="‡_BOOK1_1_09 DAR MASTER September '07 " xfId="45374" xr:uid="{44F27601-79B7-46F5-B4C1-C455FE2E4A69}"/>
    <cellStyle name="‡_BOOK1_1_09 DAR MASTER September '07 _WIII PERSADA" xfId="45375" xr:uid="{07A6FFF7-9744-46A8-830B-C10CD7BA4293}"/>
    <cellStyle name="‡_BOOK1_1_09 DAR MASTER September '07 Versi 1 " xfId="45376" xr:uid="{09029EE7-C1F8-4F4F-B699-0C7B3580A41F}"/>
    <cellStyle name="‡_BOOK1_1_09 DAR MASTER September '07 Versi 1 _WIII PERSADA" xfId="45377" xr:uid="{1CBB5660-231E-4FCC-9F3A-202FA9FE3A0B}"/>
    <cellStyle name="‡_BOOK1_1_base taja April 09" xfId="45378" xr:uid="{C9C160C9-B7CB-427F-A09F-DEE0DD9939B0}"/>
    <cellStyle name="‡_BOOK1_1_base taja April 09 2" xfId="45379" xr:uid="{BCFEA45D-D0AE-42C5-9602-6586E58138F5}"/>
    <cellStyle name="‡_BOOK1_1_base taja januari 09" xfId="45380" xr:uid="{63D3D468-BF68-4422-B753-270BEAA9DDB2}"/>
    <cellStyle name="‡_BOOK1_1_base taja januari 09 2" xfId="45381" xr:uid="{6E9A1374-2C84-4524-91E1-F2DB9067856F}"/>
    <cellStyle name="‡_BOOK1_1_base taja July 09" xfId="45382" xr:uid="{F4D5BED3-9C01-4A7F-A4E8-FD02A294237C}"/>
    <cellStyle name="‡_BOOK1_1_base taja July 09 2" xfId="45383" xr:uid="{A362509E-A5D0-4AA6-8D86-10C79C3DB1A4}"/>
    <cellStyle name="‡_BOOK1_1_base taja June 09" xfId="45384" xr:uid="{D41F0205-D155-4470-898D-CF03E166F8A7}"/>
    <cellStyle name="‡_BOOK1_1_base taja June 09 2" xfId="45385" xr:uid="{590E9C86-6D05-4009-967B-82244EADB925}"/>
    <cellStyle name="‡_BOOK1_1_base taja March 09" xfId="45386" xr:uid="{6896A0D7-5ECC-4789-819D-F7948C4F50A7}"/>
    <cellStyle name="‡_BOOK1_1_base taja March 09 2" xfId="45387" xr:uid="{88D0BAB0-3222-4A24-8210-BF4BB8945247}"/>
    <cellStyle name="‡_BOOK1_1_base taja May 09" xfId="45388" xr:uid="{42E0D161-0CF5-4B80-AAE9-00C50DA6B148}"/>
    <cellStyle name="‡_BOOK1_1_base taja May 09 2" xfId="45389" xr:uid="{F1E917B6-06EB-49F9-9D7B-5F2A17DFB8AC}"/>
    <cellStyle name="‡_BOOK1_1_Copy of Copy of Daily Report Okt" xfId="45390" xr:uid="{B0D1E49F-FB7A-49DA-95FA-B158C2DE0E56}"/>
    <cellStyle name="‡_BOOK1_1_Copy of Copy of Daily Report Okt 2" xfId="45391" xr:uid="{8F384BDD-C536-4977-B183-28C381FD4D55}"/>
    <cellStyle name="‡_BOOK1_1_Copy of Copy of Daily Report Okt_base taja April 09" xfId="45392" xr:uid="{FE96E97A-13A8-496C-8E06-1372983808D4}"/>
    <cellStyle name="‡_BOOK1_1_Copy of Copy of Daily Report Okt_base taja April 09 2" xfId="45393" xr:uid="{52C4438F-F0FA-4FD2-85DC-C43B6DBE8725}"/>
    <cellStyle name="‡_BOOK1_1_Copy of Copy of Daily Report Okt_base taja januari 09" xfId="45394" xr:uid="{629447B3-2193-4B9C-919C-B0BCCA91E651}"/>
    <cellStyle name="‡_BOOK1_1_Copy of Copy of Daily Report Okt_base taja januari 09 2" xfId="45395" xr:uid="{F527647F-401F-472C-B290-CC1F77E92574}"/>
    <cellStyle name="‡_BOOK1_1_Copy of Copy of Daily Report Okt_base taja July 09" xfId="45396" xr:uid="{8230FA68-4A9A-473E-8A12-45BCD76AA0C5}"/>
    <cellStyle name="‡_BOOK1_1_Copy of Copy of Daily Report Okt_base taja July 09 2" xfId="45397" xr:uid="{847D0EF8-41F4-407B-B561-27BEB062FDD9}"/>
    <cellStyle name="‡_BOOK1_1_Copy of Copy of Daily Report Okt_base taja June 09" xfId="45398" xr:uid="{E5FDF34C-B2AD-4A02-8E05-68785C828660}"/>
    <cellStyle name="‡_BOOK1_1_Copy of Copy of Daily Report Okt_base taja June 09 2" xfId="45399" xr:uid="{C2C5DD51-C8B3-45D1-962D-277A7C46FC64}"/>
    <cellStyle name="‡_BOOK1_1_Copy of Copy of Daily Report Okt_base taja March 09" xfId="45400" xr:uid="{98D2E004-14ED-4330-BC85-95F01A7AF881}"/>
    <cellStyle name="‡_BOOK1_1_Copy of Copy of Daily Report Okt_base taja March 09 2" xfId="45401" xr:uid="{31215259-F44D-4285-8AB5-80ABA5CFBF1E}"/>
    <cellStyle name="‡_BOOK1_1_Copy of Copy of Daily Report Okt_base taja May 09" xfId="45402" xr:uid="{AD250D0B-F64C-43FC-941F-D53D4722DC39}"/>
    <cellStyle name="‡_BOOK1_1_Copy of Copy of Daily Report Okt_base taja May 09 2" xfId="45403" xr:uid="{DD21EB05-DF93-43E8-BFEF-09422C6AF027}"/>
    <cellStyle name="‡_BOOK1_1_Copy of Copy of Daily Report Okt_KPP HJUR global simulation r3" xfId="45404" xr:uid="{6BC7F69B-679A-42B5-8250-65D1408CC904}"/>
    <cellStyle name="‡_BOOK1_1_Copy of Copy of Daily Report Okt_KPP HJUR global simulation r3 2" xfId="45405" xr:uid="{58F4F3CA-1AF9-40F7-903F-F172B9A6C31A}"/>
    <cellStyle name="‡_BOOK1_1_Copy of Copy of Daily Report Okt_KPP HJUR global simulation r4" xfId="45406" xr:uid="{599353B7-7FDD-4E98-A72A-35D7F37FF3C1}"/>
    <cellStyle name="‡_BOOK1_1_Copy of Copy of Daily Report Okt_KPP HJUR global simulation r4 2" xfId="45407" xr:uid="{602170FF-9B72-4131-8906-72ABC046957E}"/>
    <cellStyle name="‡_BOOK1_1_Copy of Copy of Daily Report Okt_KPP HJUR global simulation r9" xfId="45408" xr:uid="{F754657C-C368-4C2E-B72E-53E45AC3D36A}"/>
    <cellStyle name="‡_BOOK1_1_Copy of Copy of Daily Report Okt_KPP HJUR global simulation r9 2" xfId="45409" xr:uid="{FF0EE5E2-4A3F-4FB5-A680-2159C8EC1DCC}"/>
    <cellStyle name="‡_BOOK1_1_Daily 12 Mei '06" xfId="45410" xr:uid="{6BBCDCA1-41AA-403C-A856-AB6BA79B3B12}"/>
    <cellStyle name="‡_BOOK1_1_Daily 12 Mei '06 2" xfId="45411" xr:uid="{8560145A-BB30-44AC-9175-AA1F8C7DF3CA}"/>
    <cellStyle name="‡_BOOK1_1_Daily 12 Mei '06_08_Daily Report  Agustus'11" xfId="45412" xr:uid="{091A2716-F6C4-47E9-B372-5C3AEC2155D0}"/>
    <cellStyle name="‡_BOOK1_1_Daily 12 Mei '06_Copy of Copy of Daily Report Okt" xfId="45413" xr:uid="{1F16FC04-5735-4EAF-98A1-D86968F943CC}"/>
    <cellStyle name="‡_BOOK1_1_Daily 12 Mei '06_Copy of Copy of Daily Report Okt 2" xfId="45414" xr:uid="{2002E0A3-C936-403F-8CAB-95969A5A742D}"/>
    <cellStyle name="‡_BOOK1_1_Daily 12 Mei '06_Copy of Copy of Daily Report Okt_base taja April 09" xfId="45415" xr:uid="{A3E6EE7B-43B7-4849-B1AD-AC8F5A4AE6EB}"/>
    <cellStyle name="‡_BOOK1_1_Daily 12 Mei '06_Copy of Copy of Daily Report Okt_base taja April 09 2" xfId="45416" xr:uid="{18DBD49D-ABDF-40D1-B203-54EEABAC9D2B}"/>
    <cellStyle name="‡_BOOK1_1_Daily 12 Mei '06_Copy of Copy of Daily Report Okt_base taja januari 09" xfId="45417" xr:uid="{F4950D80-21F7-4D93-8DE7-2F72CEC623A8}"/>
    <cellStyle name="‡_BOOK1_1_Daily 12 Mei '06_Copy of Copy of Daily Report Okt_base taja januari 09 2" xfId="45418" xr:uid="{7E3BCC36-C728-4D87-A9CE-8F9CBB18338A}"/>
    <cellStyle name="‡_BOOK1_1_Daily 12 Mei '06_Copy of Copy of Daily Report Okt_base taja July 09" xfId="45419" xr:uid="{16A65F78-F2F1-44A2-B20A-0B25940DB815}"/>
    <cellStyle name="‡_BOOK1_1_Daily 12 Mei '06_Copy of Copy of Daily Report Okt_base taja July 09 2" xfId="45420" xr:uid="{7699E1CE-4385-4574-9760-E775AD825AD8}"/>
    <cellStyle name="‡_BOOK1_1_Daily 12 Mei '06_Copy of Copy of Daily Report Okt_base taja June 09" xfId="45421" xr:uid="{2377BA9D-D730-4403-AAAE-6EC27549599C}"/>
    <cellStyle name="‡_BOOK1_1_Daily 12 Mei '06_Copy of Copy of Daily Report Okt_base taja June 09 2" xfId="45422" xr:uid="{9411930D-28CE-4E1F-A45C-48CE3015A021}"/>
    <cellStyle name="‡_BOOK1_1_Daily 12 Mei '06_Copy of Copy of Daily Report Okt_base taja March 09" xfId="45423" xr:uid="{CB8ECC4D-F285-472F-948C-E3A749A44CB6}"/>
    <cellStyle name="‡_BOOK1_1_Daily 12 Mei '06_Copy of Copy of Daily Report Okt_base taja March 09 2" xfId="45424" xr:uid="{03D687ED-7323-4D10-BA1C-AA1B1B137880}"/>
    <cellStyle name="‡_BOOK1_1_Daily 12 Mei '06_Copy of Copy of Daily Report Okt_base taja May 09" xfId="45425" xr:uid="{EAEFFC25-3ED4-4E2B-951E-E2BDC64F6D96}"/>
    <cellStyle name="‡_BOOK1_1_Daily 12 Mei '06_Copy of Copy of Daily Report Okt_base taja May 09 2" xfId="45426" xr:uid="{3C8B5772-F1F3-42BB-8C14-B6AFB7A2D744}"/>
    <cellStyle name="‡_BOOK1_1_Daily 12 Mei '06_Copy of Copy of Daily Report Okt_KPP HJUR global simulation r3" xfId="45427" xr:uid="{2A2B290F-588E-441E-996C-572A3B8CC8A5}"/>
    <cellStyle name="‡_BOOK1_1_Daily 12 Mei '06_Copy of Copy of Daily Report Okt_KPP HJUR global simulation r3 2" xfId="45428" xr:uid="{AD83BB55-BBEE-48E3-8F10-7C7B540FB414}"/>
    <cellStyle name="‡_BOOK1_1_Daily 12 Mei '06_Copy of Copy of Daily Report Okt_KPP HJUR global simulation r4" xfId="45429" xr:uid="{8B606AA5-4C75-418D-91B7-0A428BA32C2E}"/>
    <cellStyle name="‡_BOOK1_1_Daily 12 Mei '06_Copy of Copy of Daily Report Okt_KPP HJUR global simulation r4 2" xfId="45430" xr:uid="{FEA290D5-1A32-499F-8121-F45C2BF06F3F}"/>
    <cellStyle name="‡_BOOK1_1_Daily 12 Mei '06_Copy of Copy of Daily Report Okt_KPP HJUR global simulation r9" xfId="45431" xr:uid="{2AE61137-DD0C-4799-82F0-01A153D103B7}"/>
    <cellStyle name="‡_BOOK1_1_Daily 12 Mei '06_Copy of Copy of Daily Report Okt_KPP HJUR global simulation r9 2" xfId="45432" xr:uid="{E8809F41-FB11-4B77-AE2E-3CE256427B4A}"/>
    <cellStyle name="‡_BOOK1_1_Daily 12 Mei '06_Daily Report  Feb'11" xfId="45433" xr:uid="{5D961717-29B7-46C0-B718-F11CBF8D1A4B}"/>
    <cellStyle name="‡_BOOK1_1_Daily 12 Mei '06_Daily Report  Jan'10" xfId="45434" xr:uid="{3B0DBE9F-977C-44AF-9857-6DDEEDD2E06C}"/>
    <cellStyle name="‡_BOOK1_1_Daily 12 Mei '06_KPP HJUR global simulation r3" xfId="45435" xr:uid="{E327E2B0-B735-47C8-A47E-7C52AFD4AC61}"/>
    <cellStyle name="‡_BOOK1_1_Daily 12 Mei '06_KPP HJUR global simulation r3 2" xfId="45436" xr:uid="{7F045C33-7C90-41E4-B524-23C4F110652D}"/>
    <cellStyle name="‡_BOOK1_1_Daily 12 Mei '06_KPP HJUR global simulation r4" xfId="45437" xr:uid="{F326C288-483D-4E23-B8B9-3B166AF03AFD}"/>
    <cellStyle name="‡_BOOK1_1_Daily 12 Mei '06_KPP HJUR global simulation r4 2" xfId="45438" xr:uid="{07AB554F-C2BA-458D-A66A-E51689EA3C19}"/>
    <cellStyle name="‡_BOOK1_1_Daily 12 Mei '06_KPP HJUR global simulation r9" xfId="45439" xr:uid="{93A552F5-6D8A-4889-A1E4-F2F62A7020CE}"/>
    <cellStyle name="‡_BOOK1_1_Daily 12 Mei '06_KPP HJUR global simulation r9 2" xfId="45440" xr:uid="{83137F57-0FA6-4575-BBFB-697CADF63A46}"/>
    <cellStyle name="‡_BOOK1_1_Daily 12 Mei '06_Master Daily Report" xfId="45441" xr:uid="{AAD5C0EA-F9B5-4FE8-9F0A-C4DA5716D4CB}"/>
    <cellStyle name="‡_BOOK1_1_Daily 12 Mei '06_Master Daily Report  Des'10" xfId="45442" xr:uid="{1203B445-5967-4251-8DBC-8E0FA8F72048}"/>
    <cellStyle name="‡_BOOK1_1_KPP HJUR global simulation r3" xfId="45443" xr:uid="{74F4C56A-4996-48F2-9091-D0226819297C}"/>
    <cellStyle name="‡_BOOK1_1_KPP HJUR global simulation r3 2" xfId="45444" xr:uid="{68442BBB-9D01-4B59-A95D-403D392F81FC}"/>
    <cellStyle name="‡_BOOK1_1_KPP HJUR global simulation r4" xfId="45445" xr:uid="{9E664102-F80B-469E-9E6E-B3719D7D0170}"/>
    <cellStyle name="‡_BOOK1_1_KPP HJUR global simulation r4 2" xfId="45446" xr:uid="{978B8D31-6F3E-4A30-9903-2574C561C7E6}"/>
    <cellStyle name="‡_BOOK1_1_KPP HJUR global simulation r9" xfId="45447" xr:uid="{99338883-68A9-4654-BE5F-0DB1ED9D4DD4}"/>
    <cellStyle name="‡_BOOK1_1_KPP HJUR global simulation r9 2" xfId="45448" xr:uid="{57126824-4596-4FF1-A92E-F4BD072D9443}"/>
    <cellStyle name="‡_BOOK1_13_Drilling &amp; Blasting Check List" xfId="45449" xr:uid="{2903DCCC-1F89-4203-B3CD-4F93AA005782}"/>
    <cellStyle name="‡_BOOK1_13_Drilling &amp; Blasting Check List_1" xfId="45450" xr:uid="{8900047D-9DDA-446C-87F1-71D8379D2671}"/>
    <cellStyle name="‡_BOOK1_13_Drilling &amp; Blasting Check List_3" xfId="45451" xr:uid="{34DB4724-4728-460C-A1DC-B3B2454469DA}"/>
    <cellStyle name="‡_BOOK1_13_Drilling &amp; Blasting Check List_4" xfId="45452" xr:uid="{A3B1269F-04C3-4306-A525-59737154A108}"/>
    <cellStyle name="‡_Book1_2" xfId="45453" xr:uid="{A04B7A4B-67E9-4233-89E0-DB1732AFA528}"/>
    <cellStyle name="‡_Book1_2 2" xfId="45454" xr:uid="{74F93235-E54D-407F-8E27-7C24403F014D}"/>
    <cellStyle name="‡_BOOK1_2 Desember '09" xfId="45455" xr:uid="{5AF2B7ED-ACA1-4E71-B85C-2AFBEC4B6805}"/>
    <cellStyle name="‡_BOOK1_2 HR Okt'07" xfId="45456" xr:uid="{4949F371-28A0-4859-A644-D5EC8BCCF825}"/>
    <cellStyle name="‡_BOOK1_2 HR Okt'07 2" xfId="45457" xr:uid="{836D3C45-6FB1-41AB-98B5-3FE4E42E75DF}"/>
    <cellStyle name="‡_BOOK1_2 HR Okt'07_base taja April 09" xfId="45458" xr:uid="{894D8299-D8F0-4284-85C6-2726D130BE68}"/>
    <cellStyle name="‡_BOOK1_2 HR Okt'07_base taja April 09 2" xfId="45459" xr:uid="{00FA9DD2-29EB-4A5D-B4CA-5CE65AB9EBD3}"/>
    <cellStyle name="‡_BOOK1_2 HR Okt'07_base taja januari 09" xfId="45460" xr:uid="{025C2E2C-5DDE-4498-A1B9-726A44653333}"/>
    <cellStyle name="‡_BOOK1_2 HR Okt'07_base taja januari 09 2" xfId="45461" xr:uid="{B76B0DA3-5F9A-41B0-BCBB-A5DAEBA3A127}"/>
    <cellStyle name="‡_BOOK1_2 HR Okt'07_base taja July 09" xfId="45462" xr:uid="{EABD1210-453F-4BCB-AF18-302AEEE247DA}"/>
    <cellStyle name="‡_BOOK1_2 HR Okt'07_base taja July 09 2" xfId="45463" xr:uid="{0C025BBA-3564-4781-8A61-4E7D913195C0}"/>
    <cellStyle name="‡_BOOK1_2 HR Okt'07_base taja June 09" xfId="45464" xr:uid="{D6CBF00E-E260-4170-8274-2F7B55FF0FDA}"/>
    <cellStyle name="‡_BOOK1_2 HR Okt'07_base taja June 09 2" xfId="45465" xr:uid="{226361D4-DF1C-466E-8D09-00D60BC2CF3C}"/>
    <cellStyle name="‡_BOOK1_2 HR Okt'07_base taja March 09" xfId="45466" xr:uid="{BCB5BAE2-A9E5-4E62-8749-A495A87B99B0}"/>
    <cellStyle name="‡_BOOK1_2 HR Okt'07_base taja March 09 2" xfId="45467" xr:uid="{05B2F3EA-95CD-4124-8785-736A2D1BE13A}"/>
    <cellStyle name="‡_BOOK1_2 HR Okt'07_base taja May 09" xfId="45468" xr:uid="{8692915C-DBC7-4311-B356-D35B20A15B2E}"/>
    <cellStyle name="‡_BOOK1_2 HR Okt'07_base taja May 09 2" xfId="45469" xr:uid="{CA62C97E-9197-4474-8462-9C5D7F87FA3B}"/>
    <cellStyle name="‡_BOOK1_2 HR Okt'07_Copy of Copy of Daily Report Okt" xfId="45470" xr:uid="{4D3A4475-B281-4B60-AC52-C3DE92BD67A2}"/>
    <cellStyle name="‡_BOOK1_2 HR Okt'07_Copy of Copy of Daily Report Okt 2" xfId="45471" xr:uid="{8039F4C8-9625-4CAC-A8DD-DAF95B597C0E}"/>
    <cellStyle name="‡_BOOK1_2 HR Okt'07_Copy of Copy of Daily Report Okt_base taja April 09" xfId="45472" xr:uid="{0D1952DB-35C5-45D6-B7A7-3A0760F915E5}"/>
    <cellStyle name="‡_BOOK1_2 HR Okt'07_Copy of Copy of Daily Report Okt_base taja April 09 2" xfId="45473" xr:uid="{1523C6A5-D1FB-43F6-AD48-06379A2A5BA2}"/>
    <cellStyle name="‡_BOOK1_2 HR Okt'07_Copy of Copy of Daily Report Okt_base taja januari 09" xfId="45474" xr:uid="{E3E3426C-6C27-4978-935D-19989FED81BC}"/>
    <cellStyle name="‡_BOOK1_2 HR Okt'07_Copy of Copy of Daily Report Okt_base taja januari 09 2" xfId="45475" xr:uid="{864E4D49-E0E4-455A-9148-6D714E651B20}"/>
    <cellStyle name="‡_BOOK1_2 HR Okt'07_Copy of Copy of Daily Report Okt_base taja July 09" xfId="45476" xr:uid="{0E24FF7C-2748-4DD6-8F06-F3204F352C7F}"/>
    <cellStyle name="‡_BOOK1_2 HR Okt'07_Copy of Copy of Daily Report Okt_base taja July 09 2" xfId="45477" xr:uid="{1C6FEF0D-9AAE-4979-BA69-08CED6046C8B}"/>
    <cellStyle name="‡_BOOK1_2 HR Okt'07_Copy of Copy of Daily Report Okt_base taja June 09" xfId="45478" xr:uid="{0B614E26-79EF-4D56-95A9-DDB74AA6FC35}"/>
    <cellStyle name="‡_BOOK1_2 HR Okt'07_Copy of Copy of Daily Report Okt_base taja June 09 2" xfId="45479" xr:uid="{872033EC-9A92-4BE8-9DD7-D51C3B1BE788}"/>
    <cellStyle name="‡_BOOK1_2 HR Okt'07_Copy of Copy of Daily Report Okt_base taja March 09" xfId="45480" xr:uid="{374F28C2-0894-4D43-B0ED-C16CCB2DD10A}"/>
    <cellStyle name="‡_BOOK1_2 HR Okt'07_Copy of Copy of Daily Report Okt_base taja March 09 2" xfId="45481" xr:uid="{8283694D-0FFF-46EA-AFFF-AEBB206BD437}"/>
    <cellStyle name="‡_BOOK1_2 HR Okt'07_Copy of Copy of Daily Report Okt_base taja May 09" xfId="45482" xr:uid="{1782DFA0-4D06-4288-9C5D-AB2C1E283500}"/>
    <cellStyle name="‡_BOOK1_2 HR Okt'07_Copy of Copy of Daily Report Okt_base taja May 09 2" xfId="45483" xr:uid="{15923E6A-4A0D-45E8-9607-5E310E420F5A}"/>
    <cellStyle name="‡_BOOK1_2 HR Okt'07_Copy of Copy of Daily Report Okt_KPP HJUR global simulation r3" xfId="45484" xr:uid="{917716F5-BABC-49EB-8889-EC8D536F9E70}"/>
    <cellStyle name="‡_BOOK1_2 HR Okt'07_Copy of Copy of Daily Report Okt_KPP HJUR global simulation r3 2" xfId="45485" xr:uid="{C60BF05C-1D55-44A5-9BF2-E7DC4C09A6C3}"/>
    <cellStyle name="‡_BOOK1_2 HR Okt'07_Copy of Copy of Daily Report Okt_KPP HJUR global simulation r4" xfId="45486" xr:uid="{09D64BE6-BCA3-483C-B3F7-D8848F12CC82}"/>
    <cellStyle name="‡_BOOK1_2 HR Okt'07_Copy of Copy of Daily Report Okt_KPP HJUR global simulation r4 2" xfId="45487" xr:uid="{B3585448-5651-403A-8926-30200ABC765A}"/>
    <cellStyle name="‡_BOOK1_2 HR Okt'07_Copy of Copy of Daily Report Okt_KPP HJUR global simulation r9" xfId="45488" xr:uid="{D0D82FA3-184E-48D5-AD6C-AD01DEE7B773}"/>
    <cellStyle name="‡_BOOK1_2 HR Okt'07_Copy of Copy of Daily Report Okt_KPP HJUR global simulation r9 2" xfId="45489" xr:uid="{02C4E2DC-82AD-4573-BB13-FEEDBA9AA84C}"/>
    <cellStyle name="‡_BOOK1_2 HR Okt'07_KPP HJUR global simulation r3" xfId="45490" xr:uid="{18306CF5-9144-4914-BED2-059B460C177B}"/>
    <cellStyle name="‡_BOOK1_2 HR Okt'07_KPP HJUR global simulation r3 2" xfId="45491" xr:uid="{44D8BDC3-A187-4487-95AA-0FEDEBA836C0}"/>
    <cellStyle name="‡_BOOK1_2 HR Okt'07_KPP HJUR global simulation r4" xfId="45492" xr:uid="{1239B001-2482-494F-9FE3-D2F4D212CA24}"/>
    <cellStyle name="‡_BOOK1_2 HR Okt'07_KPP HJUR global simulation r4 2" xfId="45493" xr:uid="{8072FA58-0CF6-4165-B6EA-900F4A583E00}"/>
    <cellStyle name="‡_BOOK1_2 HR Okt'07_KPP HJUR global simulation r9" xfId="45494" xr:uid="{6A4E5670-3CB6-49A4-94B1-0FEDF504998F}"/>
    <cellStyle name="‡_BOOK1_2 HR Okt'07_KPP HJUR global simulation r9 2" xfId="45495" xr:uid="{B29532EA-8454-4658-88B9-0535E6CC82CB}"/>
    <cellStyle name="‡_BOOK1_2_Accrued Peb'08_Actual" xfId="45496" xr:uid="{1C64D596-67A9-40BE-8AFE-74ACC1C7814E}"/>
    <cellStyle name="‡_Book1_2_base taja April 09" xfId="45497" xr:uid="{EE44347B-E156-4F31-A03A-76393E46AFCB}"/>
    <cellStyle name="‡_Book1_2_base taja April 09 2" xfId="45498" xr:uid="{39484D6A-56D4-4FA1-A317-320EC17F3A13}"/>
    <cellStyle name="‡_Book1_2_base taja januari 09" xfId="45499" xr:uid="{0CD1F1B5-39BA-42D2-B4C7-CC2124E65E5C}"/>
    <cellStyle name="‡_Book1_2_base taja januari 09 2" xfId="45500" xr:uid="{1468EC7A-685C-436D-A14C-FB603B26107D}"/>
    <cellStyle name="‡_Book1_2_base taja July 09" xfId="45501" xr:uid="{15408CB9-54CD-482E-97F5-62C7FCBE78EA}"/>
    <cellStyle name="‡_Book1_2_base taja July 09 2" xfId="45502" xr:uid="{77046831-B1A0-4043-A4CB-231F229CF7B5}"/>
    <cellStyle name="‡_Book1_2_base taja June 09" xfId="45503" xr:uid="{272F7649-B49F-40A5-949E-427EDF9EDABB}"/>
    <cellStyle name="‡_Book1_2_base taja June 09 2" xfId="45504" xr:uid="{242F604A-DC06-4BAA-8B46-0467F615D635}"/>
    <cellStyle name="‡_Book1_2_base taja March 09" xfId="45505" xr:uid="{90FBF9A9-033F-4C3E-BC05-4F9B703C69C5}"/>
    <cellStyle name="‡_Book1_2_base taja March 09 2" xfId="45506" xr:uid="{59347229-79A6-4B9C-B7B7-A657E4DB5576}"/>
    <cellStyle name="‡_Book1_2_base taja May 09" xfId="45507" xr:uid="{B318392A-AB1D-4288-83DB-AA808D3C1478}"/>
    <cellStyle name="‡_Book1_2_base taja May 09 2" xfId="45508" xr:uid="{1B46E601-A954-4AC3-AB99-9285F44AEB2A}"/>
    <cellStyle name="‡_Book1_2_Copy of Copy of Daily Report Okt" xfId="45509" xr:uid="{55DEC35B-1A1C-41EE-A59B-F2B60EA96A81}"/>
    <cellStyle name="‡_Book1_2_Copy of Copy of Daily Report Okt 2" xfId="45510" xr:uid="{B267AC41-8782-4834-8BA5-A1D68EA878A6}"/>
    <cellStyle name="‡_Book1_2_Copy of Copy of Daily Report Okt_base taja April 09" xfId="45511" xr:uid="{922A21A8-D98B-4490-8778-6B9DC51575D5}"/>
    <cellStyle name="‡_Book1_2_Copy of Copy of Daily Report Okt_base taja April 09 2" xfId="45512" xr:uid="{022B8911-6F3C-4D4E-AD59-05524E818441}"/>
    <cellStyle name="‡_Book1_2_Copy of Copy of Daily Report Okt_base taja januari 09" xfId="45513" xr:uid="{8BD3E942-7358-4673-9858-DAA12A9B2C88}"/>
    <cellStyle name="‡_Book1_2_Copy of Copy of Daily Report Okt_base taja januari 09 2" xfId="45514" xr:uid="{44235508-5DCB-4C10-8F12-CBAA189E364D}"/>
    <cellStyle name="‡_Book1_2_Copy of Copy of Daily Report Okt_base taja July 09" xfId="45515" xr:uid="{6A97543E-9424-405D-B15A-A37CAA73D7CE}"/>
    <cellStyle name="‡_Book1_2_Copy of Copy of Daily Report Okt_base taja July 09 2" xfId="45516" xr:uid="{849FC255-0875-413D-AC69-68EDD291801F}"/>
    <cellStyle name="‡_Book1_2_Copy of Copy of Daily Report Okt_base taja June 09" xfId="45517" xr:uid="{728822DB-4458-48C8-A3DC-C15EA7CA388C}"/>
    <cellStyle name="‡_Book1_2_Copy of Copy of Daily Report Okt_base taja June 09 2" xfId="45518" xr:uid="{D5914BD3-FE43-43DC-95A9-F0F718D600D4}"/>
    <cellStyle name="‡_Book1_2_Copy of Copy of Daily Report Okt_base taja March 09" xfId="45519" xr:uid="{108CD5B0-1423-4840-ACC4-A1A2A904386D}"/>
    <cellStyle name="‡_Book1_2_Copy of Copy of Daily Report Okt_base taja March 09 2" xfId="45520" xr:uid="{EC7F169D-823C-4F04-9C8B-1488EE287F47}"/>
    <cellStyle name="‡_Book1_2_Copy of Copy of Daily Report Okt_base taja May 09" xfId="45521" xr:uid="{48A93D51-E6DE-44A6-9AFD-340958CDB40F}"/>
    <cellStyle name="‡_Book1_2_Copy of Copy of Daily Report Okt_base taja May 09 2" xfId="45522" xr:uid="{6CE05A61-806C-4996-8EBD-B9210C5B64C5}"/>
    <cellStyle name="‡_Book1_2_Copy of Copy of Daily Report Okt_KPP HJUR global simulation r3" xfId="45523" xr:uid="{A6407500-90C0-479C-9D61-C9A148DE4DB8}"/>
    <cellStyle name="‡_Book1_2_Copy of Copy of Daily Report Okt_KPP HJUR global simulation r3 2" xfId="45524" xr:uid="{B90F6BAF-335D-4D44-B9B5-F3ECFEB1E52E}"/>
    <cellStyle name="‡_Book1_2_Copy of Copy of Daily Report Okt_KPP HJUR global simulation r4" xfId="45525" xr:uid="{9B375977-0522-4106-8291-48090ED38427}"/>
    <cellStyle name="‡_Book1_2_Copy of Copy of Daily Report Okt_KPP HJUR global simulation r4 2" xfId="45526" xr:uid="{C239D4DB-14E0-44E1-AFCD-8F18E5525F90}"/>
    <cellStyle name="‡_Book1_2_Copy of Copy of Daily Report Okt_KPP HJUR global simulation r9" xfId="45527" xr:uid="{E9C9DEAC-DDD8-4C44-B109-1D4548A6D7C8}"/>
    <cellStyle name="‡_Book1_2_Copy of Copy of Daily Report Okt_KPP HJUR global simulation r9 2" xfId="45528" xr:uid="{43BE1E63-B551-45B5-A1B1-D623F699A818}"/>
    <cellStyle name="‡_Book1_2_KPP HJUR global simulation r3" xfId="45529" xr:uid="{0589021E-DD7C-412B-AEB1-A4D8FE790578}"/>
    <cellStyle name="‡_Book1_2_KPP HJUR global simulation r3 2" xfId="45530" xr:uid="{28B4AA70-BCD8-44E7-B1C1-325D4C46EA87}"/>
    <cellStyle name="‡_Book1_2_KPP HJUR global simulation r4" xfId="45531" xr:uid="{F5C49DAA-5013-4F2F-B0A9-08EF7C839CC7}"/>
    <cellStyle name="‡_Book1_2_KPP HJUR global simulation r4 2" xfId="45532" xr:uid="{60431A37-5531-4BF6-AD1D-1E1C6175BFDA}"/>
    <cellStyle name="‡_Book1_2_KPP HJUR global simulation r9" xfId="45533" xr:uid="{EF477D2F-162B-4D7A-9059-95E8EF6CBB49}"/>
    <cellStyle name="‡_Book1_2_KPP HJUR global simulation r9 2" xfId="45534" xr:uid="{CE120D36-8789-4A78-AADD-EEEDD840A9C5}"/>
    <cellStyle name="‡_BOOK1_23 Jan '08" xfId="45535" xr:uid="{1C1E27EF-9802-4A60-AC58-A6F8AD46C8BD}"/>
    <cellStyle name="‡_BOOK1_23 Jan '08 2" xfId="45536" xr:uid="{197F4A0A-A2CC-47A1-BB41-1954F0833BE4}"/>
    <cellStyle name="‡_BOOK1_23 Jan '08_base taja April 09" xfId="45537" xr:uid="{3A3BC384-C43B-45AD-AE08-A169D578C7F7}"/>
    <cellStyle name="‡_BOOK1_23 Jan '08_base taja April 09 2" xfId="45538" xr:uid="{3491B19E-9539-4F3A-8F08-B136C691526F}"/>
    <cellStyle name="‡_BOOK1_23 Jan '08_base taja januari 09" xfId="45539" xr:uid="{24907D16-6805-4BE2-BF2B-036EF44A3EF1}"/>
    <cellStyle name="‡_BOOK1_23 Jan '08_base taja januari 09 2" xfId="45540" xr:uid="{90C5F9F5-D458-4606-9C61-5DDD37842F22}"/>
    <cellStyle name="‡_BOOK1_23 Jan '08_base taja July 09" xfId="45541" xr:uid="{D5B66B46-EF71-4393-B129-A66700CB5E60}"/>
    <cellStyle name="‡_BOOK1_23 Jan '08_base taja July 09 2" xfId="45542" xr:uid="{A29121F1-12EC-44C4-84E6-D43038A3766C}"/>
    <cellStyle name="‡_BOOK1_23 Jan '08_base taja June 09" xfId="45543" xr:uid="{B033F559-040E-4E42-A186-48DA040C8D00}"/>
    <cellStyle name="‡_BOOK1_23 Jan '08_base taja June 09 2" xfId="45544" xr:uid="{C72454EF-4BBC-4F79-84B0-347E9768E9B0}"/>
    <cellStyle name="‡_BOOK1_23 Jan '08_base taja March 09" xfId="45545" xr:uid="{D801AE89-163B-4880-9993-4D0EE96FDCC2}"/>
    <cellStyle name="‡_BOOK1_23 Jan '08_base taja March 09 2" xfId="45546" xr:uid="{96466BF6-CE58-41E0-8B07-E581754FA2E7}"/>
    <cellStyle name="‡_BOOK1_23 Jan '08_base taja May 09" xfId="45547" xr:uid="{F3BD68C8-3F81-4A66-B964-279AE00F76B5}"/>
    <cellStyle name="‡_BOOK1_23 Jan '08_base taja May 09 2" xfId="45548" xr:uid="{1B88447C-A7C1-49C5-8964-63DBA989EC3D}"/>
    <cellStyle name="‡_BOOK1_23 Jan '08_KPP HJUR global simulation r3" xfId="45549" xr:uid="{4B090D80-DC1F-4021-B7FC-44952758D686}"/>
    <cellStyle name="‡_BOOK1_23 Jan '08_KPP HJUR global simulation r3 2" xfId="45550" xr:uid="{CD1860E3-840D-4840-BE22-05D385E0AAA3}"/>
    <cellStyle name="‡_BOOK1_23 Jan '08_KPP HJUR global simulation r4" xfId="45551" xr:uid="{21F2E827-DCF9-44C9-ACBB-95CBADF68201}"/>
    <cellStyle name="‡_BOOK1_23 Jan '08_KPP HJUR global simulation r4 2" xfId="45552" xr:uid="{36026ED7-8362-4926-9257-3A6DF55566A0}"/>
    <cellStyle name="‡_BOOK1_23 Jan '08_KPP HJUR global simulation r9" xfId="45553" xr:uid="{B332B7BF-E5EF-4573-91DA-0D63EF5F0E05}"/>
    <cellStyle name="‡_BOOK1_23 Jan '08_KPP HJUR global simulation r9 2" xfId="45554" xr:uid="{C44AEB09-05B1-4041-8EB1-13E627AC6641}"/>
    <cellStyle name="‡_BOOK1_28 AGUSTUS  '09" xfId="45555" xr:uid="{900A9DE6-37F0-41ED-A04B-AF35C5201005}"/>
    <cellStyle name="‡_BOOK1_3 Desember '09" xfId="45556" xr:uid="{D659C505-4D93-4FE7-8E89-C6363C88C5E1}"/>
    <cellStyle name="‡_BOOK1_31 Jan '08 new" xfId="45557" xr:uid="{3CBAF21A-59D1-49B6-B65C-5A4B234DF6A7}"/>
    <cellStyle name="‡_BOOK1_31 Jan '08 new 2" xfId="45558" xr:uid="{FDA8AD0F-06C7-49A4-A665-EF205B52C6BD}"/>
    <cellStyle name="‡_BOOK1_31 Jan '08 new_base taja April 09" xfId="45559" xr:uid="{BA4CECEF-A0FB-42F6-946E-D68C50346B95}"/>
    <cellStyle name="‡_BOOK1_31 Jan '08 new_base taja April 09 2" xfId="45560" xr:uid="{41E76B02-3DD3-4FC0-AA27-55A89205B82F}"/>
    <cellStyle name="‡_BOOK1_31 Jan '08 new_base taja januari 09" xfId="45561" xr:uid="{C05870D5-2A06-49A1-8AE8-6532B5E4B090}"/>
    <cellStyle name="‡_BOOK1_31 Jan '08 new_base taja januari 09 2" xfId="45562" xr:uid="{E7A7C45C-6E20-4AEB-91C0-8E18925CEE11}"/>
    <cellStyle name="‡_BOOK1_31 Jan '08 new_base taja July 09" xfId="45563" xr:uid="{0CCE35BB-9894-4C91-AC0F-BE293F3C6FE7}"/>
    <cellStyle name="‡_BOOK1_31 Jan '08 new_base taja July 09 2" xfId="45564" xr:uid="{EFFC82C6-EFC3-4714-911D-DEEB6F22C0FC}"/>
    <cellStyle name="‡_BOOK1_31 Jan '08 new_base taja June 09" xfId="45565" xr:uid="{BF16A5C2-26BB-43B4-8257-F30D3F4D9108}"/>
    <cellStyle name="‡_BOOK1_31 Jan '08 new_base taja June 09 2" xfId="45566" xr:uid="{84D3F9E3-07F8-40BF-8D41-BBC06D8E7412}"/>
    <cellStyle name="‡_BOOK1_31 Jan '08 new_base taja March 09" xfId="45567" xr:uid="{A8044BDB-633A-43EA-B60E-9BBCA4C00DE8}"/>
    <cellStyle name="‡_BOOK1_31 Jan '08 new_base taja March 09 2" xfId="45568" xr:uid="{643E7D86-F9C3-4C0F-8754-C68A8BA4D7E9}"/>
    <cellStyle name="‡_BOOK1_31 Jan '08 new_base taja May 09" xfId="45569" xr:uid="{F5F73280-EEA2-4E3E-A2F8-3F885EA7030B}"/>
    <cellStyle name="‡_BOOK1_31 Jan '08 new_base taja May 09 2" xfId="45570" xr:uid="{CFF82248-0FAC-420C-9A69-8DA76132ABBD}"/>
    <cellStyle name="‡_BOOK1_31 Jan '08 new_KPP HJUR global simulation r3" xfId="45571" xr:uid="{D3B451F6-9C39-4BB8-91CE-C65ACDDC37B9}"/>
    <cellStyle name="‡_BOOK1_31 Jan '08 new_KPP HJUR global simulation r3 2" xfId="45572" xr:uid="{9D441B4A-EFA9-40E8-9133-D9916F8C8329}"/>
    <cellStyle name="‡_BOOK1_31 Jan '08 new_KPP HJUR global simulation r4" xfId="45573" xr:uid="{DA714AE2-9EE7-4DB7-97C5-3075D6FC02AE}"/>
    <cellStyle name="‡_BOOK1_31 Jan '08 new_KPP HJUR global simulation r4 2" xfId="45574" xr:uid="{4301BCC3-ED47-4A95-A320-F7BC647C11CA}"/>
    <cellStyle name="‡_BOOK1_31 Jan '08 new_KPP HJUR global simulation r9" xfId="45575" xr:uid="{22DC97C8-8CE7-4CBA-B480-A0F2368CE3B2}"/>
    <cellStyle name="‡_BOOK1_31 Jan '08 new_KPP HJUR global simulation r9 2" xfId="45576" xr:uid="{D439220C-A879-4F04-9880-52F40CB84BE3}"/>
    <cellStyle name="‡_BOOK1_3667C Sanga PMR Mar 07 Rev2" xfId="2006" xr:uid="{4DDA1D3A-E9A0-47A7-9236-BFC2702D3710}"/>
    <cellStyle name="‡_BOOK1_3667C Sanga PMR May 07 Rev 1" xfId="2007" xr:uid="{B4A6E646-9F6F-4A7F-B0B9-D4C9E495D3AD}"/>
    <cellStyle name="‡_BOOK1_4 Desember '09" xfId="45577" xr:uid="{AAFEE8E2-0D13-4A46-9B29-3C1BBE92CBE8}"/>
    <cellStyle name="‡_BOOK1_4_Pere April 2010 (version 1)" xfId="45578" xr:uid="{31D39379-2E53-4227-9C80-A8BB5A004EA1}"/>
    <cellStyle name="‡_BOOK1_4_Pere April 2010 (version 1) 2" xfId="45579" xr:uid="{1545051E-4200-42F6-86F2-0331F5C7799A}"/>
    <cellStyle name="‡_BOOK1_5_KPI Eng Mei 2006" xfId="45580" xr:uid="{F0CD28DF-91CC-4BDE-BCBB-9FBF66E4BAAD}"/>
    <cellStyle name="‡_BOOK1_9 Sept '07" xfId="45581" xr:uid="{CA846375-5CCE-4108-9F0E-1D65527A4556}"/>
    <cellStyle name="‡_BOOK1_ABC COST DAILY &amp; MTD_R11 062010" xfId="45582" xr:uid="{AE783C0F-7295-40CD-A9AF-00113C051F0A}"/>
    <cellStyle name="‡_BOOK1_Accrued April'07_2" xfId="45583" xr:uid="{E4939442-841C-4D77-B822-BB6B186ECDE6}"/>
    <cellStyle name="‡_BOOK1_Accrued April'07_2_13_Drilling &amp; Blasting Check List" xfId="45584" xr:uid="{3119406E-2BC4-4730-AAEB-35DED63FDDE7}"/>
    <cellStyle name="‡_BOOK1_Accrued April'07_2_13_Drilling &amp; Blasting Check List_1" xfId="45585" xr:uid="{29D5BA96-7E86-4BB6-9E5A-E0316C4C0987}"/>
    <cellStyle name="‡_BOOK1_Accrued April'07_2_13_Drilling &amp; Blasting Check List_3" xfId="45586" xr:uid="{381D9815-DB8B-44B4-BDFF-1DE8BD230343}"/>
    <cellStyle name="‡_BOOK1_Accrued April'07_2_13_Drilling &amp; Blasting Check List_4" xfId="45587" xr:uid="{B6B6F01C-1486-44AF-9E51-1E62111771E5}"/>
    <cellStyle name="‡_BOOK1_Accrued April'07_2_COE KPI Agustus" xfId="45588" xr:uid="{FD974511-F5CF-4AB4-8D02-4925F107E7A3}"/>
    <cellStyle name="‡_BOOK1_Accrued April'07_2_COE KPI April'07_CTM" xfId="45589" xr:uid="{3AC7DC89-FDB6-4A7C-BBDD-6B8A1566D41F}"/>
    <cellStyle name="‡_BOOK1_Accrued April'07_2_Drill Blast Inspeksi" xfId="45590" xr:uid="{A8E2CC38-1BC7-40D4-883D-16357FB74656}"/>
    <cellStyle name="‡_BOOK1_Accrued April'07_2_Presentasi" xfId="45591" xr:uid="{6C2A9E41-3314-4D77-9D15-9719DFC87597}"/>
    <cellStyle name="‡_BOOK1_Accrued April'07_2_Presentasi 3" xfId="45592" xr:uid="{549B538B-6F4D-4ECE-96B5-47DF127E1492}"/>
    <cellStyle name="‡_BOOK1_Accrued April'07_2_Presentasi KPI GL" xfId="45593" xr:uid="{9B875EF6-5886-4188-83F7-2D0260FD44DE}"/>
    <cellStyle name="‡_BOOK1_Accrued April'07_2_Presentasi KPI GL2" xfId="45594" xr:uid="{2967DAAE-6D2E-4DC9-B501-FB4F41EA9CC4}"/>
    <cellStyle name="‡_BOOK1_Accrued April'07_2_Presentasi." xfId="45595" xr:uid="{6EBCC5EA-3F92-458E-98AD-B9A164579067}"/>
    <cellStyle name="‡_BOOK1_Accrued April'07_2_Presentasi1" xfId="45596" xr:uid="{5CF58FD3-8325-4FF2-8233-5FE156F759C8}"/>
    <cellStyle name="‡_BOOK1_Accrued April'07_2_Presentasi2" xfId="45597" xr:uid="{5D0FDD46-054C-4991-9F6F-CB34320FF6C0}"/>
    <cellStyle name="‡_BOOK1_Accrued April'07_2_Presentasi3" xfId="45598" xr:uid="{A69CBC2C-5DBA-4096-B2C5-E53C1F7ACA99}"/>
    <cellStyle name="‡_BOOK1_Accrued April'07_2_Presentasi4" xfId="45599" xr:uid="{9769FBEE-B4A4-4E00-AFD6-62535B658AEF}"/>
    <cellStyle name="‡_BOOK1_base taja April 09" xfId="45600" xr:uid="{AE6D47BB-E657-4309-A1CD-0D587CF9C824}"/>
    <cellStyle name="‡_BOOK1_base taja April 09 2" xfId="45601" xr:uid="{C31F7736-14DF-4181-B8C5-6F530F0A5973}"/>
    <cellStyle name="‡_BOOK1_base taja januari 09" xfId="45602" xr:uid="{FBCC14D6-B99B-4E7C-BAA9-9FEBA874A53C}"/>
    <cellStyle name="‡_BOOK1_base taja januari 09 2" xfId="45603" xr:uid="{6A572461-1BCA-46A9-9BBD-677578F1E557}"/>
    <cellStyle name="‡_BOOK1_base taja July 09" xfId="45604" xr:uid="{EAB727CB-E90A-4D71-9BD0-3067EB74BBE6}"/>
    <cellStyle name="‡_BOOK1_base taja July 09 2" xfId="45605" xr:uid="{55115212-EE96-4076-9FE4-440BA9BC1F52}"/>
    <cellStyle name="‡_BOOK1_base taja June 09" xfId="45606" xr:uid="{2B770E91-5E3F-4558-920C-F342BBA71A4F}"/>
    <cellStyle name="‡_BOOK1_base taja June 09 2" xfId="45607" xr:uid="{6FC78700-4F55-4215-A51B-C4BB71624267}"/>
    <cellStyle name="‡_BOOK1_base taja March 09" xfId="45608" xr:uid="{98668DA6-A86B-4530-BDFB-8EE9517699F1}"/>
    <cellStyle name="‡_BOOK1_base taja March 09 2" xfId="45609" xr:uid="{E94710F5-BAF5-452F-8A38-1AF647E0879E}"/>
    <cellStyle name="‡_BOOK1_base taja May 09" xfId="45610" xr:uid="{DC267D17-89AD-4E54-88C9-526FF3F80265}"/>
    <cellStyle name="‡_BOOK1_base taja May 09 2" xfId="45611" xr:uid="{EEDC7F42-0400-482B-8E37-2F71D36BD776}"/>
    <cellStyle name="‡_BOOK1_BOOK1" xfId="45612" xr:uid="{EBCB6A85-86B3-46D9-AA18-50C088598DD8}"/>
    <cellStyle name="‡_BOOK1_BOOK1 2" xfId="45613" xr:uid="{40BA6A13-6425-4295-8344-21C4D1BC07F4}"/>
    <cellStyle name="‡_BOOK1_BOOK1_09 DAR MASTER September '07 " xfId="45614" xr:uid="{3710B217-48CB-4FBF-962D-888D57910459}"/>
    <cellStyle name="‡_BOOK1_BOOK1_09 DAR MASTER September '07 _WIII PERSADA" xfId="45615" xr:uid="{7095B56F-C5EC-4D6C-939E-23F01EEF0AC3}"/>
    <cellStyle name="‡_BOOK1_BOOK1_09 DAR MASTER September '07 Versi 1 " xfId="45616" xr:uid="{AE52C6F2-66BA-4285-A4FB-27FE2E8645EF}"/>
    <cellStyle name="‡_BOOK1_BOOK1_09 DAR MASTER September '07 Versi 1 _WIII PERSADA" xfId="45617" xr:uid="{1DF98ABA-D5DE-47FD-A913-132F654EAFF5}"/>
    <cellStyle name="‡_BOOK1_Book1_1" xfId="45618" xr:uid="{274FF645-8FB3-4059-9404-9FEE961D09AF}"/>
    <cellStyle name="‡_BOOK1_Book1_1 2" xfId="45619" xr:uid="{1B5C12E1-2776-437B-B8B3-8EB02029C357}"/>
    <cellStyle name="‡_BOOK1_Book1_1_base taja April 09" xfId="45620" xr:uid="{98087C92-90BF-4BBC-BDDB-01BFE6711E24}"/>
    <cellStyle name="‡_BOOK1_Book1_1_base taja April 09 2" xfId="45621" xr:uid="{632C1371-2BA0-4CA1-A8C3-9CFBE9892CC5}"/>
    <cellStyle name="‡_BOOK1_Book1_1_base taja januari 09" xfId="45622" xr:uid="{02859045-79B7-4D62-B45C-D038161F52A2}"/>
    <cellStyle name="‡_BOOK1_Book1_1_base taja januari 09 2" xfId="45623" xr:uid="{FEFBA1F2-6437-4215-9371-3DF5BF496699}"/>
    <cellStyle name="‡_BOOK1_Book1_1_base taja July 09" xfId="45624" xr:uid="{5E91269C-14A2-4934-8EB5-F3CFE75A4481}"/>
    <cellStyle name="‡_BOOK1_Book1_1_base taja July 09 2" xfId="45625" xr:uid="{A3D1D298-0B77-4FA4-B513-CB28E78032BA}"/>
    <cellStyle name="‡_BOOK1_Book1_1_base taja June 09" xfId="45626" xr:uid="{DF95A46B-AC39-4C13-BA11-E19EBA462B87}"/>
    <cellStyle name="‡_BOOK1_Book1_1_base taja June 09 2" xfId="45627" xr:uid="{5C6C4DE1-2BD5-42F5-AB86-1CD3729ABD70}"/>
    <cellStyle name="‡_BOOK1_Book1_1_base taja March 09" xfId="45628" xr:uid="{F1781638-B3F7-48C5-93F2-37B41A22D4D0}"/>
    <cellStyle name="‡_BOOK1_Book1_1_base taja March 09 2" xfId="45629" xr:uid="{12420470-7614-4D8A-A085-633C72E79733}"/>
    <cellStyle name="‡_BOOK1_Book1_1_base taja May 09" xfId="45630" xr:uid="{3998E40C-C2AE-4668-98D4-49E019B86832}"/>
    <cellStyle name="‡_BOOK1_Book1_1_base taja May 09 2" xfId="45631" xr:uid="{EB2CCA9A-FB8F-481C-A570-5CAA83FBB133}"/>
    <cellStyle name="‡_BOOK1_Book1_1_Copy of Copy of Daily Report Okt" xfId="45632" xr:uid="{CF1B32A0-8EB3-4851-B80B-00B9F9D95AF9}"/>
    <cellStyle name="‡_BOOK1_Book1_1_Copy of Copy of Daily Report Okt 2" xfId="45633" xr:uid="{F0EF4213-51BA-4396-B788-2B48012C9BD4}"/>
    <cellStyle name="‡_BOOK1_Book1_1_Copy of Copy of Daily Report Okt_base taja April 09" xfId="45634" xr:uid="{C82DC8A6-B633-4522-AA8E-64CD0DB41AAF}"/>
    <cellStyle name="‡_BOOK1_Book1_1_Copy of Copy of Daily Report Okt_base taja April 09 2" xfId="45635" xr:uid="{00346FD4-137A-4494-8CF4-C86A716EB148}"/>
    <cellStyle name="‡_BOOK1_Book1_1_Copy of Copy of Daily Report Okt_base taja januari 09" xfId="45636" xr:uid="{05BF25C1-BEBD-4DB4-9840-AAD261FB3DBE}"/>
    <cellStyle name="‡_BOOK1_Book1_1_Copy of Copy of Daily Report Okt_base taja januari 09 2" xfId="45637" xr:uid="{C8B427BE-8B0C-4783-A195-F5A41A0FAF29}"/>
    <cellStyle name="‡_BOOK1_Book1_1_Copy of Copy of Daily Report Okt_base taja July 09" xfId="45638" xr:uid="{6BF9689E-3063-4001-9955-F41DFBA7154E}"/>
    <cellStyle name="‡_BOOK1_Book1_1_Copy of Copy of Daily Report Okt_base taja July 09 2" xfId="45639" xr:uid="{9FBF4F6E-F61D-4267-A9B7-DAAC0FEF064E}"/>
    <cellStyle name="‡_BOOK1_Book1_1_Copy of Copy of Daily Report Okt_base taja June 09" xfId="45640" xr:uid="{6AA911C2-58FB-4FBA-8263-E748953A4B13}"/>
    <cellStyle name="‡_BOOK1_Book1_1_Copy of Copy of Daily Report Okt_base taja June 09 2" xfId="45641" xr:uid="{A5D1978F-5820-4105-8826-70B35BFB67AB}"/>
    <cellStyle name="‡_BOOK1_Book1_1_Copy of Copy of Daily Report Okt_base taja March 09" xfId="45642" xr:uid="{4DDBC951-5D9C-4112-BC7F-3E9620BF9578}"/>
    <cellStyle name="‡_BOOK1_Book1_1_Copy of Copy of Daily Report Okt_base taja March 09 2" xfId="45643" xr:uid="{5867A6A4-EDC0-496C-BCD6-4C626476A5FF}"/>
    <cellStyle name="‡_BOOK1_Book1_1_Copy of Copy of Daily Report Okt_base taja May 09" xfId="45644" xr:uid="{FE204F74-46E0-4265-AE0F-13A546E19060}"/>
    <cellStyle name="‡_BOOK1_Book1_1_Copy of Copy of Daily Report Okt_base taja May 09 2" xfId="45645" xr:uid="{649D2C8B-4EEA-4E3E-9AB9-90C2350F0C1A}"/>
    <cellStyle name="‡_BOOK1_Book1_1_Copy of Copy of Daily Report Okt_KPP HJUR global simulation r3" xfId="45646" xr:uid="{E50A601D-B47C-4DB4-82F3-90ECDE7E4DCE}"/>
    <cellStyle name="‡_BOOK1_Book1_1_Copy of Copy of Daily Report Okt_KPP HJUR global simulation r3 2" xfId="45647" xr:uid="{E964AEE2-3CF0-418F-BBF1-9F892D994B86}"/>
    <cellStyle name="‡_BOOK1_Book1_1_Copy of Copy of Daily Report Okt_KPP HJUR global simulation r4" xfId="45648" xr:uid="{B1A51E52-5283-4DD9-BD8B-780364C8CC9C}"/>
    <cellStyle name="‡_BOOK1_Book1_1_Copy of Copy of Daily Report Okt_KPP HJUR global simulation r4 2" xfId="45649" xr:uid="{7831F15C-B57C-4819-8C28-7F4A7828A4CE}"/>
    <cellStyle name="‡_BOOK1_Book1_1_Copy of Copy of Daily Report Okt_KPP HJUR global simulation r9" xfId="45650" xr:uid="{286FC2AC-3BEE-4C48-A147-3E67F7A2DDD3}"/>
    <cellStyle name="‡_BOOK1_Book1_1_Copy of Copy of Daily Report Okt_KPP HJUR global simulation r9 2" xfId="45651" xr:uid="{14D437E0-16F3-47DD-AF4D-18FAE5DEC70C}"/>
    <cellStyle name="‡_BOOK1_Book1_1_KPP HJUR global simulation r3" xfId="45652" xr:uid="{5E38576E-948B-4353-B6CD-E05B1D75D6AA}"/>
    <cellStyle name="‡_BOOK1_Book1_1_KPP HJUR global simulation r3 2" xfId="45653" xr:uid="{1519B7F4-0A9A-4272-BE20-914C049538B0}"/>
    <cellStyle name="‡_BOOK1_Book1_1_KPP HJUR global simulation r4" xfId="45654" xr:uid="{C5697002-1314-4E5A-91BF-7BA6A9530129}"/>
    <cellStyle name="‡_BOOK1_Book1_1_KPP HJUR global simulation r4 2" xfId="45655" xr:uid="{06E3947D-D67E-4079-BF60-3AA5FAD660FC}"/>
    <cellStyle name="‡_BOOK1_Book1_1_KPP HJUR global simulation r9" xfId="45656" xr:uid="{3099AF5E-A970-4708-9451-EB49E86AAAD8}"/>
    <cellStyle name="‡_BOOK1_Book1_1_KPP HJUR global simulation r9 2" xfId="45657" xr:uid="{D9EC23F2-2789-4C2E-94F4-66127D4701D9}"/>
    <cellStyle name="‡_BOOK1_BOOK1_base taja April 09" xfId="45658" xr:uid="{C3B6F876-2D11-4B0C-B6DD-A79FA0C6A368}"/>
    <cellStyle name="‡_BOOK1_BOOK1_base taja April 09 2" xfId="45659" xr:uid="{7B3A26E5-AC43-4288-AD17-3213F7D67E3C}"/>
    <cellStyle name="‡_BOOK1_BOOK1_base taja januari 09" xfId="45660" xr:uid="{CADAD163-7887-4DA4-8A77-C9DCC0FF2D0A}"/>
    <cellStyle name="‡_BOOK1_BOOK1_base taja januari 09 2" xfId="45661" xr:uid="{77995D15-408F-49D9-BFFE-DADBEB07E8A6}"/>
    <cellStyle name="‡_BOOK1_BOOK1_base taja July 09" xfId="45662" xr:uid="{BA38D3E5-ED0A-4DE5-83A6-98F6D517359E}"/>
    <cellStyle name="‡_BOOK1_BOOK1_base taja July 09 2" xfId="45663" xr:uid="{F13EC4D1-C2DF-468E-B60D-753ADDCA1D47}"/>
    <cellStyle name="‡_BOOK1_BOOK1_base taja June 09" xfId="45664" xr:uid="{E4DF9DC0-BA05-4090-9219-96C9CA235974}"/>
    <cellStyle name="‡_BOOK1_BOOK1_base taja June 09 2" xfId="45665" xr:uid="{A24BB950-A110-4F9B-93F0-4ADE488C1B5A}"/>
    <cellStyle name="‡_BOOK1_BOOK1_base taja March 09" xfId="45666" xr:uid="{BFF01AF3-C104-4ADC-8BAA-E0FA0218D3A9}"/>
    <cellStyle name="‡_BOOK1_BOOK1_base taja March 09 2" xfId="45667" xr:uid="{8C1CAC22-687F-476B-A867-3DD0CB85D6A4}"/>
    <cellStyle name="‡_BOOK1_BOOK1_base taja May 09" xfId="45668" xr:uid="{E4C3709F-174F-4598-A8A2-C18BA08D2B1E}"/>
    <cellStyle name="‡_BOOK1_BOOK1_base taja May 09 2" xfId="45669" xr:uid="{523F52B3-C23A-4A55-8E1D-6130062D0E92}"/>
    <cellStyle name="‡_BOOK1_BOOK1_Copy of Copy of Daily Report Okt" xfId="45670" xr:uid="{E35385F5-8040-419C-9191-65A7647D8E1C}"/>
    <cellStyle name="‡_BOOK1_BOOK1_Copy of Copy of Daily Report Okt 2" xfId="45671" xr:uid="{2884F4E6-8CCA-49FF-B8C0-ED6B0210D167}"/>
    <cellStyle name="‡_BOOK1_BOOK1_Copy of Copy of Daily Report Okt_base taja April 09" xfId="45672" xr:uid="{5B8251DB-E4A7-43D9-9E13-71A0A8B65882}"/>
    <cellStyle name="‡_BOOK1_BOOK1_Copy of Copy of Daily Report Okt_base taja April 09 2" xfId="45673" xr:uid="{D58CA968-3C85-49D7-BB44-04EA40FB55F7}"/>
    <cellStyle name="‡_BOOK1_BOOK1_Copy of Copy of Daily Report Okt_base taja januari 09" xfId="45674" xr:uid="{9F909B0A-3AB5-47EB-8955-0EF8F88DDAC1}"/>
    <cellStyle name="‡_BOOK1_BOOK1_Copy of Copy of Daily Report Okt_base taja januari 09 2" xfId="45675" xr:uid="{898AF00B-F164-41D6-A340-F1396129D8D0}"/>
    <cellStyle name="‡_BOOK1_BOOK1_Copy of Copy of Daily Report Okt_base taja July 09" xfId="45676" xr:uid="{58A31D4D-3AED-45DA-A494-B20755B7EEE5}"/>
    <cellStyle name="‡_BOOK1_BOOK1_Copy of Copy of Daily Report Okt_base taja July 09 2" xfId="45677" xr:uid="{6192F0EC-3C8C-48D0-8AE0-3B2C7CD119C9}"/>
    <cellStyle name="‡_BOOK1_BOOK1_Copy of Copy of Daily Report Okt_base taja June 09" xfId="45678" xr:uid="{68B2F538-8CA9-4932-A011-65EAE06BF493}"/>
    <cellStyle name="‡_BOOK1_BOOK1_Copy of Copy of Daily Report Okt_base taja June 09 2" xfId="45679" xr:uid="{F62F7DBA-F180-4E30-BE70-07D9B7291BB5}"/>
    <cellStyle name="‡_BOOK1_BOOK1_Copy of Copy of Daily Report Okt_base taja March 09" xfId="45680" xr:uid="{3623CE7E-A65E-46AF-9542-7EE7A3894D11}"/>
    <cellStyle name="‡_BOOK1_BOOK1_Copy of Copy of Daily Report Okt_base taja March 09 2" xfId="45681" xr:uid="{44A862E3-A9AA-4FBC-BC00-812D3B19550D}"/>
    <cellStyle name="‡_BOOK1_BOOK1_Copy of Copy of Daily Report Okt_base taja May 09" xfId="45682" xr:uid="{4EEFF734-95AF-4F8C-B752-B7B9840D53D5}"/>
    <cellStyle name="‡_BOOK1_BOOK1_Copy of Copy of Daily Report Okt_base taja May 09 2" xfId="45683" xr:uid="{0B188283-7028-4E7D-89A6-BDE792F6E8DE}"/>
    <cellStyle name="‡_BOOK1_BOOK1_Copy of Copy of Daily Report Okt_KPP HJUR global simulation r3" xfId="45684" xr:uid="{2D6859C5-A1AB-4913-97C4-56362520DFE5}"/>
    <cellStyle name="‡_BOOK1_BOOK1_Copy of Copy of Daily Report Okt_KPP HJUR global simulation r3 2" xfId="45685" xr:uid="{2DD99E1F-A2F5-42E7-93E1-088C438E0F74}"/>
    <cellStyle name="‡_BOOK1_BOOK1_Copy of Copy of Daily Report Okt_KPP HJUR global simulation r4" xfId="45686" xr:uid="{EED2913E-C3AC-4ABA-BD44-80E7B6F6473B}"/>
    <cellStyle name="‡_BOOK1_BOOK1_Copy of Copy of Daily Report Okt_KPP HJUR global simulation r4 2" xfId="45687" xr:uid="{12BE6222-1B1D-43F9-96AB-42DFA48E8DE8}"/>
    <cellStyle name="‡_BOOK1_BOOK1_Copy of Copy of Daily Report Okt_KPP HJUR global simulation r9" xfId="45688" xr:uid="{891BED25-B588-42BA-B7B6-370C4B33AB94}"/>
    <cellStyle name="‡_BOOK1_BOOK1_Copy of Copy of Daily Report Okt_KPP HJUR global simulation r9 2" xfId="45689" xr:uid="{82DE2B1A-7616-422C-AF7B-95000006F7B2}"/>
    <cellStyle name="‡_BOOK1_BOOK1_Daily 12 Mei '06" xfId="45690" xr:uid="{74CE139F-6843-4307-AE69-5021A672CBD4}"/>
    <cellStyle name="‡_BOOK1_BOOK1_Daily 12 Mei '06 2" xfId="45691" xr:uid="{B48E5C42-3788-42A1-81BF-FDA275336E00}"/>
    <cellStyle name="‡_BOOK1_BOOK1_Daily 12 Mei '06_08_Daily Report  Agustus'11" xfId="45692" xr:uid="{03BE2F7A-6866-442E-868C-426A6AA2A4CE}"/>
    <cellStyle name="‡_BOOK1_BOOK1_Daily 12 Mei '06_Copy of Copy of Daily Report Okt" xfId="45693" xr:uid="{238E6BB9-E16A-4C9C-9512-4864E265B854}"/>
    <cellStyle name="‡_BOOK1_BOOK1_Daily 12 Mei '06_Copy of Copy of Daily Report Okt 2" xfId="45694" xr:uid="{A60FA05A-90D7-443A-8188-FC1A2D722E0C}"/>
    <cellStyle name="‡_BOOK1_BOOK1_Daily 12 Mei '06_Copy of Copy of Daily Report Okt_base taja April 09" xfId="45695" xr:uid="{94ACA340-0E3D-4CF8-B51E-FB0A97B04846}"/>
    <cellStyle name="‡_BOOK1_BOOK1_Daily 12 Mei '06_Copy of Copy of Daily Report Okt_base taja April 09 2" xfId="45696" xr:uid="{5831B39C-9C92-4FBC-9D61-E6502C3CEE9E}"/>
    <cellStyle name="‡_BOOK1_BOOK1_Daily 12 Mei '06_Copy of Copy of Daily Report Okt_base taja januari 09" xfId="45697" xr:uid="{D875ACF4-16A0-43EB-86A2-81E96705CD78}"/>
    <cellStyle name="‡_BOOK1_BOOK1_Daily 12 Mei '06_Copy of Copy of Daily Report Okt_base taja januari 09 2" xfId="45698" xr:uid="{8056EA3A-F4FA-4708-B2A8-514152E2CA7E}"/>
    <cellStyle name="‡_BOOK1_BOOK1_Daily 12 Mei '06_Copy of Copy of Daily Report Okt_base taja July 09" xfId="45699" xr:uid="{E20EFB17-F1B5-46CE-8896-01279C42C7D4}"/>
    <cellStyle name="‡_BOOK1_BOOK1_Daily 12 Mei '06_Copy of Copy of Daily Report Okt_base taja July 09 2" xfId="45700" xr:uid="{F050B51F-2983-4DD9-AEDA-D44A1C4BC2AB}"/>
    <cellStyle name="‡_BOOK1_BOOK1_Daily 12 Mei '06_Copy of Copy of Daily Report Okt_base taja June 09" xfId="45701" xr:uid="{F1E4B7F4-10ED-4A84-BDB8-201F5C4461F4}"/>
    <cellStyle name="‡_BOOK1_BOOK1_Daily 12 Mei '06_Copy of Copy of Daily Report Okt_base taja June 09 2" xfId="45702" xr:uid="{716FB1B0-51C2-4037-8839-C566A7B3EC0A}"/>
    <cellStyle name="‡_BOOK1_BOOK1_Daily 12 Mei '06_Copy of Copy of Daily Report Okt_base taja March 09" xfId="45703" xr:uid="{2B84A17F-AC43-4280-BD8B-6155686EA4B5}"/>
    <cellStyle name="‡_BOOK1_BOOK1_Daily 12 Mei '06_Copy of Copy of Daily Report Okt_base taja March 09 2" xfId="45704" xr:uid="{27FFB921-89A1-4801-974B-351BD04DCCF0}"/>
    <cellStyle name="‡_BOOK1_BOOK1_Daily 12 Mei '06_Copy of Copy of Daily Report Okt_base taja May 09" xfId="45705" xr:uid="{37A69CC7-DA9B-47FB-90BE-DA08A29E1115}"/>
    <cellStyle name="‡_BOOK1_BOOK1_Daily 12 Mei '06_Copy of Copy of Daily Report Okt_base taja May 09 2" xfId="45706" xr:uid="{FFBC8D18-8C88-4DCA-AB95-517CD859AAE5}"/>
    <cellStyle name="‡_BOOK1_BOOK1_Daily 12 Mei '06_Copy of Copy of Daily Report Okt_KPP HJUR global simulation r3" xfId="45707" xr:uid="{C8F00EFC-EAA2-4394-9191-F35F5C13F94B}"/>
    <cellStyle name="‡_BOOK1_BOOK1_Daily 12 Mei '06_Copy of Copy of Daily Report Okt_KPP HJUR global simulation r3 2" xfId="45708" xr:uid="{FF101D7D-DB8D-40A5-A654-06B4DAB1D990}"/>
    <cellStyle name="‡_BOOK1_BOOK1_Daily 12 Mei '06_Copy of Copy of Daily Report Okt_KPP HJUR global simulation r4" xfId="45709" xr:uid="{A41E981F-19AD-4EBD-9B19-5E2EC28D95D4}"/>
    <cellStyle name="‡_BOOK1_BOOK1_Daily 12 Mei '06_Copy of Copy of Daily Report Okt_KPP HJUR global simulation r4 2" xfId="45710" xr:uid="{684EDE40-294D-4DB2-9CFD-DB6899B3658C}"/>
    <cellStyle name="‡_BOOK1_BOOK1_Daily 12 Mei '06_Copy of Copy of Daily Report Okt_KPP HJUR global simulation r9" xfId="45711" xr:uid="{4AB9F067-037D-4B20-B937-CBD2C3D9F6D3}"/>
    <cellStyle name="‡_BOOK1_BOOK1_Daily 12 Mei '06_Copy of Copy of Daily Report Okt_KPP HJUR global simulation r9 2" xfId="45712" xr:uid="{9988FE1E-ECAE-444A-8EAB-1A1BB6920829}"/>
    <cellStyle name="‡_BOOK1_BOOK1_Daily 12 Mei '06_Daily Report  Feb'11" xfId="45713" xr:uid="{A2727E48-E0DD-4E9B-B15B-FEC74CC0B559}"/>
    <cellStyle name="‡_BOOK1_BOOK1_Daily 12 Mei '06_Daily Report  Jan'10" xfId="45714" xr:uid="{0C751350-D17E-4470-AC31-DA5FD575A3B2}"/>
    <cellStyle name="‡_BOOK1_BOOK1_Daily 12 Mei '06_KPP HJUR global simulation r3" xfId="45715" xr:uid="{875FFA20-9A3B-4CDA-843F-C28CB5D390D0}"/>
    <cellStyle name="‡_BOOK1_BOOK1_Daily 12 Mei '06_KPP HJUR global simulation r3 2" xfId="45716" xr:uid="{A4A9F2A3-5746-4453-939C-A1692F0D7D1F}"/>
    <cellStyle name="‡_BOOK1_BOOK1_Daily 12 Mei '06_KPP HJUR global simulation r4" xfId="45717" xr:uid="{01A3AE90-BBF0-4862-84D7-70807D8AB2C6}"/>
    <cellStyle name="‡_BOOK1_BOOK1_Daily 12 Mei '06_KPP HJUR global simulation r4 2" xfId="45718" xr:uid="{1BA6842C-CA1D-4841-89E8-C4663D4A8FCA}"/>
    <cellStyle name="‡_BOOK1_BOOK1_Daily 12 Mei '06_KPP HJUR global simulation r9" xfId="45719" xr:uid="{5D30D949-329A-4812-B5A7-634F3441C6EC}"/>
    <cellStyle name="‡_BOOK1_BOOK1_Daily 12 Mei '06_KPP HJUR global simulation r9 2" xfId="45720" xr:uid="{759CBABB-F24A-4398-B973-E429A509A2DA}"/>
    <cellStyle name="‡_BOOK1_BOOK1_Daily 12 Mei '06_Master Daily Report" xfId="45721" xr:uid="{5BD863FE-B9AD-40A1-A700-67FAA7053D51}"/>
    <cellStyle name="‡_BOOK1_BOOK1_Daily 12 Mei '06_Master Daily Report  Des'10" xfId="45722" xr:uid="{CEE1BA50-923E-4DA8-B86E-2C99E874FF62}"/>
    <cellStyle name="‡_BOOK1_BOOK1_KPP HJUR global simulation r3" xfId="45723" xr:uid="{0A192128-2C23-4208-84EE-98842CA9BE18}"/>
    <cellStyle name="‡_BOOK1_BOOK1_KPP HJUR global simulation r3 2" xfId="45724" xr:uid="{46F0564D-C0C5-471A-88F7-6186FC0EF800}"/>
    <cellStyle name="‡_BOOK1_BOOK1_KPP HJUR global simulation r4" xfId="45725" xr:uid="{E8282E1B-028C-48A1-AE43-3E8B685026B4}"/>
    <cellStyle name="‡_BOOK1_BOOK1_KPP HJUR global simulation r4 2" xfId="45726" xr:uid="{B6A2305C-8D45-43F8-B4A3-6CE84EDCDC80}"/>
    <cellStyle name="‡_BOOK1_BOOK1_KPP HJUR global simulation r9" xfId="45727" xr:uid="{DEF62563-A6B1-4D2E-9D7D-2EB7485D3731}"/>
    <cellStyle name="‡_BOOK1_BOOK1_KPP HJUR global simulation r9 2" xfId="45728" xr:uid="{3D7D99F7-6E54-4013-A33E-A46A3540AEDB}"/>
    <cellStyle name="‡_BOOK1_Book5" xfId="45729" xr:uid="{7B9928C5-808E-495F-AF07-87047B884592}"/>
    <cellStyle name="‡_BOOK1_Claim Summary" xfId="2008" xr:uid="{8ED6B766-4D94-4803-BA4F-6CE93B88EB58}"/>
    <cellStyle name="‡_BOOK1_Claim Summary_3667C Sanga PMR Mar 07 Rev2" xfId="2009" xr:uid="{4207C3BC-3C00-4EF4-91B3-6593896F1760}"/>
    <cellStyle name="‡_BOOK1_Claim Summary_3667C Sanga PMR May 07 Rev 1" xfId="2010" xr:uid="{7F8B3040-A14A-4C48-964E-0B9ABD88D675}"/>
    <cellStyle name="‡_BOOK1_COE KPI Agustus" xfId="45730" xr:uid="{F74B1CD7-B5E5-4B6A-B107-E06CAE42D8F1}"/>
    <cellStyle name="‡_BOOK1_COE KPI April'07_CTM" xfId="45731" xr:uid="{DC694B5B-4CB2-42CF-88A2-A055E39764C9}"/>
    <cellStyle name="‡_BOOK1_COE KPI_2" xfId="45732" xr:uid="{3E6D35C2-208F-4E93-A9A9-C89414C26666}"/>
    <cellStyle name="‡_BOOK1_Copy of 1 Desember '09" xfId="45733" xr:uid="{A09456A4-0AC8-4196-8248-9451609EF328}"/>
    <cellStyle name="‡_BOOK1_Copy of Copy of Daily Report Okt" xfId="45734" xr:uid="{060AB4C3-3984-45F8-814C-A2260C1D6622}"/>
    <cellStyle name="‡_BOOK1_Copy of Copy of Daily Report Okt 2" xfId="45735" xr:uid="{C940F046-4DFA-47F7-BB96-978878C3FE2F}"/>
    <cellStyle name="‡_BOOK1_Copy of Copy of Daily Report Okt_base taja April 09" xfId="45736" xr:uid="{54300711-E055-47F4-9009-03782BF7EA81}"/>
    <cellStyle name="‡_BOOK1_Copy of Copy of Daily Report Okt_base taja April 09 2" xfId="45737" xr:uid="{C7959520-D3EF-41B2-8060-A1DE2C4C6438}"/>
    <cellStyle name="‡_BOOK1_Copy of Copy of Daily Report Okt_base taja januari 09" xfId="45738" xr:uid="{91401447-F2D6-4D01-BAB4-15175D4C9517}"/>
    <cellStyle name="‡_BOOK1_Copy of Copy of Daily Report Okt_base taja januari 09 2" xfId="45739" xr:uid="{0AFF4F65-8C93-4B35-B247-C65FA160170B}"/>
    <cellStyle name="‡_BOOK1_Copy of Copy of Daily Report Okt_base taja July 09" xfId="45740" xr:uid="{73B9E3AF-FFF7-4D77-9BC3-44E43FA4B2F5}"/>
    <cellStyle name="‡_BOOK1_Copy of Copy of Daily Report Okt_base taja July 09 2" xfId="45741" xr:uid="{7FB6098F-9D51-43A3-9029-6CB09EED633B}"/>
    <cellStyle name="‡_BOOK1_Copy of Copy of Daily Report Okt_base taja June 09" xfId="45742" xr:uid="{3130D903-5704-40FD-8DE2-F68615F5BE5F}"/>
    <cellStyle name="‡_BOOK1_Copy of Copy of Daily Report Okt_base taja June 09 2" xfId="45743" xr:uid="{85D5BCFF-2F44-46B7-AAC1-F1F9B128A1E8}"/>
    <cellStyle name="‡_BOOK1_Copy of Copy of Daily Report Okt_base taja March 09" xfId="45744" xr:uid="{D3B7FD6D-66FC-4201-B462-B0F5D630D55D}"/>
    <cellStyle name="‡_BOOK1_Copy of Copy of Daily Report Okt_base taja March 09 2" xfId="45745" xr:uid="{B3B9202C-F443-4E10-9581-A3C422D7DE59}"/>
    <cellStyle name="‡_BOOK1_Copy of Copy of Daily Report Okt_base taja May 09" xfId="45746" xr:uid="{A01498E9-8484-440B-8D9D-96CD70796969}"/>
    <cellStyle name="‡_BOOK1_Copy of Copy of Daily Report Okt_base taja May 09 2" xfId="45747" xr:uid="{9E8EDDCF-7AC0-4C01-91D3-FE99A9E2B3B4}"/>
    <cellStyle name="‡_BOOK1_Copy of Copy of Daily Report Okt_KPP HJUR global simulation r3" xfId="45748" xr:uid="{3F6D27CB-46DB-4DD8-BF2A-9D73C9BC6940}"/>
    <cellStyle name="‡_BOOK1_Copy of Copy of Daily Report Okt_KPP HJUR global simulation r3 2" xfId="45749" xr:uid="{E2CBF34A-449E-4E8F-AB44-5172D4EAE605}"/>
    <cellStyle name="‡_BOOK1_Copy of Copy of Daily Report Okt_KPP HJUR global simulation r4" xfId="45750" xr:uid="{EC6C72DA-497F-496D-ACB4-203E5FE9A474}"/>
    <cellStyle name="‡_BOOK1_Copy of Copy of Daily Report Okt_KPP HJUR global simulation r4 2" xfId="45751" xr:uid="{8E04F3E8-EED1-4997-9050-842135F67157}"/>
    <cellStyle name="‡_BOOK1_Copy of Copy of Daily Report Okt_KPP HJUR global simulation r9" xfId="45752" xr:uid="{F79E0667-0A94-49C5-838A-C928B2C0B6B6}"/>
    <cellStyle name="‡_BOOK1_Copy of Copy of Daily Report Okt_KPP HJUR global simulation r9 2" xfId="45753" xr:uid="{D1E6117F-B828-4114-8923-D99A8FD22B1D}"/>
    <cellStyle name="‡_BOOK1_Copy of daily konsol" xfId="45754" xr:uid="{5ED2E30D-50FE-4B1B-AD76-A448A5E730B8}"/>
    <cellStyle name="‡_BOOK1_COR Analyze_2008-01_BAYA" xfId="45755" xr:uid="{5F05B8FB-E637-4FF3-8BC3-ECF09650A9DF}"/>
    <cellStyle name="‡_BOOK1_Daily 12 Mei '06" xfId="45756" xr:uid="{D32CE55A-4C02-4196-BB16-F6037FE5DA53}"/>
    <cellStyle name="‡_BOOK1_Daily 12 Mei '06 2" xfId="45757" xr:uid="{11C9009E-6039-45ED-952C-25CF0C433A29}"/>
    <cellStyle name="‡_BOOK1_Daily 12 Mei '06_08_Daily Report  Agustus'11" xfId="45758" xr:uid="{6E5169CD-92F4-4771-92C1-946A6F1A8F0F}"/>
    <cellStyle name="‡_BOOK1_Daily 12 Mei '06_Copy of Copy of Daily Report Okt" xfId="45759" xr:uid="{02A43103-E402-4BC2-82D1-EB82F5E9B705}"/>
    <cellStyle name="‡_BOOK1_Daily 12 Mei '06_Copy of Copy of Daily Report Okt 2" xfId="45760" xr:uid="{ACB8D673-5F49-441D-BBA8-73F1A713D8A0}"/>
    <cellStyle name="‡_BOOK1_Daily 12 Mei '06_Copy of Copy of Daily Report Okt_base taja April 09" xfId="45761" xr:uid="{54B3B30D-6EDA-483C-8EDA-6470B5192D4F}"/>
    <cellStyle name="‡_BOOK1_Daily 12 Mei '06_Copy of Copy of Daily Report Okt_base taja April 09 2" xfId="45762" xr:uid="{2481AA58-C9DB-4C20-AC4B-5C8AAFE37AF2}"/>
    <cellStyle name="‡_BOOK1_Daily 12 Mei '06_Copy of Copy of Daily Report Okt_base taja januari 09" xfId="45763" xr:uid="{761DBA8F-1CBA-4B91-A4F2-7BCDCAF6E579}"/>
    <cellStyle name="‡_BOOK1_Daily 12 Mei '06_Copy of Copy of Daily Report Okt_base taja januari 09 2" xfId="45764" xr:uid="{38FEC1CC-00AA-4C8F-A212-A5B42F356C72}"/>
    <cellStyle name="‡_BOOK1_Daily 12 Mei '06_Copy of Copy of Daily Report Okt_base taja July 09" xfId="45765" xr:uid="{F2BE8B87-EC3B-4378-B396-1A49E0A73E20}"/>
    <cellStyle name="‡_BOOK1_Daily 12 Mei '06_Copy of Copy of Daily Report Okt_base taja July 09 2" xfId="45766" xr:uid="{D4A8264F-C865-421D-918D-A17D29E098E6}"/>
    <cellStyle name="‡_BOOK1_Daily 12 Mei '06_Copy of Copy of Daily Report Okt_base taja June 09" xfId="45767" xr:uid="{E561BDD9-2119-46E3-8F93-F5386456FBD3}"/>
    <cellStyle name="‡_BOOK1_Daily 12 Mei '06_Copy of Copy of Daily Report Okt_base taja June 09 2" xfId="45768" xr:uid="{FEDA93BF-FCC5-42C6-AE43-FB1C666F92A5}"/>
    <cellStyle name="‡_BOOK1_Daily 12 Mei '06_Copy of Copy of Daily Report Okt_base taja March 09" xfId="45769" xr:uid="{6EDF3E7E-3293-4E0C-8662-704DD83B9096}"/>
    <cellStyle name="‡_BOOK1_Daily 12 Mei '06_Copy of Copy of Daily Report Okt_base taja March 09 2" xfId="45770" xr:uid="{0D71C5A7-82C1-44C3-B3BD-66B838C52BE3}"/>
    <cellStyle name="‡_BOOK1_Daily 12 Mei '06_Copy of Copy of Daily Report Okt_base taja May 09" xfId="45771" xr:uid="{41C3742B-C598-4476-BEF8-9819A0FE8B06}"/>
    <cellStyle name="‡_BOOK1_Daily 12 Mei '06_Copy of Copy of Daily Report Okt_base taja May 09 2" xfId="45772" xr:uid="{2F1A2730-3089-4F45-B063-9B8CD774C8A6}"/>
    <cellStyle name="‡_BOOK1_Daily 12 Mei '06_Copy of Copy of Daily Report Okt_KPP HJUR global simulation r3" xfId="45773" xr:uid="{76788A06-D474-4A82-9D99-56C7881CDBE2}"/>
    <cellStyle name="‡_BOOK1_Daily 12 Mei '06_Copy of Copy of Daily Report Okt_KPP HJUR global simulation r3 2" xfId="45774" xr:uid="{0C7B9389-3B60-4DCB-8ACF-97EDC7D69100}"/>
    <cellStyle name="‡_BOOK1_Daily 12 Mei '06_Copy of Copy of Daily Report Okt_KPP HJUR global simulation r4" xfId="45775" xr:uid="{05AF2C3F-44A0-4F78-B2D6-D525D8B65BE3}"/>
    <cellStyle name="‡_BOOK1_Daily 12 Mei '06_Copy of Copy of Daily Report Okt_KPP HJUR global simulation r4 2" xfId="45776" xr:uid="{CBBFEF0D-94D4-4D50-8680-B51AE3464311}"/>
    <cellStyle name="‡_BOOK1_Daily 12 Mei '06_Copy of Copy of Daily Report Okt_KPP HJUR global simulation r9" xfId="45777" xr:uid="{12937CFA-8664-4782-94AB-C2116F53173D}"/>
    <cellStyle name="‡_BOOK1_Daily 12 Mei '06_Copy of Copy of Daily Report Okt_KPP HJUR global simulation r9 2" xfId="45778" xr:uid="{DF839BED-8DCC-4AB1-BF68-28EBC03BF930}"/>
    <cellStyle name="‡_BOOK1_Daily 12 Mei '06_Daily Report  Feb'11" xfId="45779" xr:uid="{A9D7A56F-9AFA-43AE-B27F-A01D3B3D1B0D}"/>
    <cellStyle name="‡_BOOK1_Daily 12 Mei '06_Daily Report  Jan'10" xfId="45780" xr:uid="{FCFB38B9-0E5A-498B-824D-81742A9EFA7C}"/>
    <cellStyle name="‡_BOOK1_Daily 12 Mei '06_KPP HJUR global simulation r3" xfId="45781" xr:uid="{82A6CCA6-356B-4BC0-9D93-C828D469E258}"/>
    <cellStyle name="‡_BOOK1_Daily 12 Mei '06_KPP HJUR global simulation r3 2" xfId="45782" xr:uid="{5F9C31F9-9B8C-451A-9982-6ACDE3D04395}"/>
    <cellStyle name="‡_BOOK1_Daily 12 Mei '06_KPP HJUR global simulation r4" xfId="45783" xr:uid="{5357B446-8C4E-4EFB-92F5-97F36253B014}"/>
    <cellStyle name="‡_BOOK1_Daily 12 Mei '06_KPP HJUR global simulation r4 2" xfId="45784" xr:uid="{1EE3F9F7-991E-48B6-A583-E17006361050}"/>
    <cellStyle name="‡_BOOK1_Daily 12 Mei '06_KPP HJUR global simulation r9" xfId="45785" xr:uid="{A18CCE0E-7F15-41B4-9C7E-0FB5B0EEFA50}"/>
    <cellStyle name="‡_BOOK1_Daily 12 Mei '06_KPP HJUR global simulation r9 2" xfId="45786" xr:uid="{474CBFA3-5AB8-4A7C-AB0E-F18CA494FB1F}"/>
    <cellStyle name="‡_BOOK1_Daily 12 Mei '06_Master Daily Report" xfId="45787" xr:uid="{44B30865-9992-472C-90D4-5E75B132A74C}"/>
    <cellStyle name="‡_BOOK1_Daily 12 Mei '06_Master Daily Report  Des'10" xfId="45788" xr:uid="{9F63D202-5C4A-44B6-8098-CD5235454DEF}"/>
    <cellStyle name="‡_BOOK1_Daily report juli" xfId="45789" xr:uid="{A40A74D1-12C4-4CE5-BF2D-C9589A8B1850}"/>
    <cellStyle name="‡_BOOK1_Daily report juli 2" xfId="45790" xr:uid="{E310F72E-238C-4F8D-B4A2-BCFF4D1CD0FE}"/>
    <cellStyle name="‡_BOOK1_Daily report juli_base taja April 09" xfId="45791" xr:uid="{EEB3750F-F41F-4105-9B39-D353BF521FF4}"/>
    <cellStyle name="‡_BOOK1_Daily report juli_base taja April 09 2" xfId="45792" xr:uid="{7E558381-FF72-4DB8-B344-1552BD2784F1}"/>
    <cellStyle name="‡_BOOK1_Daily report juli_base taja januari 09" xfId="45793" xr:uid="{8248AB2D-12CC-415F-A514-28B6AF68091D}"/>
    <cellStyle name="‡_BOOK1_Daily report juli_base taja januari 09 2" xfId="45794" xr:uid="{A9468497-97EB-4F2A-B983-9E7CB15CF097}"/>
    <cellStyle name="‡_BOOK1_Daily report juli_base taja July 09" xfId="45795" xr:uid="{0B38FF0A-626C-49D3-A4C4-314308AFBAA8}"/>
    <cellStyle name="‡_BOOK1_Daily report juli_base taja July 09 2" xfId="45796" xr:uid="{6635CD2B-3792-4B8F-ACA1-B04C6BD23129}"/>
    <cellStyle name="‡_BOOK1_Daily report juli_base taja June 09" xfId="45797" xr:uid="{BEAE4FA8-ABC0-43E3-B3E0-E5294F489EE9}"/>
    <cellStyle name="‡_BOOK1_Daily report juli_base taja June 09 2" xfId="45798" xr:uid="{CE30E6DB-9E56-4791-B482-BEC3C047B4C6}"/>
    <cellStyle name="‡_BOOK1_Daily report juli_base taja March 09" xfId="45799" xr:uid="{83775DA7-E51C-4590-B814-91882454640C}"/>
    <cellStyle name="‡_BOOK1_Daily report juli_base taja March 09 2" xfId="45800" xr:uid="{81FD10C4-D82C-493A-AAAC-A585D60ED0D6}"/>
    <cellStyle name="‡_BOOK1_Daily report juli_base taja May 09" xfId="45801" xr:uid="{8D428D7D-5817-4D11-BB84-D69E7A8E3F03}"/>
    <cellStyle name="‡_BOOK1_Daily report juli_base taja May 09 2" xfId="45802" xr:uid="{038CAE5E-F3C6-4871-AFF5-390CCECD94A7}"/>
    <cellStyle name="‡_BOOK1_Daily report juli_Copy of Copy of Daily Report Okt" xfId="45803" xr:uid="{6B7E92E9-53A3-4371-B571-3C1C393ED88C}"/>
    <cellStyle name="‡_BOOK1_Daily report juli_Copy of Copy of Daily Report Okt 2" xfId="45804" xr:uid="{59326E1C-D11F-4DB8-9CC5-D5D71B578248}"/>
    <cellStyle name="‡_BOOK1_Daily report juli_Copy of Copy of Daily Report Okt_base taja April 09" xfId="45805" xr:uid="{9636B2F2-458E-4936-9AEB-ECF96010BCD0}"/>
    <cellStyle name="‡_BOOK1_Daily report juli_Copy of Copy of Daily Report Okt_base taja April 09 2" xfId="45806" xr:uid="{97268B58-06DA-479A-A8B9-FDDDCCA12660}"/>
    <cellStyle name="‡_BOOK1_Daily report juli_Copy of Copy of Daily Report Okt_base taja januari 09" xfId="45807" xr:uid="{DB7C0502-8278-4F08-A062-2FB145D6D87B}"/>
    <cellStyle name="‡_BOOK1_Daily report juli_Copy of Copy of Daily Report Okt_base taja januari 09 2" xfId="45808" xr:uid="{583CCB6F-A64F-436F-B1AC-980E0B491210}"/>
    <cellStyle name="‡_BOOK1_Daily report juli_Copy of Copy of Daily Report Okt_base taja July 09" xfId="45809" xr:uid="{51D23435-3091-4C4D-808E-9A172E97614E}"/>
    <cellStyle name="‡_BOOK1_Daily report juli_Copy of Copy of Daily Report Okt_base taja July 09 2" xfId="45810" xr:uid="{D64A066C-975D-4375-AA24-B2A50D2DA018}"/>
    <cellStyle name="‡_BOOK1_Daily report juli_Copy of Copy of Daily Report Okt_base taja June 09" xfId="45811" xr:uid="{318B1C44-3739-4EB0-8B0F-1CF56644E0E7}"/>
    <cellStyle name="‡_BOOK1_Daily report juli_Copy of Copy of Daily Report Okt_base taja June 09 2" xfId="45812" xr:uid="{3B8760D6-97AA-4A9D-BDE6-14D7A5B44537}"/>
    <cellStyle name="‡_BOOK1_Daily report juli_Copy of Copy of Daily Report Okt_base taja March 09" xfId="45813" xr:uid="{19ADDA20-F889-4A2B-9770-189AB06BDECF}"/>
    <cellStyle name="‡_BOOK1_Daily report juli_Copy of Copy of Daily Report Okt_base taja March 09 2" xfId="45814" xr:uid="{973B54FF-AD64-4E68-B08B-7F4FE90287D0}"/>
    <cellStyle name="‡_BOOK1_Daily report juli_Copy of Copy of Daily Report Okt_base taja May 09" xfId="45815" xr:uid="{527C5179-1DA8-4CD3-ADA2-DBEAE8A6891F}"/>
    <cellStyle name="‡_BOOK1_Daily report juli_Copy of Copy of Daily Report Okt_base taja May 09 2" xfId="45816" xr:uid="{A4A4A3A7-BBD8-44A5-8DB5-01FD2DBF7EB1}"/>
    <cellStyle name="‡_BOOK1_Daily report juli_Copy of Copy of Daily Report Okt_KPP HJUR global simulation r3" xfId="45817" xr:uid="{389FC02A-CB4A-4E29-B695-2A7B4A190FFA}"/>
    <cellStyle name="‡_BOOK1_Daily report juli_Copy of Copy of Daily Report Okt_KPP HJUR global simulation r3 2" xfId="45818" xr:uid="{59E7DB79-0422-45CF-B800-47BED2F30982}"/>
    <cellStyle name="‡_BOOK1_Daily report juli_Copy of Copy of Daily Report Okt_KPP HJUR global simulation r4" xfId="45819" xr:uid="{A2439403-9C1A-44B4-94C5-986D4AF23830}"/>
    <cellStyle name="‡_BOOK1_Daily report juli_Copy of Copy of Daily Report Okt_KPP HJUR global simulation r4 2" xfId="45820" xr:uid="{8FBC78B1-2181-40E6-9DE6-83C238C7A866}"/>
    <cellStyle name="‡_BOOK1_Daily report juli_Copy of Copy of Daily Report Okt_KPP HJUR global simulation r9" xfId="45821" xr:uid="{2CB56FEB-8F72-4AA0-B8D4-4D1CD65339A9}"/>
    <cellStyle name="‡_BOOK1_Daily report juli_Copy of Copy of Daily Report Okt_KPP HJUR global simulation r9 2" xfId="45822" xr:uid="{706783D9-BBE2-4286-A96F-A0ECC09F2C06}"/>
    <cellStyle name="‡_BOOK1_Daily report juli_KPP HJUR global simulation r3" xfId="45823" xr:uid="{6606FA7C-BC77-434A-B6EB-D9DB5FD50522}"/>
    <cellStyle name="‡_BOOK1_Daily report juli_KPP HJUR global simulation r3 2" xfId="45824" xr:uid="{4D251EB8-317A-4B55-8950-A82EA71C056C}"/>
    <cellStyle name="‡_BOOK1_Daily report juli_KPP HJUR global simulation r4" xfId="45825" xr:uid="{E7ADF2D1-EA1B-40CF-8080-E70AC1C8D232}"/>
    <cellStyle name="‡_BOOK1_Daily report juli_KPP HJUR global simulation r4 2" xfId="45826" xr:uid="{737991A7-43CE-4EB3-AABB-6920F7F18467}"/>
    <cellStyle name="‡_BOOK1_Daily report juli_KPP HJUR global simulation r9" xfId="45827" xr:uid="{CFD98CB8-23B3-4F3D-AB0D-30FC8445CFE9}"/>
    <cellStyle name="‡_BOOK1_Daily report juli_KPP HJUR global simulation r9 2" xfId="45828" xr:uid="{31AA5E9B-3978-4DB9-B601-0968AAAE6015}"/>
    <cellStyle name="‡_BOOK1_Drill Blast Inspeksi" xfId="45829" xr:uid="{1D860909-08EC-445A-A317-27C1A75792C4}"/>
    <cellStyle name="‡_BOOK1_est" xfId="45830" xr:uid="{C679DCCE-52C3-4AAA-BD1B-F5D3FEFDA617}"/>
    <cellStyle name="‡_BOOK1_est 2" xfId="45831" xr:uid="{56A34311-059F-4DE4-BE70-92561F2AF709}"/>
    <cellStyle name="‡_BOOK1_GEA" xfId="45832" xr:uid="{1816592E-D1C2-4AA6-9C8F-ADDB26334F6A}"/>
    <cellStyle name="‡_BOOK1_GEA 2" xfId="45833" xr:uid="{B25097C1-E8C9-42A9-A7C6-CB0B0C2EC323}"/>
    <cellStyle name="‡_BOOK1_Hourly Mar '08" xfId="45834" xr:uid="{D7727BAA-64A0-4952-B584-A99CA508327C}"/>
    <cellStyle name="‡_BOOK1_Hourly Mar '08 2" xfId="45835" xr:uid="{4F67F061-26F3-40DA-B574-0EF516EBC404}"/>
    <cellStyle name="‡_BOOK1_Hourly Mar '08_base taja April 09" xfId="45836" xr:uid="{A06E6FA4-081B-4D2F-A1D5-FEBF985FF48A}"/>
    <cellStyle name="‡_BOOK1_Hourly Mar '08_base taja April 09 2" xfId="45837" xr:uid="{2F58D1B8-D249-4AC6-A57B-C2845579A291}"/>
    <cellStyle name="‡_BOOK1_Hourly Mar '08_base taja januari 09" xfId="45838" xr:uid="{67C4ECA0-BD1F-4E58-A328-EA694333281A}"/>
    <cellStyle name="‡_BOOK1_Hourly Mar '08_base taja januari 09 2" xfId="45839" xr:uid="{1B09AFF6-99CA-4C4B-8D08-B0C3A4DA4CEC}"/>
    <cellStyle name="‡_BOOK1_Hourly Mar '08_base taja July 09" xfId="45840" xr:uid="{C91D14C9-6B66-455A-91D6-96F698F558DD}"/>
    <cellStyle name="‡_BOOK1_Hourly Mar '08_base taja July 09 2" xfId="45841" xr:uid="{631E8335-D7F8-4542-BA71-2E74634A4B3A}"/>
    <cellStyle name="‡_BOOK1_Hourly Mar '08_base taja June 09" xfId="45842" xr:uid="{3B6AACAC-818E-4EE1-B2AA-A61AC3369509}"/>
    <cellStyle name="‡_BOOK1_Hourly Mar '08_base taja June 09 2" xfId="45843" xr:uid="{A437360D-EB2F-43B2-86F2-F684147B6807}"/>
    <cellStyle name="‡_BOOK1_Hourly Mar '08_base taja March 09" xfId="45844" xr:uid="{10333B64-1223-4FF1-A995-6F9A4A196AF0}"/>
    <cellStyle name="‡_BOOK1_Hourly Mar '08_base taja March 09 2" xfId="45845" xr:uid="{3B1AB0A7-91E4-42E4-856C-933030644602}"/>
    <cellStyle name="‡_BOOK1_Hourly Mar '08_base taja May 09" xfId="45846" xr:uid="{85C3B7EB-08E5-4A6C-8E83-F510CF000117}"/>
    <cellStyle name="‡_BOOK1_Hourly Mar '08_base taja May 09 2" xfId="45847" xr:uid="{5DA78FFC-1E83-4906-B4EE-04E15CFAA8B7}"/>
    <cellStyle name="‡_BOOK1_Hourly Mar '08_KPP HJUR global simulation r3" xfId="45848" xr:uid="{BC985932-979C-42DB-ADAF-0F9E426F7E3D}"/>
    <cellStyle name="‡_BOOK1_Hourly Mar '08_KPP HJUR global simulation r3 2" xfId="45849" xr:uid="{0D5ABEA8-D873-4632-B295-1E76CAB4197C}"/>
    <cellStyle name="‡_BOOK1_Hourly Mar '08_KPP HJUR global simulation r4" xfId="45850" xr:uid="{72FF7422-902A-4937-83B9-1AEF5805D6B2}"/>
    <cellStyle name="‡_BOOK1_Hourly Mar '08_KPP HJUR global simulation r4 2" xfId="45851" xr:uid="{E6588FC2-A051-4735-905E-6F9735D50BFB}"/>
    <cellStyle name="‡_BOOK1_Hourly Mar '08_KPP HJUR global simulation r9" xfId="45852" xr:uid="{FB8C22C1-8DB2-4382-80B6-D0945C2C3433}"/>
    <cellStyle name="‡_BOOK1_Hourly Mar '08_KPP HJUR global simulation r9 2" xfId="45853" xr:uid="{417C7DA7-6C6B-46BA-8510-B4F746516C52}"/>
    <cellStyle name="‡_BOOK1_IBS 2009_V2 Final" xfId="45854" xr:uid="{52D550C4-15DE-479E-94D2-2401119BE5CF}"/>
    <cellStyle name="‡_BOOK1_IBS 2009_V2 Final 2" xfId="45855" xr:uid="{1D385E7A-9162-437E-8BA1-E09AF1E14B9E}"/>
    <cellStyle name="‡_BOOK1_konsol" xfId="45856" xr:uid="{01F05674-F677-4AD9-B3F9-79176B12695B}"/>
    <cellStyle name="‡_BOOK1_KPI Cost Engineering Rev 2" xfId="45857" xr:uid="{9B8C84D0-0899-42E1-813C-A718F8942B2F}"/>
    <cellStyle name="‡_BOOK1_KPI Cost Engineering Rev 2 2" xfId="45858" xr:uid="{537FDB63-F5A7-40B4-A5CE-0B8A3839B3BF}"/>
    <cellStyle name="‡_BOOK1_KPI Cost Engineering Rev 2 2 2" xfId="45859" xr:uid="{20D05336-7393-4E78-ADE7-13CA1D964864}"/>
    <cellStyle name="‡_BOOK1_KPI Cost Engineering Rev 2 3" xfId="45860" xr:uid="{B4F2271C-0628-4871-81FC-D5B6B493590C}"/>
    <cellStyle name="‡_BOOK1_KPI GL Notes" xfId="45861" xr:uid="{732ED52A-DCE6-4317-B148-FCA2D4864BB1}"/>
    <cellStyle name="‡_BOOK1_KPI GL Notes_KPI Notes_1" xfId="45862" xr:uid="{E2D05794-9167-44B1-8414-90D99387503A}"/>
    <cellStyle name="‡_BOOK1_KPI GL Notes_Presentasi" xfId="45863" xr:uid="{CDD2961E-2AEE-4A80-B948-ECBDC282644D}"/>
    <cellStyle name="‡_BOOK1_KPI GL Notes_Presentasi 3" xfId="45864" xr:uid="{269F746F-E5A4-4317-A984-54B2B521BEBC}"/>
    <cellStyle name="‡_BOOK1_KPI GL Notes_Presentasi KPI GL" xfId="45865" xr:uid="{1C98A864-1361-4CA6-913C-1371BE65FC98}"/>
    <cellStyle name="‡_BOOK1_KPI GL Notes_Presentasi KPI GL2" xfId="45866" xr:uid="{D00A1B97-9F09-447B-AE56-5478305176C9}"/>
    <cellStyle name="‡_BOOK1_KPI GL Notes_Presentasi." xfId="45867" xr:uid="{3F927DD4-F52B-4AD0-8819-4BC73B24BA49}"/>
    <cellStyle name="‡_BOOK1_KPI GL Notes_Presentasi1" xfId="45868" xr:uid="{B5EE8F3C-B62E-41E2-95A0-DCE4302D6CCD}"/>
    <cellStyle name="‡_BOOK1_KPI GL Notes_Presentasi2" xfId="45869" xr:uid="{BAE548D3-0C40-4030-83D5-6CE99FC314D7}"/>
    <cellStyle name="‡_BOOK1_KPI GL Notes_Presentasi3" xfId="45870" xr:uid="{69760665-11DB-4EFF-8D99-CEAFE5855DDE}"/>
    <cellStyle name="‡_BOOK1_KPI GL Notes_Presentasi4" xfId="45871" xr:uid="{C7F198B0-25D8-4DCF-BDB0-EC583BB38EFB}"/>
    <cellStyle name="‡_BOOK1_KPI Notes" xfId="45872" xr:uid="{72F7D895-677A-4497-AF2A-355B3CA1234F}"/>
    <cellStyle name="‡_BOOK1_KPI Notes_1" xfId="45873" xr:uid="{5B09FAC3-0E70-4120-ACD7-93F096E67558}"/>
    <cellStyle name="‡_BOOK1_KPI Notes_KPI Notes_1" xfId="45874" xr:uid="{7E01B6BF-A219-4478-82FD-5FCB6F09A31B}"/>
    <cellStyle name="‡_BOOK1_KPI Notes_Presentasi" xfId="45875" xr:uid="{6F4FDA30-4FC6-4388-904E-F0DFC94B6AC6}"/>
    <cellStyle name="‡_BOOK1_KPI Notes_Presentasi 3" xfId="45876" xr:uid="{997A5AB0-CC21-43A9-9713-F5F00F9B771B}"/>
    <cellStyle name="‡_BOOK1_KPI Notes_Presentasi KPI GL" xfId="45877" xr:uid="{F0BBD875-8262-449C-9E03-583A1AAA9708}"/>
    <cellStyle name="‡_BOOK1_KPI Notes_Presentasi KPI GL2" xfId="45878" xr:uid="{B236E78B-3438-4DFB-8AD4-23EE849BDA43}"/>
    <cellStyle name="‡_BOOK1_KPI Notes_Presentasi." xfId="45879" xr:uid="{368FA91C-F0B7-47C8-A641-677C6EDE42C1}"/>
    <cellStyle name="‡_BOOK1_KPI Notes_Presentasi1" xfId="45880" xr:uid="{3128FB4F-8E74-411A-8F40-F8804A2852D2}"/>
    <cellStyle name="‡_BOOK1_KPI Notes_Presentasi2" xfId="45881" xr:uid="{CACE1ED4-65DA-4E8E-8A91-CF44D897DAB4}"/>
    <cellStyle name="‡_BOOK1_KPI Notes_Presentasi3" xfId="45882" xr:uid="{3A0DD9E1-A4C6-490F-901E-69529DBF241D}"/>
    <cellStyle name="‡_BOOK1_KPI Notes_Presentasi4" xfId="45883" xr:uid="{9FFC4D4C-7207-4928-9C13-6FFC4D79F77F}"/>
    <cellStyle name="‡_BOOK1_KPI WeekLY 4" xfId="45884" xr:uid="{F684C67D-3BDB-41EE-AFC7-B89632896E1F}"/>
    <cellStyle name="‡_BOOK1_KPI WeekLY II" xfId="45885" xr:uid="{20ED9CAF-DB8B-4568-8059-FD2BB6E9402B}"/>
    <cellStyle name="‡_BOOK1_KPP HJUR global simulation r3" xfId="45886" xr:uid="{29DD57FB-448A-4953-A219-2B1A0991847D}"/>
    <cellStyle name="‡_BOOK1_KPP HJUR global simulation r3 2" xfId="45887" xr:uid="{9DE617C1-14B1-4E70-A57A-83A1B51C815B}"/>
    <cellStyle name="‡_BOOK1_KPP HJUR global simulation r4" xfId="45888" xr:uid="{2EEE995B-053B-4435-BE61-C7AD2F0CA944}"/>
    <cellStyle name="‡_BOOK1_KPP HJUR global simulation r4 2" xfId="45889" xr:uid="{36F73E18-3F1B-4C54-B064-3894C5C882D9}"/>
    <cellStyle name="‡_BOOK1_KPP HJUR global simulation r9" xfId="45890" xr:uid="{1F9C3735-7559-4B5D-A00C-18D26A977017}"/>
    <cellStyle name="‡_BOOK1_KPP HJUR global simulation r9 2" xfId="45891" xr:uid="{BBD869C5-EDF2-4C55-9E1C-767BFF25F619}"/>
    <cellStyle name="‡_BOOK1_Loss Opp" xfId="45892" xr:uid="{7C19808C-8ED0-4D88-902D-964F5CA5B2D3}"/>
    <cellStyle name="‡_BOOK1_Master Monthly Plan" xfId="45893" xr:uid="{56DB8B04-BB22-48B5-B60C-06634C7C08B6}"/>
    <cellStyle name="‡_BOOK1_Master Monthly Plan 2" xfId="45894" xr:uid="{5D82ABE9-5329-4138-BDAC-0866FE46B024}"/>
    <cellStyle name="‡_BOOK1_Monitor &amp; Control Cost" xfId="45895" xr:uid="{A8191438-86BE-40D9-98C4-98CE910D0181}"/>
    <cellStyle name="‡_BOOK1_Monitor &amp; Control Cost 2" xfId="45896" xr:uid="{CA828E65-9D7E-4380-9832-75CD032AABCD}"/>
    <cellStyle name="‡_BOOK1_monitoring budget April" xfId="45897" xr:uid="{001E6370-864E-407E-A952-9CFBDAE486C2}"/>
    <cellStyle name="‡_BOOK1_Monthly Agust 2005" xfId="45898" xr:uid="{3D8C808C-7ADD-4A2D-B505-4247C41AAAF7}"/>
    <cellStyle name="‡_BOOK1_Monthly Agust 2005 2" xfId="45899" xr:uid="{169F125F-BFDD-45B7-9C9E-00D9FC02B827}"/>
    <cellStyle name="‡_BOOK1_Monthly Agust 2005_09 DAR MASTER September '07 " xfId="45900" xr:uid="{F8407485-598C-46AA-A09E-450B39958D79}"/>
    <cellStyle name="‡_BOOK1_Monthly Agust 2005_09 DAR MASTER September '07 _WIII PERSADA" xfId="45901" xr:uid="{1791F06E-33FA-484F-97A7-314D084BDEE9}"/>
    <cellStyle name="‡_BOOK1_Monthly Agust 2005_09 DAR MASTER September '07 Versi 1 " xfId="45902" xr:uid="{5420BEA1-A6C3-4F8F-9820-869595F6B18D}"/>
    <cellStyle name="‡_BOOK1_Monthly Agust 2005_09 DAR MASTER September '07 Versi 1 _WIII PERSADA" xfId="45903" xr:uid="{3598C760-D806-403B-91D5-E05278AE50FA}"/>
    <cellStyle name="‡_BOOK1_Monthly Agust 2005_base taja April 09" xfId="45904" xr:uid="{24AB9D3E-12FA-4948-99C1-352640F4BC8D}"/>
    <cellStyle name="‡_BOOK1_Monthly Agust 2005_base taja April 09 2" xfId="45905" xr:uid="{0BF723E6-41D3-4A1A-8B98-D3CD49FEA960}"/>
    <cellStyle name="‡_BOOK1_Monthly Agust 2005_base taja januari 09" xfId="45906" xr:uid="{E9E4B766-5592-4611-B607-6421123AA4E1}"/>
    <cellStyle name="‡_BOOK1_Monthly Agust 2005_base taja januari 09 2" xfId="45907" xr:uid="{9582DAF1-240A-4CFB-80A1-0D09A915A3C4}"/>
    <cellStyle name="‡_BOOK1_Monthly Agust 2005_base taja July 09" xfId="45908" xr:uid="{D8805A78-324D-4978-9887-9C032D5BA6DB}"/>
    <cellStyle name="‡_BOOK1_Monthly Agust 2005_base taja July 09 2" xfId="45909" xr:uid="{B79A7B91-498E-4E77-910A-8E9D07CFA9E6}"/>
    <cellStyle name="‡_BOOK1_Monthly Agust 2005_base taja June 09" xfId="45910" xr:uid="{4B49CDB7-FF7E-4119-B0DF-193DF8540581}"/>
    <cellStyle name="‡_BOOK1_Monthly Agust 2005_base taja June 09 2" xfId="45911" xr:uid="{89DCD7DC-905F-4029-981C-A471BA846008}"/>
    <cellStyle name="‡_BOOK1_Monthly Agust 2005_base taja March 09" xfId="45912" xr:uid="{93CBB988-1184-49DE-833B-991A2BCC2ECA}"/>
    <cellStyle name="‡_BOOK1_Monthly Agust 2005_base taja March 09 2" xfId="45913" xr:uid="{54FC9AD1-FEA0-4415-B2D7-ADF6816DB65C}"/>
    <cellStyle name="‡_BOOK1_Monthly Agust 2005_base taja May 09" xfId="45914" xr:uid="{96500C42-9D3B-457E-8092-7409AC5C7C69}"/>
    <cellStyle name="‡_BOOK1_Monthly Agust 2005_base taja May 09 2" xfId="45915" xr:uid="{0B787247-B480-4621-8B99-BEC054BD39E8}"/>
    <cellStyle name="‡_BOOK1_Monthly Agust 2005_Copy of Copy of Daily Report Okt" xfId="45916" xr:uid="{16A6A413-E043-4995-AD20-3E63857D931C}"/>
    <cellStyle name="‡_BOOK1_Monthly Agust 2005_Copy of Copy of Daily Report Okt 2" xfId="45917" xr:uid="{8663C469-D3BD-44C1-97F6-925BB43A1D9F}"/>
    <cellStyle name="‡_BOOK1_Monthly Agust 2005_Copy of Copy of Daily Report Okt_base taja April 09" xfId="45918" xr:uid="{D72B7440-635D-40C8-8604-6D100138FD1F}"/>
    <cellStyle name="‡_BOOK1_Monthly Agust 2005_Copy of Copy of Daily Report Okt_base taja April 09 2" xfId="45919" xr:uid="{3A473E94-161D-4F1E-816B-7EABFC5A8BB6}"/>
    <cellStyle name="‡_BOOK1_Monthly Agust 2005_Copy of Copy of Daily Report Okt_base taja januari 09" xfId="45920" xr:uid="{47921B2A-9F3D-4CA1-8EF9-CE98350C5E0B}"/>
    <cellStyle name="‡_BOOK1_Monthly Agust 2005_Copy of Copy of Daily Report Okt_base taja januari 09 2" xfId="45921" xr:uid="{FB4A01EA-051C-4FD4-B359-62EBF7781BC2}"/>
    <cellStyle name="‡_BOOK1_Monthly Agust 2005_Copy of Copy of Daily Report Okt_base taja July 09" xfId="45922" xr:uid="{8FACEB48-AF4D-439D-BB9D-E5D99DD15A60}"/>
    <cellStyle name="‡_BOOK1_Monthly Agust 2005_Copy of Copy of Daily Report Okt_base taja July 09 2" xfId="45923" xr:uid="{806AE4E1-8E72-41EC-ABC3-5ABBA39FA7B6}"/>
    <cellStyle name="‡_BOOK1_Monthly Agust 2005_Copy of Copy of Daily Report Okt_base taja June 09" xfId="45924" xr:uid="{F0CDBB55-7173-4D01-B00B-8E6DABE4675B}"/>
    <cellStyle name="‡_BOOK1_Monthly Agust 2005_Copy of Copy of Daily Report Okt_base taja June 09 2" xfId="45925" xr:uid="{605A0D21-9CCF-4482-AE63-4A6A8F068084}"/>
    <cellStyle name="‡_BOOK1_Monthly Agust 2005_Copy of Copy of Daily Report Okt_base taja March 09" xfId="45926" xr:uid="{310FF0E8-5597-4CFE-953D-0E4FA86934E5}"/>
    <cellStyle name="‡_BOOK1_Monthly Agust 2005_Copy of Copy of Daily Report Okt_base taja March 09 2" xfId="45927" xr:uid="{8C8638BE-DFD8-4B60-B15B-0286D87C1CD9}"/>
    <cellStyle name="‡_BOOK1_Monthly Agust 2005_Copy of Copy of Daily Report Okt_base taja May 09" xfId="45928" xr:uid="{745AB1D5-FE34-4A6A-9B34-099004DF0A08}"/>
    <cellStyle name="‡_BOOK1_Monthly Agust 2005_Copy of Copy of Daily Report Okt_base taja May 09 2" xfId="45929" xr:uid="{9D01E0A7-0043-4528-B620-81C5068E684E}"/>
    <cellStyle name="‡_BOOK1_Monthly Agust 2005_Copy of Copy of Daily Report Okt_KPP HJUR global simulation r3" xfId="45930" xr:uid="{7667DE47-B723-4CE2-853F-C428300CA337}"/>
    <cellStyle name="‡_BOOK1_Monthly Agust 2005_Copy of Copy of Daily Report Okt_KPP HJUR global simulation r3 2" xfId="45931" xr:uid="{8A0306FB-A75A-4C1E-B95F-32A54FABD28D}"/>
    <cellStyle name="‡_BOOK1_Monthly Agust 2005_Copy of Copy of Daily Report Okt_KPP HJUR global simulation r4" xfId="45932" xr:uid="{C4505C29-7AED-4968-A95B-4488880BE35E}"/>
    <cellStyle name="‡_BOOK1_Monthly Agust 2005_Copy of Copy of Daily Report Okt_KPP HJUR global simulation r4 2" xfId="45933" xr:uid="{8594AC90-E79A-46D1-B6B4-A237E679421F}"/>
    <cellStyle name="‡_BOOK1_Monthly Agust 2005_Copy of Copy of Daily Report Okt_KPP HJUR global simulation r9" xfId="45934" xr:uid="{35431556-DD7C-4DA3-B27E-84755970E78B}"/>
    <cellStyle name="‡_BOOK1_Monthly Agust 2005_Copy of Copy of Daily Report Okt_KPP HJUR global simulation r9 2" xfId="45935" xr:uid="{3E9C6F5C-5C7F-4569-BA79-53568D397E0D}"/>
    <cellStyle name="‡_BOOK1_Monthly Agust 2005_Daily 12 Mei '06" xfId="45936" xr:uid="{A6672017-18F7-42D8-8BE9-A69B4FB6C861}"/>
    <cellStyle name="‡_BOOK1_Monthly Agust 2005_Daily 12 Mei '06 2" xfId="45937" xr:uid="{A805A88C-106B-400E-9B10-BE5C5050AFC4}"/>
    <cellStyle name="‡_BOOK1_Monthly Agust 2005_Daily 12 Mei '06_08_Daily Report  Agustus'11" xfId="45938" xr:uid="{BE496C13-FD42-4A83-8003-4BAEDCBFE076}"/>
    <cellStyle name="‡_BOOK1_Monthly Agust 2005_Daily 12 Mei '06_Copy of Copy of Daily Report Okt" xfId="45939" xr:uid="{A8C930DF-3F03-45A8-BB3E-80A7B829537B}"/>
    <cellStyle name="‡_BOOK1_Monthly Agust 2005_Daily 12 Mei '06_Copy of Copy of Daily Report Okt 2" xfId="45940" xr:uid="{683BD678-B98F-4C76-8A08-72C9DCBE3F7B}"/>
    <cellStyle name="‡_BOOK1_Monthly Agust 2005_Daily 12 Mei '06_Copy of Copy of Daily Report Okt_base taja April 09" xfId="45941" xr:uid="{D412A322-C880-4B08-BEF4-6B134A246B20}"/>
    <cellStyle name="‡_BOOK1_Monthly Agust 2005_Daily 12 Mei '06_Copy of Copy of Daily Report Okt_base taja April 09 2" xfId="45942" xr:uid="{32C8EF65-9D6E-4369-A92D-890C51EE95BF}"/>
    <cellStyle name="‡_BOOK1_Monthly Agust 2005_Daily 12 Mei '06_Copy of Copy of Daily Report Okt_base taja januari 09" xfId="45943" xr:uid="{3C6341B4-BAD5-40DB-8F3A-4698C796CC0E}"/>
    <cellStyle name="‡_BOOK1_Monthly Agust 2005_Daily 12 Mei '06_Copy of Copy of Daily Report Okt_base taja januari 09 2" xfId="45944" xr:uid="{818E9022-0BDF-4642-B062-0D61BC4F5595}"/>
    <cellStyle name="‡_BOOK1_Monthly Agust 2005_Daily 12 Mei '06_Copy of Copy of Daily Report Okt_base taja July 09" xfId="45945" xr:uid="{23131B8E-862B-458F-96AF-BDBB42BD0C79}"/>
    <cellStyle name="‡_BOOK1_Monthly Agust 2005_Daily 12 Mei '06_Copy of Copy of Daily Report Okt_base taja July 09 2" xfId="45946" xr:uid="{CCEEDA10-39DB-4689-94C6-E1B3B9CC01E3}"/>
    <cellStyle name="‡_BOOK1_Monthly Agust 2005_Daily 12 Mei '06_Copy of Copy of Daily Report Okt_base taja June 09" xfId="45947" xr:uid="{F0D9B28C-9F2F-45AC-9CB5-2DF89A91A249}"/>
    <cellStyle name="‡_BOOK1_Monthly Agust 2005_Daily 12 Mei '06_Copy of Copy of Daily Report Okt_base taja June 09 2" xfId="45948" xr:uid="{CCD676BA-FCA3-4DD3-8D28-A82990B1E31C}"/>
    <cellStyle name="‡_BOOK1_Monthly Agust 2005_Daily 12 Mei '06_Copy of Copy of Daily Report Okt_base taja March 09" xfId="45949" xr:uid="{CFBD4A79-1AE1-45B9-A620-4BE3006C8EA9}"/>
    <cellStyle name="‡_BOOK1_Monthly Agust 2005_Daily 12 Mei '06_Copy of Copy of Daily Report Okt_base taja March 09 2" xfId="45950" xr:uid="{294E9EC5-CDDD-4AD3-849A-BCD98042FB61}"/>
    <cellStyle name="‡_BOOK1_Monthly Agust 2005_Daily 12 Mei '06_Copy of Copy of Daily Report Okt_base taja May 09" xfId="45951" xr:uid="{FE7623C8-D04B-4437-876E-96C24C2C9B09}"/>
    <cellStyle name="‡_BOOK1_Monthly Agust 2005_Daily 12 Mei '06_Copy of Copy of Daily Report Okt_base taja May 09 2" xfId="45952" xr:uid="{13DE8181-6CAA-4264-9CE3-9F2EF4A2E4C5}"/>
    <cellStyle name="‡_BOOK1_Monthly Agust 2005_Daily 12 Mei '06_Copy of Copy of Daily Report Okt_KPP HJUR global simulation r3" xfId="45953" xr:uid="{E4AD0989-60E4-4BB0-AB8B-60E6D2EC643B}"/>
    <cellStyle name="‡_BOOK1_Monthly Agust 2005_Daily 12 Mei '06_Copy of Copy of Daily Report Okt_KPP HJUR global simulation r3 2" xfId="45954" xr:uid="{A27F4C93-B4B9-4468-B69E-62AA8EAF0420}"/>
    <cellStyle name="‡_BOOK1_Monthly Agust 2005_Daily 12 Mei '06_Copy of Copy of Daily Report Okt_KPP HJUR global simulation r4" xfId="45955" xr:uid="{1776F774-B7F9-4FBA-9E27-DDCD14C682E9}"/>
    <cellStyle name="‡_BOOK1_Monthly Agust 2005_Daily 12 Mei '06_Copy of Copy of Daily Report Okt_KPP HJUR global simulation r4 2" xfId="45956" xr:uid="{A41812EC-DB68-43E1-8298-9F9A2FD9C8F0}"/>
    <cellStyle name="‡_BOOK1_Monthly Agust 2005_Daily 12 Mei '06_Copy of Copy of Daily Report Okt_KPP HJUR global simulation r9" xfId="45957" xr:uid="{26F88CB5-4EE3-4973-BF7C-52E4522489EF}"/>
    <cellStyle name="‡_BOOK1_Monthly Agust 2005_Daily 12 Mei '06_Copy of Copy of Daily Report Okt_KPP HJUR global simulation r9 2" xfId="45958" xr:uid="{D8E6A14E-C7CD-4124-A823-C25C79955A9D}"/>
    <cellStyle name="‡_BOOK1_Monthly Agust 2005_Daily 12 Mei '06_Daily Report  Feb'11" xfId="45959" xr:uid="{9C7748EB-8283-47B8-821E-4CEC5244C798}"/>
    <cellStyle name="‡_BOOK1_Monthly Agust 2005_Daily 12 Mei '06_Daily Report  Jan'10" xfId="45960" xr:uid="{10C6498A-EA95-40E8-9F91-800CFFF1D200}"/>
    <cellStyle name="‡_BOOK1_Monthly Agust 2005_Daily 12 Mei '06_KPP HJUR global simulation r3" xfId="45961" xr:uid="{04CF1E1B-BFFF-46F6-A746-A98D422687CA}"/>
    <cellStyle name="‡_BOOK1_Monthly Agust 2005_Daily 12 Mei '06_KPP HJUR global simulation r3 2" xfId="45962" xr:uid="{8AA9840D-B026-417B-BB33-FDBF375281B6}"/>
    <cellStyle name="‡_BOOK1_Monthly Agust 2005_Daily 12 Mei '06_KPP HJUR global simulation r4" xfId="45963" xr:uid="{7D161A42-FBDB-414F-BB84-870C7CED27C3}"/>
    <cellStyle name="‡_BOOK1_Monthly Agust 2005_Daily 12 Mei '06_KPP HJUR global simulation r4 2" xfId="45964" xr:uid="{7C37D544-162E-448B-8D17-CD23DF033998}"/>
    <cellStyle name="‡_BOOK1_Monthly Agust 2005_Daily 12 Mei '06_KPP HJUR global simulation r9" xfId="45965" xr:uid="{B68EB799-33F8-44E2-A460-F84851BC56FD}"/>
    <cellStyle name="‡_BOOK1_Monthly Agust 2005_Daily 12 Mei '06_KPP HJUR global simulation r9 2" xfId="45966" xr:uid="{7C3D4BF6-089D-457A-AE0A-D115DADB0361}"/>
    <cellStyle name="‡_BOOK1_Monthly Agust 2005_Daily 12 Mei '06_Master Daily Report" xfId="45967" xr:uid="{A82AE501-A566-4AC7-8FB9-673105FA4C38}"/>
    <cellStyle name="‡_BOOK1_Monthly Agust 2005_Daily 12 Mei '06_Master Daily Report  Des'10" xfId="45968" xr:uid="{FE191812-6BC8-4296-B309-ABEA557673B9}"/>
    <cellStyle name="‡_BOOK1_Monthly Agust 2005_KPP HJUR global simulation r3" xfId="45969" xr:uid="{BC087B0A-6DBA-4983-9373-45F2AF7F46CA}"/>
    <cellStyle name="‡_BOOK1_Monthly Agust 2005_KPP HJUR global simulation r3 2" xfId="45970" xr:uid="{F93411D3-48AD-4699-99CA-0DF5F5C12549}"/>
    <cellStyle name="‡_BOOK1_Monthly Agust 2005_KPP HJUR global simulation r4" xfId="45971" xr:uid="{A63C9966-1DDF-4E3D-BE41-A53A5A07D930}"/>
    <cellStyle name="‡_BOOK1_Monthly Agust 2005_KPP HJUR global simulation r4 2" xfId="45972" xr:uid="{DE9FAA50-B948-41BB-A807-2C0F6DFC1C01}"/>
    <cellStyle name="‡_BOOK1_Monthly Agust 2005_KPP HJUR global simulation r9" xfId="45973" xr:uid="{D8A90EB7-6F16-4C03-8625-DAC1D6A7415F}"/>
    <cellStyle name="‡_BOOK1_Monthly Agust 2005_KPP HJUR global simulation r9 2" xfId="45974" xr:uid="{C100A651-2AD7-4D5D-AB39-5E28FBB661D7}"/>
    <cellStyle name="‡_BOOK1_Monthly_Apr_07_adj_7,5" xfId="45975" xr:uid="{231A2A47-2ABE-42E7-8A5F-CB8171DBC848}"/>
    <cellStyle name="‡_BOOK1_OOC&amp;INV" xfId="45976" xr:uid="{7BC02EFC-5447-4FF5-8F4A-1446948A7738}"/>
    <cellStyle name="‡_BOOK1_OOC&amp;INV 2" xfId="45977" xr:uid="{3DA229A0-3FB6-4E39-92C9-8BEC1725E1BF}"/>
    <cellStyle name="‡_BOOK1_Pere IBS TAJA_2010_v.Site (version 1)" xfId="45978" xr:uid="{7CCD4FDE-A277-431D-B580-DDAC6C20766F}"/>
    <cellStyle name="‡_BOOK1_Pere IBS TAJA_2010_v.Site (version 1) 2" xfId="45979" xr:uid="{B79B6790-70F9-44E7-A997-E74A6FAA4DF2}"/>
    <cellStyle name="‡_BOOK1_Pere Q2 2010_Fixed" xfId="45980" xr:uid="{0B721BD7-5381-47D8-8864-E2344540781A}"/>
    <cellStyle name="‡_BOOK1_Pere Q2 2010_Fixed 2" xfId="45981" xr:uid="{053B5032-90CC-4581-9555-657AFA51E261}"/>
    <cellStyle name="‡_BOOK1_PERE_KPP_RTU 2010 A" xfId="45982" xr:uid="{35F1B3A6-00ED-4AB9-AE27-5F762146B307}"/>
    <cellStyle name="‡_BOOK1_PERE_KPP_RTU 2010 A 2" xfId="45983" xr:uid="{79240285-432E-4FD6-B119-5411423E4B62}"/>
    <cellStyle name="‡_BOOK1_PERE_Sept'07v1" xfId="45984" xr:uid="{32140B89-D2A7-4736-A4D8-05C57D0E5718}"/>
    <cellStyle name="‡_BOOK1_PERE_Sept'07v1 2" xfId="45985" xr:uid="{F7644243-AD80-4E6E-B564-FB78DF349B3E}"/>
    <cellStyle name="‡_BOOK1_PERE_Sept'07v1_4_Pere April 2010 (version 1)" xfId="45986" xr:uid="{4E2FA722-47E6-4DCA-917C-E12ADBE53284}"/>
    <cellStyle name="‡_BOOK1_PERE_Sept'07v1_4_Pere April 2010 (version 1) 2" xfId="45987" xr:uid="{E9C0DF82-E94B-49CC-B888-C9BFBCD950CB}"/>
    <cellStyle name="‡_BOOK1_PERE_Sept'07v1_Master Monthly Plan" xfId="45988" xr:uid="{60EB4FBE-DFF0-4EA1-90E5-E58ECB2FC993}"/>
    <cellStyle name="‡_BOOK1_PERE_Sept'07v1_Master Monthly Plan 2" xfId="45989" xr:uid="{79B1495F-D179-4F94-B5AA-5011E3665413}"/>
    <cellStyle name="‡_BOOK1_PERE_Sept'07v1_Pere IBS TAJA_2010_v.Site (version 1)" xfId="45990" xr:uid="{0C57E46E-7FF4-4BD2-9269-08925A4BBC34}"/>
    <cellStyle name="‡_BOOK1_PERE_Sept'07v1_Pere IBS TAJA_2010_v.Site (version 1) 2" xfId="45991" xr:uid="{B225C0DC-F07F-4F0C-BA89-19AD8D268BC5}"/>
    <cellStyle name="‡_BOOK1_PERE_Sept'07v1_Pere Q2 2010_Fixed" xfId="45992" xr:uid="{F9F76D4A-F5AD-456D-A737-B4AF6BB2F25F}"/>
    <cellStyle name="‡_BOOK1_PERE_Sept'07v1_Pere Q2 2010_Fixed 2" xfId="45993" xr:uid="{C5AA2F3C-38A0-45C6-8D48-36C0F4B914EC}"/>
    <cellStyle name="‡_BOOK1_PERE_Sept'07v1_Yearly Plan 2010_Rev April 2010" xfId="45994" xr:uid="{F84DD934-351D-4810-8623-21A6BBB3A845}"/>
    <cellStyle name="‡_BOOK1_PERE_Sept'07v1_Yearly Plan 2010_Rev April 2010 2" xfId="45995" xr:uid="{6FD8B187-355A-4378-835C-DF54B7FBA5B0}"/>
    <cellStyle name="‡_BOOK1_Presentasi" xfId="45996" xr:uid="{CF2CDE1C-6D0E-4202-A869-87C5B479D9E3}"/>
    <cellStyle name="‡_BOOK1_Presentasi 3" xfId="45997" xr:uid="{BFE84E68-60A0-488D-A36D-51D89CC4D7A9}"/>
    <cellStyle name="‡_BOOK1_Presentasi KPI GL" xfId="45998" xr:uid="{C85FFC7E-9E99-4B88-98FD-C5AF0C6AE839}"/>
    <cellStyle name="‡_BOOK1_Presentasi KPI GL2" xfId="45999" xr:uid="{455AD45A-9B66-4C4A-8ED6-1F152BA76749}"/>
    <cellStyle name="‡_BOOK1_Presentasi." xfId="46000" xr:uid="{33EC87B5-69EE-4184-A9B7-1A2287ECBD05}"/>
    <cellStyle name="‡_BOOK1_Presentasi1" xfId="46001" xr:uid="{052BA49D-7E3E-4117-9ECF-96EF4196E86D}"/>
    <cellStyle name="‡_BOOK1_Presentasi2" xfId="46002" xr:uid="{C380C451-AB5F-4DE8-B794-089BA868156F}"/>
    <cellStyle name="‡_BOOK1_Presentasi3" xfId="46003" xr:uid="{0C2A0466-D6D1-45A2-85FF-FCD35609AF43}"/>
    <cellStyle name="‡_BOOK1_Presentasi4" xfId="46004" xr:uid="{5217D168-F3E3-4EE3-A094-19596F1A6409}"/>
    <cellStyle name="‡_BOOK1_Prod_06-02-07" xfId="46005" xr:uid="{A2F34801-6386-443E-938E-B0E35B2859F9}"/>
    <cellStyle name="‡_BOOK1_Prodty hauler" xfId="46006" xr:uid="{54DF486C-8478-4248-A637-92D9E18E3BAC}"/>
    <cellStyle name="‡_BOOK1_Prodty hauler 2" xfId="46007" xr:uid="{E39FD828-03F2-4369-8FA8-3A4F76718239}"/>
    <cellStyle name="‡_BOOK1_PROJECT PLAN_r2" xfId="46008" xr:uid="{DF9D4B08-237E-4E80-9D6C-D924A1286A9C}"/>
    <cellStyle name="‡_BOOK1_PROJECT PLAN_r2 2" xfId="46009" xr:uid="{EF39D4EE-8674-44AA-BE72-A147D62F7163}"/>
    <cellStyle name="‡_BOOK1_Rep-3323c(0901)" xfId="2011" xr:uid="{9F898B4C-943C-4EA4-82EF-0D60507452C5}"/>
    <cellStyle name="‡_BOOK1_Rep-3323c(0901)_3667C Sanga PMR Mar 07 Rev2" xfId="2012" xr:uid="{58286B7C-CA70-4734-BEE6-C2380E16A151}"/>
    <cellStyle name="‡_BOOK1_Rep-3323c(0901)_3667C Sanga PMR May 07 Rev 1" xfId="2013" xr:uid="{11CB8996-4CEA-4EA0-8692-E18DD4888A83}"/>
    <cellStyle name="‡_BOOK1_Revenue &amp; Cost Other Subcont_Site" xfId="46010" xr:uid="{34645F39-B33F-49E4-AC0F-C85D2546146C}"/>
    <cellStyle name="‡_BOOK1_Revenue &amp; Cost Other Subcont_Site 2" xfId="46011" xr:uid="{5EA490C5-DF3A-4390-A838-7204A701321C}"/>
    <cellStyle name="‡_BOOK1_Review Budget per Pit 0209 (daily)" xfId="46012" xr:uid="{9D72B41B-E86F-47FC-B51E-8ECCE4D2A590}"/>
    <cellStyle name="‡_BOOK1_Sample Fuel Consumption" xfId="46013" xr:uid="{D3C1D5E4-E538-4C54-91FC-3CA261D3D9C4}"/>
    <cellStyle name="‡_BOOK1_sch" xfId="46014" xr:uid="{0160BDC4-B7F5-488C-9447-411E099636E2}"/>
    <cellStyle name="‡_BOOK1_sch 2" xfId="46015" xr:uid="{3726D484-A653-451C-A982-603679133D40}"/>
    <cellStyle name="‡_BOOK1_SHE Monthly  Report April 2005" xfId="46016" xr:uid="{16D91600-14BD-4576-A8ED-E048121DE3E4}"/>
    <cellStyle name="‡_BOOK1_SHE Monthly  Report April 2005_09 DAR MASTER September '07 " xfId="46017" xr:uid="{DBFCB611-CC95-4041-9C8E-C661DF62A6DC}"/>
    <cellStyle name="‡_BOOK1_SHE Monthly  Report April 2005_09 DAR MASTER September '07 _ABC COST DAILY &amp; MTD_1109 R3.2" xfId="46018" xr:uid="{2FC2AF33-581A-4D7E-A809-E55509F4885D}"/>
    <cellStyle name="‡_BOOK1_SHE Monthly  Report April 2005_09 DAR MASTER September '07 _Source cost " xfId="46019" xr:uid="{E732B5E1-F908-4BBA-BBA3-AF06FE6C32CB}"/>
    <cellStyle name="‡_BOOK1_SHE Monthly  Report April 2005_09 DAR MASTER September '07 _WIII PERSADA" xfId="46020" xr:uid="{5B51F8D8-AA83-468D-9DCF-A9F72CC37475}"/>
    <cellStyle name="‡_BOOK1_SHE Monthly  Report April 2005_09 DAR MASTER September '07 _WIII PERSADA_ABC COST DAILY &amp; MTD_1109 R3.2" xfId="46021" xr:uid="{D5ECB169-D08A-4C4D-8439-F090F01EE503}"/>
    <cellStyle name="‡_BOOK1_SHE Monthly  Report April 2005_09 DAR MASTER September '07 _WIII PERSADA_Source cost " xfId="46022" xr:uid="{387EACDB-0620-4BD0-A778-66B66BBAC771}"/>
    <cellStyle name="‡_BOOK1_SHE Monthly  Report April 2005_09 DAR MASTER September '07 Versi 1 " xfId="46023" xr:uid="{A2BDF266-A21F-45FF-8A2B-D8B383F1C8FC}"/>
    <cellStyle name="‡_BOOK1_SHE Monthly  Report April 2005_09 DAR MASTER September '07 Versi 1 _ABC COST DAILY &amp; MTD_1109 R3.2" xfId="46024" xr:uid="{7980943A-08AA-43AA-A69D-B47CFC29D8D9}"/>
    <cellStyle name="‡_BOOK1_SHE Monthly  Report April 2005_09 DAR MASTER September '07 Versi 1 _Source cost " xfId="46025" xr:uid="{A60BA0BA-6DB2-4C2C-8E38-1D8A15D78A45}"/>
    <cellStyle name="‡_BOOK1_SHE Monthly  Report April 2005_09 DAR MASTER September '07 Versi 1 _WIII PERSADA" xfId="46026" xr:uid="{4A7010F5-758B-4F27-A172-7BA93E363D58}"/>
    <cellStyle name="‡_BOOK1_SHE Monthly  Report April 2005_09 DAR MASTER September '07 Versi 1 _WIII PERSADA_ABC COST DAILY &amp; MTD_1109 R3.2" xfId="46027" xr:uid="{5F79C676-8AFE-49F0-A8DC-328E0855CCBF}"/>
    <cellStyle name="‡_BOOK1_SHE Monthly  Report April 2005_09 DAR MASTER September '07 Versi 1 _WIII PERSADA_Source cost " xfId="46028" xr:uid="{3F05A425-F346-4FF6-BF01-D1DA3F0EF529}"/>
    <cellStyle name="‡_BOOK1_SHE Monthly  Report April 2005_Daily 12 Mei '06" xfId="46029" xr:uid="{AD8606A9-7F8D-4AF9-8DDD-D74E7F15893A}"/>
    <cellStyle name="‡_BOOK1_SHE Monthly  Report April 2005_Daily 12 Mei '06_Book1" xfId="46030" xr:uid="{D33CF8FA-5628-4BDD-B06F-0A53B4A72356}"/>
    <cellStyle name="‡_BOOK1_SHE Monthly  Report April 2005_Daily 12 Mei '06_Copy of Copy of Daily Report Okt" xfId="46031" xr:uid="{B5EF7393-1656-4677-8DFD-63E5B7828528}"/>
    <cellStyle name="‡_BOOK1_SHE Monthly  Report April 2005_Daily 12 Mei '06_Daily Report Nov" xfId="46032" xr:uid="{2A3EB497-849F-448F-B7D4-FB234D38ACEB}"/>
    <cellStyle name="‡_BOOK1_SHE Monthly  Report April 2005_Daily 12 Mei '06_Daily Report Nov New" xfId="46033" xr:uid="{37175619-F70B-4A74-B480-5344005B8CD7}"/>
    <cellStyle name="‡_BOOK1_SHE Monthly  Report April 2005_Daily 12 Mei '06_Daily Report Okt" xfId="46034" xr:uid="{7AD0EE82-43BA-419F-994C-953B384DA9BA}"/>
    <cellStyle name="‡_BOOK1_SHE Monthly  Report April 2005_Daily 12 Mei '06_Daily Report Okt 2" xfId="46035" xr:uid="{E4256710-F794-40AC-A181-8F03E87372C9}"/>
    <cellStyle name="‡_BOOK1_SHE Monthly  Report April 2005_Daily 12 Mei '06_Daily Report Sept" xfId="46036" xr:uid="{21334E3F-29CE-46DD-9617-4598BCCB9EB4}"/>
    <cellStyle name="‡_BOOK1_SHE Monthly  Report April 2005_Daily 12 Mei '06_Daily Report Sept_Book1" xfId="46037" xr:uid="{481D56A7-90B5-4CE1-9D37-9EE3AB548747}"/>
    <cellStyle name="‡_BOOK1_SHE Monthly  Report April 2005_Daily 12 Mei '06_Daily Report Sept_Copy of Copy of Daily Report Okt" xfId="46038" xr:uid="{04C41DF7-260B-488E-BB68-0BA3D794C838}"/>
    <cellStyle name="‡_BOOK1_SHE Monthly  Report April 2005_Daily 12 Mei '06_Daily Report Sept_Daily Report Nov" xfId="46039" xr:uid="{6624F998-9C36-431D-A3EB-16854FA74604}"/>
    <cellStyle name="‡_BOOK1_SHE Monthly  Report April 2005_Daily 12 Mei '06_Daily Report Sept_Daily Report Nov New" xfId="46040" xr:uid="{968D07AD-C733-4244-A68C-69C4540B5419}"/>
    <cellStyle name="‡_BOOK1_SHE Monthly  Report April 2005_Daily 12 Mei '06_Daily Report Sept_Daily Report Okt" xfId="46041" xr:uid="{6BF7521E-13B8-4EBD-8C2F-2BEAD4111A42}"/>
    <cellStyle name="‡_BOOK1_SHE Monthly  Report April 2005_Daily 12 Mei '06_Daily Report Sept_Daily Report Okt 2" xfId="46042" xr:uid="{EAF7569F-0FAA-4CB9-8AF1-F8E67802B051}"/>
    <cellStyle name="‡_BOOK1_SOURCE" xfId="46043" xr:uid="{BF98FB34-08AE-4C34-9EC6-5A83B211C89A}"/>
    <cellStyle name="‡_BOOK1_SOURCE 2" xfId="46044" xr:uid="{C99DC8E1-E299-4282-9295-F10CC9F56B93}"/>
    <cellStyle name="‡_BOOK1_Sum_Problem" xfId="46045" xr:uid="{D7F1D04B-DBF7-4A2A-822E-7FDF42D6DFDC}"/>
    <cellStyle name="‡_BOOK1_Sum_Problem 2" xfId="46046" xr:uid="{4EA43DBA-8691-4036-A4F3-41E03357F4F0}"/>
    <cellStyle name="‡_BOOK1_Sum_Problem_base taja April 09" xfId="46047" xr:uid="{03C71530-17F2-49BF-B26E-3050E20E7DE7}"/>
    <cellStyle name="‡_BOOK1_Sum_Problem_base taja April 09 2" xfId="46048" xr:uid="{288ED471-322E-4729-920F-7600B65C3BE4}"/>
    <cellStyle name="‡_BOOK1_Sum_Problem_base taja januari 09" xfId="46049" xr:uid="{5D2F6FCD-E2AC-4C10-A191-B09C443B60A2}"/>
    <cellStyle name="‡_BOOK1_Sum_Problem_base taja januari 09 2" xfId="46050" xr:uid="{13D5A5B3-A992-4A4C-9FC2-869689F8B296}"/>
    <cellStyle name="‡_BOOK1_Sum_Problem_base taja July 09" xfId="46051" xr:uid="{756FA21F-12EC-443E-9BE4-FE2C0602695F}"/>
    <cellStyle name="‡_BOOK1_Sum_Problem_base taja July 09 2" xfId="46052" xr:uid="{C3B49C3B-E77B-4E7B-8ECC-13DDC1A425A0}"/>
    <cellStyle name="‡_BOOK1_Sum_Problem_base taja June 09" xfId="46053" xr:uid="{EBFF5384-8F8B-44E6-8356-7CB22FFEC44F}"/>
    <cellStyle name="‡_BOOK1_Sum_Problem_base taja June 09 2" xfId="46054" xr:uid="{6D42DB73-7792-4CD8-A832-4DCD4B12A4B0}"/>
    <cellStyle name="‡_BOOK1_Sum_Problem_base taja March 09" xfId="46055" xr:uid="{EA8A4C17-958F-467B-B732-5B68110F7405}"/>
    <cellStyle name="‡_BOOK1_Sum_Problem_base taja March 09 2" xfId="46056" xr:uid="{A933ADF5-A2D4-41C1-B8D9-EA52C3DC1C4D}"/>
    <cellStyle name="‡_BOOK1_Sum_Problem_base taja May 09" xfId="46057" xr:uid="{9A10CF8E-A192-474B-8767-048D1C6BCD24}"/>
    <cellStyle name="‡_BOOK1_Sum_Problem_base taja May 09 2" xfId="46058" xr:uid="{2063CD0E-24B9-4BBE-AD78-762CB8A5FD4B}"/>
    <cellStyle name="‡_BOOK1_Sum_Problem_Copy of Copy of Daily Report Okt" xfId="46059" xr:uid="{D977AA91-4A3D-43DC-9325-5B26D773812A}"/>
    <cellStyle name="‡_BOOK1_Sum_Problem_Copy of Copy of Daily Report Okt 2" xfId="46060" xr:uid="{0C2D252F-CDF0-4974-9C4B-609CB0827964}"/>
    <cellStyle name="‡_BOOK1_Sum_Problem_Copy of Copy of Daily Report Okt_base taja April 09" xfId="46061" xr:uid="{3C68A76C-665D-4344-A6A8-069FBDC9BAC4}"/>
    <cellStyle name="‡_BOOK1_Sum_Problem_Copy of Copy of Daily Report Okt_base taja April 09 2" xfId="46062" xr:uid="{827F7275-B6C5-4A39-9BDE-5E49FCD91295}"/>
    <cellStyle name="‡_BOOK1_Sum_Problem_Copy of Copy of Daily Report Okt_base taja januari 09" xfId="46063" xr:uid="{70B94FBF-B91F-4E9E-AD10-762249E24119}"/>
    <cellStyle name="‡_BOOK1_Sum_Problem_Copy of Copy of Daily Report Okt_base taja januari 09 2" xfId="46064" xr:uid="{E50FF423-0503-4672-9BF9-55D9DB089406}"/>
    <cellStyle name="‡_BOOK1_Sum_Problem_Copy of Copy of Daily Report Okt_base taja July 09" xfId="46065" xr:uid="{7F83F787-1027-4106-A58E-65E91B932BA9}"/>
    <cellStyle name="‡_BOOK1_Sum_Problem_Copy of Copy of Daily Report Okt_base taja July 09 2" xfId="46066" xr:uid="{451AD9B1-F048-4003-85D3-4D4DD01B6C9B}"/>
    <cellStyle name="‡_BOOK1_Sum_Problem_Copy of Copy of Daily Report Okt_base taja June 09" xfId="46067" xr:uid="{D4FFD573-3F49-407D-A71A-2857546EBC17}"/>
    <cellStyle name="‡_BOOK1_Sum_Problem_Copy of Copy of Daily Report Okt_base taja June 09 2" xfId="46068" xr:uid="{A7E48E2D-BC9E-454E-ACB5-43F51A773D2F}"/>
    <cellStyle name="‡_BOOK1_Sum_Problem_Copy of Copy of Daily Report Okt_base taja March 09" xfId="46069" xr:uid="{5960EBDE-0A5B-43F3-8348-DE61B79F492B}"/>
    <cellStyle name="‡_BOOK1_Sum_Problem_Copy of Copy of Daily Report Okt_base taja March 09 2" xfId="46070" xr:uid="{4BE2E9D8-776A-4536-96EA-8069B272F518}"/>
    <cellStyle name="‡_BOOK1_Sum_Problem_Copy of Copy of Daily Report Okt_base taja May 09" xfId="46071" xr:uid="{5611BE2E-3B44-44B0-AFFE-65144FFCF918}"/>
    <cellStyle name="‡_BOOK1_Sum_Problem_Copy of Copy of Daily Report Okt_base taja May 09 2" xfId="46072" xr:uid="{3A92581C-ED90-4BDA-BFBB-3A736CA8918A}"/>
    <cellStyle name="‡_BOOK1_Sum_Problem_Copy of Copy of Daily Report Okt_KPP HJUR global simulation r3" xfId="46073" xr:uid="{093439AA-0A09-45E5-B4FA-06096827366E}"/>
    <cellStyle name="‡_BOOK1_Sum_Problem_Copy of Copy of Daily Report Okt_KPP HJUR global simulation r3 2" xfId="46074" xr:uid="{60F90CD1-0C67-45A9-9A5E-6528ECFEBB1F}"/>
    <cellStyle name="‡_BOOK1_Sum_Problem_Copy of Copy of Daily Report Okt_KPP HJUR global simulation r4" xfId="46075" xr:uid="{0482B681-0D5E-42CA-94CA-D434C7A3F579}"/>
    <cellStyle name="‡_BOOK1_Sum_Problem_Copy of Copy of Daily Report Okt_KPP HJUR global simulation r4 2" xfId="46076" xr:uid="{AE9A3757-C0DD-4C92-81A7-67AA3F22A9B4}"/>
    <cellStyle name="‡_BOOK1_Sum_Problem_Copy of Copy of Daily Report Okt_KPP HJUR global simulation r9" xfId="46077" xr:uid="{0DE6BCD1-1E5E-4A8A-AD3F-BA88FC1EFBC4}"/>
    <cellStyle name="‡_BOOK1_Sum_Problem_Copy of Copy of Daily Report Okt_KPP HJUR global simulation r9 2" xfId="46078" xr:uid="{BE765FB9-747A-4628-92B5-49EF9D301F4B}"/>
    <cellStyle name="‡_BOOK1_Sum_Problem_KPP HJUR global simulation r3" xfId="46079" xr:uid="{A1D83C3D-033E-4F8A-A95F-11D670ACEC82}"/>
    <cellStyle name="‡_BOOK1_Sum_Problem_KPP HJUR global simulation r3 2" xfId="46080" xr:uid="{4497D6D4-B242-45E8-A3A8-DBE3F8086AAD}"/>
    <cellStyle name="‡_BOOK1_Sum_Problem_KPP HJUR global simulation r4" xfId="46081" xr:uid="{81D81BC4-B47F-489E-9CFB-DB614D1F28CD}"/>
    <cellStyle name="‡_BOOK1_Sum_Problem_KPP HJUR global simulation r4 2" xfId="46082" xr:uid="{5A538718-0494-4649-980F-DBBBF7C1C8C9}"/>
    <cellStyle name="‡_BOOK1_Sum_Problem_KPP HJUR global simulation r9" xfId="46083" xr:uid="{A6E1B4DC-F900-43AE-949B-A6905878FE23}"/>
    <cellStyle name="‡_BOOK1_Sum_Problem_KPP HJUR global simulation r9 2" xfId="46084" xr:uid="{AA8B8282-2BBB-43CF-A54A-2B95F999D5F3}"/>
    <cellStyle name="‡_BOOK1_Summary" xfId="46085" xr:uid="{09001873-6990-4596-BD87-BE78147CD534}"/>
    <cellStyle name="‡_BOOK1_Summary 2" xfId="46086" xr:uid="{52ECAF22-4E91-4328-AD14-553A5AB119EB}"/>
    <cellStyle name="‡_BOOK1_template checklist1" xfId="46087" xr:uid="{3D65D208-C530-4739-BBC6-BDC0F173F2AA}"/>
    <cellStyle name="‡_BOOK1_WIII PERSADA" xfId="46088" xr:uid="{45F4FA4E-EBA0-43FA-82E7-4866D5A1F3B2}"/>
    <cellStyle name="‡_BOOK1_Yearly Plan 2010_Rev April 2010" xfId="46089" xr:uid="{4338BA41-6193-4923-990E-1CF7315DD274}"/>
    <cellStyle name="‡_BOOK1_Yearly Plan 2010_Rev April 2010 2" xfId="46090" xr:uid="{689F48CE-539D-491C-A6DF-F7995A7FA79A}"/>
    <cellStyle name="‡_Book5" xfId="46091" xr:uid="{CB5A4F31-E316-4DDF-98A4-A6668003B231}"/>
    <cellStyle name="‡_COE KPI Agustus" xfId="46092" xr:uid="{4EE5C01A-5F09-49AE-AC78-E035A53F42DB}"/>
    <cellStyle name="‡_COE KPI April'07_CTM" xfId="46093" xr:uid="{FD16DFC8-033E-4550-B5FC-C3A3F79573C9}"/>
    <cellStyle name="‡_COE KPI_2" xfId="46094" xr:uid="{3D574ED3-8EC8-4238-84EC-3230000C7E8C}"/>
    <cellStyle name="‡_Copy of 1 Desember '09" xfId="46095" xr:uid="{78285754-F01C-41E9-B1C3-39B92128DF6D}"/>
    <cellStyle name="‡_Copy of Copy of Daily Report Okt" xfId="46096" xr:uid="{910A4386-D47E-4ACA-8743-CF64298AB384}"/>
    <cellStyle name="‡_Copy of Copy of Daily Report Okt 2" xfId="46097" xr:uid="{55EF3C63-091A-49A7-B7AB-80939AB33D73}"/>
    <cellStyle name="‡_Copy of Copy of Daily Report Okt_base taja April 09" xfId="46098" xr:uid="{37E440BF-C892-4475-9319-7492CE946640}"/>
    <cellStyle name="‡_Copy of Copy of Daily Report Okt_base taja April 09 2" xfId="46099" xr:uid="{A4B6BE14-39E2-403A-A201-F0F6B7F7757A}"/>
    <cellStyle name="‡_Copy of Copy of Daily Report Okt_base taja januari 09" xfId="46100" xr:uid="{F9765419-BB87-45C1-8289-389C630C9C67}"/>
    <cellStyle name="‡_Copy of Copy of Daily Report Okt_base taja januari 09 2" xfId="46101" xr:uid="{B22005DF-075D-4D71-87D4-0A2DC699B15B}"/>
    <cellStyle name="‡_Copy of Copy of Daily Report Okt_base taja July 09" xfId="46102" xr:uid="{DBBC1E4C-8F22-4E09-A276-54A56D0C3194}"/>
    <cellStyle name="‡_Copy of Copy of Daily Report Okt_base taja July 09 2" xfId="46103" xr:uid="{46001F67-2555-4ACC-A916-8F3F181F314B}"/>
    <cellStyle name="‡_Copy of Copy of Daily Report Okt_base taja June 09" xfId="46104" xr:uid="{F156238F-CC2F-4E3A-966E-746666CFCE35}"/>
    <cellStyle name="‡_Copy of Copy of Daily Report Okt_base taja June 09 2" xfId="46105" xr:uid="{59D9715D-F285-4E31-AA72-E38522B83601}"/>
    <cellStyle name="‡_Copy of Copy of Daily Report Okt_base taja March 09" xfId="46106" xr:uid="{E06F13AE-EC22-4D87-816B-EA670B709A8E}"/>
    <cellStyle name="‡_Copy of Copy of Daily Report Okt_base taja March 09 2" xfId="46107" xr:uid="{79CA0DF6-5878-4FA2-BB67-1BE378AAA0C8}"/>
    <cellStyle name="‡_Copy of Copy of Daily Report Okt_base taja May 09" xfId="46108" xr:uid="{FF112B68-6F95-465E-831E-8E2D38017398}"/>
    <cellStyle name="‡_Copy of Copy of Daily Report Okt_base taja May 09 2" xfId="46109" xr:uid="{DD1E3559-99BF-417A-AAD0-4752A9C314A1}"/>
    <cellStyle name="‡_Copy of Copy of Daily Report Okt_KPP HJUR global simulation r3" xfId="46110" xr:uid="{684E1071-522B-443C-A8EE-EAEA97A6E7D1}"/>
    <cellStyle name="‡_Copy of Copy of Daily Report Okt_KPP HJUR global simulation r3 2" xfId="46111" xr:uid="{33E00580-38B9-4225-96E7-25F2D3F400E0}"/>
    <cellStyle name="‡_Copy of Copy of Daily Report Okt_KPP HJUR global simulation r4" xfId="46112" xr:uid="{2B1DB17D-ECC4-448E-9A94-790029927710}"/>
    <cellStyle name="‡_Copy of Copy of Daily Report Okt_KPP HJUR global simulation r4 2" xfId="46113" xr:uid="{D467E100-ABB6-4849-89EB-065FCCAC3739}"/>
    <cellStyle name="‡_Copy of Copy of Daily Report Okt_KPP HJUR global simulation r9" xfId="46114" xr:uid="{5F216C6C-DA02-4C67-A1C4-A220F766DB87}"/>
    <cellStyle name="‡_Copy of Copy of Daily Report Okt_KPP HJUR global simulation r9 2" xfId="46115" xr:uid="{236F08A2-BF1B-4120-8CBF-03FA16847B79}"/>
    <cellStyle name="‡_Copy of daily konsol" xfId="46116" xr:uid="{A5F1DDE9-9A06-48CB-B959-D7B5B141FDBB}"/>
    <cellStyle name="‡_COR Analyze_2008-01_BAYA" xfId="46117" xr:uid="{6BCC4AAD-5C55-4B54-A421-EE18D42733A9}"/>
    <cellStyle name="‡_Daily 12 Mei '06" xfId="46118" xr:uid="{96F3BCB4-E78B-42DA-B12A-67554C2270BA}"/>
    <cellStyle name="‡_Daily 12 Mei '06 2" xfId="46119" xr:uid="{F0FAA904-28DE-4716-B7CE-2DEE0EAFE13F}"/>
    <cellStyle name="‡_Daily 12 Mei '06_08_Daily Report  Agustus'11" xfId="46120" xr:uid="{53C2DBEF-2138-435C-B87E-3705B01DFCAA}"/>
    <cellStyle name="‡_Daily 12 Mei '06_Copy of Copy of Daily Report Okt" xfId="46121" xr:uid="{FD9864E9-AB63-4216-AF77-13B1AB1C566D}"/>
    <cellStyle name="‡_Daily 12 Mei '06_Copy of Copy of Daily Report Okt 2" xfId="46122" xr:uid="{3DAC2A75-DC22-4A91-B2D0-1958BFB3A38C}"/>
    <cellStyle name="‡_Daily 12 Mei '06_Copy of Copy of Daily Report Okt_base taja April 09" xfId="46123" xr:uid="{45159EE9-912B-4478-9882-C2A86CC5A4AD}"/>
    <cellStyle name="‡_Daily 12 Mei '06_Copy of Copy of Daily Report Okt_base taja April 09 2" xfId="46124" xr:uid="{32831AD9-E2BC-4B52-8BA2-68018CE742A4}"/>
    <cellStyle name="‡_Daily 12 Mei '06_Copy of Copy of Daily Report Okt_base taja januari 09" xfId="46125" xr:uid="{534906D8-58A1-4974-A846-088359370340}"/>
    <cellStyle name="‡_Daily 12 Mei '06_Copy of Copy of Daily Report Okt_base taja januari 09 2" xfId="46126" xr:uid="{996B56D1-F8BF-40B2-B7D7-D6C6A9BAEFDE}"/>
    <cellStyle name="‡_Daily 12 Mei '06_Copy of Copy of Daily Report Okt_base taja July 09" xfId="46127" xr:uid="{0DBD42C4-47C3-4528-A9D3-03977FEC4DE6}"/>
    <cellStyle name="‡_Daily 12 Mei '06_Copy of Copy of Daily Report Okt_base taja July 09 2" xfId="46128" xr:uid="{0CDC6B18-94B3-477B-85CA-26F1595D4960}"/>
    <cellStyle name="‡_Daily 12 Mei '06_Copy of Copy of Daily Report Okt_base taja June 09" xfId="46129" xr:uid="{CC463F91-B10B-4503-AF85-1E7E42A64716}"/>
    <cellStyle name="‡_Daily 12 Mei '06_Copy of Copy of Daily Report Okt_base taja June 09 2" xfId="46130" xr:uid="{1B4D3B54-8D9F-4936-B61B-EBA0D88F593D}"/>
    <cellStyle name="‡_Daily 12 Mei '06_Copy of Copy of Daily Report Okt_base taja March 09" xfId="46131" xr:uid="{3FE63C09-A4B7-42DB-9ED3-E84E1B0AA2A3}"/>
    <cellStyle name="‡_Daily 12 Mei '06_Copy of Copy of Daily Report Okt_base taja March 09 2" xfId="46132" xr:uid="{87466BA6-9850-4962-A05F-4EC44082197A}"/>
    <cellStyle name="‡_Daily 12 Mei '06_Copy of Copy of Daily Report Okt_base taja May 09" xfId="46133" xr:uid="{3E045064-6345-4D1B-B1DB-6189F1F8AE46}"/>
    <cellStyle name="‡_Daily 12 Mei '06_Copy of Copy of Daily Report Okt_base taja May 09 2" xfId="46134" xr:uid="{6D0BFD77-89AC-417D-BDB6-4C9AB87C56D6}"/>
    <cellStyle name="‡_Daily 12 Mei '06_Copy of Copy of Daily Report Okt_KPP HJUR global simulation r3" xfId="46135" xr:uid="{4D7767DA-35F2-4990-BB91-4D6E1A46E427}"/>
    <cellStyle name="‡_Daily 12 Mei '06_Copy of Copy of Daily Report Okt_KPP HJUR global simulation r3 2" xfId="46136" xr:uid="{BE500563-8B6F-46D9-881B-17FE2BB8B445}"/>
    <cellStyle name="‡_Daily 12 Mei '06_Copy of Copy of Daily Report Okt_KPP HJUR global simulation r4" xfId="46137" xr:uid="{8352D7AB-B1EB-43DC-BB91-2D7D5FA0794C}"/>
    <cellStyle name="‡_Daily 12 Mei '06_Copy of Copy of Daily Report Okt_KPP HJUR global simulation r4 2" xfId="46138" xr:uid="{377AB207-565F-4D91-BFF7-685059492088}"/>
    <cellStyle name="‡_Daily 12 Mei '06_Copy of Copy of Daily Report Okt_KPP HJUR global simulation r9" xfId="46139" xr:uid="{7BFA9536-9ADB-4113-83EA-2212FF7FD645}"/>
    <cellStyle name="‡_Daily 12 Mei '06_Copy of Copy of Daily Report Okt_KPP HJUR global simulation r9 2" xfId="46140" xr:uid="{6674D7A3-1BAE-4D49-923E-88FE57FA100E}"/>
    <cellStyle name="‡_Daily 12 Mei '06_Daily Report  Feb'11" xfId="46141" xr:uid="{208D133A-97D4-4022-9A1C-FCD967427DC3}"/>
    <cellStyle name="‡_Daily 12 Mei '06_Daily Report  Jan'10" xfId="46142" xr:uid="{FDC5B493-DD14-4E67-AF21-2BEA5F351EB6}"/>
    <cellStyle name="‡_Daily 12 Mei '06_KPP HJUR global simulation r3" xfId="46143" xr:uid="{B1E6A1F3-8717-42A6-9D1D-18D1114C76F3}"/>
    <cellStyle name="‡_Daily 12 Mei '06_KPP HJUR global simulation r3 2" xfId="46144" xr:uid="{5D8C8AE9-7131-4CFD-9163-9D306546643C}"/>
    <cellStyle name="‡_Daily 12 Mei '06_KPP HJUR global simulation r4" xfId="46145" xr:uid="{48CEF462-15AA-48CF-9F1E-9735F12C3E05}"/>
    <cellStyle name="‡_Daily 12 Mei '06_KPP HJUR global simulation r4 2" xfId="46146" xr:uid="{B8386135-B629-4980-A510-E486C83F0AED}"/>
    <cellStyle name="‡_Daily 12 Mei '06_KPP HJUR global simulation r9" xfId="46147" xr:uid="{40E6E1BD-DC6B-4273-A444-4249446A8F31}"/>
    <cellStyle name="‡_Daily 12 Mei '06_KPP HJUR global simulation r9 2" xfId="46148" xr:uid="{1DC745F4-4240-46D5-8814-ED72FB4444B1}"/>
    <cellStyle name="‡_Daily 12 Mei '06_Master Daily Report" xfId="46149" xr:uid="{3D4EAB8F-70F3-45FC-9577-4DDB9EFD81E6}"/>
    <cellStyle name="‡_Daily 12 Mei '06_Master Daily Report  Des'10" xfId="46150" xr:uid="{FCCB7E4E-2B8F-41E9-90AF-26D48F2F67D1}"/>
    <cellStyle name="‡_Daily report juli" xfId="46151" xr:uid="{E971AC40-E519-41C3-A655-062DBC97172D}"/>
    <cellStyle name="‡_Daily report juli 2" xfId="46152" xr:uid="{75508FA5-4525-41EA-BAEA-C924DB017ED4}"/>
    <cellStyle name="‡_Daily report juli_base taja April 09" xfId="46153" xr:uid="{79843F74-DEE4-48D5-967B-920EC04040A9}"/>
    <cellStyle name="‡_Daily report juli_base taja April 09 2" xfId="46154" xr:uid="{F2BFE177-F981-4A26-850B-2BFC1D64C7AA}"/>
    <cellStyle name="‡_Daily report juli_base taja januari 09" xfId="46155" xr:uid="{68C679FA-B2D4-4FA9-992D-B90222C6E4AF}"/>
    <cellStyle name="‡_Daily report juli_base taja januari 09 2" xfId="46156" xr:uid="{453C4D39-AA2D-4328-BA87-9ED942A3AE4A}"/>
    <cellStyle name="‡_Daily report juli_base taja July 09" xfId="46157" xr:uid="{92E5280B-3E50-4B5E-81CF-AE0BD5F1CC79}"/>
    <cellStyle name="‡_Daily report juli_base taja July 09 2" xfId="46158" xr:uid="{40A92C13-1CAD-4F04-8518-4F1637FC793B}"/>
    <cellStyle name="‡_Daily report juli_base taja June 09" xfId="46159" xr:uid="{55931830-6387-4240-BB03-04FFBD1563E4}"/>
    <cellStyle name="‡_Daily report juli_base taja June 09 2" xfId="46160" xr:uid="{44A8288C-0715-428B-B48E-365C7B55D33F}"/>
    <cellStyle name="‡_Daily report juli_base taja March 09" xfId="46161" xr:uid="{012418AB-A2AE-4E0B-99FB-858BB807B7B3}"/>
    <cellStyle name="‡_Daily report juli_base taja March 09 2" xfId="46162" xr:uid="{6DDB5198-BB55-4A9B-B37B-E6A25ED272BF}"/>
    <cellStyle name="‡_Daily report juli_base taja May 09" xfId="46163" xr:uid="{96C82696-A935-466A-A3DE-05F39441BE9A}"/>
    <cellStyle name="‡_Daily report juli_base taja May 09 2" xfId="46164" xr:uid="{B391854E-F646-44CD-9302-584CE074C56F}"/>
    <cellStyle name="‡_Daily report juli_Copy of Copy of Daily Report Okt" xfId="46165" xr:uid="{3A6E8741-6E37-4C6E-B517-6ECB44EB63F6}"/>
    <cellStyle name="‡_Daily report juli_Copy of Copy of Daily Report Okt 2" xfId="46166" xr:uid="{9F9166CA-1563-4B2E-82CF-4E9168C59D1A}"/>
    <cellStyle name="‡_Daily report juli_Copy of Copy of Daily Report Okt_base taja April 09" xfId="46167" xr:uid="{5B186749-2225-46F6-B15B-A771DA172257}"/>
    <cellStyle name="‡_Daily report juli_Copy of Copy of Daily Report Okt_base taja April 09 2" xfId="46168" xr:uid="{F841BE5E-704D-49DA-84AD-1FCFB4D70437}"/>
    <cellStyle name="‡_Daily report juli_Copy of Copy of Daily Report Okt_base taja januari 09" xfId="46169" xr:uid="{A45EA1C2-1C0F-499C-8CAB-295FC331D1F6}"/>
    <cellStyle name="‡_Daily report juli_Copy of Copy of Daily Report Okt_base taja januari 09 2" xfId="46170" xr:uid="{559F7A37-835D-49DA-A529-612EAB9B54D5}"/>
    <cellStyle name="‡_Daily report juli_Copy of Copy of Daily Report Okt_base taja July 09" xfId="46171" xr:uid="{F9B50EF7-1530-44D6-95B7-4C3059D73CD8}"/>
    <cellStyle name="‡_Daily report juli_Copy of Copy of Daily Report Okt_base taja July 09 2" xfId="46172" xr:uid="{7334140B-26CF-4395-89BF-7D9D4B6A84F7}"/>
    <cellStyle name="‡_Daily report juli_Copy of Copy of Daily Report Okt_base taja June 09" xfId="46173" xr:uid="{3B21A201-DF10-4761-A72E-CE43508EEDB3}"/>
    <cellStyle name="‡_Daily report juli_Copy of Copy of Daily Report Okt_base taja June 09 2" xfId="46174" xr:uid="{7C8FE398-6095-4AAD-9AA1-5D70D525927D}"/>
    <cellStyle name="‡_Daily report juli_Copy of Copy of Daily Report Okt_base taja March 09" xfId="46175" xr:uid="{ECEC09BB-B4D0-4213-9D04-DAB55D35C0D3}"/>
    <cellStyle name="‡_Daily report juli_Copy of Copy of Daily Report Okt_base taja March 09 2" xfId="46176" xr:uid="{78ADB573-2DE1-46E9-A866-7E61B2E1F07A}"/>
    <cellStyle name="‡_Daily report juli_Copy of Copy of Daily Report Okt_base taja May 09" xfId="46177" xr:uid="{BF3E6391-C01F-4420-902F-AC730F8FECE1}"/>
    <cellStyle name="‡_Daily report juli_Copy of Copy of Daily Report Okt_base taja May 09 2" xfId="46178" xr:uid="{CCBF40A3-999E-4A6E-8C27-20EB9E6BF1D6}"/>
    <cellStyle name="‡_Daily report juli_Copy of Copy of Daily Report Okt_KPP HJUR global simulation r3" xfId="46179" xr:uid="{02405C7E-05FB-48A8-9746-008DFD5B1BB2}"/>
    <cellStyle name="‡_Daily report juli_Copy of Copy of Daily Report Okt_KPP HJUR global simulation r3 2" xfId="46180" xr:uid="{6442B84C-8CCF-41A0-BF7F-66B63877C4AA}"/>
    <cellStyle name="‡_Daily report juli_Copy of Copy of Daily Report Okt_KPP HJUR global simulation r4" xfId="46181" xr:uid="{25B850F2-B448-4E06-8E87-163D5B72D9A1}"/>
    <cellStyle name="‡_Daily report juli_Copy of Copy of Daily Report Okt_KPP HJUR global simulation r4 2" xfId="46182" xr:uid="{79984DB0-7F1F-431B-BD82-A61539F82ACA}"/>
    <cellStyle name="‡_Daily report juli_Copy of Copy of Daily Report Okt_KPP HJUR global simulation r9" xfId="46183" xr:uid="{50D26323-477D-4D0E-BDEC-D6CA0BE3325F}"/>
    <cellStyle name="‡_Daily report juli_Copy of Copy of Daily Report Okt_KPP HJUR global simulation r9 2" xfId="46184" xr:uid="{5F0D83B6-9769-4409-8112-DA0F212D5962}"/>
    <cellStyle name="‡_Daily report juli_KPP HJUR global simulation r3" xfId="46185" xr:uid="{2D4B684B-60C1-49EB-80E5-AE80177D15F8}"/>
    <cellStyle name="‡_Daily report juli_KPP HJUR global simulation r3 2" xfId="46186" xr:uid="{3CB44268-7C44-4AAB-974E-0FA2C83BFBF5}"/>
    <cellStyle name="‡_Daily report juli_KPP HJUR global simulation r4" xfId="46187" xr:uid="{D619D635-4F47-43C4-BE11-E11CCC6C2EEC}"/>
    <cellStyle name="‡_Daily report juli_KPP HJUR global simulation r4 2" xfId="46188" xr:uid="{58E18912-2CED-41FC-841B-8AECDEC7B0B1}"/>
    <cellStyle name="‡_Daily report juli_KPP HJUR global simulation r9" xfId="46189" xr:uid="{BC79B072-F21C-4295-879F-539C6B36C94B}"/>
    <cellStyle name="‡_Daily report juli_KPP HJUR global simulation r9 2" xfId="46190" xr:uid="{20B33701-C468-434D-B8FF-003EE3FDB6AD}"/>
    <cellStyle name="‡_Drill Blast Inspeksi" xfId="46191" xr:uid="{FDA40A0B-0C1F-40CB-A783-A06572716CD7}"/>
    <cellStyle name="‡_est" xfId="46192" xr:uid="{0160A118-BBC4-496F-ACA3-68BA1D85F6D1}"/>
    <cellStyle name="‡_est 2" xfId="46193" xr:uid="{4C4301AF-FBC0-4E05-8D03-3BEB7A57FC3B}"/>
    <cellStyle name="‡_GEA" xfId="46194" xr:uid="{93071B77-CC08-48C0-9CD3-E425E602AC98}"/>
    <cellStyle name="‡_GEA 2" xfId="46195" xr:uid="{461EDE08-3219-42BB-ADE6-B3DC376360C4}"/>
    <cellStyle name="‡_Hourly Mar '08" xfId="46196" xr:uid="{4CAB6FD5-E24F-46E8-A826-6C3E13E13537}"/>
    <cellStyle name="‡_Hourly Mar '08 2" xfId="46197" xr:uid="{F0D9FD46-0C25-40EF-ACE2-CFCBB09B700F}"/>
    <cellStyle name="‡_Hourly Mar '08_base taja April 09" xfId="46198" xr:uid="{01EDAAEF-62DE-487D-B0AE-72E76423CABC}"/>
    <cellStyle name="‡_Hourly Mar '08_base taja April 09 2" xfId="46199" xr:uid="{D56D1043-DF78-4C9B-BB04-8CA24BC79E2D}"/>
    <cellStyle name="‡_Hourly Mar '08_base taja januari 09" xfId="46200" xr:uid="{04A17553-F5A5-4A51-8BEE-136031C41EF4}"/>
    <cellStyle name="‡_Hourly Mar '08_base taja januari 09 2" xfId="46201" xr:uid="{702724F2-65F7-4A5D-A553-80E9CC6FDFB5}"/>
    <cellStyle name="‡_Hourly Mar '08_base taja July 09" xfId="46202" xr:uid="{E4A5ACDE-F6B8-43B7-88A3-2D5F5D8063F3}"/>
    <cellStyle name="‡_Hourly Mar '08_base taja July 09 2" xfId="46203" xr:uid="{C63D9417-1338-43E0-8C77-768E0D6DBF25}"/>
    <cellStyle name="‡_Hourly Mar '08_base taja June 09" xfId="46204" xr:uid="{E4B6E443-1C37-461E-A4DF-C4FD1068448A}"/>
    <cellStyle name="‡_Hourly Mar '08_base taja June 09 2" xfId="46205" xr:uid="{1DC13FE8-FBDF-45CF-8451-CB42CCC219D7}"/>
    <cellStyle name="‡_Hourly Mar '08_base taja March 09" xfId="46206" xr:uid="{96EDB18F-971F-4189-B524-FF46B27BA2C8}"/>
    <cellStyle name="‡_Hourly Mar '08_base taja March 09 2" xfId="46207" xr:uid="{38DB196A-CF97-44C4-8C4E-9FF87CEF5F72}"/>
    <cellStyle name="‡_Hourly Mar '08_base taja May 09" xfId="46208" xr:uid="{7D25CE33-05A0-4559-8BC7-E8D84B8C161D}"/>
    <cellStyle name="‡_Hourly Mar '08_base taja May 09 2" xfId="46209" xr:uid="{025D72EF-53BF-45BA-A24E-5D3E39EC25F6}"/>
    <cellStyle name="‡_Hourly Mar '08_KPP HJUR global simulation r3" xfId="46210" xr:uid="{FD1450AD-2440-455C-926B-5E6B4B89F1A0}"/>
    <cellStyle name="‡_Hourly Mar '08_KPP HJUR global simulation r3 2" xfId="46211" xr:uid="{058D1F2A-4EB8-4B9E-ACE8-5268516200A7}"/>
    <cellStyle name="‡_Hourly Mar '08_KPP HJUR global simulation r4" xfId="46212" xr:uid="{BF179ACE-F158-4556-8715-F937EE8F171E}"/>
    <cellStyle name="‡_Hourly Mar '08_KPP HJUR global simulation r4 2" xfId="46213" xr:uid="{E0A48343-D532-4053-8D0A-2555459B0A5C}"/>
    <cellStyle name="‡_Hourly Mar '08_KPP HJUR global simulation r9" xfId="46214" xr:uid="{6C5C34C8-C827-4870-AA51-76252FB44628}"/>
    <cellStyle name="‡_Hourly Mar '08_KPP HJUR global simulation r9 2" xfId="46215" xr:uid="{7D5B341B-E907-4974-82DB-ED6A8E011C2E}"/>
    <cellStyle name="‡_IBS 2009_V2 Final" xfId="46216" xr:uid="{023B3983-F950-42CC-AE39-5F96C609E539}"/>
    <cellStyle name="‡_IBS 2009_V2 Final 2" xfId="46217" xr:uid="{F7A5C601-BF76-4407-A524-72F7E42A5494}"/>
    <cellStyle name="‡_konsol" xfId="46218" xr:uid="{B7C43799-41A4-483E-904F-EF242124DB6B}"/>
    <cellStyle name="‡_KPI Cost Engineering Rev 2" xfId="46219" xr:uid="{DD62BCC7-75E4-425D-B268-38B725B1D710}"/>
    <cellStyle name="‡_KPI Cost Engineering Rev 2 2" xfId="46220" xr:uid="{F55D77C6-0D56-4E70-B40F-E655C25B22A3}"/>
    <cellStyle name="‡_KPI Cost Engineering Rev 2 2 2" xfId="46221" xr:uid="{EFBD4FE2-0221-4D1F-98DA-431CA8090F99}"/>
    <cellStyle name="‡_KPI Cost Engineering Rev 2 3" xfId="46222" xr:uid="{88575262-C679-4024-B5FB-F558A8DA0400}"/>
    <cellStyle name="‡_KPI GL Notes" xfId="46223" xr:uid="{E1A28CB5-3BC5-4959-BB00-4A7CF21D8411}"/>
    <cellStyle name="‡_KPI GL Notes_KPI Notes_1" xfId="46224" xr:uid="{300CD03C-4961-4481-8E09-5132DDD67707}"/>
    <cellStyle name="‡_KPI GL Notes_Presentasi" xfId="46225" xr:uid="{5F169F09-DCD4-4865-8382-7294F299F595}"/>
    <cellStyle name="‡_KPI GL Notes_Presentasi 3" xfId="46226" xr:uid="{2B9655C0-2234-42E8-A2D2-F6FC1D75B699}"/>
    <cellStyle name="‡_KPI GL Notes_Presentasi KPI GL" xfId="46227" xr:uid="{BCACB830-0B06-4BA2-80C3-549807670C9E}"/>
    <cellStyle name="‡_KPI GL Notes_Presentasi KPI GL2" xfId="46228" xr:uid="{489340B0-D238-4447-8841-A20919BCF9EE}"/>
    <cellStyle name="‡_KPI GL Notes_Presentasi." xfId="46229" xr:uid="{20B6188D-36B6-47F3-9A31-9AEFC94FE003}"/>
    <cellStyle name="‡_KPI GL Notes_Presentasi1" xfId="46230" xr:uid="{F0DD6F55-A547-4EBC-ABC5-03801DD1DA52}"/>
    <cellStyle name="‡_KPI GL Notes_Presentasi2" xfId="46231" xr:uid="{E1036BE2-CF19-4459-9F97-D2E76DB480DB}"/>
    <cellStyle name="‡_KPI GL Notes_Presentasi3" xfId="46232" xr:uid="{314B0569-12F1-4A8B-9A0C-1480EC2D3EE0}"/>
    <cellStyle name="‡_KPI GL Notes_Presentasi4" xfId="46233" xr:uid="{40F44C2A-B10B-47A8-82C7-BED28B7CB302}"/>
    <cellStyle name="‡_KPI Notes" xfId="46234" xr:uid="{6E95A5DD-8A41-48D3-BA64-60595B49F0B0}"/>
    <cellStyle name="‡_KPI Notes_1" xfId="46235" xr:uid="{649CB825-1019-404D-811D-EBE9B80F60C7}"/>
    <cellStyle name="‡_KPI Notes_KPI Notes_1" xfId="46236" xr:uid="{9E477066-BF33-402F-9B9F-0D8A0506522D}"/>
    <cellStyle name="‡_KPI Notes_Presentasi" xfId="46237" xr:uid="{75C9781E-1AEF-4BA1-A1D6-24C0050F7FAC}"/>
    <cellStyle name="‡_KPI Notes_Presentasi 3" xfId="46238" xr:uid="{D92C51AD-F94A-4B4E-B2CD-18EE4DC28DC9}"/>
    <cellStyle name="‡_KPI Notes_Presentasi KPI GL" xfId="46239" xr:uid="{EB5A1FC3-5CA6-4459-9430-5CE9C3C188F9}"/>
    <cellStyle name="‡_KPI Notes_Presentasi KPI GL2" xfId="46240" xr:uid="{679CC6C0-1A17-4D40-AAD9-167852743B22}"/>
    <cellStyle name="‡_KPI Notes_Presentasi." xfId="46241" xr:uid="{F82F09B8-67E7-43EC-88E3-11F44C1E1EAD}"/>
    <cellStyle name="‡_KPI Notes_Presentasi1" xfId="46242" xr:uid="{3C494413-F263-4469-B160-EE39C715503C}"/>
    <cellStyle name="‡_KPI Notes_Presentasi2" xfId="46243" xr:uid="{E29CF633-09B2-4923-828D-33E61692133F}"/>
    <cellStyle name="‡_KPI Notes_Presentasi3" xfId="46244" xr:uid="{0B5CA5C1-CC7B-4DA8-8943-46673B90D0E8}"/>
    <cellStyle name="‡_KPI Notes_Presentasi4" xfId="46245" xr:uid="{000448C3-76FC-4DBF-8052-4B06331DC3F8}"/>
    <cellStyle name="‡_KPI WeekLY 4" xfId="46246" xr:uid="{DECA7551-1A85-462B-9162-FCCB51F7CAF4}"/>
    <cellStyle name="‡_KPI WeekLY II" xfId="46247" xr:uid="{329758F0-8FE9-452C-86C3-C6DB58A8A999}"/>
    <cellStyle name="‡_KPP HJUR global simulation r3" xfId="46248" xr:uid="{EA2BD580-6669-4447-89F3-4528455DAE62}"/>
    <cellStyle name="‡_KPP HJUR global simulation r3 2" xfId="46249" xr:uid="{A0AEAEE4-76E4-4DDC-B379-877A253FE973}"/>
    <cellStyle name="‡_KPP HJUR global simulation r4" xfId="46250" xr:uid="{DB81F86E-3635-45C5-99EC-6D9A0B2B4AF6}"/>
    <cellStyle name="‡_KPP HJUR global simulation r4 2" xfId="46251" xr:uid="{558EC73C-5C8B-4208-A7A6-BC23B7F6A82E}"/>
    <cellStyle name="‡_KPP HJUR global simulation r9" xfId="46252" xr:uid="{3AF6CB5B-051F-4A13-A59B-5F6A6E936E70}"/>
    <cellStyle name="‡_KPP HJUR global simulation r9 2" xfId="46253" xr:uid="{7917C1D1-59DE-4086-B3BD-D4EE54A32A01}"/>
    <cellStyle name="‡_Loss Opp" xfId="46254" xr:uid="{722D482F-C213-4174-B443-A5080FC6B910}"/>
    <cellStyle name="‡_Master Monthly Plan" xfId="46255" xr:uid="{E0FA3B90-1D64-4AC9-86AF-1A83F7D11937}"/>
    <cellStyle name="‡_Master Monthly Plan 2" xfId="46256" xr:uid="{9DB5C301-70D6-4D88-83D1-4D26141F13D8}"/>
    <cellStyle name="‡_Monitor &amp; Control Cost" xfId="46257" xr:uid="{E185BD64-0B4D-49B7-8586-61B0524BE7D5}"/>
    <cellStyle name="‡_Monitor &amp; Control Cost 2" xfId="46258" xr:uid="{70063CA9-18BC-45A5-A7E2-979E50E67C7D}"/>
    <cellStyle name="‡_monitoring budget April" xfId="46259" xr:uid="{E59A744C-7952-487E-8850-599A3CB91308}"/>
    <cellStyle name="‡_Monthly Agust 2005" xfId="46260" xr:uid="{5F9C9E1E-DE35-4F9C-9740-3C73A778E3A3}"/>
    <cellStyle name="‡_Monthly Agust 2005 2" xfId="46261" xr:uid="{5403A98B-085B-4DB3-8E8B-48D4AD6F530C}"/>
    <cellStyle name="‡_Monthly Agust 2005_09 DAR MASTER September '07 " xfId="46262" xr:uid="{562A12B8-8292-4D12-B124-A0182289F92F}"/>
    <cellStyle name="‡_Monthly Agust 2005_09 DAR MASTER September '07 _WIII PERSADA" xfId="46263" xr:uid="{374F8066-084A-476F-B383-0E9829347796}"/>
    <cellStyle name="‡_Monthly Agust 2005_09 DAR MASTER September '07 Versi 1 " xfId="46264" xr:uid="{5D12335D-9A53-4A52-95F3-4C95A8202CCA}"/>
    <cellStyle name="‡_Monthly Agust 2005_09 DAR MASTER September '07 Versi 1 _WIII PERSADA" xfId="46265" xr:uid="{421639CE-8012-4157-A701-9188657FD3DD}"/>
    <cellStyle name="‡_Monthly Agust 2005_base taja April 09" xfId="46266" xr:uid="{67571D0C-6F0D-426A-B8D0-9FE2BFECE591}"/>
    <cellStyle name="‡_Monthly Agust 2005_base taja April 09 2" xfId="46267" xr:uid="{5B27E037-12C7-4045-B9E1-D8EA64C81D69}"/>
    <cellStyle name="‡_Monthly Agust 2005_base taja januari 09" xfId="46268" xr:uid="{7031A562-51E8-4B65-B6E5-1DEE75FA4A7C}"/>
    <cellStyle name="‡_Monthly Agust 2005_base taja januari 09 2" xfId="46269" xr:uid="{62A4578A-33D9-4712-B61E-D103092DFADE}"/>
    <cellStyle name="‡_Monthly Agust 2005_base taja July 09" xfId="46270" xr:uid="{B8A87618-58B4-4D64-BFC0-1755DEC2A786}"/>
    <cellStyle name="‡_Monthly Agust 2005_base taja July 09 2" xfId="46271" xr:uid="{E9DAAAC7-1FE3-4835-BDB4-07B2193DE06F}"/>
    <cellStyle name="‡_Monthly Agust 2005_base taja June 09" xfId="46272" xr:uid="{3A8ADB08-0B2C-4A2E-BAD9-E8492E6039D8}"/>
    <cellStyle name="‡_Monthly Agust 2005_base taja June 09 2" xfId="46273" xr:uid="{42462151-31EE-46B1-9FBA-7762FFBB41BD}"/>
    <cellStyle name="‡_Monthly Agust 2005_base taja March 09" xfId="46274" xr:uid="{6965AD1F-C3A6-4567-8D4E-58C2FFB9E755}"/>
    <cellStyle name="‡_Monthly Agust 2005_base taja March 09 2" xfId="46275" xr:uid="{E8C93351-60F8-4A94-B504-F745E761F1D8}"/>
    <cellStyle name="‡_Monthly Agust 2005_base taja May 09" xfId="46276" xr:uid="{07F6DF98-AD60-4F82-80B5-9A18654CB3EA}"/>
    <cellStyle name="‡_Monthly Agust 2005_base taja May 09 2" xfId="46277" xr:uid="{02C9A6C7-B5D5-4B34-9554-DC513A808354}"/>
    <cellStyle name="‡_Monthly Agust 2005_Copy of Copy of Daily Report Okt" xfId="46278" xr:uid="{3CE4A479-E0A5-427B-93BF-3EB7C081312F}"/>
    <cellStyle name="‡_Monthly Agust 2005_Copy of Copy of Daily Report Okt 2" xfId="46279" xr:uid="{BF59E1CD-D0F7-44D2-B0ED-1F0F9847C345}"/>
    <cellStyle name="‡_Monthly Agust 2005_Copy of Copy of Daily Report Okt_base taja April 09" xfId="46280" xr:uid="{351C5EE5-EBE1-4526-B0AE-5FDE3E3225B7}"/>
    <cellStyle name="‡_Monthly Agust 2005_Copy of Copy of Daily Report Okt_base taja April 09 2" xfId="46281" xr:uid="{43C4E01D-07CD-4F5D-B4B0-BA191603F17F}"/>
    <cellStyle name="‡_Monthly Agust 2005_Copy of Copy of Daily Report Okt_base taja januari 09" xfId="46282" xr:uid="{408F3625-18AC-4656-9329-903577369994}"/>
    <cellStyle name="‡_Monthly Agust 2005_Copy of Copy of Daily Report Okt_base taja januari 09 2" xfId="46283" xr:uid="{E5786EA9-76A2-4211-B439-15F5AC4D1A50}"/>
    <cellStyle name="‡_Monthly Agust 2005_Copy of Copy of Daily Report Okt_base taja July 09" xfId="46284" xr:uid="{B8C2DBD8-FB3A-4C53-ADA0-2D6407ABB236}"/>
    <cellStyle name="‡_Monthly Agust 2005_Copy of Copy of Daily Report Okt_base taja July 09 2" xfId="46285" xr:uid="{64E291AE-7AD7-4201-9DAA-53BACCD5C788}"/>
    <cellStyle name="‡_Monthly Agust 2005_Copy of Copy of Daily Report Okt_base taja June 09" xfId="46286" xr:uid="{BBC6D5A6-E434-4A07-AE61-06AAA6486D76}"/>
    <cellStyle name="‡_Monthly Agust 2005_Copy of Copy of Daily Report Okt_base taja June 09 2" xfId="46287" xr:uid="{609F0CD9-4370-4D4D-9160-90A8EFDFC457}"/>
    <cellStyle name="‡_Monthly Agust 2005_Copy of Copy of Daily Report Okt_base taja March 09" xfId="46288" xr:uid="{80F41E8B-16CB-40A3-A193-AD0A37485800}"/>
    <cellStyle name="‡_Monthly Agust 2005_Copy of Copy of Daily Report Okt_base taja March 09 2" xfId="46289" xr:uid="{2F0C70A1-3701-4426-A3EB-D63689E77E79}"/>
    <cellStyle name="‡_Monthly Agust 2005_Copy of Copy of Daily Report Okt_base taja May 09" xfId="46290" xr:uid="{7180A361-1895-4B01-B8E7-DA246AB58EB2}"/>
    <cellStyle name="‡_Monthly Agust 2005_Copy of Copy of Daily Report Okt_base taja May 09 2" xfId="46291" xr:uid="{311520FC-9C70-496C-86ED-DC37E9597617}"/>
    <cellStyle name="‡_Monthly Agust 2005_Copy of Copy of Daily Report Okt_KPP HJUR global simulation r3" xfId="46292" xr:uid="{A1241461-CDFD-43B5-8A22-965C0ED99BE0}"/>
    <cellStyle name="‡_Monthly Agust 2005_Copy of Copy of Daily Report Okt_KPP HJUR global simulation r3 2" xfId="46293" xr:uid="{09195681-6BEC-4256-A8E7-6232997FBBDB}"/>
    <cellStyle name="‡_Monthly Agust 2005_Copy of Copy of Daily Report Okt_KPP HJUR global simulation r4" xfId="46294" xr:uid="{FC00F0BA-FFB6-4AE3-BC52-8C37C00DBDBF}"/>
    <cellStyle name="‡_Monthly Agust 2005_Copy of Copy of Daily Report Okt_KPP HJUR global simulation r4 2" xfId="46295" xr:uid="{A632968C-046C-45A4-9DF9-4D47026C52C1}"/>
    <cellStyle name="‡_Monthly Agust 2005_Copy of Copy of Daily Report Okt_KPP HJUR global simulation r9" xfId="46296" xr:uid="{5F3E1950-2DC5-42E5-85A6-03C354343256}"/>
    <cellStyle name="‡_Monthly Agust 2005_Copy of Copy of Daily Report Okt_KPP HJUR global simulation r9 2" xfId="46297" xr:uid="{4A56EC21-FE59-4CA6-A036-E21DDD4FC049}"/>
    <cellStyle name="‡_Monthly Agust 2005_Daily 12 Mei '06" xfId="46298" xr:uid="{3D7D42DB-DD78-4E1C-AA7B-0F1CDA930087}"/>
    <cellStyle name="‡_Monthly Agust 2005_Daily 12 Mei '06 2" xfId="46299" xr:uid="{B79A50D7-8FD6-4CD2-8A53-5BBED6D302BB}"/>
    <cellStyle name="‡_Monthly Agust 2005_Daily 12 Mei '06_08_Daily Report  Agustus'11" xfId="46300" xr:uid="{C6C58AC8-C278-4F88-BC02-1A5D29EEB761}"/>
    <cellStyle name="‡_Monthly Agust 2005_Daily 12 Mei '06_Copy of Copy of Daily Report Okt" xfId="46301" xr:uid="{C4FF4DE1-FA59-40D0-A7F5-84E3AE8BD008}"/>
    <cellStyle name="‡_Monthly Agust 2005_Daily 12 Mei '06_Copy of Copy of Daily Report Okt 2" xfId="46302" xr:uid="{B1097AA1-6BDF-44E4-B6F5-A82A189BBB58}"/>
    <cellStyle name="‡_Monthly Agust 2005_Daily 12 Mei '06_Copy of Copy of Daily Report Okt_base taja April 09" xfId="46303" xr:uid="{A9AA8A3B-C296-4532-AF5F-1670E4FF43E6}"/>
    <cellStyle name="‡_Monthly Agust 2005_Daily 12 Mei '06_Copy of Copy of Daily Report Okt_base taja April 09 2" xfId="46304" xr:uid="{0BC13D82-2515-42E8-B875-FCC7D0310C66}"/>
    <cellStyle name="‡_Monthly Agust 2005_Daily 12 Mei '06_Copy of Copy of Daily Report Okt_base taja januari 09" xfId="46305" xr:uid="{70F13456-7440-4A68-9DC7-ACD129B8A405}"/>
    <cellStyle name="‡_Monthly Agust 2005_Daily 12 Mei '06_Copy of Copy of Daily Report Okt_base taja januari 09 2" xfId="46306" xr:uid="{C5AE56A1-25DB-428A-A7A3-8F8EE566861E}"/>
    <cellStyle name="‡_Monthly Agust 2005_Daily 12 Mei '06_Copy of Copy of Daily Report Okt_base taja July 09" xfId="46307" xr:uid="{749EF713-CC1C-4937-B50A-992313D9A522}"/>
    <cellStyle name="‡_Monthly Agust 2005_Daily 12 Mei '06_Copy of Copy of Daily Report Okt_base taja July 09 2" xfId="46308" xr:uid="{B38C1E47-EA5A-4179-BCA9-C187A0D984AF}"/>
    <cellStyle name="‡_Monthly Agust 2005_Daily 12 Mei '06_Copy of Copy of Daily Report Okt_base taja June 09" xfId="46309" xr:uid="{812666F8-26EF-461E-B033-0F4357C9BAC3}"/>
    <cellStyle name="‡_Monthly Agust 2005_Daily 12 Mei '06_Copy of Copy of Daily Report Okt_base taja June 09 2" xfId="46310" xr:uid="{E1F5FC7B-839F-442F-9EA0-7EE32D507F35}"/>
    <cellStyle name="‡_Monthly Agust 2005_Daily 12 Mei '06_Copy of Copy of Daily Report Okt_base taja March 09" xfId="46311" xr:uid="{928DE872-5676-4C8F-BD7A-F789D1E4EBC0}"/>
    <cellStyle name="‡_Monthly Agust 2005_Daily 12 Mei '06_Copy of Copy of Daily Report Okt_base taja March 09 2" xfId="46312" xr:uid="{13A0507E-ADED-4FEE-A52E-7BF73E92DB6C}"/>
    <cellStyle name="‡_Monthly Agust 2005_Daily 12 Mei '06_Copy of Copy of Daily Report Okt_base taja May 09" xfId="46313" xr:uid="{759AD766-559D-4948-95DD-90728D674CDB}"/>
    <cellStyle name="‡_Monthly Agust 2005_Daily 12 Mei '06_Copy of Copy of Daily Report Okt_base taja May 09 2" xfId="46314" xr:uid="{DCA42416-8630-4BAA-BD1A-6E6E4C77E57B}"/>
    <cellStyle name="‡_Monthly Agust 2005_Daily 12 Mei '06_Copy of Copy of Daily Report Okt_KPP HJUR global simulation r3" xfId="46315" xr:uid="{8431952C-6BBA-40A2-9F08-563ADCFBC5C9}"/>
    <cellStyle name="‡_Monthly Agust 2005_Daily 12 Mei '06_Copy of Copy of Daily Report Okt_KPP HJUR global simulation r3 2" xfId="46316" xr:uid="{972436BF-7C39-4D0C-AB7C-6290C8E4595D}"/>
    <cellStyle name="‡_Monthly Agust 2005_Daily 12 Mei '06_Copy of Copy of Daily Report Okt_KPP HJUR global simulation r4" xfId="46317" xr:uid="{462B626E-4955-4884-B14F-B5A856610D37}"/>
    <cellStyle name="‡_Monthly Agust 2005_Daily 12 Mei '06_Copy of Copy of Daily Report Okt_KPP HJUR global simulation r4 2" xfId="46318" xr:uid="{27CEF78F-0F77-4636-AA7B-80426C22E98C}"/>
    <cellStyle name="‡_Monthly Agust 2005_Daily 12 Mei '06_Copy of Copy of Daily Report Okt_KPP HJUR global simulation r9" xfId="46319" xr:uid="{5A49EB8E-3DD0-4146-AA8E-ADFE7A49D419}"/>
    <cellStyle name="‡_Monthly Agust 2005_Daily 12 Mei '06_Copy of Copy of Daily Report Okt_KPP HJUR global simulation r9 2" xfId="46320" xr:uid="{21F88710-8203-46F1-846B-3AF7B5AA2E5B}"/>
    <cellStyle name="‡_Monthly Agust 2005_Daily 12 Mei '06_Daily Report  Feb'11" xfId="46321" xr:uid="{186DC5D8-0FE5-4ABF-A3F1-F26CFA4D8187}"/>
    <cellStyle name="‡_Monthly Agust 2005_Daily 12 Mei '06_Daily Report  Jan'10" xfId="46322" xr:uid="{18DDEEB8-6A17-459A-9F03-5F58A6744767}"/>
    <cellStyle name="‡_Monthly Agust 2005_Daily 12 Mei '06_KPP HJUR global simulation r3" xfId="46323" xr:uid="{8B457810-0F63-41A3-BE3A-319384A85334}"/>
    <cellStyle name="‡_Monthly Agust 2005_Daily 12 Mei '06_KPP HJUR global simulation r3 2" xfId="46324" xr:uid="{1284B976-6970-4F90-8311-83829880C7E6}"/>
    <cellStyle name="‡_Monthly Agust 2005_Daily 12 Mei '06_KPP HJUR global simulation r4" xfId="46325" xr:uid="{C423047F-09E9-465D-9482-31B751273E47}"/>
    <cellStyle name="‡_Monthly Agust 2005_Daily 12 Mei '06_KPP HJUR global simulation r4 2" xfId="46326" xr:uid="{FDED7DAD-F99D-4BE9-B3DB-CA4B0F553091}"/>
    <cellStyle name="‡_Monthly Agust 2005_Daily 12 Mei '06_KPP HJUR global simulation r9" xfId="46327" xr:uid="{4CE1737F-BA00-4492-89F8-CE30E1128B3E}"/>
    <cellStyle name="‡_Monthly Agust 2005_Daily 12 Mei '06_KPP HJUR global simulation r9 2" xfId="46328" xr:uid="{63DDABE1-DC36-4C06-98A7-E8D0016C95E8}"/>
    <cellStyle name="‡_Monthly Agust 2005_Daily 12 Mei '06_Master Daily Report" xfId="46329" xr:uid="{54E88156-6021-431D-A429-30431A657EFD}"/>
    <cellStyle name="‡_Monthly Agust 2005_Daily 12 Mei '06_Master Daily Report  Des'10" xfId="46330" xr:uid="{471E6D9A-19AB-4876-9C73-2B3D9E16A0D3}"/>
    <cellStyle name="‡_Monthly Agust 2005_KPP HJUR global simulation r3" xfId="46331" xr:uid="{EEBE2528-AD2F-40D3-A38D-3B27DDB626A5}"/>
    <cellStyle name="‡_Monthly Agust 2005_KPP HJUR global simulation r3 2" xfId="46332" xr:uid="{87465280-0693-4F34-A30B-15BD01BD68AD}"/>
    <cellStyle name="‡_Monthly Agust 2005_KPP HJUR global simulation r4" xfId="46333" xr:uid="{89AE06AF-F1E4-441B-A79E-0D49D974B38C}"/>
    <cellStyle name="‡_Monthly Agust 2005_KPP HJUR global simulation r4 2" xfId="46334" xr:uid="{E392E1E4-AF9E-4464-B9F7-FB6DED4BFE22}"/>
    <cellStyle name="‡_Monthly Agust 2005_KPP HJUR global simulation r9" xfId="46335" xr:uid="{EDC093D1-B39A-4DAF-8702-4FC4973479A7}"/>
    <cellStyle name="‡_Monthly Agust 2005_KPP HJUR global simulation r9 2" xfId="46336" xr:uid="{64989319-7D84-4C45-A959-E63085E74634}"/>
    <cellStyle name="‡_Monthly_Apr_07_adj_7,5" xfId="46337" xr:uid="{42FD85BF-35CB-4253-9D86-11173CA710D0}"/>
    <cellStyle name="‡_OOC&amp;INV" xfId="46338" xr:uid="{F964BA2B-AF75-4340-89B8-293EBCC8A63F}"/>
    <cellStyle name="‡_OOC&amp;INV 2" xfId="46339" xr:uid="{E16FB8FD-E5F2-44FF-831B-FEDF3539A00C}"/>
    <cellStyle name="‡_Pere IBS TAJA_2010_v.Site (version 1)" xfId="46340" xr:uid="{D5041513-5BD0-41FB-8550-F73018058A18}"/>
    <cellStyle name="‡_Pere IBS TAJA_2010_v.Site (version 1) 2" xfId="46341" xr:uid="{D74BF599-C438-45BD-B6CA-888302B4C93A}"/>
    <cellStyle name="‡_Pere Q2 2010_Fixed" xfId="46342" xr:uid="{79CFE8C8-9114-467B-875E-DBC53C5104E8}"/>
    <cellStyle name="‡_Pere Q2 2010_Fixed 2" xfId="46343" xr:uid="{19DBC401-3D00-489D-AE8C-058B51CA5DF6}"/>
    <cellStyle name="‡_PERE_KPP_RTU 2010 A" xfId="46344" xr:uid="{5208A8BC-BA76-4945-B42D-86AE7599F748}"/>
    <cellStyle name="‡_PERE_KPP_RTU 2010 A 2" xfId="46345" xr:uid="{125462DF-FD8D-4EE7-8C69-A5F7A5A696BB}"/>
    <cellStyle name="‡_PERE_Sept'07v1" xfId="46346" xr:uid="{9F7EE2CC-9575-4FF3-9FAB-9115F89A4326}"/>
    <cellStyle name="‡_PERE_Sept'07v1 2" xfId="46347" xr:uid="{06E6FBFB-315E-4BD3-A3A4-233AC9F56153}"/>
    <cellStyle name="‡_PERE_Sept'07v1_4_Pere April 2010 (version 1)" xfId="46348" xr:uid="{6DD72F1E-11AF-40FB-BC2C-2878BC96486C}"/>
    <cellStyle name="‡_PERE_Sept'07v1_4_Pere April 2010 (version 1) 2" xfId="46349" xr:uid="{9E43E7DE-4606-484A-9B8F-EC51FB14597A}"/>
    <cellStyle name="‡_PERE_Sept'07v1_Master Monthly Plan" xfId="46350" xr:uid="{FFCED6DB-EF1E-4D21-8989-C1367A2D454B}"/>
    <cellStyle name="‡_PERE_Sept'07v1_Master Monthly Plan 2" xfId="46351" xr:uid="{FBEF69A1-F07F-414B-85A1-084ECE787CA4}"/>
    <cellStyle name="‡_PERE_Sept'07v1_Pere IBS TAJA_2010_v.Site (version 1)" xfId="46352" xr:uid="{D464FFBA-1C85-485A-AF36-503505E26679}"/>
    <cellStyle name="‡_PERE_Sept'07v1_Pere IBS TAJA_2010_v.Site (version 1) 2" xfId="46353" xr:uid="{26E5FEA5-D0B3-4910-A374-B885A042DBC1}"/>
    <cellStyle name="‡_PERE_Sept'07v1_Pere Q2 2010_Fixed" xfId="46354" xr:uid="{CCB624CD-0F75-47FC-A875-7C4B605111AB}"/>
    <cellStyle name="‡_PERE_Sept'07v1_Pere Q2 2010_Fixed 2" xfId="46355" xr:uid="{EA2DFE02-4D96-481D-9B87-07779758D70C}"/>
    <cellStyle name="‡_PERE_Sept'07v1_Yearly Plan 2010_Rev April 2010" xfId="46356" xr:uid="{87E1E1E8-1148-480B-B693-1CDEDFA8E269}"/>
    <cellStyle name="‡_PERE_Sept'07v1_Yearly Plan 2010_Rev April 2010 2" xfId="46357" xr:uid="{B0E6D74C-8D5E-47CB-B535-5E31D221CACE}"/>
    <cellStyle name="‡_Presentasi" xfId="46358" xr:uid="{6A66B257-D4C5-44E0-8EA3-02A7E1C4688C}"/>
    <cellStyle name="‡_Presentasi 3" xfId="46359" xr:uid="{4876A609-E1D8-4ADA-A652-D2723A45E71B}"/>
    <cellStyle name="‡_Presentasi KPI GL" xfId="46360" xr:uid="{EA3A77F6-5FEB-4EDE-A817-961203DC67D4}"/>
    <cellStyle name="‡_Presentasi KPI GL2" xfId="46361" xr:uid="{EDF5F0AA-3297-40C0-BCB1-3A88DE827A98}"/>
    <cellStyle name="‡_Presentasi." xfId="46362" xr:uid="{56954157-5914-413B-A7CB-042027A5FADC}"/>
    <cellStyle name="‡_Presentasi1" xfId="46363" xr:uid="{55A7F8A4-2574-487B-8EA9-363508DF6F20}"/>
    <cellStyle name="‡_Presentasi2" xfId="46364" xr:uid="{4AB03894-FE51-40A9-A294-4CD6A0C01B26}"/>
    <cellStyle name="‡_Presentasi3" xfId="46365" xr:uid="{C30F7458-FA97-44C3-AF30-58391C3EE301}"/>
    <cellStyle name="‡_Presentasi4" xfId="46366" xr:uid="{0FCFCD64-FE22-4B35-852F-4A75A5F82B35}"/>
    <cellStyle name="‡_Prod_06-02-07" xfId="46367" xr:uid="{BF262B29-D464-4B52-AC4A-5B9C0B4D9F37}"/>
    <cellStyle name="‡_Prodty hauler" xfId="46368" xr:uid="{E9747B42-23EB-4205-BE76-A53E93CA12C2}"/>
    <cellStyle name="‡_Prodty hauler 2" xfId="46369" xr:uid="{5C47BBE2-B98F-4EFC-87FF-C6B8B3E7D85B}"/>
    <cellStyle name="‡_PROJECT PLAN_r2" xfId="46370" xr:uid="{5C3A135D-4C85-4DD9-ACBB-6EEA05C1DE7B}"/>
    <cellStyle name="‡_PROJECT PLAN_r2 2" xfId="46371" xr:uid="{E4A6B12E-9CAA-4D84-A1E1-1BFB6AA42C07}"/>
    <cellStyle name="‡_Revenue &amp; Cost Other Subcont_Site" xfId="46372" xr:uid="{CA3F2223-A101-4280-B9B7-F8BFE46F5709}"/>
    <cellStyle name="‡_Revenue &amp; Cost Other Subcont_Site 2" xfId="46373" xr:uid="{4FF91292-ADE5-4EDB-9A24-4292B0E98789}"/>
    <cellStyle name="‡_Review Budget per Pit 0209 (daily)" xfId="46374" xr:uid="{9E1CC732-B373-4647-BD4F-2B894406A96E}"/>
    <cellStyle name="‡_Sample Fuel Consumption" xfId="46375" xr:uid="{F2436418-BBF7-4926-BAF0-135DC50D027C}"/>
    <cellStyle name="‡_sch" xfId="46376" xr:uid="{C99FDA8A-7A10-4380-8D8F-E5985C9B310F}"/>
    <cellStyle name="‡_sch 2" xfId="46377" xr:uid="{5DDC7BD9-7355-4261-A1DE-BAFA296B6F0B}"/>
    <cellStyle name="‡_SOURCE" xfId="46378" xr:uid="{56628559-BDF7-4407-959C-BAF16C2730B3}"/>
    <cellStyle name="‡_SOURCE 2" xfId="46379" xr:uid="{9B738862-93E0-48B4-8793-D115F10E9E35}"/>
    <cellStyle name="‡_STA-DRP" xfId="2014" xr:uid="{B30B7A2B-BA28-4E96-B5DD-1260CCDF3C8B}"/>
    <cellStyle name="‡_STA-DRP 2" xfId="46381" xr:uid="{06C29E96-13A8-4AEC-9EE5-4CA0AB31818D}"/>
    <cellStyle name="‡_STA-DRP 3" xfId="46380" xr:uid="{CD7BF9FA-7F10-4785-B631-22608E4038A4}"/>
    <cellStyle name="‡_STA-DRP_01 PMR90PA JAN08" xfId="46382" xr:uid="{48085F74-C4B6-4B01-80D0-20C1A3074E46}"/>
    <cellStyle name="‡_STA-DRP_0108_Plant DEPT_template checklist" xfId="46383" xr:uid="{FB46E701-CCF2-402A-A22A-985708F7DAC2}"/>
    <cellStyle name="‡_STA-DRP_05-COE KPI_07" xfId="46384" xr:uid="{AADF8FAE-954B-4FFC-81A8-96454AAB00CB}"/>
    <cellStyle name="‡_STA-DRP_06 Jun07_Plant" xfId="46385" xr:uid="{926B6AC9-16A5-496F-9CBD-E08536F1E368}"/>
    <cellStyle name="‡_STA-DRP_07_01 Week IV Report-01" xfId="46386" xr:uid="{1F4E9B63-08E1-48E5-86D3-A5465E999636}"/>
    <cellStyle name="‡_STA-DRP_07_04 Week 02 Report" xfId="46387" xr:uid="{D2D43EE1-80C5-420A-BB43-E538FCD1F710}"/>
    <cellStyle name="‡_STA-DRP_08_Daily Report  Agustus'11" xfId="46388" xr:uid="{B94969EB-98F9-4014-92C1-316AF692E596}"/>
    <cellStyle name="‡_STA-DRP_09 DAR MASTER September '07 " xfId="46389" xr:uid="{B7CFC887-FAD9-4D4B-990D-DDDC8FFECE43}"/>
    <cellStyle name="‡_STA-DRP_09 DAR MASTER September '07 _WIII PERSADA" xfId="46390" xr:uid="{909EC238-DBCE-42C1-9CCB-FA7E2E824C99}"/>
    <cellStyle name="‡_STA-DRP_09 DAR MASTER September '07 Versi 1 " xfId="46391" xr:uid="{C2C0DF0A-84E7-480A-A501-2A3EC080815D}"/>
    <cellStyle name="‡_STA-DRP_09 DAR MASTER September '07 Versi 1 _WIII PERSADA" xfId="46392" xr:uid="{1030A80C-1ADA-460E-98FB-72FE4B9891AE}"/>
    <cellStyle name="‡_STA-DRP_1.sump dimension required sump inpit" xfId="46393" xr:uid="{41AFA8A3-E4DE-4182-8E6C-D456211EABEE}"/>
    <cellStyle name="‡_STA-DRP_1.sump dimension required sump inpit 2" xfId="46394" xr:uid="{8304521E-6ACB-43F3-AAE4-360352B336CB}"/>
    <cellStyle name="‡_STA-DRP_1.sump dimension required sump inpit_4_Pere April 2010 (version 1)" xfId="46395" xr:uid="{01AEB6C8-F75C-4A7F-AF46-85904BE02D26}"/>
    <cellStyle name="‡_STA-DRP_1.sump dimension required sump inpit_4_Pere April 2010 (version 1) 2" xfId="46396" xr:uid="{03BA585A-5531-4B57-9085-EDDA9AEC062C}"/>
    <cellStyle name="‡_STA-DRP_1.sump dimension required sump inpit_Master Monthly Plan" xfId="46397" xr:uid="{4FA5BEEB-4BC3-453A-9965-20E7CF974D9A}"/>
    <cellStyle name="‡_STA-DRP_1.sump dimension required sump inpit_Master Monthly Plan 2" xfId="46398" xr:uid="{0E67B807-5B1A-47ED-84C0-4E04739DC14D}"/>
    <cellStyle name="‡_STA-DRP_1.sump dimension required sump inpit_Pere IBS TAJA_2010_v.Site (version 1)" xfId="46399" xr:uid="{9B79DEA4-B2F1-4B55-896B-B4B9C602C0A5}"/>
    <cellStyle name="‡_STA-DRP_1.sump dimension required sump inpit_Pere IBS TAJA_2010_v.Site (version 1) 2" xfId="46400" xr:uid="{A3A31D84-A651-4D55-8BFF-BA45694B7B99}"/>
    <cellStyle name="‡_STA-DRP_1.sump dimension required sump inpit_Pere Q2 2010_Fixed" xfId="46401" xr:uid="{B9E74790-4274-4AB9-947D-BD00E7D4FC33}"/>
    <cellStyle name="‡_STA-DRP_1.sump dimension required sump inpit_Pere Q2 2010_Fixed 2" xfId="46402" xr:uid="{F19CBF8F-AE64-4D34-A43A-9DF4A0ED39FF}"/>
    <cellStyle name="‡_STA-DRP_1.sump dimension required sump inpit_Yearly Plan 2010_Rev April 2010" xfId="46403" xr:uid="{34C9BAE8-390C-4301-A7C8-EA25C086E5D9}"/>
    <cellStyle name="‡_STA-DRP_1.sump dimension required sump inpit_Yearly Plan 2010_Rev April 2010 2" xfId="46404" xr:uid="{F258B1EE-EA10-4E00-9BB2-DF7A078E51A4}"/>
    <cellStyle name="‡_STA-DRP_13_Drilling &amp; Blasting Check List" xfId="46405" xr:uid="{C207DD54-8D9C-47AE-B689-14FEAFE1CAF4}"/>
    <cellStyle name="‡_STA-DRP_13_Drilling &amp; Blasting Check List_1" xfId="46406" xr:uid="{7BB355C4-942E-4247-A7CF-F458C9609EE7}"/>
    <cellStyle name="‡_STA-DRP_13_Drilling &amp; Blasting Check List_3" xfId="46407" xr:uid="{706BD5C5-714B-4E46-BE74-D0A071700525}"/>
    <cellStyle name="‡_STA-DRP_13_Drilling &amp; Blasting Check List_4" xfId="46408" xr:uid="{91D4D7D6-25DB-47C7-9C9C-4B6A6C842B8B}"/>
    <cellStyle name="‡_STA-DRP_2 Desember '09" xfId="46409" xr:uid="{E55D86A2-5922-4A87-8843-CBF1EB9038BD}"/>
    <cellStyle name="‡_STA-DRP_2 HR Okt'07" xfId="46410" xr:uid="{6BED3E3B-469C-47BF-9D05-473DCD7F36DD}"/>
    <cellStyle name="‡_STA-DRP_2 HR Okt'07 2" xfId="46411" xr:uid="{CBFEF312-7250-4D50-9E4D-24AE8965ED5B}"/>
    <cellStyle name="‡_STA-DRP_2 HR Okt'07_base taja April 09" xfId="46412" xr:uid="{D3CFF0BC-B059-4538-A8F3-5CE8ED96C350}"/>
    <cellStyle name="‡_STA-DRP_2 HR Okt'07_base taja April 09 2" xfId="46413" xr:uid="{D291D2F5-3436-48FC-B5A7-696A93AC3E0F}"/>
    <cellStyle name="‡_STA-DRP_2 HR Okt'07_base taja januari 09" xfId="46414" xr:uid="{948F58F2-01D8-425E-BCC7-4083FD018D5B}"/>
    <cellStyle name="‡_STA-DRP_2 HR Okt'07_base taja januari 09 2" xfId="46415" xr:uid="{BF341A19-7542-4F43-921C-672335DDD382}"/>
    <cellStyle name="‡_STA-DRP_2 HR Okt'07_base taja July 09" xfId="46416" xr:uid="{CA816C0C-8B50-4838-930C-ECF00E0E9F87}"/>
    <cellStyle name="‡_STA-DRP_2 HR Okt'07_base taja July 09 2" xfId="46417" xr:uid="{D8C2CAE1-388A-43F2-A45B-6E7F5375CF16}"/>
    <cellStyle name="‡_STA-DRP_2 HR Okt'07_base taja June 09" xfId="46418" xr:uid="{75D7FCD5-59B1-4376-B803-E2E0CF942527}"/>
    <cellStyle name="‡_STA-DRP_2 HR Okt'07_base taja June 09 2" xfId="46419" xr:uid="{1C1E64B6-C15E-4AA1-B45C-EB7DC0824072}"/>
    <cellStyle name="‡_STA-DRP_2 HR Okt'07_base taja March 09" xfId="46420" xr:uid="{C6697891-5AA0-4CD5-B041-3E8998077699}"/>
    <cellStyle name="‡_STA-DRP_2 HR Okt'07_base taja March 09 2" xfId="46421" xr:uid="{15C2C5EA-6E02-4F03-A576-ED24C1585598}"/>
    <cellStyle name="‡_STA-DRP_2 HR Okt'07_base taja May 09" xfId="46422" xr:uid="{78336ADE-3157-48F4-B06F-1A1D5D1B2954}"/>
    <cellStyle name="‡_STA-DRP_2 HR Okt'07_base taja May 09 2" xfId="46423" xr:uid="{6D36176C-CBB6-4CE4-B109-C35B213551D7}"/>
    <cellStyle name="‡_STA-DRP_2 HR Okt'07_Copy of Copy of Daily Report Okt" xfId="46424" xr:uid="{3842E558-26AD-4868-B994-E11649F0B708}"/>
    <cellStyle name="‡_STA-DRP_2 HR Okt'07_Copy of Copy of Daily Report Okt 2" xfId="46425" xr:uid="{7469D4D5-7337-48BA-A739-73A20D294C5E}"/>
    <cellStyle name="‡_STA-DRP_2 HR Okt'07_Copy of Copy of Daily Report Okt_base taja April 09" xfId="46426" xr:uid="{B5FBD5AE-E3D0-41E8-AD54-56BF22FFD692}"/>
    <cellStyle name="‡_STA-DRP_2 HR Okt'07_Copy of Copy of Daily Report Okt_base taja April 09 2" xfId="46427" xr:uid="{11E57462-E11D-47AF-9D71-C49F65745E21}"/>
    <cellStyle name="‡_STA-DRP_2 HR Okt'07_Copy of Copy of Daily Report Okt_base taja januari 09" xfId="46428" xr:uid="{E061AC9D-F64D-4245-B11C-6E4224E5AAD1}"/>
    <cellStyle name="‡_STA-DRP_2 HR Okt'07_Copy of Copy of Daily Report Okt_base taja januari 09 2" xfId="46429" xr:uid="{C1B99D7F-12C9-47F4-A63E-CE83419AC7F6}"/>
    <cellStyle name="‡_STA-DRP_2 HR Okt'07_Copy of Copy of Daily Report Okt_base taja July 09" xfId="46430" xr:uid="{86FBF462-B3E8-4B54-8ABD-A4A40394C09A}"/>
    <cellStyle name="‡_STA-DRP_2 HR Okt'07_Copy of Copy of Daily Report Okt_base taja July 09 2" xfId="46431" xr:uid="{D4921BEC-A4FD-4664-9C75-3264D5B64245}"/>
    <cellStyle name="‡_STA-DRP_2 HR Okt'07_Copy of Copy of Daily Report Okt_base taja June 09" xfId="46432" xr:uid="{60C613F6-72BC-4131-8D44-ABBBE2952B8A}"/>
    <cellStyle name="‡_STA-DRP_2 HR Okt'07_Copy of Copy of Daily Report Okt_base taja June 09 2" xfId="46433" xr:uid="{AACFDF3F-86AF-4FCD-9BF4-0BA186A1BF66}"/>
    <cellStyle name="‡_STA-DRP_2 HR Okt'07_Copy of Copy of Daily Report Okt_base taja March 09" xfId="46434" xr:uid="{23B95A19-F02A-4BA7-A81B-E03279AFF98C}"/>
    <cellStyle name="‡_STA-DRP_2 HR Okt'07_Copy of Copy of Daily Report Okt_base taja March 09 2" xfId="46435" xr:uid="{27779F23-10CE-4397-9643-47795F50AE06}"/>
    <cellStyle name="‡_STA-DRP_2 HR Okt'07_Copy of Copy of Daily Report Okt_base taja May 09" xfId="46436" xr:uid="{E3315698-10A7-4FD6-9DDC-BB721F8E6F21}"/>
    <cellStyle name="‡_STA-DRP_2 HR Okt'07_Copy of Copy of Daily Report Okt_base taja May 09 2" xfId="46437" xr:uid="{916EA5B5-5B02-464E-9EA7-7A0613076176}"/>
    <cellStyle name="‡_STA-DRP_2 HR Okt'07_Copy of Copy of Daily Report Okt_KPP HJUR global simulation r3" xfId="46438" xr:uid="{6CBE3CC2-2EAE-41A2-AA2D-BABBEEA4B7F5}"/>
    <cellStyle name="‡_STA-DRP_2 HR Okt'07_Copy of Copy of Daily Report Okt_KPP HJUR global simulation r3 2" xfId="46439" xr:uid="{4195D0DB-691F-404E-980B-7B3F8F3A4932}"/>
    <cellStyle name="‡_STA-DRP_2 HR Okt'07_Copy of Copy of Daily Report Okt_KPP HJUR global simulation r4" xfId="46440" xr:uid="{075C8C54-C639-4B49-9C26-90387BC8BD34}"/>
    <cellStyle name="‡_STA-DRP_2 HR Okt'07_Copy of Copy of Daily Report Okt_KPP HJUR global simulation r4 2" xfId="46441" xr:uid="{1E3A787C-0245-4638-BAEC-BAA358E06F60}"/>
    <cellStyle name="‡_STA-DRP_2 HR Okt'07_Copy of Copy of Daily Report Okt_KPP HJUR global simulation r9" xfId="46442" xr:uid="{0A57C919-2DB7-4928-8882-A9F48932AC7C}"/>
    <cellStyle name="‡_STA-DRP_2 HR Okt'07_Copy of Copy of Daily Report Okt_KPP HJUR global simulation r9 2" xfId="46443" xr:uid="{B3ECC1E5-64F7-425B-8258-391AFB28F87A}"/>
    <cellStyle name="‡_STA-DRP_2 HR Okt'07_KPP HJUR global simulation r3" xfId="46444" xr:uid="{84B83024-C567-4F1E-9F18-63C8F509D505}"/>
    <cellStyle name="‡_STA-DRP_2 HR Okt'07_KPP HJUR global simulation r3 2" xfId="46445" xr:uid="{F986D1A4-9BE7-41CC-A793-AF895901D71B}"/>
    <cellStyle name="‡_STA-DRP_2 HR Okt'07_KPP HJUR global simulation r4" xfId="46446" xr:uid="{E9428B77-D70C-4D3B-A492-7190CF9EDF04}"/>
    <cellStyle name="‡_STA-DRP_2 HR Okt'07_KPP HJUR global simulation r4 2" xfId="46447" xr:uid="{1C349A58-F027-43F6-A8C7-E07E6C2D3AE1}"/>
    <cellStyle name="‡_STA-DRP_2 HR Okt'07_KPP HJUR global simulation r9" xfId="46448" xr:uid="{33B522A0-32EF-4428-9359-1FCCECB07D78}"/>
    <cellStyle name="‡_STA-DRP_2 HR Okt'07_KPP HJUR global simulation r9 2" xfId="46449" xr:uid="{362F854F-1C01-4C26-A81C-D002A0DDA0AA}"/>
    <cellStyle name="‡_STA-DRP_2_Accrued Peb'08_Actual" xfId="46450" xr:uid="{DB7BBE3E-7FDC-40C8-87A9-8ACB7256FCF6}"/>
    <cellStyle name="‡_STA-DRP_23 Jan '08" xfId="46451" xr:uid="{E9B01AE5-E452-45B2-93EC-BE99952FC4CC}"/>
    <cellStyle name="‡_STA-DRP_23 Jan '08 2" xfId="46452" xr:uid="{19DF93B7-6BCD-4195-B229-44C55CE581FF}"/>
    <cellStyle name="‡_STA-DRP_23 Jan '08_base taja April 09" xfId="46453" xr:uid="{9613C953-A329-4CA5-AF9B-3C848B9B01D9}"/>
    <cellStyle name="‡_STA-DRP_23 Jan '08_base taja April 09 2" xfId="46454" xr:uid="{A82191B2-BB22-4728-BCE4-CA21A25471BF}"/>
    <cellStyle name="‡_STA-DRP_23 Jan '08_base taja januari 09" xfId="46455" xr:uid="{19C753F9-2ABD-4DF9-9075-E9AF654C2F99}"/>
    <cellStyle name="‡_STA-DRP_23 Jan '08_base taja januari 09 2" xfId="46456" xr:uid="{DF0FDA36-0B9B-4040-9A0B-8F92372D6576}"/>
    <cellStyle name="‡_STA-DRP_23 Jan '08_base taja July 09" xfId="46457" xr:uid="{375BE662-1D63-42B8-9938-A5C4D08B25F6}"/>
    <cellStyle name="‡_STA-DRP_23 Jan '08_base taja July 09 2" xfId="46458" xr:uid="{8970E679-6821-4448-86E4-B230C1E6E243}"/>
    <cellStyle name="‡_STA-DRP_23 Jan '08_base taja June 09" xfId="46459" xr:uid="{0453CE7B-06F9-487E-823D-E173FACD2F29}"/>
    <cellStyle name="‡_STA-DRP_23 Jan '08_base taja June 09 2" xfId="46460" xr:uid="{455298C1-F1C5-4B05-991E-40A55C0589B9}"/>
    <cellStyle name="‡_STA-DRP_23 Jan '08_base taja March 09" xfId="46461" xr:uid="{CC6D1A3A-3573-4914-80E4-1DA935C6727A}"/>
    <cellStyle name="‡_STA-DRP_23 Jan '08_base taja March 09 2" xfId="46462" xr:uid="{12F5A979-2D10-471E-BF2F-E885313690E6}"/>
    <cellStyle name="‡_STA-DRP_23 Jan '08_base taja May 09" xfId="46463" xr:uid="{51261D96-5A5F-425B-909B-30A47F74B6A0}"/>
    <cellStyle name="‡_STA-DRP_23 Jan '08_base taja May 09 2" xfId="46464" xr:uid="{AB656B17-FDDA-4D46-A977-B0835BD2159B}"/>
    <cellStyle name="‡_STA-DRP_23 Jan '08_KPP HJUR global simulation r3" xfId="46465" xr:uid="{7557BF94-AACA-46E8-B9FF-2E99D92BB2A5}"/>
    <cellStyle name="‡_STA-DRP_23 Jan '08_KPP HJUR global simulation r3 2" xfId="46466" xr:uid="{894F6EF9-39F6-433C-99C0-66F67082DE53}"/>
    <cellStyle name="‡_STA-DRP_23 Jan '08_KPP HJUR global simulation r4" xfId="46467" xr:uid="{3EB2887D-BE89-449B-80DC-9F958E36ABE9}"/>
    <cellStyle name="‡_STA-DRP_23 Jan '08_KPP HJUR global simulation r4 2" xfId="46468" xr:uid="{7BD4C1CC-3A28-4A9E-B96D-8323BA34CEFC}"/>
    <cellStyle name="‡_STA-DRP_23 Jan '08_KPP HJUR global simulation r9" xfId="46469" xr:uid="{914FC974-72B0-43EF-B29B-62FEC69D83EF}"/>
    <cellStyle name="‡_STA-DRP_23 Jan '08_KPP HJUR global simulation r9 2" xfId="46470" xr:uid="{C721B2E9-9F6D-4F46-92AE-CBC4A63048CC}"/>
    <cellStyle name="‡_STA-DRP_28 AGUSTUS  '09" xfId="46471" xr:uid="{D78CF490-ABAD-443E-9AEC-664FC244C0F4}"/>
    <cellStyle name="‡_STA-DRP_3 Desember '09" xfId="46472" xr:uid="{2C134E55-8E43-4D4D-8168-77BC6264818B}"/>
    <cellStyle name="‡_STA-DRP_31 Jan '08 new" xfId="46473" xr:uid="{6B71E4DB-D13A-48F5-8B34-5D1F8DBA574A}"/>
    <cellStyle name="‡_STA-DRP_31 Jan '08 new 2" xfId="46474" xr:uid="{FD8C2B8B-B643-4B13-87F8-02DF4689E5B4}"/>
    <cellStyle name="‡_STA-DRP_31 Jan '08 new_base taja April 09" xfId="46475" xr:uid="{6AD599A5-AE70-41BF-9354-0794455F88B7}"/>
    <cellStyle name="‡_STA-DRP_31 Jan '08 new_base taja April 09 2" xfId="46476" xr:uid="{0CAFE5C8-B30E-469D-974B-700AB20DC1AC}"/>
    <cellStyle name="‡_STA-DRP_31 Jan '08 new_base taja januari 09" xfId="46477" xr:uid="{A28E3406-2121-4825-86D2-5DA42B284E3F}"/>
    <cellStyle name="‡_STA-DRP_31 Jan '08 new_base taja januari 09 2" xfId="46478" xr:uid="{B7B3C13E-F4BB-41F5-ADA4-313FB87DF527}"/>
    <cellStyle name="‡_STA-DRP_31 Jan '08 new_base taja July 09" xfId="46479" xr:uid="{0D0D4B5A-64F9-44F0-8C91-ED42D89E026C}"/>
    <cellStyle name="‡_STA-DRP_31 Jan '08 new_base taja July 09 2" xfId="46480" xr:uid="{2A2E40A8-D668-43C6-B2D7-E0DC174C5688}"/>
    <cellStyle name="‡_STA-DRP_31 Jan '08 new_base taja June 09" xfId="46481" xr:uid="{5F6E8E17-5E5A-4969-9A64-AF9E5D689D41}"/>
    <cellStyle name="‡_STA-DRP_31 Jan '08 new_base taja June 09 2" xfId="46482" xr:uid="{C9AF671D-F0EB-48CD-8609-8713576F1D26}"/>
    <cellStyle name="‡_STA-DRP_31 Jan '08 new_base taja March 09" xfId="46483" xr:uid="{4D94A0C0-C65C-459E-965F-AF1CB9739EA1}"/>
    <cellStyle name="‡_STA-DRP_31 Jan '08 new_base taja March 09 2" xfId="46484" xr:uid="{056E7F4C-8AAA-4871-A7AC-DE7AF38EAD63}"/>
    <cellStyle name="‡_STA-DRP_31 Jan '08 new_base taja May 09" xfId="46485" xr:uid="{C5D92B23-C838-416D-9CB9-84860DA7E876}"/>
    <cellStyle name="‡_STA-DRP_31 Jan '08 new_base taja May 09 2" xfId="46486" xr:uid="{3B934423-202E-476B-B316-4B78AF4AB575}"/>
    <cellStyle name="‡_STA-DRP_31 Jan '08 new_KPP HJUR global simulation r3" xfId="46487" xr:uid="{AD146E11-4558-48E6-B637-1727220C7560}"/>
    <cellStyle name="‡_STA-DRP_31 Jan '08 new_KPP HJUR global simulation r3 2" xfId="46488" xr:uid="{53E5BEC2-22F8-4B10-A21F-F1B29F224E94}"/>
    <cellStyle name="‡_STA-DRP_31 Jan '08 new_KPP HJUR global simulation r4" xfId="46489" xr:uid="{A3919301-61CC-4237-9D90-96EE986C801E}"/>
    <cellStyle name="‡_STA-DRP_31 Jan '08 new_KPP HJUR global simulation r4 2" xfId="46490" xr:uid="{723DFA6A-8857-4E4B-9929-AA66BB8A3677}"/>
    <cellStyle name="‡_STA-DRP_31 Jan '08 new_KPP HJUR global simulation r9" xfId="46491" xr:uid="{00218D3E-0A7A-47D5-A6CC-E15C37550F1B}"/>
    <cellStyle name="‡_STA-DRP_31 Jan '08 new_KPP HJUR global simulation r9 2" xfId="46492" xr:uid="{603FB0A3-4567-4D3E-B265-BB1B274C9C0E}"/>
    <cellStyle name="‡_STA-DRP_3667C Sanga PMR Mar 07 Rev2" xfId="2015" xr:uid="{1C6534A9-0573-455B-BF26-1E855DC3029A}"/>
    <cellStyle name="‡_STA-DRP_3667C Sanga PMR May 07 Rev 1" xfId="2016" xr:uid="{EB735F28-B808-4FE6-A4B1-DC857DFFF9F3}"/>
    <cellStyle name="‡_STA-DRP_4 Desember '09" xfId="46493" xr:uid="{3A390696-4EE7-4345-92A7-21D9FAF7CC30}"/>
    <cellStyle name="‡_STA-DRP_4_Pere April 2010 (version 1)" xfId="46494" xr:uid="{5465F3DA-1DAF-425D-9C92-59DDE9CF02B1}"/>
    <cellStyle name="‡_STA-DRP_4_Pere April 2010 (version 1) 2" xfId="46495" xr:uid="{4693D94A-1E76-4DAB-9EEC-43088118D0F6}"/>
    <cellStyle name="‡_STA-DRP_5_KPI Eng Mei 2006" xfId="46496" xr:uid="{E511E79F-08CF-4CD6-B578-F2B015A2F177}"/>
    <cellStyle name="‡_STA-DRP_9 Sept '07" xfId="46497" xr:uid="{CDE120E7-A77D-46DB-8CDF-5E6E64470ABF}"/>
    <cellStyle name="‡_STA-DRP_ABC COST DAILY &amp; MTD_R11 062010" xfId="46498" xr:uid="{7933890F-C220-40CA-843C-71E8CCB27C4D}"/>
    <cellStyle name="‡_STA-DRP_Accrued April'07_2" xfId="46499" xr:uid="{93606D45-3FED-4150-AB54-93919978435A}"/>
    <cellStyle name="‡_STA-DRP_Accrued April'07_2_13_Drilling &amp; Blasting Check List" xfId="46500" xr:uid="{6B88EADA-5EB6-462E-B25D-875C92F122A5}"/>
    <cellStyle name="‡_STA-DRP_Accrued April'07_2_13_Drilling &amp; Blasting Check List_1" xfId="46501" xr:uid="{7A929A53-A488-4986-853F-FF52A4C5C84F}"/>
    <cellStyle name="‡_STA-DRP_Accrued April'07_2_13_Drilling &amp; Blasting Check List_3" xfId="46502" xr:uid="{5BAC2B02-90FB-4982-A83F-C3A134759BAD}"/>
    <cellStyle name="‡_STA-DRP_Accrued April'07_2_13_Drilling &amp; Blasting Check List_4" xfId="46503" xr:uid="{2BE78B99-B813-4964-8284-306CE502D32B}"/>
    <cellStyle name="‡_STA-DRP_Accrued April'07_2_COE KPI Agustus" xfId="46504" xr:uid="{408CA89B-DEBC-431F-BF5A-6FFCDFCBBC65}"/>
    <cellStyle name="‡_STA-DRP_Accrued April'07_2_COE KPI April'07_CTM" xfId="46505" xr:uid="{93EE2A62-30CB-4905-BD49-820C4C87270D}"/>
    <cellStyle name="‡_STA-DRP_Accrued April'07_2_Drill Blast Inspeksi" xfId="46506" xr:uid="{EE047ED9-D7EA-4FF9-A886-55FCADB09D51}"/>
    <cellStyle name="‡_STA-DRP_Accrued April'07_2_Presentasi" xfId="46507" xr:uid="{CA7FEC90-E08D-42EC-ACE9-E491849F67EF}"/>
    <cellStyle name="‡_STA-DRP_Accrued April'07_2_Presentasi 3" xfId="46508" xr:uid="{46968C02-DE58-4774-9BB7-A8AB33372579}"/>
    <cellStyle name="‡_STA-DRP_Accrued April'07_2_Presentasi KPI GL" xfId="46509" xr:uid="{B96FFE9F-AA44-490B-A0F5-10AE34E9EBF9}"/>
    <cellStyle name="‡_STA-DRP_Accrued April'07_2_Presentasi KPI GL2" xfId="46510" xr:uid="{E8FE4984-24A9-41EB-890F-BB918345EE59}"/>
    <cellStyle name="‡_STA-DRP_Accrued April'07_2_Presentasi." xfId="46511" xr:uid="{E24A2AA7-23B1-4CB7-925A-5F74F559551D}"/>
    <cellStyle name="‡_STA-DRP_Accrued April'07_2_Presentasi1" xfId="46512" xr:uid="{BA75CCA5-2CD6-4D8C-A15B-413D000C3679}"/>
    <cellStyle name="‡_STA-DRP_Accrued April'07_2_Presentasi2" xfId="46513" xr:uid="{2E40DBC6-D73A-484E-B080-DB5DB36D199C}"/>
    <cellStyle name="‡_STA-DRP_Accrued April'07_2_Presentasi3" xfId="46514" xr:uid="{8C6BC99A-0268-4B9A-B730-F045D44F023B}"/>
    <cellStyle name="‡_STA-DRP_Accrued April'07_2_Presentasi4" xfId="46515" xr:uid="{A0E76A40-2990-40BE-975B-767E75E3A1FA}"/>
    <cellStyle name="‡_STA-DRP_Accrued Desember 2008" xfId="46516" xr:uid="{8C34DE8F-A3E5-440D-A734-928E51D6C9C1}"/>
    <cellStyle name="‡_STA-DRP_Accrued Desember 2008 2" xfId="46517" xr:uid="{CEF414F1-B3B7-417F-AB9C-552AA805BA84}"/>
    <cellStyle name="‡_STA-DRP_base taja April 09" xfId="46518" xr:uid="{7C991C18-2AB1-4BC6-8C01-F9B45C5CB8AB}"/>
    <cellStyle name="‡_STA-DRP_base taja April 09 2" xfId="46519" xr:uid="{6E319329-65F3-45FB-8942-46AF44FA0085}"/>
    <cellStyle name="‡_STA-DRP_base taja januari 09" xfId="46520" xr:uid="{42CAE8A8-6265-4044-AA5F-7A3A089B548D}"/>
    <cellStyle name="‡_STA-DRP_base taja januari 09 2" xfId="46521" xr:uid="{574375D1-06CE-4187-8019-D98E19FABDB1}"/>
    <cellStyle name="‡_STA-DRP_base taja July 09" xfId="46522" xr:uid="{E09C5046-B7B4-417C-AF85-B4DBC8F065C4}"/>
    <cellStyle name="‡_STA-DRP_base taja July 09 2" xfId="46523" xr:uid="{792FE57F-26E5-4176-8435-F42C7DA2E7E9}"/>
    <cellStyle name="‡_STA-DRP_base taja June 09" xfId="46524" xr:uid="{CE60334B-3797-43B9-8F65-A0519A4A4BA6}"/>
    <cellStyle name="‡_STA-DRP_base taja June 09 2" xfId="46525" xr:uid="{D721747A-8547-418E-BF3D-D0129DC85FE4}"/>
    <cellStyle name="‡_STA-DRP_base taja March 09" xfId="46526" xr:uid="{3B2F60B9-B9AE-45FA-935E-24EBB60DABAA}"/>
    <cellStyle name="‡_STA-DRP_base taja March 09 2" xfId="46527" xr:uid="{58C5B9F0-AD6F-4269-932F-EB95A48487FE}"/>
    <cellStyle name="‡_STA-DRP_base taja May 09" xfId="46528" xr:uid="{65C8B628-3959-4EEB-B029-4B6BD2CB2494}"/>
    <cellStyle name="‡_STA-DRP_base taja May 09 2" xfId="46529" xr:uid="{6AEB4CFC-11BD-49F0-B6B5-2A652958BAAE}"/>
    <cellStyle name="‡_STA-DRP_BOOK1" xfId="2017" xr:uid="{7873A3E9-DF2A-4054-A30D-220F7FD71168}"/>
    <cellStyle name="‡_STA-DRP_BOOK1 2" xfId="46531" xr:uid="{B3D6307A-8948-4C65-8BA2-62064F62EEC2}"/>
    <cellStyle name="‡_STA-DRP_BOOK1 3" xfId="46530" xr:uid="{8F0B6C25-219E-4792-8981-2838CEA1FC4D}"/>
    <cellStyle name="‡_STA-DRP_BOOK1_0108_Plant DEPT_template checklist" xfId="46532" xr:uid="{CB7C65E5-8388-4DCB-A8BC-A3FFB033FA33}"/>
    <cellStyle name="‡_STA-DRP_BOOK1_05-COE KPI_07" xfId="46533" xr:uid="{C2C9088F-75E1-43F9-9A8D-420E51CAA7FC}"/>
    <cellStyle name="‡_STA-DRP_BOOK1_07_01 Week IV Report-01" xfId="46534" xr:uid="{16A73F37-D1F3-43E0-BE81-FE82765536F1}"/>
    <cellStyle name="‡_STA-DRP_BOOK1_07_04 Week 02 Report" xfId="46535" xr:uid="{62C2992F-AD73-4BE7-B800-673CB765C354}"/>
    <cellStyle name="‡_STA-DRP_BOOK1_08_Daily Report  Agustus'11" xfId="46536" xr:uid="{1546B2EC-AAB0-4D96-9FA4-C48B78800B2C}"/>
    <cellStyle name="‡_STA-DRP_BOOK1_09 DAR MASTER September '07 " xfId="46537" xr:uid="{78E9BA60-2496-4B51-91C0-472B6D58961B}"/>
    <cellStyle name="‡_STA-DRP_BOOK1_09 DAR MASTER September '07 _WIII PERSADA" xfId="46538" xr:uid="{674EAE78-2C7B-4FCF-8477-A15678D4E0CD}"/>
    <cellStyle name="‡_STA-DRP_BOOK1_09 DAR MASTER September '07 Versi 1 " xfId="46539" xr:uid="{4267397F-C203-4CAD-BD73-F8AD7E57182B}"/>
    <cellStyle name="‡_STA-DRP_BOOK1_09 DAR MASTER September '07 Versi 1 _WIII PERSADA" xfId="46540" xr:uid="{DF838999-DFA9-4FD0-A655-6B29259FFF1F}"/>
    <cellStyle name="‡_STA-DRP_BOOK1_1" xfId="46541" xr:uid="{42DF5DF7-60FD-4C91-A568-86CAC2A5B09E}"/>
    <cellStyle name="‡_STA-DRP_BOOK1_1 2" xfId="46542" xr:uid="{D472721A-CD36-4D0E-A665-17C37F79B3A1}"/>
    <cellStyle name="‡_STA-DRP_BOOK1_1.sump dimension required sump inpit" xfId="46543" xr:uid="{F22EBCFD-19FD-41FD-8FF9-29C7DC7ECD1C}"/>
    <cellStyle name="‡_STA-DRP_BOOK1_1.sump dimension required sump inpit 2" xfId="46544" xr:uid="{187DB740-6C0C-419B-9E84-84DFEFF0CD50}"/>
    <cellStyle name="‡_STA-DRP_BOOK1_1.sump dimension required sump inpit_4_Pere April 2010 (version 1)" xfId="46545" xr:uid="{5578D47D-28E5-4DFB-AAEA-319DBDD23AD1}"/>
    <cellStyle name="‡_STA-DRP_BOOK1_1.sump dimension required sump inpit_4_Pere April 2010 (version 1) 2" xfId="46546" xr:uid="{73B656DC-264D-4374-BF66-7557E883E6D0}"/>
    <cellStyle name="‡_STA-DRP_BOOK1_1.sump dimension required sump inpit_Master Monthly Plan" xfId="46547" xr:uid="{B7AA5597-60E9-4805-80A2-836588563756}"/>
    <cellStyle name="‡_STA-DRP_BOOK1_1.sump dimension required sump inpit_Master Monthly Plan 2" xfId="46548" xr:uid="{E405D9E8-2857-46B5-B8A7-7CC6A66F98CE}"/>
    <cellStyle name="‡_STA-DRP_BOOK1_1.sump dimension required sump inpit_Pere IBS TAJA_2010_v.Site (version 1)" xfId="46549" xr:uid="{93BBD031-3023-436F-99AD-BD330DBFE524}"/>
    <cellStyle name="‡_STA-DRP_BOOK1_1.sump dimension required sump inpit_Pere IBS TAJA_2010_v.Site (version 1) 2" xfId="46550" xr:uid="{CC4AF72C-15CF-4F82-9F79-5FB3B6647704}"/>
    <cellStyle name="‡_STA-DRP_BOOK1_1.sump dimension required sump inpit_Pere Q2 2010_Fixed" xfId="46551" xr:uid="{E4A6A352-9C4B-46E9-B42B-76F133AFAD1D}"/>
    <cellStyle name="‡_STA-DRP_BOOK1_1.sump dimension required sump inpit_Pere Q2 2010_Fixed 2" xfId="46552" xr:uid="{5CF34397-13BC-459F-BA5B-5DA50FA9F6CF}"/>
    <cellStyle name="‡_STA-DRP_BOOK1_1.sump dimension required sump inpit_Yearly Plan 2010_Rev April 2010" xfId="46553" xr:uid="{EB00E662-E693-4ACF-BA88-C0BAB24EEFB3}"/>
    <cellStyle name="‡_STA-DRP_BOOK1_1.sump dimension required sump inpit_Yearly Plan 2010_Rev April 2010 2" xfId="46554" xr:uid="{95689762-7072-4CA2-B49C-9F15E885B4FB}"/>
    <cellStyle name="‡_STA-DRP_BOOK1_1_09 DAR MASTER September '07 " xfId="46555" xr:uid="{203D1AC0-ED98-4CB2-BCF1-FDDA7CE2DE9D}"/>
    <cellStyle name="‡_STA-DRP_BOOK1_1_09 DAR MASTER September '07 _WIII PERSADA" xfId="46556" xr:uid="{95D6BD00-9F9B-49EE-9D13-8620225C25E1}"/>
    <cellStyle name="‡_STA-DRP_BOOK1_1_09 DAR MASTER September '07 Versi 1 " xfId="46557" xr:uid="{2B7A0B19-7B1E-4922-A76F-81E9F1C3267B}"/>
    <cellStyle name="‡_STA-DRP_BOOK1_1_09 DAR MASTER September '07 Versi 1 _WIII PERSADA" xfId="46558" xr:uid="{0BC20B8C-610C-4588-94DB-4FEAFE16179A}"/>
    <cellStyle name="‡_STA-DRP_BOOK1_1_base taja April 09" xfId="46559" xr:uid="{1117F869-5CC5-4B9D-850D-65DA53B29337}"/>
    <cellStyle name="‡_STA-DRP_BOOK1_1_base taja April 09 2" xfId="46560" xr:uid="{6C90BC9C-8148-4971-A10F-F2BD6DBD4190}"/>
    <cellStyle name="‡_STA-DRP_BOOK1_1_base taja januari 09" xfId="46561" xr:uid="{EFEB6E49-8E42-4CD1-BDB6-ECC3C38FBB26}"/>
    <cellStyle name="‡_STA-DRP_BOOK1_1_base taja januari 09 2" xfId="46562" xr:uid="{80D9E5E4-C146-4768-9EBE-031327145050}"/>
    <cellStyle name="‡_STA-DRP_BOOK1_1_base taja July 09" xfId="46563" xr:uid="{064572A6-6257-4EF6-86AF-0B2D094A7C23}"/>
    <cellStyle name="‡_STA-DRP_BOOK1_1_base taja July 09 2" xfId="46564" xr:uid="{106C073B-D1AB-4172-937A-F7C1253E97A0}"/>
    <cellStyle name="‡_STA-DRP_BOOK1_1_base taja June 09" xfId="46565" xr:uid="{8209EC56-C070-4AF2-ADAD-EBB0B16A5154}"/>
    <cellStyle name="‡_STA-DRP_BOOK1_1_base taja June 09 2" xfId="46566" xr:uid="{9140EBD6-1D00-4ABD-9119-7F190199E5B7}"/>
    <cellStyle name="‡_STA-DRP_BOOK1_1_base taja March 09" xfId="46567" xr:uid="{90B7566B-8840-4701-A2D5-52AB15A573B6}"/>
    <cellStyle name="‡_STA-DRP_BOOK1_1_base taja March 09 2" xfId="46568" xr:uid="{F8722A78-7D4C-4E48-85D0-786C57A32DC9}"/>
    <cellStyle name="‡_STA-DRP_BOOK1_1_base taja May 09" xfId="46569" xr:uid="{A31EC7A0-9CCE-4E53-ABA6-94E67C13AF97}"/>
    <cellStyle name="‡_STA-DRP_BOOK1_1_base taja May 09 2" xfId="46570" xr:uid="{11434EDA-AC90-4B76-8EC7-90D8EF9B2947}"/>
    <cellStyle name="‡_STA-DRP_BOOK1_1_Copy of Copy of Daily Report Okt" xfId="46571" xr:uid="{C392A3EE-AFAB-4C80-8432-8E0A7C99D2DA}"/>
    <cellStyle name="‡_STA-DRP_BOOK1_1_Copy of Copy of Daily Report Okt 2" xfId="46572" xr:uid="{07828AF4-F6AA-400A-B1A8-DE5BF1FA9D3B}"/>
    <cellStyle name="‡_STA-DRP_BOOK1_1_Copy of Copy of Daily Report Okt_base taja April 09" xfId="46573" xr:uid="{950A4E65-1505-4CBE-8E69-99A295FACE6F}"/>
    <cellStyle name="‡_STA-DRP_BOOK1_1_Copy of Copy of Daily Report Okt_base taja April 09 2" xfId="46574" xr:uid="{7B892BA6-3637-4FFA-AD4C-CC890745D25D}"/>
    <cellStyle name="‡_STA-DRP_BOOK1_1_Copy of Copy of Daily Report Okt_base taja januari 09" xfId="46575" xr:uid="{F3D4FEBF-57B1-48F9-AE67-2BE456BB6A1E}"/>
    <cellStyle name="‡_STA-DRP_BOOK1_1_Copy of Copy of Daily Report Okt_base taja januari 09 2" xfId="46576" xr:uid="{C7C89D75-C1B2-4368-B858-F343B462C861}"/>
    <cellStyle name="‡_STA-DRP_BOOK1_1_Copy of Copy of Daily Report Okt_base taja July 09" xfId="46577" xr:uid="{4C3736A7-5CF7-434E-986C-6780C864143D}"/>
    <cellStyle name="‡_STA-DRP_BOOK1_1_Copy of Copy of Daily Report Okt_base taja July 09 2" xfId="46578" xr:uid="{B4310CEB-6578-48DC-9420-066A7E069D82}"/>
    <cellStyle name="‡_STA-DRP_BOOK1_1_Copy of Copy of Daily Report Okt_base taja June 09" xfId="46579" xr:uid="{D0BB8D25-8A19-40F0-B604-FA7129309FE7}"/>
    <cellStyle name="‡_STA-DRP_BOOK1_1_Copy of Copy of Daily Report Okt_base taja June 09 2" xfId="46580" xr:uid="{BC41CBAA-D59D-4E56-BCE4-E60F87D2899B}"/>
    <cellStyle name="‡_STA-DRP_BOOK1_1_Copy of Copy of Daily Report Okt_base taja March 09" xfId="46581" xr:uid="{9A39CB76-2548-4A44-89D5-52FDDC0A2296}"/>
    <cellStyle name="‡_STA-DRP_BOOK1_1_Copy of Copy of Daily Report Okt_base taja March 09 2" xfId="46582" xr:uid="{48605284-B159-4FE9-88DB-9AED61F3313C}"/>
    <cellStyle name="‡_STA-DRP_BOOK1_1_Copy of Copy of Daily Report Okt_base taja May 09" xfId="46583" xr:uid="{96DB8618-5025-4D30-90B7-E401B8FB66B7}"/>
    <cellStyle name="‡_STA-DRP_BOOK1_1_Copy of Copy of Daily Report Okt_base taja May 09 2" xfId="46584" xr:uid="{610F59C8-9F7A-4B47-B559-531A6778E041}"/>
    <cellStyle name="‡_STA-DRP_BOOK1_1_Copy of Copy of Daily Report Okt_KPP HJUR global simulation r3" xfId="46585" xr:uid="{7CA08B1F-0397-41B7-8AD0-F71EA8BD76FF}"/>
    <cellStyle name="‡_STA-DRP_BOOK1_1_Copy of Copy of Daily Report Okt_KPP HJUR global simulation r3 2" xfId="46586" xr:uid="{BBF32FEC-B25F-4729-A70B-512DD3333BCA}"/>
    <cellStyle name="‡_STA-DRP_BOOK1_1_Copy of Copy of Daily Report Okt_KPP HJUR global simulation r4" xfId="46587" xr:uid="{ADF15270-6925-4248-885B-2D19A43F16D1}"/>
    <cellStyle name="‡_STA-DRP_BOOK1_1_Copy of Copy of Daily Report Okt_KPP HJUR global simulation r4 2" xfId="46588" xr:uid="{761DFCEA-BA57-4DA8-847F-FE1F4F5DD51D}"/>
    <cellStyle name="‡_STA-DRP_BOOK1_1_Copy of Copy of Daily Report Okt_KPP HJUR global simulation r9" xfId="46589" xr:uid="{DF97EB49-A6A1-47F6-B819-BF200AA4E636}"/>
    <cellStyle name="‡_STA-DRP_BOOK1_1_Copy of Copy of Daily Report Okt_KPP HJUR global simulation r9 2" xfId="46590" xr:uid="{08FCCA0F-172B-463C-8E65-685E7A4FB3A1}"/>
    <cellStyle name="‡_STA-DRP_BOOK1_1_Daily 12 Mei '06" xfId="46591" xr:uid="{136E8DC6-132E-438A-84C0-8D71D80287A1}"/>
    <cellStyle name="‡_STA-DRP_BOOK1_1_Daily 12 Mei '06 2" xfId="46592" xr:uid="{ACFE295A-7C63-4CF6-B585-8A60D68ECD0D}"/>
    <cellStyle name="‡_STA-DRP_BOOK1_1_Daily 12 Mei '06_08_Daily Report  Agustus'11" xfId="46593" xr:uid="{3858126D-B575-4E10-B569-8ADC150956A0}"/>
    <cellStyle name="‡_STA-DRP_BOOK1_1_Daily 12 Mei '06_Copy of Copy of Daily Report Okt" xfId="46594" xr:uid="{EE23F1FA-FE13-434A-99B4-FD45D8BB133F}"/>
    <cellStyle name="‡_STA-DRP_BOOK1_1_Daily 12 Mei '06_Copy of Copy of Daily Report Okt 2" xfId="46595" xr:uid="{351F2063-B0E3-4ECE-83E1-7026800205D8}"/>
    <cellStyle name="‡_STA-DRP_BOOK1_1_Daily 12 Mei '06_Copy of Copy of Daily Report Okt_base taja April 09" xfId="46596" xr:uid="{425A0771-14C4-4B4E-B9B3-ADD364842DDC}"/>
    <cellStyle name="‡_STA-DRP_BOOK1_1_Daily 12 Mei '06_Copy of Copy of Daily Report Okt_base taja April 09 2" xfId="46597" xr:uid="{9D0B0843-B50B-4B74-9773-87D6CDFB2861}"/>
    <cellStyle name="‡_STA-DRP_BOOK1_1_Daily 12 Mei '06_Copy of Copy of Daily Report Okt_base taja januari 09" xfId="46598" xr:uid="{56428619-BBB9-473F-88E9-03A316B003A5}"/>
    <cellStyle name="‡_STA-DRP_BOOK1_1_Daily 12 Mei '06_Copy of Copy of Daily Report Okt_base taja januari 09 2" xfId="46599" xr:uid="{E2A03AF9-6799-4E68-9DE7-F5AF4E0B0F35}"/>
    <cellStyle name="‡_STA-DRP_BOOK1_1_Daily 12 Mei '06_Copy of Copy of Daily Report Okt_base taja July 09" xfId="46600" xr:uid="{EEC693D6-48C0-4283-9BB8-B0D901738C2A}"/>
    <cellStyle name="‡_STA-DRP_BOOK1_1_Daily 12 Mei '06_Copy of Copy of Daily Report Okt_base taja July 09 2" xfId="46601" xr:uid="{0D1346F0-1CB6-4D11-95AD-C5EC333742B4}"/>
    <cellStyle name="‡_STA-DRP_BOOK1_1_Daily 12 Mei '06_Copy of Copy of Daily Report Okt_base taja June 09" xfId="46602" xr:uid="{799F7859-E3BA-404D-8FFD-BDFF86FD01A9}"/>
    <cellStyle name="‡_STA-DRP_BOOK1_1_Daily 12 Mei '06_Copy of Copy of Daily Report Okt_base taja June 09 2" xfId="46603" xr:uid="{60EFE304-1AC0-4070-8AB5-F40D966AC13C}"/>
    <cellStyle name="‡_STA-DRP_BOOK1_1_Daily 12 Mei '06_Copy of Copy of Daily Report Okt_base taja March 09" xfId="46604" xr:uid="{ADFB657D-6F0E-4A6A-894B-E8BEF51392E7}"/>
    <cellStyle name="‡_STA-DRP_BOOK1_1_Daily 12 Mei '06_Copy of Copy of Daily Report Okt_base taja March 09 2" xfId="46605" xr:uid="{E9E9A43B-4034-4F62-B373-E4EBF6AE7FBF}"/>
    <cellStyle name="‡_STA-DRP_BOOK1_1_Daily 12 Mei '06_Copy of Copy of Daily Report Okt_base taja May 09" xfId="46606" xr:uid="{F46E695A-D1E8-4E17-868F-9121D4A52D9A}"/>
    <cellStyle name="‡_STA-DRP_BOOK1_1_Daily 12 Mei '06_Copy of Copy of Daily Report Okt_base taja May 09 2" xfId="46607" xr:uid="{05E96357-A320-44DC-9EA7-EE9A848663EB}"/>
    <cellStyle name="‡_STA-DRP_BOOK1_1_Daily 12 Mei '06_Copy of Copy of Daily Report Okt_KPP HJUR global simulation r3" xfId="46608" xr:uid="{1AFF3D3B-B96C-4DDC-89D4-1744523D5B20}"/>
    <cellStyle name="‡_STA-DRP_BOOK1_1_Daily 12 Mei '06_Copy of Copy of Daily Report Okt_KPP HJUR global simulation r3 2" xfId="46609" xr:uid="{90EA8645-F62A-4123-8575-89E1462EDAB1}"/>
    <cellStyle name="‡_STA-DRP_BOOK1_1_Daily 12 Mei '06_Copy of Copy of Daily Report Okt_KPP HJUR global simulation r4" xfId="46610" xr:uid="{E58CC5C4-5C4F-4A06-9542-576719FBAD13}"/>
    <cellStyle name="‡_STA-DRP_BOOK1_1_Daily 12 Mei '06_Copy of Copy of Daily Report Okt_KPP HJUR global simulation r4 2" xfId="46611" xr:uid="{EA1D8089-FB29-4A84-B2FE-453A302D3334}"/>
    <cellStyle name="‡_STA-DRP_BOOK1_1_Daily 12 Mei '06_Copy of Copy of Daily Report Okt_KPP HJUR global simulation r9" xfId="46612" xr:uid="{24D0FAAD-E8A6-4FCC-8756-4CAAB073F936}"/>
    <cellStyle name="‡_STA-DRP_BOOK1_1_Daily 12 Mei '06_Copy of Copy of Daily Report Okt_KPP HJUR global simulation r9 2" xfId="46613" xr:uid="{388C02AA-4DB1-4979-B7A9-4B4901EC6966}"/>
    <cellStyle name="‡_STA-DRP_BOOK1_1_Daily 12 Mei '06_Daily Report  Feb'11" xfId="46614" xr:uid="{21CD92F4-4B8B-4A89-B1E5-5652B5A89B5F}"/>
    <cellStyle name="‡_STA-DRP_BOOK1_1_Daily 12 Mei '06_Daily Report  Jan'10" xfId="46615" xr:uid="{3A171D08-AD1E-4BED-B84B-480EDCF9DDB5}"/>
    <cellStyle name="‡_STA-DRP_BOOK1_1_Daily 12 Mei '06_KPP HJUR global simulation r3" xfId="46616" xr:uid="{3DD29C23-5B89-4781-A908-C33F197F564B}"/>
    <cellStyle name="‡_STA-DRP_BOOK1_1_Daily 12 Mei '06_KPP HJUR global simulation r3 2" xfId="46617" xr:uid="{0A9883C2-334A-40BF-86D2-E7F39441D44B}"/>
    <cellStyle name="‡_STA-DRP_BOOK1_1_Daily 12 Mei '06_KPP HJUR global simulation r4" xfId="46618" xr:uid="{821460B8-109C-47A8-83FB-6C67312FB8B6}"/>
    <cellStyle name="‡_STA-DRP_BOOK1_1_Daily 12 Mei '06_KPP HJUR global simulation r4 2" xfId="46619" xr:uid="{9BEA1AB4-080E-44B8-AD23-586BD7B1B2FC}"/>
    <cellStyle name="‡_STA-DRP_BOOK1_1_Daily 12 Mei '06_KPP HJUR global simulation r9" xfId="46620" xr:uid="{A395A64F-3962-44B6-9FD2-F720EBACFE88}"/>
    <cellStyle name="‡_STA-DRP_BOOK1_1_Daily 12 Mei '06_KPP HJUR global simulation r9 2" xfId="46621" xr:uid="{1A7FF8F3-AC4D-404E-B190-E7C49D2D9F2E}"/>
    <cellStyle name="‡_STA-DRP_BOOK1_1_Daily 12 Mei '06_Master Daily Report" xfId="46622" xr:uid="{D7F28AF9-7F35-43A7-9FD8-A63A1D313CA0}"/>
    <cellStyle name="‡_STA-DRP_BOOK1_1_Daily 12 Mei '06_Master Daily Report  Des'10" xfId="46623" xr:uid="{274560EB-261F-40C6-BC62-C0F664B2C404}"/>
    <cellStyle name="‡_STA-DRP_BOOK1_1_KPP HJUR global simulation r3" xfId="46624" xr:uid="{7C28BFB7-E912-496D-AE14-916D712D8C15}"/>
    <cellStyle name="‡_STA-DRP_BOOK1_1_KPP HJUR global simulation r3 2" xfId="46625" xr:uid="{435E4BA8-CF6D-443F-B943-813B92D944F8}"/>
    <cellStyle name="‡_STA-DRP_BOOK1_1_KPP HJUR global simulation r4" xfId="46626" xr:uid="{E013C3A8-37AC-41CB-AAB1-9AD5476F6D80}"/>
    <cellStyle name="‡_STA-DRP_BOOK1_1_KPP HJUR global simulation r4 2" xfId="46627" xr:uid="{0051AD9F-6576-4306-8B81-D8A9BC467C55}"/>
    <cellStyle name="‡_STA-DRP_BOOK1_1_KPP HJUR global simulation r9" xfId="46628" xr:uid="{79042227-CFF4-44C0-9984-A3A4D47A4EB1}"/>
    <cellStyle name="‡_STA-DRP_BOOK1_1_KPP HJUR global simulation r9 2" xfId="46629" xr:uid="{0D208C82-9ABC-4520-B4C7-1EEB330FBE64}"/>
    <cellStyle name="‡_STA-DRP_BOOK1_13_Drilling &amp; Blasting Check List" xfId="46630" xr:uid="{77053B86-EB69-49BA-ADD1-3A8ECB187810}"/>
    <cellStyle name="‡_STA-DRP_BOOK1_13_Drilling &amp; Blasting Check List_1" xfId="46631" xr:uid="{8C57614E-6C22-4601-A9CF-513D99714ADA}"/>
    <cellStyle name="‡_STA-DRP_BOOK1_13_Drilling &amp; Blasting Check List_3" xfId="46632" xr:uid="{851D4A19-EAD7-4513-B4F7-CB215740DCB3}"/>
    <cellStyle name="‡_STA-DRP_BOOK1_13_Drilling &amp; Blasting Check List_4" xfId="46633" xr:uid="{D6D52189-DFB9-4954-A0A5-D4A204469E3A}"/>
    <cellStyle name="‡_STA-DRP_Book1_2" xfId="46634" xr:uid="{0BCB99DE-169F-4D61-A243-0669EE5443ED}"/>
    <cellStyle name="‡_STA-DRP_Book1_2 2" xfId="46635" xr:uid="{3131258D-9110-4165-925F-D7696489C481}"/>
    <cellStyle name="‡_STA-DRP_BOOK1_2 Desember '09" xfId="46636" xr:uid="{7A0018B5-EC3F-4373-8E32-9A851D5BF0E8}"/>
    <cellStyle name="‡_STA-DRP_BOOK1_2 HR Okt'07" xfId="46637" xr:uid="{527AAB4D-359A-4577-B858-1BDB668B971C}"/>
    <cellStyle name="‡_STA-DRP_BOOK1_2 HR Okt'07 2" xfId="46638" xr:uid="{4D8685A6-2568-45C9-AA59-B0B663D6494C}"/>
    <cellStyle name="‡_STA-DRP_BOOK1_2 HR Okt'07_base taja April 09" xfId="46639" xr:uid="{203CA705-382E-439E-8E99-C1BAA15CC53E}"/>
    <cellStyle name="‡_STA-DRP_BOOK1_2 HR Okt'07_base taja April 09 2" xfId="46640" xr:uid="{4AB95A2D-7FA1-4FE8-BBFA-B27C957E1875}"/>
    <cellStyle name="‡_STA-DRP_BOOK1_2 HR Okt'07_base taja januari 09" xfId="46641" xr:uid="{0434458A-1732-45E9-8B0A-34A6458F9758}"/>
    <cellStyle name="‡_STA-DRP_BOOK1_2 HR Okt'07_base taja januari 09 2" xfId="46642" xr:uid="{25D767DD-61B8-4798-9633-64BEB34EBCE4}"/>
    <cellStyle name="‡_STA-DRP_BOOK1_2 HR Okt'07_base taja July 09" xfId="46643" xr:uid="{35F726AC-0F95-4662-9A9B-2D8685CD8BC3}"/>
    <cellStyle name="‡_STA-DRP_BOOK1_2 HR Okt'07_base taja July 09 2" xfId="46644" xr:uid="{3EAA972E-DB90-4311-A438-DF76A5A3507C}"/>
    <cellStyle name="‡_STA-DRP_BOOK1_2 HR Okt'07_base taja June 09" xfId="46645" xr:uid="{4E3BC868-3583-4A1B-BEFA-C3F4FD382017}"/>
    <cellStyle name="‡_STA-DRP_BOOK1_2 HR Okt'07_base taja June 09 2" xfId="46646" xr:uid="{3E96643F-0489-45DE-B314-DE07384B53F8}"/>
    <cellStyle name="‡_STA-DRP_BOOK1_2 HR Okt'07_base taja March 09" xfId="46647" xr:uid="{72361A49-EB7F-4175-9516-B8109A1C8565}"/>
    <cellStyle name="‡_STA-DRP_BOOK1_2 HR Okt'07_base taja March 09 2" xfId="46648" xr:uid="{CB31C5BC-F9E5-42E2-875C-8605ED4E2A97}"/>
    <cellStyle name="‡_STA-DRP_BOOK1_2 HR Okt'07_base taja May 09" xfId="46649" xr:uid="{501E2D08-64B3-4654-8CF0-92ECA00D5226}"/>
    <cellStyle name="‡_STA-DRP_BOOK1_2 HR Okt'07_base taja May 09 2" xfId="46650" xr:uid="{E9E460A0-2F9F-4717-82D3-EFC7DA82672B}"/>
    <cellStyle name="‡_STA-DRP_BOOK1_2 HR Okt'07_Copy of Copy of Daily Report Okt" xfId="46651" xr:uid="{B67CD673-90B9-4A89-B3DA-EF7FCEDCD1AC}"/>
    <cellStyle name="‡_STA-DRP_BOOK1_2 HR Okt'07_Copy of Copy of Daily Report Okt 2" xfId="46652" xr:uid="{7EC8746D-1720-400F-8FB0-EE8AF60EFDDF}"/>
    <cellStyle name="‡_STA-DRP_BOOK1_2 HR Okt'07_Copy of Copy of Daily Report Okt_base taja April 09" xfId="46653" xr:uid="{083D5DDE-80BF-40C3-98A0-86FC0BCBE89D}"/>
    <cellStyle name="‡_STA-DRP_BOOK1_2 HR Okt'07_Copy of Copy of Daily Report Okt_base taja April 09 2" xfId="46654" xr:uid="{9530A124-64E8-4065-83C7-D03A42A227A7}"/>
    <cellStyle name="‡_STA-DRP_BOOK1_2 HR Okt'07_Copy of Copy of Daily Report Okt_base taja januari 09" xfId="46655" xr:uid="{532613B3-C77F-4E32-9BA4-BEA866B6B06B}"/>
    <cellStyle name="‡_STA-DRP_BOOK1_2 HR Okt'07_Copy of Copy of Daily Report Okt_base taja januari 09 2" xfId="46656" xr:uid="{3B447A06-E08A-4568-9242-F2504D8A8F4F}"/>
    <cellStyle name="‡_STA-DRP_BOOK1_2 HR Okt'07_Copy of Copy of Daily Report Okt_base taja July 09" xfId="46657" xr:uid="{FB924415-5B22-4B97-A7EE-BC23F93EF167}"/>
    <cellStyle name="‡_STA-DRP_BOOK1_2 HR Okt'07_Copy of Copy of Daily Report Okt_base taja July 09 2" xfId="46658" xr:uid="{7988F8DB-7B58-4AEE-BFE1-E2312DA1A87B}"/>
    <cellStyle name="‡_STA-DRP_BOOK1_2 HR Okt'07_Copy of Copy of Daily Report Okt_base taja June 09" xfId="46659" xr:uid="{2B289946-6D24-4340-83F9-E6302AD699B7}"/>
    <cellStyle name="‡_STA-DRP_BOOK1_2 HR Okt'07_Copy of Copy of Daily Report Okt_base taja June 09 2" xfId="46660" xr:uid="{E78FC8B0-A1CE-4D66-B627-C0F52A3F6592}"/>
    <cellStyle name="‡_STA-DRP_BOOK1_2 HR Okt'07_Copy of Copy of Daily Report Okt_base taja March 09" xfId="46661" xr:uid="{ED1402BC-46CC-4725-A2DD-33AE7C1E590D}"/>
    <cellStyle name="‡_STA-DRP_BOOK1_2 HR Okt'07_Copy of Copy of Daily Report Okt_base taja March 09 2" xfId="46662" xr:uid="{943F3632-C027-4BB0-887B-8F159F851865}"/>
    <cellStyle name="‡_STA-DRP_BOOK1_2 HR Okt'07_Copy of Copy of Daily Report Okt_base taja May 09" xfId="46663" xr:uid="{B6801021-44AE-4AE4-A79E-2B5591791408}"/>
    <cellStyle name="‡_STA-DRP_BOOK1_2 HR Okt'07_Copy of Copy of Daily Report Okt_base taja May 09 2" xfId="46664" xr:uid="{A2F8FA05-07E7-4F33-986F-AE94C394F98A}"/>
    <cellStyle name="‡_STA-DRP_BOOK1_2 HR Okt'07_Copy of Copy of Daily Report Okt_KPP HJUR global simulation r3" xfId="46665" xr:uid="{4F6BC445-4EAA-474B-B9F0-A368C4243F77}"/>
    <cellStyle name="‡_STA-DRP_BOOK1_2 HR Okt'07_Copy of Copy of Daily Report Okt_KPP HJUR global simulation r3 2" xfId="46666" xr:uid="{1B8E9269-9F4C-44F3-AE4F-EE5C782D9BEB}"/>
    <cellStyle name="‡_STA-DRP_BOOK1_2 HR Okt'07_Copy of Copy of Daily Report Okt_KPP HJUR global simulation r4" xfId="46667" xr:uid="{C6511D28-541D-4493-92B7-021379250B81}"/>
    <cellStyle name="‡_STA-DRP_BOOK1_2 HR Okt'07_Copy of Copy of Daily Report Okt_KPP HJUR global simulation r4 2" xfId="46668" xr:uid="{EFEEF1F6-B2B7-4226-9922-80712C49F020}"/>
    <cellStyle name="‡_STA-DRP_BOOK1_2 HR Okt'07_Copy of Copy of Daily Report Okt_KPP HJUR global simulation r9" xfId="46669" xr:uid="{FBA9139D-DC6E-48C0-B69D-1C29FB7C7147}"/>
    <cellStyle name="‡_STA-DRP_BOOK1_2 HR Okt'07_Copy of Copy of Daily Report Okt_KPP HJUR global simulation r9 2" xfId="46670" xr:uid="{CB717FBC-020E-41CF-85B6-AE271518481D}"/>
    <cellStyle name="‡_STA-DRP_BOOK1_2 HR Okt'07_KPP HJUR global simulation r3" xfId="46671" xr:uid="{26F6945F-ED4D-499F-878F-5E51715C45D8}"/>
    <cellStyle name="‡_STA-DRP_BOOK1_2 HR Okt'07_KPP HJUR global simulation r3 2" xfId="46672" xr:uid="{B554426C-7487-4AEA-8F57-D01BE24B5894}"/>
    <cellStyle name="‡_STA-DRP_BOOK1_2 HR Okt'07_KPP HJUR global simulation r4" xfId="46673" xr:uid="{8561515B-EA93-47AD-A1EE-C15377F23D18}"/>
    <cellStyle name="‡_STA-DRP_BOOK1_2 HR Okt'07_KPP HJUR global simulation r4 2" xfId="46674" xr:uid="{CD97F22F-2760-42BE-80FC-8A28C5A55539}"/>
    <cellStyle name="‡_STA-DRP_BOOK1_2 HR Okt'07_KPP HJUR global simulation r9" xfId="46675" xr:uid="{FD7C299F-1264-4C43-BBD7-559A54E3C5D2}"/>
    <cellStyle name="‡_STA-DRP_BOOK1_2 HR Okt'07_KPP HJUR global simulation r9 2" xfId="46676" xr:uid="{84B4F363-569E-425A-89CB-97E766E3C3B4}"/>
    <cellStyle name="‡_STA-DRP_BOOK1_2_Accrued Peb'08_Actual" xfId="46677" xr:uid="{F6667A32-98AF-4043-A3AF-1F533437B319}"/>
    <cellStyle name="‡_STA-DRP_Book1_2_base taja April 09" xfId="46678" xr:uid="{703EB8DF-82DA-4885-929D-73ED64CB78D6}"/>
    <cellStyle name="‡_STA-DRP_Book1_2_base taja April 09 2" xfId="46679" xr:uid="{66C05441-B571-47F9-9E49-BB36DE00C1A1}"/>
    <cellStyle name="‡_STA-DRP_Book1_2_base taja januari 09" xfId="46680" xr:uid="{D14FC5F3-8789-4516-ACED-AB168BC46B58}"/>
    <cellStyle name="‡_STA-DRP_Book1_2_base taja januari 09 2" xfId="46681" xr:uid="{244266C9-3FD1-4194-911A-D6D9CF741A37}"/>
    <cellStyle name="‡_STA-DRP_Book1_2_base taja July 09" xfId="46682" xr:uid="{61A8C534-4696-439F-89C9-C53393392DBA}"/>
    <cellStyle name="‡_STA-DRP_Book1_2_base taja July 09 2" xfId="46683" xr:uid="{5D2783FF-4CC6-44A7-9F36-72B37F45E1BE}"/>
    <cellStyle name="‡_STA-DRP_Book1_2_base taja June 09" xfId="46684" xr:uid="{AF45B98D-95AA-4D6F-B1E6-CDCC68371DCA}"/>
    <cellStyle name="‡_STA-DRP_Book1_2_base taja June 09 2" xfId="46685" xr:uid="{EA1AAAFA-1BD3-4CDD-9308-DBA952BFF7F2}"/>
    <cellStyle name="‡_STA-DRP_Book1_2_base taja March 09" xfId="46686" xr:uid="{D8DAB6BB-55B6-4243-9E9B-F2443CE7CF98}"/>
    <cellStyle name="‡_STA-DRP_Book1_2_base taja March 09 2" xfId="46687" xr:uid="{4D69265E-9D11-41E1-B237-E180D51AF287}"/>
    <cellStyle name="‡_STA-DRP_Book1_2_base taja May 09" xfId="46688" xr:uid="{CBF000A2-F913-4880-B516-64BF796ABB47}"/>
    <cellStyle name="‡_STA-DRP_Book1_2_base taja May 09 2" xfId="46689" xr:uid="{E9216C90-DAFA-4B0D-A6AA-34EFD66E1C1E}"/>
    <cellStyle name="‡_STA-DRP_Book1_2_Copy of Copy of Daily Report Okt" xfId="46690" xr:uid="{D59DAB65-1CE7-4AEA-AAF7-6FA7F7F0EDFE}"/>
    <cellStyle name="‡_STA-DRP_Book1_2_Copy of Copy of Daily Report Okt 2" xfId="46691" xr:uid="{19D3ED69-93FF-4C5C-BFF8-972283D4DF1D}"/>
    <cellStyle name="‡_STA-DRP_Book1_2_Copy of Copy of Daily Report Okt_base taja April 09" xfId="46692" xr:uid="{B8235D36-36C3-48CF-9D99-D67D53AEE94B}"/>
    <cellStyle name="‡_STA-DRP_Book1_2_Copy of Copy of Daily Report Okt_base taja April 09 2" xfId="46693" xr:uid="{CBB1D8A8-F3CD-4992-B803-E2767154D09E}"/>
    <cellStyle name="‡_STA-DRP_Book1_2_Copy of Copy of Daily Report Okt_base taja januari 09" xfId="46694" xr:uid="{B800EBC5-4DC3-4756-9CC4-11ADEDF5159C}"/>
    <cellStyle name="‡_STA-DRP_Book1_2_Copy of Copy of Daily Report Okt_base taja januari 09 2" xfId="46695" xr:uid="{7B423244-00C8-40F3-8083-E750A4C88E7E}"/>
    <cellStyle name="‡_STA-DRP_Book1_2_Copy of Copy of Daily Report Okt_base taja July 09" xfId="46696" xr:uid="{BE50A620-195F-44F6-880E-01289055771F}"/>
    <cellStyle name="‡_STA-DRP_Book1_2_Copy of Copy of Daily Report Okt_base taja July 09 2" xfId="46697" xr:uid="{6AEF3545-84B7-4B74-9F21-87202D11412B}"/>
    <cellStyle name="‡_STA-DRP_Book1_2_Copy of Copy of Daily Report Okt_base taja June 09" xfId="46698" xr:uid="{37F5D1AD-BC73-4CC9-B3B3-92E402E0B743}"/>
    <cellStyle name="‡_STA-DRP_Book1_2_Copy of Copy of Daily Report Okt_base taja June 09 2" xfId="46699" xr:uid="{657DD02B-8D9D-4302-A502-93F82A74707C}"/>
    <cellStyle name="‡_STA-DRP_Book1_2_Copy of Copy of Daily Report Okt_base taja March 09" xfId="46700" xr:uid="{DEB3D0B5-A5AC-4D87-A186-F3328863C077}"/>
    <cellStyle name="‡_STA-DRP_Book1_2_Copy of Copy of Daily Report Okt_base taja March 09 2" xfId="46701" xr:uid="{E17EAC8C-DBFA-46FE-8B4E-9C4CC48F45DF}"/>
    <cellStyle name="‡_STA-DRP_Book1_2_Copy of Copy of Daily Report Okt_base taja May 09" xfId="46702" xr:uid="{92C51406-BA0F-4D61-B5F2-80B0BEF2D0A4}"/>
    <cellStyle name="‡_STA-DRP_Book1_2_Copy of Copy of Daily Report Okt_base taja May 09 2" xfId="46703" xr:uid="{A31E3673-B64B-4768-B6A0-6194841A8516}"/>
    <cellStyle name="‡_STA-DRP_Book1_2_Copy of Copy of Daily Report Okt_KPP HJUR global simulation r3" xfId="46704" xr:uid="{8F190AE8-55BD-4112-B64A-46DE61BA79BD}"/>
    <cellStyle name="‡_STA-DRP_Book1_2_Copy of Copy of Daily Report Okt_KPP HJUR global simulation r3 2" xfId="46705" xr:uid="{1EA94F2E-6D95-4A9C-94B3-52B3816A2012}"/>
    <cellStyle name="‡_STA-DRP_Book1_2_Copy of Copy of Daily Report Okt_KPP HJUR global simulation r4" xfId="46706" xr:uid="{6B826423-1003-445D-8497-B8C36F7EFB7A}"/>
    <cellStyle name="‡_STA-DRP_Book1_2_Copy of Copy of Daily Report Okt_KPP HJUR global simulation r4 2" xfId="46707" xr:uid="{013629ED-5E30-4E52-BB23-8A6DCEF15E8F}"/>
    <cellStyle name="‡_STA-DRP_Book1_2_Copy of Copy of Daily Report Okt_KPP HJUR global simulation r9" xfId="46708" xr:uid="{4CD56685-004C-4089-9688-F6B95A939AF3}"/>
    <cellStyle name="‡_STA-DRP_Book1_2_Copy of Copy of Daily Report Okt_KPP HJUR global simulation r9 2" xfId="46709" xr:uid="{6CC8DC16-1612-4D0B-9898-1643286200DF}"/>
    <cellStyle name="‡_STA-DRP_Book1_2_KPP HJUR global simulation r3" xfId="46710" xr:uid="{91D57AB7-243C-49F4-940B-BF9F495B18E6}"/>
    <cellStyle name="‡_STA-DRP_Book1_2_KPP HJUR global simulation r3 2" xfId="46711" xr:uid="{5CFDD270-15BE-4963-AB8A-9192E846D64F}"/>
    <cellStyle name="‡_STA-DRP_Book1_2_KPP HJUR global simulation r4" xfId="46712" xr:uid="{7570FED6-0E38-45B5-A974-3BBC8DACE7D4}"/>
    <cellStyle name="‡_STA-DRP_Book1_2_KPP HJUR global simulation r4 2" xfId="46713" xr:uid="{43F33612-07D7-4217-881C-8D029F368AFC}"/>
    <cellStyle name="‡_STA-DRP_Book1_2_KPP HJUR global simulation r9" xfId="46714" xr:uid="{754C7A4E-5D11-459D-8774-C8D0D0259514}"/>
    <cellStyle name="‡_STA-DRP_Book1_2_KPP HJUR global simulation r9 2" xfId="46715" xr:uid="{1397D83A-1864-4C9A-8597-AE5CD0F2437B}"/>
    <cellStyle name="‡_STA-DRP_BOOK1_23 Jan '08" xfId="46716" xr:uid="{677AC954-ABDB-4BEB-867B-B7EEC27BDA5B}"/>
    <cellStyle name="‡_STA-DRP_BOOK1_23 Jan '08 2" xfId="46717" xr:uid="{D82ECBEF-D15D-4686-A44F-2E481B9DC431}"/>
    <cellStyle name="‡_STA-DRP_BOOK1_23 Jan '08_base taja April 09" xfId="46718" xr:uid="{C887BF1B-E7CD-483E-9081-7C029FFE2754}"/>
    <cellStyle name="‡_STA-DRP_BOOK1_23 Jan '08_base taja April 09 2" xfId="46719" xr:uid="{F1D197DC-54B8-4559-BABB-14487B223735}"/>
    <cellStyle name="‡_STA-DRP_BOOK1_23 Jan '08_base taja januari 09" xfId="46720" xr:uid="{072CA9DE-0F7D-4A4C-B435-D7720273726F}"/>
    <cellStyle name="‡_STA-DRP_BOOK1_23 Jan '08_base taja januari 09 2" xfId="46721" xr:uid="{DB40F380-458D-458B-B05D-B884A338AA88}"/>
    <cellStyle name="‡_STA-DRP_BOOK1_23 Jan '08_base taja July 09" xfId="46722" xr:uid="{4E83C612-CB54-42B0-839F-1279F7A8885B}"/>
    <cellStyle name="‡_STA-DRP_BOOK1_23 Jan '08_base taja July 09 2" xfId="46723" xr:uid="{2D8C4D80-5F74-42D3-A691-93A159A81FF1}"/>
    <cellStyle name="‡_STA-DRP_BOOK1_23 Jan '08_base taja June 09" xfId="46724" xr:uid="{575201E9-80CA-42DF-88C0-E47F4D68FB10}"/>
    <cellStyle name="‡_STA-DRP_BOOK1_23 Jan '08_base taja June 09 2" xfId="46725" xr:uid="{AAF128C5-59B3-4891-8365-FA844D037395}"/>
    <cellStyle name="‡_STA-DRP_BOOK1_23 Jan '08_base taja March 09" xfId="46726" xr:uid="{8635DF4E-FF01-44B7-AB61-46F7E45EC4C8}"/>
    <cellStyle name="‡_STA-DRP_BOOK1_23 Jan '08_base taja March 09 2" xfId="46727" xr:uid="{94360AC1-9371-4B2D-A7C4-BFABFA4D9DCD}"/>
    <cellStyle name="‡_STA-DRP_BOOK1_23 Jan '08_base taja May 09" xfId="46728" xr:uid="{6BE4B00A-E034-4C74-AE25-25FCA07F8207}"/>
    <cellStyle name="‡_STA-DRP_BOOK1_23 Jan '08_base taja May 09 2" xfId="46729" xr:uid="{AE04A8D3-BF0E-4C5B-88B5-6D76AF3729AA}"/>
    <cellStyle name="‡_STA-DRP_BOOK1_23 Jan '08_KPP HJUR global simulation r3" xfId="46730" xr:uid="{24E6AB5C-37F1-47D7-9BB6-76FACB6AE9D4}"/>
    <cellStyle name="‡_STA-DRP_BOOK1_23 Jan '08_KPP HJUR global simulation r3 2" xfId="46731" xr:uid="{94C28CF3-7E57-4BE8-A665-62C87E9B213A}"/>
    <cellStyle name="‡_STA-DRP_BOOK1_23 Jan '08_KPP HJUR global simulation r4" xfId="46732" xr:uid="{CA6CB601-8662-4854-903F-6551DF5BC828}"/>
    <cellStyle name="‡_STA-DRP_BOOK1_23 Jan '08_KPP HJUR global simulation r4 2" xfId="46733" xr:uid="{ACF4CAD2-8DEF-4C98-936B-BE3A0BE337E6}"/>
    <cellStyle name="‡_STA-DRP_BOOK1_23 Jan '08_KPP HJUR global simulation r9" xfId="46734" xr:uid="{7121FBC6-F03A-4AA0-AE1E-7E73227EBE38}"/>
    <cellStyle name="‡_STA-DRP_BOOK1_23 Jan '08_KPP HJUR global simulation r9 2" xfId="46735" xr:uid="{34C561FB-6F70-4FA8-95C3-FDA05E5B3AF9}"/>
    <cellStyle name="‡_STA-DRP_BOOK1_28 AGUSTUS  '09" xfId="46736" xr:uid="{6C8B19DD-18DF-4F96-8516-DB4F57ADE32A}"/>
    <cellStyle name="‡_STA-DRP_BOOK1_3 Desember '09" xfId="46737" xr:uid="{33A4853D-6007-4805-8156-79098EEEEC80}"/>
    <cellStyle name="‡_STA-DRP_BOOK1_31 Jan '08 new" xfId="46738" xr:uid="{F1C45AA7-8F60-4954-9750-33D0D2238E56}"/>
    <cellStyle name="‡_STA-DRP_BOOK1_31 Jan '08 new 2" xfId="46739" xr:uid="{35969908-5D3D-4DAD-A92B-67804F17541B}"/>
    <cellStyle name="‡_STA-DRP_BOOK1_31 Jan '08 new_base taja April 09" xfId="46740" xr:uid="{ECFFFC44-1F5E-4AD2-A2C7-29724ED3ECC9}"/>
    <cellStyle name="‡_STA-DRP_BOOK1_31 Jan '08 new_base taja April 09 2" xfId="46741" xr:uid="{C5C1F158-372B-41DF-9D8D-5BF60E16EF13}"/>
    <cellStyle name="‡_STA-DRP_BOOK1_31 Jan '08 new_base taja januari 09" xfId="46742" xr:uid="{97890B3D-C2A1-42B7-BF8A-4EACF80749C3}"/>
    <cellStyle name="‡_STA-DRP_BOOK1_31 Jan '08 new_base taja januari 09 2" xfId="46743" xr:uid="{83C39BF4-9097-498C-90C4-ED342FA078CC}"/>
    <cellStyle name="‡_STA-DRP_BOOK1_31 Jan '08 new_base taja July 09" xfId="46744" xr:uid="{0699E22D-998B-4C38-A31A-916132BF83D0}"/>
    <cellStyle name="‡_STA-DRP_BOOK1_31 Jan '08 new_base taja July 09 2" xfId="46745" xr:uid="{D4493E9E-F132-49BE-9608-903C3500EE3C}"/>
    <cellStyle name="‡_STA-DRP_BOOK1_31 Jan '08 new_base taja June 09" xfId="46746" xr:uid="{2EFA04B7-A1D8-4B06-8096-88B77B1D62F7}"/>
    <cellStyle name="‡_STA-DRP_BOOK1_31 Jan '08 new_base taja June 09 2" xfId="46747" xr:uid="{F75FA13F-77BD-438B-B18D-85749E9FCF35}"/>
    <cellStyle name="‡_STA-DRP_BOOK1_31 Jan '08 new_base taja March 09" xfId="46748" xr:uid="{FBC6F03A-EA46-4009-A3D8-C9AB48AAA82B}"/>
    <cellStyle name="‡_STA-DRP_BOOK1_31 Jan '08 new_base taja March 09 2" xfId="46749" xr:uid="{CBDDC01B-213F-43BD-B60F-4E6112CC19B1}"/>
    <cellStyle name="‡_STA-DRP_BOOK1_31 Jan '08 new_base taja May 09" xfId="46750" xr:uid="{4575EA5F-13B7-4BD0-8240-30E9683BCA0D}"/>
    <cellStyle name="‡_STA-DRP_BOOK1_31 Jan '08 new_base taja May 09 2" xfId="46751" xr:uid="{9BF49A14-3D04-4090-A24C-ECA179C3744C}"/>
    <cellStyle name="‡_STA-DRP_BOOK1_31 Jan '08 new_KPP HJUR global simulation r3" xfId="46752" xr:uid="{7FB6987B-4E60-46EE-9AC3-A6092915D5C2}"/>
    <cellStyle name="‡_STA-DRP_BOOK1_31 Jan '08 new_KPP HJUR global simulation r3 2" xfId="46753" xr:uid="{2F1A0687-7B6D-4DA8-9F4F-C5D43F32C193}"/>
    <cellStyle name="‡_STA-DRP_BOOK1_31 Jan '08 new_KPP HJUR global simulation r4" xfId="46754" xr:uid="{C18F8EE9-FC49-4FAB-9420-DF507B73A259}"/>
    <cellStyle name="‡_STA-DRP_BOOK1_31 Jan '08 new_KPP HJUR global simulation r4 2" xfId="46755" xr:uid="{4134025F-4258-4B2B-90BA-0B09A6B32D23}"/>
    <cellStyle name="‡_STA-DRP_BOOK1_31 Jan '08 new_KPP HJUR global simulation r9" xfId="46756" xr:uid="{07808195-6137-454B-996F-818135B23A07}"/>
    <cellStyle name="‡_STA-DRP_BOOK1_31 Jan '08 new_KPP HJUR global simulation r9 2" xfId="46757" xr:uid="{F9B39733-22D3-47B0-8B53-B1877F9CD773}"/>
    <cellStyle name="‡_STA-DRP_BOOK1_3667C Sanga PMR Mar 07 Rev2" xfId="2018" xr:uid="{BCF846EB-D941-46B7-9153-2014C0416B54}"/>
    <cellStyle name="‡_STA-DRP_BOOK1_3667C Sanga PMR May 07 Rev 1" xfId="2019" xr:uid="{374B2223-34F0-44CD-A28E-7B8FE1C8E056}"/>
    <cellStyle name="‡_STA-DRP_BOOK1_4 Desember '09" xfId="46758" xr:uid="{CB24EBC2-5F2A-4176-8908-9EE8A2C0675D}"/>
    <cellStyle name="‡_STA-DRP_BOOK1_4_Pere April 2010 (version 1)" xfId="46759" xr:uid="{61F6CF39-4BBB-42C1-86AA-EDF8C2EC8542}"/>
    <cellStyle name="‡_STA-DRP_BOOK1_4_Pere April 2010 (version 1) 2" xfId="46760" xr:uid="{2D5A6A10-B7F0-4EEF-A338-965C53EDEFD6}"/>
    <cellStyle name="‡_STA-DRP_BOOK1_5_KPI Eng Mei 2006" xfId="46761" xr:uid="{AF502FDE-5732-4189-94DE-7DE2A7C6EC1F}"/>
    <cellStyle name="‡_STA-DRP_BOOK1_9 Sept '07" xfId="46762" xr:uid="{EEA58967-09E7-4158-B16E-020DCD7267EC}"/>
    <cellStyle name="‡_STA-DRP_BOOK1_ABC COST DAILY &amp; MTD_R11 062010" xfId="46763" xr:uid="{1FD4A46A-9184-4627-B8E1-1969433BF3A3}"/>
    <cellStyle name="‡_STA-DRP_BOOK1_Accrued April'07_2" xfId="46764" xr:uid="{01640CB7-4AF3-4068-894D-415C4B32CAB0}"/>
    <cellStyle name="‡_STA-DRP_BOOK1_Accrued April'07_2_13_Drilling &amp; Blasting Check List" xfId="46765" xr:uid="{25A93B97-BC9C-4D77-8CCD-91CE2B015830}"/>
    <cellStyle name="‡_STA-DRP_BOOK1_Accrued April'07_2_13_Drilling &amp; Blasting Check List_1" xfId="46766" xr:uid="{F689E114-DCA2-4C3F-B149-CEF6C029A8BB}"/>
    <cellStyle name="‡_STA-DRP_BOOK1_Accrued April'07_2_13_Drilling &amp; Blasting Check List_3" xfId="46767" xr:uid="{E82F1EF7-E683-4E96-B609-E22352307C32}"/>
    <cellStyle name="‡_STA-DRP_BOOK1_Accrued April'07_2_13_Drilling &amp; Blasting Check List_4" xfId="46768" xr:uid="{76E9B5C3-D37C-4A26-A13C-4FCEF68E22F7}"/>
    <cellStyle name="‡_STA-DRP_BOOK1_Accrued April'07_2_COE KPI Agustus" xfId="46769" xr:uid="{73A634F6-2D62-40C2-B912-3B18DF17E140}"/>
    <cellStyle name="‡_STA-DRP_BOOK1_Accrued April'07_2_COE KPI April'07_CTM" xfId="46770" xr:uid="{099182CD-43EB-41C8-A5AF-E115CB3379E8}"/>
    <cellStyle name="‡_STA-DRP_BOOK1_Accrued April'07_2_Drill Blast Inspeksi" xfId="46771" xr:uid="{E53F025E-7D8C-4D1D-8A86-8CD726E581D3}"/>
    <cellStyle name="‡_STA-DRP_BOOK1_Accrued April'07_2_Presentasi" xfId="46772" xr:uid="{3EC50526-111C-4E12-BD45-D4FE1E86C475}"/>
    <cellStyle name="‡_STA-DRP_BOOK1_Accrued April'07_2_Presentasi 3" xfId="46773" xr:uid="{D4885EF0-E51A-4279-A726-4C09FF96D91A}"/>
    <cellStyle name="‡_STA-DRP_BOOK1_Accrued April'07_2_Presentasi KPI GL" xfId="46774" xr:uid="{E3E8CB46-BF30-46B3-B421-3D8F8CCDDB3F}"/>
    <cellStyle name="‡_STA-DRP_BOOK1_Accrued April'07_2_Presentasi KPI GL2" xfId="46775" xr:uid="{B1E02586-0E1B-493A-86EC-D2C4D4086D31}"/>
    <cellStyle name="‡_STA-DRP_BOOK1_Accrued April'07_2_Presentasi." xfId="46776" xr:uid="{E66F0360-EA1F-4BBB-A124-A90F04233DA2}"/>
    <cellStyle name="‡_STA-DRP_BOOK1_Accrued April'07_2_Presentasi1" xfId="46777" xr:uid="{C370BBB0-FC93-4701-8EB6-DCF6E921F264}"/>
    <cellStyle name="‡_STA-DRP_BOOK1_Accrued April'07_2_Presentasi2" xfId="46778" xr:uid="{0B70FB0B-F891-4D8B-BCE5-1472808BB83D}"/>
    <cellStyle name="‡_STA-DRP_BOOK1_Accrued April'07_2_Presentasi3" xfId="46779" xr:uid="{B86AF476-D2BE-42F6-9472-09250B988328}"/>
    <cellStyle name="‡_STA-DRP_BOOK1_Accrued April'07_2_Presentasi4" xfId="46780" xr:uid="{81148DD6-B13E-41E3-8CCB-B1B30159349B}"/>
    <cellStyle name="‡_STA-DRP_BOOK1_base taja April 09" xfId="46781" xr:uid="{97AF4A18-333F-4536-8AA2-A249BE866330}"/>
    <cellStyle name="‡_STA-DRP_BOOK1_base taja April 09 2" xfId="46782" xr:uid="{194FF129-F088-4139-8E24-DD55CD5CE9DE}"/>
    <cellStyle name="‡_STA-DRP_BOOK1_base taja januari 09" xfId="46783" xr:uid="{805596A9-831C-41A0-B208-FDF7E763D5A6}"/>
    <cellStyle name="‡_STA-DRP_BOOK1_base taja januari 09 2" xfId="46784" xr:uid="{929333FA-C5D9-4916-AACC-8CC6E92DA252}"/>
    <cellStyle name="‡_STA-DRP_BOOK1_base taja July 09" xfId="46785" xr:uid="{22C48240-5181-4985-8C67-8AF8F03DA10A}"/>
    <cellStyle name="‡_STA-DRP_BOOK1_base taja July 09 2" xfId="46786" xr:uid="{91C6194B-A73A-4D61-8BB1-953C68AA0C04}"/>
    <cellStyle name="‡_STA-DRP_BOOK1_base taja June 09" xfId="46787" xr:uid="{E444C8CF-AA24-43CD-98C8-37B3527FD2EC}"/>
    <cellStyle name="‡_STA-DRP_BOOK1_base taja June 09 2" xfId="46788" xr:uid="{B0AAD969-FC68-4757-B132-E941A0FDEBE2}"/>
    <cellStyle name="‡_STA-DRP_BOOK1_base taja March 09" xfId="46789" xr:uid="{3700830A-28B6-49D2-BA0B-A542356CAFBC}"/>
    <cellStyle name="‡_STA-DRP_BOOK1_base taja March 09 2" xfId="46790" xr:uid="{88353F91-73CB-4112-A294-DE4C953DD85B}"/>
    <cellStyle name="‡_STA-DRP_BOOK1_base taja May 09" xfId="46791" xr:uid="{29BDA8AB-D960-4DF1-B152-EAE59C72C961}"/>
    <cellStyle name="‡_STA-DRP_BOOK1_base taja May 09 2" xfId="46792" xr:uid="{6BBF672A-7B99-49DA-838B-193CF14247E9}"/>
    <cellStyle name="‡_STA-DRP_BOOK1_BOOK1" xfId="46793" xr:uid="{E6139E85-D996-4F2F-BE10-CBD916156DDA}"/>
    <cellStyle name="‡_STA-DRP_BOOK1_BOOK1 2" xfId="46794" xr:uid="{1C6F29B8-B4F9-476B-9168-B826EABD0173}"/>
    <cellStyle name="‡_STA-DRP_BOOK1_BOOK1_09 DAR MASTER September '07 " xfId="46795" xr:uid="{A5790E7D-D65A-4881-B4D1-00CE6DC77796}"/>
    <cellStyle name="‡_STA-DRP_BOOK1_BOOK1_09 DAR MASTER September '07 _WIII PERSADA" xfId="46796" xr:uid="{01231E59-096B-4B25-8F53-650D954A5748}"/>
    <cellStyle name="‡_STA-DRP_BOOK1_BOOK1_09 DAR MASTER September '07 Versi 1 " xfId="46797" xr:uid="{F1F340E7-7F5C-40BC-A332-79226E7D7A20}"/>
    <cellStyle name="‡_STA-DRP_BOOK1_BOOK1_09 DAR MASTER September '07 Versi 1 _WIII PERSADA" xfId="46798" xr:uid="{4E9500FB-5FF7-4310-B2C6-D1D651722425}"/>
    <cellStyle name="‡_STA-DRP_BOOK1_Book1_1" xfId="46799" xr:uid="{ADD3643A-6A96-4B86-9ACC-861AD718580A}"/>
    <cellStyle name="‡_STA-DRP_BOOK1_Book1_1 2" xfId="46800" xr:uid="{34917D41-59FB-4BA2-9001-7D2618968E23}"/>
    <cellStyle name="‡_STA-DRP_BOOK1_Book1_1_base taja April 09" xfId="46801" xr:uid="{D1452B20-3ECB-4DCD-B0EF-7F121C36011A}"/>
    <cellStyle name="‡_STA-DRP_BOOK1_Book1_1_base taja April 09 2" xfId="46802" xr:uid="{61AE8212-5053-4365-B57A-C994F2CAE6F6}"/>
    <cellStyle name="‡_STA-DRP_BOOK1_Book1_1_base taja januari 09" xfId="46803" xr:uid="{C1170C48-BD59-47D3-892C-03E517912367}"/>
    <cellStyle name="‡_STA-DRP_BOOK1_Book1_1_base taja januari 09 2" xfId="46804" xr:uid="{08BB39C7-4E4F-4A6B-91B9-B778D171F9E2}"/>
    <cellStyle name="‡_STA-DRP_BOOK1_Book1_1_base taja July 09" xfId="46805" xr:uid="{EC46B122-47DF-446C-B35F-AE3E56EB8357}"/>
    <cellStyle name="‡_STA-DRP_BOOK1_Book1_1_base taja July 09 2" xfId="46806" xr:uid="{E7612DAB-EBA8-4C13-B347-7140582A36AA}"/>
    <cellStyle name="‡_STA-DRP_BOOK1_Book1_1_base taja June 09" xfId="46807" xr:uid="{13AD9F13-7DF9-44BD-ADED-564916C83737}"/>
    <cellStyle name="‡_STA-DRP_BOOK1_Book1_1_base taja June 09 2" xfId="46808" xr:uid="{E14D8EA9-2095-4C44-A8E2-5A8C5BD3723A}"/>
    <cellStyle name="‡_STA-DRP_BOOK1_Book1_1_base taja March 09" xfId="46809" xr:uid="{473CDA77-1212-40DE-9F57-7F32413785F9}"/>
    <cellStyle name="‡_STA-DRP_BOOK1_Book1_1_base taja March 09 2" xfId="46810" xr:uid="{9E07BBDA-235E-42FC-9743-A8E38C88BD8A}"/>
    <cellStyle name="‡_STA-DRP_BOOK1_Book1_1_base taja May 09" xfId="46811" xr:uid="{12243EF7-BF8A-4C22-B6F4-736906D138DE}"/>
    <cellStyle name="‡_STA-DRP_BOOK1_Book1_1_base taja May 09 2" xfId="46812" xr:uid="{ABFDABCC-6045-4C7C-8901-B4A60F67276D}"/>
    <cellStyle name="‡_STA-DRP_BOOK1_Book1_1_Copy of Copy of Daily Report Okt" xfId="46813" xr:uid="{B699C24C-8539-4309-8D46-0EA6DC211469}"/>
    <cellStyle name="‡_STA-DRP_BOOK1_Book1_1_Copy of Copy of Daily Report Okt 2" xfId="46814" xr:uid="{354C0B66-DF1B-4A5B-8133-715158DDBABB}"/>
    <cellStyle name="‡_STA-DRP_BOOK1_Book1_1_Copy of Copy of Daily Report Okt_base taja April 09" xfId="46815" xr:uid="{ACEDB24B-299A-41C7-8124-CF55821A9BAF}"/>
    <cellStyle name="‡_STA-DRP_BOOK1_Book1_1_Copy of Copy of Daily Report Okt_base taja April 09 2" xfId="46816" xr:uid="{B6DAB1DC-52E8-4062-B6EC-E8107E9D1E3A}"/>
    <cellStyle name="‡_STA-DRP_BOOK1_Book1_1_Copy of Copy of Daily Report Okt_base taja januari 09" xfId="46817" xr:uid="{D7806695-44E4-48FE-A6A5-93CE1F985640}"/>
    <cellStyle name="‡_STA-DRP_BOOK1_Book1_1_Copy of Copy of Daily Report Okt_base taja januari 09 2" xfId="46818" xr:uid="{61113752-9E87-41FE-A3E1-8D5BD01AC591}"/>
    <cellStyle name="‡_STA-DRP_BOOK1_Book1_1_Copy of Copy of Daily Report Okt_base taja July 09" xfId="46819" xr:uid="{A92397B0-2A6A-4470-A8F1-F36AB422E57D}"/>
    <cellStyle name="‡_STA-DRP_BOOK1_Book1_1_Copy of Copy of Daily Report Okt_base taja July 09 2" xfId="46820" xr:uid="{5B43A434-F907-49F1-8B96-1681B1262FEB}"/>
    <cellStyle name="‡_STA-DRP_BOOK1_Book1_1_Copy of Copy of Daily Report Okt_base taja June 09" xfId="46821" xr:uid="{6EC8B2F4-F248-4490-89DF-E98FA14F6E9C}"/>
    <cellStyle name="‡_STA-DRP_BOOK1_Book1_1_Copy of Copy of Daily Report Okt_base taja June 09 2" xfId="46822" xr:uid="{478C58DD-978D-46D0-A04F-FE869BE4AEC0}"/>
    <cellStyle name="‡_STA-DRP_BOOK1_Book1_1_Copy of Copy of Daily Report Okt_base taja March 09" xfId="46823" xr:uid="{5BE7EF98-940C-49EC-8295-2FAC586D1294}"/>
    <cellStyle name="‡_STA-DRP_BOOK1_Book1_1_Copy of Copy of Daily Report Okt_base taja March 09 2" xfId="46824" xr:uid="{C8E3E929-3841-431E-A3BC-D35CDDBC6286}"/>
    <cellStyle name="‡_STA-DRP_BOOK1_Book1_1_Copy of Copy of Daily Report Okt_base taja May 09" xfId="46825" xr:uid="{DF345A8A-9358-4326-8BE8-8DCFC7A2B4D2}"/>
    <cellStyle name="‡_STA-DRP_BOOK1_Book1_1_Copy of Copy of Daily Report Okt_base taja May 09 2" xfId="46826" xr:uid="{F7DAEF2F-FEF3-4979-B242-A611B205C934}"/>
    <cellStyle name="‡_STA-DRP_BOOK1_Book1_1_Copy of Copy of Daily Report Okt_KPP HJUR global simulation r3" xfId="46827" xr:uid="{C1125C81-7639-4999-88B8-C1E2AD85101E}"/>
    <cellStyle name="‡_STA-DRP_BOOK1_Book1_1_Copy of Copy of Daily Report Okt_KPP HJUR global simulation r3 2" xfId="46828" xr:uid="{E70D3B12-CF77-4C35-B683-C609103E2E7A}"/>
    <cellStyle name="‡_STA-DRP_BOOK1_Book1_1_Copy of Copy of Daily Report Okt_KPP HJUR global simulation r4" xfId="46829" xr:uid="{043C6E98-0924-4916-870B-855934618201}"/>
    <cellStyle name="‡_STA-DRP_BOOK1_Book1_1_Copy of Copy of Daily Report Okt_KPP HJUR global simulation r4 2" xfId="46830" xr:uid="{B2E13BD9-C399-4CAC-8595-D26D5B1E2AFC}"/>
    <cellStyle name="‡_STA-DRP_BOOK1_Book1_1_Copy of Copy of Daily Report Okt_KPP HJUR global simulation r9" xfId="46831" xr:uid="{E4DA6122-E24A-4EA5-85B1-C0074410B135}"/>
    <cellStyle name="‡_STA-DRP_BOOK1_Book1_1_Copy of Copy of Daily Report Okt_KPP HJUR global simulation r9 2" xfId="46832" xr:uid="{86E9473B-4599-4B16-ABC4-0911007BA9F7}"/>
    <cellStyle name="‡_STA-DRP_BOOK1_Book1_1_KPP HJUR global simulation r3" xfId="46833" xr:uid="{3BC2886A-F376-493C-A135-E889696E4EE1}"/>
    <cellStyle name="‡_STA-DRP_BOOK1_Book1_1_KPP HJUR global simulation r3 2" xfId="46834" xr:uid="{A57E6647-93F5-4ECF-8744-48E852C0A3C4}"/>
    <cellStyle name="‡_STA-DRP_BOOK1_Book1_1_KPP HJUR global simulation r4" xfId="46835" xr:uid="{336BE1A0-6F3E-4AD6-838D-73D219ACF82A}"/>
    <cellStyle name="‡_STA-DRP_BOOK1_Book1_1_KPP HJUR global simulation r4 2" xfId="46836" xr:uid="{A848FDF5-B1D8-4E29-81EA-8DEEE8226888}"/>
    <cellStyle name="‡_STA-DRP_BOOK1_Book1_1_KPP HJUR global simulation r9" xfId="46837" xr:uid="{FF165625-5B74-49C7-B200-FEB7D8E09A7C}"/>
    <cellStyle name="‡_STA-DRP_BOOK1_Book1_1_KPP HJUR global simulation r9 2" xfId="46838" xr:uid="{ED917326-0CFA-4ACA-B30B-15A125442B2F}"/>
    <cellStyle name="‡_STA-DRP_BOOK1_BOOK1_base taja April 09" xfId="46839" xr:uid="{F69246B0-BC24-4049-9756-4F2B6B6FA103}"/>
    <cellStyle name="‡_STA-DRP_BOOK1_BOOK1_base taja April 09 2" xfId="46840" xr:uid="{426576C6-1FDC-4761-9287-B8D44E21B30B}"/>
    <cellStyle name="‡_STA-DRP_BOOK1_BOOK1_base taja januari 09" xfId="46841" xr:uid="{ADBB8195-178E-4F3C-BA75-2C8037EA57AD}"/>
    <cellStyle name="‡_STA-DRP_BOOK1_BOOK1_base taja januari 09 2" xfId="46842" xr:uid="{F8764681-CFEC-48EF-9281-64730C450CFA}"/>
    <cellStyle name="‡_STA-DRP_BOOK1_BOOK1_base taja July 09" xfId="46843" xr:uid="{3363B7A6-797D-4E5F-A983-F4F87B896508}"/>
    <cellStyle name="‡_STA-DRP_BOOK1_BOOK1_base taja July 09 2" xfId="46844" xr:uid="{E3B437C5-A914-4448-86FA-E60B044ECB9F}"/>
    <cellStyle name="‡_STA-DRP_BOOK1_BOOK1_base taja June 09" xfId="46845" xr:uid="{AE251106-0225-4F24-ABAB-C21733E2B204}"/>
    <cellStyle name="‡_STA-DRP_BOOK1_BOOK1_base taja June 09 2" xfId="46846" xr:uid="{F9FC717D-4086-47B6-94C9-86CA0C4EE0FA}"/>
    <cellStyle name="‡_STA-DRP_BOOK1_BOOK1_base taja March 09" xfId="46847" xr:uid="{0093B87A-29F1-48A9-9AD7-82BE5B02D1D1}"/>
    <cellStyle name="‡_STA-DRP_BOOK1_BOOK1_base taja March 09 2" xfId="46848" xr:uid="{8B4816A4-CFC5-4988-A0C6-8A6659C6B887}"/>
    <cellStyle name="‡_STA-DRP_BOOK1_BOOK1_base taja May 09" xfId="46849" xr:uid="{8D3726D2-92E2-4409-905F-33D9F0D75005}"/>
    <cellStyle name="‡_STA-DRP_BOOK1_BOOK1_base taja May 09 2" xfId="46850" xr:uid="{8A194289-2257-4032-AAEB-A71676267296}"/>
    <cellStyle name="‡_STA-DRP_BOOK1_BOOK1_Copy of Copy of Daily Report Okt" xfId="46851" xr:uid="{E43BA307-9356-4AB7-9FFE-1E32B0662228}"/>
    <cellStyle name="‡_STA-DRP_BOOK1_BOOK1_Copy of Copy of Daily Report Okt 2" xfId="46852" xr:uid="{AD2B8EFF-3196-453E-A102-7DBDBFB52D09}"/>
    <cellStyle name="‡_STA-DRP_BOOK1_BOOK1_Copy of Copy of Daily Report Okt_base taja April 09" xfId="46853" xr:uid="{58C7F188-791C-40CA-B960-7C89F4999A6F}"/>
    <cellStyle name="‡_STA-DRP_BOOK1_BOOK1_Copy of Copy of Daily Report Okt_base taja April 09 2" xfId="46854" xr:uid="{549F41DA-4F34-40E2-AFA7-E1FEFD93D40A}"/>
    <cellStyle name="‡_STA-DRP_BOOK1_BOOK1_Copy of Copy of Daily Report Okt_base taja januari 09" xfId="46855" xr:uid="{9A4CD194-C509-4E2C-898A-5057DC3D762A}"/>
    <cellStyle name="‡_STA-DRP_BOOK1_BOOK1_Copy of Copy of Daily Report Okt_base taja januari 09 2" xfId="46856" xr:uid="{3A5CDEE9-7FFA-4D0D-8821-9ED0EE1D3C5F}"/>
    <cellStyle name="‡_STA-DRP_BOOK1_BOOK1_Copy of Copy of Daily Report Okt_base taja July 09" xfId="46857" xr:uid="{01926833-AE78-4FF5-BCB7-3B2C63AC171D}"/>
    <cellStyle name="‡_STA-DRP_BOOK1_BOOK1_Copy of Copy of Daily Report Okt_base taja July 09 2" xfId="46858" xr:uid="{304642B4-33F5-408D-9688-AA093B0224CA}"/>
    <cellStyle name="‡_STA-DRP_BOOK1_BOOK1_Copy of Copy of Daily Report Okt_base taja June 09" xfId="46859" xr:uid="{5460917B-FCF7-4042-A8C2-1236592BC179}"/>
    <cellStyle name="‡_STA-DRP_BOOK1_BOOK1_Copy of Copy of Daily Report Okt_base taja June 09 2" xfId="46860" xr:uid="{0550228F-5EA1-4892-8A26-F9B98BED5AC1}"/>
    <cellStyle name="‡_STA-DRP_BOOK1_BOOK1_Copy of Copy of Daily Report Okt_base taja March 09" xfId="46861" xr:uid="{554A0772-B33D-4336-809D-9999B3A2AC1E}"/>
    <cellStyle name="‡_STA-DRP_BOOK1_BOOK1_Copy of Copy of Daily Report Okt_base taja March 09 2" xfId="46862" xr:uid="{A8FF3FB7-1DB6-4B2C-8FBD-C4F897C34C91}"/>
    <cellStyle name="‡_STA-DRP_BOOK1_BOOK1_Copy of Copy of Daily Report Okt_base taja May 09" xfId="46863" xr:uid="{01ADA84D-E9EB-4F60-8E52-F430C9E70B26}"/>
    <cellStyle name="‡_STA-DRP_BOOK1_BOOK1_Copy of Copy of Daily Report Okt_base taja May 09 2" xfId="46864" xr:uid="{6F9D32E9-C168-4342-9BFB-6A51B4E1F960}"/>
    <cellStyle name="‡_STA-DRP_BOOK1_BOOK1_Copy of Copy of Daily Report Okt_KPP HJUR global simulation r3" xfId="46865" xr:uid="{171B413A-698B-4C1D-B00E-BCA5AA72B443}"/>
    <cellStyle name="‡_STA-DRP_BOOK1_BOOK1_Copy of Copy of Daily Report Okt_KPP HJUR global simulation r3 2" xfId="46866" xr:uid="{8105A0B6-89C4-42F7-9FF0-E9146621F8D3}"/>
    <cellStyle name="‡_STA-DRP_BOOK1_BOOK1_Copy of Copy of Daily Report Okt_KPP HJUR global simulation r4" xfId="46867" xr:uid="{5754FEB6-99DE-44F0-B054-F6481E00EC2C}"/>
    <cellStyle name="‡_STA-DRP_BOOK1_BOOK1_Copy of Copy of Daily Report Okt_KPP HJUR global simulation r4 2" xfId="46868" xr:uid="{71EE6EAF-7CF2-4BF2-B4D0-4A1975B67491}"/>
    <cellStyle name="‡_STA-DRP_BOOK1_BOOK1_Copy of Copy of Daily Report Okt_KPP HJUR global simulation r9" xfId="46869" xr:uid="{A1D5B08B-9ADE-4FB8-A437-2424275A3815}"/>
    <cellStyle name="‡_STA-DRP_BOOK1_BOOK1_Copy of Copy of Daily Report Okt_KPP HJUR global simulation r9 2" xfId="46870" xr:uid="{0504B577-B20C-4880-A506-4BF33588567C}"/>
    <cellStyle name="‡_STA-DRP_BOOK1_BOOK1_Daily 12 Mei '06" xfId="46871" xr:uid="{BC6B1685-E325-4144-8D40-C0AADD2EAA51}"/>
    <cellStyle name="‡_STA-DRP_BOOK1_BOOK1_Daily 12 Mei '06 2" xfId="46872" xr:uid="{992A235D-D194-47FE-8893-7E8618D653A6}"/>
    <cellStyle name="‡_STA-DRP_BOOK1_BOOK1_Daily 12 Mei '06_08_Daily Report  Agustus'11" xfId="46873" xr:uid="{BD65EC67-9069-41C0-BEAE-56417522166C}"/>
    <cellStyle name="‡_STA-DRP_BOOK1_BOOK1_Daily 12 Mei '06_Copy of Copy of Daily Report Okt" xfId="46874" xr:uid="{5754902B-CD8D-4578-A173-35CD3FA733DF}"/>
    <cellStyle name="‡_STA-DRP_BOOK1_BOOK1_Daily 12 Mei '06_Copy of Copy of Daily Report Okt 2" xfId="46875" xr:uid="{0803E3D6-F57D-4AA2-A574-6B9D13FB5614}"/>
    <cellStyle name="‡_STA-DRP_BOOK1_BOOK1_Daily 12 Mei '06_Copy of Copy of Daily Report Okt_base taja April 09" xfId="46876" xr:uid="{401690C6-6609-4CCF-8711-909B675D839C}"/>
    <cellStyle name="‡_STA-DRP_BOOK1_BOOK1_Daily 12 Mei '06_Copy of Copy of Daily Report Okt_base taja April 09 2" xfId="46877" xr:uid="{C8B3A5B3-2924-4D71-90CC-C79B7D77B42E}"/>
    <cellStyle name="‡_STA-DRP_BOOK1_BOOK1_Daily 12 Mei '06_Copy of Copy of Daily Report Okt_base taja januari 09" xfId="46878" xr:uid="{0B5A2973-26EA-4028-A6E7-2D559712787B}"/>
    <cellStyle name="‡_STA-DRP_BOOK1_BOOK1_Daily 12 Mei '06_Copy of Copy of Daily Report Okt_base taja januari 09 2" xfId="46879" xr:uid="{F043E7B3-BFF6-4E90-BB37-EDF692113CBC}"/>
    <cellStyle name="‡_STA-DRP_BOOK1_BOOK1_Daily 12 Mei '06_Copy of Copy of Daily Report Okt_base taja July 09" xfId="46880" xr:uid="{7EDC3DA8-D6C9-4AA3-9215-DFC26F7682D0}"/>
    <cellStyle name="‡_STA-DRP_BOOK1_BOOK1_Daily 12 Mei '06_Copy of Copy of Daily Report Okt_base taja July 09 2" xfId="46881" xr:uid="{C4F2D857-0AAB-499B-9CE5-A0B58883B15A}"/>
    <cellStyle name="‡_STA-DRP_BOOK1_BOOK1_Daily 12 Mei '06_Copy of Copy of Daily Report Okt_base taja June 09" xfId="46882" xr:uid="{1DBC75EC-B29E-490D-B3C8-131EC8A913EF}"/>
    <cellStyle name="‡_STA-DRP_BOOK1_BOOK1_Daily 12 Mei '06_Copy of Copy of Daily Report Okt_base taja June 09 2" xfId="46883" xr:uid="{F093CEBC-E8AC-4C3F-A2E3-8A02D6ADDF68}"/>
    <cellStyle name="‡_STA-DRP_BOOK1_BOOK1_Daily 12 Mei '06_Copy of Copy of Daily Report Okt_base taja March 09" xfId="46884" xr:uid="{EDD7F844-E3AA-438A-A074-7DC4BBA16960}"/>
    <cellStyle name="‡_STA-DRP_BOOK1_BOOK1_Daily 12 Mei '06_Copy of Copy of Daily Report Okt_base taja March 09 2" xfId="46885" xr:uid="{C32CC45D-5A04-4630-9327-BD9EB0669327}"/>
    <cellStyle name="‡_STA-DRP_BOOK1_BOOK1_Daily 12 Mei '06_Copy of Copy of Daily Report Okt_base taja May 09" xfId="46886" xr:uid="{C396AEC6-3F4D-4B37-9C66-EBE82A99205F}"/>
    <cellStyle name="‡_STA-DRP_BOOK1_BOOK1_Daily 12 Mei '06_Copy of Copy of Daily Report Okt_base taja May 09 2" xfId="46887" xr:uid="{BBEF8CBC-A567-4257-BEFA-544061562989}"/>
    <cellStyle name="‡_STA-DRP_BOOK1_BOOK1_Daily 12 Mei '06_Copy of Copy of Daily Report Okt_KPP HJUR global simulation r3" xfId="46888" xr:uid="{D9F20F5A-0033-4546-8866-3364DBDF3FC2}"/>
    <cellStyle name="‡_STA-DRP_BOOK1_BOOK1_Daily 12 Mei '06_Copy of Copy of Daily Report Okt_KPP HJUR global simulation r3 2" xfId="46889" xr:uid="{94FA98FD-3FAD-46BB-B754-2D5E12C9EB3C}"/>
    <cellStyle name="‡_STA-DRP_BOOK1_BOOK1_Daily 12 Mei '06_Copy of Copy of Daily Report Okt_KPP HJUR global simulation r4" xfId="46890" xr:uid="{FAFBBB7B-E758-4181-95D9-F6917D38903B}"/>
    <cellStyle name="‡_STA-DRP_BOOK1_BOOK1_Daily 12 Mei '06_Copy of Copy of Daily Report Okt_KPP HJUR global simulation r4 2" xfId="46891" xr:uid="{3623B156-E72F-460C-BAE4-018BFF91DBDC}"/>
    <cellStyle name="‡_STA-DRP_BOOK1_BOOK1_Daily 12 Mei '06_Copy of Copy of Daily Report Okt_KPP HJUR global simulation r9" xfId="46892" xr:uid="{F7B4C21C-F112-4987-9AC6-757CDC4D72EF}"/>
    <cellStyle name="‡_STA-DRP_BOOK1_BOOK1_Daily 12 Mei '06_Copy of Copy of Daily Report Okt_KPP HJUR global simulation r9 2" xfId="46893" xr:uid="{C9802F01-486A-43AE-B346-D3A6956AB18B}"/>
    <cellStyle name="‡_STA-DRP_BOOK1_BOOK1_Daily 12 Mei '06_Daily Report  Feb'11" xfId="46894" xr:uid="{AC931243-904C-4A4C-BC9B-14FA62D4797E}"/>
    <cellStyle name="‡_STA-DRP_BOOK1_BOOK1_Daily 12 Mei '06_Daily Report  Jan'10" xfId="46895" xr:uid="{C0697523-24A1-4512-A5F5-302BD6078AA5}"/>
    <cellStyle name="‡_STA-DRP_BOOK1_BOOK1_Daily 12 Mei '06_KPP HJUR global simulation r3" xfId="46896" xr:uid="{3B0E7E8D-EFAD-4E01-8B84-E38B08334D22}"/>
    <cellStyle name="‡_STA-DRP_BOOK1_BOOK1_Daily 12 Mei '06_KPP HJUR global simulation r3 2" xfId="46897" xr:uid="{F7FC0923-303E-4EFD-BF2F-78D2F857FBEB}"/>
    <cellStyle name="‡_STA-DRP_BOOK1_BOOK1_Daily 12 Mei '06_KPP HJUR global simulation r4" xfId="46898" xr:uid="{C8F34BB1-4C49-4226-898D-B25990FE3BE2}"/>
    <cellStyle name="‡_STA-DRP_BOOK1_BOOK1_Daily 12 Mei '06_KPP HJUR global simulation r4 2" xfId="46899" xr:uid="{478BC9EB-8511-4985-9122-FC2B645039B2}"/>
    <cellStyle name="‡_STA-DRP_BOOK1_BOOK1_Daily 12 Mei '06_KPP HJUR global simulation r9" xfId="46900" xr:uid="{46774D70-00DA-4665-952C-05C78E6FC508}"/>
    <cellStyle name="‡_STA-DRP_BOOK1_BOOK1_Daily 12 Mei '06_KPP HJUR global simulation r9 2" xfId="46901" xr:uid="{9DD006F9-870A-4338-9272-ED45F745F69F}"/>
    <cellStyle name="‡_STA-DRP_BOOK1_BOOK1_Daily 12 Mei '06_Master Daily Report" xfId="46902" xr:uid="{8C93948C-7B1F-4414-8EFE-5D8DB887AD21}"/>
    <cellStyle name="‡_STA-DRP_BOOK1_BOOK1_Daily 12 Mei '06_Master Daily Report  Des'10" xfId="46903" xr:uid="{F6382F81-488E-4E92-9884-C0C4BACB5113}"/>
    <cellStyle name="‡_STA-DRP_BOOK1_BOOK1_KPP HJUR global simulation r3" xfId="46904" xr:uid="{3F233BA2-7A5D-48FF-84D9-2369183B4941}"/>
    <cellStyle name="‡_STA-DRP_BOOK1_BOOK1_KPP HJUR global simulation r3 2" xfId="46905" xr:uid="{525A632E-5C43-4B09-A9D2-BDCCA04B9FDD}"/>
    <cellStyle name="‡_STA-DRP_BOOK1_BOOK1_KPP HJUR global simulation r4" xfId="46906" xr:uid="{2CDF7F6B-1A64-4C9C-9DEB-6946127D56E1}"/>
    <cellStyle name="‡_STA-DRP_BOOK1_BOOK1_KPP HJUR global simulation r4 2" xfId="46907" xr:uid="{D907EA43-89A9-4214-B704-A4268580232C}"/>
    <cellStyle name="‡_STA-DRP_BOOK1_BOOK1_KPP HJUR global simulation r9" xfId="46908" xr:uid="{B2FF3DD1-2721-4A1C-B186-13601B19997B}"/>
    <cellStyle name="‡_STA-DRP_BOOK1_BOOK1_KPP HJUR global simulation r9 2" xfId="46909" xr:uid="{5A1BE727-0E9E-4452-BC7B-7B88352D2E2C}"/>
    <cellStyle name="‡_STA-DRP_BOOK1_Book5" xfId="46910" xr:uid="{9C5B286C-F20C-48C2-BE7A-FD5D3156C63C}"/>
    <cellStyle name="‡_STA-DRP_BOOK1_Claim Summary" xfId="2020" xr:uid="{380A19FC-3125-440D-9751-56CD99974966}"/>
    <cellStyle name="‡_STA-DRP_BOOK1_Claim Summary_3667C Sanga PMR Mar 07 Rev2" xfId="2021" xr:uid="{DE34D17A-71FE-4661-A687-0285624D0DF0}"/>
    <cellStyle name="‡_STA-DRP_BOOK1_Claim Summary_3667C Sanga PMR May 07 Rev 1" xfId="2022" xr:uid="{AAC58E9C-B72E-4157-B84E-5B0C1BC48C28}"/>
    <cellStyle name="‡_STA-DRP_BOOK1_COE KPI Agustus" xfId="46911" xr:uid="{BBC16219-991F-4473-BF58-456A83D05DD3}"/>
    <cellStyle name="‡_STA-DRP_BOOK1_COE KPI April'07_CTM" xfId="46912" xr:uid="{A35941F8-E381-4CC5-8DE5-C9E801945C4F}"/>
    <cellStyle name="‡_STA-DRP_BOOK1_COE KPI_2" xfId="46913" xr:uid="{F4238F11-1076-4B74-B14C-9E84AEB78998}"/>
    <cellStyle name="‡_STA-DRP_BOOK1_Copy of 1 Desember '09" xfId="46914" xr:uid="{7D0FB6B7-1DCE-44B1-9E37-F5062C7B18A2}"/>
    <cellStyle name="‡_STA-DRP_BOOK1_Copy of Copy of Daily Report Okt" xfId="46915" xr:uid="{335E9250-1F48-463B-9D7D-26C19CE8D1CE}"/>
    <cellStyle name="‡_STA-DRP_BOOK1_Copy of Copy of Daily Report Okt 2" xfId="46916" xr:uid="{9CEED298-107A-41CA-8581-A09611CA914F}"/>
    <cellStyle name="‡_STA-DRP_BOOK1_Copy of Copy of Daily Report Okt_base taja April 09" xfId="46917" xr:uid="{B72964F9-04CD-489A-992F-C0EEAED35672}"/>
    <cellStyle name="‡_STA-DRP_BOOK1_Copy of Copy of Daily Report Okt_base taja April 09 2" xfId="46918" xr:uid="{6E64A977-7ECF-4E59-8544-C3F22EE569DD}"/>
    <cellStyle name="‡_STA-DRP_BOOK1_Copy of Copy of Daily Report Okt_base taja januari 09" xfId="46919" xr:uid="{8EBD712C-181D-46E1-8453-C755FCCD8763}"/>
    <cellStyle name="‡_STA-DRP_BOOK1_Copy of Copy of Daily Report Okt_base taja januari 09 2" xfId="46920" xr:uid="{915A0FD7-E377-4F78-83F9-9A8C70900EA0}"/>
    <cellStyle name="‡_STA-DRP_BOOK1_Copy of Copy of Daily Report Okt_base taja July 09" xfId="46921" xr:uid="{A4503D2E-9822-4102-A50D-C446D89EC835}"/>
    <cellStyle name="‡_STA-DRP_BOOK1_Copy of Copy of Daily Report Okt_base taja July 09 2" xfId="46922" xr:uid="{42D40083-826E-4356-861F-DCCA48622E67}"/>
    <cellStyle name="‡_STA-DRP_BOOK1_Copy of Copy of Daily Report Okt_base taja June 09" xfId="46923" xr:uid="{54F913A4-A747-4CC3-A369-C3526E7952BF}"/>
    <cellStyle name="‡_STA-DRP_BOOK1_Copy of Copy of Daily Report Okt_base taja June 09 2" xfId="46924" xr:uid="{FC048F6A-632D-41DD-BA8F-EC9AE906710A}"/>
    <cellStyle name="‡_STA-DRP_BOOK1_Copy of Copy of Daily Report Okt_base taja March 09" xfId="46925" xr:uid="{576E70B7-4265-4A18-B94A-E1F076B07511}"/>
    <cellStyle name="‡_STA-DRP_BOOK1_Copy of Copy of Daily Report Okt_base taja March 09 2" xfId="46926" xr:uid="{6A5BF5CE-91E6-415D-8F7D-93CC4A0D523A}"/>
    <cellStyle name="‡_STA-DRP_BOOK1_Copy of Copy of Daily Report Okt_base taja May 09" xfId="46927" xr:uid="{7E769A32-176D-4D5D-BE14-C89CEE736936}"/>
    <cellStyle name="‡_STA-DRP_BOOK1_Copy of Copy of Daily Report Okt_base taja May 09 2" xfId="46928" xr:uid="{4B4BA17A-166D-4EE7-8056-8BAD540A82B1}"/>
    <cellStyle name="‡_STA-DRP_BOOK1_Copy of Copy of Daily Report Okt_KPP HJUR global simulation r3" xfId="46929" xr:uid="{C85887BD-EDCA-41BF-A63E-46E27767698F}"/>
    <cellStyle name="‡_STA-DRP_BOOK1_Copy of Copy of Daily Report Okt_KPP HJUR global simulation r3 2" xfId="46930" xr:uid="{A2586BEE-C9AD-43B6-A814-774554CEC4D8}"/>
    <cellStyle name="‡_STA-DRP_BOOK1_Copy of Copy of Daily Report Okt_KPP HJUR global simulation r4" xfId="46931" xr:uid="{9CB82C87-CB2A-4986-9AA9-C26458B4F7F1}"/>
    <cellStyle name="‡_STA-DRP_BOOK1_Copy of Copy of Daily Report Okt_KPP HJUR global simulation r4 2" xfId="46932" xr:uid="{90F55BDE-503C-4342-B7B9-CF68958E45C0}"/>
    <cellStyle name="‡_STA-DRP_BOOK1_Copy of Copy of Daily Report Okt_KPP HJUR global simulation r9" xfId="46933" xr:uid="{AD49CCFF-D7F2-46CA-AC55-8E389B8309E0}"/>
    <cellStyle name="‡_STA-DRP_BOOK1_Copy of Copy of Daily Report Okt_KPP HJUR global simulation r9 2" xfId="46934" xr:uid="{45D290F4-127C-40AE-AE67-46F023D963C4}"/>
    <cellStyle name="‡_STA-DRP_BOOK1_Copy of daily konsol" xfId="46935" xr:uid="{0A685E7F-D345-41C7-93FF-702F651B819C}"/>
    <cellStyle name="‡_STA-DRP_BOOK1_COR Analyze_2008-01_BAYA" xfId="46936" xr:uid="{E9C34F37-F2FC-47A1-8AFD-6DAFE3E2D1F0}"/>
    <cellStyle name="‡_STA-DRP_BOOK1_Daily 12 Mei '06" xfId="46937" xr:uid="{623912F5-F56A-4A63-A7C7-11E642A6602A}"/>
    <cellStyle name="‡_STA-DRP_BOOK1_Daily 12 Mei '06 2" xfId="46938" xr:uid="{F1234895-FDBB-4310-9099-A30D500E9AAF}"/>
    <cellStyle name="‡_STA-DRP_BOOK1_Daily 12 Mei '06_08_Daily Report  Agustus'11" xfId="46939" xr:uid="{72DCFABA-1F5E-4DC0-911F-F7AA7D048C8E}"/>
    <cellStyle name="‡_STA-DRP_BOOK1_Daily 12 Mei '06_Copy of Copy of Daily Report Okt" xfId="46940" xr:uid="{29FE2392-355E-4327-ACC5-CA1ED8148AC8}"/>
    <cellStyle name="‡_STA-DRP_BOOK1_Daily 12 Mei '06_Copy of Copy of Daily Report Okt 2" xfId="46941" xr:uid="{AFDB0B99-BA20-4018-951B-9FED4169E1DF}"/>
    <cellStyle name="‡_STA-DRP_BOOK1_Daily 12 Mei '06_Copy of Copy of Daily Report Okt_base taja April 09" xfId="46942" xr:uid="{A14689A1-EEC7-4991-B13C-026559B2A2C2}"/>
    <cellStyle name="‡_STA-DRP_BOOK1_Daily 12 Mei '06_Copy of Copy of Daily Report Okt_base taja April 09 2" xfId="46943" xr:uid="{6DB75691-16D4-4EC7-9121-EAA417A1658D}"/>
    <cellStyle name="‡_STA-DRP_BOOK1_Daily 12 Mei '06_Copy of Copy of Daily Report Okt_base taja januari 09" xfId="46944" xr:uid="{68F15EB5-F7BA-4915-A367-687A6FFA2A2E}"/>
    <cellStyle name="‡_STA-DRP_BOOK1_Daily 12 Mei '06_Copy of Copy of Daily Report Okt_base taja januari 09 2" xfId="46945" xr:uid="{8477160B-BCBA-4CA5-BBBB-AE138D078428}"/>
    <cellStyle name="‡_STA-DRP_BOOK1_Daily 12 Mei '06_Copy of Copy of Daily Report Okt_base taja July 09" xfId="46946" xr:uid="{FA378E51-4F8D-434C-818F-BEC71C380586}"/>
    <cellStyle name="‡_STA-DRP_BOOK1_Daily 12 Mei '06_Copy of Copy of Daily Report Okt_base taja July 09 2" xfId="46947" xr:uid="{09F99FB4-71D2-4AFF-98EE-019562B75BE6}"/>
    <cellStyle name="‡_STA-DRP_BOOK1_Daily 12 Mei '06_Copy of Copy of Daily Report Okt_base taja June 09" xfId="46948" xr:uid="{0E53A50D-9B9B-4A99-8240-5839DED3F1AB}"/>
    <cellStyle name="‡_STA-DRP_BOOK1_Daily 12 Mei '06_Copy of Copy of Daily Report Okt_base taja June 09 2" xfId="46949" xr:uid="{77E76789-0BA6-4685-8751-07F77E26A756}"/>
    <cellStyle name="‡_STA-DRP_BOOK1_Daily 12 Mei '06_Copy of Copy of Daily Report Okt_base taja March 09" xfId="46950" xr:uid="{6861FDC8-1CDE-498B-86F3-AA694746EA13}"/>
    <cellStyle name="‡_STA-DRP_BOOK1_Daily 12 Mei '06_Copy of Copy of Daily Report Okt_base taja March 09 2" xfId="46951" xr:uid="{4C2148AC-F8BC-48B3-8884-7FED35B953E4}"/>
    <cellStyle name="‡_STA-DRP_BOOK1_Daily 12 Mei '06_Copy of Copy of Daily Report Okt_base taja May 09" xfId="46952" xr:uid="{AF8C3E86-A893-463A-B038-EBEBDCD07007}"/>
    <cellStyle name="‡_STA-DRP_BOOK1_Daily 12 Mei '06_Copy of Copy of Daily Report Okt_base taja May 09 2" xfId="46953" xr:uid="{704FE888-7C1B-488E-ADB9-89FE8402E998}"/>
    <cellStyle name="‡_STA-DRP_BOOK1_Daily 12 Mei '06_Copy of Copy of Daily Report Okt_KPP HJUR global simulation r3" xfId="46954" xr:uid="{9248C9AC-C554-4C5C-99BA-1100D5212D56}"/>
    <cellStyle name="‡_STA-DRP_BOOK1_Daily 12 Mei '06_Copy of Copy of Daily Report Okt_KPP HJUR global simulation r3 2" xfId="46955" xr:uid="{F46AF5F5-D95F-47DB-9EB2-CB01377158B0}"/>
    <cellStyle name="‡_STA-DRP_BOOK1_Daily 12 Mei '06_Copy of Copy of Daily Report Okt_KPP HJUR global simulation r4" xfId="46956" xr:uid="{5065A065-1EA2-446B-BDA1-6125B09D55C0}"/>
    <cellStyle name="‡_STA-DRP_BOOK1_Daily 12 Mei '06_Copy of Copy of Daily Report Okt_KPP HJUR global simulation r4 2" xfId="46957" xr:uid="{F41D0016-F9F4-47BF-AFDC-F387CC014588}"/>
    <cellStyle name="‡_STA-DRP_BOOK1_Daily 12 Mei '06_Copy of Copy of Daily Report Okt_KPP HJUR global simulation r9" xfId="46958" xr:uid="{B07A1625-0E0B-4FA9-B570-2B7BD505C436}"/>
    <cellStyle name="‡_STA-DRP_BOOK1_Daily 12 Mei '06_Copy of Copy of Daily Report Okt_KPP HJUR global simulation r9 2" xfId="46959" xr:uid="{8BE66A3C-52D9-4FB0-8DE7-B44B5684A12E}"/>
    <cellStyle name="‡_STA-DRP_BOOK1_Daily 12 Mei '06_Daily Report  Feb'11" xfId="46960" xr:uid="{8E1DA52F-97A6-4643-A263-973D84351452}"/>
    <cellStyle name="‡_STA-DRP_BOOK1_Daily 12 Mei '06_Daily Report  Jan'10" xfId="46961" xr:uid="{6E7AB422-5119-421A-9CE4-65FAFC01BC1C}"/>
    <cellStyle name="‡_STA-DRP_BOOK1_Daily 12 Mei '06_KPP HJUR global simulation r3" xfId="46962" xr:uid="{4D1894D8-4377-4F5B-A846-B8994381FD4C}"/>
    <cellStyle name="‡_STA-DRP_BOOK1_Daily 12 Mei '06_KPP HJUR global simulation r3 2" xfId="46963" xr:uid="{042063C9-25D6-4A37-A967-845D843390F9}"/>
    <cellStyle name="‡_STA-DRP_BOOK1_Daily 12 Mei '06_KPP HJUR global simulation r4" xfId="46964" xr:uid="{AA6FF9D2-C419-4FD0-B27F-79354BC6E3BC}"/>
    <cellStyle name="‡_STA-DRP_BOOK1_Daily 12 Mei '06_KPP HJUR global simulation r4 2" xfId="46965" xr:uid="{B2C2A593-83D7-48A9-9733-D91A41D367D6}"/>
    <cellStyle name="‡_STA-DRP_BOOK1_Daily 12 Mei '06_KPP HJUR global simulation r9" xfId="46966" xr:uid="{247C0CC9-FEC9-42D5-B74F-20FEE4B90766}"/>
    <cellStyle name="‡_STA-DRP_BOOK1_Daily 12 Mei '06_KPP HJUR global simulation r9 2" xfId="46967" xr:uid="{5EC2A44C-6292-4612-A14D-E6590185A3D6}"/>
    <cellStyle name="‡_STA-DRP_BOOK1_Daily 12 Mei '06_Master Daily Report" xfId="46968" xr:uid="{15A87145-A1A0-4EE4-AC3A-82E79C5E837B}"/>
    <cellStyle name="‡_STA-DRP_BOOK1_Daily 12 Mei '06_Master Daily Report  Des'10" xfId="46969" xr:uid="{8FFC8CAF-F51A-49AE-ACFC-CFD5243D0938}"/>
    <cellStyle name="‡_STA-DRP_BOOK1_Daily report juli" xfId="46970" xr:uid="{84EF9893-E1C7-40C4-A1B5-E62FA829FCC5}"/>
    <cellStyle name="‡_STA-DRP_BOOK1_Daily report juli 2" xfId="46971" xr:uid="{8CE34E2A-8EE5-4667-BBE3-EC280229DA3C}"/>
    <cellStyle name="‡_STA-DRP_BOOK1_Daily report juli_base taja April 09" xfId="46972" xr:uid="{AC1643C6-5C13-4CD2-BFE3-0A6BD89ECFC3}"/>
    <cellStyle name="‡_STA-DRP_BOOK1_Daily report juli_base taja April 09 2" xfId="46973" xr:uid="{C6595533-B858-40DA-9F32-A4187B3E7159}"/>
    <cellStyle name="‡_STA-DRP_BOOK1_Daily report juli_base taja januari 09" xfId="46974" xr:uid="{69A444CD-EFAC-466A-9AF8-29DCAFED377C}"/>
    <cellStyle name="‡_STA-DRP_BOOK1_Daily report juli_base taja januari 09 2" xfId="46975" xr:uid="{1D92FD25-BE26-434C-97C4-0D5EC8044681}"/>
    <cellStyle name="‡_STA-DRP_BOOK1_Daily report juli_base taja July 09" xfId="46976" xr:uid="{365003F3-10C9-427B-ADB2-4C332732DCF9}"/>
    <cellStyle name="‡_STA-DRP_BOOK1_Daily report juli_base taja July 09 2" xfId="46977" xr:uid="{3036527F-696A-41F0-9FCA-09D45D800B54}"/>
    <cellStyle name="‡_STA-DRP_BOOK1_Daily report juli_base taja June 09" xfId="46978" xr:uid="{19196971-4F56-4AF3-99D9-EDF707B8F05E}"/>
    <cellStyle name="‡_STA-DRP_BOOK1_Daily report juli_base taja June 09 2" xfId="46979" xr:uid="{A9BF8724-18B3-4083-82D5-9B86C2599EBD}"/>
    <cellStyle name="‡_STA-DRP_BOOK1_Daily report juli_base taja March 09" xfId="46980" xr:uid="{1A6181C6-49B8-46FB-A40C-E483D2FDC555}"/>
    <cellStyle name="‡_STA-DRP_BOOK1_Daily report juli_base taja March 09 2" xfId="46981" xr:uid="{6EA0114A-7484-4FCE-8E10-C0544D29878E}"/>
    <cellStyle name="‡_STA-DRP_BOOK1_Daily report juli_base taja May 09" xfId="46982" xr:uid="{2BC81906-850C-4573-BA6C-9F396E499139}"/>
    <cellStyle name="‡_STA-DRP_BOOK1_Daily report juli_base taja May 09 2" xfId="46983" xr:uid="{6DA6114C-63DA-461C-B58C-1014B8F80620}"/>
    <cellStyle name="‡_STA-DRP_BOOK1_Daily report juli_Copy of Copy of Daily Report Okt" xfId="46984" xr:uid="{734C57B6-A173-41C7-989E-AA49AE19FD60}"/>
    <cellStyle name="‡_STA-DRP_BOOK1_Daily report juli_Copy of Copy of Daily Report Okt 2" xfId="46985" xr:uid="{8871D18B-EF1D-4957-93B5-FB273660EFC9}"/>
    <cellStyle name="‡_STA-DRP_BOOK1_Daily report juli_Copy of Copy of Daily Report Okt_base taja April 09" xfId="46986" xr:uid="{23E81D5A-3BE0-4798-AD59-C465338C99DC}"/>
    <cellStyle name="‡_STA-DRP_BOOK1_Daily report juli_Copy of Copy of Daily Report Okt_base taja April 09 2" xfId="46987" xr:uid="{B8EA8619-0D0D-44E5-B7DA-CBEBE5A78E52}"/>
    <cellStyle name="‡_STA-DRP_BOOK1_Daily report juli_Copy of Copy of Daily Report Okt_base taja januari 09" xfId="46988" xr:uid="{62FC28CB-B753-4C87-816F-1ACF9A41585E}"/>
    <cellStyle name="‡_STA-DRP_BOOK1_Daily report juli_Copy of Copy of Daily Report Okt_base taja januari 09 2" xfId="46989" xr:uid="{B8FE19C7-AD30-4A5F-9EBD-BF036159926A}"/>
    <cellStyle name="‡_STA-DRP_BOOK1_Daily report juli_Copy of Copy of Daily Report Okt_base taja July 09" xfId="46990" xr:uid="{EEA155F5-F793-41A2-9807-9ACBC7670D76}"/>
    <cellStyle name="‡_STA-DRP_BOOK1_Daily report juli_Copy of Copy of Daily Report Okt_base taja July 09 2" xfId="46991" xr:uid="{90FB8DF3-C44B-4762-B8BE-47443034BCEF}"/>
    <cellStyle name="‡_STA-DRP_BOOK1_Daily report juli_Copy of Copy of Daily Report Okt_base taja June 09" xfId="46992" xr:uid="{845A2B8C-AF92-4E30-9E1E-6F5F39C99B0E}"/>
    <cellStyle name="‡_STA-DRP_BOOK1_Daily report juli_Copy of Copy of Daily Report Okt_base taja June 09 2" xfId="46993" xr:uid="{E5963BA9-114B-4E05-9854-BEC9764E2FC5}"/>
    <cellStyle name="‡_STA-DRP_BOOK1_Daily report juli_Copy of Copy of Daily Report Okt_base taja March 09" xfId="46994" xr:uid="{80BF62FE-9028-488F-A4D4-C2A37C6550A5}"/>
    <cellStyle name="‡_STA-DRP_BOOK1_Daily report juli_Copy of Copy of Daily Report Okt_base taja March 09 2" xfId="46995" xr:uid="{C81731D1-A293-41DD-9900-A77EC036493C}"/>
    <cellStyle name="‡_STA-DRP_BOOK1_Daily report juli_Copy of Copy of Daily Report Okt_base taja May 09" xfId="46996" xr:uid="{D4A8FC9A-DFB3-467F-B611-29B64CD40994}"/>
    <cellStyle name="‡_STA-DRP_BOOK1_Daily report juli_Copy of Copy of Daily Report Okt_base taja May 09 2" xfId="46997" xr:uid="{7C92A01A-8FB2-4EC4-8268-C327982C0E3F}"/>
    <cellStyle name="‡_STA-DRP_BOOK1_Daily report juli_Copy of Copy of Daily Report Okt_KPP HJUR global simulation r3" xfId="46998" xr:uid="{87FFD0E5-F26C-4DD7-B9DE-7D332EB4FE50}"/>
    <cellStyle name="‡_STA-DRP_BOOK1_Daily report juli_Copy of Copy of Daily Report Okt_KPP HJUR global simulation r3 2" xfId="46999" xr:uid="{234016B6-548A-4C66-89AE-CEFE877A96B5}"/>
    <cellStyle name="‡_STA-DRP_BOOK1_Daily report juli_Copy of Copy of Daily Report Okt_KPP HJUR global simulation r4" xfId="47000" xr:uid="{8E3718D2-19A1-46D4-8191-35BBB4E00456}"/>
    <cellStyle name="‡_STA-DRP_BOOK1_Daily report juli_Copy of Copy of Daily Report Okt_KPP HJUR global simulation r4 2" xfId="47001" xr:uid="{ED74D518-151C-4B7B-9AF8-B21725F94723}"/>
    <cellStyle name="‡_STA-DRP_BOOK1_Daily report juli_Copy of Copy of Daily Report Okt_KPP HJUR global simulation r9" xfId="47002" xr:uid="{B88307C6-F2AE-4D20-A6C0-78BEA3CB2399}"/>
    <cellStyle name="‡_STA-DRP_BOOK1_Daily report juli_Copy of Copy of Daily Report Okt_KPP HJUR global simulation r9 2" xfId="47003" xr:uid="{913E8A6F-0E79-41DB-A508-5C24A503715D}"/>
    <cellStyle name="‡_STA-DRP_BOOK1_Daily report juli_KPP HJUR global simulation r3" xfId="47004" xr:uid="{D6D12227-785F-4807-9C1C-6E2C7B5B2428}"/>
    <cellStyle name="‡_STA-DRP_BOOK1_Daily report juli_KPP HJUR global simulation r3 2" xfId="47005" xr:uid="{B3D1981D-0271-4FE6-8A2B-F23F7497C042}"/>
    <cellStyle name="‡_STA-DRP_BOOK1_Daily report juli_KPP HJUR global simulation r4" xfId="47006" xr:uid="{54F769FD-2805-4A32-8E0F-EFB70D8D2CFF}"/>
    <cellStyle name="‡_STA-DRP_BOOK1_Daily report juli_KPP HJUR global simulation r4 2" xfId="47007" xr:uid="{AF688818-6FA0-4818-89CE-34F83E126EA2}"/>
    <cellStyle name="‡_STA-DRP_BOOK1_Daily report juli_KPP HJUR global simulation r9" xfId="47008" xr:uid="{8BBB4927-3439-42D7-A14D-D491F493C598}"/>
    <cellStyle name="‡_STA-DRP_BOOK1_Daily report juli_KPP HJUR global simulation r9 2" xfId="47009" xr:uid="{65A041DE-6F5E-48E8-8DA2-0213FF7C9D85}"/>
    <cellStyle name="‡_STA-DRP_BOOK1_Drill Blast Inspeksi" xfId="47010" xr:uid="{3FBF63E9-02CA-492C-8A5D-286B56C66F26}"/>
    <cellStyle name="‡_STA-DRP_BOOK1_est" xfId="47011" xr:uid="{C222E090-5FB0-4166-94AF-7863DB323E71}"/>
    <cellStyle name="‡_STA-DRP_BOOK1_est 2" xfId="47012" xr:uid="{BF5438D2-76BC-4B5E-8472-49E5A5120799}"/>
    <cellStyle name="‡_STA-DRP_BOOK1_GEA" xfId="47013" xr:uid="{4A3CB7DE-4E9A-4FB5-956D-3DAC199B5C3B}"/>
    <cellStyle name="‡_STA-DRP_BOOK1_GEA 2" xfId="47014" xr:uid="{394F94BA-2208-47AE-84CC-E1F7D0357821}"/>
    <cellStyle name="‡_STA-DRP_BOOK1_Hourly Mar '08" xfId="47015" xr:uid="{D95060B2-E881-494E-8688-4DD6EB25F46D}"/>
    <cellStyle name="‡_STA-DRP_BOOK1_Hourly Mar '08 2" xfId="47016" xr:uid="{108E7EE9-0B95-4BA0-80C3-F07CF67E8910}"/>
    <cellStyle name="‡_STA-DRP_BOOK1_Hourly Mar '08_base taja April 09" xfId="47017" xr:uid="{D23F0AEC-242C-4379-87A3-94B42AC86501}"/>
    <cellStyle name="‡_STA-DRP_BOOK1_Hourly Mar '08_base taja April 09 2" xfId="47018" xr:uid="{7E31BFBC-6C5A-4284-B9FE-D9B5FB233414}"/>
    <cellStyle name="‡_STA-DRP_BOOK1_Hourly Mar '08_base taja januari 09" xfId="47019" xr:uid="{7CBDF0C3-006D-4892-B795-F2248CC834FC}"/>
    <cellStyle name="‡_STA-DRP_BOOK1_Hourly Mar '08_base taja januari 09 2" xfId="47020" xr:uid="{8B9664A8-C726-4749-A3D0-2C7494697C58}"/>
    <cellStyle name="‡_STA-DRP_BOOK1_Hourly Mar '08_base taja July 09" xfId="47021" xr:uid="{C1B1697E-FD11-4377-821D-888342D75721}"/>
    <cellStyle name="‡_STA-DRP_BOOK1_Hourly Mar '08_base taja July 09 2" xfId="47022" xr:uid="{E47A3EB7-BF59-4DCF-9993-FA1A63C16FDB}"/>
    <cellStyle name="‡_STA-DRP_BOOK1_Hourly Mar '08_base taja June 09" xfId="47023" xr:uid="{FA9556A8-2F80-465D-BD0F-39703CDD2D0C}"/>
    <cellStyle name="‡_STA-DRP_BOOK1_Hourly Mar '08_base taja June 09 2" xfId="47024" xr:uid="{ACF5C112-5929-4942-9889-778876E8AC33}"/>
    <cellStyle name="‡_STA-DRP_BOOK1_Hourly Mar '08_base taja March 09" xfId="47025" xr:uid="{1C49A0EB-4478-499C-ADFF-829C8A3FF3DB}"/>
    <cellStyle name="‡_STA-DRP_BOOK1_Hourly Mar '08_base taja March 09 2" xfId="47026" xr:uid="{48207BC2-BDFA-408F-9F3D-8798DE3C5517}"/>
    <cellStyle name="‡_STA-DRP_BOOK1_Hourly Mar '08_base taja May 09" xfId="47027" xr:uid="{079BE05C-C2E1-4B22-A9D4-EFDA7CC28C94}"/>
    <cellStyle name="‡_STA-DRP_BOOK1_Hourly Mar '08_base taja May 09 2" xfId="47028" xr:uid="{AE062E8F-C3DC-4829-B3BD-27ACD2214035}"/>
    <cellStyle name="‡_STA-DRP_BOOK1_Hourly Mar '08_KPP HJUR global simulation r3" xfId="47029" xr:uid="{C5C1917A-E9FB-4BB2-9F8E-49B5385C7D11}"/>
    <cellStyle name="‡_STA-DRP_BOOK1_Hourly Mar '08_KPP HJUR global simulation r3 2" xfId="47030" xr:uid="{635F2F7C-F028-4A85-98F6-2D70F8D57418}"/>
    <cellStyle name="‡_STA-DRP_BOOK1_Hourly Mar '08_KPP HJUR global simulation r4" xfId="47031" xr:uid="{C6418E2C-3C4A-48A2-BB0C-3D3F370F9801}"/>
    <cellStyle name="‡_STA-DRP_BOOK1_Hourly Mar '08_KPP HJUR global simulation r4 2" xfId="47032" xr:uid="{EE3A9C16-F895-403A-B72E-C8D662D7007A}"/>
    <cellStyle name="‡_STA-DRP_BOOK1_Hourly Mar '08_KPP HJUR global simulation r9" xfId="47033" xr:uid="{AF5A4CD6-004D-4E9A-9049-B29FA88BB6C1}"/>
    <cellStyle name="‡_STA-DRP_BOOK1_Hourly Mar '08_KPP HJUR global simulation r9 2" xfId="47034" xr:uid="{506AA5CD-124B-4842-B27C-2BA83C5266D8}"/>
    <cellStyle name="‡_STA-DRP_BOOK1_IBS 2009_V2 Final" xfId="47035" xr:uid="{68C411F3-4DD2-4FF6-8DB3-1B9C1E65D3E3}"/>
    <cellStyle name="‡_STA-DRP_BOOK1_IBS 2009_V2 Final 2" xfId="47036" xr:uid="{123640A5-D4C9-42FA-BEE0-D6996163521C}"/>
    <cellStyle name="‡_STA-DRP_BOOK1_konsol" xfId="47037" xr:uid="{87DC1C23-429C-4AB2-A868-6031882B581D}"/>
    <cellStyle name="‡_STA-DRP_BOOK1_KPI Cost Engineering Rev 2" xfId="47038" xr:uid="{1E7A25C5-C367-42A4-9ADC-7813C674E36B}"/>
    <cellStyle name="‡_STA-DRP_BOOK1_KPI Cost Engineering Rev 2 2" xfId="47039" xr:uid="{36A9A32D-3AD5-4F73-A38E-C47C49B13F31}"/>
    <cellStyle name="‡_STA-DRP_BOOK1_KPI Cost Engineering Rev 2 2 2" xfId="47040" xr:uid="{EF9F6D68-98BA-4023-BEBB-238A1618A24E}"/>
    <cellStyle name="‡_STA-DRP_BOOK1_KPI Cost Engineering Rev 2 3" xfId="47041" xr:uid="{7B01EDBC-045A-48F3-9186-91DB2AE079F1}"/>
    <cellStyle name="‡_STA-DRP_BOOK1_KPI GL Notes" xfId="47042" xr:uid="{3A7E8A1F-77F3-428E-8D46-5DAE3D61ED41}"/>
    <cellStyle name="‡_STA-DRP_BOOK1_KPI GL Notes_KPI Notes_1" xfId="47043" xr:uid="{26119EF1-4A78-47E3-92A9-87938943DBEA}"/>
    <cellStyle name="‡_STA-DRP_BOOK1_KPI GL Notes_Presentasi" xfId="47044" xr:uid="{43BAEC99-DB34-40D6-A92F-7D158EE5D380}"/>
    <cellStyle name="‡_STA-DRP_BOOK1_KPI GL Notes_Presentasi 3" xfId="47045" xr:uid="{61EC18BF-F915-4A7F-AA0E-BBFDE2396B39}"/>
    <cellStyle name="‡_STA-DRP_BOOK1_KPI GL Notes_Presentasi KPI GL" xfId="47046" xr:uid="{D87CB21A-C63B-4610-A06B-731D6182B9E2}"/>
    <cellStyle name="‡_STA-DRP_BOOK1_KPI GL Notes_Presentasi KPI GL2" xfId="47047" xr:uid="{D864DCB1-DC77-405D-A8B0-5678600BD9B2}"/>
    <cellStyle name="‡_STA-DRP_BOOK1_KPI GL Notes_Presentasi." xfId="47048" xr:uid="{85C8F032-C51E-4312-AD4B-C9C966557E0C}"/>
    <cellStyle name="‡_STA-DRP_BOOK1_KPI GL Notes_Presentasi1" xfId="47049" xr:uid="{648B1644-68C9-4562-B2AF-638EC23E97A2}"/>
    <cellStyle name="‡_STA-DRP_BOOK1_KPI GL Notes_Presentasi2" xfId="47050" xr:uid="{545B1CE5-04ED-498E-9519-62658F8CFCD0}"/>
    <cellStyle name="‡_STA-DRP_BOOK1_KPI GL Notes_Presentasi3" xfId="47051" xr:uid="{305AC2D8-0E37-4140-A88E-21CE783B2B24}"/>
    <cellStyle name="‡_STA-DRP_BOOK1_KPI GL Notes_Presentasi4" xfId="47052" xr:uid="{3FB536DC-A07A-4BBC-AC9B-F717C3163268}"/>
    <cellStyle name="‡_STA-DRP_BOOK1_KPI Notes" xfId="47053" xr:uid="{68BE98D2-AB2A-4190-8CC5-1793D342FDDD}"/>
    <cellStyle name="‡_STA-DRP_BOOK1_KPI Notes_1" xfId="47054" xr:uid="{04AED21C-79AF-4EF6-AF06-BCA756C08CED}"/>
    <cellStyle name="‡_STA-DRP_BOOK1_KPI Notes_KPI Notes_1" xfId="47055" xr:uid="{B99221E6-1B79-4B9E-BAE7-73F220F6B2F7}"/>
    <cellStyle name="‡_STA-DRP_BOOK1_KPI Notes_Presentasi" xfId="47056" xr:uid="{84CAD77C-9F82-4B94-9F32-93B1857D8E9E}"/>
    <cellStyle name="‡_STA-DRP_BOOK1_KPI Notes_Presentasi 3" xfId="47057" xr:uid="{B4F93158-F775-4626-8754-EB2AD5E1CF19}"/>
    <cellStyle name="‡_STA-DRP_BOOK1_KPI Notes_Presentasi KPI GL" xfId="47058" xr:uid="{D34A8C15-5498-41F2-A3D5-A91CA92C0D22}"/>
    <cellStyle name="‡_STA-DRP_BOOK1_KPI Notes_Presentasi KPI GL2" xfId="47059" xr:uid="{839B5945-CDDE-4D84-BC27-C32D8F738566}"/>
    <cellStyle name="‡_STA-DRP_BOOK1_KPI Notes_Presentasi." xfId="47060" xr:uid="{2CF0D318-E53B-4F4F-880B-D20D6B42815D}"/>
    <cellStyle name="‡_STA-DRP_BOOK1_KPI Notes_Presentasi1" xfId="47061" xr:uid="{D863CA67-E12B-4016-B57A-D03320CD453E}"/>
    <cellStyle name="‡_STA-DRP_BOOK1_KPI Notes_Presentasi2" xfId="47062" xr:uid="{8E6D8F93-8223-4F36-ACA5-8C520768576E}"/>
    <cellStyle name="‡_STA-DRP_BOOK1_KPI Notes_Presentasi3" xfId="47063" xr:uid="{9DC4E169-8282-484B-8F2B-BBC157A00282}"/>
    <cellStyle name="‡_STA-DRP_BOOK1_KPI Notes_Presentasi4" xfId="47064" xr:uid="{52A5EE34-FB19-409E-AD38-30D819473A86}"/>
    <cellStyle name="‡_STA-DRP_BOOK1_KPI WeekLY 4" xfId="47065" xr:uid="{B343BD13-FD4F-494A-BE01-8B452D971AB8}"/>
    <cellStyle name="‡_STA-DRP_BOOK1_KPI WeekLY II" xfId="47066" xr:uid="{FA9A7F26-4DFA-428E-9849-A28A149F0988}"/>
    <cellStyle name="‡_STA-DRP_BOOK1_KPP HJUR global simulation r3" xfId="47067" xr:uid="{E9956476-6B7F-4668-AF11-132A9E45BC13}"/>
    <cellStyle name="‡_STA-DRP_BOOK1_KPP HJUR global simulation r3 2" xfId="47068" xr:uid="{95A1913B-565A-4B41-81B9-1CC4F0EE2F35}"/>
    <cellStyle name="‡_STA-DRP_BOOK1_KPP HJUR global simulation r4" xfId="47069" xr:uid="{B06BF8F6-2721-491C-AC04-C0D0BB961C69}"/>
    <cellStyle name="‡_STA-DRP_BOOK1_KPP HJUR global simulation r4 2" xfId="47070" xr:uid="{D4CACEF5-A22F-486C-8933-DC1D9B56F850}"/>
    <cellStyle name="‡_STA-DRP_BOOK1_KPP HJUR global simulation r9" xfId="47071" xr:uid="{C5856280-D01E-406D-AB3E-65F792806905}"/>
    <cellStyle name="‡_STA-DRP_BOOK1_KPP HJUR global simulation r9 2" xfId="47072" xr:uid="{FB5684FD-C33F-4248-8DE1-35C35B68BEEB}"/>
    <cellStyle name="‡_STA-DRP_BOOK1_Loss Opp" xfId="47073" xr:uid="{21B69B2A-65A3-4B99-BEDD-99E7C8E513FA}"/>
    <cellStyle name="‡_STA-DRP_BOOK1_Master Monthly Plan" xfId="47074" xr:uid="{7D548A58-8237-4F70-A31F-B3EA8D4D58A1}"/>
    <cellStyle name="‡_STA-DRP_BOOK1_Master Monthly Plan 2" xfId="47075" xr:uid="{DECB873D-D342-4CD3-BB73-1B8F35BAA829}"/>
    <cellStyle name="‡_STA-DRP_BOOK1_Monitor &amp; Control Cost" xfId="47076" xr:uid="{3EC084B7-12AB-44DB-AA0F-C08C2A61AB79}"/>
    <cellStyle name="‡_STA-DRP_BOOK1_Monitor &amp; Control Cost 2" xfId="47077" xr:uid="{69B5BAB3-DB11-4C84-95B7-F3E5E53F6888}"/>
    <cellStyle name="‡_STA-DRP_BOOK1_monitoring budget April" xfId="47078" xr:uid="{48840801-CCE6-4185-90FD-3D0E4B2AB8E5}"/>
    <cellStyle name="‡_STA-DRP_BOOK1_Monthly Agust 2005" xfId="47079" xr:uid="{50CF0AD8-283B-4E45-A182-CE4AB253B778}"/>
    <cellStyle name="‡_STA-DRP_BOOK1_Monthly Agust 2005 2" xfId="47080" xr:uid="{3BBF5796-0042-4FCD-9CDA-83E8A58ED4D8}"/>
    <cellStyle name="‡_STA-DRP_BOOK1_Monthly Agust 2005_09 DAR MASTER September '07 " xfId="47081" xr:uid="{4CE84D8B-36B0-4A69-B2BF-2DB2C5FFA077}"/>
    <cellStyle name="‡_STA-DRP_BOOK1_Monthly Agust 2005_09 DAR MASTER September '07 _WIII PERSADA" xfId="47082" xr:uid="{DF80AD7A-4C6E-4375-A867-9CCA9EC0B446}"/>
    <cellStyle name="‡_STA-DRP_BOOK1_Monthly Agust 2005_09 DAR MASTER September '07 Versi 1 " xfId="47083" xr:uid="{0DE5F62E-233A-42E0-8513-A3F3CB560776}"/>
    <cellStyle name="‡_STA-DRP_BOOK1_Monthly Agust 2005_09 DAR MASTER September '07 Versi 1 _WIII PERSADA" xfId="47084" xr:uid="{DB98E33F-EF2D-4363-9F20-0983E3BF58EC}"/>
    <cellStyle name="‡_STA-DRP_BOOK1_Monthly Agust 2005_base taja April 09" xfId="47085" xr:uid="{648CF0DF-AF5D-4741-A0D9-1C0135E183CC}"/>
    <cellStyle name="‡_STA-DRP_BOOK1_Monthly Agust 2005_base taja April 09 2" xfId="47086" xr:uid="{ADF524AA-2D75-45CF-B26A-0572BEE6185E}"/>
    <cellStyle name="‡_STA-DRP_BOOK1_Monthly Agust 2005_base taja januari 09" xfId="47087" xr:uid="{075E4554-57FE-4B8F-8DBD-38DD45CB4304}"/>
    <cellStyle name="‡_STA-DRP_BOOK1_Monthly Agust 2005_base taja januari 09 2" xfId="47088" xr:uid="{9419B60E-8C57-428A-91BC-E412BCF73959}"/>
    <cellStyle name="‡_STA-DRP_BOOK1_Monthly Agust 2005_base taja July 09" xfId="47089" xr:uid="{7684AAF1-C191-4426-9F3C-D18646ADA80D}"/>
    <cellStyle name="‡_STA-DRP_BOOK1_Monthly Agust 2005_base taja July 09 2" xfId="47090" xr:uid="{DAD63E66-C637-43DE-9B63-A5D505974E6F}"/>
    <cellStyle name="‡_STA-DRP_BOOK1_Monthly Agust 2005_base taja June 09" xfId="47091" xr:uid="{3B553486-6AD8-4CA6-B1EF-09599E33439C}"/>
    <cellStyle name="‡_STA-DRP_BOOK1_Monthly Agust 2005_base taja June 09 2" xfId="47092" xr:uid="{F3FBC0FD-CFDB-4221-A517-8957BD67119F}"/>
    <cellStyle name="‡_STA-DRP_BOOK1_Monthly Agust 2005_base taja March 09" xfId="47093" xr:uid="{A049B679-8BF1-41DA-8B07-5C9F9CDB33EF}"/>
    <cellStyle name="‡_STA-DRP_BOOK1_Monthly Agust 2005_base taja March 09 2" xfId="47094" xr:uid="{2B218685-C8E6-47B2-AAC4-BCF6AACC1FF1}"/>
    <cellStyle name="‡_STA-DRP_BOOK1_Monthly Agust 2005_base taja May 09" xfId="47095" xr:uid="{607218FB-322B-457A-BC72-5716D21460FB}"/>
    <cellStyle name="‡_STA-DRP_BOOK1_Monthly Agust 2005_base taja May 09 2" xfId="47096" xr:uid="{05493EB3-EAE1-4180-8A9E-3F01B2A06304}"/>
    <cellStyle name="‡_STA-DRP_BOOK1_Monthly Agust 2005_Copy of Copy of Daily Report Okt" xfId="47097" xr:uid="{0B538A1E-9B0D-4CAD-9CA4-2BDB515B8A03}"/>
    <cellStyle name="‡_STA-DRP_BOOK1_Monthly Agust 2005_Copy of Copy of Daily Report Okt 2" xfId="47098" xr:uid="{2E391D23-955A-48FF-A7AB-D606731B4551}"/>
    <cellStyle name="‡_STA-DRP_BOOK1_Monthly Agust 2005_Copy of Copy of Daily Report Okt_base taja April 09" xfId="47099" xr:uid="{223CB337-B7F4-4CE4-9F0F-5AE034D82A5A}"/>
    <cellStyle name="‡_STA-DRP_BOOK1_Monthly Agust 2005_Copy of Copy of Daily Report Okt_base taja April 09 2" xfId="47100" xr:uid="{00A87BF4-72C0-4D07-8E55-5B73453EB6D1}"/>
    <cellStyle name="‡_STA-DRP_BOOK1_Monthly Agust 2005_Copy of Copy of Daily Report Okt_base taja januari 09" xfId="47101" xr:uid="{9D6CF966-EC70-4D6E-A7D2-8E410610D2EC}"/>
    <cellStyle name="‡_STA-DRP_BOOK1_Monthly Agust 2005_Copy of Copy of Daily Report Okt_base taja januari 09 2" xfId="47102" xr:uid="{3A8EC2AF-1B68-4510-87DA-91973539AB35}"/>
    <cellStyle name="‡_STA-DRP_BOOK1_Monthly Agust 2005_Copy of Copy of Daily Report Okt_base taja July 09" xfId="47103" xr:uid="{2C547BFF-0F27-4EB3-AD1E-D1461DB64141}"/>
    <cellStyle name="‡_STA-DRP_BOOK1_Monthly Agust 2005_Copy of Copy of Daily Report Okt_base taja July 09 2" xfId="47104" xr:uid="{0CEFC762-F6CA-4BD2-A5EB-1413192CC381}"/>
    <cellStyle name="‡_STA-DRP_BOOK1_Monthly Agust 2005_Copy of Copy of Daily Report Okt_base taja June 09" xfId="47105" xr:uid="{4D977C07-22A3-4936-8905-080C2F9028AF}"/>
    <cellStyle name="‡_STA-DRP_BOOK1_Monthly Agust 2005_Copy of Copy of Daily Report Okt_base taja June 09 2" xfId="47106" xr:uid="{7A46362C-013C-4097-94FA-B72E3C1FFA3E}"/>
    <cellStyle name="‡_STA-DRP_BOOK1_Monthly Agust 2005_Copy of Copy of Daily Report Okt_base taja March 09" xfId="47107" xr:uid="{F055B2C6-431D-40A3-B85E-D9D2908E33C6}"/>
    <cellStyle name="‡_STA-DRP_BOOK1_Monthly Agust 2005_Copy of Copy of Daily Report Okt_base taja March 09 2" xfId="47108" xr:uid="{E562ACFB-6E60-43B0-BEC0-43EA4CCE503A}"/>
    <cellStyle name="‡_STA-DRP_BOOK1_Monthly Agust 2005_Copy of Copy of Daily Report Okt_base taja May 09" xfId="47109" xr:uid="{C654EF5A-F8F5-479D-B087-F291BA4E4882}"/>
    <cellStyle name="‡_STA-DRP_BOOK1_Monthly Agust 2005_Copy of Copy of Daily Report Okt_base taja May 09 2" xfId="47110" xr:uid="{2432CEC9-3709-48B1-991B-BA1C26E38A6C}"/>
    <cellStyle name="‡_STA-DRP_BOOK1_Monthly Agust 2005_Copy of Copy of Daily Report Okt_KPP HJUR global simulation r3" xfId="47111" xr:uid="{C31D3EE3-F845-4424-A451-0D6483EA3DC2}"/>
    <cellStyle name="‡_STA-DRP_BOOK1_Monthly Agust 2005_Copy of Copy of Daily Report Okt_KPP HJUR global simulation r3 2" xfId="47112" xr:uid="{6E5D310E-5AC8-42F0-8FEB-4BD8C32A9CE1}"/>
    <cellStyle name="‡_STA-DRP_BOOK1_Monthly Agust 2005_Copy of Copy of Daily Report Okt_KPP HJUR global simulation r4" xfId="47113" xr:uid="{85809FE5-A956-4524-B872-4ABDA7A77CFA}"/>
    <cellStyle name="‡_STA-DRP_BOOK1_Monthly Agust 2005_Copy of Copy of Daily Report Okt_KPP HJUR global simulation r4 2" xfId="47114" xr:uid="{5FD934E2-8E9C-479A-9413-B8FE9FF0BB02}"/>
    <cellStyle name="‡_STA-DRP_BOOK1_Monthly Agust 2005_Copy of Copy of Daily Report Okt_KPP HJUR global simulation r9" xfId="47115" xr:uid="{1FDFD39B-C45A-4691-AD95-C7758B58056A}"/>
    <cellStyle name="‡_STA-DRP_BOOK1_Monthly Agust 2005_Copy of Copy of Daily Report Okt_KPP HJUR global simulation r9 2" xfId="47116" xr:uid="{23DF43F3-9416-4DE4-9AE1-D1DD6C007C37}"/>
    <cellStyle name="‡_STA-DRP_BOOK1_Monthly Agust 2005_Daily 12 Mei '06" xfId="47117" xr:uid="{4543247F-17C9-4B1C-94EB-2B54E70A4D17}"/>
    <cellStyle name="‡_STA-DRP_BOOK1_Monthly Agust 2005_Daily 12 Mei '06 2" xfId="47118" xr:uid="{792AF486-B2E6-481A-B708-5C5724976F30}"/>
    <cellStyle name="‡_STA-DRP_BOOK1_Monthly Agust 2005_Daily 12 Mei '06_08_Daily Report  Agustus'11" xfId="47119" xr:uid="{371C567E-81F4-44B4-8CC5-D68711A6E6EC}"/>
    <cellStyle name="‡_STA-DRP_BOOK1_Monthly Agust 2005_Daily 12 Mei '06_Copy of Copy of Daily Report Okt" xfId="47120" xr:uid="{84E37554-EBC7-47DD-9349-0A3FAF9E54E4}"/>
    <cellStyle name="‡_STA-DRP_BOOK1_Monthly Agust 2005_Daily 12 Mei '06_Copy of Copy of Daily Report Okt 2" xfId="47121" xr:uid="{0F7662CE-7B86-46A2-8E41-8F3803332C20}"/>
    <cellStyle name="‡_STA-DRP_BOOK1_Monthly Agust 2005_Daily 12 Mei '06_Copy of Copy of Daily Report Okt_base taja April 09" xfId="47122" xr:uid="{F5C6FE44-CBA4-4347-931A-E0885FCBFEE8}"/>
    <cellStyle name="‡_STA-DRP_BOOK1_Monthly Agust 2005_Daily 12 Mei '06_Copy of Copy of Daily Report Okt_base taja April 09 2" xfId="47123" xr:uid="{2F29EFAA-2A0E-4171-A232-7E2A640A6834}"/>
    <cellStyle name="‡_STA-DRP_BOOK1_Monthly Agust 2005_Daily 12 Mei '06_Copy of Copy of Daily Report Okt_base taja januari 09" xfId="47124" xr:uid="{60C09E36-DDE5-4C71-8067-EB7075C71E26}"/>
    <cellStyle name="‡_STA-DRP_BOOK1_Monthly Agust 2005_Daily 12 Mei '06_Copy of Copy of Daily Report Okt_base taja januari 09 2" xfId="47125" xr:uid="{875D7F18-5E03-4CC9-8852-AB56AE43FF51}"/>
    <cellStyle name="‡_STA-DRP_BOOK1_Monthly Agust 2005_Daily 12 Mei '06_Copy of Copy of Daily Report Okt_base taja July 09" xfId="47126" xr:uid="{1CD84248-D671-4267-8577-B8221D9764CC}"/>
    <cellStyle name="‡_STA-DRP_BOOK1_Monthly Agust 2005_Daily 12 Mei '06_Copy of Copy of Daily Report Okt_base taja July 09 2" xfId="47127" xr:uid="{ED9BD649-BE72-46E1-8E28-C46E9481A25B}"/>
    <cellStyle name="‡_STA-DRP_BOOK1_Monthly Agust 2005_Daily 12 Mei '06_Copy of Copy of Daily Report Okt_base taja June 09" xfId="47128" xr:uid="{71479A6C-483C-4905-A70C-E0734C1EDB19}"/>
    <cellStyle name="‡_STA-DRP_BOOK1_Monthly Agust 2005_Daily 12 Mei '06_Copy of Copy of Daily Report Okt_base taja June 09 2" xfId="47129" xr:uid="{76EBF637-667C-417E-ADE1-DAB3B6239951}"/>
    <cellStyle name="‡_STA-DRP_BOOK1_Monthly Agust 2005_Daily 12 Mei '06_Copy of Copy of Daily Report Okt_base taja March 09" xfId="47130" xr:uid="{90C6292E-3335-42B6-82A3-CC21803B473F}"/>
    <cellStyle name="‡_STA-DRP_BOOK1_Monthly Agust 2005_Daily 12 Mei '06_Copy of Copy of Daily Report Okt_base taja March 09 2" xfId="47131" xr:uid="{B767ADC6-98BD-4038-92D4-F9DB5CA18642}"/>
    <cellStyle name="‡_STA-DRP_BOOK1_Monthly Agust 2005_Daily 12 Mei '06_Copy of Copy of Daily Report Okt_base taja May 09" xfId="47132" xr:uid="{F4439697-4CD9-468B-B94B-FC873AA464B5}"/>
    <cellStyle name="‡_STA-DRP_BOOK1_Monthly Agust 2005_Daily 12 Mei '06_Copy of Copy of Daily Report Okt_base taja May 09 2" xfId="47133" xr:uid="{F45C44A7-3CB8-424E-8936-A9964784F7A8}"/>
    <cellStyle name="‡_STA-DRP_BOOK1_Monthly Agust 2005_Daily 12 Mei '06_Copy of Copy of Daily Report Okt_KPP HJUR global simulation r3" xfId="47134" xr:uid="{E6D3DA85-F9F1-4E9B-B50D-19B59D73A9E5}"/>
    <cellStyle name="‡_STA-DRP_BOOK1_Monthly Agust 2005_Daily 12 Mei '06_Copy of Copy of Daily Report Okt_KPP HJUR global simulation r3 2" xfId="47135" xr:uid="{183BBBF0-D0C5-4FB0-A515-412D3989A73C}"/>
    <cellStyle name="‡_STA-DRP_BOOK1_Monthly Agust 2005_Daily 12 Mei '06_Copy of Copy of Daily Report Okt_KPP HJUR global simulation r4" xfId="47136" xr:uid="{6F95D7CB-0646-41E0-B9F7-47ACDB1BB472}"/>
    <cellStyle name="‡_STA-DRP_BOOK1_Monthly Agust 2005_Daily 12 Mei '06_Copy of Copy of Daily Report Okt_KPP HJUR global simulation r4 2" xfId="47137" xr:uid="{14282A88-3E89-47A1-A35A-DEAD1706D3F3}"/>
    <cellStyle name="‡_STA-DRP_BOOK1_Monthly Agust 2005_Daily 12 Mei '06_Copy of Copy of Daily Report Okt_KPP HJUR global simulation r9" xfId="47138" xr:uid="{48726EA4-A36A-462D-8D8B-7E595F9E9049}"/>
    <cellStyle name="‡_STA-DRP_BOOK1_Monthly Agust 2005_Daily 12 Mei '06_Copy of Copy of Daily Report Okt_KPP HJUR global simulation r9 2" xfId="47139" xr:uid="{1C86B2A7-966E-4DBE-9C1A-18AF718043FB}"/>
    <cellStyle name="‡_STA-DRP_BOOK1_Monthly Agust 2005_Daily 12 Mei '06_Daily Report  Feb'11" xfId="47140" xr:uid="{325DF432-E7D4-4322-8E23-57B865758101}"/>
    <cellStyle name="‡_STA-DRP_BOOK1_Monthly Agust 2005_Daily 12 Mei '06_Daily Report  Jan'10" xfId="47141" xr:uid="{AAD0A63D-F046-4FB4-8CE7-DC6EC72C57B1}"/>
    <cellStyle name="‡_STA-DRP_BOOK1_Monthly Agust 2005_Daily 12 Mei '06_KPP HJUR global simulation r3" xfId="47142" xr:uid="{5A992BDC-BF49-444E-8402-CADD77CC5BEB}"/>
    <cellStyle name="‡_STA-DRP_BOOK1_Monthly Agust 2005_Daily 12 Mei '06_KPP HJUR global simulation r3 2" xfId="47143" xr:uid="{DB6373D5-A41C-4FCA-9733-9EDF8D0A2CE9}"/>
    <cellStyle name="‡_STA-DRP_BOOK1_Monthly Agust 2005_Daily 12 Mei '06_KPP HJUR global simulation r4" xfId="47144" xr:uid="{8404BBEC-03AD-4012-AB28-EC5C62CE6CD2}"/>
    <cellStyle name="‡_STA-DRP_BOOK1_Monthly Agust 2005_Daily 12 Mei '06_KPP HJUR global simulation r4 2" xfId="47145" xr:uid="{051BA0EA-C58B-4C37-93F5-8310F1194977}"/>
    <cellStyle name="‡_STA-DRP_BOOK1_Monthly Agust 2005_Daily 12 Mei '06_KPP HJUR global simulation r9" xfId="47146" xr:uid="{529C9316-5CAC-459F-A632-0514508F8F5B}"/>
    <cellStyle name="‡_STA-DRP_BOOK1_Monthly Agust 2005_Daily 12 Mei '06_KPP HJUR global simulation r9 2" xfId="47147" xr:uid="{8CDD34C9-0F04-487C-BBAF-40F22C3E707A}"/>
    <cellStyle name="‡_STA-DRP_BOOK1_Monthly Agust 2005_Daily 12 Mei '06_Master Daily Report" xfId="47148" xr:uid="{67DFF88F-29A7-429F-B916-E1BAEEBD9AAF}"/>
    <cellStyle name="‡_STA-DRP_BOOK1_Monthly Agust 2005_Daily 12 Mei '06_Master Daily Report  Des'10" xfId="47149" xr:uid="{9FD04347-DF9F-4F0D-9C18-7F0C3E96A518}"/>
    <cellStyle name="‡_STA-DRP_BOOK1_Monthly Agust 2005_KPP HJUR global simulation r3" xfId="47150" xr:uid="{6BF45371-4C8C-4BCC-82EA-53155F2C4F7D}"/>
    <cellStyle name="‡_STA-DRP_BOOK1_Monthly Agust 2005_KPP HJUR global simulation r3 2" xfId="47151" xr:uid="{B06943C1-1A84-40E2-99FB-24D894A675CC}"/>
    <cellStyle name="‡_STA-DRP_BOOK1_Monthly Agust 2005_KPP HJUR global simulation r4" xfId="47152" xr:uid="{B0205547-20B5-4B93-A20D-3DE5AA59F22D}"/>
    <cellStyle name="‡_STA-DRP_BOOK1_Monthly Agust 2005_KPP HJUR global simulation r4 2" xfId="47153" xr:uid="{C821B550-6DD6-476C-8F3B-4A9FE72D5653}"/>
    <cellStyle name="‡_STA-DRP_BOOK1_Monthly Agust 2005_KPP HJUR global simulation r9" xfId="47154" xr:uid="{3560C493-C1BD-439C-9BF1-E7770ECB002F}"/>
    <cellStyle name="‡_STA-DRP_BOOK1_Monthly Agust 2005_KPP HJUR global simulation r9 2" xfId="47155" xr:uid="{7D3A40F2-4F5B-4530-9898-68D665CF2496}"/>
    <cellStyle name="‡_STA-DRP_BOOK1_Monthly_Apr_07_adj_7,5" xfId="47156" xr:uid="{937B91B5-23DA-4E4D-AE0D-2367E841B2ED}"/>
    <cellStyle name="‡_STA-DRP_BOOK1_OOC&amp;INV" xfId="47157" xr:uid="{839E108F-D783-4CF4-A018-5FF4998111E8}"/>
    <cellStyle name="‡_STA-DRP_BOOK1_OOC&amp;INV 2" xfId="47158" xr:uid="{C2EB0F13-6186-46BD-A547-5FCA63784EBE}"/>
    <cellStyle name="‡_STA-DRP_BOOK1_Pere IBS TAJA_2010_v.Site (version 1)" xfId="47159" xr:uid="{BE9E9EEF-EE20-486E-A37F-37589704A060}"/>
    <cellStyle name="‡_STA-DRP_BOOK1_Pere IBS TAJA_2010_v.Site (version 1) 2" xfId="47160" xr:uid="{9B447227-352D-48E2-9427-87CF89ED67CB}"/>
    <cellStyle name="‡_STA-DRP_BOOK1_Pere Q2 2010_Fixed" xfId="47161" xr:uid="{B840162B-383F-416E-9FF3-93B2A85D44DB}"/>
    <cellStyle name="‡_STA-DRP_BOOK1_Pere Q2 2010_Fixed 2" xfId="47162" xr:uid="{631E103F-D180-4FDC-98CD-7017F60DE29E}"/>
    <cellStyle name="‡_STA-DRP_BOOK1_PERE_KPP_RTU 2010 A" xfId="47163" xr:uid="{34278610-E10A-4C42-B5A6-C28F9F0FF7CF}"/>
    <cellStyle name="‡_STA-DRP_BOOK1_PERE_KPP_RTU 2010 A 2" xfId="47164" xr:uid="{47E8F6FE-8A3E-4DC7-96DC-AB4A0E05919B}"/>
    <cellStyle name="‡_STA-DRP_BOOK1_PERE_Sept'07v1" xfId="47165" xr:uid="{A2031438-D840-4D74-8EE7-80E5288FE242}"/>
    <cellStyle name="‡_STA-DRP_BOOK1_PERE_Sept'07v1 2" xfId="47166" xr:uid="{74333EC5-A010-4272-8F50-1FF793FEE722}"/>
    <cellStyle name="‡_STA-DRP_BOOK1_PERE_Sept'07v1_4_Pere April 2010 (version 1)" xfId="47167" xr:uid="{68B45169-1B1C-4B46-BE33-65BD450CC8D0}"/>
    <cellStyle name="‡_STA-DRP_BOOK1_PERE_Sept'07v1_4_Pere April 2010 (version 1) 2" xfId="47168" xr:uid="{FED49B70-9F65-4634-96D8-CFCA70A89BDA}"/>
    <cellStyle name="‡_STA-DRP_BOOK1_PERE_Sept'07v1_Master Monthly Plan" xfId="47169" xr:uid="{0ADDBBEE-D917-4E5B-B4DB-8003FEEA7356}"/>
    <cellStyle name="‡_STA-DRP_BOOK1_PERE_Sept'07v1_Master Monthly Plan 2" xfId="47170" xr:uid="{44DE1A96-7EA0-4751-9625-2671DAB9FDBC}"/>
    <cellStyle name="‡_STA-DRP_BOOK1_PERE_Sept'07v1_Pere IBS TAJA_2010_v.Site (version 1)" xfId="47171" xr:uid="{0897C870-7628-47C2-9F00-1E646EB0C86C}"/>
    <cellStyle name="‡_STA-DRP_BOOK1_PERE_Sept'07v1_Pere IBS TAJA_2010_v.Site (version 1) 2" xfId="47172" xr:uid="{B13E051D-F7C7-4BB2-9725-47F62FEDC28C}"/>
    <cellStyle name="‡_STA-DRP_BOOK1_PERE_Sept'07v1_Pere Q2 2010_Fixed" xfId="47173" xr:uid="{59381F13-2994-41F2-A5A9-97942AEA3705}"/>
    <cellStyle name="‡_STA-DRP_BOOK1_PERE_Sept'07v1_Pere Q2 2010_Fixed 2" xfId="47174" xr:uid="{2015AA99-9496-43CC-8A30-C341F1AFD98B}"/>
    <cellStyle name="‡_STA-DRP_BOOK1_PERE_Sept'07v1_Yearly Plan 2010_Rev April 2010" xfId="47175" xr:uid="{94E7465A-6D5D-4848-B4A6-9760106032F9}"/>
    <cellStyle name="‡_STA-DRP_BOOK1_PERE_Sept'07v1_Yearly Plan 2010_Rev April 2010 2" xfId="47176" xr:uid="{9E31B4A9-6AED-4B13-A075-18F77FEC6D96}"/>
    <cellStyle name="‡_STA-DRP_BOOK1_Presentasi" xfId="47177" xr:uid="{0A7488C7-54BD-4AB3-971F-44716508DE09}"/>
    <cellStyle name="‡_STA-DRP_BOOK1_Presentasi 3" xfId="47178" xr:uid="{38B50A00-3314-4A9B-993C-35D1DCEA48D8}"/>
    <cellStyle name="‡_STA-DRP_BOOK1_Presentasi KPI GL" xfId="47179" xr:uid="{C897F28F-D1FA-4C5F-9168-BD8D9FAEA000}"/>
    <cellStyle name="‡_STA-DRP_BOOK1_Presentasi KPI GL2" xfId="47180" xr:uid="{74D94BC2-0D66-4614-A845-EDE8E738F91F}"/>
    <cellStyle name="‡_STA-DRP_BOOK1_Presentasi." xfId="47181" xr:uid="{4354F1A9-2A99-4DB9-8B66-815063D1078C}"/>
    <cellStyle name="‡_STA-DRP_BOOK1_Presentasi1" xfId="47182" xr:uid="{D2B396CB-C908-4255-9A47-98941B3A877D}"/>
    <cellStyle name="‡_STA-DRP_BOOK1_Presentasi2" xfId="47183" xr:uid="{D11A69AA-445B-4FD0-857B-22F9B72CD8EE}"/>
    <cellStyle name="‡_STA-DRP_BOOK1_Presentasi3" xfId="47184" xr:uid="{CC966372-1BD1-4B4A-93C9-7B9CEBA26BFE}"/>
    <cellStyle name="‡_STA-DRP_BOOK1_Presentasi4" xfId="47185" xr:uid="{C4DDC746-126E-47CE-BF73-5FAA07EE5F2C}"/>
    <cellStyle name="‡_STA-DRP_BOOK1_Prod_06-02-07" xfId="47186" xr:uid="{F89D4E1A-1C2B-4CA7-B776-618CD10D3AF3}"/>
    <cellStyle name="‡_STA-DRP_BOOK1_Prodty hauler" xfId="47187" xr:uid="{8F05F41A-6EF4-4DF0-A40C-F22CCDA6E49C}"/>
    <cellStyle name="‡_STA-DRP_BOOK1_Prodty hauler 2" xfId="47188" xr:uid="{3CF2E93B-7B8A-48E6-9028-123C2BCEBB2F}"/>
    <cellStyle name="‡_STA-DRP_BOOK1_PROJECT PLAN_r2" xfId="47189" xr:uid="{40787D42-45A6-46D0-B4C5-AABCBDE7C804}"/>
    <cellStyle name="‡_STA-DRP_BOOK1_PROJECT PLAN_r2 2" xfId="47190" xr:uid="{C18F27E1-710A-4928-99B7-07B7F619B8B2}"/>
    <cellStyle name="‡_STA-DRP_BOOK1_Rep-3323c(0901)" xfId="2023" xr:uid="{EA255515-90FE-4D9C-8111-C4D9E81EFC76}"/>
    <cellStyle name="‡_STA-DRP_BOOK1_Rep-3323c(0901)_3667C Sanga PMR Mar 07 Rev2" xfId="2024" xr:uid="{B16365A7-078B-4A2D-896F-AB0D765EF0C6}"/>
    <cellStyle name="‡_STA-DRP_BOOK1_Rep-3323c(0901)_3667C Sanga PMR May 07 Rev 1" xfId="2025" xr:uid="{614AA3D7-6308-444B-9F47-77FD69D0929D}"/>
    <cellStyle name="‡_STA-DRP_BOOK1_Revenue &amp; Cost Other Subcont_Site" xfId="47191" xr:uid="{A4041975-258A-4D84-BEE2-6E20FA9501E7}"/>
    <cellStyle name="‡_STA-DRP_BOOK1_Revenue &amp; Cost Other Subcont_Site 2" xfId="47192" xr:uid="{7ABEA9C1-01EE-4727-AEA7-9E964F35CEA2}"/>
    <cellStyle name="‡_STA-DRP_BOOK1_Review Budget per Pit 0209 (daily)" xfId="47193" xr:uid="{3492B6FB-073C-4739-ABB2-95B7274885AB}"/>
    <cellStyle name="‡_STA-DRP_BOOK1_Sample Fuel Consumption" xfId="47194" xr:uid="{074552D4-0F1D-45FD-8A5C-C78BB0DDBF53}"/>
    <cellStyle name="‡_STA-DRP_BOOK1_sch" xfId="47195" xr:uid="{99A0A07E-741B-4E3D-89DF-60BA62A78C86}"/>
    <cellStyle name="‡_STA-DRP_BOOK1_sch 2" xfId="47196" xr:uid="{34D5213F-009C-4310-85CD-7C30BC91605C}"/>
    <cellStyle name="‡_STA-DRP_BOOK1_SHE Monthly  Report April 2005" xfId="47197" xr:uid="{F4F526B1-305F-4543-8406-22DFAE8FB294}"/>
    <cellStyle name="‡_STA-DRP_BOOK1_SHE Monthly  Report April 2005_09 DAR MASTER September '07 " xfId="47198" xr:uid="{FC2063B6-AA2E-4BD7-852A-6B4DF841774D}"/>
    <cellStyle name="‡_STA-DRP_BOOK1_SHE Monthly  Report April 2005_09 DAR MASTER September '07 _ABC COST DAILY &amp; MTD_1109 R3.2" xfId="47199" xr:uid="{EAEC8816-F78B-4329-BB6F-7108F43EC816}"/>
    <cellStyle name="‡_STA-DRP_BOOK1_SHE Monthly  Report April 2005_09 DAR MASTER September '07 _Source cost " xfId="47200" xr:uid="{CC90F649-1435-4E6A-82DC-60C25FF3FD4C}"/>
    <cellStyle name="‡_STA-DRP_BOOK1_SHE Monthly  Report April 2005_09 DAR MASTER September '07 _WIII PERSADA" xfId="47201" xr:uid="{82D2AEF5-0BE4-44A7-9C78-72E8FFB5E1CC}"/>
    <cellStyle name="‡_STA-DRP_BOOK1_SHE Monthly  Report April 2005_09 DAR MASTER September '07 _WIII PERSADA_ABC COST DAILY &amp; MTD_1109 R3.2" xfId="47202" xr:uid="{D4E5E6D4-FCFC-4C49-BA90-3C46A729B9CB}"/>
    <cellStyle name="‡_STA-DRP_BOOK1_SHE Monthly  Report April 2005_09 DAR MASTER September '07 _WIII PERSADA_Source cost " xfId="47203" xr:uid="{8A2B396E-24A7-48D8-AFA1-15706CA7C74C}"/>
    <cellStyle name="‡_STA-DRP_BOOK1_SHE Monthly  Report April 2005_09 DAR MASTER September '07 Versi 1 " xfId="47204" xr:uid="{1563D800-B7ED-4375-B97A-B430B238ABBD}"/>
    <cellStyle name="‡_STA-DRP_BOOK1_SHE Monthly  Report April 2005_09 DAR MASTER September '07 Versi 1 _ABC COST DAILY &amp; MTD_1109 R3.2" xfId="47205" xr:uid="{F3571CBB-FFEB-43ED-B877-18553586C798}"/>
    <cellStyle name="‡_STA-DRP_BOOK1_SHE Monthly  Report April 2005_09 DAR MASTER September '07 Versi 1 _Source cost " xfId="47206" xr:uid="{984CF3A0-57E8-49C4-AA6C-57B94773FEA5}"/>
    <cellStyle name="‡_STA-DRP_BOOK1_SHE Monthly  Report April 2005_09 DAR MASTER September '07 Versi 1 _WIII PERSADA" xfId="47207" xr:uid="{0F6566E3-7FE4-4E19-89E1-2DD7DA29D4FF}"/>
    <cellStyle name="‡_STA-DRP_BOOK1_SHE Monthly  Report April 2005_09 DAR MASTER September '07 Versi 1 _WIII PERSADA_ABC COST DAILY &amp; MTD_1109 R3.2" xfId="47208" xr:uid="{DA497CD8-7E8B-4010-BDDB-918646293A2D}"/>
    <cellStyle name="‡_STA-DRP_BOOK1_SHE Monthly  Report April 2005_09 DAR MASTER September '07 Versi 1 _WIII PERSADA_Source cost " xfId="47209" xr:uid="{09E35D64-02C9-4A03-AF0A-91BA074F4382}"/>
    <cellStyle name="‡_STA-DRP_BOOK1_SHE Monthly  Report April 2005_Daily 12 Mei '06" xfId="47210" xr:uid="{7179EBB4-A3A0-4F88-86FA-49A64EE7CE83}"/>
    <cellStyle name="‡_STA-DRP_BOOK1_SHE Monthly  Report April 2005_Daily 12 Mei '06_Book1" xfId="47211" xr:uid="{D874AE03-18DA-43A9-968E-58A9D7742520}"/>
    <cellStyle name="‡_STA-DRP_BOOK1_SHE Monthly  Report April 2005_Daily 12 Mei '06_Copy of Copy of Daily Report Okt" xfId="47212" xr:uid="{750D6917-4AB4-4B52-9CFE-814F12105086}"/>
    <cellStyle name="‡_STA-DRP_BOOK1_SHE Monthly  Report April 2005_Daily 12 Mei '06_Daily Report Nov" xfId="47213" xr:uid="{F52A9E83-06B4-44FF-8A06-55336B23BBB0}"/>
    <cellStyle name="‡_STA-DRP_BOOK1_SHE Monthly  Report April 2005_Daily 12 Mei '06_Daily Report Nov New" xfId="47214" xr:uid="{6EDCC13D-5A15-4C86-864B-7E055F8957D9}"/>
    <cellStyle name="‡_STA-DRP_BOOK1_SHE Monthly  Report April 2005_Daily 12 Mei '06_Daily Report Okt" xfId="47215" xr:uid="{EA96B9A8-F713-4E01-96C9-17714A4FB478}"/>
    <cellStyle name="‡_STA-DRP_BOOK1_SHE Monthly  Report April 2005_Daily 12 Mei '06_Daily Report Okt 2" xfId="47216" xr:uid="{D05A2371-9B8D-4DF8-A402-087E524BD238}"/>
    <cellStyle name="‡_STA-DRP_BOOK1_SHE Monthly  Report April 2005_Daily 12 Mei '06_Daily Report Sept" xfId="47217" xr:uid="{AEA177D2-7BE1-4B54-B82B-B3A46E35405F}"/>
    <cellStyle name="‡_STA-DRP_BOOK1_SHE Monthly  Report April 2005_Daily 12 Mei '06_Daily Report Sept_Book1" xfId="47218" xr:uid="{71EC6016-D42D-4304-9655-8B287A5C9A9D}"/>
    <cellStyle name="‡_STA-DRP_BOOK1_SHE Monthly  Report April 2005_Daily 12 Mei '06_Daily Report Sept_Copy of Copy of Daily Report Okt" xfId="47219" xr:uid="{BD292C88-9C8F-4515-A017-7A68852F9BF1}"/>
    <cellStyle name="‡_STA-DRP_BOOK1_SHE Monthly  Report April 2005_Daily 12 Mei '06_Daily Report Sept_Daily Report Nov" xfId="47220" xr:uid="{A6CDFD1E-FD2F-49BA-B1D1-21A2F659239B}"/>
    <cellStyle name="‡_STA-DRP_BOOK1_SHE Monthly  Report April 2005_Daily 12 Mei '06_Daily Report Sept_Daily Report Nov New" xfId="47221" xr:uid="{E5F4F714-DED7-4C30-B82F-7B90F2E7B317}"/>
    <cellStyle name="‡_STA-DRP_BOOK1_SHE Monthly  Report April 2005_Daily 12 Mei '06_Daily Report Sept_Daily Report Okt" xfId="47222" xr:uid="{0454225B-D778-4306-B440-02B2EB519CB7}"/>
    <cellStyle name="‡_STA-DRP_BOOK1_SHE Monthly  Report April 2005_Daily 12 Mei '06_Daily Report Sept_Daily Report Okt 2" xfId="47223" xr:uid="{19B08BDF-A5AC-4812-B807-073F6EFCE05C}"/>
    <cellStyle name="‡_STA-DRP_BOOK1_SOURCE" xfId="47224" xr:uid="{79A032DC-03E8-4E8E-848A-4BC40DCDE93C}"/>
    <cellStyle name="‡_STA-DRP_BOOK1_SOURCE 2" xfId="47225" xr:uid="{D010E370-DC18-4A2C-8DF4-06DF2E31EA17}"/>
    <cellStyle name="‡_STA-DRP_BOOK1_Sum_Problem" xfId="47226" xr:uid="{C2DBB50F-8D3C-45BB-BA76-74F4205CEC1D}"/>
    <cellStyle name="‡_STA-DRP_BOOK1_Sum_Problem 2" xfId="47227" xr:uid="{B02BDF79-6115-4921-97B8-C450325D703A}"/>
    <cellStyle name="‡_STA-DRP_BOOK1_Sum_Problem_base taja April 09" xfId="47228" xr:uid="{AE450044-E13B-4451-B1F9-48E31A8B1E5F}"/>
    <cellStyle name="‡_STA-DRP_BOOK1_Sum_Problem_base taja April 09 2" xfId="47229" xr:uid="{4BC2F793-98D9-457B-AA1F-C4BF42C3DBD2}"/>
    <cellStyle name="‡_STA-DRP_BOOK1_Sum_Problem_base taja januari 09" xfId="47230" xr:uid="{B265CDFD-A924-462C-BC3E-2E2FEB82536E}"/>
    <cellStyle name="‡_STA-DRP_BOOK1_Sum_Problem_base taja januari 09 2" xfId="47231" xr:uid="{E5639BA7-14EF-434E-872E-E7F06D4D0A60}"/>
    <cellStyle name="‡_STA-DRP_BOOK1_Sum_Problem_base taja July 09" xfId="47232" xr:uid="{D0CFD648-5D14-432C-80B4-EFFBB9634529}"/>
    <cellStyle name="‡_STA-DRP_BOOK1_Sum_Problem_base taja July 09 2" xfId="47233" xr:uid="{F6CBCB99-A892-401D-9A6A-86698A0575D5}"/>
    <cellStyle name="‡_STA-DRP_BOOK1_Sum_Problem_base taja June 09" xfId="47234" xr:uid="{1165D39D-6DA0-418F-AB89-E33AFAB78B42}"/>
    <cellStyle name="‡_STA-DRP_BOOK1_Sum_Problem_base taja June 09 2" xfId="47235" xr:uid="{1700F8B1-62EE-44BB-8E4A-D8E0918888B2}"/>
    <cellStyle name="‡_STA-DRP_BOOK1_Sum_Problem_base taja March 09" xfId="47236" xr:uid="{DC1F524F-4E52-418D-801D-FA4625771E49}"/>
    <cellStyle name="‡_STA-DRP_BOOK1_Sum_Problem_base taja March 09 2" xfId="47237" xr:uid="{7DFA1C45-ECF2-46DD-A5B8-A088249F21A7}"/>
    <cellStyle name="‡_STA-DRP_BOOK1_Sum_Problem_base taja May 09" xfId="47238" xr:uid="{AFB98A32-1880-454D-8ACC-12B5469BABE6}"/>
    <cellStyle name="‡_STA-DRP_BOOK1_Sum_Problem_base taja May 09 2" xfId="47239" xr:uid="{A4061A21-B5F9-4822-B753-B1AB4562501F}"/>
    <cellStyle name="‡_STA-DRP_BOOK1_Sum_Problem_Copy of Copy of Daily Report Okt" xfId="47240" xr:uid="{ABCF0308-3882-4DD1-B516-4BB2D7FE41AE}"/>
    <cellStyle name="‡_STA-DRP_BOOK1_Sum_Problem_Copy of Copy of Daily Report Okt 2" xfId="47241" xr:uid="{F0E8C084-67BB-48B5-96B1-2CF95FE88FED}"/>
    <cellStyle name="‡_STA-DRP_BOOK1_Sum_Problem_Copy of Copy of Daily Report Okt_base taja April 09" xfId="47242" xr:uid="{3241BD65-71E9-45BB-992F-4FC8E414AD6E}"/>
    <cellStyle name="‡_STA-DRP_BOOK1_Sum_Problem_Copy of Copy of Daily Report Okt_base taja April 09 2" xfId="47243" xr:uid="{7842D663-6E81-4E7B-88A4-EBB0CAFF9780}"/>
    <cellStyle name="‡_STA-DRP_BOOK1_Sum_Problem_Copy of Copy of Daily Report Okt_base taja januari 09" xfId="47244" xr:uid="{609FE41D-EA45-4959-BEA2-827F606EE1C5}"/>
    <cellStyle name="‡_STA-DRP_BOOK1_Sum_Problem_Copy of Copy of Daily Report Okt_base taja januari 09 2" xfId="47245" xr:uid="{09FB4715-4213-4A16-9C6F-8B170EAC5FD9}"/>
    <cellStyle name="‡_STA-DRP_BOOK1_Sum_Problem_Copy of Copy of Daily Report Okt_base taja July 09" xfId="47246" xr:uid="{6FB1CEC0-265E-467D-8717-97F85E0663A0}"/>
    <cellStyle name="‡_STA-DRP_BOOK1_Sum_Problem_Copy of Copy of Daily Report Okt_base taja July 09 2" xfId="47247" xr:uid="{A72C578F-EA7E-402B-9570-5CFF9EE87053}"/>
    <cellStyle name="‡_STA-DRP_BOOK1_Sum_Problem_Copy of Copy of Daily Report Okt_base taja June 09" xfId="47248" xr:uid="{EAC24490-DD6D-4388-BCE9-EAAA9C42F58B}"/>
    <cellStyle name="‡_STA-DRP_BOOK1_Sum_Problem_Copy of Copy of Daily Report Okt_base taja June 09 2" xfId="47249" xr:uid="{570ECA29-8E08-448A-B7AF-BAA2A69B86D6}"/>
    <cellStyle name="‡_STA-DRP_BOOK1_Sum_Problem_Copy of Copy of Daily Report Okt_base taja March 09" xfId="47250" xr:uid="{07ADB3C3-C531-4FAE-998E-6284F9E87398}"/>
    <cellStyle name="‡_STA-DRP_BOOK1_Sum_Problem_Copy of Copy of Daily Report Okt_base taja March 09 2" xfId="47251" xr:uid="{0923C757-8D7B-4E17-9EE5-3C4268C3C3CC}"/>
    <cellStyle name="‡_STA-DRP_BOOK1_Sum_Problem_Copy of Copy of Daily Report Okt_base taja May 09" xfId="47252" xr:uid="{788E6F01-8F3A-415A-9020-66D49D5BA1BA}"/>
    <cellStyle name="‡_STA-DRP_BOOK1_Sum_Problem_Copy of Copy of Daily Report Okt_base taja May 09 2" xfId="47253" xr:uid="{C012A3DD-F777-4856-AFEA-352E0DA2230B}"/>
    <cellStyle name="‡_STA-DRP_BOOK1_Sum_Problem_Copy of Copy of Daily Report Okt_KPP HJUR global simulation r3" xfId="47254" xr:uid="{8301977B-82E9-4B55-8E0E-F6CA4EF70EE9}"/>
    <cellStyle name="‡_STA-DRP_BOOK1_Sum_Problem_Copy of Copy of Daily Report Okt_KPP HJUR global simulation r3 2" xfId="47255" xr:uid="{9F25B905-F3F5-455A-AD9A-3BE060EBD676}"/>
    <cellStyle name="‡_STA-DRP_BOOK1_Sum_Problem_Copy of Copy of Daily Report Okt_KPP HJUR global simulation r4" xfId="47256" xr:uid="{7ABECE4B-DC96-4B46-A320-B6B3260F9CAA}"/>
    <cellStyle name="‡_STA-DRP_BOOK1_Sum_Problem_Copy of Copy of Daily Report Okt_KPP HJUR global simulation r4 2" xfId="47257" xr:uid="{C6F42E4B-ED5C-4ABB-8CE9-FA404CF1FB56}"/>
    <cellStyle name="‡_STA-DRP_BOOK1_Sum_Problem_Copy of Copy of Daily Report Okt_KPP HJUR global simulation r9" xfId="47258" xr:uid="{31ECE9DB-894C-4DF9-899B-DFC23E8D5D11}"/>
    <cellStyle name="‡_STA-DRP_BOOK1_Sum_Problem_Copy of Copy of Daily Report Okt_KPP HJUR global simulation r9 2" xfId="47259" xr:uid="{3A2A751A-CCD8-45AF-A705-36954D4C855F}"/>
    <cellStyle name="‡_STA-DRP_BOOK1_Sum_Problem_KPP HJUR global simulation r3" xfId="47260" xr:uid="{6919DA9C-02DA-4C15-8188-B1D5643FFA1D}"/>
    <cellStyle name="‡_STA-DRP_BOOK1_Sum_Problem_KPP HJUR global simulation r3 2" xfId="47261" xr:uid="{4D47E2AD-6669-4C77-B183-BCEA09F22352}"/>
    <cellStyle name="‡_STA-DRP_BOOK1_Sum_Problem_KPP HJUR global simulation r4" xfId="47262" xr:uid="{D5726961-FEB6-4BC0-8598-93D4B280A3AA}"/>
    <cellStyle name="‡_STA-DRP_BOOK1_Sum_Problem_KPP HJUR global simulation r4 2" xfId="47263" xr:uid="{226F3B55-7C27-4FC8-984A-30020CF40505}"/>
    <cellStyle name="‡_STA-DRP_BOOK1_Sum_Problem_KPP HJUR global simulation r9" xfId="47264" xr:uid="{F6D9FA82-857E-4236-9D82-A2EB265DF50E}"/>
    <cellStyle name="‡_STA-DRP_BOOK1_Sum_Problem_KPP HJUR global simulation r9 2" xfId="47265" xr:uid="{7780FB68-7A38-42C0-A8E6-C3BCD3B01D43}"/>
    <cellStyle name="‡_STA-DRP_BOOK1_Summary" xfId="47266" xr:uid="{064F52FD-BF1C-49F6-B2E8-B68ABAC7A9A0}"/>
    <cellStyle name="‡_STA-DRP_BOOK1_Summary 2" xfId="47267" xr:uid="{DC275B4E-6750-49E6-A536-56F080E24BD2}"/>
    <cellStyle name="‡_STA-DRP_BOOK1_template checklist1" xfId="47268" xr:uid="{B361D7DF-1D70-440C-9403-8003ECEABDC0}"/>
    <cellStyle name="‡_STA-DRP_BOOK1_WIII PERSADA" xfId="47269" xr:uid="{F07D4DCA-1873-42C0-8513-1DE6D9E7B1A4}"/>
    <cellStyle name="‡_STA-DRP_BOOK1_Yearly Plan 2010_Rev April 2010" xfId="47270" xr:uid="{BE5D1EE7-4496-4DB0-90D0-E98CDAB2B3B3}"/>
    <cellStyle name="‡_STA-DRP_BOOK1_Yearly Plan 2010_Rev April 2010 2" xfId="47271" xr:uid="{D649AA08-F56D-4C0C-9F0D-868F83EEE5C5}"/>
    <cellStyle name="‡_STA-DRP_Book5" xfId="47272" xr:uid="{351FC1E5-1C71-4326-8C80-71CA8EF68530}"/>
    <cellStyle name="‡_STA-DRP_COE KPI Agustus" xfId="47273" xr:uid="{1E7C3668-FA11-4AE8-8D37-56A00FC865E5}"/>
    <cellStyle name="‡_STA-DRP_COE KPI April'07_CTM" xfId="47274" xr:uid="{1D497E53-507C-47D8-A434-C7C17285F506}"/>
    <cellStyle name="‡_STA-DRP_COE KPI_2" xfId="47275" xr:uid="{D6878556-3138-4E92-91F8-C2E8C15558B5}"/>
    <cellStyle name="‡_STA-DRP_Copy of 1 Desember '09" xfId="47276" xr:uid="{650F07BB-39BD-4AD6-B09B-7E2707DD1BFD}"/>
    <cellStyle name="‡_STA-DRP_Copy of Copy of Daily Report Okt" xfId="47277" xr:uid="{1CEFF081-B782-436D-A389-B19BDE5DE562}"/>
    <cellStyle name="‡_STA-DRP_Copy of Copy of Daily Report Okt 2" xfId="47278" xr:uid="{A3978816-E3D4-4939-A9F0-970AF2B45BDB}"/>
    <cellStyle name="‡_STA-DRP_Copy of Copy of Daily Report Okt_base taja April 09" xfId="47279" xr:uid="{0ABDD2DD-A49A-4BF3-8EE1-8616E3DEB8C1}"/>
    <cellStyle name="‡_STA-DRP_Copy of Copy of Daily Report Okt_base taja April 09 2" xfId="47280" xr:uid="{78BC15BA-9A8D-473A-B17F-87C2BB0E8AE8}"/>
    <cellStyle name="‡_STA-DRP_Copy of Copy of Daily Report Okt_base taja januari 09" xfId="47281" xr:uid="{3C170D7C-04A2-4DCD-80C0-D46AFBB0DA07}"/>
    <cellStyle name="‡_STA-DRP_Copy of Copy of Daily Report Okt_base taja januari 09 2" xfId="47282" xr:uid="{E3394DB0-0AD3-48B0-8260-C5A3F52503C6}"/>
    <cellStyle name="‡_STA-DRP_Copy of Copy of Daily Report Okt_base taja July 09" xfId="47283" xr:uid="{04F0B901-09ED-404C-9E06-F4739A58D148}"/>
    <cellStyle name="‡_STA-DRP_Copy of Copy of Daily Report Okt_base taja July 09 2" xfId="47284" xr:uid="{5431601B-7086-48D8-8DD0-7F258AA2A99B}"/>
    <cellStyle name="‡_STA-DRP_Copy of Copy of Daily Report Okt_base taja June 09" xfId="47285" xr:uid="{3CFC843A-C3EC-4737-87EF-0C5761E24443}"/>
    <cellStyle name="‡_STA-DRP_Copy of Copy of Daily Report Okt_base taja June 09 2" xfId="47286" xr:uid="{A0726185-AB85-42F5-B72B-AC9B90188E6A}"/>
    <cellStyle name="‡_STA-DRP_Copy of Copy of Daily Report Okt_base taja March 09" xfId="47287" xr:uid="{9E69BFD8-F810-46F5-B1B7-841B782C6A3F}"/>
    <cellStyle name="‡_STA-DRP_Copy of Copy of Daily Report Okt_base taja March 09 2" xfId="47288" xr:uid="{1B9E6019-7938-4A2B-9E64-60AE880E3C28}"/>
    <cellStyle name="‡_STA-DRP_Copy of Copy of Daily Report Okt_base taja May 09" xfId="47289" xr:uid="{6B322439-A531-4F57-9A51-4A8A925C20E2}"/>
    <cellStyle name="‡_STA-DRP_Copy of Copy of Daily Report Okt_base taja May 09 2" xfId="47290" xr:uid="{74C9A15E-DCB4-4CCB-ADE7-651033B37029}"/>
    <cellStyle name="‡_STA-DRP_Copy of Copy of Daily Report Okt_KPP HJUR global simulation r3" xfId="47291" xr:uid="{E6B3131D-0011-46DE-A3A0-74F52E4EE53A}"/>
    <cellStyle name="‡_STA-DRP_Copy of Copy of Daily Report Okt_KPP HJUR global simulation r3 2" xfId="47292" xr:uid="{28EFA59D-11F1-445F-B257-012ACC916BC3}"/>
    <cellStyle name="‡_STA-DRP_Copy of Copy of Daily Report Okt_KPP HJUR global simulation r4" xfId="47293" xr:uid="{8118C4D1-8CB6-45CA-A14E-F909B7E7D9F4}"/>
    <cellStyle name="‡_STA-DRP_Copy of Copy of Daily Report Okt_KPP HJUR global simulation r4 2" xfId="47294" xr:uid="{55E52AD1-8FDC-4C50-9855-281795F564A9}"/>
    <cellStyle name="‡_STA-DRP_Copy of Copy of Daily Report Okt_KPP HJUR global simulation r9" xfId="47295" xr:uid="{BABF3464-D006-44D6-A9DA-876200399567}"/>
    <cellStyle name="‡_STA-DRP_Copy of Copy of Daily Report Okt_KPP HJUR global simulation r9 2" xfId="47296" xr:uid="{7E43ACFA-B1A4-44C1-BA7D-69EABDEAD9A5}"/>
    <cellStyle name="‡_STA-DRP_Copy of daily konsol" xfId="47297" xr:uid="{8B878F78-9135-446F-875F-960B0CD4F0B9}"/>
    <cellStyle name="‡_STA-DRP_COR Analyze_2008-01_BAYA" xfId="47298" xr:uid="{F6CC5647-E595-41AA-B5C3-739BF602755F}"/>
    <cellStyle name="‡_STA-DRP_Daily 12 Mei '06" xfId="47299" xr:uid="{9EF779CA-7BFD-4FF8-96DA-37721182516F}"/>
    <cellStyle name="‡_STA-DRP_Daily 12 Mei '06 2" xfId="47300" xr:uid="{C2095016-5240-4A39-9BDC-F224443DB28C}"/>
    <cellStyle name="‡_STA-DRP_Daily 12 Mei '06_08_Daily Report  Agustus'11" xfId="47301" xr:uid="{329DA3C2-EDE6-4B08-ACC8-048838ECC1B1}"/>
    <cellStyle name="‡_STA-DRP_Daily 12 Mei '06_Copy of Copy of Daily Report Okt" xfId="47302" xr:uid="{84792A05-ABA6-4051-86AA-E27F10147214}"/>
    <cellStyle name="‡_STA-DRP_Daily 12 Mei '06_Copy of Copy of Daily Report Okt 2" xfId="47303" xr:uid="{F2E1A633-BC27-4FDE-8055-BDB4D22B4FD8}"/>
    <cellStyle name="‡_STA-DRP_Daily 12 Mei '06_Copy of Copy of Daily Report Okt_base taja April 09" xfId="47304" xr:uid="{78E1EE4A-C982-48E1-B14B-14B038AF9A26}"/>
    <cellStyle name="‡_STA-DRP_Daily 12 Mei '06_Copy of Copy of Daily Report Okt_base taja April 09 2" xfId="47305" xr:uid="{A36C9425-E4B0-42B2-863B-B91186EC8ECE}"/>
    <cellStyle name="‡_STA-DRP_Daily 12 Mei '06_Copy of Copy of Daily Report Okt_base taja januari 09" xfId="47306" xr:uid="{79104216-0DF1-4196-8D3F-1189822E67E1}"/>
    <cellStyle name="‡_STA-DRP_Daily 12 Mei '06_Copy of Copy of Daily Report Okt_base taja januari 09 2" xfId="47307" xr:uid="{1B755C9A-EC8E-49C5-97AD-78AE0C305220}"/>
    <cellStyle name="‡_STA-DRP_Daily 12 Mei '06_Copy of Copy of Daily Report Okt_base taja July 09" xfId="47308" xr:uid="{BD1A47B4-F2AC-44DA-B743-18B3F9740AD1}"/>
    <cellStyle name="‡_STA-DRP_Daily 12 Mei '06_Copy of Copy of Daily Report Okt_base taja July 09 2" xfId="47309" xr:uid="{E4A2F749-4445-4E3D-920B-4097AD54DB41}"/>
    <cellStyle name="‡_STA-DRP_Daily 12 Mei '06_Copy of Copy of Daily Report Okt_base taja June 09" xfId="47310" xr:uid="{6421EA78-0C74-49BB-B3B1-CB46DBB0580F}"/>
    <cellStyle name="‡_STA-DRP_Daily 12 Mei '06_Copy of Copy of Daily Report Okt_base taja June 09 2" xfId="47311" xr:uid="{AD806074-5907-4B8E-9CA4-27F8805503E8}"/>
    <cellStyle name="‡_STA-DRP_Daily 12 Mei '06_Copy of Copy of Daily Report Okt_base taja March 09" xfId="47312" xr:uid="{F52B7B7D-4F6A-4EA3-A8DF-CB30F68E514F}"/>
    <cellStyle name="‡_STA-DRP_Daily 12 Mei '06_Copy of Copy of Daily Report Okt_base taja March 09 2" xfId="47313" xr:uid="{4C840E3E-AC56-4474-98FA-FAE343A930A6}"/>
    <cellStyle name="‡_STA-DRP_Daily 12 Mei '06_Copy of Copy of Daily Report Okt_base taja May 09" xfId="47314" xr:uid="{9845BAA1-D7D5-43FB-8013-7BF67230F6F7}"/>
    <cellStyle name="‡_STA-DRP_Daily 12 Mei '06_Copy of Copy of Daily Report Okt_base taja May 09 2" xfId="47315" xr:uid="{E535D627-6B2A-4EA2-ADA9-4C3E4B919715}"/>
    <cellStyle name="‡_STA-DRP_Daily 12 Mei '06_Copy of Copy of Daily Report Okt_KPP HJUR global simulation r3" xfId="47316" xr:uid="{2161BC7D-B6D3-49E4-916C-8B40F62F039F}"/>
    <cellStyle name="‡_STA-DRP_Daily 12 Mei '06_Copy of Copy of Daily Report Okt_KPP HJUR global simulation r3 2" xfId="47317" xr:uid="{3D1CBAF1-0E98-4352-A537-EB993DFB8DC4}"/>
    <cellStyle name="‡_STA-DRP_Daily 12 Mei '06_Copy of Copy of Daily Report Okt_KPP HJUR global simulation r4" xfId="47318" xr:uid="{F65167C7-BE43-414E-BBDE-DF5D983ADD2A}"/>
    <cellStyle name="‡_STA-DRP_Daily 12 Mei '06_Copy of Copy of Daily Report Okt_KPP HJUR global simulation r4 2" xfId="47319" xr:uid="{B1D633A7-FFDE-499E-9D7D-1D928C511BA2}"/>
    <cellStyle name="‡_STA-DRP_Daily 12 Mei '06_Copy of Copy of Daily Report Okt_KPP HJUR global simulation r9" xfId="47320" xr:uid="{9ED47475-3FEC-41BF-90CB-54FA9443F1CF}"/>
    <cellStyle name="‡_STA-DRP_Daily 12 Mei '06_Copy of Copy of Daily Report Okt_KPP HJUR global simulation r9 2" xfId="47321" xr:uid="{61AC2569-F144-4172-9A4B-175529413DCA}"/>
    <cellStyle name="‡_STA-DRP_Daily 12 Mei '06_Daily Report  Feb'11" xfId="47322" xr:uid="{4B97B344-DB16-4436-95E0-ECE4D2AEAB36}"/>
    <cellStyle name="‡_STA-DRP_Daily 12 Mei '06_Daily Report  Jan'10" xfId="47323" xr:uid="{1C68E486-ED60-4F95-B34F-DE8F1722063B}"/>
    <cellStyle name="‡_STA-DRP_Daily 12 Mei '06_KPP HJUR global simulation r3" xfId="47324" xr:uid="{D36593B5-503F-4F84-AE94-439D05441785}"/>
    <cellStyle name="‡_STA-DRP_Daily 12 Mei '06_KPP HJUR global simulation r3 2" xfId="47325" xr:uid="{B80FF9DB-6D5F-4409-952F-3F7C653B8BF7}"/>
    <cellStyle name="‡_STA-DRP_Daily 12 Mei '06_KPP HJUR global simulation r4" xfId="47326" xr:uid="{3BF0918A-69C9-4B0F-A966-BCB91FACEC73}"/>
    <cellStyle name="‡_STA-DRP_Daily 12 Mei '06_KPP HJUR global simulation r4 2" xfId="47327" xr:uid="{ADB72C25-D4D4-4E37-9745-DAB7DF8C0D9B}"/>
    <cellStyle name="‡_STA-DRP_Daily 12 Mei '06_KPP HJUR global simulation r9" xfId="47328" xr:uid="{544191B3-1ADC-48F9-8716-68555846AD98}"/>
    <cellStyle name="‡_STA-DRP_Daily 12 Mei '06_KPP HJUR global simulation r9 2" xfId="47329" xr:uid="{A2403CB7-E43A-4F1E-814A-3074CDC3FABF}"/>
    <cellStyle name="‡_STA-DRP_Daily 12 Mei '06_Master Daily Report" xfId="47330" xr:uid="{BA4CF585-3DAB-4706-9178-5D2C9EB015F9}"/>
    <cellStyle name="‡_STA-DRP_Daily 12 Mei '06_Master Daily Report  Des'10" xfId="47331" xr:uid="{6E31CEEA-160F-4F94-A84F-23A5BFBD41E6}"/>
    <cellStyle name="‡_STA-DRP_Daily report juli" xfId="47332" xr:uid="{D083FB54-EFD4-4D89-991F-3F7BBE1CE62F}"/>
    <cellStyle name="‡_STA-DRP_Daily report juli 2" xfId="47333" xr:uid="{EDDDE46F-A85C-42F7-8898-08D774EF206E}"/>
    <cellStyle name="‡_STA-DRP_Daily report juli_base taja April 09" xfId="47334" xr:uid="{A8418019-AD5C-4344-929E-350E0A62A602}"/>
    <cellStyle name="‡_STA-DRP_Daily report juli_base taja April 09 2" xfId="47335" xr:uid="{46A7EC30-D473-46F5-87FF-1FB0B2870D19}"/>
    <cellStyle name="‡_STA-DRP_Daily report juli_base taja januari 09" xfId="47336" xr:uid="{C8F8E251-9BDF-41D0-82F5-53D779B6ED48}"/>
    <cellStyle name="‡_STA-DRP_Daily report juli_base taja januari 09 2" xfId="47337" xr:uid="{FDC00671-D295-480F-926A-89FB943CBE64}"/>
    <cellStyle name="‡_STA-DRP_Daily report juli_base taja July 09" xfId="47338" xr:uid="{82D0AE37-130F-48BA-B8A6-1D3802A77A6D}"/>
    <cellStyle name="‡_STA-DRP_Daily report juli_base taja July 09 2" xfId="47339" xr:uid="{33B2FD53-D12B-4DF0-85E9-165BDF5C7413}"/>
    <cellStyle name="‡_STA-DRP_Daily report juli_base taja June 09" xfId="47340" xr:uid="{3424258F-2134-497F-9B76-E13A17E5B3DC}"/>
    <cellStyle name="‡_STA-DRP_Daily report juli_base taja June 09 2" xfId="47341" xr:uid="{4D8F94F6-E7D1-4520-8031-D4AB4365DAFE}"/>
    <cellStyle name="‡_STA-DRP_Daily report juli_base taja March 09" xfId="47342" xr:uid="{AFFCAC8C-2CC2-48CA-8847-A214FCD4E22E}"/>
    <cellStyle name="‡_STA-DRP_Daily report juli_base taja March 09 2" xfId="47343" xr:uid="{6D815233-7FB9-4F9B-A993-B56D2075B5D4}"/>
    <cellStyle name="‡_STA-DRP_Daily report juli_base taja May 09" xfId="47344" xr:uid="{6546B7D4-AA1D-4BD1-A6C8-7ADC4BA76641}"/>
    <cellStyle name="‡_STA-DRP_Daily report juli_base taja May 09 2" xfId="47345" xr:uid="{0EF8DEEA-2FC7-40DB-B27E-39EF8BAABFEE}"/>
    <cellStyle name="‡_STA-DRP_Daily report juli_Copy of Copy of Daily Report Okt" xfId="47346" xr:uid="{8AA10742-8594-4E57-AAC0-2A198F5B3976}"/>
    <cellStyle name="‡_STA-DRP_Daily report juli_Copy of Copy of Daily Report Okt 2" xfId="47347" xr:uid="{187CF3CB-B4FC-4523-BB65-2AAE80E3FD1E}"/>
    <cellStyle name="‡_STA-DRP_Daily report juli_Copy of Copy of Daily Report Okt_base taja April 09" xfId="47348" xr:uid="{E4E84969-193A-4CC3-8B17-804A3B21C02C}"/>
    <cellStyle name="‡_STA-DRP_Daily report juli_Copy of Copy of Daily Report Okt_base taja April 09 2" xfId="47349" xr:uid="{B41167B6-DA09-416D-897B-8D48D99EE905}"/>
    <cellStyle name="‡_STA-DRP_Daily report juli_Copy of Copy of Daily Report Okt_base taja januari 09" xfId="47350" xr:uid="{FE4B2D9B-191B-4500-B050-6DC6EEE16D6E}"/>
    <cellStyle name="‡_STA-DRP_Daily report juli_Copy of Copy of Daily Report Okt_base taja januari 09 2" xfId="47351" xr:uid="{649013FD-63B3-4DFD-8E37-5306C8E82C1B}"/>
    <cellStyle name="‡_STA-DRP_Daily report juli_Copy of Copy of Daily Report Okt_base taja July 09" xfId="47352" xr:uid="{CFB48A8F-8BDE-41D2-989C-B43702FA6865}"/>
    <cellStyle name="‡_STA-DRP_Daily report juli_Copy of Copy of Daily Report Okt_base taja July 09 2" xfId="47353" xr:uid="{F9E6B245-FB94-4332-8ECE-582EA53D8514}"/>
    <cellStyle name="‡_STA-DRP_Daily report juli_Copy of Copy of Daily Report Okt_base taja June 09" xfId="47354" xr:uid="{316FDB69-96B8-41D1-BAD9-0E616059E976}"/>
    <cellStyle name="‡_STA-DRP_Daily report juli_Copy of Copy of Daily Report Okt_base taja June 09 2" xfId="47355" xr:uid="{B1BD8277-DFE9-4D25-94C0-AFB31A2F2667}"/>
    <cellStyle name="‡_STA-DRP_Daily report juli_Copy of Copy of Daily Report Okt_base taja March 09" xfId="47356" xr:uid="{5DA14631-319C-4278-A483-C6F8ADE5ED4F}"/>
    <cellStyle name="‡_STA-DRP_Daily report juli_Copy of Copy of Daily Report Okt_base taja March 09 2" xfId="47357" xr:uid="{AC6557F4-D8AB-4463-9130-0DEC09769E47}"/>
    <cellStyle name="‡_STA-DRP_Daily report juli_Copy of Copy of Daily Report Okt_base taja May 09" xfId="47358" xr:uid="{2042CEAF-5FB1-4803-9E0A-1140E08532E3}"/>
    <cellStyle name="‡_STA-DRP_Daily report juli_Copy of Copy of Daily Report Okt_base taja May 09 2" xfId="47359" xr:uid="{D52A419D-1633-426E-ADCC-AF24129E479D}"/>
    <cellStyle name="‡_STA-DRP_Daily report juli_Copy of Copy of Daily Report Okt_KPP HJUR global simulation r3" xfId="47360" xr:uid="{B56A9D17-F390-4432-B84F-48E351D15350}"/>
    <cellStyle name="‡_STA-DRP_Daily report juli_Copy of Copy of Daily Report Okt_KPP HJUR global simulation r3 2" xfId="47361" xr:uid="{35E9A36E-3D1C-4C12-8D17-677CF3E41984}"/>
    <cellStyle name="‡_STA-DRP_Daily report juli_Copy of Copy of Daily Report Okt_KPP HJUR global simulation r4" xfId="47362" xr:uid="{C32AD5BD-8257-45C4-946D-D0287404E209}"/>
    <cellStyle name="‡_STA-DRP_Daily report juli_Copy of Copy of Daily Report Okt_KPP HJUR global simulation r4 2" xfId="47363" xr:uid="{E20A6227-8ACF-4AD6-8BEF-6CEF61FCBEE4}"/>
    <cellStyle name="‡_STA-DRP_Daily report juli_Copy of Copy of Daily Report Okt_KPP HJUR global simulation r9" xfId="47364" xr:uid="{28914855-819F-4FD2-AD56-91C2E8CC94DE}"/>
    <cellStyle name="‡_STA-DRP_Daily report juli_Copy of Copy of Daily Report Okt_KPP HJUR global simulation r9 2" xfId="47365" xr:uid="{E346547E-79DC-445A-B72D-0DF813153878}"/>
    <cellStyle name="‡_STA-DRP_Daily report juli_KPP HJUR global simulation r3" xfId="47366" xr:uid="{DBFE8586-D608-483D-9C05-F00B2BB2214C}"/>
    <cellStyle name="‡_STA-DRP_Daily report juli_KPP HJUR global simulation r3 2" xfId="47367" xr:uid="{C062ED04-78EE-4DE9-B020-4FE2D24E6A80}"/>
    <cellStyle name="‡_STA-DRP_Daily report juli_KPP HJUR global simulation r4" xfId="47368" xr:uid="{B9CEA057-CADA-45C5-85E7-5C112D3F74A7}"/>
    <cellStyle name="‡_STA-DRP_Daily report juli_KPP HJUR global simulation r4 2" xfId="47369" xr:uid="{BFCFDB52-C7B8-4573-B71D-9B14A58ECF8E}"/>
    <cellStyle name="‡_STA-DRP_Daily report juli_KPP HJUR global simulation r9" xfId="47370" xr:uid="{7E3BF884-D760-49E7-9F7B-6EFF160EAF7B}"/>
    <cellStyle name="‡_STA-DRP_Daily report juli_KPP HJUR global simulation r9 2" xfId="47371" xr:uid="{A7D0482D-F181-44DF-8E71-104203DA9F9D}"/>
    <cellStyle name="‡_STA-DRP_Drill Blast Inspeksi" xfId="47372" xr:uid="{BF4B618D-7361-40AC-806D-285633448727}"/>
    <cellStyle name="‡_STA-DRP_est" xfId="47373" xr:uid="{B928D6BD-2276-49F3-A3D1-09EF4EC1CF9C}"/>
    <cellStyle name="‡_STA-DRP_est 2" xfId="47374" xr:uid="{983AECFD-E9CB-4905-ACDF-A6C0D0DF3FEA}"/>
    <cellStyle name="‡_STA-DRP_GEA" xfId="47375" xr:uid="{11AC0E1D-FC0B-45B1-9CE3-E2E5583330FF}"/>
    <cellStyle name="‡_STA-DRP_GEA 2" xfId="47376" xr:uid="{12255F62-BC18-4344-8BD4-3A6E112E85AB}"/>
    <cellStyle name="‡_STA-DRP_Hourly Mar '08" xfId="47377" xr:uid="{6DE1828B-B5B4-4680-9BDD-CF0B77F0AE07}"/>
    <cellStyle name="‡_STA-DRP_Hourly Mar '08 2" xfId="47378" xr:uid="{94B1B807-B144-4657-94B6-B90BE13B7D51}"/>
    <cellStyle name="‡_STA-DRP_Hourly Mar '08_base taja April 09" xfId="47379" xr:uid="{ABD57DE6-F9F5-43C9-B99C-C08B9C0B0264}"/>
    <cellStyle name="‡_STA-DRP_Hourly Mar '08_base taja April 09 2" xfId="47380" xr:uid="{237270D5-ACAE-4753-B56A-7E156E47285C}"/>
    <cellStyle name="‡_STA-DRP_Hourly Mar '08_base taja januari 09" xfId="47381" xr:uid="{9D587296-700B-47EF-965E-F9451C707E95}"/>
    <cellStyle name="‡_STA-DRP_Hourly Mar '08_base taja januari 09 2" xfId="47382" xr:uid="{A09B18E2-D056-48A1-9A80-614B4A96F44E}"/>
    <cellStyle name="‡_STA-DRP_Hourly Mar '08_base taja July 09" xfId="47383" xr:uid="{6AD26A9E-066E-4E9B-89D4-3F67B8B05E24}"/>
    <cellStyle name="‡_STA-DRP_Hourly Mar '08_base taja July 09 2" xfId="47384" xr:uid="{76EBCF66-74A7-47C4-A547-DC5C80E83999}"/>
    <cellStyle name="‡_STA-DRP_Hourly Mar '08_base taja June 09" xfId="47385" xr:uid="{7947FAD5-1384-471D-9464-414D095F302E}"/>
    <cellStyle name="‡_STA-DRP_Hourly Mar '08_base taja June 09 2" xfId="47386" xr:uid="{395E52A5-BB65-48B4-BBF4-56A7CB890A8C}"/>
    <cellStyle name="‡_STA-DRP_Hourly Mar '08_base taja March 09" xfId="47387" xr:uid="{0B559290-AAB0-4E18-832D-A6AACC37DDCA}"/>
    <cellStyle name="‡_STA-DRP_Hourly Mar '08_base taja March 09 2" xfId="47388" xr:uid="{D96411A7-6FFB-4B67-A29F-2C74A520446A}"/>
    <cellStyle name="‡_STA-DRP_Hourly Mar '08_base taja May 09" xfId="47389" xr:uid="{26E8A687-1EAA-4F2A-8095-5244B6342A64}"/>
    <cellStyle name="‡_STA-DRP_Hourly Mar '08_base taja May 09 2" xfId="47390" xr:uid="{49E10FE7-7891-4126-A0FF-04D138288338}"/>
    <cellStyle name="‡_STA-DRP_Hourly Mar '08_KPP HJUR global simulation r3" xfId="47391" xr:uid="{BAE78EC8-DD3D-4CF4-8710-3D34894EC598}"/>
    <cellStyle name="‡_STA-DRP_Hourly Mar '08_KPP HJUR global simulation r3 2" xfId="47392" xr:uid="{6FF99A3B-5048-4001-81D2-30AF814D64F9}"/>
    <cellStyle name="‡_STA-DRP_Hourly Mar '08_KPP HJUR global simulation r4" xfId="47393" xr:uid="{5BFC0028-B10C-4DB2-8F86-20C566F4117F}"/>
    <cellStyle name="‡_STA-DRP_Hourly Mar '08_KPP HJUR global simulation r4 2" xfId="47394" xr:uid="{4C1DB5D9-E79F-44EC-B211-284D93F3747C}"/>
    <cellStyle name="‡_STA-DRP_Hourly Mar '08_KPP HJUR global simulation r9" xfId="47395" xr:uid="{4B0518D9-1145-40BD-8418-1E489076E9C6}"/>
    <cellStyle name="‡_STA-DRP_Hourly Mar '08_KPP HJUR global simulation r9 2" xfId="47396" xr:uid="{BD01808F-A60B-4164-801F-C74A702A3432}"/>
    <cellStyle name="‡_STA-DRP_IBS 2009_V2 Final" xfId="47397" xr:uid="{31805A59-FB08-4D12-BC36-B51FBDE24DC5}"/>
    <cellStyle name="‡_STA-DRP_IBS 2009_V2 Final 2" xfId="47398" xr:uid="{D42D0A9D-FDCE-47CC-8044-FA7F026DF00F}"/>
    <cellStyle name="‡_STA-DRP_konsol" xfId="47399" xr:uid="{D67BF485-6B7D-4E91-A5BD-054DE4ADBD96}"/>
    <cellStyle name="‡_STA-DRP_KPI Cost Engineering Rev 2" xfId="47400" xr:uid="{0AC1F2DD-CB17-49D5-A4BE-904F78E4D139}"/>
    <cellStyle name="‡_STA-DRP_KPI Cost Engineering Rev 2 2" xfId="47401" xr:uid="{710988B9-E8F5-4802-996C-4E376FFD3F9F}"/>
    <cellStyle name="‡_STA-DRP_KPI Cost Engineering Rev 2 2 2" xfId="47402" xr:uid="{BE869CFB-9C1D-4DD0-9D9A-231E6CD3F45C}"/>
    <cellStyle name="‡_STA-DRP_KPI Cost Engineering Rev 2 3" xfId="47403" xr:uid="{5D5CB72A-5012-4B07-82AE-7153918BDC2D}"/>
    <cellStyle name="‡_STA-DRP_KPI GL Notes" xfId="47404" xr:uid="{AD71B874-5537-42ED-9271-E4CEE7502872}"/>
    <cellStyle name="‡_STA-DRP_KPI GL Notes_KPI Notes_1" xfId="47405" xr:uid="{CF568C16-77AB-4666-9050-91BBB84176EE}"/>
    <cellStyle name="‡_STA-DRP_KPI GL Notes_Presentasi" xfId="47406" xr:uid="{97EAFA33-DAEB-479C-A8AC-CF8CE84373A8}"/>
    <cellStyle name="‡_STA-DRP_KPI GL Notes_Presentasi 3" xfId="47407" xr:uid="{84618160-764D-4367-A2B6-C8D0D6FBE830}"/>
    <cellStyle name="‡_STA-DRP_KPI GL Notes_Presentasi KPI GL" xfId="47408" xr:uid="{1533BFC0-5193-4CE9-8BE7-A1384A13BE24}"/>
    <cellStyle name="‡_STA-DRP_KPI GL Notes_Presentasi KPI GL2" xfId="47409" xr:uid="{E813372A-6D0E-46F4-81CE-C71A5708D932}"/>
    <cellStyle name="‡_STA-DRP_KPI GL Notes_Presentasi." xfId="47410" xr:uid="{B4B6B132-24CB-4CAE-8F96-1178C5AC2906}"/>
    <cellStyle name="‡_STA-DRP_KPI GL Notes_Presentasi1" xfId="47411" xr:uid="{F6FFCA0D-79B1-4B3D-8120-A46484BB0D8A}"/>
    <cellStyle name="‡_STA-DRP_KPI GL Notes_Presentasi2" xfId="47412" xr:uid="{595FD2A9-60DA-48C2-ABE6-DDF910F78B7D}"/>
    <cellStyle name="‡_STA-DRP_KPI GL Notes_Presentasi3" xfId="47413" xr:uid="{6D01A7B9-2575-4226-83B4-B42664987BA7}"/>
    <cellStyle name="‡_STA-DRP_KPI GL Notes_Presentasi4" xfId="47414" xr:uid="{CF727281-2BC5-4361-AB7F-FAF694E12045}"/>
    <cellStyle name="‡_STA-DRP_KPI Notes" xfId="47415" xr:uid="{B4C2B22A-6822-4DD8-B5CA-532EA5B4C894}"/>
    <cellStyle name="‡_STA-DRP_KPI Notes_1" xfId="47416" xr:uid="{323A6F2B-822E-4819-8448-592D9BA955C1}"/>
    <cellStyle name="‡_STA-DRP_KPI Notes_KPI Notes_1" xfId="47417" xr:uid="{BDA10D91-4BE6-44A7-ACBB-A7EEFDB26047}"/>
    <cellStyle name="‡_STA-DRP_KPI Notes_Presentasi" xfId="47418" xr:uid="{C14808E7-4EBD-4BB0-A17D-98DBB86D14B3}"/>
    <cellStyle name="‡_STA-DRP_KPI Notes_Presentasi 3" xfId="47419" xr:uid="{A0B90968-F555-4E79-865C-FD1996C284BA}"/>
    <cellStyle name="‡_STA-DRP_KPI Notes_Presentasi KPI GL" xfId="47420" xr:uid="{59D5CAB8-68D0-4D3E-9028-A19A11C592E9}"/>
    <cellStyle name="‡_STA-DRP_KPI Notes_Presentasi KPI GL2" xfId="47421" xr:uid="{378B1C35-AEC6-4575-8778-DD7EB5489601}"/>
    <cellStyle name="‡_STA-DRP_KPI Notes_Presentasi." xfId="47422" xr:uid="{5B8C5FAE-4F1E-4E10-BD3B-E8E7DAD92160}"/>
    <cellStyle name="‡_STA-DRP_KPI Notes_Presentasi1" xfId="47423" xr:uid="{7819CAAD-0ED4-4495-8AB3-4B062A024B96}"/>
    <cellStyle name="‡_STA-DRP_KPI Notes_Presentasi2" xfId="47424" xr:uid="{577FBB0E-A3C4-418A-9E7D-9D89EF58CF10}"/>
    <cellStyle name="‡_STA-DRP_KPI Notes_Presentasi3" xfId="47425" xr:uid="{B69EE17C-99AA-429F-89F7-7744BD18D259}"/>
    <cellStyle name="‡_STA-DRP_KPI Notes_Presentasi4" xfId="47426" xr:uid="{727F955F-6F4C-4A4E-A120-29CB1F6CEE7D}"/>
    <cellStyle name="‡_STA-DRP_KPI WeekLY 4" xfId="47427" xr:uid="{853BC7E1-4E28-4969-9C3E-306DAD2D2050}"/>
    <cellStyle name="‡_STA-DRP_KPI WeekLY II" xfId="47428" xr:uid="{E7454553-90DC-499D-B2CE-553B9A898B57}"/>
    <cellStyle name="‡_STA-DRP_KPP HJUR global simulation r3" xfId="47429" xr:uid="{A44B791B-5FFD-4762-80EE-A21710265089}"/>
    <cellStyle name="‡_STA-DRP_KPP HJUR global simulation r3 2" xfId="47430" xr:uid="{F2798F58-A178-4BDA-8D1A-89964955F536}"/>
    <cellStyle name="‡_STA-DRP_KPP HJUR global simulation r4" xfId="47431" xr:uid="{49FEFD5A-E210-447A-9570-1236F84B912E}"/>
    <cellStyle name="‡_STA-DRP_KPP HJUR global simulation r4 2" xfId="47432" xr:uid="{7D2A7F94-F70F-464E-8F9F-1322B47BD219}"/>
    <cellStyle name="‡_STA-DRP_KPP HJUR global simulation r9" xfId="47433" xr:uid="{84E04E0F-BA18-456B-9AD1-4E836DFA4A70}"/>
    <cellStyle name="‡_STA-DRP_KPP HJUR global simulation r9 2" xfId="47434" xr:uid="{E2F9FBFD-0841-4BE3-8217-3479503CEB3C}"/>
    <cellStyle name="‡_STA-DRP_Loss Opp" xfId="47435" xr:uid="{D6C6512C-51D7-40D0-9810-8955CEE5A913}"/>
    <cellStyle name="‡_STA-DRP_Master Monthly Plan" xfId="47436" xr:uid="{6B2F7D1C-5EB4-40AC-8401-AE57C0A337D9}"/>
    <cellStyle name="‡_STA-DRP_Master Monthly Plan 2" xfId="47437" xr:uid="{EFA678BD-24E4-41F1-8A3A-B09B3A9B83ED}"/>
    <cellStyle name="‡_STA-DRP_Monitor &amp; Control Cost" xfId="47438" xr:uid="{142310C2-DE6A-4F42-8F0C-6A73DF22B0E8}"/>
    <cellStyle name="‡_STA-DRP_Monitor &amp; Control Cost 2" xfId="47439" xr:uid="{FF593892-61BF-47EA-936D-012C7E34A2B3}"/>
    <cellStyle name="‡_STA-DRP_monitoring budget April" xfId="47440" xr:uid="{59532DB0-8C62-432B-B9F9-A2C210F0EC92}"/>
    <cellStyle name="‡_STA-DRP_Monthly Agust 2005" xfId="47441" xr:uid="{C284522A-08D7-4801-9080-67348ACE7571}"/>
    <cellStyle name="‡_STA-DRP_Monthly Agust 2005 2" xfId="47442" xr:uid="{40284EE9-5B1E-496C-B706-47915029BF4A}"/>
    <cellStyle name="‡_STA-DRP_Monthly Agust 2005_09 DAR MASTER September '07 " xfId="47443" xr:uid="{A8506DA3-7775-4FDB-BDCF-B4EE65181823}"/>
    <cellStyle name="‡_STA-DRP_Monthly Agust 2005_09 DAR MASTER September '07 _WIII PERSADA" xfId="47444" xr:uid="{F66A2FD5-8B27-45C4-819B-DF9B0F81BEF5}"/>
    <cellStyle name="‡_STA-DRP_Monthly Agust 2005_09 DAR MASTER September '07 Versi 1 " xfId="47445" xr:uid="{A33818BD-80C4-43E3-A3DE-A6F7986453D4}"/>
    <cellStyle name="‡_STA-DRP_Monthly Agust 2005_09 DAR MASTER September '07 Versi 1 _WIII PERSADA" xfId="47446" xr:uid="{91FC8A45-5C1B-4947-8CC9-732E6F9ECF64}"/>
    <cellStyle name="‡_STA-DRP_Monthly Agust 2005_base taja April 09" xfId="47447" xr:uid="{5FB0536E-80B8-466F-91B2-D76C30388817}"/>
    <cellStyle name="‡_STA-DRP_Monthly Agust 2005_base taja April 09 2" xfId="47448" xr:uid="{0A863DE7-82C2-48F0-ACFC-12FE0B46D473}"/>
    <cellStyle name="‡_STA-DRP_Monthly Agust 2005_base taja januari 09" xfId="47449" xr:uid="{83E108A5-B292-4054-B1EF-06C48ACCDDB7}"/>
    <cellStyle name="‡_STA-DRP_Monthly Agust 2005_base taja januari 09 2" xfId="47450" xr:uid="{5FE43009-7ED7-4C42-B985-5C3FA1323BAA}"/>
    <cellStyle name="‡_STA-DRP_Monthly Agust 2005_base taja July 09" xfId="47451" xr:uid="{0B0DBABB-8C86-4C8F-9387-69AB614D4CB3}"/>
    <cellStyle name="‡_STA-DRP_Monthly Agust 2005_base taja July 09 2" xfId="47452" xr:uid="{21983C94-BD0C-4334-9035-4F232CB3ECEA}"/>
    <cellStyle name="‡_STA-DRP_Monthly Agust 2005_base taja June 09" xfId="47453" xr:uid="{B6CDDCCD-1FB2-4971-9550-DB55A88FF770}"/>
    <cellStyle name="‡_STA-DRP_Monthly Agust 2005_base taja June 09 2" xfId="47454" xr:uid="{E4BA8F40-C644-4C7F-827F-B74773EEF542}"/>
    <cellStyle name="‡_STA-DRP_Monthly Agust 2005_base taja March 09" xfId="47455" xr:uid="{F40E254F-D005-48A3-B74B-2AFE5606E390}"/>
    <cellStyle name="‡_STA-DRP_Monthly Agust 2005_base taja March 09 2" xfId="47456" xr:uid="{4C1D7392-538E-4AE6-B1FB-E5A968FECD6E}"/>
    <cellStyle name="‡_STA-DRP_Monthly Agust 2005_base taja May 09" xfId="47457" xr:uid="{7C38F0D1-402C-4470-841E-5509D4BFF2C1}"/>
    <cellStyle name="‡_STA-DRP_Monthly Agust 2005_base taja May 09 2" xfId="47458" xr:uid="{5EEA9F5B-8F94-40CF-BE4B-2384E3F7BF7F}"/>
    <cellStyle name="‡_STA-DRP_Monthly Agust 2005_Copy of Copy of Daily Report Okt" xfId="47459" xr:uid="{FC0D9841-5C4C-4311-8562-F441176A688B}"/>
    <cellStyle name="‡_STA-DRP_Monthly Agust 2005_Copy of Copy of Daily Report Okt 2" xfId="47460" xr:uid="{0811C6E0-4332-478C-8E1B-03AF50438886}"/>
    <cellStyle name="‡_STA-DRP_Monthly Agust 2005_Copy of Copy of Daily Report Okt_base taja April 09" xfId="47461" xr:uid="{AD6229AE-084B-4753-9C7E-2D4A0A0187E0}"/>
    <cellStyle name="‡_STA-DRP_Monthly Agust 2005_Copy of Copy of Daily Report Okt_base taja April 09 2" xfId="47462" xr:uid="{BFAEE032-A188-45FF-89D7-FD8E6D332672}"/>
    <cellStyle name="‡_STA-DRP_Monthly Agust 2005_Copy of Copy of Daily Report Okt_base taja januari 09" xfId="47463" xr:uid="{50AEFDFD-A3DD-4DFC-A00F-3B81D65B90BF}"/>
    <cellStyle name="‡_STA-DRP_Monthly Agust 2005_Copy of Copy of Daily Report Okt_base taja januari 09 2" xfId="47464" xr:uid="{B9E4EDDF-DA77-4155-9973-7889F0E5CDCD}"/>
    <cellStyle name="‡_STA-DRP_Monthly Agust 2005_Copy of Copy of Daily Report Okt_base taja July 09" xfId="47465" xr:uid="{231CB98F-3F1F-42DB-8B9A-101B9A8892F9}"/>
    <cellStyle name="‡_STA-DRP_Monthly Agust 2005_Copy of Copy of Daily Report Okt_base taja July 09 2" xfId="47466" xr:uid="{E0DC7D16-3948-433B-B183-3A029220ABE8}"/>
    <cellStyle name="‡_STA-DRP_Monthly Agust 2005_Copy of Copy of Daily Report Okt_base taja June 09" xfId="47467" xr:uid="{5522BEF1-016E-4F14-9832-AA72B464C690}"/>
    <cellStyle name="‡_STA-DRP_Monthly Agust 2005_Copy of Copy of Daily Report Okt_base taja June 09 2" xfId="47468" xr:uid="{1BB08A40-FAA5-4A16-9059-386CCBBAD850}"/>
    <cellStyle name="‡_STA-DRP_Monthly Agust 2005_Copy of Copy of Daily Report Okt_base taja March 09" xfId="47469" xr:uid="{AA1A3DAA-282F-4705-9B3B-8911B0DAC956}"/>
    <cellStyle name="‡_STA-DRP_Monthly Agust 2005_Copy of Copy of Daily Report Okt_base taja March 09 2" xfId="47470" xr:uid="{65D50F9D-AD88-4980-9FE7-CEDEB1930CE4}"/>
    <cellStyle name="‡_STA-DRP_Monthly Agust 2005_Copy of Copy of Daily Report Okt_base taja May 09" xfId="47471" xr:uid="{2BC5ADD3-34D7-488B-8F5B-43CAA8BC00A7}"/>
    <cellStyle name="‡_STA-DRP_Monthly Agust 2005_Copy of Copy of Daily Report Okt_base taja May 09 2" xfId="47472" xr:uid="{490C13FB-F7E3-44C2-8FCB-8E399AC3A412}"/>
    <cellStyle name="‡_STA-DRP_Monthly Agust 2005_Copy of Copy of Daily Report Okt_KPP HJUR global simulation r3" xfId="47473" xr:uid="{1882E886-D987-4E92-844F-FC7A8D16DBA4}"/>
    <cellStyle name="‡_STA-DRP_Monthly Agust 2005_Copy of Copy of Daily Report Okt_KPP HJUR global simulation r3 2" xfId="47474" xr:uid="{B6FF50AE-EA48-416A-801E-61D937E6C2C9}"/>
    <cellStyle name="‡_STA-DRP_Monthly Agust 2005_Copy of Copy of Daily Report Okt_KPP HJUR global simulation r4" xfId="47475" xr:uid="{CF9AC232-07DD-4C92-8F6A-E4B8BA71363F}"/>
    <cellStyle name="‡_STA-DRP_Monthly Agust 2005_Copy of Copy of Daily Report Okt_KPP HJUR global simulation r4 2" xfId="47476" xr:uid="{9097A5D2-8093-4322-A011-B9F593CFC15E}"/>
    <cellStyle name="‡_STA-DRP_Monthly Agust 2005_Copy of Copy of Daily Report Okt_KPP HJUR global simulation r9" xfId="47477" xr:uid="{FC8683EC-6057-4381-BD99-C6F85CCE7F40}"/>
    <cellStyle name="‡_STA-DRP_Monthly Agust 2005_Copy of Copy of Daily Report Okt_KPP HJUR global simulation r9 2" xfId="47478" xr:uid="{6E6EB73C-ED66-4383-9555-F29FD075CEE2}"/>
    <cellStyle name="‡_STA-DRP_Monthly Agust 2005_Daily 12 Mei '06" xfId="47479" xr:uid="{937DF6D6-0506-4778-BD20-3510D289976F}"/>
    <cellStyle name="‡_STA-DRP_Monthly Agust 2005_Daily 12 Mei '06 2" xfId="47480" xr:uid="{63FB4D1C-5F9D-4038-8E92-AA4A72497F9E}"/>
    <cellStyle name="‡_STA-DRP_Monthly Agust 2005_Daily 12 Mei '06_08_Daily Report  Agustus'11" xfId="47481" xr:uid="{4D12F527-A2D6-43F6-9101-A8A2F5E2C598}"/>
    <cellStyle name="‡_STA-DRP_Monthly Agust 2005_Daily 12 Mei '06_Copy of Copy of Daily Report Okt" xfId="47482" xr:uid="{81E5DCB7-C0CE-4F7E-BCCF-C683BEB44CC8}"/>
    <cellStyle name="‡_STA-DRP_Monthly Agust 2005_Daily 12 Mei '06_Copy of Copy of Daily Report Okt 2" xfId="47483" xr:uid="{4EBBDA5C-45C7-4AB2-8A03-CE555E2709B7}"/>
    <cellStyle name="‡_STA-DRP_Monthly Agust 2005_Daily 12 Mei '06_Copy of Copy of Daily Report Okt_base taja April 09" xfId="47484" xr:uid="{FF6C059B-FCBD-4DA3-B026-AC7611352273}"/>
    <cellStyle name="‡_STA-DRP_Monthly Agust 2005_Daily 12 Mei '06_Copy of Copy of Daily Report Okt_base taja April 09 2" xfId="47485" xr:uid="{66CEDA17-2105-419F-AD8E-1606A8715367}"/>
    <cellStyle name="‡_STA-DRP_Monthly Agust 2005_Daily 12 Mei '06_Copy of Copy of Daily Report Okt_base taja januari 09" xfId="47486" xr:uid="{BEE34473-0F2F-4954-BAA3-14DFFCDC66FD}"/>
    <cellStyle name="‡_STA-DRP_Monthly Agust 2005_Daily 12 Mei '06_Copy of Copy of Daily Report Okt_base taja januari 09 2" xfId="47487" xr:uid="{CF59844E-34E4-414D-85BA-D451A8B0BF1F}"/>
    <cellStyle name="‡_STA-DRP_Monthly Agust 2005_Daily 12 Mei '06_Copy of Copy of Daily Report Okt_base taja July 09" xfId="47488" xr:uid="{1CFD89DD-9DF8-46D1-A907-A1B02FF5F43E}"/>
    <cellStyle name="‡_STA-DRP_Monthly Agust 2005_Daily 12 Mei '06_Copy of Copy of Daily Report Okt_base taja July 09 2" xfId="47489" xr:uid="{205628B8-509E-4385-9CAC-89C2A76A8CCF}"/>
    <cellStyle name="‡_STA-DRP_Monthly Agust 2005_Daily 12 Mei '06_Copy of Copy of Daily Report Okt_base taja June 09" xfId="47490" xr:uid="{3216915B-3931-4E26-A133-818343A624EC}"/>
    <cellStyle name="‡_STA-DRP_Monthly Agust 2005_Daily 12 Mei '06_Copy of Copy of Daily Report Okt_base taja June 09 2" xfId="47491" xr:uid="{76D2C8E5-B83B-410D-A90C-C54427704953}"/>
    <cellStyle name="‡_STA-DRP_Monthly Agust 2005_Daily 12 Mei '06_Copy of Copy of Daily Report Okt_base taja March 09" xfId="47492" xr:uid="{F0606F4A-31B7-4AAB-AD57-C1277DD5906A}"/>
    <cellStyle name="‡_STA-DRP_Monthly Agust 2005_Daily 12 Mei '06_Copy of Copy of Daily Report Okt_base taja March 09 2" xfId="47493" xr:uid="{C7EAB4DB-82F2-48AA-9795-3694C237F05A}"/>
    <cellStyle name="‡_STA-DRP_Monthly Agust 2005_Daily 12 Mei '06_Copy of Copy of Daily Report Okt_base taja May 09" xfId="47494" xr:uid="{9DBBEC72-BC4B-49E7-8AF8-7060FE7D15EB}"/>
    <cellStyle name="‡_STA-DRP_Monthly Agust 2005_Daily 12 Mei '06_Copy of Copy of Daily Report Okt_base taja May 09 2" xfId="47495" xr:uid="{849278AD-D2ED-430A-AFD1-2AC4605E4876}"/>
    <cellStyle name="‡_STA-DRP_Monthly Agust 2005_Daily 12 Mei '06_Copy of Copy of Daily Report Okt_KPP HJUR global simulation r3" xfId="47496" xr:uid="{18BED95D-4FDE-4254-A5BC-B244CABBFC30}"/>
    <cellStyle name="‡_STA-DRP_Monthly Agust 2005_Daily 12 Mei '06_Copy of Copy of Daily Report Okt_KPP HJUR global simulation r3 2" xfId="47497" xr:uid="{E9D34DD2-924A-446F-9EF2-A6C090B17F29}"/>
    <cellStyle name="‡_STA-DRP_Monthly Agust 2005_Daily 12 Mei '06_Copy of Copy of Daily Report Okt_KPP HJUR global simulation r4" xfId="47498" xr:uid="{B996977C-5206-4E5B-A4CD-52531A3BB226}"/>
    <cellStyle name="‡_STA-DRP_Monthly Agust 2005_Daily 12 Mei '06_Copy of Copy of Daily Report Okt_KPP HJUR global simulation r4 2" xfId="47499" xr:uid="{27D3607E-95F3-4BA1-88A3-B67DF2D8BA8A}"/>
    <cellStyle name="‡_STA-DRP_Monthly Agust 2005_Daily 12 Mei '06_Copy of Copy of Daily Report Okt_KPP HJUR global simulation r9" xfId="47500" xr:uid="{C459236A-C35F-4633-ABD6-EC6AFE996358}"/>
    <cellStyle name="‡_STA-DRP_Monthly Agust 2005_Daily 12 Mei '06_Copy of Copy of Daily Report Okt_KPP HJUR global simulation r9 2" xfId="47501" xr:uid="{C241E0D3-1F90-48A9-98FE-94FF7C6B11BF}"/>
    <cellStyle name="‡_STA-DRP_Monthly Agust 2005_Daily 12 Mei '06_Daily Report  Feb'11" xfId="47502" xr:uid="{3849CC3A-61D1-420E-9067-A579169BBA0A}"/>
    <cellStyle name="‡_STA-DRP_Monthly Agust 2005_Daily 12 Mei '06_Daily Report  Jan'10" xfId="47503" xr:uid="{6EDD7699-535E-461A-88B2-0ECE08094709}"/>
    <cellStyle name="‡_STA-DRP_Monthly Agust 2005_Daily 12 Mei '06_KPP HJUR global simulation r3" xfId="47504" xr:uid="{CE9F1CD8-FA7A-40B4-957F-4643CEADECA6}"/>
    <cellStyle name="‡_STA-DRP_Monthly Agust 2005_Daily 12 Mei '06_KPP HJUR global simulation r3 2" xfId="47505" xr:uid="{BC0DEF06-D785-40F6-9898-456502FF1A29}"/>
    <cellStyle name="‡_STA-DRP_Monthly Agust 2005_Daily 12 Mei '06_KPP HJUR global simulation r4" xfId="47506" xr:uid="{644748B5-69EA-4DF5-BBA2-D1F3BE8B4D42}"/>
    <cellStyle name="‡_STA-DRP_Monthly Agust 2005_Daily 12 Mei '06_KPP HJUR global simulation r4 2" xfId="47507" xr:uid="{EC1B7F60-092E-44BA-A6D9-22F62E3FBBE3}"/>
    <cellStyle name="‡_STA-DRP_Monthly Agust 2005_Daily 12 Mei '06_KPP HJUR global simulation r9" xfId="47508" xr:uid="{5F48A9F1-8189-4B11-B460-FCB8AF198378}"/>
    <cellStyle name="‡_STA-DRP_Monthly Agust 2005_Daily 12 Mei '06_KPP HJUR global simulation r9 2" xfId="47509" xr:uid="{2665A2F0-E35D-43F1-A182-BC3F3692D292}"/>
    <cellStyle name="‡_STA-DRP_Monthly Agust 2005_Daily 12 Mei '06_Master Daily Report" xfId="47510" xr:uid="{925EF1A1-BB63-4B1D-B2AD-F5532147EA88}"/>
    <cellStyle name="‡_STA-DRP_Monthly Agust 2005_Daily 12 Mei '06_Master Daily Report  Des'10" xfId="47511" xr:uid="{92B521C5-1DD0-408F-82AD-92F8B23FE051}"/>
    <cellStyle name="‡_STA-DRP_Monthly Agust 2005_KPP HJUR global simulation r3" xfId="47512" xr:uid="{46F09138-4F70-406D-9BDF-FC45A073D63A}"/>
    <cellStyle name="‡_STA-DRP_Monthly Agust 2005_KPP HJUR global simulation r3 2" xfId="47513" xr:uid="{CC1CA48F-CA65-44C7-83F1-53941A8B5DEF}"/>
    <cellStyle name="‡_STA-DRP_Monthly Agust 2005_KPP HJUR global simulation r4" xfId="47514" xr:uid="{EFD5F423-83F8-43E7-A477-C41D4A84FA07}"/>
    <cellStyle name="‡_STA-DRP_Monthly Agust 2005_KPP HJUR global simulation r4 2" xfId="47515" xr:uid="{9C11CF64-B940-4E1A-B097-FDEE39CDB6C1}"/>
    <cellStyle name="‡_STA-DRP_Monthly Agust 2005_KPP HJUR global simulation r9" xfId="47516" xr:uid="{E1AEF03F-1EDE-494F-84F0-C4415F3DC104}"/>
    <cellStyle name="‡_STA-DRP_Monthly Agust 2005_KPP HJUR global simulation r9 2" xfId="47517" xr:uid="{9716C712-F48B-4AC5-9DB7-DF2F54133A10}"/>
    <cellStyle name="‡_STA-DRP_Monthly_Apr_07_adj_7,5" xfId="47518" xr:uid="{322FF32D-704C-4EB9-BBFB-3E356396632E}"/>
    <cellStyle name="‡_STA-DRP_OOC&amp;INV" xfId="47519" xr:uid="{833B8EA4-455C-457D-91AF-B9B83F384D9B}"/>
    <cellStyle name="‡_STA-DRP_OOC&amp;INV 2" xfId="47520" xr:uid="{11165B5C-20E1-43FC-B071-B5BA7B4B0E9C}"/>
    <cellStyle name="‡_STA-DRP_Pere IBS TAJA_2010_v.Site (version 1)" xfId="47521" xr:uid="{7E63DC4E-A930-49F4-AA93-91B0A5726DBD}"/>
    <cellStyle name="‡_STA-DRP_Pere IBS TAJA_2010_v.Site (version 1) 2" xfId="47522" xr:uid="{6E6259E8-972D-402D-8D5C-AF376C7BE5D3}"/>
    <cellStyle name="‡_STA-DRP_Pere Q2 2010_Fixed" xfId="47523" xr:uid="{BF0E59A2-E0D9-4FDF-9EAE-D92282445C03}"/>
    <cellStyle name="‡_STA-DRP_Pere Q2 2010_Fixed 2" xfId="47524" xr:uid="{C606D986-886B-4FF8-9DE7-524B5EC13BFF}"/>
    <cellStyle name="‡_STA-DRP_PERE_KPP_RTU 2010 A" xfId="47525" xr:uid="{3C9648CC-483F-4B8D-BEFB-6611FCB26C1E}"/>
    <cellStyle name="‡_STA-DRP_PERE_KPP_RTU 2010 A 2" xfId="47526" xr:uid="{2B71A0F1-DC99-4FD8-B2FE-B632BD39DB10}"/>
    <cellStyle name="‡_STA-DRP_PERE_Sept'07v1" xfId="47527" xr:uid="{4724D608-11DA-459D-A02A-77F3D228927E}"/>
    <cellStyle name="‡_STA-DRP_PERE_Sept'07v1 2" xfId="47528" xr:uid="{CFF71918-05DD-4220-B410-F3CAA5B7A2C4}"/>
    <cellStyle name="‡_STA-DRP_PERE_Sept'07v1_4_Pere April 2010 (version 1)" xfId="47529" xr:uid="{88FDE786-6B3A-40E9-9ECD-7836B2D9F4C0}"/>
    <cellStyle name="‡_STA-DRP_PERE_Sept'07v1_4_Pere April 2010 (version 1) 2" xfId="47530" xr:uid="{C10B3D41-A3E5-48E8-99A7-53247D9587B3}"/>
    <cellStyle name="‡_STA-DRP_PERE_Sept'07v1_Master Monthly Plan" xfId="47531" xr:uid="{1441A4E6-DC4E-44CD-ACC0-9CC05CC64943}"/>
    <cellStyle name="‡_STA-DRP_PERE_Sept'07v1_Master Monthly Plan 2" xfId="47532" xr:uid="{A76D30E4-7DD1-4772-B40C-8E22549C94C0}"/>
    <cellStyle name="‡_STA-DRP_PERE_Sept'07v1_Pere IBS TAJA_2010_v.Site (version 1)" xfId="47533" xr:uid="{8A3AD694-CFED-487B-80D8-B9F0C60A17E4}"/>
    <cellStyle name="‡_STA-DRP_PERE_Sept'07v1_Pere IBS TAJA_2010_v.Site (version 1) 2" xfId="47534" xr:uid="{C447C377-340B-41EB-AE9A-D0F1DF38B54F}"/>
    <cellStyle name="‡_STA-DRP_PERE_Sept'07v1_Pere Q2 2010_Fixed" xfId="47535" xr:uid="{62417BD2-71C6-4580-884A-9967CFC0EBCD}"/>
    <cellStyle name="‡_STA-DRP_PERE_Sept'07v1_Pere Q2 2010_Fixed 2" xfId="47536" xr:uid="{013F88E8-FAC5-4EE3-B0AE-D08E412707E3}"/>
    <cellStyle name="‡_STA-DRP_PERE_Sept'07v1_Yearly Plan 2010_Rev April 2010" xfId="47537" xr:uid="{EE94A081-20C6-4E19-BA2B-95B5527EAB06}"/>
    <cellStyle name="‡_STA-DRP_PERE_Sept'07v1_Yearly Plan 2010_Rev April 2010 2" xfId="47538" xr:uid="{09178A20-35CA-418C-B0A5-60916F039F6A}"/>
    <cellStyle name="‡_STA-DRP_Presentasi" xfId="47539" xr:uid="{A2BB03B9-4FBC-4E7B-B177-C0003BC7660F}"/>
    <cellStyle name="‡_STA-DRP_Presentasi 3" xfId="47540" xr:uid="{8A62A4A7-7A5D-4040-9F5B-CAF3678B2F09}"/>
    <cellStyle name="‡_STA-DRP_Presentasi KPI GL" xfId="47541" xr:uid="{04055601-08BC-4C1E-896D-60EFFFC47F6F}"/>
    <cellStyle name="‡_STA-DRP_Presentasi KPI GL2" xfId="47542" xr:uid="{81470DAC-307C-4125-8CC2-2AF35F3FD498}"/>
    <cellStyle name="‡_STA-DRP_Presentasi." xfId="47543" xr:uid="{7ABB5F17-9241-454C-8CCE-F77385A0A999}"/>
    <cellStyle name="‡_STA-DRP_Presentasi1" xfId="47544" xr:uid="{DDF71996-483F-4968-912D-FDAA7A713BC7}"/>
    <cellStyle name="‡_STA-DRP_Presentasi2" xfId="47545" xr:uid="{D0845C71-9055-4673-88D4-1B9157D978B8}"/>
    <cellStyle name="‡_STA-DRP_Presentasi3" xfId="47546" xr:uid="{B54947E4-B999-4555-B022-11E0215B562F}"/>
    <cellStyle name="‡_STA-DRP_Presentasi4" xfId="47547" xr:uid="{845CEAB8-DB74-4F03-A6A6-7CE116A118B1}"/>
    <cellStyle name="‡_STA-DRP_Prod_06-02-07" xfId="47548" xr:uid="{90FB9EBB-15DC-4F6A-9FBF-DCE67DBEE7F2}"/>
    <cellStyle name="‡_STA-DRP_Prodty hauler" xfId="47549" xr:uid="{B4E90D25-8370-477C-8C39-8F3991BD59AA}"/>
    <cellStyle name="‡_STA-DRP_Prodty hauler 2" xfId="47550" xr:uid="{844F0B77-9AE6-4326-A77C-AC7000A4D7BD}"/>
    <cellStyle name="‡_STA-DRP_PROJECT PLAN_r2" xfId="47551" xr:uid="{DCB57769-CBBA-4D24-BE46-5F9CBAA9658A}"/>
    <cellStyle name="‡_STA-DRP_PROJECT PLAN_r2 2" xfId="47552" xr:uid="{3AB3C0DF-59D6-47E7-BB0D-B123DF7C18D7}"/>
    <cellStyle name="‡_STA-DRP_Revenue &amp; Cost Other Subcont_Site" xfId="47553" xr:uid="{7E3F45EE-5A24-4A34-91AB-1CE3C63C4E73}"/>
    <cellStyle name="‡_STA-DRP_Revenue &amp; Cost Other Subcont_Site 2" xfId="47554" xr:uid="{D7FABC2B-8852-40AE-82A3-2CA605AA4BB7}"/>
    <cellStyle name="‡_STA-DRP_Review Budget per Pit 0209 (daily)" xfId="47555" xr:uid="{0124B2CC-C86B-4AA5-8370-6E3E35D3A9C4}"/>
    <cellStyle name="‡_STA-DRP_Sample Fuel Consumption" xfId="47556" xr:uid="{8BC00A2F-04D9-4BA0-A6C5-7942451E9481}"/>
    <cellStyle name="‡_STA-DRP_sch" xfId="47557" xr:uid="{B45C3700-B21F-4D08-949D-918A574395A5}"/>
    <cellStyle name="‡_STA-DRP_sch 2" xfId="47558" xr:uid="{DE2E964E-7FE3-4C82-8620-E0BD2CB84F12}"/>
    <cellStyle name="‡_STA-DRP_SOURCE" xfId="47559" xr:uid="{F31AD9C8-73B8-4551-B303-F18719239FD3}"/>
    <cellStyle name="‡_STA-DRP_SOURCE 2" xfId="47560" xr:uid="{FC398EF7-89F4-48F1-8B35-7CD8107048EF}"/>
    <cellStyle name="‡_STA-DRP_Sum_Problem" xfId="47561" xr:uid="{DA746E62-9725-404B-AA0B-74C3A89AE6B1}"/>
    <cellStyle name="‡_STA-DRP_Sum_Problem 2" xfId="47562" xr:uid="{2F71C263-E879-4229-8762-FFFE16376581}"/>
    <cellStyle name="‡_STA-DRP_Sum_Problem_base taja April 09" xfId="47563" xr:uid="{4B09A486-CE62-4CB0-A1C0-9F35B7148792}"/>
    <cellStyle name="‡_STA-DRP_Sum_Problem_base taja April 09 2" xfId="47564" xr:uid="{6B47076C-2790-4061-AEAD-A76F66F2A762}"/>
    <cellStyle name="‡_STA-DRP_Sum_Problem_base taja januari 09" xfId="47565" xr:uid="{6774E34A-0260-4DE5-85EB-29EBA9DC9F34}"/>
    <cellStyle name="‡_STA-DRP_Sum_Problem_base taja januari 09 2" xfId="47566" xr:uid="{42E011A1-9093-467A-9FDA-14E2C9007C0A}"/>
    <cellStyle name="‡_STA-DRP_Sum_Problem_base taja July 09" xfId="47567" xr:uid="{B408C33B-89F2-46BA-8DC3-900411BDBFDC}"/>
    <cellStyle name="‡_STA-DRP_Sum_Problem_base taja July 09 2" xfId="47568" xr:uid="{342DF5E1-C4C2-42EA-99A5-826137B972F4}"/>
    <cellStyle name="‡_STA-DRP_Sum_Problem_base taja June 09" xfId="47569" xr:uid="{15EAC0F1-FD77-4980-BE84-2B7003D003E2}"/>
    <cellStyle name="‡_STA-DRP_Sum_Problem_base taja June 09 2" xfId="47570" xr:uid="{519649D2-A6FD-4F5E-80A1-D174E508D46A}"/>
    <cellStyle name="‡_STA-DRP_Sum_Problem_base taja March 09" xfId="47571" xr:uid="{BD06BDDD-8A42-4EDF-B73D-BED09BAE0B14}"/>
    <cellStyle name="‡_STA-DRP_Sum_Problem_base taja March 09 2" xfId="47572" xr:uid="{B6932B86-FDC7-4DD1-9912-2D287BB85FB6}"/>
    <cellStyle name="‡_STA-DRP_Sum_Problem_base taja May 09" xfId="47573" xr:uid="{F0FB63F4-2906-46C6-B30D-F7B3367FA979}"/>
    <cellStyle name="‡_STA-DRP_Sum_Problem_base taja May 09 2" xfId="47574" xr:uid="{EC179969-C532-4E0A-B28B-062F9FA95259}"/>
    <cellStyle name="‡_STA-DRP_Sum_Problem_Copy of Copy of Daily Report Okt" xfId="47575" xr:uid="{62CF07A8-5FCB-4875-BEFF-593EA061D0BD}"/>
    <cellStyle name="‡_STA-DRP_Sum_Problem_Copy of Copy of Daily Report Okt 2" xfId="47576" xr:uid="{DDEE7E5C-4D27-4B7A-8BA2-EC77101E0F3C}"/>
    <cellStyle name="‡_STA-DRP_Sum_Problem_Copy of Copy of Daily Report Okt_base taja April 09" xfId="47577" xr:uid="{1C661A46-AD8E-41E3-AB6D-CD69DD45289F}"/>
    <cellStyle name="‡_STA-DRP_Sum_Problem_Copy of Copy of Daily Report Okt_base taja April 09 2" xfId="47578" xr:uid="{1F2F72E8-0B4C-4C18-B83F-0EA7910393EC}"/>
    <cellStyle name="‡_STA-DRP_Sum_Problem_Copy of Copy of Daily Report Okt_base taja januari 09" xfId="47579" xr:uid="{DD8D8650-C2A4-4CF0-9E74-6159EB0D62FB}"/>
    <cellStyle name="‡_STA-DRP_Sum_Problem_Copy of Copy of Daily Report Okt_base taja januari 09 2" xfId="47580" xr:uid="{BB5058BB-F8B7-4C10-A2DA-F080B557A505}"/>
    <cellStyle name="‡_STA-DRP_Sum_Problem_Copy of Copy of Daily Report Okt_base taja July 09" xfId="47581" xr:uid="{6EE7EDCA-6CAF-4A17-A319-324032BCD964}"/>
    <cellStyle name="‡_STA-DRP_Sum_Problem_Copy of Copy of Daily Report Okt_base taja July 09 2" xfId="47582" xr:uid="{1B75B072-51FF-4661-A979-226383135021}"/>
    <cellStyle name="‡_STA-DRP_Sum_Problem_Copy of Copy of Daily Report Okt_base taja June 09" xfId="47583" xr:uid="{CEB7484F-1916-4D06-A8DB-32CEF4A565E2}"/>
    <cellStyle name="‡_STA-DRP_Sum_Problem_Copy of Copy of Daily Report Okt_base taja June 09 2" xfId="47584" xr:uid="{9D49E83F-2C67-4A4D-A45B-9F6A4CEB7280}"/>
    <cellStyle name="‡_STA-DRP_Sum_Problem_Copy of Copy of Daily Report Okt_base taja March 09" xfId="47585" xr:uid="{506B5E8E-2342-466B-A48D-BD29E69F0267}"/>
    <cellStyle name="‡_STA-DRP_Sum_Problem_Copy of Copy of Daily Report Okt_base taja March 09 2" xfId="47586" xr:uid="{1DB20FA7-C595-4767-897F-2A692A74CE84}"/>
    <cellStyle name="‡_STA-DRP_Sum_Problem_Copy of Copy of Daily Report Okt_base taja May 09" xfId="47587" xr:uid="{2BF52055-BA8F-4000-A449-D00AD332A81B}"/>
    <cellStyle name="‡_STA-DRP_Sum_Problem_Copy of Copy of Daily Report Okt_base taja May 09 2" xfId="47588" xr:uid="{4103CF74-F85F-43A1-8984-231398B6CC7D}"/>
    <cellStyle name="‡_STA-DRP_Sum_Problem_Copy of Copy of Daily Report Okt_KPP HJUR global simulation r3" xfId="47589" xr:uid="{7FFE3285-B9BC-4EEA-A11C-6933EF246EB3}"/>
    <cellStyle name="‡_STA-DRP_Sum_Problem_Copy of Copy of Daily Report Okt_KPP HJUR global simulation r3 2" xfId="47590" xr:uid="{728A0FDD-7159-472A-8245-6DF0AD1BB9D5}"/>
    <cellStyle name="‡_STA-DRP_Sum_Problem_Copy of Copy of Daily Report Okt_KPP HJUR global simulation r4" xfId="47591" xr:uid="{049CDA2C-E116-4FD0-9017-4C9357A96B6A}"/>
    <cellStyle name="‡_STA-DRP_Sum_Problem_Copy of Copy of Daily Report Okt_KPP HJUR global simulation r4 2" xfId="47592" xr:uid="{A890F261-D365-4FE1-8D09-8E8509060588}"/>
    <cellStyle name="‡_STA-DRP_Sum_Problem_Copy of Copy of Daily Report Okt_KPP HJUR global simulation r9" xfId="47593" xr:uid="{AD1D0D7F-7113-4C26-84E7-FC5B083491C1}"/>
    <cellStyle name="‡_STA-DRP_Sum_Problem_Copy of Copy of Daily Report Okt_KPP HJUR global simulation r9 2" xfId="47594" xr:uid="{653CEDDC-0E5E-4090-A543-B2F8824E99D4}"/>
    <cellStyle name="‡_STA-DRP_Sum_Problem_KPP HJUR global simulation r3" xfId="47595" xr:uid="{3020493A-A25A-4E22-9553-D44CA80D3398}"/>
    <cellStyle name="‡_STA-DRP_Sum_Problem_KPP HJUR global simulation r3 2" xfId="47596" xr:uid="{1AEF5A9C-3F02-449F-A63C-4B7877168C0D}"/>
    <cellStyle name="‡_STA-DRP_Sum_Problem_KPP HJUR global simulation r4" xfId="47597" xr:uid="{69287248-7520-463C-9BF3-DFA0FDD9BC4D}"/>
    <cellStyle name="‡_STA-DRP_Sum_Problem_KPP HJUR global simulation r4 2" xfId="47598" xr:uid="{94879B19-E127-46B3-B074-9A4306C989F0}"/>
    <cellStyle name="‡_STA-DRP_Sum_Problem_KPP HJUR global simulation r9" xfId="47599" xr:uid="{1F504731-52BA-4A5E-B409-111E31455E31}"/>
    <cellStyle name="‡_STA-DRP_Sum_Problem_KPP HJUR global simulation r9 2" xfId="47600" xr:uid="{8B6AD88B-EDFF-4970-BDC3-A103406BF72D}"/>
    <cellStyle name="‡_STA-DRP_Summary" xfId="47601" xr:uid="{6EEFB654-6602-4208-8C62-2463B9D2D038}"/>
    <cellStyle name="‡_STA-DRP_Summary 2" xfId="47602" xr:uid="{94F08D1B-4369-414E-839F-AF9537AA5D7B}"/>
    <cellStyle name="‡_STA-DRP_template checklist1" xfId="47603" xr:uid="{445EB2C8-0466-43D5-92C8-F3FC65BF667A}"/>
    <cellStyle name="‡_STA-DRP_WIII PERSADA" xfId="47604" xr:uid="{8068991C-BBA6-40EF-B7B1-E8CF200CDD6B}"/>
    <cellStyle name="‡_STA-DRP_Yearly Plan 2010_Rev April 2010" xfId="47605" xr:uid="{E243CFEB-A922-4CA1-81E5-4702C6DC86C4}"/>
    <cellStyle name="‡_STA-DRP_Yearly Plan 2010_Rev April 2010 2" xfId="47606" xr:uid="{B4C0DD45-EF82-4084-A458-7B49C6F25AEC}"/>
    <cellStyle name="‡_Sum_Problem" xfId="47607" xr:uid="{B1712ECA-7104-44B1-A493-BED11780CAA5}"/>
    <cellStyle name="‡_Sum_Problem 2" xfId="47608" xr:uid="{8F512FAB-A777-4A6F-AE95-ACA14AB560FC}"/>
    <cellStyle name="‡_Sum_Problem_base taja April 09" xfId="47609" xr:uid="{AB413D43-1D5F-40BC-9FED-973D8A59C7DB}"/>
    <cellStyle name="‡_Sum_Problem_base taja April 09 2" xfId="47610" xr:uid="{527D9D93-EDDD-4EB5-B579-15EC08F343C3}"/>
    <cellStyle name="‡_Sum_Problem_base taja januari 09" xfId="47611" xr:uid="{F0E55AC6-D542-4DF1-9A93-EF1CD19E0FFF}"/>
    <cellStyle name="‡_Sum_Problem_base taja januari 09 2" xfId="47612" xr:uid="{CB1BDB5B-A653-4599-8970-D8735020092C}"/>
    <cellStyle name="‡_Sum_Problem_base taja July 09" xfId="47613" xr:uid="{4AE1698A-9EAF-463F-98BB-2D573C22D337}"/>
    <cellStyle name="‡_Sum_Problem_base taja July 09 2" xfId="47614" xr:uid="{1164E752-2EC5-41FC-973C-ACB12D27DCEF}"/>
    <cellStyle name="‡_Sum_Problem_base taja June 09" xfId="47615" xr:uid="{502BF9A3-82E2-4AAB-BC9E-05E241320BFF}"/>
    <cellStyle name="‡_Sum_Problem_base taja June 09 2" xfId="47616" xr:uid="{AE63F44C-EEC0-4CA2-AA1F-8E8C148DAB27}"/>
    <cellStyle name="‡_Sum_Problem_base taja March 09" xfId="47617" xr:uid="{3C605B87-73BF-43A2-8355-3313E5D077E0}"/>
    <cellStyle name="‡_Sum_Problem_base taja March 09 2" xfId="47618" xr:uid="{C3B2AE89-1245-427C-AEED-7A0816C126A6}"/>
    <cellStyle name="‡_Sum_Problem_base taja May 09" xfId="47619" xr:uid="{EA543CB7-AF96-4369-8E0A-C4449D476E6B}"/>
    <cellStyle name="‡_Sum_Problem_base taja May 09 2" xfId="47620" xr:uid="{738BFFC0-160F-49B3-B640-7F76A1F93CBD}"/>
    <cellStyle name="‡_Sum_Problem_Copy of Copy of Daily Report Okt" xfId="47621" xr:uid="{5968322E-E82E-4C56-ACDA-343C600E7258}"/>
    <cellStyle name="‡_Sum_Problem_Copy of Copy of Daily Report Okt 2" xfId="47622" xr:uid="{564A61F4-C986-4BF8-A76B-89ACAEE8BFDD}"/>
    <cellStyle name="‡_Sum_Problem_Copy of Copy of Daily Report Okt_base taja April 09" xfId="47623" xr:uid="{B2CFC5AC-261B-48EC-813E-9BC6423DB9BF}"/>
    <cellStyle name="‡_Sum_Problem_Copy of Copy of Daily Report Okt_base taja April 09 2" xfId="47624" xr:uid="{E0754EE1-A759-4356-9E90-5763308FEB3C}"/>
    <cellStyle name="‡_Sum_Problem_Copy of Copy of Daily Report Okt_base taja januari 09" xfId="47625" xr:uid="{7FF3A6CB-6986-42E3-957F-3E8D1BC6BD85}"/>
    <cellStyle name="‡_Sum_Problem_Copy of Copy of Daily Report Okt_base taja januari 09 2" xfId="47626" xr:uid="{C9BA19AC-42D0-40A2-8BB1-342F3FAC1575}"/>
    <cellStyle name="‡_Sum_Problem_Copy of Copy of Daily Report Okt_base taja July 09" xfId="47627" xr:uid="{D4C48A9D-D384-430B-B4BE-54AFFAB80AB4}"/>
    <cellStyle name="‡_Sum_Problem_Copy of Copy of Daily Report Okt_base taja July 09 2" xfId="47628" xr:uid="{A0C1220F-BDE8-417C-8A6B-FCF79F32E067}"/>
    <cellStyle name="‡_Sum_Problem_Copy of Copy of Daily Report Okt_base taja June 09" xfId="47629" xr:uid="{B4D37345-19A7-4D9D-AE34-42A611DD3CAC}"/>
    <cellStyle name="‡_Sum_Problem_Copy of Copy of Daily Report Okt_base taja June 09 2" xfId="47630" xr:uid="{71EB3CB4-E966-4D5F-99CA-59F5361438CD}"/>
    <cellStyle name="‡_Sum_Problem_Copy of Copy of Daily Report Okt_base taja March 09" xfId="47631" xr:uid="{BB0BC61E-DA09-4651-B064-7354818DE3D6}"/>
    <cellStyle name="‡_Sum_Problem_Copy of Copy of Daily Report Okt_base taja March 09 2" xfId="47632" xr:uid="{4990DAF7-96BB-4401-B4A6-2B6506893877}"/>
    <cellStyle name="‡_Sum_Problem_Copy of Copy of Daily Report Okt_base taja May 09" xfId="47633" xr:uid="{C3F5A371-4F03-4958-8554-F28F7D4C2C72}"/>
    <cellStyle name="‡_Sum_Problem_Copy of Copy of Daily Report Okt_base taja May 09 2" xfId="47634" xr:uid="{73A89D9C-3320-4082-851B-810C5BDDEF89}"/>
    <cellStyle name="‡_Sum_Problem_Copy of Copy of Daily Report Okt_KPP HJUR global simulation r3" xfId="47635" xr:uid="{6679FF16-ECDE-404B-A3FF-756D195045DE}"/>
    <cellStyle name="‡_Sum_Problem_Copy of Copy of Daily Report Okt_KPP HJUR global simulation r3 2" xfId="47636" xr:uid="{EE3E502F-5C9B-4927-8D50-8AA267A32A5D}"/>
    <cellStyle name="‡_Sum_Problem_Copy of Copy of Daily Report Okt_KPP HJUR global simulation r4" xfId="47637" xr:uid="{154FBD0F-AA15-41A3-86D6-8AEA74807415}"/>
    <cellStyle name="‡_Sum_Problem_Copy of Copy of Daily Report Okt_KPP HJUR global simulation r4 2" xfId="47638" xr:uid="{33CA237E-81C3-46C8-B816-E96DCC798733}"/>
    <cellStyle name="‡_Sum_Problem_Copy of Copy of Daily Report Okt_KPP HJUR global simulation r9" xfId="47639" xr:uid="{FA9293D9-AD66-4286-B8D4-DDD71D2D3197}"/>
    <cellStyle name="‡_Sum_Problem_Copy of Copy of Daily Report Okt_KPP HJUR global simulation r9 2" xfId="47640" xr:uid="{ED165148-767A-41EA-9FC0-02A720FFEFF3}"/>
    <cellStyle name="‡_Sum_Problem_KPP HJUR global simulation r3" xfId="47641" xr:uid="{CF72033E-6CD6-4AA1-A20C-D98FC8138533}"/>
    <cellStyle name="‡_Sum_Problem_KPP HJUR global simulation r3 2" xfId="47642" xr:uid="{DB84B0FA-C508-41A4-98E7-1AA57879FE80}"/>
    <cellStyle name="‡_Sum_Problem_KPP HJUR global simulation r4" xfId="47643" xr:uid="{6F764C9C-71E1-4C05-A19C-51C0DA9EF46B}"/>
    <cellStyle name="‡_Sum_Problem_KPP HJUR global simulation r4 2" xfId="47644" xr:uid="{3ABD90BC-A095-43B5-8EFF-3F6AAD6FE632}"/>
    <cellStyle name="‡_Sum_Problem_KPP HJUR global simulation r9" xfId="47645" xr:uid="{7C51DA46-FDEF-4EC7-A053-A3F3B0F908E6}"/>
    <cellStyle name="‡_Sum_Problem_KPP HJUR global simulation r9 2" xfId="47646" xr:uid="{0675908E-2BD6-431A-BC04-451262216863}"/>
    <cellStyle name="‡_Summary" xfId="47647" xr:uid="{85768529-96B9-4063-A7E9-57566E55D96D}"/>
    <cellStyle name="‡_Summary 2" xfId="47648" xr:uid="{40FCAD05-8E9D-4BA4-8B29-505A9A128EF5}"/>
    <cellStyle name="‡_template checklist1" xfId="47649" xr:uid="{1C502D96-5704-4ADC-8368-3690A4C329A3}"/>
    <cellStyle name="‡_WIII PERSADA" xfId="47650" xr:uid="{49A739DC-DD5B-4D66-90C1-F0E17C093397}"/>
    <cellStyle name="‡_Yearly Plan 2010_Rev April 2010" xfId="47651" xr:uid="{FA8DD8C1-6124-4049-B451-FD03AD612C15}"/>
    <cellStyle name="‡_Yearly Plan 2010_Rev April 2010 2" xfId="47652" xr:uid="{62C80C26-EFD6-4A77-BFF5-95D6BC81B54A}"/>
    <cellStyle name="ÊÝ [0.00]_originalform" xfId="47653" xr:uid="{1E8CE4A5-64B6-431F-9BD5-8BFA48D9B504}"/>
    <cellStyle name="ÊÝ_originalform" xfId="47654" xr:uid="{8D1B8EDC-E493-4309-83EF-607A6FBC8141}"/>
    <cellStyle name="W_originalform" xfId="47655" xr:uid="{A90F904E-215D-4DEC-9662-CCFEAE9D61BA}"/>
    <cellStyle name="¹eºÐA²_±aA¸" xfId="221" xr:uid="{9468E7CD-662F-44CA-AB2B-1C5F73BEB538}"/>
    <cellStyle name="¹éºÐÀ²_±âÅ¸" xfId="2026" xr:uid="{8D37234C-5741-41C6-9005-7D59E33D0ABC}"/>
    <cellStyle name="20% - Accent1 10" xfId="47656" xr:uid="{C4D5D76D-17FB-472B-A8B8-2FFF048A8457}"/>
    <cellStyle name="20% - Accent1 10 2" xfId="47657" xr:uid="{A0D573AE-2947-448C-9829-7C9E9D5359E7}"/>
    <cellStyle name="20% - Accent1 11" xfId="47658" xr:uid="{A9BCBF84-62BC-4270-B6D9-48B1DAA3E09E}"/>
    <cellStyle name="20% - Accent1 11 10" xfId="53094" xr:uid="{F0E9BAE2-B41A-46CA-88A0-AC44431E98FB}"/>
    <cellStyle name="20% - Accent1 11 2" xfId="50392" xr:uid="{C663EA60-6AED-4DDA-8157-C11D56B931D0}"/>
    <cellStyle name="20% - Accent1 11 2 2" xfId="52850" xr:uid="{CB120CE1-84EC-4A53-B14C-B7D3FB1E230F}"/>
    <cellStyle name="20% - Accent1 11 2 3" xfId="53340" xr:uid="{3C4C40BD-DAAE-464B-9331-6FAAA94D6913}"/>
    <cellStyle name="20% - Accent1 11 3" xfId="50959" xr:uid="{ACE9102F-A4BE-437A-9F27-693A2BC2185A}"/>
    <cellStyle name="20% - Accent1 11 4" xfId="51291" xr:uid="{490F845C-F619-4960-A447-67E70FBD1F2C}"/>
    <cellStyle name="20% - Accent1 11 5" xfId="51570" xr:uid="{2CA66FD9-CE7A-4171-A264-37AA40F1D080}"/>
    <cellStyle name="20% - Accent1 11 6" xfId="51846" xr:uid="{C99C02CD-A4C2-479A-AE7A-A80CB5A0B4B4}"/>
    <cellStyle name="20% - Accent1 11 7" xfId="52099" xr:uid="{22C1C0E7-993C-4FF2-9C1F-17A23D6148E1}"/>
    <cellStyle name="20% - Accent1 11 8" xfId="52354" xr:uid="{C94DF01A-348A-4339-ABDC-B2EA198211AF}"/>
    <cellStyle name="20% - Accent1 11 9" xfId="52602" xr:uid="{A02E29E3-7721-4024-971B-8D79BBA4943E}"/>
    <cellStyle name="20% - Accent1 12" xfId="47659" xr:uid="{4E2A3251-67C8-4F33-965B-1802F06FC470}"/>
    <cellStyle name="20% - Accent1 13" xfId="47660" xr:uid="{333C4A1B-2D79-4B70-B82A-EEF5FEFC6B06}"/>
    <cellStyle name="20% - Accent1 14" xfId="47661" xr:uid="{3C19D55A-AF6F-4E56-90B2-78FE6C1E3CF1}"/>
    <cellStyle name="20% - Accent1 15" xfId="47662" xr:uid="{9248BC08-B951-4CA9-A9A0-55349060BDFA}"/>
    <cellStyle name="20% - Accent1 16" xfId="47663" xr:uid="{6656ED28-C86F-43BC-9813-D922EE790ACB}"/>
    <cellStyle name="20% - Accent1 17" xfId="47664" xr:uid="{EBA2E9D3-34C4-408A-B57B-F5B80CDB468A}"/>
    <cellStyle name="20% - Accent1 18" xfId="53580" xr:uid="{7BACD4BE-C168-4E08-8D5F-251DDABDBB92}"/>
    <cellStyle name="20% - Accent1 2" xfId="12" xr:uid="{00000000-0005-0000-0000-000000000000}"/>
    <cellStyle name="20% - Accent1 2 10" xfId="2027" xr:uid="{8DEB4E7E-B0B6-42BB-BDD7-454C9A4C6ECD}"/>
    <cellStyle name="20% - Accent1 2 2" xfId="13" xr:uid="{00000000-0005-0000-0000-000001000000}"/>
    <cellStyle name="20% - Accent1 2 2 2" xfId="222" xr:uid="{5EE7F7AD-1A12-4791-830A-D290389AE2CF}"/>
    <cellStyle name="20% - Accent1 2 2 2 2" xfId="47667" xr:uid="{7619AA06-8C42-436A-BED4-9EB626DB7EC3}"/>
    <cellStyle name="20% - Accent1 2 2 3" xfId="47666" xr:uid="{FDF0ECAF-86C7-4B7E-B2F4-84305620E313}"/>
    <cellStyle name="20% - Accent1 2 3" xfId="223" xr:uid="{167A696D-5B1F-4B6C-BEA9-E17D00C7FF45}"/>
    <cellStyle name="20% - Accent1 2 3 2" xfId="47668" xr:uid="{5938472D-2F31-4297-B1AE-240DC380FAFA}"/>
    <cellStyle name="20% - Accent1 2 4" xfId="224" xr:uid="{E85E74B9-8691-40C4-807D-80B67A2CD50A}"/>
    <cellStyle name="20% - Accent1 2 4 2" xfId="47669" xr:uid="{67B0D4BE-167D-450B-B3D4-904A6876B525}"/>
    <cellStyle name="20% - Accent1 2 5" xfId="225" xr:uid="{BC68B158-A9E7-4AFB-91FE-BB647D188117}"/>
    <cellStyle name="20% - Accent1 2 5 2" xfId="47670" xr:uid="{4B3587C4-A250-4453-9A69-D8D9BE86B33B}"/>
    <cellStyle name="20% - Accent1 2 6" xfId="47671" xr:uid="{A40FFF01-F27C-43AC-95C0-FB47DA681CB6}"/>
    <cellStyle name="20% - Accent1 2 7" xfId="47672" xr:uid="{6E976D62-8F3B-49CD-90FA-A3F381918F59}"/>
    <cellStyle name="20% - Accent1 2 8" xfId="47673" xr:uid="{24FB6446-4ABA-4BC3-8C78-8D348A20775B}"/>
    <cellStyle name="20% - Accent1 2 9" xfId="47665" xr:uid="{BD11BC2D-7D23-45BC-BDFC-DCC45010811B}"/>
    <cellStyle name="20% - Accent1 2_4_Pere April 2010 (version 1)" xfId="47674" xr:uid="{104F031B-3952-4800-BA57-02EED03234CB}"/>
    <cellStyle name="20% - Accent1 3" xfId="170" xr:uid="{3C1E8E16-FC8E-4145-906A-778866A3C881}"/>
    <cellStyle name="20% - Accent1 3 2" xfId="227" xr:uid="{A4F272AA-9A68-49D9-B8A1-268818B613F2}"/>
    <cellStyle name="20% - Accent1 3 2 2" xfId="47677" xr:uid="{DF4B8906-9056-4519-BA16-C920C06A4E22}"/>
    <cellStyle name="20% - Accent1 3 2 3" xfId="47676" xr:uid="{09BAB0CD-A8AF-47AB-943F-119A4DDCDBF6}"/>
    <cellStyle name="20% - Accent1 3 3" xfId="228" xr:uid="{73C2F911-6FF2-4E6A-8D10-8C76543F0709}"/>
    <cellStyle name="20% - Accent1 3 3 2" xfId="47678" xr:uid="{DF9A4260-8195-47E5-8A14-E7AA8B5B57E0}"/>
    <cellStyle name="20% - Accent1 3 4" xfId="229" xr:uid="{4EA2A491-9176-4BF1-9C56-3F1A9FFCA9BB}"/>
    <cellStyle name="20% - Accent1 3 4 2" xfId="47675" xr:uid="{8723503C-15F1-4176-8355-9FBB5B01B39A}"/>
    <cellStyle name="20% - Accent1 3 5" xfId="226" xr:uid="{8E17187E-B622-4ED0-AE65-3FF8A63A5C1C}"/>
    <cellStyle name="20% - Accent1 3 6" xfId="2028" xr:uid="{3CC2E924-0359-42AF-B786-49280D122796}"/>
    <cellStyle name="20% - Accent1 3_4_Pere April 2010 (version 1)" xfId="47679" xr:uid="{14F01552-AB76-4CC2-9ED1-636883731FC3}"/>
    <cellStyle name="20% - Accent1 4" xfId="230" xr:uid="{8C75CB02-F83F-4C92-8F24-1D65164A3B11}"/>
    <cellStyle name="20% - Accent1 4 2" xfId="47681" xr:uid="{C34442F8-7C91-4D15-91BC-3BE8C29E88C6}"/>
    <cellStyle name="20% - Accent1 4 3" xfId="47680" xr:uid="{31CD3FAB-D20A-4915-9E60-60A938596CBA}"/>
    <cellStyle name="20% - Accent1 5" xfId="47682" xr:uid="{0C2369A5-963B-408B-889F-F1AF4CEDBBB1}"/>
    <cellStyle name="20% - Accent1 5 2" xfId="47683" xr:uid="{6BF2E2C0-B2A2-443F-B915-DA6408AFD510}"/>
    <cellStyle name="20% - Accent1 6" xfId="47684" xr:uid="{1A165B5B-E12E-41B3-908B-F6E5D4518783}"/>
    <cellStyle name="20% - Accent1 6 2" xfId="47685" xr:uid="{1DD6891C-0A01-4F03-800D-5AB21E26B213}"/>
    <cellStyle name="20% - Accent1 7" xfId="47686" xr:uid="{E8B7E46D-64B8-48BA-B177-444374A036AE}"/>
    <cellStyle name="20% - Accent1 7 2" xfId="47687" xr:uid="{9EAACD1D-EFD2-4614-8C69-2E3637340E95}"/>
    <cellStyle name="20% - Accent1 8" xfId="47688" xr:uid="{7640F152-4382-4F7D-8C70-BCCE8177B56E}"/>
    <cellStyle name="20% - Accent1 8 2" xfId="47689" xr:uid="{B0E289F7-A533-4ED9-BC60-DA6A73D2B180}"/>
    <cellStyle name="20% - Accent1 9" xfId="47690" xr:uid="{B0BCFD70-15D1-4B74-BF21-79075CC32BAB}"/>
    <cellStyle name="20% - Accent1 9 2" xfId="47691" xr:uid="{AC8703EE-CC3F-42C8-9689-B99FD9A83F9E}"/>
    <cellStyle name="20% - Accent2 10" xfId="47692" xr:uid="{448D682F-0C78-4E4C-8CB5-CF40C0E356BA}"/>
    <cellStyle name="20% - Accent2 10 2" xfId="47693" xr:uid="{72FFE210-00B4-414A-9743-B22D5E0FA7F5}"/>
    <cellStyle name="20% - Accent2 11" xfId="47694" xr:uid="{D80FBE27-752B-41A4-ADEA-0FD6576B7FF4}"/>
    <cellStyle name="20% - Accent2 11 10" xfId="53095" xr:uid="{1E5A5DFA-DED7-42BD-8730-C0E32ECC8D3B}"/>
    <cellStyle name="20% - Accent2 11 2" xfId="50393" xr:uid="{6EBF91CA-568B-43CD-BB3D-132DEA015FFC}"/>
    <cellStyle name="20% - Accent2 11 2 2" xfId="52851" xr:uid="{9FC9A666-707D-4A57-B23C-0EDEE3D5A116}"/>
    <cellStyle name="20% - Accent2 11 2 3" xfId="53341" xr:uid="{22117504-FC88-4C34-B81B-FDD8F2F5B569}"/>
    <cellStyle name="20% - Accent2 11 3" xfId="50960" xr:uid="{A61C7FB7-7D65-4A0C-B4B9-C28FC0ABB091}"/>
    <cellStyle name="20% - Accent2 11 4" xfId="51292" xr:uid="{B1B59C94-EBA5-4C4C-B31C-D746F8611C04}"/>
    <cellStyle name="20% - Accent2 11 5" xfId="51571" xr:uid="{56CD1B9F-9FBC-4D04-B710-ED3172EE7FA7}"/>
    <cellStyle name="20% - Accent2 11 6" xfId="51847" xr:uid="{DD1A7897-28F6-4938-B2F6-DB10D5419052}"/>
    <cellStyle name="20% - Accent2 11 7" xfId="52100" xr:uid="{A9C6ABB1-2177-45EC-B521-871B82CFB25D}"/>
    <cellStyle name="20% - Accent2 11 8" xfId="52355" xr:uid="{DC1E377F-DFA1-481A-BFF7-C0609B4983C4}"/>
    <cellStyle name="20% - Accent2 11 9" xfId="52603" xr:uid="{D30601FA-B640-4A6B-88B0-123209195BBA}"/>
    <cellStyle name="20% - Accent2 12" xfId="47695" xr:uid="{DDFD4851-AF6A-4A9E-B893-DFA112BABC08}"/>
    <cellStyle name="20% - Accent2 13" xfId="47696" xr:uid="{8D06156F-BD29-4FD5-96C3-145D6B766491}"/>
    <cellStyle name="20% - Accent2 14" xfId="47697" xr:uid="{A75B46DD-34BB-4EDD-88B0-5F25C5BC7AA3}"/>
    <cellStyle name="20% - Accent2 15" xfId="47698" xr:uid="{D91BE456-0D49-40D3-8247-805E256C89F7}"/>
    <cellStyle name="20% - Accent2 16" xfId="47699" xr:uid="{D9B61A61-40CD-4E8B-BA8C-6C6BF38A26CF}"/>
    <cellStyle name="20% - Accent2 17" xfId="47700" xr:uid="{B2D3506A-7EBE-4ECC-9B15-30535FADC133}"/>
    <cellStyle name="20% - Accent2 18" xfId="53581" xr:uid="{E6506E9B-E936-4269-A985-A6C88488C8A6}"/>
    <cellStyle name="20% - Accent2 2" xfId="14" xr:uid="{00000000-0005-0000-0000-000002000000}"/>
    <cellStyle name="20% - Accent2 2 10" xfId="2029" xr:uid="{90F3DE04-5C05-44B2-939F-BF10E9BF3B3C}"/>
    <cellStyle name="20% - Accent2 2 2" xfId="15" xr:uid="{00000000-0005-0000-0000-000003000000}"/>
    <cellStyle name="20% - Accent2 2 2 2" xfId="231" xr:uid="{9EB76254-2F14-4224-98CE-22781C51EA41}"/>
    <cellStyle name="20% - Accent2 2 2 2 2" xfId="47703" xr:uid="{5BDBF5A4-8C8D-49FF-8EA1-23640DCAF5AF}"/>
    <cellStyle name="20% - Accent2 2 2 3" xfId="47702" xr:uid="{B0F82FB7-B5BE-414F-BE62-753532FB5B4F}"/>
    <cellStyle name="20% - Accent2 2 3" xfId="232" xr:uid="{BC0A4BD1-99E2-462B-B8D9-58CF13B9D80C}"/>
    <cellStyle name="20% - Accent2 2 3 2" xfId="47704" xr:uid="{173A0D1B-A27A-4819-AEE0-E0DCA146E645}"/>
    <cellStyle name="20% - Accent2 2 4" xfId="233" xr:uid="{8E4C62D3-C888-42B8-AD99-17EAD7A97A04}"/>
    <cellStyle name="20% - Accent2 2 4 2" xfId="47705" xr:uid="{42F48F74-68E3-459A-9D04-D01744234B10}"/>
    <cellStyle name="20% - Accent2 2 5" xfId="234" xr:uid="{F3E2C410-C0A8-4343-8942-0EC20464B4FC}"/>
    <cellStyle name="20% - Accent2 2 5 2" xfId="47706" xr:uid="{D7F2ABB0-E402-42C4-8444-1BD12B09E3D0}"/>
    <cellStyle name="20% - Accent2 2 6" xfId="47707" xr:uid="{61EBDDC5-E051-4D67-860D-C9939208CD67}"/>
    <cellStyle name="20% - Accent2 2 7" xfId="47708" xr:uid="{B4B5C49B-60B3-4A1C-A140-B316953B55A5}"/>
    <cellStyle name="20% - Accent2 2 8" xfId="47709" xr:uid="{491A0B98-13E0-4B62-99C5-14B8A6859E0E}"/>
    <cellStyle name="20% - Accent2 2 9" xfId="47701" xr:uid="{4F74FF3C-941A-455C-8ED0-E6D0D88EB208}"/>
    <cellStyle name="20% - Accent2 2_4_Pere April 2010 (version 1)" xfId="47710" xr:uid="{85E196D5-74D8-489E-872C-12AEF6566EEA}"/>
    <cellStyle name="20% - Accent2 3" xfId="171" xr:uid="{91FF89C9-5EC7-4A05-AD61-EB7470DDEEBE}"/>
    <cellStyle name="20% - Accent2 3 2" xfId="236" xr:uid="{DECA723A-94DB-4E40-88C2-07BA3155C190}"/>
    <cellStyle name="20% - Accent2 3 2 2" xfId="47713" xr:uid="{0334A918-B8FD-4BA6-A3AA-111A007DD72E}"/>
    <cellStyle name="20% - Accent2 3 2 3" xfId="47712" xr:uid="{8ABAB291-ED42-451C-8F2C-FF9FD646C3AA}"/>
    <cellStyle name="20% - Accent2 3 3" xfId="237" xr:uid="{FCF4944F-BBEE-4D42-B4DA-6B3B361648A5}"/>
    <cellStyle name="20% - Accent2 3 3 2" xfId="47714" xr:uid="{B0135494-699E-4BA0-B469-A625C5B73AB5}"/>
    <cellStyle name="20% - Accent2 3 4" xfId="238" xr:uid="{FD4662D1-FFD6-4AD3-9315-B3EE453A512B}"/>
    <cellStyle name="20% - Accent2 3 4 2" xfId="47711" xr:uid="{0A28968F-9A35-404D-9A75-94368927D48A}"/>
    <cellStyle name="20% - Accent2 3 5" xfId="235" xr:uid="{D4B88973-F0A6-44DE-B477-B1D6A821B2AC}"/>
    <cellStyle name="20% - Accent2 3 6" xfId="2030" xr:uid="{A176A890-D183-45F6-B033-E3CD449AC8E3}"/>
    <cellStyle name="20% - Accent2 3_4_Pere April 2010 (version 1)" xfId="47715" xr:uid="{BC6FF058-BDC4-4F89-950C-B689E72C0C92}"/>
    <cellStyle name="20% - Accent2 4" xfId="239" xr:uid="{D4FBE249-5233-4193-84BC-0D980E7429E9}"/>
    <cellStyle name="20% - Accent2 4 2" xfId="47717" xr:uid="{012D0BE8-73A2-4831-9067-11087B2A4CD5}"/>
    <cellStyle name="20% - Accent2 4 3" xfId="47716" xr:uid="{4BDE213F-CF07-4301-9B43-8D8AAE94DB9E}"/>
    <cellStyle name="20% - Accent2 5" xfId="47718" xr:uid="{3A79AF6D-9C12-46D5-89C7-46D3D499F1EC}"/>
    <cellStyle name="20% - Accent2 5 2" xfId="47719" xr:uid="{6D3842AD-C7F5-47E3-950F-BF1CB14D8D3F}"/>
    <cellStyle name="20% - Accent2 6" xfId="47720" xr:uid="{913403A1-5695-4B6B-A4BA-D9576F119516}"/>
    <cellStyle name="20% - Accent2 6 2" xfId="47721" xr:uid="{19A4221D-21BA-4A03-A437-593A898773D9}"/>
    <cellStyle name="20% - Accent2 7" xfId="47722" xr:uid="{E39927A1-BBCC-4F1C-91C9-F8AE01C97CB1}"/>
    <cellStyle name="20% - Accent2 7 2" xfId="47723" xr:uid="{92260F1D-079C-4F1F-AD5E-0C574D3DDE87}"/>
    <cellStyle name="20% - Accent2 8" xfId="47724" xr:uid="{F45FDE49-F1C8-4B5B-888A-879DDE2B43B3}"/>
    <cellStyle name="20% - Accent2 8 2" xfId="47725" xr:uid="{BE07B918-666E-4045-910A-CC2CCD1D6EC0}"/>
    <cellStyle name="20% - Accent2 9" xfId="47726" xr:uid="{2C14B7FC-5AAA-45DF-AD4C-4B6BBE2C7370}"/>
    <cellStyle name="20% - Accent2 9 2" xfId="47727" xr:uid="{FD98A9C5-6A84-49DC-821A-D73D9F43F16F}"/>
    <cellStyle name="20% - Accent3 10" xfId="47728" xr:uid="{9B70DF4D-E2F1-4209-84D4-D73E6FC1B907}"/>
    <cellStyle name="20% - Accent3 10 2" xfId="47729" xr:uid="{A4A36C95-5805-4E65-A919-4D73FFC91965}"/>
    <cellStyle name="20% - Accent3 11" xfId="47730" xr:uid="{E4755AC7-A2B1-4118-BF7E-C65176C1B8C8}"/>
    <cellStyle name="20% - Accent3 11 10" xfId="53096" xr:uid="{7A45BB75-3524-4E42-A02E-C81F9D262D5E}"/>
    <cellStyle name="20% - Accent3 11 2" xfId="50394" xr:uid="{DDF35330-C8D9-431A-8B8C-BA40F407C090}"/>
    <cellStyle name="20% - Accent3 11 2 2" xfId="52852" xr:uid="{DE4C81B1-FE49-4F67-985B-60821DE94B2F}"/>
    <cellStyle name="20% - Accent3 11 2 3" xfId="53342" xr:uid="{20D6B4B8-5964-4654-859F-4EF3925E2442}"/>
    <cellStyle name="20% - Accent3 11 3" xfId="50961" xr:uid="{ACC244A9-D1E7-4876-9A12-161F8C0E5071}"/>
    <cellStyle name="20% - Accent3 11 4" xfId="51293" xr:uid="{E87F56BB-2EBF-49A2-888B-0C9724A73F76}"/>
    <cellStyle name="20% - Accent3 11 5" xfId="51572" xr:uid="{5AD97504-166B-4B46-A1BF-4ED8D5AB5E30}"/>
    <cellStyle name="20% - Accent3 11 6" xfId="51848" xr:uid="{43E4E900-C079-4B65-81E5-14874631A0FD}"/>
    <cellStyle name="20% - Accent3 11 7" xfId="52101" xr:uid="{36B4EAED-AEBD-4AFB-BDC6-5C7CD6B9C3A7}"/>
    <cellStyle name="20% - Accent3 11 8" xfId="52356" xr:uid="{183993DA-59E7-4848-AF71-5E4A79B67113}"/>
    <cellStyle name="20% - Accent3 11 9" xfId="52604" xr:uid="{A04BFE49-9D4A-4858-8945-C997371A9EA0}"/>
    <cellStyle name="20% - Accent3 12" xfId="47731" xr:uid="{BC18DDD6-EA68-4323-BD96-3DB690D47EAD}"/>
    <cellStyle name="20% - Accent3 13" xfId="47732" xr:uid="{B0599055-87B9-4B3C-A3DD-064B35726D9B}"/>
    <cellStyle name="20% - Accent3 14" xfId="47733" xr:uid="{6DB8E8B0-74C4-4E3F-8333-DFB380B827BF}"/>
    <cellStyle name="20% - Accent3 15" xfId="47734" xr:uid="{C21D3481-6B04-486C-92E5-A280135673C0}"/>
    <cellStyle name="20% - Accent3 16" xfId="47735" xr:uid="{733219D4-57D3-440D-8B6A-DF07179170EC}"/>
    <cellStyle name="20% - Accent3 17" xfId="47736" xr:uid="{65CA0AA2-DF4A-4DBC-B44F-37B78FCDCA43}"/>
    <cellStyle name="20% - Accent3 18" xfId="53582" xr:uid="{4A9200E8-4AB6-48D6-9640-3A1AC36B00F2}"/>
    <cellStyle name="20% - Accent3 2" xfId="16" xr:uid="{00000000-0005-0000-0000-000004000000}"/>
    <cellStyle name="20% - Accent3 2 10" xfId="2031" xr:uid="{29356EFE-2EAB-4099-84DF-2A98F2615055}"/>
    <cellStyle name="20% - Accent3 2 2" xfId="17" xr:uid="{00000000-0005-0000-0000-000005000000}"/>
    <cellStyle name="20% - Accent3 2 2 2" xfId="240" xr:uid="{A2804A32-05EA-402C-AD08-D71227C1ECB1}"/>
    <cellStyle name="20% - Accent3 2 2 2 2" xfId="47739" xr:uid="{48B2B5A2-263E-408C-AC7E-19D63895FF08}"/>
    <cellStyle name="20% - Accent3 2 2 3" xfId="47738" xr:uid="{3FBAB56A-3887-41CB-A5E0-7977DB90863F}"/>
    <cellStyle name="20% - Accent3 2 3" xfId="241" xr:uid="{5413D282-ED02-43A0-8875-F4252C6841E2}"/>
    <cellStyle name="20% - Accent3 2 3 2" xfId="47740" xr:uid="{8BA6EF16-8999-4022-8A6C-BA82D339EBB1}"/>
    <cellStyle name="20% - Accent3 2 4" xfId="242" xr:uid="{AB861309-EC17-4170-866D-3AF4731CC039}"/>
    <cellStyle name="20% - Accent3 2 4 2" xfId="47741" xr:uid="{F76F4E40-92E2-428B-960E-887E0D41E240}"/>
    <cellStyle name="20% - Accent3 2 5" xfId="243" xr:uid="{8A381960-165A-4DD5-B4A7-D2CF0DFF887F}"/>
    <cellStyle name="20% - Accent3 2 5 2" xfId="47742" xr:uid="{F85C36EB-41B4-48A5-8C8D-E6497949EBD5}"/>
    <cellStyle name="20% - Accent3 2 6" xfId="47743" xr:uid="{F4FBA5BA-4F7C-4E52-9721-D54004C1365F}"/>
    <cellStyle name="20% - Accent3 2 7" xfId="47744" xr:uid="{8AF4C8EC-CC5B-4089-97F7-15244511D1FD}"/>
    <cellStyle name="20% - Accent3 2 8" xfId="47745" xr:uid="{2DECEBFE-225E-4AA6-AF0B-5A231A501BE3}"/>
    <cellStyle name="20% - Accent3 2 9" xfId="47737" xr:uid="{7C85DFA8-B056-4175-B5B9-04EC776700C3}"/>
    <cellStyle name="20% - Accent3 2_4_Pere April 2010 (version 1)" xfId="47746" xr:uid="{3E8B5C3F-59EF-4E6A-BAFC-CDE158F656A4}"/>
    <cellStyle name="20% - Accent3 3" xfId="172" xr:uid="{CF1E61A4-1145-4A8C-9B2F-97ADA49D3480}"/>
    <cellStyle name="20% - Accent3 3 2" xfId="245" xr:uid="{7D2DE39B-09C6-43C2-90C4-09DCE7194D42}"/>
    <cellStyle name="20% - Accent3 3 2 2" xfId="47749" xr:uid="{8830DBD4-1EA3-460A-9CE6-61B0297F51DB}"/>
    <cellStyle name="20% - Accent3 3 2 3" xfId="47748" xr:uid="{6E2299D6-50CA-48E8-BD6D-15BA174623CE}"/>
    <cellStyle name="20% - Accent3 3 3" xfId="246" xr:uid="{F7885822-A337-4DFD-960A-E6F5FA8BA8D1}"/>
    <cellStyle name="20% - Accent3 3 3 2" xfId="47750" xr:uid="{671C5E10-9965-49D6-9630-37060C647521}"/>
    <cellStyle name="20% - Accent3 3 4" xfId="247" xr:uid="{730B543B-8B2B-46AF-B3A5-CD15DEDDAC63}"/>
    <cellStyle name="20% - Accent3 3 4 2" xfId="47747" xr:uid="{9C563B44-0D72-47E6-9981-E6639475B330}"/>
    <cellStyle name="20% - Accent3 3 5" xfId="244" xr:uid="{96CB536A-3338-428B-85A1-CA85A52C06BA}"/>
    <cellStyle name="20% - Accent3 3 6" xfId="2032" xr:uid="{233AC409-D994-4DC6-A3A3-F4A59F6193B2}"/>
    <cellStyle name="20% - Accent3 3_4_Pere April 2010 (version 1)" xfId="47751" xr:uid="{8C2D2A28-39FE-4E8F-BE54-046F2FD385B4}"/>
    <cellStyle name="20% - Accent3 4" xfId="248" xr:uid="{0CD48781-12EC-4345-B094-98CC9E5B5AC3}"/>
    <cellStyle name="20% - Accent3 4 2" xfId="47753" xr:uid="{FDC2947F-B6B9-48F5-8699-B111241CD04A}"/>
    <cellStyle name="20% - Accent3 4 3" xfId="47752" xr:uid="{6210D2FB-4E49-4980-A49F-826B9F640302}"/>
    <cellStyle name="20% - Accent3 5" xfId="47754" xr:uid="{087FCDEE-4973-4FED-9CB9-73A76638A2C8}"/>
    <cellStyle name="20% - Accent3 5 2" xfId="47755" xr:uid="{153789F8-ACC8-4D8C-95F2-C869E36B74B1}"/>
    <cellStyle name="20% - Accent3 6" xfId="47756" xr:uid="{61C701FB-1CC6-44EE-8FA6-74FBB3B7FBA2}"/>
    <cellStyle name="20% - Accent3 6 2" xfId="47757" xr:uid="{0CE21549-DA64-41EF-A7AE-B334D97A5DE0}"/>
    <cellStyle name="20% - Accent3 7" xfId="47758" xr:uid="{56F57E2A-1973-4815-9192-F6139AB92723}"/>
    <cellStyle name="20% - Accent3 7 2" xfId="47759" xr:uid="{BB05EA63-A0DF-4A24-A298-A905827F8D4F}"/>
    <cellStyle name="20% - Accent3 8" xfId="47760" xr:uid="{45A3BC4F-8B37-4BCB-878E-B9A28FAC45AE}"/>
    <cellStyle name="20% - Accent3 8 2" xfId="47761" xr:uid="{0C4318A8-EC77-4F43-A2E9-2C6CBC4E9694}"/>
    <cellStyle name="20% - Accent3 9" xfId="47762" xr:uid="{04B718D5-4018-4F5B-8477-DE1F97F09302}"/>
    <cellStyle name="20% - Accent3 9 2" xfId="47763" xr:uid="{53BB71C8-AD52-470D-9E9D-4D7AE2DC1FDC}"/>
    <cellStyle name="20% - Accent4 10" xfId="47764" xr:uid="{A98A5367-221A-4A70-BFD0-4B1076A53890}"/>
    <cellStyle name="20% - Accent4 10 2" xfId="47765" xr:uid="{FD70A0B9-42D0-444B-A313-DEC77CF2A0E3}"/>
    <cellStyle name="20% - Accent4 11" xfId="47766" xr:uid="{A5E9248A-AB42-4C57-8A15-5DFF52E22B20}"/>
    <cellStyle name="20% - Accent4 11 10" xfId="53097" xr:uid="{D8CE693C-0C97-42C2-B45B-C411703AE4B5}"/>
    <cellStyle name="20% - Accent4 11 2" xfId="50395" xr:uid="{241BA993-D17A-4E3F-8A7F-3BB4B745DD1B}"/>
    <cellStyle name="20% - Accent4 11 2 2" xfId="52853" xr:uid="{CEB09D25-ECCD-48AC-847D-1F3EBA53D0B6}"/>
    <cellStyle name="20% - Accent4 11 2 3" xfId="53343" xr:uid="{A7682A2A-2F4D-431E-B971-C99A544BC438}"/>
    <cellStyle name="20% - Accent4 11 3" xfId="50962" xr:uid="{F2526C31-CA2D-4763-A7FD-C468BED91179}"/>
    <cellStyle name="20% - Accent4 11 4" xfId="51294" xr:uid="{9FF4A463-DB34-4F1B-8C7F-CB338E0A570E}"/>
    <cellStyle name="20% - Accent4 11 5" xfId="51573" xr:uid="{F417BBDE-8B98-49FF-8A09-42D2C45D205A}"/>
    <cellStyle name="20% - Accent4 11 6" xfId="51849" xr:uid="{C398F00A-2E23-4988-82ED-6E68537CD17F}"/>
    <cellStyle name="20% - Accent4 11 7" xfId="52102" xr:uid="{00D5C41C-8698-43C2-90EF-51A1DA9ECE34}"/>
    <cellStyle name="20% - Accent4 11 8" xfId="52357" xr:uid="{C97163D2-2A94-47EF-BE7B-A10FE721E710}"/>
    <cellStyle name="20% - Accent4 11 9" xfId="52605" xr:uid="{34ECF177-D524-4D96-9F3F-1038DADE73CB}"/>
    <cellStyle name="20% - Accent4 12" xfId="47767" xr:uid="{06F927B5-39CA-43D0-9925-E0992A2FD4B8}"/>
    <cellStyle name="20% - Accent4 13" xfId="47768" xr:uid="{63A5C503-6DD3-41B1-BFA4-0B1A214BED6E}"/>
    <cellStyle name="20% - Accent4 14" xfId="47769" xr:uid="{5DF85DBF-F88B-45A0-B2C5-411424D99B86}"/>
    <cellStyle name="20% - Accent4 15" xfId="47770" xr:uid="{4BE69EE1-6AEC-45E8-AD10-E97E6AFD0143}"/>
    <cellStyle name="20% - Accent4 16" xfId="47771" xr:uid="{C91A79B5-E0BE-4C7F-B86F-29312C20FDF7}"/>
    <cellStyle name="20% - Accent4 17" xfId="47772" xr:uid="{7333A16E-E078-4838-8BA3-73E75223D16B}"/>
    <cellStyle name="20% - Accent4 18" xfId="53583" xr:uid="{C12DB31A-C8CB-461B-8C88-BEEE4729AC7D}"/>
    <cellStyle name="20% - Accent4 2" xfId="18" xr:uid="{00000000-0005-0000-0000-000006000000}"/>
    <cellStyle name="20% - Accent4 2 10" xfId="2033" xr:uid="{F20ADF0A-4C3E-4830-A10B-CC6E6A3F05CB}"/>
    <cellStyle name="20% - Accent4 2 2" xfId="19" xr:uid="{00000000-0005-0000-0000-000007000000}"/>
    <cellStyle name="20% - Accent4 2 2 2" xfId="249" xr:uid="{EC14F009-D5FC-4B16-B56E-10ACBCE4F25A}"/>
    <cellStyle name="20% - Accent4 2 2 2 2" xfId="47775" xr:uid="{C43E7FCA-F435-49E0-AD05-A2AD7DA265A1}"/>
    <cellStyle name="20% - Accent4 2 2 3" xfId="47774" xr:uid="{06990DEB-B5F7-43A1-8C5F-281BD24DF7FB}"/>
    <cellStyle name="20% - Accent4 2 3" xfId="250" xr:uid="{C7FD2474-C303-4B30-B620-6976FE62922E}"/>
    <cellStyle name="20% - Accent4 2 3 2" xfId="47776" xr:uid="{FF5472A1-9460-4446-BE38-BD948AB60658}"/>
    <cellStyle name="20% - Accent4 2 4" xfId="251" xr:uid="{BFE9CF02-0875-43E3-9168-91F0DA8AB3F4}"/>
    <cellStyle name="20% - Accent4 2 4 2" xfId="47777" xr:uid="{D50F6CE0-9083-4C9C-8003-187ECEB077F8}"/>
    <cellStyle name="20% - Accent4 2 5" xfId="252" xr:uid="{9D012278-F0FC-47E9-B150-F7C2EC432035}"/>
    <cellStyle name="20% - Accent4 2 5 2" xfId="47778" xr:uid="{8E8E2CB4-DA30-4602-9BA7-27168BF82B6F}"/>
    <cellStyle name="20% - Accent4 2 6" xfId="47779" xr:uid="{4535D44F-6C4E-4AEB-BA72-08EEC407E29A}"/>
    <cellStyle name="20% - Accent4 2 7" xfId="47780" xr:uid="{C80D7662-D262-4E0C-AE86-53BCD578F437}"/>
    <cellStyle name="20% - Accent4 2 8" xfId="47781" xr:uid="{952E8550-760F-45ED-91F9-3E8D5B5526CF}"/>
    <cellStyle name="20% - Accent4 2 9" xfId="47773" xr:uid="{2707E776-247B-49D4-9432-9C74C1F53A37}"/>
    <cellStyle name="20% - Accent4 2_4_Pere April 2010 (version 1)" xfId="47782" xr:uid="{FA692CBC-3B94-4CEB-BFFF-765DBC23624C}"/>
    <cellStyle name="20% - Accent4 3" xfId="173" xr:uid="{722A68FD-D7D6-436C-90E7-010F038370EF}"/>
    <cellStyle name="20% - Accent4 3 2" xfId="254" xr:uid="{52E98549-8354-4B1A-BB84-B41375A096FF}"/>
    <cellStyle name="20% - Accent4 3 2 2" xfId="47785" xr:uid="{187F1794-C2BF-4594-B05F-D37B610C2C86}"/>
    <cellStyle name="20% - Accent4 3 2 3" xfId="47784" xr:uid="{8419590C-2EA7-490B-8B3C-FE197111EA7D}"/>
    <cellStyle name="20% - Accent4 3 3" xfId="255" xr:uid="{996C2617-0699-4242-9874-142F4560C97F}"/>
    <cellStyle name="20% - Accent4 3 3 2" xfId="47786" xr:uid="{722B8E3F-E57B-468B-BF6D-8ED26622FFA0}"/>
    <cellStyle name="20% - Accent4 3 4" xfId="256" xr:uid="{D6163C0C-CA72-48FB-9A6D-45D8A182944D}"/>
    <cellStyle name="20% - Accent4 3 4 2" xfId="47783" xr:uid="{0BA74E5B-088C-457F-A9BB-4163D8012C9A}"/>
    <cellStyle name="20% - Accent4 3 5" xfId="253" xr:uid="{6C2ACF6C-6164-4DA3-9922-367B68DCB75C}"/>
    <cellStyle name="20% - Accent4 3 6" xfId="2034" xr:uid="{2DDB493F-87BE-4668-90F5-1829E3354373}"/>
    <cellStyle name="20% - Accent4 3_4_Pere April 2010 (version 1)" xfId="47787" xr:uid="{F22E3A59-76A8-4C37-B0A0-F86E9A0BF8A7}"/>
    <cellStyle name="20% - Accent4 4" xfId="257" xr:uid="{AF308EDD-28BF-4345-A86D-A9E3E636B0BD}"/>
    <cellStyle name="20% - Accent4 4 2" xfId="47789" xr:uid="{BE937F6E-46D7-4853-9942-7491350405F2}"/>
    <cellStyle name="20% - Accent4 4 3" xfId="47788" xr:uid="{65A672F5-D100-4F8B-B93A-93BBAC1748A4}"/>
    <cellStyle name="20% - Accent4 5" xfId="47790" xr:uid="{556ADB61-34CE-4566-A817-3C4412283D26}"/>
    <cellStyle name="20% - Accent4 5 2" xfId="47791" xr:uid="{5719403F-81B7-47A5-8D1D-0F74FDB0AAC4}"/>
    <cellStyle name="20% - Accent4 6" xfId="47792" xr:uid="{58C3EF06-52A4-4520-9132-5F08863F82F8}"/>
    <cellStyle name="20% - Accent4 6 2" xfId="47793" xr:uid="{4E7B05BC-B1CF-4B03-8A45-77E7C84519DD}"/>
    <cellStyle name="20% - Accent4 7" xfId="47794" xr:uid="{FADB9536-C3A6-479F-A896-F255B10E5CE1}"/>
    <cellStyle name="20% - Accent4 7 2" xfId="47795" xr:uid="{E63B896D-8797-498C-B8C8-C063FB38CB32}"/>
    <cellStyle name="20% - Accent4 8" xfId="47796" xr:uid="{E965803F-5266-48E6-90E7-E3569DAFEA4E}"/>
    <cellStyle name="20% - Accent4 8 2" xfId="47797" xr:uid="{776F5F02-9B93-43EC-A1F1-8A6577CE4708}"/>
    <cellStyle name="20% - Accent4 9" xfId="47798" xr:uid="{4B747330-300B-4440-9008-F1AEE4277DC3}"/>
    <cellStyle name="20% - Accent4 9 2" xfId="47799" xr:uid="{AC9F3ABA-945E-4C0D-BD16-32DF40616E57}"/>
    <cellStyle name="20% - Accent5 10" xfId="47800" xr:uid="{57164939-8E57-416F-A780-03EC0BFA78A5}"/>
    <cellStyle name="20% - Accent5 10 2" xfId="47801" xr:uid="{56F6FED7-4FD2-499A-96D5-041683BBDE03}"/>
    <cellStyle name="20% - Accent5 11" xfId="47802" xr:uid="{CA867AEA-E676-48BF-B266-E77CF6B781F4}"/>
    <cellStyle name="20% - Accent5 11 10" xfId="53098" xr:uid="{0EC1DC52-D779-450A-88B4-52B62D1DDB0B}"/>
    <cellStyle name="20% - Accent5 11 2" xfId="50396" xr:uid="{0802CB97-5B4C-47B3-99D3-089D7309A435}"/>
    <cellStyle name="20% - Accent5 11 2 2" xfId="52854" xr:uid="{CF22403D-2C1B-40C0-9879-7646A851A426}"/>
    <cellStyle name="20% - Accent5 11 2 3" xfId="53344" xr:uid="{13AAF1A6-A0E0-4C38-8274-9B8DEFA37FBC}"/>
    <cellStyle name="20% - Accent5 11 3" xfId="50963" xr:uid="{43397BE4-7731-4B59-81A6-921AC0D46F55}"/>
    <cellStyle name="20% - Accent5 11 4" xfId="51295" xr:uid="{5CE8B2EA-AA6C-4A51-9118-B249D01B00F3}"/>
    <cellStyle name="20% - Accent5 11 5" xfId="51574" xr:uid="{0F2A2AE4-3CCF-4FFC-BFDC-0E077AD21406}"/>
    <cellStyle name="20% - Accent5 11 6" xfId="51850" xr:uid="{5C6D4772-B885-4D29-90AF-A9A063980469}"/>
    <cellStyle name="20% - Accent5 11 7" xfId="52103" xr:uid="{0C6CFD27-6F02-4D44-A672-C112E208CA3D}"/>
    <cellStyle name="20% - Accent5 11 8" xfId="52358" xr:uid="{0B59BFD2-1E62-4865-9C33-0E8A982BE055}"/>
    <cellStyle name="20% - Accent5 11 9" xfId="52606" xr:uid="{724A81AA-FDEB-4B1D-8D1A-D6575BD44150}"/>
    <cellStyle name="20% - Accent5 12" xfId="47803" xr:uid="{F519ED8F-D117-45DD-BDBF-6D6E88E5CB49}"/>
    <cellStyle name="20% - Accent5 13" xfId="47804" xr:uid="{0E76B005-DB68-4B1F-9B69-56F965C3849D}"/>
    <cellStyle name="20% - Accent5 14" xfId="47805" xr:uid="{ECA2DF3D-FCB6-4409-AF08-CA5F9D8F4F73}"/>
    <cellStyle name="20% - Accent5 15" xfId="47806" xr:uid="{20913C0D-7CA3-4E51-8E62-9A39BA1C1CB1}"/>
    <cellStyle name="20% - Accent5 16" xfId="47807" xr:uid="{4A1F39C4-E43C-4DF2-AEA3-93B942321185}"/>
    <cellStyle name="20% - Accent5 17" xfId="47808" xr:uid="{2BA2707B-C496-4604-BC39-B59A349D5AE1}"/>
    <cellStyle name="20% - Accent5 18" xfId="53584" xr:uid="{CA5B1763-88B9-4B2B-981F-150FCB241F4A}"/>
    <cellStyle name="20% - Accent5 2" xfId="20" xr:uid="{00000000-0005-0000-0000-000008000000}"/>
    <cellStyle name="20% - Accent5 2 10" xfId="2035" xr:uid="{0E32C0DD-3AB3-400A-BCB2-A0A980FCAF71}"/>
    <cellStyle name="20% - Accent5 2 2" xfId="21" xr:uid="{00000000-0005-0000-0000-000009000000}"/>
    <cellStyle name="20% - Accent5 2 2 2" xfId="258" xr:uid="{3D6BF331-CA73-49D3-A330-374891BB9E54}"/>
    <cellStyle name="20% - Accent5 2 2 2 2" xfId="47811" xr:uid="{72A57AEC-FE38-437E-AB27-1A63A4E0AA61}"/>
    <cellStyle name="20% - Accent5 2 2 3" xfId="47810" xr:uid="{4ECFF9C8-F6E5-484D-9AAA-082CE970348D}"/>
    <cellStyle name="20% - Accent5 2 3" xfId="259" xr:uid="{EE7AE1EA-6A5B-4C5A-9AA3-0DBE8D1CCA11}"/>
    <cellStyle name="20% - Accent5 2 3 2" xfId="47812" xr:uid="{F7810481-D548-4140-9F01-C236F8B6DF9C}"/>
    <cellStyle name="20% - Accent5 2 4" xfId="260" xr:uid="{DA85D0C2-C458-4A0A-AEFA-38E71E153F7A}"/>
    <cellStyle name="20% - Accent5 2 4 2" xfId="47813" xr:uid="{C371C109-8C49-46DA-BCEB-C7554DBB0A54}"/>
    <cellStyle name="20% - Accent5 2 5" xfId="261" xr:uid="{F37CA8AF-48E2-4415-AE16-4CFE5D47C9CD}"/>
    <cellStyle name="20% - Accent5 2 5 2" xfId="47814" xr:uid="{B9C3F1D2-41A6-4879-BABD-1415351C129B}"/>
    <cellStyle name="20% - Accent5 2 6" xfId="47815" xr:uid="{759AA5D3-6934-47F9-A640-5981F2D2DA17}"/>
    <cellStyle name="20% - Accent5 2 7" xfId="47816" xr:uid="{1C476E43-F19D-4B98-BF23-09DF3AECAEE2}"/>
    <cellStyle name="20% - Accent5 2 8" xfId="47817" xr:uid="{D719FA0D-DFFA-4540-A94E-E3B2A245E3B4}"/>
    <cellStyle name="20% - Accent5 2 9" xfId="47809" xr:uid="{2879776F-A885-45AD-A255-85F12DC770E2}"/>
    <cellStyle name="20% - Accent5 2_4_Pere April 2010 (version 1)" xfId="47818" xr:uid="{D6AA412F-AB39-46F0-A20A-C25BCFDD614F}"/>
    <cellStyle name="20% - Accent5 3" xfId="174" xr:uid="{3779E0B6-66A8-4650-ACCF-2A0A44A993FA}"/>
    <cellStyle name="20% - Accent5 3 2" xfId="263" xr:uid="{A1A130ED-3143-449A-A30E-B5630B1BCCCC}"/>
    <cellStyle name="20% - Accent5 3 2 2" xfId="47821" xr:uid="{DD106C8B-6F67-447E-84D2-0E242F2E4D10}"/>
    <cellStyle name="20% - Accent5 3 2 3" xfId="47820" xr:uid="{AC77A387-E949-46B2-B4D7-C9CABAD8A6C5}"/>
    <cellStyle name="20% - Accent5 3 3" xfId="264" xr:uid="{6F6DA661-5AA9-4D42-8E33-C7BC7A1B54DE}"/>
    <cellStyle name="20% - Accent5 3 3 2" xfId="47822" xr:uid="{773BF1C8-4C73-4C18-B9EB-B8824496B085}"/>
    <cellStyle name="20% - Accent5 3 4" xfId="265" xr:uid="{ABE13904-C157-4396-8A79-3D51F6AA9F10}"/>
    <cellStyle name="20% - Accent5 3 4 2" xfId="47819" xr:uid="{1358A9F2-D99C-4A72-A16D-5BAF6C22A996}"/>
    <cellStyle name="20% - Accent5 3 5" xfId="262" xr:uid="{5B9C7A46-2199-4CA4-8BBA-9B75CF7F5354}"/>
    <cellStyle name="20% - Accent5 3 6" xfId="2036" xr:uid="{49EB0011-E177-40D6-9459-F207FA773AD3}"/>
    <cellStyle name="20% - Accent5 3_4_Pere April 2010 (version 1)" xfId="47823" xr:uid="{4D1DAA3F-4D58-4B1C-B203-18C1290DDCC1}"/>
    <cellStyle name="20% - Accent5 4" xfId="266" xr:uid="{2B10893F-FDBC-4E20-96E5-0B57ECEA7B20}"/>
    <cellStyle name="20% - Accent5 4 2" xfId="47825" xr:uid="{79AD2366-6786-47B7-B138-0B4DF0DE56C6}"/>
    <cellStyle name="20% - Accent5 4 3" xfId="47824" xr:uid="{4A2C8B0A-590A-4C95-BD94-D3FB7ECD8ABE}"/>
    <cellStyle name="20% - Accent5 5" xfId="47826" xr:uid="{89EB9E2B-56D2-42E8-9A17-BA943F5CB63E}"/>
    <cellStyle name="20% - Accent5 5 2" xfId="47827" xr:uid="{650C7A72-417B-4FFB-B2C5-89768ACCFC62}"/>
    <cellStyle name="20% - Accent5 6" xfId="47828" xr:uid="{406E5F51-F6BF-4259-A47D-BB2A2D69B67A}"/>
    <cellStyle name="20% - Accent5 6 2" xfId="47829" xr:uid="{D3646DDD-9EF2-4992-9EFA-659D8710B78A}"/>
    <cellStyle name="20% - Accent5 7" xfId="47830" xr:uid="{BDC51A7B-7525-47B2-A201-04A9799808E4}"/>
    <cellStyle name="20% - Accent5 7 2" xfId="47831" xr:uid="{BDF1FD4F-018B-494D-9BA2-E0D607886AFD}"/>
    <cellStyle name="20% - Accent5 8" xfId="47832" xr:uid="{A797B320-2252-4FE2-9436-D4A5D467440C}"/>
    <cellStyle name="20% - Accent5 8 2" xfId="47833" xr:uid="{66172CA3-92E2-4DAD-A4C9-59C7D8F1F2CF}"/>
    <cellStyle name="20% - Accent5 9" xfId="47834" xr:uid="{8CE131FE-4871-48D3-8560-8574B8DD7737}"/>
    <cellStyle name="20% - Accent5 9 2" xfId="47835" xr:uid="{07B19D69-8FEC-4F47-9228-7F405EA52A62}"/>
    <cellStyle name="20% - Accent6 10" xfId="47836" xr:uid="{DCBB1321-D2E7-4763-A4A0-2E51B301D5DB}"/>
    <cellStyle name="20% - Accent6 10 2" xfId="47837" xr:uid="{830189B3-2122-4CC9-9BAC-F04FB978B4B0}"/>
    <cellStyle name="20% - Accent6 11" xfId="47838" xr:uid="{92B654F4-4684-4C06-94BE-B6A7B9A232D8}"/>
    <cellStyle name="20% - Accent6 11 10" xfId="53099" xr:uid="{C7323E0D-5B2B-4FA4-BA75-85ECBE7114CE}"/>
    <cellStyle name="20% - Accent6 11 2" xfId="50397" xr:uid="{5E1B4CFF-0B37-4EA7-A224-5074501ED50A}"/>
    <cellStyle name="20% - Accent6 11 2 2" xfId="52855" xr:uid="{2AF64498-F20E-47E9-91F4-E47353EB65C2}"/>
    <cellStyle name="20% - Accent6 11 2 3" xfId="53345" xr:uid="{73717613-78F4-4CEE-B1F0-66E43510883B}"/>
    <cellStyle name="20% - Accent6 11 3" xfId="50964" xr:uid="{DF87A26C-3E3D-4471-BF77-E79ED6898673}"/>
    <cellStyle name="20% - Accent6 11 4" xfId="51296" xr:uid="{DB74D98E-AAE9-4D3E-81CD-0B131F8B8FFF}"/>
    <cellStyle name="20% - Accent6 11 5" xfId="51575" xr:uid="{FABDC950-22DF-4470-BED9-46AF07BAB97D}"/>
    <cellStyle name="20% - Accent6 11 6" xfId="51851" xr:uid="{3FD92591-2B6B-4E7E-82AA-C700F8C22341}"/>
    <cellStyle name="20% - Accent6 11 7" xfId="52104" xr:uid="{4B0BB885-88D6-4476-8831-3E4CE3CC485E}"/>
    <cellStyle name="20% - Accent6 11 8" xfId="52359" xr:uid="{D3F16E76-9CED-4C70-9C3F-C1219F486571}"/>
    <cellStyle name="20% - Accent6 11 9" xfId="52607" xr:uid="{908CBB48-E5B3-4D48-8212-FD6C10FF5F46}"/>
    <cellStyle name="20% - Accent6 12" xfId="47839" xr:uid="{7EF75E05-65A0-440B-B0CB-6D88C47BFA82}"/>
    <cellStyle name="20% - Accent6 13" xfId="47840" xr:uid="{29BD7F5A-C37B-49CC-8E8E-29CD4FF58B8B}"/>
    <cellStyle name="20% - Accent6 14" xfId="47841" xr:uid="{BB366AC4-E253-4DAB-B787-574451B09D2A}"/>
    <cellStyle name="20% - Accent6 15" xfId="47842" xr:uid="{8E2E16C3-4637-4AA6-BE94-F61983C52A86}"/>
    <cellStyle name="20% - Accent6 16" xfId="47843" xr:uid="{720AEBF2-E0AA-40BE-B9E9-3C5E3A019FFF}"/>
    <cellStyle name="20% - Accent6 17" xfId="47844" xr:uid="{6731C679-4A61-40DB-9059-D04F0ADB9389}"/>
    <cellStyle name="20% - Accent6 18" xfId="53585" xr:uid="{9C20D52C-CBBB-446C-B840-E2208048A44F}"/>
    <cellStyle name="20% - Accent6 2" xfId="22" xr:uid="{00000000-0005-0000-0000-00000A000000}"/>
    <cellStyle name="20% - Accent6 2 10" xfId="2037" xr:uid="{F4F685D3-E53D-41D1-8088-FBFA5D9291C5}"/>
    <cellStyle name="20% - Accent6 2 2" xfId="23" xr:uid="{00000000-0005-0000-0000-00000B000000}"/>
    <cellStyle name="20% - Accent6 2 2 2" xfId="267" xr:uid="{86726D4F-5EB1-4ACB-8083-94752060BA5D}"/>
    <cellStyle name="20% - Accent6 2 2 2 2" xfId="47847" xr:uid="{074C32C9-12BA-4089-B95C-431BE17AC4D9}"/>
    <cellStyle name="20% - Accent6 2 2 3" xfId="47846" xr:uid="{9FC30EF1-E971-474D-9D18-5B5C774930EF}"/>
    <cellStyle name="20% - Accent6 2 3" xfId="268" xr:uid="{6D15EE32-F0C4-4A6C-8387-5AD51C33CC1C}"/>
    <cellStyle name="20% - Accent6 2 3 2" xfId="47848" xr:uid="{058E922A-E48C-4AD4-A407-505E02D5070B}"/>
    <cellStyle name="20% - Accent6 2 4" xfId="269" xr:uid="{BEC11A09-D8CF-41CB-A037-5C38B9240614}"/>
    <cellStyle name="20% - Accent6 2 4 2" xfId="47849" xr:uid="{8A2C7763-4074-4833-BD16-E8ED95E00113}"/>
    <cellStyle name="20% - Accent6 2 5" xfId="270" xr:uid="{7B6F8CC3-5A2C-432C-8DC7-ACF03FCB0BBD}"/>
    <cellStyle name="20% - Accent6 2 5 2" xfId="47850" xr:uid="{F66D3303-CD26-4FF9-9268-69F7FFE48326}"/>
    <cellStyle name="20% - Accent6 2 6" xfId="47851" xr:uid="{C95308C8-5E3A-4A6B-B113-8ED0862F7408}"/>
    <cellStyle name="20% - Accent6 2 7" xfId="47852" xr:uid="{A4DAF1AC-949D-4D8F-AF71-27AEDEC77D06}"/>
    <cellStyle name="20% - Accent6 2 8" xfId="47853" xr:uid="{15DD70A3-B321-4CBE-A2F7-2DC953390E8F}"/>
    <cellStyle name="20% - Accent6 2 9" xfId="47845" xr:uid="{7A8A25A5-FB13-4EB5-AE96-CF7211BC31EB}"/>
    <cellStyle name="20% - Accent6 2_4_Pere April 2010 (version 1)" xfId="47854" xr:uid="{0D8C122C-3E53-4656-A988-87C34D9F1230}"/>
    <cellStyle name="20% - Accent6 3" xfId="175" xr:uid="{5E78370F-AD72-4C85-84EB-E3891F5EF6F3}"/>
    <cellStyle name="20% - Accent6 3 2" xfId="272" xr:uid="{B9B42210-CEAB-4B2D-9655-F0BC1B44E52A}"/>
    <cellStyle name="20% - Accent6 3 2 2" xfId="47857" xr:uid="{2C9EC923-1BE5-4205-B261-55FB09E074ED}"/>
    <cellStyle name="20% - Accent6 3 2 3" xfId="47856" xr:uid="{D693F348-367C-4E25-A629-B02446D76B27}"/>
    <cellStyle name="20% - Accent6 3 3" xfId="273" xr:uid="{2D05A6B4-6350-42C1-A9A4-459C023A2017}"/>
    <cellStyle name="20% - Accent6 3 3 2" xfId="47858" xr:uid="{FA265D65-0BD7-488A-8EFE-F9B59BB00337}"/>
    <cellStyle name="20% - Accent6 3 4" xfId="274" xr:uid="{3EF0C8AD-726E-431D-89C5-E46604779861}"/>
    <cellStyle name="20% - Accent6 3 4 2" xfId="47855" xr:uid="{C2A2AB56-6161-46CA-8356-9DA959CE17B9}"/>
    <cellStyle name="20% - Accent6 3 5" xfId="271" xr:uid="{89CE82A0-B407-475C-BD59-688C27DCBCF6}"/>
    <cellStyle name="20% - Accent6 3 6" xfId="2038" xr:uid="{285AA9AF-8EAE-4406-99B0-292FBB7FEBB2}"/>
    <cellStyle name="20% - Accent6 3_4_Pere April 2010 (version 1)" xfId="47859" xr:uid="{04130E4E-1E29-4530-9353-7DC79EC02970}"/>
    <cellStyle name="20% - Accent6 4" xfId="275" xr:uid="{6B181C84-49B4-4C50-BBE3-AF15E46ED2C2}"/>
    <cellStyle name="20% - Accent6 4 2" xfId="47861" xr:uid="{08C18E04-EF0E-40DF-87FF-C0B7DFA68E3D}"/>
    <cellStyle name="20% - Accent6 4 3" xfId="47860" xr:uid="{CA2C403E-06EC-4832-8FF6-1C372D199E29}"/>
    <cellStyle name="20% - Accent6 5" xfId="47862" xr:uid="{C79E0D84-A08A-457D-96E9-1DB20071C8D9}"/>
    <cellStyle name="20% - Accent6 5 2" xfId="47863" xr:uid="{B360DCF0-A48B-4018-90C3-D6303E5F0004}"/>
    <cellStyle name="20% - Accent6 6" xfId="47864" xr:uid="{77CE93A2-01BA-45B3-B3CB-4E868E10A366}"/>
    <cellStyle name="20% - Accent6 6 2" xfId="47865" xr:uid="{E85CA1D0-7F17-4085-8D72-1E80B335CC73}"/>
    <cellStyle name="20% - Accent6 7" xfId="47866" xr:uid="{200A2FDC-14C7-40DA-861C-38F7E14DBF8C}"/>
    <cellStyle name="20% - Accent6 7 2" xfId="47867" xr:uid="{A5446443-9EB8-48A3-B925-50C84D4EC76E}"/>
    <cellStyle name="20% - Accent6 8" xfId="47868" xr:uid="{E3B8A282-D388-4913-9D45-20F0CBEA6F31}"/>
    <cellStyle name="20% - Accent6 8 2" xfId="47869" xr:uid="{7CF1E675-3AA8-472B-9616-BCF2BDDFE98C}"/>
    <cellStyle name="20% - Accent6 9" xfId="47870" xr:uid="{908515E1-7747-4C52-8991-9602A453CAA9}"/>
    <cellStyle name="20% - Accent6 9 2" xfId="47871" xr:uid="{CE9773B2-0FD8-49DC-9903-DDC47102202C}"/>
    <cellStyle name="20% - 강조색1" xfId="276" xr:uid="{E578931D-EB2D-4FDD-A2AF-052D9FBAC189}"/>
    <cellStyle name="20% - 강조색2" xfId="277" xr:uid="{EDFBD579-F853-46AA-BAEE-0A910E7E04BC}"/>
    <cellStyle name="20% - 강조색3" xfId="278" xr:uid="{067A093A-1499-4B1A-A79D-3F5B2C2478B3}"/>
    <cellStyle name="20% - 강조색4" xfId="279" xr:uid="{3F9DC019-872B-4CBA-BED2-91EE211F0A46}"/>
    <cellStyle name="20% - 강조색5" xfId="280" xr:uid="{728A71EB-5E12-4B9E-8B23-C43689DB41FD}"/>
    <cellStyle name="20% - 강조색6" xfId="281" xr:uid="{54362CAE-4708-4FEC-8D4D-2BCA3C392363}"/>
    <cellStyle name="40% - Accent1 10" xfId="47872" xr:uid="{59363475-57D6-44DC-995A-A5234C0C7A11}"/>
    <cellStyle name="40% - Accent1 10 2" xfId="47873" xr:uid="{2879E26A-1728-4861-A519-252D41B8BEAD}"/>
    <cellStyle name="40% - Accent1 11" xfId="47874" xr:uid="{03B12634-C941-4A7F-B800-6CE179CB275E}"/>
    <cellStyle name="40% - Accent1 11 10" xfId="53100" xr:uid="{B1FFD5BE-5045-4A76-9C17-6B3F90119326}"/>
    <cellStyle name="40% - Accent1 11 2" xfId="50398" xr:uid="{9E2ADE4C-5D47-45C0-8383-BCCC4168C7AC}"/>
    <cellStyle name="40% - Accent1 11 2 2" xfId="52856" xr:uid="{CB881618-3314-424D-A0E7-29AAFD201BCA}"/>
    <cellStyle name="40% - Accent1 11 2 3" xfId="53346" xr:uid="{B2CA77EC-A2D7-468D-8310-CAA21ED22C66}"/>
    <cellStyle name="40% - Accent1 11 3" xfId="50965" xr:uid="{DD4E3AF3-EF0A-4771-B8B7-0D4EFECED010}"/>
    <cellStyle name="40% - Accent1 11 4" xfId="51297" xr:uid="{5A5A5246-3A40-49E0-ACD7-F975B9F115F4}"/>
    <cellStyle name="40% - Accent1 11 5" xfId="51576" xr:uid="{49C1A311-0D9E-4AAD-815E-B4A7A0A7D678}"/>
    <cellStyle name="40% - Accent1 11 6" xfId="51852" xr:uid="{23BCE5E4-6E38-484A-86BE-020358B4F621}"/>
    <cellStyle name="40% - Accent1 11 7" xfId="52105" xr:uid="{57CADACF-FF79-49CC-B30C-44DE3684CAD1}"/>
    <cellStyle name="40% - Accent1 11 8" xfId="52360" xr:uid="{5D6BCF4D-6D81-4DC9-B01E-A005A082C2CD}"/>
    <cellStyle name="40% - Accent1 11 9" xfId="52608" xr:uid="{19F0D0EB-1CE0-4AF5-B111-F589508627F1}"/>
    <cellStyle name="40% - Accent1 12" xfId="47875" xr:uid="{295B78FB-DC40-40DE-8B7D-3E6FF95ECE3F}"/>
    <cellStyle name="40% - Accent1 13" xfId="47876" xr:uid="{EC73395E-937C-4A5B-8EE0-F1E425B0AA76}"/>
    <cellStyle name="40% - Accent1 14" xfId="47877" xr:uid="{D8C95ECD-C485-4B5F-92E8-68316DA8A3AE}"/>
    <cellStyle name="40% - Accent1 15" xfId="47878" xr:uid="{2004145A-0D66-4377-83FF-6EF6C9E85F01}"/>
    <cellStyle name="40% - Accent1 16" xfId="47879" xr:uid="{FEBDAC1D-7830-46AA-B84F-00721DAC2B61}"/>
    <cellStyle name="40% - Accent1 17" xfId="47880" xr:uid="{63633D7B-83A4-4AEF-9BC9-B744F29A6B45}"/>
    <cellStyle name="40% - Accent1 18" xfId="53586" xr:uid="{7E958B33-B4E3-4BF5-808C-FC2B0F9BB6DB}"/>
    <cellStyle name="40% - Accent1 2" xfId="24" xr:uid="{00000000-0005-0000-0000-00000C000000}"/>
    <cellStyle name="40% - Accent1 2 10" xfId="2039" xr:uid="{A5C28D4D-3383-477C-B18F-0B291A13E8CA}"/>
    <cellStyle name="40% - Accent1 2 2" xfId="25" xr:uid="{00000000-0005-0000-0000-00000D000000}"/>
    <cellStyle name="40% - Accent1 2 2 2" xfId="282" xr:uid="{48DDDDEB-274B-475E-AAD3-27EB15258CDD}"/>
    <cellStyle name="40% - Accent1 2 2 2 2" xfId="47883" xr:uid="{38068DCE-C556-4B8C-91A4-3E1B9E7A09F7}"/>
    <cellStyle name="40% - Accent1 2 2 3" xfId="47882" xr:uid="{2098E8F0-FCD9-47D3-A959-9387FE0530A6}"/>
    <cellStyle name="40% - Accent1 2 3" xfId="283" xr:uid="{01E2A4D1-DD73-4DF3-986E-F8F337A7908D}"/>
    <cellStyle name="40% - Accent1 2 3 2" xfId="47884" xr:uid="{D45517E4-47F0-4356-BF73-24E2A1F340B1}"/>
    <cellStyle name="40% - Accent1 2 4" xfId="284" xr:uid="{496E253A-B83D-4182-8F2D-4BBE4D5FC918}"/>
    <cellStyle name="40% - Accent1 2 4 2" xfId="47885" xr:uid="{81BC8F99-5C0B-49AD-8E0E-FEB560A3D949}"/>
    <cellStyle name="40% - Accent1 2 5" xfId="285" xr:uid="{3FF3431B-A9F5-4A35-89BE-1D35E340E7DF}"/>
    <cellStyle name="40% - Accent1 2 5 2" xfId="47886" xr:uid="{EC25437D-E101-4DAA-9DB9-0FC12532D9F4}"/>
    <cellStyle name="40% - Accent1 2 6" xfId="47887" xr:uid="{CFB217B0-B9F4-4794-927F-3832863D314C}"/>
    <cellStyle name="40% - Accent1 2 7" xfId="47888" xr:uid="{31D80FD7-8102-4C39-875D-B167EA2AB33F}"/>
    <cellStyle name="40% - Accent1 2 8" xfId="47889" xr:uid="{7628CE95-D071-4555-9F2B-3FB3BB7FB182}"/>
    <cellStyle name="40% - Accent1 2 9" xfId="47881" xr:uid="{8941D3D3-BA5B-4826-9448-CC382172BEA8}"/>
    <cellStyle name="40% - Accent1 2_4_Pere April 2010 (version 1)" xfId="47890" xr:uid="{AD1BA59D-4CA1-44FB-97B2-1B7F1F7AE4F6}"/>
    <cellStyle name="40% - Accent1 3" xfId="176" xr:uid="{A4C053E7-691C-4379-BBA3-B1B80B33F503}"/>
    <cellStyle name="40% - Accent1 3 2" xfId="287" xr:uid="{E952E2C3-E28B-4794-943E-E7DFCF179EA8}"/>
    <cellStyle name="40% - Accent1 3 2 2" xfId="47893" xr:uid="{73DC80D7-D922-43C1-B080-3B6039516FB9}"/>
    <cellStyle name="40% - Accent1 3 2 3" xfId="47892" xr:uid="{5D4DAE1A-CDEE-4B1F-8210-FB436AD56776}"/>
    <cellStyle name="40% - Accent1 3 3" xfId="288" xr:uid="{2E1BF4D1-25F8-47A8-B6CA-34BD63B0883B}"/>
    <cellStyle name="40% - Accent1 3 3 2" xfId="47894" xr:uid="{28B31E1E-E4C3-42B8-BB5D-F0640DB5595A}"/>
    <cellStyle name="40% - Accent1 3 4" xfId="289" xr:uid="{61E230E9-6559-4BD5-B837-9FFD2CC30940}"/>
    <cellStyle name="40% - Accent1 3 4 2" xfId="47891" xr:uid="{4A50B1F9-22D1-4870-9872-32569B67E3F8}"/>
    <cellStyle name="40% - Accent1 3 5" xfId="286" xr:uid="{01854F98-7F3B-445F-A072-4FE75B08972F}"/>
    <cellStyle name="40% - Accent1 3 6" xfId="2040" xr:uid="{46D61221-5E8E-463C-96C9-D29808AC0EB2}"/>
    <cellStyle name="40% - Accent1 3_4_Pere April 2010 (version 1)" xfId="47895" xr:uid="{00AEEB2F-3135-4D2F-A263-77ED22438C92}"/>
    <cellStyle name="40% - Accent1 4" xfId="290" xr:uid="{E8300A44-70B8-4CB9-8514-D088B2E8789B}"/>
    <cellStyle name="40% - Accent1 4 2" xfId="47897" xr:uid="{B1E782AF-B2A8-426C-94C7-062D1F94C33F}"/>
    <cellStyle name="40% - Accent1 4 3" xfId="47896" xr:uid="{4C9A508F-9240-45A3-9997-44E1F6DDEE76}"/>
    <cellStyle name="40% - Accent1 5" xfId="47898" xr:uid="{E544A28E-EB8F-4F26-A479-3EA0A7EA84DB}"/>
    <cellStyle name="40% - Accent1 5 2" xfId="47899" xr:uid="{CAA07112-5ABD-431B-8595-38A71CD5AC5D}"/>
    <cellStyle name="40% - Accent1 6" xfId="47900" xr:uid="{640C87D3-9505-45F3-BA80-B17B1F2F4D5D}"/>
    <cellStyle name="40% - Accent1 6 2" xfId="47901" xr:uid="{F48E04EB-08ED-42C1-97C6-19999962AE2F}"/>
    <cellStyle name="40% - Accent1 7" xfId="47902" xr:uid="{DDA84977-91F2-4F10-A7D7-610F9A98EA5C}"/>
    <cellStyle name="40% - Accent1 7 2" xfId="47903" xr:uid="{C54A94B9-856E-402D-9CA3-172E6995BD5E}"/>
    <cellStyle name="40% - Accent1 8" xfId="47904" xr:uid="{B9C4F0A3-41BF-4F6A-BE83-BF27ACBBFF26}"/>
    <cellStyle name="40% - Accent1 8 2" xfId="47905" xr:uid="{FDBCE432-93AD-4378-82E0-514F8A41C43F}"/>
    <cellStyle name="40% - Accent1 9" xfId="47906" xr:uid="{A68C5111-FB3A-4AD1-B2E3-A14F06F918A4}"/>
    <cellStyle name="40% - Accent1 9 2" xfId="47907" xr:uid="{C77A96C8-A823-4795-AF43-0FC255E3FA6B}"/>
    <cellStyle name="40% - Accent2 10" xfId="47908" xr:uid="{91F8AAFF-21A8-4E66-B4ED-455B700A92DB}"/>
    <cellStyle name="40% - Accent2 10 2" xfId="47909" xr:uid="{95E82EAD-B6B4-4CAA-8021-A1DBEE9DBFB3}"/>
    <cellStyle name="40% - Accent2 11" xfId="47910" xr:uid="{332E50BD-0F26-4F74-A06A-1885DCB4AF16}"/>
    <cellStyle name="40% - Accent2 11 10" xfId="53101" xr:uid="{BEA6D864-55D0-4654-B586-44ADC072F592}"/>
    <cellStyle name="40% - Accent2 11 2" xfId="50399" xr:uid="{DDCD0AE7-448F-4588-BBA6-A74A358682ED}"/>
    <cellStyle name="40% - Accent2 11 2 2" xfId="52857" xr:uid="{B995FC6A-3E16-449F-BA26-3A294BFB6300}"/>
    <cellStyle name="40% - Accent2 11 2 3" xfId="53347" xr:uid="{3F2615CC-5250-4F93-9F2A-7C235DF1BACA}"/>
    <cellStyle name="40% - Accent2 11 3" xfId="50966" xr:uid="{E0DD8CFD-ADCF-49A4-8A6C-63309DFFEFA5}"/>
    <cellStyle name="40% - Accent2 11 4" xfId="51298" xr:uid="{CB2D0411-A005-47EE-8E5B-B269B59487FB}"/>
    <cellStyle name="40% - Accent2 11 5" xfId="51577" xr:uid="{62AB8BCA-D8D7-44D7-AB40-8EB98DC57A2B}"/>
    <cellStyle name="40% - Accent2 11 6" xfId="51853" xr:uid="{481887CE-E4AA-47B7-91D3-D725AE52701D}"/>
    <cellStyle name="40% - Accent2 11 7" xfId="52106" xr:uid="{E60BF0FF-E60D-4BA2-8AD3-0ADF752EA8C2}"/>
    <cellStyle name="40% - Accent2 11 8" xfId="52361" xr:uid="{C296B189-5AE1-42BA-AEBF-E4027E5F7A1D}"/>
    <cellStyle name="40% - Accent2 11 9" xfId="52609" xr:uid="{9FA62024-36D6-4130-812A-8C013B749A7D}"/>
    <cellStyle name="40% - Accent2 12" xfId="47911" xr:uid="{E489CE08-954A-446E-9AE0-B400B727E2B1}"/>
    <cellStyle name="40% - Accent2 13" xfId="47912" xr:uid="{6938D33A-8C42-4AD6-86E3-A3412EEC4B62}"/>
    <cellStyle name="40% - Accent2 14" xfId="47913" xr:uid="{D32A9197-D486-4848-AD0E-BC3DDA05DA25}"/>
    <cellStyle name="40% - Accent2 15" xfId="47914" xr:uid="{3770AE87-0B6D-4A27-B06C-26816242B035}"/>
    <cellStyle name="40% - Accent2 16" xfId="47915" xr:uid="{3ED25D9C-0689-458D-9E3F-C3D65D0114B8}"/>
    <cellStyle name="40% - Accent2 17" xfId="47916" xr:uid="{3622D999-0360-4222-BAF8-3C99C9EC2A1F}"/>
    <cellStyle name="40% - Accent2 18" xfId="53587" xr:uid="{B5677D0A-DBD8-4CD2-835C-BD35757EAFA0}"/>
    <cellStyle name="40% - Accent2 2" xfId="26" xr:uid="{00000000-0005-0000-0000-00000E000000}"/>
    <cellStyle name="40% - Accent2 2 10" xfId="2041" xr:uid="{A2F8F80E-C110-4623-9435-40307029CA25}"/>
    <cellStyle name="40% - Accent2 2 2" xfId="27" xr:uid="{00000000-0005-0000-0000-00000F000000}"/>
    <cellStyle name="40% - Accent2 2 2 2" xfId="291" xr:uid="{41538821-1932-41EF-BDCC-EECEBD6FE117}"/>
    <cellStyle name="40% - Accent2 2 2 2 2" xfId="47919" xr:uid="{0407E69C-2C6A-47D0-9CA6-91E07E10F6BB}"/>
    <cellStyle name="40% - Accent2 2 2 3" xfId="47918" xr:uid="{3C73D236-C1FA-442A-A0D6-90241CF19206}"/>
    <cellStyle name="40% - Accent2 2 3" xfId="292" xr:uid="{53633787-9173-4E3E-BF8B-9931DFC8A48E}"/>
    <cellStyle name="40% - Accent2 2 3 2" xfId="47920" xr:uid="{EB5A2064-8E12-4E36-9C23-14D7088167F6}"/>
    <cellStyle name="40% - Accent2 2 4" xfId="293" xr:uid="{6CBB3C1A-FD75-4580-9D90-6A0F55660B0C}"/>
    <cellStyle name="40% - Accent2 2 4 2" xfId="47921" xr:uid="{53ACFA20-9B15-4C5E-A838-BEA152109721}"/>
    <cellStyle name="40% - Accent2 2 5" xfId="294" xr:uid="{1D36CA3C-DFB5-4D3C-BED0-615F3E9ACA8C}"/>
    <cellStyle name="40% - Accent2 2 5 2" xfId="47922" xr:uid="{CB1ABDE2-CF9E-4DDA-801B-B45F9DE3DE65}"/>
    <cellStyle name="40% - Accent2 2 6" xfId="47923" xr:uid="{A1276C3E-290D-4860-B9B8-346952F043A2}"/>
    <cellStyle name="40% - Accent2 2 7" xfId="47924" xr:uid="{B3C734B9-8A7B-41E5-AE08-C04999EC6047}"/>
    <cellStyle name="40% - Accent2 2 8" xfId="47925" xr:uid="{F9C6D984-E13A-438E-936C-BE8D92187514}"/>
    <cellStyle name="40% - Accent2 2 9" xfId="47917" xr:uid="{0D441623-429B-4DC4-82C4-2151963DACF1}"/>
    <cellStyle name="40% - Accent2 2_4_Pere April 2010 (version 1)" xfId="47926" xr:uid="{C1082AE6-9636-4F76-AB12-35711EACB176}"/>
    <cellStyle name="40% - Accent2 3" xfId="177" xr:uid="{12489A63-13A5-460C-8958-EF1F406780B1}"/>
    <cellStyle name="40% - Accent2 3 2" xfId="296" xr:uid="{B5B7B5F5-C9D8-4C20-9406-A4652FC70539}"/>
    <cellStyle name="40% - Accent2 3 2 2" xfId="47929" xr:uid="{757A45C9-6346-4B89-A30C-95185406E969}"/>
    <cellStyle name="40% - Accent2 3 2 3" xfId="47928" xr:uid="{FDEEB460-F50A-460B-B5DD-D6770224E8D2}"/>
    <cellStyle name="40% - Accent2 3 3" xfId="297" xr:uid="{EA89489E-C1CE-4021-BD1A-59B4DC31EBA1}"/>
    <cellStyle name="40% - Accent2 3 3 2" xfId="47930" xr:uid="{3FBA0C72-685F-4E0B-9116-92E9E8429590}"/>
    <cellStyle name="40% - Accent2 3 4" xfId="298" xr:uid="{9BA633DA-5DD1-4E2F-B80D-1EC205925CE5}"/>
    <cellStyle name="40% - Accent2 3 4 2" xfId="47927" xr:uid="{DE041F52-5E91-4B29-95F1-3AF0AA4EE85C}"/>
    <cellStyle name="40% - Accent2 3 5" xfId="295" xr:uid="{29E85951-1B21-41C6-99AD-518700409D54}"/>
    <cellStyle name="40% - Accent2 3 6" xfId="2042" xr:uid="{18C3A47B-40ED-45BC-AF69-7BB49363CDAD}"/>
    <cellStyle name="40% - Accent2 3_4_Pere April 2010 (version 1)" xfId="47931" xr:uid="{DE1A24E8-CF07-40A8-958D-50976AD2E646}"/>
    <cellStyle name="40% - Accent2 4" xfId="299" xr:uid="{F8DD7D9B-AEC6-45A4-93EF-F0C87BC16FBA}"/>
    <cellStyle name="40% - Accent2 4 2" xfId="47933" xr:uid="{FB6521D6-ACE9-4A96-90C2-AD1AFF446A2A}"/>
    <cellStyle name="40% - Accent2 4 3" xfId="47932" xr:uid="{70813064-B7FB-407C-BCA3-CAE844671B56}"/>
    <cellStyle name="40% - Accent2 5" xfId="47934" xr:uid="{B065C33E-4251-45C9-A88D-3EB5D3AD978A}"/>
    <cellStyle name="40% - Accent2 5 2" xfId="47935" xr:uid="{2E10069D-DE3C-468D-9DBF-018C93C86F28}"/>
    <cellStyle name="40% - Accent2 6" xfId="47936" xr:uid="{FE7F394C-4B4F-412B-86E5-BAECEE43F5CF}"/>
    <cellStyle name="40% - Accent2 6 2" xfId="47937" xr:uid="{3E599010-BA80-488F-B923-5530BE2F90E2}"/>
    <cellStyle name="40% - Accent2 7" xfId="47938" xr:uid="{8B29C184-CAA6-4FB1-A536-ACE27D738C1B}"/>
    <cellStyle name="40% - Accent2 7 2" xfId="47939" xr:uid="{C9FC569A-FC0C-4315-A165-CA896E9CB093}"/>
    <cellStyle name="40% - Accent2 8" xfId="47940" xr:uid="{2FB16C66-4C76-44FB-BBCA-F7028F1A6DB3}"/>
    <cellStyle name="40% - Accent2 8 2" xfId="47941" xr:uid="{0BD3D207-8680-48DC-B33B-77D9F2983210}"/>
    <cellStyle name="40% - Accent2 9" xfId="47942" xr:uid="{9F215E6C-F1ED-4175-ADA3-32244C484FBA}"/>
    <cellStyle name="40% - Accent2 9 2" xfId="47943" xr:uid="{49CB2D52-84DE-4BA1-84F2-FD762FF2EF2C}"/>
    <cellStyle name="40% - Accent3 10" xfId="47944" xr:uid="{8AD4C5CF-7148-497E-87F1-749E0B596EF7}"/>
    <cellStyle name="40% - Accent3 10 2" xfId="47945" xr:uid="{6679736A-B84D-4661-930D-2BB7CD6844F3}"/>
    <cellStyle name="40% - Accent3 11" xfId="47946" xr:uid="{6B62A540-FC37-4611-BDFD-B1FFFE44853B}"/>
    <cellStyle name="40% - Accent3 11 10" xfId="53102" xr:uid="{88488DF4-FC7A-4B6F-BC7D-D9681F464457}"/>
    <cellStyle name="40% - Accent3 11 2" xfId="50400" xr:uid="{CA9B2949-4DDD-4E2B-B3B2-DF22D7964561}"/>
    <cellStyle name="40% - Accent3 11 2 2" xfId="52858" xr:uid="{32C14499-CDC2-4940-9252-A4544E62BDE8}"/>
    <cellStyle name="40% - Accent3 11 2 3" xfId="53348" xr:uid="{DA87EE15-EC80-4BFF-A95A-2E23838CC7C5}"/>
    <cellStyle name="40% - Accent3 11 3" xfId="50967" xr:uid="{13E1F11E-FFAF-43A8-89A2-FE3DBDD9E2EA}"/>
    <cellStyle name="40% - Accent3 11 4" xfId="51299" xr:uid="{025ACE49-146B-4410-974E-A803D3BBFE41}"/>
    <cellStyle name="40% - Accent3 11 5" xfId="51578" xr:uid="{BC5D9F78-1F74-4D46-9D5F-6E6FA3599940}"/>
    <cellStyle name="40% - Accent3 11 6" xfId="51854" xr:uid="{34756842-985D-4F3A-B12F-A11E564B371D}"/>
    <cellStyle name="40% - Accent3 11 7" xfId="52107" xr:uid="{AFB18254-F88B-4D8B-BEEE-56514353F189}"/>
    <cellStyle name="40% - Accent3 11 8" xfId="52362" xr:uid="{5E7836DD-6B5C-46B9-BAC7-13736C6067BA}"/>
    <cellStyle name="40% - Accent3 11 9" xfId="52610" xr:uid="{7E028B27-F4F1-424E-8B6E-BCE70E34AF7C}"/>
    <cellStyle name="40% - Accent3 12" xfId="47947" xr:uid="{48574332-C99B-417C-BFC4-0ECAFA954F78}"/>
    <cellStyle name="40% - Accent3 13" xfId="47948" xr:uid="{0B721364-1A0E-4690-B765-84517D0BE4B5}"/>
    <cellStyle name="40% - Accent3 14" xfId="47949" xr:uid="{A2C5C559-D07B-49AF-9AA0-2C1A27D7ABAA}"/>
    <cellStyle name="40% - Accent3 15" xfId="47950" xr:uid="{B915F0F7-12D7-4876-9381-083A86A8A22C}"/>
    <cellStyle name="40% - Accent3 16" xfId="47951" xr:uid="{BB332353-6E76-4542-9116-7289586A00ED}"/>
    <cellStyle name="40% - Accent3 17" xfId="47952" xr:uid="{34553F6D-B816-4EED-8BDC-261AF82F7827}"/>
    <cellStyle name="40% - Accent3 18" xfId="53588" xr:uid="{A3647E18-B83E-4ABD-83B6-70DB00AA2569}"/>
    <cellStyle name="40% - Accent3 2" xfId="28" xr:uid="{00000000-0005-0000-0000-000010000000}"/>
    <cellStyle name="40% - Accent3 2 10" xfId="2043" xr:uid="{8569E846-EEA6-4AB7-A56F-07A237C528F5}"/>
    <cellStyle name="40% - Accent3 2 2" xfId="29" xr:uid="{00000000-0005-0000-0000-000011000000}"/>
    <cellStyle name="40% - Accent3 2 2 2" xfId="300" xr:uid="{C9EF7D31-FC80-491F-BAFD-AE1591C6FF15}"/>
    <cellStyle name="40% - Accent3 2 2 2 2" xfId="47955" xr:uid="{04BE6921-C38B-4058-AB89-D0C968DCBE84}"/>
    <cellStyle name="40% - Accent3 2 2 3" xfId="47954" xr:uid="{CFEE4C68-E8DB-4094-8D9D-205D9411F9F0}"/>
    <cellStyle name="40% - Accent3 2 3" xfId="301" xr:uid="{7D17E3C0-ECE8-4A9B-999F-6AEEEB5DAC09}"/>
    <cellStyle name="40% - Accent3 2 3 2" xfId="47956" xr:uid="{8940D6D3-E2CF-4257-BFBE-C8248D159F96}"/>
    <cellStyle name="40% - Accent3 2 4" xfId="302" xr:uid="{1A1C151F-2E03-49BD-8889-AA596C4288A4}"/>
    <cellStyle name="40% - Accent3 2 4 2" xfId="47957" xr:uid="{B1C57CCF-4969-4465-A012-AB2051989129}"/>
    <cellStyle name="40% - Accent3 2 5" xfId="303" xr:uid="{D070C3DF-7E1F-4309-9ED4-B2B575BBF9CF}"/>
    <cellStyle name="40% - Accent3 2 5 2" xfId="47958" xr:uid="{D49B31AF-88F2-406F-898F-75894F1733CA}"/>
    <cellStyle name="40% - Accent3 2 6" xfId="47959" xr:uid="{05678832-669B-4A69-BEDB-252F0E5B8109}"/>
    <cellStyle name="40% - Accent3 2 7" xfId="47960" xr:uid="{5CF1466F-C3A3-4CF9-8248-70A16DFF0058}"/>
    <cellStyle name="40% - Accent3 2 8" xfId="47961" xr:uid="{1208ACDC-113C-46C3-9EE0-9F097822D0B3}"/>
    <cellStyle name="40% - Accent3 2 9" xfId="47953" xr:uid="{7493B6C4-4878-4443-A1E7-415253654263}"/>
    <cellStyle name="40% - Accent3 2_4_Pere April 2010 (version 1)" xfId="47962" xr:uid="{565B8C24-504E-4941-B892-A0482675D2D0}"/>
    <cellStyle name="40% - Accent3 3" xfId="178" xr:uid="{ADB97044-6A09-4240-9448-934D0804ABA0}"/>
    <cellStyle name="40% - Accent3 3 2" xfId="305" xr:uid="{409A6BB0-DB6B-4DA6-8C24-A9D408CF5F72}"/>
    <cellStyle name="40% - Accent3 3 2 2" xfId="47965" xr:uid="{825CD80D-4D51-4C17-9299-B3088010306C}"/>
    <cellStyle name="40% - Accent3 3 2 3" xfId="47964" xr:uid="{CA25DCFB-BDA1-4A29-A95B-590A9056A487}"/>
    <cellStyle name="40% - Accent3 3 3" xfId="306" xr:uid="{1BE30701-3378-4631-B3D6-8A9D8DBD63E8}"/>
    <cellStyle name="40% - Accent3 3 3 2" xfId="47966" xr:uid="{DD0195BC-AA8D-4610-8D8B-D3EFAFC141A3}"/>
    <cellStyle name="40% - Accent3 3 4" xfId="307" xr:uid="{B65FBCE1-FB9A-43FA-BFB6-990BB9581B79}"/>
    <cellStyle name="40% - Accent3 3 4 2" xfId="47963" xr:uid="{A6C27EA6-ABC7-4F93-8F0B-4B6E4E4959AE}"/>
    <cellStyle name="40% - Accent3 3 5" xfId="304" xr:uid="{653D5191-7BAE-48E7-8C78-19CD46061394}"/>
    <cellStyle name="40% - Accent3 3 6" xfId="2044" xr:uid="{F62FD350-4DDA-4F53-8CF0-C49250EE4BC8}"/>
    <cellStyle name="40% - Accent3 3_4_Pere April 2010 (version 1)" xfId="47967" xr:uid="{72A0D8B1-417C-43EB-A888-B304F319A520}"/>
    <cellStyle name="40% - Accent3 4" xfId="308" xr:uid="{D49C8B1D-67E5-4A9A-84E4-920E2391D3C4}"/>
    <cellStyle name="40% - Accent3 4 2" xfId="47969" xr:uid="{759550E8-1DD9-4D67-B83E-34CDF51CB3D2}"/>
    <cellStyle name="40% - Accent3 4 3" xfId="47968" xr:uid="{A056BC67-1061-4525-B30D-41B00C2E3BC2}"/>
    <cellStyle name="40% - Accent3 5" xfId="47970" xr:uid="{0648F2E8-9335-401B-B103-4505974F6B1B}"/>
    <cellStyle name="40% - Accent3 5 2" xfId="47971" xr:uid="{D9541F06-06C6-4ADC-96B5-0E33D2A73468}"/>
    <cellStyle name="40% - Accent3 6" xfId="47972" xr:uid="{59A0E0AD-5D9F-430D-8704-BF4275759029}"/>
    <cellStyle name="40% - Accent3 6 2" xfId="47973" xr:uid="{07356A83-2BC7-48D8-BF57-08B7B2B09AA2}"/>
    <cellStyle name="40% - Accent3 7" xfId="47974" xr:uid="{D805D417-9EF4-4EDE-9040-00E33561D93B}"/>
    <cellStyle name="40% - Accent3 7 2" xfId="47975" xr:uid="{97C30318-9971-4FCB-A34F-327AEA41D859}"/>
    <cellStyle name="40% - Accent3 8" xfId="47976" xr:uid="{4525DC0B-D50C-4F83-A10E-9819DDFADAFA}"/>
    <cellStyle name="40% - Accent3 8 2" xfId="47977" xr:uid="{DC5C7E55-5D7C-4A70-BFE3-2256D3CCE5CE}"/>
    <cellStyle name="40% - Accent3 9" xfId="47978" xr:uid="{AD3573B3-5713-4A14-82F3-A7003D596E9E}"/>
    <cellStyle name="40% - Accent3 9 2" xfId="47979" xr:uid="{F4CD8B00-5CEE-45CB-93DE-0F1E8DC4043E}"/>
    <cellStyle name="40% - Accent4 10" xfId="47980" xr:uid="{F69A3F62-77C2-4711-9BB9-A5AFAE65FB6D}"/>
    <cellStyle name="40% - Accent4 10 2" xfId="47981" xr:uid="{499F2C2A-F40A-459E-A29C-97EA78C02F41}"/>
    <cellStyle name="40% - Accent4 11" xfId="47982" xr:uid="{EC51BBA8-E90B-479F-8606-7DEC4B38E78A}"/>
    <cellStyle name="40% - Accent4 11 10" xfId="53103" xr:uid="{764D6891-4AFD-4AE0-890D-54DADD3719C1}"/>
    <cellStyle name="40% - Accent4 11 2" xfId="50401" xr:uid="{409F12C8-BF44-4D56-BA9C-F8279139217B}"/>
    <cellStyle name="40% - Accent4 11 2 2" xfId="52859" xr:uid="{4BDCFDEB-5EBB-4C48-8077-CE7ACFB76794}"/>
    <cellStyle name="40% - Accent4 11 2 3" xfId="53349" xr:uid="{F1345B1B-CBA1-42A4-B614-8886A7672858}"/>
    <cellStyle name="40% - Accent4 11 3" xfId="50968" xr:uid="{BE1D9E8E-0766-4808-95CD-2C4767D0EE43}"/>
    <cellStyle name="40% - Accent4 11 4" xfId="51300" xr:uid="{8C27F48B-0865-4FDA-9E3E-09467A75CE8B}"/>
    <cellStyle name="40% - Accent4 11 5" xfId="51579" xr:uid="{15A2C0D5-3014-4D37-A3D0-79EF9957F6F1}"/>
    <cellStyle name="40% - Accent4 11 6" xfId="51855" xr:uid="{89B2C6AD-1E27-4C37-B915-7C841DDAD6A3}"/>
    <cellStyle name="40% - Accent4 11 7" xfId="52108" xr:uid="{E0416665-F31B-4F0F-A3A4-EE5FF914B8FD}"/>
    <cellStyle name="40% - Accent4 11 8" xfId="52363" xr:uid="{9D839EF2-7527-459A-AB1A-1C82CB299010}"/>
    <cellStyle name="40% - Accent4 11 9" xfId="52611" xr:uid="{3C099983-5FF0-4568-87F7-FA956B37F07B}"/>
    <cellStyle name="40% - Accent4 12" xfId="47983" xr:uid="{DD17CFD2-13D5-4182-8472-ADCF925D1F77}"/>
    <cellStyle name="40% - Accent4 13" xfId="47984" xr:uid="{172BD6BE-CC8F-481D-BE8F-FF30FBE092F9}"/>
    <cellStyle name="40% - Accent4 14" xfId="47985" xr:uid="{22646DBE-2DBE-4DE5-863A-DE06E5E60D0F}"/>
    <cellStyle name="40% - Accent4 15" xfId="47986" xr:uid="{51A93060-8E16-4511-A297-14062EF4CC40}"/>
    <cellStyle name="40% - Accent4 16" xfId="47987" xr:uid="{BA20566A-3495-4E85-8B75-BCBB849B46B8}"/>
    <cellStyle name="40% - Accent4 17" xfId="47988" xr:uid="{1947ACA2-EFA5-473B-B6CA-E3933590ADC2}"/>
    <cellStyle name="40% - Accent4 18" xfId="53589" xr:uid="{A8628DE7-E776-43CD-AC0B-1D4187BA9EF0}"/>
    <cellStyle name="40% - Accent4 2" xfId="30" xr:uid="{00000000-0005-0000-0000-000012000000}"/>
    <cellStyle name="40% - Accent4 2 10" xfId="2045" xr:uid="{94DCBE52-94C4-4CAD-A29A-CDE97C9D3163}"/>
    <cellStyle name="40% - Accent4 2 2" xfId="31" xr:uid="{00000000-0005-0000-0000-000013000000}"/>
    <cellStyle name="40% - Accent4 2 2 2" xfId="309" xr:uid="{6326CB77-0D5C-427D-8D5B-298613D882E0}"/>
    <cellStyle name="40% - Accent4 2 2 2 2" xfId="47991" xr:uid="{F36441F1-DA24-4388-9239-5906D9A227EF}"/>
    <cellStyle name="40% - Accent4 2 2 3" xfId="47990" xr:uid="{B228A4D4-62F2-433F-A4FB-BE17CB9873D5}"/>
    <cellStyle name="40% - Accent4 2 3" xfId="310" xr:uid="{55DDF0D1-9945-4F0B-B140-371A25BF6FFD}"/>
    <cellStyle name="40% - Accent4 2 3 2" xfId="47992" xr:uid="{E39962A0-BA51-43B6-8DDF-7C99DC0340F0}"/>
    <cellStyle name="40% - Accent4 2 4" xfId="311" xr:uid="{4787DED7-7676-4959-8F45-3391DAA5E1BF}"/>
    <cellStyle name="40% - Accent4 2 4 2" xfId="47993" xr:uid="{318E5D0C-4BBA-409A-824B-A0953BC0027E}"/>
    <cellStyle name="40% - Accent4 2 5" xfId="312" xr:uid="{1EAE9AC9-62CA-460D-8FC1-DD3ED3886879}"/>
    <cellStyle name="40% - Accent4 2 5 2" xfId="47994" xr:uid="{AD7A7D7F-6992-49BC-8913-9076A2BCA26C}"/>
    <cellStyle name="40% - Accent4 2 6" xfId="47995" xr:uid="{78DD5298-D4C2-4AD3-A346-08BD02E1B5F1}"/>
    <cellStyle name="40% - Accent4 2 7" xfId="47996" xr:uid="{2C9180C8-6F0D-4785-A23B-22B06F50DF58}"/>
    <cellStyle name="40% - Accent4 2 8" xfId="47997" xr:uid="{8937FE29-BC7D-405C-854A-FB26A607A0E7}"/>
    <cellStyle name="40% - Accent4 2 9" xfId="47989" xr:uid="{6E3CA3BE-9298-4B8B-91D1-E443BA80810C}"/>
    <cellStyle name="40% - Accent4 2_4_Pere April 2010 (version 1)" xfId="47998" xr:uid="{2102C725-D580-4CF1-85FD-92A84DE533BB}"/>
    <cellStyle name="40% - Accent4 3" xfId="179" xr:uid="{5B163AF3-F8B7-4063-99F8-B3A1B59A02FA}"/>
    <cellStyle name="40% - Accent4 3 2" xfId="314" xr:uid="{B84BAAEA-EBA7-49BC-9316-A5ABFD62C52E}"/>
    <cellStyle name="40% - Accent4 3 2 2" xfId="48001" xr:uid="{AF131C87-6BD6-4CC0-B386-1FCF11EF7CAD}"/>
    <cellStyle name="40% - Accent4 3 2 3" xfId="48000" xr:uid="{8EDFC865-F739-4320-828C-F53743F099BA}"/>
    <cellStyle name="40% - Accent4 3 3" xfId="315" xr:uid="{F9B24B0D-5D65-4BFA-9E9A-F8D3B75D7C17}"/>
    <cellStyle name="40% - Accent4 3 3 2" xfId="48002" xr:uid="{3F6F3DA5-6143-40AC-8914-12FFBAF9F431}"/>
    <cellStyle name="40% - Accent4 3 4" xfId="316" xr:uid="{D52019B7-99AA-47EA-8FFD-39965121DAE0}"/>
    <cellStyle name="40% - Accent4 3 4 2" xfId="47999" xr:uid="{82E59D74-9E4A-44A5-903E-9C1B87980835}"/>
    <cellStyle name="40% - Accent4 3 5" xfId="313" xr:uid="{A3F5C8FF-BF58-4C1C-851D-E0198AA4715D}"/>
    <cellStyle name="40% - Accent4 3 6" xfId="2046" xr:uid="{4828EECE-5455-45FD-8436-0A9E501AD365}"/>
    <cellStyle name="40% - Accent4 3_4_Pere April 2010 (version 1)" xfId="48003" xr:uid="{8B68305A-C293-44F6-B956-CFCA2D4856F9}"/>
    <cellStyle name="40% - Accent4 4" xfId="317" xr:uid="{76D96EF2-9B94-4D7C-AC06-2EBEDDD0CBDC}"/>
    <cellStyle name="40% - Accent4 4 2" xfId="48005" xr:uid="{4FA4E878-C63E-4A8A-A8A8-0E7373968787}"/>
    <cellStyle name="40% - Accent4 4 3" xfId="48004" xr:uid="{5C716039-D57D-4D42-B037-3A29E52CADF4}"/>
    <cellStyle name="40% - Accent4 5" xfId="48006" xr:uid="{15909740-F02D-45B2-823D-683691F662AF}"/>
    <cellStyle name="40% - Accent4 5 2" xfId="48007" xr:uid="{ED501C03-D23A-4A57-9934-2A47BCD95963}"/>
    <cellStyle name="40% - Accent4 6" xfId="48008" xr:uid="{66F482C1-F438-4513-92EB-7B99244970FB}"/>
    <cellStyle name="40% - Accent4 6 2" xfId="48009" xr:uid="{928D15F4-13BA-49F3-B1A7-7534B4A26286}"/>
    <cellStyle name="40% - Accent4 7" xfId="48010" xr:uid="{F1135951-1ED2-4062-A8BE-51794D3CB7AE}"/>
    <cellStyle name="40% - Accent4 7 2" xfId="48011" xr:uid="{D203F888-4860-4378-AFAA-80AD5C7B7246}"/>
    <cellStyle name="40% - Accent4 8" xfId="48012" xr:uid="{05FAAF43-C18D-42C2-8389-BCD7DC814D7C}"/>
    <cellStyle name="40% - Accent4 8 2" xfId="48013" xr:uid="{15A0D9AC-1897-43F1-9A1D-D3C66C364F00}"/>
    <cellStyle name="40% - Accent4 9" xfId="48014" xr:uid="{39C7AAF0-D45B-43AC-AA34-D0AA78A30097}"/>
    <cellStyle name="40% - Accent4 9 2" xfId="48015" xr:uid="{E3CD05BF-3C5C-4104-A073-024CA651DD48}"/>
    <cellStyle name="40% - Accent5 10" xfId="48016" xr:uid="{26EC0B73-FE26-4EAF-90F9-8760BE0F21D1}"/>
    <cellStyle name="40% - Accent5 10 2" xfId="48017" xr:uid="{35DCBA52-8729-463E-804B-8D90418DD4ED}"/>
    <cellStyle name="40% - Accent5 11" xfId="48018" xr:uid="{7D3507FB-2CEC-49CA-BED1-76D4E416855F}"/>
    <cellStyle name="40% - Accent5 11 10" xfId="53104" xr:uid="{CCFADDF6-3B62-473B-9643-7A5488D26196}"/>
    <cellStyle name="40% - Accent5 11 2" xfId="50402" xr:uid="{519C6DF4-3917-4C82-A0FE-445C26AD8706}"/>
    <cellStyle name="40% - Accent5 11 2 2" xfId="52860" xr:uid="{37582F2E-37AE-46DA-91A2-735519C1A9D2}"/>
    <cellStyle name="40% - Accent5 11 2 3" xfId="53350" xr:uid="{3C5F8A09-D2CE-4784-B1A0-06A77F372779}"/>
    <cellStyle name="40% - Accent5 11 3" xfId="50969" xr:uid="{FDB945EB-1D2C-475F-BD78-A92D0A0B8BCF}"/>
    <cellStyle name="40% - Accent5 11 4" xfId="51301" xr:uid="{3860599E-72D8-4BAD-B46C-7D6BDDACAE7D}"/>
    <cellStyle name="40% - Accent5 11 5" xfId="51580" xr:uid="{1E02017E-0CFB-4568-8570-803706B10FE1}"/>
    <cellStyle name="40% - Accent5 11 6" xfId="51856" xr:uid="{CF21114C-A7CD-4EDF-A6E7-8791C1FE3C79}"/>
    <cellStyle name="40% - Accent5 11 7" xfId="52109" xr:uid="{942BA003-5737-4596-8EA3-30E19F9EF216}"/>
    <cellStyle name="40% - Accent5 11 8" xfId="52364" xr:uid="{5A9A9B15-858A-4D2D-985D-9ED8A43689FB}"/>
    <cellStyle name="40% - Accent5 11 9" xfId="52612" xr:uid="{03D24188-1A60-434F-8DF7-407F2E4EAE7F}"/>
    <cellStyle name="40% - Accent5 12" xfId="48019" xr:uid="{C0C0C561-0DE2-4CD2-8DFB-8DC3EEEA94B7}"/>
    <cellStyle name="40% - Accent5 13" xfId="48020" xr:uid="{F12B389A-448F-40B2-86D0-BAE87AD136C0}"/>
    <cellStyle name="40% - Accent5 14" xfId="48021" xr:uid="{2097CC70-21DD-4F93-BB4E-70F841C78265}"/>
    <cellStyle name="40% - Accent5 15" xfId="48022" xr:uid="{6677CE85-BE26-4FCF-AED3-A1EEB297BE35}"/>
    <cellStyle name="40% - Accent5 16" xfId="48023" xr:uid="{A24E7123-A949-4085-B36D-DE1A1A09FF8B}"/>
    <cellStyle name="40% - Accent5 17" xfId="48024" xr:uid="{361C8C3A-0999-4F35-A205-A8FF89EF0F4E}"/>
    <cellStyle name="40% - Accent5 18" xfId="53590" xr:uid="{A2BB7A74-EC53-44D7-9250-B5D8E6F7B22F}"/>
    <cellStyle name="40% - Accent5 2" xfId="32" xr:uid="{00000000-0005-0000-0000-000014000000}"/>
    <cellStyle name="40% - Accent5 2 10" xfId="2047" xr:uid="{F84E1773-E965-43E2-A52E-F349848D1283}"/>
    <cellStyle name="40% - Accent5 2 2" xfId="33" xr:uid="{00000000-0005-0000-0000-000015000000}"/>
    <cellStyle name="40% - Accent5 2 2 2" xfId="318" xr:uid="{89E66B41-D6E3-480A-BEFF-F5ACCBF6006B}"/>
    <cellStyle name="40% - Accent5 2 2 2 2" xfId="48027" xr:uid="{0283F2E7-2C52-448F-BB70-43013F6A3C50}"/>
    <cellStyle name="40% - Accent5 2 2 3" xfId="48026" xr:uid="{9E222517-989F-4A6D-965B-EC9BC8E7459F}"/>
    <cellStyle name="40% - Accent5 2 3" xfId="319" xr:uid="{6E3F092E-DBDA-4182-96F5-11AD1617CE8A}"/>
    <cellStyle name="40% - Accent5 2 3 2" xfId="48028" xr:uid="{AC58F1D3-948D-4901-9AAB-DAC0259B4CBE}"/>
    <cellStyle name="40% - Accent5 2 4" xfId="320" xr:uid="{D771F0B4-260C-449B-91D4-94D685604E07}"/>
    <cellStyle name="40% - Accent5 2 4 2" xfId="48029" xr:uid="{956D931C-BF45-4AFF-B151-926F0CDF9783}"/>
    <cellStyle name="40% - Accent5 2 5" xfId="321" xr:uid="{77099B5B-5DDA-4B75-B69B-D30EDBE77FF7}"/>
    <cellStyle name="40% - Accent5 2 5 2" xfId="48030" xr:uid="{DEE2ACC0-01D6-47EC-84DF-D7EDEBA4E727}"/>
    <cellStyle name="40% - Accent5 2 6" xfId="48031" xr:uid="{B922F639-6CB7-4E54-8EBD-9061B1E16FCA}"/>
    <cellStyle name="40% - Accent5 2 7" xfId="48032" xr:uid="{FE836FFA-AA78-45F9-99B4-F6FE02B0C0CA}"/>
    <cellStyle name="40% - Accent5 2 8" xfId="48033" xr:uid="{6663C351-588B-483E-AA90-357AB7529100}"/>
    <cellStyle name="40% - Accent5 2 9" xfId="48025" xr:uid="{3E25E866-2C9C-4996-94CB-C42515B993AE}"/>
    <cellStyle name="40% - Accent5 2_4_Pere April 2010 (version 1)" xfId="48034" xr:uid="{643AECAC-A22D-4DC8-B06E-97B403B850D2}"/>
    <cellStyle name="40% - Accent5 3" xfId="180" xr:uid="{466209A4-640E-4D6C-9989-49AC1E5E5FE4}"/>
    <cellStyle name="40% - Accent5 3 2" xfId="323" xr:uid="{29669FFF-781C-42EC-90F6-339115F07DF7}"/>
    <cellStyle name="40% - Accent5 3 2 2" xfId="48037" xr:uid="{AE79D25D-CB70-450E-BCA9-EA2F74D5CF55}"/>
    <cellStyle name="40% - Accent5 3 2 3" xfId="48036" xr:uid="{E82C6869-418A-404D-929C-C1AEA3CE497D}"/>
    <cellStyle name="40% - Accent5 3 3" xfId="324" xr:uid="{5A1C857F-2050-4DC8-98EE-AC9824C83A2E}"/>
    <cellStyle name="40% - Accent5 3 3 2" xfId="48038" xr:uid="{AEE9B2FE-DC8E-4438-8C95-748140A0F3CD}"/>
    <cellStyle name="40% - Accent5 3 4" xfId="325" xr:uid="{3AF2DF8A-3BBE-43C0-ADA5-886E82EA34D8}"/>
    <cellStyle name="40% - Accent5 3 4 2" xfId="48035" xr:uid="{C6A42730-A954-48D6-8839-4BCA4B00BB31}"/>
    <cellStyle name="40% - Accent5 3 5" xfId="322" xr:uid="{FDA0B765-8EF5-4228-B463-6AAA49534655}"/>
    <cellStyle name="40% - Accent5 3 6" xfId="2048" xr:uid="{066B74D8-D1CE-40EF-8B00-2081F39C3D3E}"/>
    <cellStyle name="40% - Accent5 3_4_Pere April 2010 (version 1)" xfId="48039" xr:uid="{F46A01C5-1A0E-4CF8-8F86-CFD99F8390E9}"/>
    <cellStyle name="40% - Accent5 4" xfId="326" xr:uid="{DA5B0B74-8FF9-464F-9111-4E695FDC34C9}"/>
    <cellStyle name="40% - Accent5 4 2" xfId="48041" xr:uid="{DD176899-39AD-4A10-91E9-5270E8BCB43D}"/>
    <cellStyle name="40% - Accent5 4 3" xfId="48040" xr:uid="{3E3B3621-DA2D-4E81-A7D1-E36DD8A04DC7}"/>
    <cellStyle name="40% - Accent5 5" xfId="48042" xr:uid="{0B83CED5-2CB2-4C65-A2D5-EF9604089F74}"/>
    <cellStyle name="40% - Accent5 5 2" xfId="48043" xr:uid="{C004D231-AAF7-486C-9A35-F870FA6DF3FD}"/>
    <cellStyle name="40% - Accent5 6" xfId="48044" xr:uid="{FD54C27A-6721-4E44-A7F6-8C8D88E69BF6}"/>
    <cellStyle name="40% - Accent5 6 2" xfId="48045" xr:uid="{EE389CF2-CAF1-4A12-AD42-8A03D7CAA2A7}"/>
    <cellStyle name="40% - Accent5 7" xfId="48046" xr:uid="{B4863CDD-CAFF-478D-B037-4C9480A7770D}"/>
    <cellStyle name="40% - Accent5 7 2" xfId="48047" xr:uid="{2B0245C9-16F5-4394-94E9-AB40F0CE9779}"/>
    <cellStyle name="40% - Accent5 8" xfId="48048" xr:uid="{D68AEDCD-E6DE-4DED-AA8C-B087FA6A8261}"/>
    <cellStyle name="40% - Accent5 8 2" xfId="48049" xr:uid="{0A9185BF-F32C-424E-B51D-DF5EC54126FB}"/>
    <cellStyle name="40% - Accent5 9" xfId="48050" xr:uid="{55F9B48D-F900-4993-8CB5-681ACDBA3C5B}"/>
    <cellStyle name="40% - Accent5 9 2" xfId="48051" xr:uid="{F9188AFA-88E4-4C38-98E9-BA9FB424DD6F}"/>
    <cellStyle name="40% - Accent6 10" xfId="48052" xr:uid="{76C4739D-4059-4C77-BCB0-1866538D0E4B}"/>
    <cellStyle name="40% - Accent6 10 2" xfId="48053" xr:uid="{096E5754-D349-47FE-9B35-6152B17B80E3}"/>
    <cellStyle name="40% - Accent6 11" xfId="48054" xr:uid="{6BF8BE55-95A4-4748-A311-C8511F4072D0}"/>
    <cellStyle name="40% - Accent6 11 10" xfId="53105" xr:uid="{30F54AE4-C804-4482-9381-E1747240B185}"/>
    <cellStyle name="40% - Accent6 11 2" xfId="50403" xr:uid="{279DA28C-99DF-4745-A8C8-3546830BA0D0}"/>
    <cellStyle name="40% - Accent6 11 2 2" xfId="52861" xr:uid="{47009993-6AEF-4017-938F-84C0A7D4790C}"/>
    <cellStyle name="40% - Accent6 11 2 3" xfId="53351" xr:uid="{0881418E-572B-4079-97D9-C6D9E4A26F1F}"/>
    <cellStyle name="40% - Accent6 11 3" xfId="50970" xr:uid="{1F7D0D4A-FA5C-4B7C-83E8-E8ED8B51C9C0}"/>
    <cellStyle name="40% - Accent6 11 4" xfId="51302" xr:uid="{ADCD43F0-47DF-4AAC-9573-C3EA1FA3A0B8}"/>
    <cellStyle name="40% - Accent6 11 5" xfId="51581" xr:uid="{04288B50-73E3-416D-9BD6-6579CF234BE9}"/>
    <cellStyle name="40% - Accent6 11 6" xfId="51857" xr:uid="{6CDE04AE-A532-4DF5-9098-1D1A93083855}"/>
    <cellStyle name="40% - Accent6 11 7" xfId="52110" xr:uid="{5033B88C-E146-4829-9037-C8A614124810}"/>
    <cellStyle name="40% - Accent6 11 8" xfId="52365" xr:uid="{3E637C0E-6B9B-4E52-B9F8-A27CD9F714A2}"/>
    <cellStyle name="40% - Accent6 11 9" xfId="52613" xr:uid="{5DD88FD7-C41F-4677-8F7E-D94C25E19B09}"/>
    <cellStyle name="40% - Accent6 12" xfId="48055" xr:uid="{E2189AB5-759A-4F76-BBC5-3230690B7B31}"/>
    <cellStyle name="40% - Accent6 13" xfId="48056" xr:uid="{03C431FE-A5A7-4FF0-8E5A-440818EFC558}"/>
    <cellStyle name="40% - Accent6 14" xfId="48057" xr:uid="{F0E25A22-AB28-4255-A875-0D8B1793DFF0}"/>
    <cellStyle name="40% - Accent6 15" xfId="48058" xr:uid="{8CF2DEF2-0323-42A2-B75D-DD4A6A057B34}"/>
    <cellStyle name="40% - Accent6 16" xfId="48059" xr:uid="{F8E2BFBE-0076-4EE2-8DAB-5666C29718FB}"/>
    <cellStyle name="40% - Accent6 17" xfId="48060" xr:uid="{3F106576-A47C-4D64-83A3-E2D3063EB6CC}"/>
    <cellStyle name="40% - Accent6 18" xfId="53591" xr:uid="{5B8D1259-B45A-4099-85A9-E09B823C9F70}"/>
    <cellStyle name="40% - Accent6 2" xfId="34" xr:uid="{00000000-0005-0000-0000-000016000000}"/>
    <cellStyle name="40% - Accent6 2 10" xfId="2049" xr:uid="{3B5FD23C-A71A-43AD-B794-F6F1590DDC6E}"/>
    <cellStyle name="40% - Accent6 2 2" xfId="35" xr:uid="{00000000-0005-0000-0000-000017000000}"/>
    <cellStyle name="40% - Accent6 2 2 2" xfId="327" xr:uid="{D28060E0-7F81-4D91-B052-F0555B115F52}"/>
    <cellStyle name="40% - Accent6 2 2 2 2" xfId="48063" xr:uid="{941E47C7-3213-49CD-B6E2-2992B33926AE}"/>
    <cellStyle name="40% - Accent6 2 2 3" xfId="48062" xr:uid="{4D78656C-D4AA-4DE1-AAA9-569F61E4FB73}"/>
    <cellStyle name="40% - Accent6 2 3" xfId="328" xr:uid="{1174A217-3CC3-4139-93D5-B71A6716C0F8}"/>
    <cellStyle name="40% - Accent6 2 3 2" xfId="48064" xr:uid="{5ACDD5A8-BEE1-40EC-8175-FC347E776988}"/>
    <cellStyle name="40% - Accent6 2 4" xfId="329" xr:uid="{5B94A815-034F-4063-997D-8E7F7355BBF0}"/>
    <cellStyle name="40% - Accent6 2 4 2" xfId="48065" xr:uid="{AA4E02DC-33B3-4393-B16A-B55FB4D86B7F}"/>
    <cellStyle name="40% - Accent6 2 5" xfId="330" xr:uid="{70096DC2-C4B0-41BF-9B22-ABE7D4664EEA}"/>
    <cellStyle name="40% - Accent6 2 5 2" xfId="48066" xr:uid="{48476FC6-9F72-4809-88C5-9A55B57D375C}"/>
    <cellStyle name="40% - Accent6 2 6" xfId="48067" xr:uid="{94148F5B-AE43-42F1-9B5D-4192E2A1904A}"/>
    <cellStyle name="40% - Accent6 2 7" xfId="48068" xr:uid="{CAC1BB6F-9193-48EA-8FCB-0FC896B039CF}"/>
    <cellStyle name="40% - Accent6 2 8" xfId="48069" xr:uid="{D74C6CE4-8603-4B65-80C6-800472894833}"/>
    <cellStyle name="40% - Accent6 2 9" xfId="48061" xr:uid="{E0EE9F3A-ED67-4851-8D21-C0D449BE5CA0}"/>
    <cellStyle name="40% - Accent6 2_4_Pere April 2010 (version 1)" xfId="48070" xr:uid="{35B26ED8-C830-4A14-BDE5-17AF7FCDC0F4}"/>
    <cellStyle name="40% - Accent6 3" xfId="181" xr:uid="{8F72C220-3E06-4EEE-8688-7354CB2599A8}"/>
    <cellStyle name="40% - Accent6 3 2" xfId="332" xr:uid="{B7D17DE4-C4D6-41FB-AD48-C7089E409E12}"/>
    <cellStyle name="40% - Accent6 3 2 2" xfId="48073" xr:uid="{EE76E36A-62BA-401C-BF2D-12A86D292E4D}"/>
    <cellStyle name="40% - Accent6 3 2 3" xfId="48072" xr:uid="{DC2C7338-9C58-4185-B32A-B0277AA1C21D}"/>
    <cellStyle name="40% - Accent6 3 3" xfId="333" xr:uid="{9BC79709-4B04-427A-8236-9CEB8F84D0F3}"/>
    <cellStyle name="40% - Accent6 3 3 2" xfId="48074" xr:uid="{3838441B-E5CF-406E-AAA8-79BD0C51CBC6}"/>
    <cellStyle name="40% - Accent6 3 4" xfId="334" xr:uid="{877AE91E-F07A-4554-878F-5A02B4465DAF}"/>
    <cellStyle name="40% - Accent6 3 4 2" xfId="48071" xr:uid="{ADB15473-5027-480E-B003-F26DBD920154}"/>
    <cellStyle name="40% - Accent6 3 5" xfId="331" xr:uid="{ACD420C6-220B-445F-991D-7EBFA02FBE4C}"/>
    <cellStyle name="40% - Accent6 3 6" xfId="2050" xr:uid="{48F8FCD6-8E5D-454C-92B6-0622250D4DE4}"/>
    <cellStyle name="40% - Accent6 3_4_Pere April 2010 (version 1)" xfId="48075" xr:uid="{DA485477-7AE6-4644-8795-F9B609BEF33C}"/>
    <cellStyle name="40% - Accent6 4" xfId="335" xr:uid="{1A3AB5D1-41E4-49C1-86BC-04599EF199FD}"/>
    <cellStyle name="40% - Accent6 4 2" xfId="48077" xr:uid="{85A4EFC4-5945-4FE0-8771-BC3DB5C11ECE}"/>
    <cellStyle name="40% - Accent6 4 3" xfId="48076" xr:uid="{1A70D68B-23FC-4382-ABFB-876953A151E8}"/>
    <cellStyle name="40% - Accent6 5" xfId="48078" xr:uid="{FD82F662-583B-4274-BFB4-D88F287FAFD5}"/>
    <cellStyle name="40% - Accent6 5 2" xfId="48079" xr:uid="{375041CF-D5CB-44E8-B66E-482A7ECEEA7F}"/>
    <cellStyle name="40% - Accent6 6" xfId="48080" xr:uid="{84C0CB24-30BD-4D13-8F7C-5AAD2F2A906E}"/>
    <cellStyle name="40% - Accent6 6 2" xfId="48081" xr:uid="{CDA6CA1C-D214-4CD5-B17D-9E18DA12AEB1}"/>
    <cellStyle name="40% - Accent6 7" xfId="48082" xr:uid="{FA2B335A-01C1-4598-9005-EB724644C061}"/>
    <cellStyle name="40% - Accent6 7 2" xfId="48083" xr:uid="{34C6241E-A6F7-45B8-A1BB-E5A4F8C0A5D2}"/>
    <cellStyle name="40% - Accent6 8" xfId="48084" xr:uid="{827745B8-CFEA-44B1-ADAA-F51A49F768E5}"/>
    <cellStyle name="40% - Accent6 8 2" xfId="48085" xr:uid="{A57CA9B0-E62D-4007-95B6-DFE3C3384FC2}"/>
    <cellStyle name="40% - Accent6 9" xfId="48086" xr:uid="{31D222C0-C27A-40B8-A558-91FF8B9595C6}"/>
    <cellStyle name="40% - Accent6 9 2" xfId="48087" xr:uid="{CCE4802E-58C4-4193-9EB8-A96EDC074690}"/>
    <cellStyle name="40% - 강조색1" xfId="336" xr:uid="{BCE4156B-27BC-4C65-8A9E-F6E76FF148DD}"/>
    <cellStyle name="40% - 강조색2" xfId="337" xr:uid="{01A90BF4-85DF-405A-98F3-A5BA686D2794}"/>
    <cellStyle name="40% - 강조색3" xfId="338" xr:uid="{2059CC4C-591D-4492-B3D2-48635F50261C}"/>
    <cellStyle name="40% - 강조색4" xfId="339" xr:uid="{1D8BD390-28C0-44CF-9F7C-7E7AA55419C9}"/>
    <cellStyle name="40% - 강조색5" xfId="340" xr:uid="{865CC034-CCD2-4C91-9E31-542024304DD3}"/>
    <cellStyle name="40% - 강조색6" xfId="341" xr:uid="{92DFB3C2-B7E1-4B69-8855-166B041545C4}"/>
    <cellStyle name="60% - Accent1 10" xfId="48088" xr:uid="{FDE64F1B-3671-460F-99E8-2E7BC4E6295F}"/>
    <cellStyle name="60% - Accent1 10 2" xfId="48089" xr:uid="{60912949-3289-46BD-94ED-A62CFF3224BA}"/>
    <cellStyle name="60% - Accent1 11" xfId="48090" xr:uid="{AC4F754D-430F-4E07-9C89-7E6709F9657F}"/>
    <cellStyle name="60% - Accent1 12" xfId="48091" xr:uid="{D50861EE-2A09-4E7B-9AF2-AA4E71C8DFF2}"/>
    <cellStyle name="60% - Accent1 13" xfId="48092" xr:uid="{6BED0589-36E0-4DA1-98A8-1828115D8576}"/>
    <cellStyle name="60% - Accent1 14" xfId="48093" xr:uid="{16BF99EE-0C90-4B80-9431-2FCF0937C11D}"/>
    <cellStyle name="60% - Accent1 15" xfId="48094" xr:uid="{6D583DAB-D5C1-48C5-90FD-5A347709B5BA}"/>
    <cellStyle name="60% - Accent1 16" xfId="48095" xr:uid="{A9E4244E-9F9E-4BAA-81C8-58075F82ADE2}"/>
    <cellStyle name="60% - Accent1 17" xfId="48096" xr:uid="{FC5BC856-767F-4A7D-B7B2-C11937905673}"/>
    <cellStyle name="60% - Accent1 18" xfId="53592" xr:uid="{C11C45CA-9E99-43E8-B215-6A8B688F32DC}"/>
    <cellStyle name="60% - Accent1 2" xfId="36" xr:uid="{00000000-0005-0000-0000-000018000000}"/>
    <cellStyle name="60% - Accent1 2 10" xfId="2051" xr:uid="{35D441F5-DCAB-4512-8990-FEA812ABE1EC}"/>
    <cellStyle name="60% - Accent1 2 2" xfId="37" xr:uid="{00000000-0005-0000-0000-000019000000}"/>
    <cellStyle name="60% - Accent1 2 2 2" xfId="342" xr:uid="{27424624-3172-4816-AEE4-69028FB9181D}"/>
    <cellStyle name="60% - Accent1 2 2 2 2" xfId="48099" xr:uid="{36F9A9F1-4536-4B32-BCFF-8938307FB3F5}"/>
    <cellStyle name="60% - Accent1 2 2 3" xfId="48098" xr:uid="{97AF1E90-2489-4F1D-B4C7-C2F3754C4A06}"/>
    <cellStyle name="60% - Accent1 2 3" xfId="343" xr:uid="{857B9FF9-9EA0-46A0-8EED-96055F2512B0}"/>
    <cellStyle name="60% - Accent1 2 3 2" xfId="48100" xr:uid="{1011647F-5B40-4E2A-96E3-2F50BC77C15F}"/>
    <cellStyle name="60% - Accent1 2 4" xfId="344" xr:uid="{C8DBCE16-2156-492D-A43C-425CE47A31C0}"/>
    <cellStyle name="60% - Accent1 2 4 2" xfId="48101" xr:uid="{99997AEE-D0A5-4FB0-BE01-22E2D25189AF}"/>
    <cellStyle name="60% - Accent1 2 5" xfId="345" xr:uid="{BF35F1ED-69FB-4A03-85D0-FF6183EA7E41}"/>
    <cellStyle name="60% - Accent1 2 5 2" xfId="48102" xr:uid="{C2820137-D2B1-4DD7-9DF5-E1A3A1E0410B}"/>
    <cellStyle name="60% - Accent1 2 6" xfId="48103" xr:uid="{1B8706A9-2D62-41C5-906A-9FE2086AFEB5}"/>
    <cellStyle name="60% - Accent1 2 7" xfId="48104" xr:uid="{102BFF45-5A97-4F9F-88C2-5360E74F89D4}"/>
    <cellStyle name="60% - Accent1 2 8" xfId="48105" xr:uid="{DB7F1D7E-328A-47A8-895E-85C88B87F6F6}"/>
    <cellStyle name="60% - Accent1 2 9" xfId="48097" xr:uid="{B651AD36-C782-46BD-A5F4-2F797989AB3F}"/>
    <cellStyle name="60% - Accent1 2_4_Pere April 2010 (version 1)" xfId="48106" xr:uid="{A5A121C0-9D63-45D4-8A4B-762CEF2CB9A1}"/>
    <cellStyle name="60% - Accent1 3" xfId="182" xr:uid="{A7532797-A329-4A3E-B715-5F77CA8FA5F8}"/>
    <cellStyle name="60% - Accent1 3 2" xfId="347" xr:uid="{229A53DB-6D49-4D70-88BA-1EDAE0AC791E}"/>
    <cellStyle name="60% - Accent1 3 2 2" xfId="48109" xr:uid="{13B98830-1030-48C8-B1E0-657CD3F30084}"/>
    <cellStyle name="60% - Accent1 3 2 3" xfId="48108" xr:uid="{9BBF6AFF-44CA-4886-962D-73AF9837C152}"/>
    <cellStyle name="60% - Accent1 3 3" xfId="348" xr:uid="{36789C15-B8A5-404F-836D-FDD523CF7F0F}"/>
    <cellStyle name="60% - Accent1 3 3 2" xfId="48110" xr:uid="{C8E6568F-00DF-43AB-AA3C-A7996AA09B1E}"/>
    <cellStyle name="60% - Accent1 3 4" xfId="349" xr:uid="{3BC87A97-1C2F-4DA4-8236-BCEA4194194C}"/>
    <cellStyle name="60% - Accent1 3 4 2" xfId="48107" xr:uid="{293C895D-043F-48C2-ACB1-D3A80D5F2BE6}"/>
    <cellStyle name="60% - Accent1 3 5" xfId="346" xr:uid="{979AEF90-2B2D-4F49-B41D-787E8D6FCC49}"/>
    <cellStyle name="60% - Accent1 3 6" xfId="2052" xr:uid="{F3C58FFC-1209-451B-AA1F-5108BB0421FF}"/>
    <cellStyle name="60% - Accent1 3_4_Pere April 2010 (version 1)" xfId="48111" xr:uid="{F26EC9E5-4EF6-4574-BB2E-D1CE1FAD9316}"/>
    <cellStyle name="60% - Accent1 4" xfId="350" xr:uid="{36D3F6ED-FA69-42CA-9331-AC36CF65E73F}"/>
    <cellStyle name="60% - Accent1 4 2" xfId="48113" xr:uid="{EED42B35-2FF9-43E1-90E8-1B9E63507D8D}"/>
    <cellStyle name="60% - Accent1 4 3" xfId="48112" xr:uid="{F2177B7C-8C57-4DAB-88E8-FD36B2D92C30}"/>
    <cellStyle name="60% - Accent1 5" xfId="48114" xr:uid="{02634521-60C3-4DE4-BA7D-5488A6E5B9E5}"/>
    <cellStyle name="60% - Accent1 5 2" xfId="48115" xr:uid="{4AD4EFEF-BD8C-491D-B171-9C70C42748F2}"/>
    <cellStyle name="60% - Accent1 6" xfId="48116" xr:uid="{1ED1F30E-DBA3-4EAA-8032-A5055D4DE03B}"/>
    <cellStyle name="60% - Accent1 6 2" xfId="48117" xr:uid="{B252F290-BCB3-42EC-8011-12B816AF80AA}"/>
    <cellStyle name="60% - Accent1 7" xfId="48118" xr:uid="{13AEC588-BDED-4EC8-B74A-329EA7E17019}"/>
    <cellStyle name="60% - Accent1 7 2" xfId="48119" xr:uid="{5E5B4995-1A36-4259-A2CA-6A279C71922D}"/>
    <cellStyle name="60% - Accent1 8" xfId="48120" xr:uid="{965A8947-3205-41F3-844E-3777B0AB9A3C}"/>
    <cellStyle name="60% - Accent1 8 2" xfId="48121" xr:uid="{B2A15DE7-D666-4F01-8C0B-46D2D5D745D8}"/>
    <cellStyle name="60% - Accent1 9" xfId="48122" xr:uid="{A735381A-0747-4218-9E81-E3F0F134B543}"/>
    <cellStyle name="60% - Accent1 9 2" xfId="48123" xr:uid="{AEAED025-27BF-4E31-9882-A7149AB53216}"/>
    <cellStyle name="60% - Accent2 10" xfId="48124" xr:uid="{6CE70620-1B21-4E1A-AD89-9B7B0E498C73}"/>
    <cellStyle name="60% - Accent2 10 2" xfId="48125" xr:uid="{373F30D3-B23D-492B-A99E-616705EEED63}"/>
    <cellStyle name="60% - Accent2 11" xfId="48126" xr:uid="{8424A90E-FC9D-4746-A841-73E751BB2F2B}"/>
    <cellStyle name="60% - Accent2 12" xfId="48127" xr:uid="{FA22CD60-5556-4EC4-A55B-6C5BAC2CD39E}"/>
    <cellStyle name="60% - Accent2 13" xfId="48128" xr:uid="{DC385EE6-5D78-42D3-85D6-1C2E09F2B02A}"/>
    <cellStyle name="60% - Accent2 14" xfId="48129" xr:uid="{F0B582C5-85BA-4AE0-B26E-D4EF1AEE7C59}"/>
    <cellStyle name="60% - Accent2 15" xfId="48130" xr:uid="{5D750FFA-CBBE-4BEA-B444-31D367DEBDD3}"/>
    <cellStyle name="60% - Accent2 16" xfId="48131" xr:uid="{A054332B-C285-4DA3-80A8-8689C2BA5A76}"/>
    <cellStyle name="60% - Accent2 17" xfId="48132" xr:uid="{5EA4B883-801B-464E-A03F-43811153F688}"/>
    <cellStyle name="60% - Accent2 18" xfId="53593" xr:uid="{2BF94756-18F8-47F3-8000-4BB4C933C4DB}"/>
    <cellStyle name="60% - Accent2 2" xfId="38" xr:uid="{00000000-0005-0000-0000-00001A000000}"/>
    <cellStyle name="60% - Accent2 2 10" xfId="2053" xr:uid="{94C2E030-DD0A-406E-B9D1-0F9755473E6C}"/>
    <cellStyle name="60% - Accent2 2 2" xfId="39" xr:uid="{00000000-0005-0000-0000-00001B000000}"/>
    <cellStyle name="60% - Accent2 2 2 2" xfId="351" xr:uid="{24E7B56A-3797-4048-94E2-1409FD38324D}"/>
    <cellStyle name="60% - Accent2 2 2 2 2" xfId="48135" xr:uid="{B6303824-27EE-4F15-BB4E-3073169F4A17}"/>
    <cellStyle name="60% - Accent2 2 2 3" xfId="48134" xr:uid="{4A792E41-5FBC-4738-A423-522F8BBFFC0F}"/>
    <cellStyle name="60% - Accent2 2 3" xfId="352" xr:uid="{31997AAB-06AB-4780-8E92-FD96CCA5E32F}"/>
    <cellStyle name="60% - Accent2 2 3 2" xfId="48136" xr:uid="{2B3DFE95-FD85-468C-8C98-294ABDCB9A5C}"/>
    <cellStyle name="60% - Accent2 2 4" xfId="353" xr:uid="{D9380ACC-B676-4A9E-B637-E58B892B2CA1}"/>
    <cellStyle name="60% - Accent2 2 4 2" xfId="48137" xr:uid="{4F394AE7-0EE3-4A75-8912-816AD6303322}"/>
    <cellStyle name="60% - Accent2 2 5" xfId="354" xr:uid="{599B2C8D-C37B-4C66-92F7-63F0302B872E}"/>
    <cellStyle name="60% - Accent2 2 5 2" xfId="48138" xr:uid="{98B8F95E-F104-4C9B-B390-B70270631FE3}"/>
    <cellStyle name="60% - Accent2 2 6" xfId="48139" xr:uid="{2C0BCF0B-291E-469F-B460-13E718E66EAC}"/>
    <cellStyle name="60% - Accent2 2 7" xfId="48140" xr:uid="{69686083-FB6C-4164-9A4D-1A8DD73133D9}"/>
    <cellStyle name="60% - Accent2 2 8" xfId="48141" xr:uid="{7F50172D-36ED-47F7-93DE-41FB2E896913}"/>
    <cellStyle name="60% - Accent2 2 9" xfId="48133" xr:uid="{CA46B8D1-E998-4807-8CBE-74044ACB169A}"/>
    <cellStyle name="60% - Accent2 2_4_Pere April 2010 (version 1)" xfId="48142" xr:uid="{1D7505CC-8FA9-478F-AF3B-6C6F5DFC1088}"/>
    <cellStyle name="60% - Accent2 3" xfId="183" xr:uid="{A36F8772-FCC3-4DDA-B95F-271382405558}"/>
    <cellStyle name="60% - Accent2 3 2" xfId="356" xr:uid="{D95EEE87-84EC-4F28-8804-480DC8FED9DD}"/>
    <cellStyle name="60% - Accent2 3 2 2" xfId="48145" xr:uid="{F9823274-6615-43D7-B06A-EF303490EDBF}"/>
    <cellStyle name="60% - Accent2 3 2 3" xfId="48144" xr:uid="{FA131E11-61E4-4099-AA8B-85C0A1548B19}"/>
    <cellStyle name="60% - Accent2 3 3" xfId="357" xr:uid="{25633B7D-9B76-4B61-9003-18E1DF9EA209}"/>
    <cellStyle name="60% - Accent2 3 3 2" xfId="48146" xr:uid="{64C2671D-D6F7-407E-9FFC-30BAFD30D946}"/>
    <cellStyle name="60% - Accent2 3 4" xfId="358" xr:uid="{6E108D98-1D4A-4C15-9CFE-3DFCEE282295}"/>
    <cellStyle name="60% - Accent2 3 4 2" xfId="48143" xr:uid="{8249B347-F21A-4EDF-B068-0738E3DBF65F}"/>
    <cellStyle name="60% - Accent2 3 5" xfId="355" xr:uid="{A0DC9FAD-F42B-4042-A821-FCEFFCA55301}"/>
    <cellStyle name="60% - Accent2 3 6" xfId="2054" xr:uid="{087F9A8E-0E1A-4A6B-B7BC-A51DA76DC51B}"/>
    <cellStyle name="60% - Accent2 3_4_Pere April 2010 (version 1)" xfId="48147" xr:uid="{A62701E0-B894-4B72-8095-4EEDAEFA2E0A}"/>
    <cellStyle name="60% - Accent2 4" xfId="359" xr:uid="{E1E11B2D-EF2A-48B2-9346-79F514DABA7A}"/>
    <cellStyle name="60% - Accent2 4 2" xfId="48149" xr:uid="{240C5AB2-EDD2-4272-B8A4-EF63FB9A01B8}"/>
    <cellStyle name="60% - Accent2 4 3" xfId="48148" xr:uid="{3F30EDBB-F774-4891-AEA7-020AFD8EC957}"/>
    <cellStyle name="60% - Accent2 5" xfId="48150" xr:uid="{D15164EB-8061-4F5D-BF86-39D7DB001D32}"/>
    <cellStyle name="60% - Accent2 5 2" xfId="48151" xr:uid="{243F3EFE-EBAF-4FD9-8AD1-544BD436CDAB}"/>
    <cellStyle name="60% - Accent2 6" xfId="48152" xr:uid="{2569DAB8-A76C-4222-98D4-A8FFB4CAD98E}"/>
    <cellStyle name="60% - Accent2 6 2" xfId="48153" xr:uid="{8A5E1B4F-B1BD-4F43-A1E1-F899EC5C1DD2}"/>
    <cellStyle name="60% - Accent2 7" xfId="48154" xr:uid="{07E75743-7FAB-419B-843A-FDC98DDA73A3}"/>
    <cellStyle name="60% - Accent2 7 2" xfId="48155" xr:uid="{B055955C-600A-42F3-A23D-83A3D786D01D}"/>
    <cellStyle name="60% - Accent2 8" xfId="48156" xr:uid="{EA24F806-BFE4-4A27-BE2D-8B8F68E93BD1}"/>
    <cellStyle name="60% - Accent2 8 2" xfId="48157" xr:uid="{D39959F8-44C1-40A9-8551-BCCE7E53C0CA}"/>
    <cellStyle name="60% - Accent2 9" xfId="48158" xr:uid="{CDEF8B36-FA9F-4840-98BB-CE23D2105557}"/>
    <cellStyle name="60% - Accent2 9 2" xfId="48159" xr:uid="{793F2463-D741-4E4B-8354-414720B9BF5B}"/>
    <cellStyle name="60% - Accent3 10" xfId="48160" xr:uid="{67232FBF-D704-414B-A805-1F22437AB80A}"/>
    <cellStyle name="60% - Accent3 10 2" xfId="48161" xr:uid="{E2078B98-2571-439C-8711-24EBA908A726}"/>
    <cellStyle name="60% - Accent3 11" xfId="48162" xr:uid="{F902DF28-9480-4AF9-A364-8CBA05FE3B3F}"/>
    <cellStyle name="60% - Accent3 12" xfId="48163" xr:uid="{E5EBE088-4E84-4AF5-AE6C-D30B925C7411}"/>
    <cellStyle name="60% - Accent3 13" xfId="48164" xr:uid="{4D6B57AF-13F3-4237-93D6-9F20365BF6CE}"/>
    <cellStyle name="60% - Accent3 14" xfId="48165" xr:uid="{49380836-A165-4F6F-BFCE-80C4D030FA59}"/>
    <cellStyle name="60% - Accent3 15" xfId="48166" xr:uid="{927A26D6-CEED-4726-8E93-045E197DCDB9}"/>
    <cellStyle name="60% - Accent3 16" xfId="48167" xr:uid="{383779BF-23F0-4F74-A4D5-FDC6C13BDE19}"/>
    <cellStyle name="60% - Accent3 17" xfId="48168" xr:uid="{D8705E92-714C-487E-AF33-B3D09289FD8E}"/>
    <cellStyle name="60% - Accent3 18" xfId="53594" xr:uid="{F82FE0FA-F42D-47AB-A14C-022E5D4C8E1B}"/>
    <cellStyle name="60% - Accent3 2" xfId="40" xr:uid="{00000000-0005-0000-0000-00001C000000}"/>
    <cellStyle name="60% - Accent3 2 10" xfId="2055" xr:uid="{4EA0643F-6A94-4E2D-8E83-F2663229183A}"/>
    <cellStyle name="60% - Accent3 2 2" xfId="41" xr:uid="{00000000-0005-0000-0000-00001D000000}"/>
    <cellStyle name="60% - Accent3 2 2 2" xfId="360" xr:uid="{4B1FA6C1-30C2-45C4-9E8F-BD6E15B8C8C2}"/>
    <cellStyle name="60% - Accent3 2 2 2 2" xfId="48171" xr:uid="{F1759071-41B1-478C-A084-0402FA588C9B}"/>
    <cellStyle name="60% - Accent3 2 2 3" xfId="48170" xr:uid="{192FE06E-7135-45CC-B941-76A2607A2FE7}"/>
    <cellStyle name="60% - Accent3 2 3" xfId="361" xr:uid="{EB2E07D5-E042-40F1-9B84-D80EFA1EBD31}"/>
    <cellStyle name="60% - Accent3 2 3 2" xfId="48172" xr:uid="{51E8205F-3A9C-4AF7-958E-C1E166E2AA24}"/>
    <cellStyle name="60% - Accent3 2 4" xfId="362" xr:uid="{647BC32A-A44B-4613-B7C0-30642299FBF8}"/>
    <cellStyle name="60% - Accent3 2 4 2" xfId="48173" xr:uid="{969590A3-2B8D-4889-9DDF-586A13C1E6D8}"/>
    <cellStyle name="60% - Accent3 2 5" xfId="363" xr:uid="{E51359D5-B817-4684-A546-C0373ADE9FE0}"/>
    <cellStyle name="60% - Accent3 2 5 2" xfId="48174" xr:uid="{A7E19AC7-F5C9-4B6F-AD08-343BFFB8A13D}"/>
    <cellStyle name="60% - Accent3 2 6" xfId="48175" xr:uid="{C0165A50-2C05-4A2D-BFA7-077D1C4772F5}"/>
    <cellStyle name="60% - Accent3 2 7" xfId="48176" xr:uid="{DEB125ED-C89C-4C2D-8BAF-B36819F6F639}"/>
    <cellStyle name="60% - Accent3 2 8" xfId="48177" xr:uid="{6259C4D1-79AC-4335-A6E7-B759AD69F10E}"/>
    <cellStyle name="60% - Accent3 2 9" xfId="48169" xr:uid="{2AC021EA-4C4E-4379-9979-4BA64D1C8986}"/>
    <cellStyle name="60% - Accent3 2_4_Pere April 2010 (version 1)" xfId="48178" xr:uid="{3190FC3C-F0C1-4862-BC32-842CE359728B}"/>
    <cellStyle name="60% - Accent3 3" xfId="184" xr:uid="{9E83682E-D15A-4727-ADD1-115513F16254}"/>
    <cellStyle name="60% - Accent3 3 2" xfId="365" xr:uid="{7C409521-300C-4ABF-9383-37F11DA75F9E}"/>
    <cellStyle name="60% - Accent3 3 2 2" xfId="48181" xr:uid="{17779028-CBC9-4D51-B0C8-CA596034B65E}"/>
    <cellStyle name="60% - Accent3 3 2 3" xfId="48180" xr:uid="{B7EC9E19-D912-4299-B009-B979C8189E59}"/>
    <cellStyle name="60% - Accent3 3 3" xfId="366" xr:uid="{BC34205E-5377-4CAA-BDF3-1886F0B3724D}"/>
    <cellStyle name="60% - Accent3 3 3 2" xfId="48182" xr:uid="{7A9BC506-825E-47AD-A713-B4860420BF81}"/>
    <cellStyle name="60% - Accent3 3 4" xfId="367" xr:uid="{7E7ECA1F-5C1B-40C4-AA6F-0A197B4D37F1}"/>
    <cellStyle name="60% - Accent3 3 4 2" xfId="48179" xr:uid="{DA9E62DA-02F1-43E4-AC5A-D73D41C28BAE}"/>
    <cellStyle name="60% - Accent3 3 5" xfId="364" xr:uid="{2D74A692-004A-424A-8041-F80594F0FB29}"/>
    <cellStyle name="60% - Accent3 3 6" xfId="2056" xr:uid="{2E60331B-8547-4FC2-B03B-01FB8D5700B9}"/>
    <cellStyle name="60% - Accent3 3_4_Pere April 2010 (version 1)" xfId="48183" xr:uid="{21188D62-7ED8-4248-A0A9-C0F6FE0E84FE}"/>
    <cellStyle name="60% - Accent3 4" xfId="368" xr:uid="{50A781AF-FECB-4B98-946D-AB019E43B62A}"/>
    <cellStyle name="60% - Accent3 4 2" xfId="48185" xr:uid="{38293F15-64C1-43C9-A6AB-AF15388E68DB}"/>
    <cellStyle name="60% - Accent3 4 3" xfId="48184" xr:uid="{3D9AF45F-DBD2-4475-8767-3964AB90887C}"/>
    <cellStyle name="60% - Accent3 5" xfId="48186" xr:uid="{E2B83495-34F9-42FC-ACEB-AD59FAEC8A73}"/>
    <cellStyle name="60% - Accent3 5 2" xfId="48187" xr:uid="{A3651B68-E8A6-4144-8559-AB4847EE9BFE}"/>
    <cellStyle name="60% - Accent3 6" xfId="48188" xr:uid="{DCE639E9-C769-4DFF-9FB0-FA6DD28C8E1D}"/>
    <cellStyle name="60% - Accent3 6 2" xfId="48189" xr:uid="{787CCAD4-81EB-4BDE-9C12-C8C4302C7A03}"/>
    <cellStyle name="60% - Accent3 7" xfId="48190" xr:uid="{C70FFEA4-CC2B-4B25-90FE-A03EE6B09340}"/>
    <cellStyle name="60% - Accent3 7 2" xfId="48191" xr:uid="{E88DFAEA-645B-4865-A9C5-B4EEC272FEA1}"/>
    <cellStyle name="60% - Accent3 8" xfId="48192" xr:uid="{DEDE2D61-B7F2-4154-96DF-E6204F4C3AEA}"/>
    <cellStyle name="60% - Accent3 8 2" xfId="48193" xr:uid="{0C8E1E2B-8166-4CD7-B3F3-AE87A72224CC}"/>
    <cellStyle name="60% - Accent3 9" xfId="48194" xr:uid="{73688F60-2945-4C13-A0F0-CA89B2895847}"/>
    <cellStyle name="60% - Accent3 9 2" xfId="48195" xr:uid="{78014C03-7223-4EAC-B6C5-3827A476D686}"/>
    <cellStyle name="60% - Accent4 10" xfId="48196" xr:uid="{54C674B3-CDA2-4A25-8781-8BAB5B90DE5D}"/>
    <cellStyle name="60% - Accent4 10 2" xfId="48197" xr:uid="{E859779D-F88C-4F5D-A063-33CAAF136841}"/>
    <cellStyle name="60% - Accent4 11" xfId="48198" xr:uid="{D7464B2A-58A0-4B76-AB4A-EF5C342C2A5D}"/>
    <cellStyle name="60% - Accent4 12" xfId="48199" xr:uid="{F057C2B0-0181-4719-8B64-CAF8C6A0E538}"/>
    <cellStyle name="60% - Accent4 13" xfId="48200" xr:uid="{46EF53AE-E030-40B1-A82F-072AF10DD245}"/>
    <cellStyle name="60% - Accent4 14" xfId="48201" xr:uid="{C72DF88E-6C5C-4B8D-AF39-D4DF21761B74}"/>
    <cellStyle name="60% - Accent4 15" xfId="48202" xr:uid="{611E14F4-9447-4FF3-AF62-4C6D98C9A4CF}"/>
    <cellStyle name="60% - Accent4 16" xfId="48203" xr:uid="{BCABA3D6-98A0-49E9-B4C5-6DADC95DEB00}"/>
    <cellStyle name="60% - Accent4 17" xfId="48204" xr:uid="{C7F50903-6F54-4913-9745-F4DF91596AB3}"/>
    <cellStyle name="60% - Accent4 18" xfId="53595" xr:uid="{33340EBD-14A4-41C9-B74D-2A5F32B4805F}"/>
    <cellStyle name="60% - Accent4 2" xfId="42" xr:uid="{00000000-0005-0000-0000-00001E000000}"/>
    <cellStyle name="60% - Accent4 2 10" xfId="2057" xr:uid="{42234F7B-270E-4DB4-A643-B8CC305A8D79}"/>
    <cellStyle name="60% - Accent4 2 2" xfId="43" xr:uid="{00000000-0005-0000-0000-00001F000000}"/>
    <cellStyle name="60% - Accent4 2 2 2" xfId="369" xr:uid="{D694A5C4-28E2-4D6E-ADE5-4E3FD07B6E2D}"/>
    <cellStyle name="60% - Accent4 2 2 2 2" xfId="48207" xr:uid="{9DB2A239-4536-43BD-8F73-FB4D0DB77030}"/>
    <cellStyle name="60% - Accent4 2 2 3" xfId="48206" xr:uid="{D2669F78-9FD6-4485-9005-4517881179EE}"/>
    <cellStyle name="60% - Accent4 2 3" xfId="370" xr:uid="{5A477C4F-0731-4617-8F97-9A245B67D786}"/>
    <cellStyle name="60% - Accent4 2 3 2" xfId="48208" xr:uid="{8CA8C783-2752-41B0-B245-613C1D26FC56}"/>
    <cellStyle name="60% - Accent4 2 4" xfId="371" xr:uid="{C2B20BD9-1DFB-43A4-A123-F3B5EF23DD1F}"/>
    <cellStyle name="60% - Accent4 2 4 2" xfId="48209" xr:uid="{74A22214-F9A1-42BA-BA46-033771D6E87B}"/>
    <cellStyle name="60% - Accent4 2 5" xfId="372" xr:uid="{B05ECA27-2B23-4763-A2EB-E291A9A9AA11}"/>
    <cellStyle name="60% - Accent4 2 5 2" xfId="48210" xr:uid="{A85DD375-49B1-4DBF-A533-03543CA1BDEF}"/>
    <cellStyle name="60% - Accent4 2 6" xfId="48211" xr:uid="{7C659A16-1BD0-4FA6-966A-6C82BCECE4FF}"/>
    <cellStyle name="60% - Accent4 2 7" xfId="48212" xr:uid="{A838D9E1-CCB7-476D-9DB0-3F9EF4DFC1B4}"/>
    <cellStyle name="60% - Accent4 2 8" xfId="48213" xr:uid="{059A47FA-4774-4354-AD69-0F3F25D170CC}"/>
    <cellStyle name="60% - Accent4 2 9" xfId="48205" xr:uid="{C50F6368-40CE-4A97-860A-0BB7BD92094B}"/>
    <cellStyle name="60% - Accent4 2_4_Pere April 2010 (version 1)" xfId="48214" xr:uid="{665214D3-7860-43C2-BB62-DD677FA73C40}"/>
    <cellStyle name="60% - Accent4 3" xfId="185" xr:uid="{F53CC4E4-9CC4-4216-AEBB-FC76E56A6EA4}"/>
    <cellStyle name="60% - Accent4 3 2" xfId="374" xr:uid="{0467FCF9-E797-46B6-889B-81DEB721FF4C}"/>
    <cellStyle name="60% - Accent4 3 2 2" xfId="48217" xr:uid="{E6E77A84-49E1-4B7B-BD9E-07776BDA8E12}"/>
    <cellStyle name="60% - Accent4 3 2 3" xfId="48216" xr:uid="{F8BA882A-237E-49BE-89D4-D83BF9CCA5BA}"/>
    <cellStyle name="60% - Accent4 3 3" xfId="375" xr:uid="{0551B359-CC21-4993-A13E-707FF4A09313}"/>
    <cellStyle name="60% - Accent4 3 3 2" xfId="48218" xr:uid="{FD548A7B-B858-4A7A-A844-52B64ACA0A12}"/>
    <cellStyle name="60% - Accent4 3 4" xfId="376" xr:uid="{88752345-BD7D-4C65-81E8-6D7C23EF0C16}"/>
    <cellStyle name="60% - Accent4 3 4 2" xfId="48215" xr:uid="{0895F1DA-DA8C-44A9-A8DA-2412369718E4}"/>
    <cellStyle name="60% - Accent4 3 5" xfId="373" xr:uid="{D6481ED8-EB01-457B-AF41-F9DB276D3571}"/>
    <cellStyle name="60% - Accent4 3 6" xfId="2058" xr:uid="{75E195EF-8BA5-4B6F-A22A-970AA3372CC7}"/>
    <cellStyle name="60% - Accent4 3_4_Pere April 2010 (version 1)" xfId="48219" xr:uid="{F8E0EC8D-C0DF-4252-9924-138D560BFC64}"/>
    <cellStyle name="60% - Accent4 4" xfId="377" xr:uid="{6FFBA433-1FAF-49EF-80BE-95244AFEB715}"/>
    <cellStyle name="60% - Accent4 4 2" xfId="48221" xr:uid="{488D06E3-24AF-4A3E-9BE9-88D43A82D20F}"/>
    <cellStyle name="60% - Accent4 4 3" xfId="48220" xr:uid="{B7C0B0E4-F844-4894-ACD5-3600D6A83747}"/>
    <cellStyle name="60% - Accent4 5" xfId="48222" xr:uid="{863E3B7F-2C9C-4B62-868C-404B4AF927C8}"/>
    <cellStyle name="60% - Accent4 5 2" xfId="48223" xr:uid="{92221111-349C-402C-8D6A-69E3E652F8C7}"/>
    <cellStyle name="60% - Accent4 6" xfId="48224" xr:uid="{DEA275CE-9853-4160-B39D-35FA421B7227}"/>
    <cellStyle name="60% - Accent4 6 2" xfId="48225" xr:uid="{51492E3E-9EA9-4A51-BF91-B07012C6AA7B}"/>
    <cellStyle name="60% - Accent4 7" xfId="48226" xr:uid="{EF0AF2BA-F6C4-4E9B-84DA-A2B0AC1B1914}"/>
    <cellStyle name="60% - Accent4 7 2" xfId="48227" xr:uid="{80695E66-8E5E-463A-99D3-E8C547BE24EB}"/>
    <cellStyle name="60% - Accent4 8" xfId="48228" xr:uid="{003FC5A6-84C0-4948-9B6F-3DD22A7B274C}"/>
    <cellStyle name="60% - Accent4 8 2" xfId="48229" xr:uid="{E231FEAC-2C2B-477C-92D6-DEE1DF68B80E}"/>
    <cellStyle name="60% - Accent4 9" xfId="48230" xr:uid="{3507AB54-4203-4C70-84BA-ED69EE02E89E}"/>
    <cellStyle name="60% - Accent4 9 2" xfId="48231" xr:uid="{215BB2D8-6709-4FC8-ACD8-FE3E8A1FC415}"/>
    <cellStyle name="60% - Accent5 10" xfId="48232" xr:uid="{EFA1DA4E-C352-459D-A846-85F4615BF2CE}"/>
    <cellStyle name="60% - Accent5 10 2" xfId="48233" xr:uid="{36CFFE48-8A2D-4703-81AB-ABD88FA1E1AE}"/>
    <cellStyle name="60% - Accent5 11" xfId="48234" xr:uid="{11ED8DDC-7CDF-4DBF-9B3C-A97F10B7009E}"/>
    <cellStyle name="60% - Accent5 12" xfId="48235" xr:uid="{DBD9D646-9699-4825-9FAC-87D5511C45F7}"/>
    <cellStyle name="60% - Accent5 13" xfId="48236" xr:uid="{CF09B6E9-935C-449C-9820-8C71098B8A1B}"/>
    <cellStyle name="60% - Accent5 14" xfId="48237" xr:uid="{F042F2BC-3FF8-420F-8ADF-7D7827256791}"/>
    <cellStyle name="60% - Accent5 15" xfId="48238" xr:uid="{96AADDA9-F497-4CA4-87B3-D96242F8EB0C}"/>
    <cellStyle name="60% - Accent5 16" xfId="48239" xr:uid="{BF869333-44BA-448C-911F-E7CE18E3976D}"/>
    <cellStyle name="60% - Accent5 17" xfId="48240" xr:uid="{6BD7D2DA-4BFD-4EF4-8E40-60CF0157BAFA}"/>
    <cellStyle name="60% - Accent5 18" xfId="53596" xr:uid="{B3CB9E44-BCB2-4ED4-BF5E-EDC40CD0658D}"/>
    <cellStyle name="60% - Accent5 2" xfId="44" xr:uid="{00000000-0005-0000-0000-000020000000}"/>
    <cellStyle name="60% - Accent5 2 10" xfId="2059" xr:uid="{159D9BA4-1A18-4921-AA28-58D827FC7464}"/>
    <cellStyle name="60% - Accent5 2 2" xfId="45" xr:uid="{00000000-0005-0000-0000-000021000000}"/>
    <cellStyle name="60% - Accent5 2 2 2" xfId="378" xr:uid="{4422CF34-1A04-46C5-935A-F090A2013D0F}"/>
    <cellStyle name="60% - Accent5 2 2 2 2" xfId="48243" xr:uid="{C7476733-58B0-4219-A1CA-D0AB9C611B68}"/>
    <cellStyle name="60% - Accent5 2 2 3" xfId="48242" xr:uid="{31C481D8-7C55-4F98-B1C8-DD42FA68FCA4}"/>
    <cellStyle name="60% - Accent5 2 3" xfId="379" xr:uid="{C24767FD-89BB-4389-B5D2-48E23DA78470}"/>
    <cellStyle name="60% - Accent5 2 3 2" xfId="48244" xr:uid="{C26A1CE9-A91E-4232-BE11-E861CFE2BFC5}"/>
    <cellStyle name="60% - Accent5 2 4" xfId="380" xr:uid="{81D4B595-DD47-4047-A202-FB4E93F454C6}"/>
    <cellStyle name="60% - Accent5 2 4 2" xfId="48245" xr:uid="{EAADC7B3-DE11-4DCB-9E3C-1748A74B31CB}"/>
    <cellStyle name="60% - Accent5 2 5" xfId="381" xr:uid="{A1BD97C1-108C-4A7C-AA99-A4FE86BD367B}"/>
    <cellStyle name="60% - Accent5 2 5 2" xfId="48246" xr:uid="{420CB8AC-3871-4EA9-8341-204DB5A72FE0}"/>
    <cellStyle name="60% - Accent5 2 6" xfId="48247" xr:uid="{2C2F6AF6-5538-4CD6-8466-206507DD3EE2}"/>
    <cellStyle name="60% - Accent5 2 7" xfId="48248" xr:uid="{117B62BD-04FC-4100-A16F-BAB10818B1D6}"/>
    <cellStyle name="60% - Accent5 2 8" xfId="48249" xr:uid="{46615201-F669-4FC4-8E16-836CAE270E57}"/>
    <cellStyle name="60% - Accent5 2 9" xfId="48241" xr:uid="{190ACF49-0BF9-4D82-B5A9-1C40D9013E83}"/>
    <cellStyle name="60% - Accent5 2_4_Pere April 2010 (version 1)" xfId="48250" xr:uid="{1E103487-9F48-4E67-A8DB-4107F3559290}"/>
    <cellStyle name="60% - Accent5 3" xfId="186" xr:uid="{2256E4EF-0611-450E-B116-68155372A2B5}"/>
    <cellStyle name="60% - Accent5 3 2" xfId="383" xr:uid="{C995E57B-402A-4D90-A615-A12D6780FFEA}"/>
    <cellStyle name="60% - Accent5 3 2 2" xfId="48253" xr:uid="{2329C3C2-B4DB-4783-B7BD-2EE3AC7CF8BD}"/>
    <cellStyle name="60% - Accent5 3 2 3" xfId="48252" xr:uid="{5CA62F20-8D13-4AF8-BAEA-DA305595B2FE}"/>
    <cellStyle name="60% - Accent5 3 3" xfId="384" xr:uid="{350D630D-4D47-4E2A-934C-5FCBBDF2AFC4}"/>
    <cellStyle name="60% - Accent5 3 3 2" xfId="48254" xr:uid="{7065B3D9-4F98-4B07-8905-59B1844711E3}"/>
    <cellStyle name="60% - Accent5 3 4" xfId="385" xr:uid="{F8F6922F-A487-404F-AEB7-A8418A8DB9D6}"/>
    <cellStyle name="60% - Accent5 3 4 2" xfId="48251" xr:uid="{CB2EAF7C-4867-4E09-B3EA-59B5300BE8AE}"/>
    <cellStyle name="60% - Accent5 3 5" xfId="382" xr:uid="{634CF034-DC4D-46A2-83D1-286A1B3E3312}"/>
    <cellStyle name="60% - Accent5 3 6" xfId="2060" xr:uid="{60CB0CB3-4867-48B4-8282-90D9A0302767}"/>
    <cellStyle name="60% - Accent5 3_4_Pere April 2010 (version 1)" xfId="48255" xr:uid="{56FBF71F-BB35-4734-871C-415E631A80DD}"/>
    <cellStyle name="60% - Accent5 4" xfId="386" xr:uid="{3489C006-FB5A-4869-933F-3E41511F01FF}"/>
    <cellStyle name="60% - Accent5 4 2" xfId="48257" xr:uid="{B4149BFA-8CBA-4F18-844B-CF2FE26B1E88}"/>
    <cellStyle name="60% - Accent5 4 3" xfId="48256" xr:uid="{9188AC13-C6BF-4353-907E-6D5433323525}"/>
    <cellStyle name="60% - Accent5 5" xfId="48258" xr:uid="{B69B3D2C-F509-43F1-830C-0CE4B36124FB}"/>
    <cellStyle name="60% - Accent5 5 2" xfId="48259" xr:uid="{E30AEA17-93C7-40A2-B268-B1BFBE6416E2}"/>
    <cellStyle name="60% - Accent5 6" xfId="48260" xr:uid="{9FB8BC18-4352-462F-830A-BD44CAB8B2BB}"/>
    <cellStyle name="60% - Accent5 6 2" xfId="48261" xr:uid="{01243E77-7598-4FA3-B0A2-90D9D067D87F}"/>
    <cellStyle name="60% - Accent5 7" xfId="48262" xr:uid="{19A310DF-913D-4327-87AD-D39C9896F57A}"/>
    <cellStyle name="60% - Accent5 7 2" xfId="48263" xr:uid="{42F6DB8B-53D1-4ACF-ABBE-30927E823481}"/>
    <cellStyle name="60% - Accent5 8" xfId="48264" xr:uid="{FB0EF4B9-20AB-406C-9060-16B9D1F63B35}"/>
    <cellStyle name="60% - Accent5 8 2" xfId="48265" xr:uid="{867AC7D2-DB80-46DF-ADF4-B6DB6E403E4B}"/>
    <cellStyle name="60% - Accent5 9" xfId="48266" xr:uid="{3A9EB31B-4373-4F1F-9278-680FDBA0F606}"/>
    <cellStyle name="60% - Accent5 9 2" xfId="48267" xr:uid="{9B64383A-DE48-4C7D-8481-BA37B424C454}"/>
    <cellStyle name="60% - Accent6 10" xfId="48268" xr:uid="{B0CD4A8E-87B0-4444-9E42-286127D050DC}"/>
    <cellStyle name="60% - Accent6 10 2" xfId="48269" xr:uid="{057448AD-44D8-4597-8D25-2C669711689F}"/>
    <cellStyle name="60% - Accent6 11" xfId="48270" xr:uid="{CB5AF13B-DA0B-437F-AF3B-E18118097924}"/>
    <cellStyle name="60% - Accent6 12" xfId="48271" xr:uid="{3225C38B-BA4B-4ED3-AA44-325F4714236A}"/>
    <cellStyle name="60% - Accent6 13" xfId="48272" xr:uid="{1154CA12-373D-48A0-9252-D6162D92479B}"/>
    <cellStyle name="60% - Accent6 14" xfId="48273" xr:uid="{C9504FCD-4254-45AE-9723-D59FD30E0DCA}"/>
    <cellStyle name="60% - Accent6 15" xfId="48274" xr:uid="{34187DAB-4BFC-4BD4-98AC-736A245EB76E}"/>
    <cellStyle name="60% - Accent6 16" xfId="48275" xr:uid="{135A6FBF-BDEC-4E25-A760-F7DF0A6B7304}"/>
    <cellStyle name="60% - Accent6 17" xfId="48276" xr:uid="{741504FC-7A74-43B4-82D6-C87A2A7AD289}"/>
    <cellStyle name="60% - Accent6 18" xfId="53597" xr:uid="{3D9BD396-986D-4804-ACF9-B934CBD50733}"/>
    <cellStyle name="60% - Accent6 2" xfId="46" xr:uid="{00000000-0005-0000-0000-000022000000}"/>
    <cellStyle name="60% - Accent6 2 10" xfId="2061" xr:uid="{62904EEB-7DC3-4407-8F91-C5B0D79FDD08}"/>
    <cellStyle name="60% - Accent6 2 2" xfId="47" xr:uid="{00000000-0005-0000-0000-000023000000}"/>
    <cellStyle name="60% - Accent6 2 2 2" xfId="387" xr:uid="{604AED4C-8808-4841-A8D6-91222697F873}"/>
    <cellStyle name="60% - Accent6 2 2 2 2" xfId="48279" xr:uid="{B08C2F6B-F111-409F-95E6-E32EA2A3FB81}"/>
    <cellStyle name="60% - Accent6 2 2 3" xfId="48278" xr:uid="{216AD390-A148-4C29-AD9E-E9CF27059D11}"/>
    <cellStyle name="60% - Accent6 2 3" xfId="388" xr:uid="{C11D27D1-1098-42BA-941C-3BC0FB6ED279}"/>
    <cellStyle name="60% - Accent6 2 3 2" xfId="48280" xr:uid="{B06FBDDC-3BB9-490A-9DC8-E4F57176BFD6}"/>
    <cellStyle name="60% - Accent6 2 4" xfId="389" xr:uid="{A0D598CD-5408-4344-A082-F0ED2132DF28}"/>
    <cellStyle name="60% - Accent6 2 4 2" xfId="48281" xr:uid="{EAAE4321-994B-4BC8-9775-2FDEB8D458B0}"/>
    <cellStyle name="60% - Accent6 2 5" xfId="390" xr:uid="{9AD474E6-1FE9-4F87-89A5-57502FAD516A}"/>
    <cellStyle name="60% - Accent6 2 5 2" xfId="48282" xr:uid="{497CC51A-0F3F-44F1-8383-D645D7A7B9BD}"/>
    <cellStyle name="60% - Accent6 2 6" xfId="48283" xr:uid="{D55970FD-7F86-4AFA-9718-864DE072AB3E}"/>
    <cellStyle name="60% - Accent6 2 7" xfId="48284" xr:uid="{20B89351-B4AF-4736-9C46-E6645F7F2B32}"/>
    <cellStyle name="60% - Accent6 2 8" xfId="48285" xr:uid="{8DF08D7B-7114-4107-940A-8CFE7DD2C2EA}"/>
    <cellStyle name="60% - Accent6 2 9" xfId="48277" xr:uid="{6325F1A1-421F-47AB-A805-5BD6ED9209E2}"/>
    <cellStyle name="60% - Accent6 2_4_Pere April 2010 (version 1)" xfId="48286" xr:uid="{5416B1D4-C430-44CA-B9AA-1307306C9697}"/>
    <cellStyle name="60% - Accent6 3" xfId="187" xr:uid="{DEA9F815-E9E7-4A6D-8377-F3B4D9B8826D}"/>
    <cellStyle name="60% - Accent6 3 2" xfId="392" xr:uid="{907EC74A-CE44-49D4-A354-DFF9C0E2B9FE}"/>
    <cellStyle name="60% - Accent6 3 2 2" xfId="48289" xr:uid="{88581AC1-30E3-4A0F-9873-BD1BF06E2601}"/>
    <cellStyle name="60% - Accent6 3 2 3" xfId="48288" xr:uid="{01CC75E9-21C4-431F-A2E8-A09D1A0ED4B0}"/>
    <cellStyle name="60% - Accent6 3 3" xfId="393" xr:uid="{7DD995AB-50C3-493C-AF09-FCF347F5C72A}"/>
    <cellStyle name="60% - Accent6 3 3 2" xfId="48290" xr:uid="{AF353532-6274-4982-9CDD-6AACED10B22F}"/>
    <cellStyle name="60% - Accent6 3 4" xfId="394" xr:uid="{009C110C-FC8E-41F2-AE2D-FA5FAD4E838B}"/>
    <cellStyle name="60% - Accent6 3 4 2" xfId="48287" xr:uid="{8390727B-5638-4AB8-98D8-27BD958CCFC6}"/>
    <cellStyle name="60% - Accent6 3 5" xfId="391" xr:uid="{8795561E-6BD2-4BE4-9B7A-C47D2FCEB1B8}"/>
    <cellStyle name="60% - Accent6 3 6" xfId="2062" xr:uid="{E137B58D-9462-4D63-B1EB-2CF538E0E638}"/>
    <cellStyle name="60% - Accent6 3_4_Pere April 2010 (version 1)" xfId="48291" xr:uid="{6170F064-5577-4DCE-9D7B-761DEC24C869}"/>
    <cellStyle name="60% - Accent6 4" xfId="395" xr:uid="{58F33A16-FFED-4528-908F-E371B0E23EE0}"/>
    <cellStyle name="60% - Accent6 4 2" xfId="48293" xr:uid="{C91E5107-1FA2-4502-8C64-7F3A74D43337}"/>
    <cellStyle name="60% - Accent6 4 3" xfId="48292" xr:uid="{9CECBAAA-12B1-4B22-BD48-49C6806F9C62}"/>
    <cellStyle name="60% - Accent6 5" xfId="48294" xr:uid="{1560C004-6A36-4AD6-8EE0-F352E76A4A5F}"/>
    <cellStyle name="60% - Accent6 5 2" xfId="48295" xr:uid="{29D7B2D7-7E18-4F9C-AB49-0BB1DB97538D}"/>
    <cellStyle name="60% - Accent6 6" xfId="48296" xr:uid="{5CDF5068-075C-41C8-8AB8-6BD1D421ECDA}"/>
    <cellStyle name="60% - Accent6 6 2" xfId="48297" xr:uid="{435DBE9D-8BC2-41E2-B243-7D770AFA9F17}"/>
    <cellStyle name="60% - Accent6 7" xfId="48298" xr:uid="{78A6EBCC-61EE-4A4B-B114-DF907026E1CE}"/>
    <cellStyle name="60% - Accent6 7 2" xfId="48299" xr:uid="{627A52B9-3291-4393-9259-4C3D91EFE2B8}"/>
    <cellStyle name="60% - Accent6 8" xfId="48300" xr:uid="{F25AAFBE-2240-4FAA-8881-CA3E508B5107}"/>
    <cellStyle name="60% - Accent6 8 2" xfId="48301" xr:uid="{073FC7AD-3D83-4171-9937-F5C0B514091F}"/>
    <cellStyle name="60% - Accent6 9" xfId="48302" xr:uid="{DDD9A8C8-FE7F-4FB9-9A54-ECCCA1178994}"/>
    <cellStyle name="60% - Accent6 9 2" xfId="48303" xr:uid="{F2B86442-2E82-408C-99D4-B08634ED3EF6}"/>
    <cellStyle name="60% - 강조색1" xfId="396" xr:uid="{2A96D64F-0440-4283-8A2F-7296226C290D}"/>
    <cellStyle name="60% - 강조색2" xfId="397" xr:uid="{A1C2A5D7-5C7E-47B9-89C5-6F28C44FAFBD}"/>
    <cellStyle name="60% - 강조색3" xfId="398" xr:uid="{DF19F4A6-496B-4F6A-AB34-E8CAC646B70B}"/>
    <cellStyle name="60% - 강조색4" xfId="399" xr:uid="{7BAE2692-9CA1-498D-9CD2-68FBAA548E3F}"/>
    <cellStyle name="60% - 강조색5" xfId="400" xr:uid="{A64693AF-516C-4C8B-A391-D35D637943E8}"/>
    <cellStyle name="60% - 강조색6" xfId="401" xr:uid="{FC99F19E-DA52-49FB-AB3D-304B61AD9937}"/>
    <cellStyle name="7" xfId="402" xr:uid="{AA4C3E93-6A2E-47A5-8640-E99C7FD7BAB3}"/>
    <cellStyle name="7 2" xfId="403" xr:uid="{E196EC1F-5B99-44DF-9948-E8918751C826}"/>
    <cellStyle name="7 3" xfId="404" xr:uid="{2A8B81AC-B56E-455E-BC0B-C650D40F0B03}"/>
    <cellStyle name="7_Copy of Produksi NW 01.09.2008" xfId="405" xr:uid="{CC976F4F-4519-4F0F-A463-4F216FA3984D}"/>
    <cellStyle name="7_Hasil Produksi" xfId="406" xr:uid="{ED126E56-9F4F-4573-A5CD-25BE39F50841}"/>
    <cellStyle name="7_Hasil Produksi NT 22 Okt" xfId="407" xr:uid="{F504FF58-4886-4D4C-A86B-E5096C056F76}"/>
    <cellStyle name="7_Hasil Produksi NT 23 Okt" xfId="408" xr:uid="{6BD01845-7454-4186-8BCB-F2B79914CB51}"/>
    <cellStyle name="7_Mar Quality Vendor" xfId="409" xr:uid="{410F728B-6109-4CC5-9B73-DACDB2EFCAD3}"/>
    <cellStyle name="7_Maret Quality Actual" xfId="410" xr:uid="{B7BE5B4C-76A5-4B74-A61E-7577CE760F49}"/>
    <cellStyle name="7_Okt Quality Inprocess GMES" xfId="411" xr:uid="{3BB75C16-025B-429C-9640-443D88C345F1}"/>
    <cellStyle name="7_Okt Quality Vendor" xfId="412" xr:uid="{85561ACD-70DA-431A-80B5-ED7CD72A9351}"/>
    <cellStyle name="7_Production Report  26 Dec 2007" xfId="413" xr:uid="{148A617A-8F8B-49AD-B467-94D8FEC74B9E}"/>
    <cellStyle name="7_Production Report 01 April 2006" xfId="414" xr:uid="{FF424A58-CE72-45C0-AA86-4CB3DE88D14D}"/>
    <cellStyle name="7_Production Report 01 April 2008" xfId="415" xr:uid="{815D3ACA-2CAA-46AF-BABB-397EDD10EDF5}"/>
    <cellStyle name="7_Production Report 01 August  2007" xfId="416" xr:uid="{9D0344FC-EED2-4633-8B98-724ACF4EBC43}"/>
    <cellStyle name="7_Production Report 01 Feb 2008" xfId="417" xr:uid="{5A6BCD0A-3A19-4707-B5D6-AFEC35BD77DA}"/>
    <cellStyle name="7_Production Report 01 Mar 2008" xfId="418" xr:uid="{D08E1905-F1E9-41FE-B1A9-FAE03E4D3094}"/>
    <cellStyle name="7_Production Report 01 Mei  2008" xfId="419" xr:uid="{8CCC37D0-E93A-4F67-A430-B6B82588AEAA}"/>
    <cellStyle name="7_Production Report 01 Nov 2006_pak agus" xfId="420" xr:uid="{4D96E3E4-F142-41BE-8165-9819FF267373}"/>
    <cellStyle name="7_Production Report 01 Nov 2007" xfId="421" xr:uid="{9AF8F4FB-8EFC-40E7-AB7D-4E2BF83B8E3E}"/>
    <cellStyle name="7_Production Report 01 Okt  2007" xfId="422" xr:uid="{C4A88F31-7D31-4418-A017-724719194190}"/>
    <cellStyle name="7_Production Report 01 Okt 2006" xfId="423" xr:uid="{36B3043A-0781-4E75-92AF-4472839719D5}"/>
    <cellStyle name="7_Production Report 01 Sept 06" xfId="424" xr:uid="{0ABDCFA2-28F1-46CC-95CD-52BF6755EF83}"/>
    <cellStyle name="7_Production Report 01~03 Feb 2008" xfId="425" xr:uid="{D9222B87-2F4A-4A1F-906E-47590D374074}"/>
    <cellStyle name="7_Production Report 01mei 2006" xfId="426" xr:uid="{DF11E469-B8BB-4734-A6A8-DE861C8686F5}"/>
    <cellStyle name="7_Production Report 02 April 2008" xfId="427" xr:uid="{B64423BB-7072-4383-AF15-255C7134E5B5}"/>
    <cellStyle name="7_Production Report 02 August  2007" xfId="428" xr:uid="{A1BC0103-3E2C-4177-B9E3-1828917E30CB}"/>
    <cellStyle name="7_Production Report 02 Jan 2006" xfId="429" xr:uid="{0C1A2AD6-007E-4BB4-8633-D55A9C77ED83}"/>
    <cellStyle name="7_Production Report 02 Jan 2007" xfId="430" xr:uid="{F921EC34-79F5-42C4-91ED-1691A54FE497}"/>
    <cellStyle name="7_Production Report 02 Jan 2008" xfId="431" xr:uid="{11E40AEA-5071-4762-9995-0300FCB97300}"/>
    <cellStyle name="7_Production Report 02 Juli 2007" xfId="432" xr:uid="{9C4C54D6-AED0-4DF5-A77E-F301816558CE}"/>
    <cellStyle name="7_Production Report 02 Juni 2006" xfId="433" xr:uid="{EE9CB156-24DA-4A50-BEFF-552EE7F93C28}"/>
    <cellStyle name="7_Production Report 02 May 2008" xfId="434" xr:uid="{1BF74863-A4AB-4B3F-827B-B537DD0BC0BC}"/>
    <cellStyle name="7_Production Report 02 Mei 2006" xfId="435" xr:uid="{1CDED445-5434-4C8B-B036-4CD1F83C441D}"/>
    <cellStyle name="7_Production Report 02 Nov 2006" xfId="436" xr:uid="{0231ECCE-B38D-4BF2-8B79-0C884AB3ED61}"/>
    <cellStyle name="7_Production Report 02 Nov 2007" xfId="437" xr:uid="{A4899CB1-975A-4C24-97DD-779D2888D328}"/>
    <cellStyle name="7_Production Report 02 Okt  2007" xfId="438" xr:uid="{59F13F4F-F5B0-4733-A215-BB23689B255E}"/>
    <cellStyle name="7_Production Report 02 Okt  2007_41184" xfId="439" xr:uid="{4F9B144A-9F44-41C9-B01A-C0B40767F431}"/>
    <cellStyle name="7_Production Report 02 Okt 2006" xfId="440" xr:uid="{BCD9B9CB-68B2-44B2-9581-8216F9D892C7}"/>
    <cellStyle name="7_Production Report 03 April 2006" xfId="441" xr:uid="{A37CBEC1-2E0D-4027-BC0A-D0895D609046}"/>
    <cellStyle name="7_Production Report 03 April 2008" xfId="442" xr:uid="{D54EC865-7384-4B91-B049-BF29FCDD7545}"/>
    <cellStyle name="7_Production Report 03 August  2007" xfId="443" xr:uid="{BF9BFD6F-64A3-44E6-8833-5F94B1269F80}"/>
    <cellStyle name="7_Production Report 03 Dec 2007" xfId="444" xr:uid="{1C8AA093-2DED-42C4-B612-CE4B440168C7}"/>
    <cellStyle name="7_Production Report 03 Jan 2008" xfId="445" xr:uid="{0A8DC1DE-0D14-484A-86BB-98F4F7C3DD1B}"/>
    <cellStyle name="7_Production Report 03 Juli 2006" xfId="446" xr:uid="{DA298054-2643-4917-B897-03958EA6D731}"/>
    <cellStyle name="7_Production Report 03 Juli 2007" xfId="447" xr:uid="{4E83FC01-A3C4-4FC9-B543-350F1F8D29DB}"/>
    <cellStyle name="7_Production Report 03 Mar 2008" xfId="448" xr:uid="{FF7110F9-43C9-4665-8E34-CA8E6C593CBA}"/>
    <cellStyle name="7_Production Report 03 May 2008" xfId="449" xr:uid="{92C7A70E-DE1C-4251-824B-B42A94986ACE}"/>
    <cellStyle name="7_Production Report 03 Mei 2006" xfId="450" xr:uid="{C994FED2-76AB-4689-B5DD-118BAF9F2789}"/>
    <cellStyle name="7_Production Report 03 Nov 2006" xfId="451" xr:uid="{83360575-9AF4-4304-8942-6E71F1564394}"/>
    <cellStyle name="7_Production Report 03 Nov 2007" xfId="452" xr:uid="{EA7A9907-C658-4A99-9412-2745625B0BD2}"/>
    <cellStyle name="7_Production Report 03 Okt  2007" xfId="453" xr:uid="{FF25F0A4-DFA6-41CA-A06F-5AA765850F1B}"/>
    <cellStyle name="7_Production Report 03 Okt 2006" xfId="454" xr:uid="{79357798-E55B-496E-BFE1-79021256965D}"/>
    <cellStyle name="7_Production Report 03 Sept  2007" xfId="455" xr:uid="{FEDBFC17-9710-4B10-8AF8-3704530A7409}"/>
    <cellStyle name="7_Production Report 04 ~ 05Jan 2008" xfId="456" xr:uid="{3893AEC1-FE56-4E2D-8D6D-918583C752D4}"/>
    <cellStyle name="7_Production Report 04 April 2006" xfId="457" xr:uid="{8C9C26CC-0418-41CE-813B-EE0B08D4710F}"/>
    <cellStyle name="7_Production Report 04 April 2008" xfId="458" xr:uid="{204190CD-F459-4090-8C80-3267A2E66636}"/>
    <cellStyle name="7_Production Report 04 August  2007" xfId="459" xr:uid="{8736815A-07D3-4C62-90CD-CFE843BD0651}"/>
    <cellStyle name="7_Production Report 04 Dec 2006" xfId="460" xr:uid="{B35E3002-7218-4AFF-B2C6-7C61DCD7A0A1}"/>
    <cellStyle name="7_Production Report 04 Dec 2007" xfId="461" xr:uid="{60CCA867-5A75-4340-8236-DC90E5E78F97}"/>
    <cellStyle name="7_Production Report 04 Feb 2008" xfId="462" xr:uid="{66C13B5D-8BE9-445B-93B4-988038A7F56B}"/>
    <cellStyle name="7_Production Report 04 Jan 2008" xfId="463" xr:uid="{99688559-29D8-491B-B916-C6AAE8E08901}"/>
    <cellStyle name="7_Production Report 04 Juli 2006" xfId="464" xr:uid="{107E6C4B-E535-4288-A9E3-1EC5670083B8}"/>
    <cellStyle name="7_Production Report 04 Juli 2007" xfId="465" xr:uid="{C32E5750-43E2-4936-977B-581FEE947BED}"/>
    <cellStyle name="7_Production Report 04 Juni 2007" xfId="466" xr:uid="{90E00BC1-34C7-44E4-960E-045CB0F27741}"/>
    <cellStyle name="7_Production Report 04 Mar 2008" xfId="467" xr:uid="{4E941D07-915F-4AFA-9D90-E508B66CE5B5}"/>
    <cellStyle name="7_Production Report 04 Mei 2006" xfId="468" xr:uid="{DDE1554F-8686-42F8-91E0-149090CE42B6}"/>
    <cellStyle name="7_Production Report 04 Nov 2006" xfId="469" xr:uid="{3DE222E3-6A28-4758-94B4-ADEFD7E76973}"/>
    <cellStyle name="7_Production Report 04 Nov 2007" xfId="470" xr:uid="{886DD04D-F95A-4B9C-BFFA-0E6AAC56FD74}"/>
    <cellStyle name="7_Production Report 04 Okt  2007" xfId="471" xr:uid="{EAACECCB-E463-4738-B855-7B9DAA877207}"/>
    <cellStyle name="7_Production Report 04 Okt 2006" xfId="472" xr:uid="{1946BBCD-6003-45E9-9B8A-37FCB2B0839B}"/>
    <cellStyle name="7_Production Report 04 Sept  2007" xfId="473" xr:uid="{6FE203FD-11FD-4D2E-93AE-8A5DA8180EF8}"/>
    <cellStyle name="7_Production Report 04 Sept 06" xfId="474" xr:uid="{55188581-8F1E-47C5-A68E-098B001D74CB}"/>
    <cellStyle name="7_Production Report 04~06 April 2008" xfId="475" xr:uid="{E788D3E9-FFA9-48C2-B6C5-C89583CC006E}"/>
    <cellStyle name="7_Production Report 05 April 2006" xfId="476" xr:uid="{C9E4EDAC-F54E-49C2-9CB9-0D62E213F65C}"/>
    <cellStyle name="7_Production Report 05 August  2007" xfId="477" xr:uid="{BA6F3F43-08C7-4515-8260-93EAFA6D0B80}"/>
    <cellStyle name="7_Production Report 05 Dec 2006" xfId="478" xr:uid="{A80D8297-4EA9-414F-A427-99DF68131FC6}"/>
    <cellStyle name="7_Production Report 05 Dec 2007" xfId="479" xr:uid="{2B690523-7793-440B-B584-1BF281817607}"/>
    <cellStyle name="7_Production Report 05 Feb 2008" xfId="480" xr:uid="{68604554-62A8-4C01-BC04-BF8D3DFBBB6F}"/>
    <cellStyle name="7_Production Report 05 Juli 2006" xfId="481" xr:uid="{03B988B1-6A96-42E3-B9E2-B6C53A99795C}"/>
    <cellStyle name="7_Production Report 05 Juli 2007" xfId="482" xr:uid="{513C79E8-23C6-4179-9CA1-4299E94B3311}"/>
    <cellStyle name="7_Production Report 05 Juni 2006" xfId="483" xr:uid="{55EC9175-B1DA-4421-91B4-DB49358DE5EF}"/>
    <cellStyle name="7_Production Report 05 Juni 2007" xfId="484" xr:uid="{B2492E83-2C10-4008-B567-46E68A31B8BB}"/>
    <cellStyle name="7_Production Report 05 Mar 2008" xfId="485" xr:uid="{194D471D-BEF2-40F4-B9DA-D53B71E379E7}"/>
    <cellStyle name="7_Production Report 05 Mei 2006" xfId="486" xr:uid="{94DE3518-DAE0-4AFC-A576-F2963988D0AE}"/>
    <cellStyle name="7_Production Report 05 Nov 2007" xfId="487" xr:uid="{6089F490-818C-49B4-A6D7-313BAD29D51B}"/>
    <cellStyle name="7_Production Report 05 Okt  2007" xfId="488" xr:uid="{1A9EAE36-D969-47AE-AC97-C434698995C4}"/>
    <cellStyle name="7_Production Report 05 Okt 2006" xfId="489" xr:uid="{CCE56735-5EDB-416F-900F-0AF0F2A37A13}"/>
    <cellStyle name="7_Production Report 05 Sept  2007" xfId="490" xr:uid="{7B18D2BA-7585-45D3-A6D4-C99BD2A35A5E}"/>
    <cellStyle name="7_Production Report 05 Sept 06" xfId="491" xr:uid="{03C0E380-1A33-4133-9263-5CDD0A6778EB}"/>
    <cellStyle name="7_Production Report 06 April 2006 rev1" xfId="492" xr:uid="{49D3C625-3E74-48CE-B1A2-318FD6C69FE2}"/>
    <cellStyle name="7_Production Report 06 August  2007" xfId="493" xr:uid="{4C135658-CED8-4686-8727-F58FE915DD4E}"/>
    <cellStyle name="7_Production Report 06 Dec 2006" xfId="494" xr:uid="{EFCB40FB-5714-45E3-8D7A-EA3BA6E59692}"/>
    <cellStyle name="7_Production Report 06 Dec 2007" xfId="495" xr:uid="{29DB8A77-D651-4CBD-B949-66D05257CF77}"/>
    <cellStyle name="7_Production Report 06 Feb 2008" xfId="496" xr:uid="{E8956645-29DA-443E-A13A-392E125D5AB9}"/>
    <cellStyle name="7_Production Report 06 Juli 2006" xfId="497" xr:uid="{68DA60B9-C7E8-4493-9382-73AC59068E41}"/>
    <cellStyle name="7_Production Report 06 Juli 2007" xfId="498" xr:uid="{2E97F9C3-D0AB-46F3-988A-2A625843A572}"/>
    <cellStyle name="7_Production Report 06 Juni 2006" xfId="499" xr:uid="{A2AE22FF-B4A8-49EF-B32D-3426B09D2211}"/>
    <cellStyle name="7_Production Report 06 Juni 2007" xfId="500" xr:uid="{C9F38DF7-E8AA-41CC-8E9C-8B81C2825517}"/>
    <cellStyle name="7_Production Report 06 Juni 2007 C" xfId="501" xr:uid="{A05685B1-C915-4D76-BD23-9C9585C591F2}"/>
    <cellStyle name="7_Production Report 06 Mar 2008" xfId="502" xr:uid="{43032AED-6CA7-4166-B85B-11E726F381D2}"/>
    <cellStyle name="7_Production Report 06 May 2008" xfId="503" xr:uid="{9F78E17A-E921-47F3-9C2C-03F2DF294792}"/>
    <cellStyle name="7_Production Report 06 Mei 2006" xfId="504" xr:uid="{1AEECC46-92FD-4006-8451-E00AE14622CE}"/>
    <cellStyle name="7_Production Report 06 Nov 2007" xfId="505" xr:uid="{DE2CF3A4-8BF7-4764-A8B3-E50E4F0F79AB}"/>
    <cellStyle name="7_Production Report 06 Okt  2007" xfId="506" xr:uid="{87102ADF-23F1-4815-AC00-29C8095A09FC}"/>
    <cellStyle name="7_Production Report 06 Okt 2006" xfId="507" xr:uid="{5B902285-59BD-45F2-AEA7-26E015D620BF}"/>
    <cellStyle name="7_Production Report 06 Sept  2007" xfId="508" xr:uid="{8570948B-B2E6-4DCD-80A1-AF556EB1C9DB}"/>
    <cellStyle name="7_Production Report 06 Sept 06" xfId="509" xr:uid="{FF830145-0C01-4E26-AFA7-44E40DC36316}"/>
    <cellStyle name="7_Production Report 07 ~ 08 Sept  2007" xfId="510" xr:uid="{68341AAA-5461-42B7-9D59-99C255B3A45C}"/>
    <cellStyle name="7_Production Report 07 April 2006" xfId="511" xr:uid="{53D95813-23C8-4D91-91D8-965BC0505A12}"/>
    <cellStyle name="7_Production Report 07 April 2008" xfId="512" xr:uid="{4C460A52-E2C3-422A-9719-B8D99B2E261D}"/>
    <cellStyle name="7_Production Report 07 August  2007" xfId="513" xr:uid="{996D6E85-F986-4FFD-93EC-FED2F9ECFA6A}"/>
    <cellStyle name="7_Production Report 07 Dec 2006" xfId="514" xr:uid="{3379B1A2-8748-45AA-A246-04B360CD27EE}"/>
    <cellStyle name="7_Production Report 07 Dec 2007" xfId="515" xr:uid="{944EA97E-1F41-4C62-B287-F92DE8FAEBB5}"/>
    <cellStyle name="7_Production Report 07 Feb 2008" xfId="516" xr:uid="{D5FB1122-AF1F-44E7-9C1F-7C5057D408A9}"/>
    <cellStyle name="7_Production Report 07 Jan 2008" xfId="517" xr:uid="{44CF0888-41CE-4547-9723-903AE4CF8167}"/>
    <cellStyle name="7_Production Report 07 Juli 2006" xfId="518" xr:uid="{042D69CE-7FE0-4C8A-A8A5-FA4E110861A2}"/>
    <cellStyle name="7_Production Report 07 Juni 2006" xfId="519" xr:uid="{79CE262A-5B75-4E2D-90EE-3D537FE97A3F}"/>
    <cellStyle name="7_Production Report 07 Juni 2007 Actual" xfId="520" xr:uid="{A7C3FB4F-78A2-45F6-AB3E-844AD922F8B5}"/>
    <cellStyle name="7_Production Report 07 Mar 2008" xfId="521" xr:uid="{47FC7C0B-D0C2-46F0-BCF4-DBEF50911588}"/>
    <cellStyle name="7_Production Report 07 May 2008" xfId="522" xr:uid="{51AD7A61-F903-4618-8FB7-35CA6F94EB9B}"/>
    <cellStyle name="7_Production Report 07 Nov 2007" xfId="523" xr:uid="{FBF51617-AF8E-4F42-A9B6-841CE35CB7C3}"/>
    <cellStyle name="7_Production Report 07 Okt  2007" xfId="524" xr:uid="{207712E9-C9A6-4FC9-9C04-ADD498DABD98}"/>
    <cellStyle name="7_Production Report 07 Okt 2006" xfId="525" xr:uid="{7F7D7A26-A5AA-4804-9CBB-747C78CDCCD5}"/>
    <cellStyle name="7_Production Report 07 Sept  2007" xfId="526" xr:uid="{F1D67061-8090-43D3-899C-2BC9BD2C5722}"/>
    <cellStyle name="7_Production Report 07 Sept 06" xfId="527" xr:uid="{A121FD51-CF50-4846-BDED-3B0047BD7788}"/>
    <cellStyle name="7_Production Report 07~9  Juli 2006" xfId="528" xr:uid="{BA5DC839-8CEF-41FA-8EA0-350620377F62}"/>
    <cellStyle name="7_Production Report 08 April 2006" xfId="529" xr:uid="{8661DAE7-C582-40F4-A0FB-9D017C2E103E}"/>
    <cellStyle name="7_Production Report 08 April 2008" xfId="530" xr:uid="{0E23FE80-494B-412A-9B4D-BB310E193ED1}"/>
    <cellStyle name="7_Production Report 08 August  2007" xfId="531" xr:uid="{63BDBA74-70D1-4EC3-B0F2-3EB44399A57A}"/>
    <cellStyle name="7_Production Report 08 Dec 2006" xfId="532" xr:uid="{1FB43DA9-DC53-42AE-A267-F04C2BE1EB34}"/>
    <cellStyle name="7_Production Report 08 Dec 2007" xfId="533" xr:uid="{6DF86D7A-C271-4887-9C2D-D6F8B93B54CF}"/>
    <cellStyle name="7_Production Report 08 Feb 2008" xfId="534" xr:uid="{B3425943-BE08-4B5A-98ED-B49220D3B7CB}"/>
    <cellStyle name="7_Production Report 08 Jan 2008" xfId="535" xr:uid="{A4ED4A36-E7A5-46B4-A311-6B16F07C4B7A}"/>
    <cellStyle name="7_Production Report 08 Juni 2006" xfId="536" xr:uid="{493F3C6D-F641-4DD7-BBF6-46E777293A18}"/>
    <cellStyle name="7_Production Report 08 Juni 2007" xfId="537" xr:uid="{DDAC9F5C-2BCA-4F44-98FB-BFAE1D924195}"/>
    <cellStyle name="7_Production Report 08 Mar 2008" xfId="538" xr:uid="{A0590C4E-A321-49AD-AD1B-2184CCD09192}"/>
    <cellStyle name="7_Production Report 08 May 2008" xfId="539" xr:uid="{48EE41F5-0AFE-4E53-85BD-DF3D6CF72D1D}"/>
    <cellStyle name="7_Production Report 08 Mei 2006h" xfId="540" xr:uid="{1921E7BA-C707-47B1-97AC-6FF7C6B5858C}"/>
    <cellStyle name="7_Production Report 08 Nov 2007" xfId="541" xr:uid="{DE7334D7-41AF-4E45-AD3B-D484E9EC8296}"/>
    <cellStyle name="7_Production Report 08 Okt  2007" xfId="542" xr:uid="{BB35187A-7031-4ED2-957B-508E0FF09342}"/>
    <cellStyle name="7_Production Report 08 Okt 2006" xfId="543" xr:uid="{82D2FFC4-0764-4706-AB7E-ECC22A4D5F6B}"/>
    <cellStyle name="7_Production Report 08 Sept 06" xfId="544" xr:uid="{4389859B-3A55-40E9-9F41-9C5DDEDBDCFD}"/>
    <cellStyle name="7_Production Report 08~09 Dec 2006" xfId="545" xr:uid="{42FA4D9C-8CCF-4255-BB41-A902EA758B1C}"/>
    <cellStyle name="7_Production Report 09 April 2008" xfId="546" xr:uid="{8624F754-FF5E-4AD7-8856-EFF2AB2D0244}"/>
    <cellStyle name="7_Production Report 09 August  2007" xfId="547" xr:uid="{7B9A9749-F9BC-44F1-9560-7C28431AE1F2}"/>
    <cellStyle name="7_Production Report 09 Feb 2008" xfId="548" xr:uid="{9D63160F-8562-40C5-A3A0-0487209809BE}"/>
    <cellStyle name="7_Production Report 09 Jan 2008" xfId="549" xr:uid="{813499F1-7A46-4D14-8418-6AB9B3FFBAB8}"/>
    <cellStyle name="7_Production Report 09 Juli 2007" xfId="550" xr:uid="{79799581-E16C-4CE4-93ED-6F4A7A949F07}"/>
    <cellStyle name="7_Production Report 09 Juni 2006" xfId="551" xr:uid="{A42C77D7-439D-4433-BBDA-3DFFE8F73109}"/>
    <cellStyle name="7_Production Report 09 May 2008" xfId="552" xr:uid="{BDF2B5B0-0F74-404D-AA80-DF5B2BB48658}"/>
    <cellStyle name="7_Production Report 09 Mei 2006_41184" xfId="553" xr:uid="{E1E70BE8-34D9-48BE-9930-D643580C7340}"/>
    <cellStyle name="7_Production Report 09 Nov 2007" xfId="554" xr:uid="{8EECEB82-E4B6-4B8A-9955-16C652807AF7}"/>
    <cellStyle name="7_Production Report 09 Okt  2007" xfId="555" xr:uid="{86592069-41C2-42A6-98E5-70C944395CFD}"/>
    <cellStyle name="7_Production Report 09 Okt 2006" xfId="556" xr:uid="{A885C936-DAA0-4CD0-837B-6F087377B217}"/>
    <cellStyle name="7_Production Report 09 Sept  2007" xfId="557" xr:uid="{78A7E938-B279-4F3F-83B1-E07B288C695B}"/>
    <cellStyle name="7_Production Report 1 Agustus 2006" xfId="558" xr:uid="{6017678D-03EE-4D87-9E57-EC38838DFB04}"/>
    <cellStyle name="7_Production Report 1 Feb 2006" xfId="559" xr:uid="{E8E24AC4-02B8-4518-8E73-527FFCF318F7}"/>
    <cellStyle name="7_Production Report 1 Feb 2007" xfId="560" xr:uid="{494CC970-53A6-49D9-8DCA-5D3BB5BC0027}"/>
    <cellStyle name="7_Production Report 1 Juni 2006" xfId="561" xr:uid="{4463A696-7578-4818-BED4-60F6E1D37364}"/>
    <cellStyle name="7_Production Report 1 Mar 2007" xfId="562" xr:uid="{ECA76123-9881-4224-94FD-1DF26F469D67}"/>
    <cellStyle name="7_Production Report 1 Maret 2006" xfId="563" xr:uid="{8D43A8A4-B28C-42A9-A53D-D3FCAC205699}"/>
    <cellStyle name="7_Production Report 1 Mei 2007" xfId="564" xr:uid="{94D3FB1E-7EDF-4223-AB32-3FD6DEAE582C}"/>
    <cellStyle name="7_Production Report 10 Agustus 2006" xfId="565" xr:uid="{072B4D85-CEF8-434B-9C0C-07DB40099D4B}"/>
    <cellStyle name="7_Production Report 10 April 2006" xfId="566" xr:uid="{748EA542-AF03-49B3-8DBA-B03FBEC99F96}"/>
    <cellStyle name="7_Production Report 10 April 2007" xfId="567" xr:uid="{B60FF6E1-A74F-4F2A-BAF9-6DD0072F06CF}"/>
    <cellStyle name="7_Production Report 10 April 2008" xfId="568" xr:uid="{7CF86FA9-B48D-4F31-954E-543252E0AC47}"/>
    <cellStyle name="7_Production Report 10 August  2007" xfId="569" xr:uid="{3A48EEA8-BB68-448B-8BC5-BB6F8932C776}"/>
    <cellStyle name="7_Production Report 10 Dec 2007" xfId="570" xr:uid="{C645CA3C-72EF-4C30-BE26-87EAE072F2D4}"/>
    <cellStyle name="7_Production Report 10 Feb 2006" xfId="571" xr:uid="{9BE2C931-3B0D-487F-ABFC-2FC69BB57739}"/>
    <cellStyle name="7_Production Report 10 Feb 2007" xfId="572" xr:uid="{7BB9887C-41B4-4505-A208-68440AFC1911}"/>
    <cellStyle name="7_Production Report 10 Feb 2007 ~11 feb 2007" xfId="573" xr:uid="{2A255A95-D2DD-42F5-BB7C-D239AE2BD47B}"/>
    <cellStyle name="7_Production Report 10 Feb 2007gg" xfId="574" xr:uid="{1442D9F4-5B92-461F-B214-E4EBC59B3E33}"/>
    <cellStyle name="7_Production Report 10 Feb 2008" xfId="575" xr:uid="{019BA5BB-F0BB-4D1D-8D2F-1964AC3134F2}"/>
    <cellStyle name="7_Production Report 10 Jan 2007" xfId="576" xr:uid="{1B52DDB4-7C3A-4F90-A462-44469E07680F}"/>
    <cellStyle name="7_Production Report 10 Juli 2006" xfId="577" xr:uid="{F24DA764-BA9D-439D-823B-BCE186EDBAE2}"/>
    <cellStyle name="7_Production Report 10 Juli 2007" xfId="578" xr:uid="{AB974FC1-371F-4984-AA6F-A6EB89EB013D}"/>
    <cellStyle name="7_Production Report 10 Juni 2006" xfId="579" xr:uid="{01A641BB-EE01-4C0A-831A-E384BE5C8C67}"/>
    <cellStyle name="7_Production Report 10 Mar 2008" xfId="580" xr:uid="{ED340648-1D57-4C2F-935C-ACE5C90505FA}"/>
    <cellStyle name="7_Production Report 10 Maret 2006" xfId="581" xr:uid="{4ED86939-8407-4C19-8074-D6B683B0DCC3}"/>
    <cellStyle name="7_Production Report 10 May 2008" xfId="582" xr:uid="{5D18DACE-B4BC-4B13-B6F3-72FF3E6079C7}"/>
    <cellStyle name="7_Production Report 10 Mei 2006" xfId="583" xr:uid="{50F08A68-0C88-425E-899D-928188485191}"/>
    <cellStyle name="7_Production Report 10 Mei 2007" xfId="584" xr:uid="{0AA40A6C-8122-4C2A-8DFE-925F72870A89}"/>
    <cellStyle name="7_Production Report 10 Nov 2006" xfId="585" xr:uid="{8E3425B9-03A6-4FAB-A3EC-670E30AD7CF9}"/>
    <cellStyle name="7_Production Report 10 Nov 2007" xfId="586" xr:uid="{BF76CCBE-7641-4D9C-A501-41455E8D29B9}"/>
    <cellStyle name="7_Production Report 10 Okt  2007" xfId="587" xr:uid="{B007C39C-18CF-491C-A77C-6EA53D1330A9}"/>
    <cellStyle name="7_Production Report 10 Okt 2006" xfId="588" xr:uid="{5ABC50A8-1D83-4A22-BEFF-6EE6556C82FC}"/>
    <cellStyle name="7_Production Report 10 Sept  2007" xfId="589" xr:uid="{B47E4D09-05C1-471A-9170-126D410A7B21}"/>
    <cellStyle name="7_Production Report 10 Sept 06" xfId="590" xr:uid="{DDADC27E-5816-4C2A-976B-4CA38855FCB2}"/>
    <cellStyle name="7_Production Report 11 ~ 12 Apr 2008" xfId="591" xr:uid="{77374C20-3130-4204-8FAE-A38F18172EA7}"/>
    <cellStyle name="7_Production Report 11 Agustus 2006" xfId="592" xr:uid="{81A5DDC1-5D7A-49BD-A5FC-631E71FAD92B}"/>
    <cellStyle name="7_Production Report 11 Apr 2008" xfId="593" xr:uid="{2A4DF813-2C58-41E9-B149-33CC37D2619A}"/>
    <cellStyle name="7_Production Report 11 April 2007" xfId="594" xr:uid="{24766125-E127-43C9-AE78-A955374045C2}"/>
    <cellStyle name="7_Production Report 11 Dec 2006" xfId="595" xr:uid="{CCF82F97-A507-4DD4-87EC-C60453D259CD}"/>
    <cellStyle name="7_Production Report 11 Dec 2007" xfId="596" xr:uid="{D4C69AE6-1E9E-4D1F-829D-8EACAB688A2D}"/>
    <cellStyle name="7_Production Report 11 Feb 2006" xfId="597" xr:uid="{D1AB05ED-43D2-40E2-9B69-EC2ED84EE896}"/>
    <cellStyle name="7_Production Report 11 Feb 2008" xfId="598" xr:uid="{DEECA4B3-6BEC-45F3-861C-B0894D8044E9}"/>
    <cellStyle name="7_Production Report 11 Jan 2007" xfId="599" xr:uid="{410D1D4F-431D-4166-9084-BA4DD7FECDC3}"/>
    <cellStyle name="7_Production Report 11 Jan 2008" xfId="600" xr:uid="{D5AC62E2-7F1B-41E4-BDA1-0CBA648D697A}"/>
    <cellStyle name="7_Production Report 11 Jan 2008n" xfId="601" xr:uid="{2F71A4B4-CCBE-483A-9D77-48B0B9AC2A1D}"/>
    <cellStyle name="7_Production Report 11 Juli 2006" xfId="602" xr:uid="{815EF4C1-C430-419A-BCF3-CBFEE1CA9CD0}"/>
    <cellStyle name="7_Production Report 11 Juli 2007" xfId="603" xr:uid="{F8BAE0CD-8990-4C7A-9A76-3DE9207B1D0F}"/>
    <cellStyle name="7_Production Report 11 Juni 2006" xfId="604" xr:uid="{B745C815-9475-4675-AA92-F6CD6EAA7D43}"/>
    <cellStyle name="7_Production Report 11 Juni 2007" xfId="605" xr:uid="{2A4F1F5A-BEE6-4510-9D17-22401CF155B1}"/>
    <cellStyle name="7_Production Report 11 Mar 2008" xfId="606" xr:uid="{9D68E2DA-22AE-4B02-B8BB-896D05BD9DBF}"/>
    <cellStyle name="7_Production Report 11 Maret 2006" xfId="607" xr:uid="{618CCCCF-BFAC-477C-9E20-2340487AAC34}"/>
    <cellStyle name="7_Production Report 11 Mei 2006" xfId="608" xr:uid="{B0AAA180-18EE-44A4-B18D-47D695562A3D}"/>
    <cellStyle name="7_Production Report 11 Mei 2007" xfId="609" xr:uid="{A75787EA-E827-478C-9737-0C020EE68357}"/>
    <cellStyle name="7_Production Report 11 Nov 2006" xfId="610" xr:uid="{9EF3C9FC-6CD6-4940-8949-DD6D1097335E}"/>
    <cellStyle name="7_Production Report 11 Okt  2007" xfId="611" xr:uid="{D60B4597-66E2-417C-8CBA-31A4183C7891}"/>
    <cellStyle name="7_Production Report 11 Okt 2006" xfId="612" xr:uid="{46DE70AA-E809-4533-94BC-7B5571D9E5F8}"/>
    <cellStyle name="7_Production Report 11 Sept  2007" xfId="613" xr:uid="{97382EF1-9C02-4F55-9A14-8847F36CF7D9}"/>
    <cellStyle name="7_Production Report 11 Sept  2007_41184" xfId="614" xr:uid="{B35BA199-BBB5-4C39-AC2B-CE70E460B066}"/>
    <cellStyle name="7_Production Report 11 Sept 06" xfId="615" xr:uid="{E9954555-099E-4643-8FCF-AAC87CCC4198}"/>
    <cellStyle name="7_Production Report 11~12 Nov 2006" xfId="616" xr:uid="{0B8553B2-6E71-4976-8CF8-14B777B8CE44}"/>
    <cellStyle name="7_Production Report 12 Agustus 2006" xfId="617" xr:uid="{9AE5567E-FC19-4D42-A86E-F2732E5987C2}"/>
    <cellStyle name="7_Production Report 12 April 2006" xfId="618" xr:uid="{8371D6D6-2EBE-4B28-B30B-9D675EF43912}"/>
    <cellStyle name="7_Production Report 12 April 2007" xfId="619" xr:uid="{833F5AB7-0934-4303-90B4-84FE38514F77}"/>
    <cellStyle name="7_Production Report 12 August  2007" xfId="620" xr:uid="{F89F7E3E-72FE-404D-9A17-1AFBAC9728C0}"/>
    <cellStyle name="7_Production Report 12 Dec 2006" xfId="621" xr:uid="{93F6C498-549D-4625-8825-6E864D5BCEA0}"/>
    <cellStyle name="7_Production Report 12 Dec 2007" xfId="622" xr:uid="{D55D518C-2C6A-4E87-BFFC-B7C695AF1E15}"/>
    <cellStyle name="7_Production Report 12 Feb 2007" xfId="623" xr:uid="{04F658E0-A140-4D51-8407-8C1E039A64C4}"/>
    <cellStyle name="7_Production Report 12 Feb 2008" xfId="624" xr:uid="{95421BE8-7B34-4AE4-8404-FB430298EFCC}"/>
    <cellStyle name="7_Production Report 12 Jan 2007" xfId="625" xr:uid="{4FECB57B-9E9E-4FA2-98DE-48152163A3E5}"/>
    <cellStyle name="7_Production Report 12 Juli 2007" xfId="626" xr:uid="{73335E8D-DB9C-43FE-97FE-7015A3BCE6FF}"/>
    <cellStyle name="7_Production Report 12 Juni 2006" xfId="627" xr:uid="{86682454-D58C-4440-B0D8-EA4EF8ED8607}"/>
    <cellStyle name="7_Production Report 12 Juni 2007" xfId="628" xr:uid="{D31C86D4-2081-4E4A-9815-AD0B0F3CC8BA}"/>
    <cellStyle name="7_Production Report 12 Mar 2007" xfId="629" xr:uid="{D6564CD9-41A7-4B4E-8520-DA3255EF6373}"/>
    <cellStyle name="7_Production Report 12 Mar 2008" xfId="630" xr:uid="{D19727DE-EF67-494B-BCA5-F6578F378AE0}"/>
    <cellStyle name="7_Production Report 12 May  2008" xfId="631" xr:uid="{2939BD85-006B-4DE3-9BE1-DA90BDB1AD98}"/>
    <cellStyle name="7_Production Report 12 Mei 2006_24130" xfId="632" xr:uid="{6237C840-DAC3-4109-B90A-9C8AEDB1DC0D}"/>
    <cellStyle name="7_Production Report 12 Mei 2007" xfId="633" xr:uid="{29D660F9-8301-44B3-95D8-D51B6547B863}"/>
    <cellStyle name="7_Production Report 12 Nov 2007" xfId="634" xr:uid="{ECF2731C-0D81-4242-9EF0-9B92E21AC9D2}"/>
    <cellStyle name="7_Production Report 12 Okt 2006" xfId="635" xr:uid="{72D61A83-C531-4383-9E6A-098ABB64B571}"/>
    <cellStyle name="7_Production Report 12 Sept  2007" xfId="636" xr:uid="{9FF7AD78-C0DA-424C-A588-15EE3C7A4772}"/>
    <cellStyle name="7_Production Report 12 Sept 06" xfId="637" xr:uid="{771367F0-28EE-46D0-AF39-BB567C78A97D}"/>
    <cellStyle name="7_Production Report 12~13 Agustus 2006" xfId="638" xr:uid="{6AA59BE4-3B22-414E-B035-48C2F399F105}"/>
    <cellStyle name="7_Production Report 13 ~ 14 April 2006" xfId="639" xr:uid="{8C1462DD-FDA8-44AD-950C-57B913BBA3E9}"/>
    <cellStyle name="7_Production Report 13 April 2006" xfId="640" xr:uid="{B194C133-6526-4383-961A-CC3815EAD467}"/>
    <cellStyle name="7_Production Report 13 April 2007" xfId="641" xr:uid="{6A092FAE-644C-4431-A837-A665A538CD21}"/>
    <cellStyle name="7_Production Report 13 August  2007" xfId="642" xr:uid="{D8EBCCFA-7222-448D-9B04-1C8C24B92FA7}"/>
    <cellStyle name="7_Production Report 13 Dec 2006" xfId="643" xr:uid="{415909B8-62BE-4CE5-8621-2BA6A42BB429}"/>
    <cellStyle name="7_Production Report 13 Dec 2007" xfId="644" xr:uid="{0CDD0A6C-9C65-48FC-B871-42637BC5B3BC}"/>
    <cellStyle name="7_Production Report 13 Feb 2006" xfId="645" xr:uid="{63C32E0E-EDE3-45D4-A3DA-7B19E905DFF0}"/>
    <cellStyle name="7_Production Report 13 Feb 2007" xfId="646" xr:uid="{72EB522F-FA11-4C9A-9295-31F83F2B4158}"/>
    <cellStyle name="7_Production Report 13 Feb 2008" xfId="647" xr:uid="{E91CB69F-282C-45F5-92B3-9F1FFC337EF7}"/>
    <cellStyle name="7_Production Report 13 Juli 2007" xfId="648" xr:uid="{A2976F6C-9850-43BE-AEB6-E766252CE731}"/>
    <cellStyle name="7_Production Report 13 Juni 2006" xfId="649" xr:uid="{97AFBF40-F3AD-47F9-BE4B-1FF396E32780}"/>
    <cellStyle name="7_Production Report 13 Juni 2007" xfId="650" xr:uid="{36A61250-2807-4B43-84B6-BE2188679E80}"/>
    <cellStyle name="7_Production Report 13 Mar 2007" xfId="651" xr:uid="{22265C8A-D3AE-4798-AF2B-F640976A9DF7}"/>
    <cellStyle name="7_Production Report 13 Mar 2008" xfId="652" xr:uid="{E0DD365A-D425-45D8-A2D4-797199513C6C}"/>
    <cellStyle name="7_Production Report 13 Maret 2006" xfId="653" xr:uid="{6EEFA246-C345-41B4-A672-A48DF97668C8}"/>
    <cellStyle name="7_Production Report 13 Mei 2006" xfId="654" xr:uid="{CBA6C3C9-150B-43AE-B5D5-76BAE69E0FC0}"/>
    <cellStyle name="7_Production Report 13 Nov 2006" xfId="655" xr:uid="{9FE4A51B-CB4B-47FA-81FB-8DC9C51923AA}"/>
    <cellStyle name="7_Production Report 13 Nov 2007" xfId="656" xr:uid="{55106A47-9D74-4263-B342-2FCA30212268}"/>
    <cellStyle name="7_Production Report 13 Okt 2006" xfId="657" xr:uid="{52CE44AB-B750-4E05-B254-2951D17396EB}"/>
    <cellStyle name="7_Production Report 13 Sept  2007" xfId="658" xr:uid="{AFDC98EE-1176-4AB8-B96A-CF4860B87339}"/>
    <cellStyle name="7_Production Report 13 Sept 06" xfId="659" xr:uid="{0B260B2E-F549-446A-8E46-A231E65C607D}"/>
    <cellStyle name="7_Production Report 14 ~ 15 Okt 2006" xfId="660" xr:uid="{98836C24-72B9-425D-B748-3DDD61B88DF5}"/>
    <cellStyle name="7_Production Report 14 Agustus 2006" xfId="661" xr:uid="{4412BB41-2ED7-41CD-811C-D441AED6C224}"/>
    <cellStyle name="7_Production Report 14 April 2007" xfId="662" xr:uid="{D0DE79D7-D1E0-4503-8F68-6B61DAA28B12}"/>
    <cellStyle name="7_Production Report 14 April 2008" xfId="663" xr:uid="{56A1453D-EF0F-4C71-A056-2D458D69A45B}"/>
    <cellStyle name="7_Production Report 14 August  2007" xfId="664" xr:uid="{5DEE64B4-67BF-437F-93E8-9CFEDC1768A2}"/>
    <cellStyle name="7_Production Report 14 Dec 2006" xfId="665" xr:uid="{A9AC2C06-22C5-4093-9897-363E3FED6E7A}"/>
    <cellStyle name="7_Production Report 14 Dec 2007" xfId="666" xr:uid="{B6810D35-529F-4E84-9F57-2432415B3B89}"/>
    <cellStyle name="7_Production Report 14 Feb 2006" xfId="667" xr:uid="{42C5C9B3-F1E4-47AF-9796-32790515E4CF}"/>
    <cellStyle name="7_Production Report 14 Feb 2007" xfId="668" xr:uid="{24E714D4-AB1B-426E-86F4-2130C51D97A3}"/>
    <cellStyle name="7_Production Report 14 Feb 2008" xfId="669" xr:uid="{AC4FF7A3-5A75-4B95-9F19-0D6BB1D58A84}"/>
    <cellStyle name="7_Production Report 14 Jan 2008" xfId="670" xr:uid="{B6863A08-148C-4C3F-A786-E4FE5C4A7DDB}"/>
    <cellStyle name="7_Production Report 14 Juni 2006.." xfId="671" xr:uid="{AFEE9485-8532-47D5-9F47-BB16D1D41D63}"/>
    <cellStyle name="7_Production Report 14 Juni 2007" xfId="672" xr:uid="{F317BFB9-DDAD-454A-BABE-2BE456982C7E}"/>
    <cellStyle name="7_Production Report 14 Mar 2007" xfId="673" xr:uid="{AB27F057-777E-42A9-A5A7-93E6C6B6A028}"/>
    <cellStyle name="7_Production Report 14 Mar 2008" xfId="674" xr:uid="{6205645D-DCB9-44F5-B9A9-9AF3F2212A49}"/>
    <cellStyle name="7_Production Report 14 Maret 2006" xfId="675" xr:uid="{07EDB60B-7814-4B5E-8A0B-7EBEFE7DAD7D}"/>
    <cellStyle name="7_Production Report 14 Mei 2006" xfId="676" xr:uid="{9BF0AFE3-359A-4E97-879A-5D7B915F545B}"/>
    <cellStyle name="7_Production Report 14 Mei 2007" xfId="677" xr:uid="{5A64701C-6950-43A4-BF83-B52605C51F32}"/>
    <cellStyle name="7_Production Report 14 Nov 2006" xfId="678" xr:uid="{7FF366DA-3988-4A1A-86E3-CB7379707893}"/>
    <cellStyle name="7_Production Report 14 Nov 2007" xfId="679" xr:uid="{62BDA274-08D4-4EB3-A82E-F2F7C4632038}"/>
    <cellStyle name="7_Production Report 14 Okt 2006" xfId="680" xr:uid="{6C871CC8-FADD-4401-85E3-4EB5B02EDD07}"/>
    <cellStyle name="7_Production Report 14 Sept  2007" xfId="681" xr:uid="{3E2FBFF2-137A-4A4E-BA5A-E4F86FA4C571}"/>
    <cellStyle name="7_Production Report 14 Sept 06" xfId="682" xr:uid="{DE2D51E7-FB5F-4A08-93E6-4EA0C75C24DC}"/>
    <cellStyle name="7_Production Report 14~15 Dec 2007" xfId="683" xr:uid="{277821CC-AF84-4B68-BD45-11355F34C594}"/>
    <cellStyle name="7_Production Report 15 &amp; 16 Mar 2008" xfId="684" xr:uid="{0D06FF5A-6953-4798-9E12-B3565389A857}"/>
    <cellStyle name="7_Production Report 15 ~ 16 April 2006" xfId="685" xr:uid="{773B3808-02A5-44B9-8111-9BDAB0A59DEA}"/>
    <cellStyle name="7_Production Report 15 ~ 16 Dec 2006" xfId="686" xr:uid="{BE7802A9-2B60-4CAD-89C0-A2A9CA441D76}"/>
    <cellStyle name="7_Production Report 15 ~ 16 Dec 2006 GMES" xfId="687" xr:uid="{7679C1C2-44AE-426A-9F09-045304DC91E4}"/>
    <cellStyle name="7_Production Report 15 Agustus 2006" xfId="688" xr:uid="{3267430C-EFB2-4470-A6F9-CAE21AD741B8}"/>
    <cellStyle name="7_Production Report 15 April 2008" xfId="689" xr:uid="{A1AA8258-6890-49FC-B651-725ABA86EC51}"/>
    <cellStyle name="7_Production Report 15 August  2007" xfId="690" xr:uid="{FD9DE7C0-FE20-4392-94EB-4FD9357AA34A}"/>
    <cellStyle name="7_Production Report 15 Feb 2006" xfId="691" xr:uid="{27820D85-653D-4645-9F7A-D27E64E9BFB6}"/>
    <cellStyle name="7_Production Report 15 Feb 2007" xfId="692" xr:uid="{05E96B44-09A1-4CD4-BB17-23B0B90D15C4}"/>
    <cellStyle name="7_Production Report 15 Feb 2008" xfId="693" xr:uid="{BB7E3270-E4A6-4855-8D15-DF76674D4944}"/>
    <cellStyle name="7_Production Report 15 Jan 2007" xfId="694" xr:uid="{C6EF0402-3231-4770-9A2F-79E48476B4A9}"/>
    <cellStyle name="7_Production Report 15 Jan 2008" xfId="695" xr:uid="{3A4FD9FB-B702-4D78-B765-23A7211A5CC6}"/>
    <cellStyle name="7_Production Report 15 Juni 2006" xfId="696" xr:uid="{FA8D59CB-D8ED-46D7-9515-195A39467AE6}"/>
    <cellStyle name="7_Production Report 15 Juni 2007" xfId="697" xr:uid="{C4B8264F-0238-4C9C-923B-F4123F061C64}"/>
    <cellStyle name="7_Production Report 15 Mar 2007" xfId="698" xr:uid="{F0EA7376-B643-4C65-A121-75FA48045EF3}"/>
    <cellStyle name="7_Production Report 15 Maret 2006" xfId="699" xr:uid="{C65805E8-B30E-4FC1-9159-61913B521A1F}"/>
    <cellStyle name="7_Production Report 15 Mei 2006" xfId="700" xr:uid="{7767061A-0922-41C7-AE01-3946618E9F28}"/>
    <cellStyle name="7_Production Report 15 Mei 2007" xfId="701" xr:uid="{AFF93C56-B7A4-48A7-9C8A-512881C60F20}"/>
    <cellStyle name="7_Production Report 15 Nov 2006 B" xfId="702" xr:uid="{94B7D449-27D5-4600-BA5D-1D8613D516D1}"/>
    <cellStyle name="7_Production Report 15 Nov 2007" xfId="703" xr:uid="{0A646139-2B33-4AB5-AE78-5AC3928F9DCB}"/>
    <cellStyle name="7_Production Report 15 Sept  2007" xfId="704" xr:uid="{DB489210-AD66-4908-BD98-72A8351C1EDF}"/>
    <cellStyle name="7_Production Report 15 Sept 06" xfId="705" xr:uid="{017CF854-1014-44FB-8637-AB0F68C89224}"/>
    <cellStyle name="7_Production Report 16 Agustus 2006" xfId="706" xr:uid="{2CD91D27-E773-4AD8-9181-FF7FF5787E7B}"/>
    <cellStyle name="7_Production Report 16 April 2007" xfId="707" xr:uid="{78E05530-DA72-4D61-AA0C-CDFE058843CD}"/>
    <cellStyle name="7_Production Report 16 April 2008" xfId="708" xr:uid="{80A0C773-DC7D-48CB-A984-83883DEBE800}"/>
    <cellStyle name="7_Production Report 16 August  2007" xfId="709" xr:uid="{5752EF71-FBE8-42F1-8BFB-AC0B02F84BD5}"/>
    <cellStyle name="7_Production Report 16 Feb 2006" xfId="710" xr:uid="{15DDE2DA-056D-4CCD-930D-0CD22F4EB0C0}"/>
    <cellStyle name="7_Production Report 16 Feb 2007" xfId="711" xr:uid="{52A45136-D2C9-49D7-90B4-20E315A564A0}"/>
    <cellStyle name="7_Production Report 16 Feb 2008" xfId="712" xr:uid="{80E74775-ED89-4734-940C-2B89820DAB2A}"/>
    <cellStyle name="7_Production Report 16 Jan 2007" xfId="713" xr:uid="{46A62C31-C242-4CB2-8A0B-697A0BBBF453}"/>
    <cellStyle name="7_Production Report 16 Jan 2008" xfId="714" xr:uid="{82CF071B-62E6-468D-901C-4AB3A70619E2}"/>
    <cellStyle name="7_Production Report 16 Januari 2006" xfId="715" xr:uid="{996C4BAF-090B-48E6-855E-97D89F420E85}"/>
    <cellStyle name="7_Production Report 16 Juli 2007" xfId="716" xr:uid="{B6360BFB-6023-4A3E-B938-C42016CB01BB}"/>
    <cellStyle name="7_Production Report 16 Juni 2006" xfId="717" xr:uid="{3029E70E-B3C0-43C9-AEAB-4F58B0422466}"/>
    <cellStyle name="7_Production Report 16 Mar 2007" xfId="718" xr:uid="{41F0E915-CFF7-4777-96BE-3E0D42679275}"/>
    <cellStyle name="7_Production Report 16 Maret 2006" xfId="719" xr:uid="{D04C0EAA-E3F3-4144-8FE8-37643A2FAECA}"/>
    <cellStyle name="7_Production Report 16 Mei 2006" xfId="720" xr:uid="{FC041079-3FAD-444E-B0A9-CC5EB288F477}"/>
    <cellStyle name="7_Production Report 16 Mei 2007" xfId="721" xr:uid="{26C27B26-0C5F-4CF2-84A3-6A200DA9FE1A}"/>
    <cellStyle name="7_Production Report 16 Nov 2006 B" xfId="722" xr:uid="{817DEAB5-E513-40B0-93FE-C2DB1715E33C}"/>
    <cellStyle name="7_Production Report 16 Nov 2007" xfId="723" xr:uid="{4B62690E-7BAA-41A8-AFEC-CA3566BA57D0}"/>
    <cellStyle name="7_Production Report 16 Okt 2006" xfId="724" xr:uid="{1CCF67E1-FC0C-4241-86F9-EB3C198C6BC5}"/>
    <cellStyle name="7_Production Report 16 Sept  2007" xfId="725" xr:uid="{5D38B383-AD4A-44CF-991A-B1625FCECAF4}"/>
    <cellStyle name="7_Production Report 16 Sept 06" xfId="726" xr:uid="{0DA70048-2685-4877-98C7-BA94CA36A46B}"/>
    <cellStyle name="7_Production Report 17 ~ 18 Mar 2007" xfId="727" xr:uid="{2D20DD9D-E3A5-416C-9C88-CD8B8F890A0E}"/>
    <cellStyle name="7_Production Report 17 ~ 18 Nov 2006" xfId="728" xr:uid="{B9EBA007-D6D4-4274-BE6D-DAA8707065D9}"/>
    <cellStyle name="7_Production Report 17 Agustus 2006" xfId="729" xr:uid="{29C51913-CEC8-4155-85FA-1CC7B6CACA77}"/>
    <cellStyle name="7_Production Report 17 April 2006" xfId="730" xr:uid="{90D1BE4E-C3C6-4C29-927C-83728FD9D2A6}"/>
    <cellStyle name="7_Production Report 17 April 2007" xfId="731" xr:uid="{A745561C-3BEF-49F6-A6EB-3B86FB6E82CD}"/>
    <cellStyle name="7_Production Report 17 April 2008" xfId="732" xr:uid="{ABAEF0A7-7611-45D2-9F5B-BAB155798333}"/>
    <cellStyle name="7_Production Report 17 August  2007" xfId="733" xr:uid="{B028013D-4FFD-4420-B83A-8A7FB10E893C}"/>
    <cellStyle name="7_Production Report 17 Dec 2007" xfId="734" xr:uid="{E2551E54-51CE-431B-885C-B6090AC63C0F}"/>
    <cellStyle name="7_Production Report 17 Feb 2006" xfId="735" xr:uid="{FD398B9F-ACFE-4323-9B05-25192150DDC3}"/>
    <cellStyle name="7_Production Report 17 Feb 2007" xfId="736" xr:uid="{6C59E5D0-BD37-48F9-AEA9-504FAFE74CFE}"/>
    <cellStyle name="7_Production Report 17 Jan 2007" xfId="737" xr:uid="{4F8CD117-061A-421F-853C-D650D6AB4132}"/>
    <cellStyle name="7_Production Report 17 Jan 2008" xfId="738" xr:uid="{5499EC41-53BC-4A94-BA34-988A5FE4A2BD}"/>
    <cellStyle name="7_Production Report 17 Januari 2006" xfId="739" xr:uid="{E1778547-4F30-4673-A9CD-9CCA87A05405}"/>
    <cellStyle name="7_Production Report 17 Juli 2007" xfId="740" xr:uid="{848F0C83-C680-482D-B092-273597E7D1AD}"/>
    <cellStyle name="7_Production Report 17 Mar 2008" xfId="741" xr:uid="{3783ED5A-32AE-44A4-B328-F12077C7F5C5}"/>
    <cellStyle name="7_Production Report 17 Maret 2006" xfId="742" xr:uid="{8A7B636B-699B-45A8-BE10-C25E9444CE9E}"/>
    <cellStyle name="7_Production Report 17 Mei 2006" xfId="743" xr:uid="{1DD1D248-76E5-453B-8FE2-4496E566B5C5}"/>
    <cellStyle name="7_Production Report 17 Nov 2006" xfId="744" xr:uid="{9B30A352-E632-4E2C-8C3E-01A2A1B446E0}"/>
    <cellStyle name="7_Production Report 17 Okt  2007" xfId="745" xr:uid="{DEC44F76-DF79-494A-9889-9450434ACC29}"/>
    <cellStyle name="7_Production Report 17 Okt 2006" xfId="746" xr:uid="{C8312B68-C061-46EE-8707-CEDF6FB8308B}"/>
    <cellStyle name="7_Production Report 17 Sept  2007" xfId="747" xr:uid="{ED04653E-03AC-4002-BA02-D6A99D627655}"/>
    <cellStyle name="7_Production Report 17 Sept 06" xfId="748" xr:uid="{BED52B27-3741-411B-9DCE-9BA72D95CEA1}"/>
    <cellStyle name="7_Production Report 17~18 Juni 2006" xfId="749" xr:uid="{ED07E1A9-DD3E-475F-AA38-6190D5C54E55}"/>
    <cellStyle name="7_Production Report 18 ~ 19 Jan 2008" xfId="750" xr:uid="{5296937F-69E0-4C7C-8529-5809AF264B0D}"/>
    <cellStyle name="7_Production Report 18 Agustus 2006" xfId="751" xr:uid="{2FB18C8C-4F3C-440C-BF8B-4F6E3B7E7F72}"/>
    <cellStyle name="7_Production Report 18 April 2006" xfId="752" xr:uid="{1C79783C-9DB5-4BC7-B807-9AA1BB834FD0}"/>
    <cellStyle name="7_Production Report 18 April 2007" xfId="753" xr:uid="{BAC1779F-BB63-452F-9160-9B3AF5D848B4}"/>
    <cellStyle name="7_Production Report 18 April 2008" xfId="754" xr:uid="{93CD374B-9750-4C00-9D0B-8B45F8FE588B}"/>
    <cellStyle name="7_Production Report 18 August  2007" xfId="755" xr:uid="{94EE4773-D63F-4700-ADE9-93D1FC9F3953}"/>
    <cellStyle name="7_Production Report 18 Dec 2006" xfId="756" xr:uid="{A985DE2B-B54D-4E19-AFF6-298C61866601}"/>
    <cellStyle name="7_Production Report 18 Dec 2007" xfId="757" xr:uid="{1A3E1E61-8640-466D-839F-14E30E48D1CE}"/>
    <cellStyle name="7_Production Report 18 Feb 2007" xfId="758" xr:uid="{214B442A-7489-4CA5-B72A-DD63F90A784E}"/>
    <cellStyle name="7_Production Report 18 Feb 2008" xfId="759" xr:uid="{A06D65E9-DC1C-4CB7-B98B-E2BF92C93A8A}"/>
    <cellStyle name="7_Production Report 18 Jan 2007" xfId="760" xr:uid="{290B9791-A07C-4EDE-9F29-F82D64D97A70}"/>
    <cellStyle name="7_Production Report 18 Jan 2008" xfId="761" xr:uid="{33F6D2EE-27C2-4AE3-9963-239F69365590}"/>
    <cellStyle name="7_Production Report 18 Juli 2007" xfId="762" xr:uid="{0FBD993B-7B85-48D0-B011-0ABA33977167}"/>
    <cellStyle name="7_Production Report 18 Juni 2007" xfId="763" xr:uid="{F39DB011-97BD-4AF8-89B5-51C6C8879159}"/>
    <cellStyle name="7_Production Report 18 Mar 2008" xfId="764" xr:uid="{ABDB5756-CA1B-4809-BA81-AE2DEF170E5F}"/>
    <cellStyle name="7_Production Report 18 Mei 2006_" xfId="765" xr:uid="{660D9C2B-4F80-4586-A157-3D8C8E8D8769}"/>
    <cellStyle name="7_Production Report 18 Mei 2007" xfId="766" xr:uid="{3A3CF2DC-CC16-4FEE-9571-ACBCFF09DDDD}"/>
    <cellStyle name="7_Production Report 18 Okt  2007" xfId="767" xr:uid="{D71A4691-BBFF-45C0-A1B2-09FD814B64C3}"/>
    <cellStyle name="7_Production Report 18 Okt 2006" xfId="768" xr:uid="{2A36C7E6-287A-4AC9-8565-E29A8E5DD417}"/>
    <cellStyle name="7_Production Report 18 Sept  2007" xfId="769" xr:uid="{E3E7E25C-3BE8-4891-8C89-C287CE578495}"/>
    <cellStyle name="7_Production Report 18 Sept 06" xfId="770" xr:uid="{3193056A-65FF-416C-8248-A3A6D4F77B05}"/>
    <cellStyle name="7_Production Report 18-20 Jan 2008" xfId="771" xr:uid="{AD168439-FF80-4384-9CDC-A3460ECA792F}"/>
    <cellStyle name="7_Production Report 19 ~ 20 Dec 2007" xfId="772" xr:uid="{3E13F94F-C981-4637-AC9B-2775306A9D90}"/>
    <cellStyle name="7_Production Report 19 ~ 20 Dec 2007 h" xfId="773" xr:uid="{83A720FA-D405-44F0-9687-DACB784EF49C}"/>
    <cellStyle name="7_Production Report 19 ~ 20 Jan 2007" xfId="774" xr:uid="{70D7264F-7069-4D3F-B990-BCE4FCE671AD}"/>
    <cellStyle name="7_Production Report 19 Agustus 2006" xfId="775" xr:uid="{24C77389-6E34-4EFD-AFDF-99D7801AD3E7}"/>
    <cellStyle name="7_Production Report 19 April 2006" xfId="776" xr:uid="{1559B0AD-57BA-4CAE-BD22-2F83E039192F}"/>
    <cellStyle name="7_Production Report 19 April 2007" xfId="777" xr:uid="{38EE30D7-7F3E-4D49-A167-03C33D66C15D}"/>
    <cellStyle name="7_Production Report 19 August  2007" xfId="778" xr:uid="{68041F23-D9FF-4656-AF4D-EEB193446B5C}"/>
    <cellStyle name="7_Production Report 19 Dec 2006" xfId="779" xr:uid="{A17481D1-1964-4D9A-BBE1-06FAB19D75FC}"/>
    <cellStyle name="7_Production Report 19 Feb 2007" xfId="780" xr:uid="{3812FF53-2BD7-41CE-9D59-AE8C7A98C7ED}"/>
    <cellStyle name="7_Production Report 19 Feb 2008" xfId="781" xr:uid="{B9BF269F-966E-436D-AA6D-135525F46AFA}"/>
    <cellStyle name="7_Production Report 19 Jan 2007" xfId="782" xr:uid="{DBD6B9C7-9CBF-4A08-A468-BFD7031871ED}"/>
    <cellStyle name="7_Production Report 19 Januari 2006" xfId="783" xr:uid="{480EECAB-57D5-407D-8B65-3F23FB251D99}"/>
    <cellStyle name="7_Production Report 19 Juli 2007" xfId="784" xr:uid="{903B3C6B-DDE0-4FB9-B8AF-19002C0243B8}"/>
    <cellStyle name="7_Production Report 19 Juni 2006" xfId="785" xr:uid="{F9202A6C-B4F9-4258-8574-CF0F4136DB70}"/>
    <cellStyle name="7_Production Report 19 Juni 2007" xfId="786" xr:uid="{5DE66662-5D8A-4046-BD67-A89E3FED6B9B}"/>
    <cellStyle name="7_Production Report 19 Mar 2007" xfId="787" xr:uid="{771657BE-4B85-49C8-9FAB-9C03EE0E809E}"/>
    <cellStyle name="7_Production Report 19 Mar 2008" xfId="788" xr:uid="{7EA9297E-E94C-46A5-BB38-921FE72070A4}"/>
    <cellStyle name="7_Production Report 19 Mei 2006_" xfId="789" xr:uid="{7AE30D37-8AEE-4380-B41A-4AE127E8EE05}"/>
    <cellStyle name="7_Production Report 19 Mei 2007" xfId="790" xr:uid="{6445B670-89B8-4B16-B14A-0EE39C5995D4}"/>
    <cellStyle name="7_Production Report 19 Nov 2007" xfId="791" xr:uid="{3B10625C-EB21-4E47-8912-987D450B8640}"/>
    <cellStyle name="7_Production Report 19 Okt  2007" xfId="792" xr:uid="{8709A913-BCD5-4CEF-9DC1-22F092EAFBD3}"/>
    <cellStyle name="7_Production Report 19 Okt 2006" xfId="793" xr:uid="{58D5F398-BFAE-4C0D-9070-5CC627003FA5}"/>
    <cellStyle name="7_Production Report 19 Sept  2007" xfId="794" xr:uid="{D724C546-D489-452A-8F04-89429F5090F9}"/>
    <cellStyle name="7_Production Report 19 Sept 06" xfId="795" xr:uid="{52ABBB1A-A376-45E3-82CE-8A28769B4F12}"/>
    <cellStyle name="7_Production Report 2  Mar 2007" xfId="796" xr:uid="{C3F5E381-4021-44C7-9723-BAB4AEFE0E67}"/>
    <cellStyle name="7_Production Report 2 ~ 3 Juni 2006" xfId="797" xr:uid="{3081F759-730E-496E-9F66-DE370B308F6F}"/>
    <cellStyle name="7_Production Report 2 ~3 Feb 2007" xfId="798" xr:uid="{CE882F92-DA16-4DF8-8BAB-94F1FC76246C}"/>
    <cellStyle name="7_Production Report 2 Agustus 2006" xfId="799" xr:uid="{8B39149A-E9F2-44BA-9DB3-B737583506CE}"/>
    <cellStyle name="7_Production Report 2 April 2007" xfId="800" xr:uid="{DBA83D27-6A9F-4E58-B7DD-80E95911D146}"/>
    <cellStyle name="7_Production Report 2 Feb 2006" xfId="801" xr:uid="{8A7C6F6A-CA27-41F2-B79C-52481E2E3C98}"/>
    <cellStyle name="7_Production Report 2 Feb 2007" xfId="802" xr:uid="{C3C2B0A2-E0CA-4B67-9CBE-6B84AA288A64}"/>
    <cellStyle name="7_Production Report 2 Mei 2007" xfId="803" xr:uid="{048A21FA-87DA-42FB-944D-13DAF6307F09}"/>
    <cellStyle name="7_Production Report 20 ~ 21 Mei 2006" xfId="804" xr:uid="{A0AB929A-B9BC-4350-A323-56FD8054C949}"/>
    <cellStyle name="7_Production Report 20 Agustus 2006" xfId="805" xr:uid="{B9D1EF4C-F8D3-4B0F-989E-C6C4FA1AADC8}"/>
    <cellStyle name="7_Production Report 20 April 2006" xfId="806" xr:uid="{22FA52B0-B80E-485E-A18C-0EEB6245D58F}"/>
    <cellStyle name="7_Production Report 20 April 2007" xfId="807" xr:uid="{E91E1B7E-1793-4D92-A956-CF8D2B08323F}"/>
    <cellStyle name="7_Production Report 20 August  2007" xfId="808" xr:uid="{8AD7FD9A-AFE4-4C6E-B8C3-52DC2F00A454}"/>
    <cellStyle name="7_Production Report 20 Dec 2006" xfId="809" xr:uid="{E26656C5-4804-4EC4-9BD3-4990061CEEE8}"/>
    <cellStyle name="7_Production Report 20 Feb 2006" xfId="810" xr:uid="{025F61CC-38D9-41E2-BD89-41FEFF8FE973}"/>
    <cellStyle name="7_Production Report 20 Feb 2007" xfId="811" xr:uid="{075C208F-853D-422B-A174-38B33CE48E2B}"/>
    <cellStyle name="7_Production Report 20 Feb 2008" xfId="812" xr:uid="{67E84481-63A3-4856-B52F-06E2BA73E6E2}"/>
    <cellStyle name="7_Production Report 20 Januari 2006" xfId="813" xr:uid="{E9E34AB2-4C20-4978-81C8-7D4F5C592FCC}"/>
    <cellStyle name="7_Production Report 20 Juli 2006." xfId="814" xr:uid="{24957BA8-8AC0-4A90-BDC6-7DEE00AFE01A}"/>
    <cellStyle name="7_Production Report 20 Juli 2007" xfId="815" xr:uid="{D3B877A4-E4CA-4437-9CAE-AA1A0C463818}"/>
    <cellStyle name="7_Production Report 20 Juni 2006'" xfId="816" xr:uid="{510A5FE6-101A-4888-8F9D-7238A27DE63A}"/>
    <cellStyle name="7_Production Report 20 Juni 2007" xfId="817" xr:uid="{93BF16BB-8C79-4330-B676-764FA54E4E2F}"/>
    <cellStyle name="7_Production Report 20 Mar 2007" xfId="818" xr:uid="{70192F6C-A045-4094-BD8B-42C5B50F942B}"/>
    <cellStyle name="7_Production Report 20 Mar 2008" xfId="819" xr:uid="{9ED8A0DA-2A13-47EB-9895-4638011A9F53}"/>
    <cellStyle name="7_Production Report 20 Maret 2006" xfId="820" xr:uid="{1C8CEBA2-FC8C-4F19-A859-A18B6A01982F}"/>
    <cellStyle name="7_Production Report 20 Mei 2006" xfId="821" xr:uid="{8EA156CA-BDD1-41FC-9F38-4A774EA74E5E}"/>
    <cellStyle name="7_Production Report 20 Nov 2006" xfId="822" xr:uid="{1FE2A46D-ED04-4063-8339-57BE538A472A}"/>
    <cellStyle name="7_Production Report 20 Nov 2007" xfId="823" xr:uid="{A3F122D0-C677-4EDD-836A-8A1254E61C2E}"/>
    <cellStyle name="7_Production Report 20 Okt  2007" xfId="824" xr:uid="{B81256B1-6920-4C35-AA9B-74CB3E185D9F}"/>
    <cellStyle name="7_Production Report 20 Okt 2006" xfId="825" xr:uid="{6BE52816-7ED8-48D8-8D9B-E932942C9CED}"/>
    <cellStyle name="7_Production Report 20 Sept  2007" xfId="826" xr:uid="{A0D03738-3490-4358-A9B4-275DB7EBEBE4}"/>
    <cellStyle name="7_Production Report 20 Sept 06" xfId="827" xr:uid="{E4DE6633-D9B5-4F39-82F3-F89B29059A58}"/>
    <cellStyle name="7_Production Report 21 ~ 22 Okt 2006" xfId="828" xr:uid="{CC5E3D49-D31F-40E8-9EC6-FB436D2912EF}"/>
    <cellStyle name="7_Production Report 21 -22 Juli 2007" xfId="829" xr:uid="{B887F5A5-DB90-4951-A664-1CB24FC2FE66}"/>
    <cellStyle name="7_Production Report 21 Agustus 2006" xfId="830" xr:uid="{B3AF87DB-11D4-4A82-B006-D393076DAE7F}"/>
    <cellStyle name="7_Production Report 21 April 2006" xfId="831" xr:uid="{FD25999C-2D1A-4983-8EB3-8D82E5FD9588}"/>
    <cellStyle name="7_Production Report 21 April 2007" xfId="832" xr:uid="{F2AD57FA-BE5F-4AD7-9DEB-D3D167C1CEBA}"/>
    <cellStyle name="7_Production Report 21 April 2008" xfId="833" xr:uid="{515CC4C5-2006-49A6-BF94-F04EB47FF663}"/>
    <cellStyle name="7_Production Report 21 August  2007" xfId="834" xr:uid="{45285B85-2AE6-4A3F-B5AE-406DD4431A3E}"/>
    <cellStyle name="7_Production Report 21 Dec 2006" xfId="835" xr:uid="{E0FC8585-C268-4A87-87AF-5726DE9048CB}"/>
    <cellStyle name="7_Production Report 21 Dec 2007" xfId="836" xr:uid="{A061DDC0-E846-4E83-B165-7A94B6C4DC9A}"/>
    <cellStyle name="7_Production Report 21 Feb 2006" xfId="837" xr:uid="{0FD502BE-21B3-4AD9-9A18-112C1C4734A3}"/>
    <cellStyle name="7_Production Report 21 Feb 2007" xfId="838" xr:uid="{F0E3B6B7-9087-4161-8F53-339376FF6D8D}"/>
    <cellStyle name="7_Production Report 21 Feb 2008" xfId="839" xr:uid="{189A7521-8EE0-4D2F-9800-5D39B7876EF4}"/>
    <cellStyle name="7_Production Report 21 Jan 2008" xfId="840" xr:uid="{25CB6089-5C59-4B59-9161-065DB6FF27D6}"/>
    <cellStyle name="7_Production Report 21 Juli 2006." xfId="841" xr:uid="{AC94F9A8-EACA-4370-9953-7EF5B6ED02BA}"/>
    <cellStyle name="7_Production Report 21 Juni 2006'" xfId="842" xr:uid="{06FC0AD6-5C3D-4145-B558-DC5F7F2014FA}"/>
    <cellStyle name="7_Production Report 21 Juni 2007" xfId="843" xr:uid="{EF7BBC70-FCF5-46D0-A017-B527F9BD69DC}"/>
    <cellStyle name="7_Production Report 21 Mar 2007" xfId="844" xr:uid="{6670D9A5-D66E-4743-BA77-F08B125EE2B2}"/>
    <cellStyle name="7_Production Report 21 Mar 2008" xfId="845" xr:uid="{29FAFC07-06A6-4FFC-BF3C-A174BC90D6C7}"/>
    <cellStyle name="7_Production Report 21 Maret 2006" xfId="846" xr:uid="{A7DE96DE-12F7-41B6-8956-7243351E99DD}"/>
    <cellStyle name="7_Production Report 21 Mei 2007" xfId="847" xr:uid="{39519019-455F-43B3-A3D7-A90ECF9D8E0A}"/>
    <cellStyle name="7_Production Report 21 Nov 2006" xfId="848" xr:uid="{0D0C0850-9F00-4EB8-8EE4-416B9512AF38}"/>
    <cellStyle name="7_Production Report 21 Nov 2007" xfId="849" xr:uid="{25C6D19C-EE63-4819-95AD-9753EC27D20C}"/>
    <cellStyle name="7_Production Report 21 Okt  2007" xfId="850" xr:uid="{43B3107B-70A4-4C81-AB8F-3A0E0742BCBF}"/>
    <cellStyle name="7_Production Report 21 Okt 2006" xfId="851" xr:uid="{81889DAB-CDC0-44AB-B7C7-391AC16315CA}"/>
    <cellStyle name="7_Production Report 21 Sept  2007" xfId="852" xr:uid="{159F9C6C-8330-48A5-8606-4FBA958426BB}"/>
    <cellStyle name="7_Production Report 21 Sept 06" xfId="853" xr:uid="{F4B63FF6-6F19-49C4-B86A-93FBCCB5077C}"/>
    <cellStyle name="7_Production Report 21~22 Mar 2008" xfId="854" xr:uid="{9E2F9FC1-73A8-407B-8EC8-263B5CFE3BD4}"/>
    <cellStyle name="7_Production Report 21~22 Sept  2007" xfId="855" xr:uid="{1C35F901-0DF0-4E98-B61D-4B52C7FDA6AC}"/>
    <cellStyle name="7_Production Report 22 ~ 23 April 2006" xfId="856" xr:uid="{5E604159-C0CA-4CC3-B665-1E63B3352AE0}"/>
    <cellStyle name="7_Production Report 22 ~ 23 Dec 2006" xfId="857" xr:uid="{946D0DAE-BF96-4696-A64A-D712CB9E2B68}"/>
    <cellStyle name="7_Production Report 22 Agustus 2006" xfId="858" xr:uid="{C33D0101-E4B8-48D5-A536-1D92F46AFAEB}"/>
    <cellStyle name="7_Production Report 22 April 2006" xfId="859" xr:uid="{4E6F01A9-065D-4555-91C5-5A59491179F8}"/>
    <cellStyle name="7_Production Report 22 April 2008" xfId="860" xr:uid="{E910FADB-D910-4D8F-8B2C-CB23DA73AD39}"/>
    <cellStyle name="7_Production Report 22 August  2007" xfId="861" xr:uid="{34973964-8C3A-4CE6-A823-0F1D6BC3C761}"/>
    <cellStyle name="7_Production Report 22 Dec 2006" xfId="862" xr:uid="{E43DD27D-598D-49F6-B0D4-CA668C3DD705}"/>
    <cellStyle name="7_Production Report 22 Feb 2006" xfId="863" xr:uid="{A4A287D3-1370-4A68-BD46-C5A10C7CA1C3}"/>
    <cellStyle name="7_Production Report 22 Feb 2007" xfId="864" xr:uid="{92C19CA0-8F5F-4E06-9A87-B79C4D4405EE}"/>
    <cellStyle name="7_Production Report 22 Feb 2008" xfId="865" xr:uid="{3DDA31FB-CD4A-4E05-B2DF-62AFA6499C2F}"/>
    <cellStyle name="7_Production Report 22 Jan 2007" xfId="866" xr:uid="{AE665F40-4E0E-4CFF-8833-89E4FF4DFBA5}"/>
    <cellStyle name="7_Production Report 22 Jan 2008" xfId="867" xr:uid="{464C48E2-A0FC-4A3F-B660-7892E47CB133}"/>
    <cellStyle name="7_Production Report 22 Juli 2006." xfId="868" xr:uid="{5094C873-AE79-41A0-8CFD-881FFED26C99}"/>
    <cellStyle name="7_Production Report 22 Juni 2006" xfId="869" xr:uid="{9F544CF3-8671-4052-ACD8-0965DC0048E0}"/>
    <cellStyle name="7_Production Report 22 Juni 2007" xfId="870" xr:uid="{FFB5BA4E-F87E-4643-A6E6-D0EB1E6EC847}"/>
    <cellStyle name="7_Production Report 22 Mar 2007" xfId="871" xr:uid="{833491F9-D4B7-4BDA-B6C2-AE0DB9E1C891}"/>
    <cellStyle name="7_Production Report 22 Maret 2006" xfId="872" xr:uid="{05A84D79-D3D1-4CEB-A822-341B5AA8CE45}"/>
    <cellStyle name="7_Production Report 22 Mei 2006.." xfId="873" xr:uid="{E5D3619E-37E4-41B8-B249-4796F13BDF78}"/>
    <cellStyle name="7_Production Report 22 Mei 2007" xfId="874" xr:uid="{A5B47D23-F5AF-46AA-981F-9E7BE48AA305}"/>
    <cellStyle name="7_Production Report 22 Nov 2006" xfId="875" xr:uid="{6E0BB5FF-D4CB-4851-B947-C3EF4D6AC472}"/>
    <cellStyle name="7_Production Report 22 Nov 2007" xfId="876" xr:uid="{CD72A7AC-0A01-42A3-AB8D-8CFCD5F431BB}"/>
    <cellStyle name="7_Production Report 22 Okt  2007" xfId="877" xr:uid="{304AF8E2-E661-4F43-B654-97689C3D14EE}"/>
    <cellStyle name="7_Production Report 22 Sept 06" xfId="878" xr:uid="{9C09B56E-5E72-402A-BBD1-3F830D6B85F1}"/>
    <cellStyle name="7_Production Report 23 Agustus 2006" xfId="879" xr:uid="{D74664B9-8715-4F54-AB10-C0C82C6B0CA8}"/>
    <cellStyle name="7_Production Report 23 April 2007" xfId="880" xr:uid="{0C3DDD03-36DF-41CA-B842-6696C897A6AD}"/>
    <cellStyle name="7_Production Report 23 April 2008" xfId="881" xr:uid="{15BB7EA9-88FC-4152-A424-D5EA0AC7841A}"/>
    <cellStyle name="7_Production Report 23 August  2007" xfId="882" xr:uid="{2467FB21-B9A2-4F73-8051-D5AC2794FBAB}"/>
    <cellStyle name="7_Production Report 23 Feb 2006" xfId="883" xr:uid="{0762D9CE-BBC6-47AE-9714-2169BA68010A}"/>
    <cellStyle name="7_Production Report 23 Feb 2007" xfId="884" xr:uid="{D387B9E9-0638-4961-A608-26814D5B19D4}"/>
    <cellStyle name="7_Production Report 23 Feb 2008r" xfId="885" xr:uid="{F504BFEC-980C-4428-BA5D-C9BE6770EEDD}"/>
    <cellStyle name="7_Production Report 23 Jan 2007" xfId="886" xr:uid="{77B19338-25FF-45A0-A021-4E2A2162B430}"/>
    <cellStyle name="7_Production Report 23 Jan 2008" xfId="887" xr:uid="{2876708D-EDB0-440F-8497-E9E7BDFDD56A}"/>
    <cellStyle name="7_Production Report 23 Januari 2006" xfId="888" xr:uid="{2B4AD46A-7376-4B57-9D3F-7DF895F809BA}"/>
    <cellStyle name="7_Production Report 23 Juli 2006." xfId="889" xr:uid="{63303C4D-EA55-428C-B5CD-1D5774618DCE}"/>
    <cellStyle name="7_Production Report 23 Juli 2007" xfId="890" xr:uid="{AE44E73D-0017-42AE-83E1-8E4B247C085A}"/>
    <cellStyle name="7_Production Report 23 Juni 2006" xfId="891" xr:uid="{189490BE-0952-45BE-A30B-8C9F2EE742B7}"/>
    <cellStyle name="7_Production Report 23 Mar 2007" xfId="892" xr:uid="{7CE73DC0-3FD9-4AEF-82AA-EF380233B7C5}"/>
    <cellStyle name="7_Production Report 23 Maret 2006" xfId="893" xr:uid="{EEE8BB61-4C34-4A50-8649-C27D5092DF41}"/>
    <cellStyle name="7_Production Report 23 Mei 2006" xfId="894" xr:uid="{6A164453-01FD-4182-8C3F-D7FE96826E2E}"/>
    <cellStyle name="7_Production Report 23 Mei 2007" xfId="895" xr:uid="{08358E94-8FAC-4D2A-A79C-9F8310BB5B79}"/>
    <cellStyle name="7_Production Report 23 Nov 2006" xfId="896" xr:uid="{3EB93BB5-0C8C-4701-BB85-408C24AB974F}"/>
    <cellStyle name="7_Production Report 23 Nov 2007" xfId="897" xr:uid="{7A67C6AC-9342-4BD5-BBD2-996AC16DFB82}"/>
    <cellStyle name="7_Production Report 23 Okt  2007" xfId="898" xr:uid="{E88B552D-3FAF-4F71-B9F9-1AA5CC4EF10B}"/>
    <cellStyle name="7_Production Report 23 Sept  2007" xfId="899" xr:uid="{153E0120-189B-4803-B8E1-D9246B4ED225}"/>
    <cellStyle name="7_Production Report 23 Sept 06" xfId="900" xr:uid="{B84EDAB8-6582-4811-B419-2A3E4BE19108}"/>
    <cellStyle name="7_Production Report 23-24 Feb 2008" xfId="901" xr:uid="{4F207F6F-6413-4743-B507-97BF6C8F63BB}"/>
    <cellStyle name="7_Production Report 24 ~ 25 Mei 2006" xfId="902" xr:uid="{DBC50D9D-1A19-4643-AF52-DCF2AA48F198}"/>
    <cellStyle name="7_Production Report 24 Agustus 2006" xfId="903" xr:uid="{4BE1CD5D-6D52-4CE0-BCBE-CE70191E2767}"/>
    <cellStyle name="7_Production Report 24 April 2006 x" xfId="904" xr:uid="{929337EB-CC37-4E65-923B-C750D6A1512A}"/>
    <cellStyle name="7_Production Report 24 April 2007" xfId="905" xr:uid="{A0B86D0D-ADD1-4CF6-A753-4EC3F76E39AE}"/>
    <cellStyle name="7_Production Report 24 April 2008" xfId="906" xr:uid="{1CF0EA29-C995-420F-81A2-8AEA24952A31}"/>
    <cellStyle name="7_Production Report 24 August  2007" xfId="907" xr:uid="{967467DF-173F-4970-8AFB-BADD8DD408F9}"/>
    <cellStyle name="7_Production Report 24 Dec 2007" xfId="908" xr:uid="{1FB31D2C-9ADA-4E91-A261-E3499203EB12}"/>
    <cellStyle name="7_Production Report 24 Feb 2006" xfId="909" xr:uid="{F76588F4-7A7C-461A-87C6-3EAA939A8AC1}"/>
    <cellStyle name="7_Production Report 24 Feb 2007" xfId="910" xr:uid="{DC7A14FA-865C-4168-A93B-223F2ECB0756}"/>
    <cellStyle name="7_Production Report 24 Jan 2007" xfId="911" xr:uid="{3B36A5FF-91D5-4F31-BDCE-C1B7A6045D0D}"/>
    <cellStyle name="7_Production Report 24 Jan 2008" xfId="912" xr:uid="{C5EE8F8B-E311-467E-A9C2-B51B299A9FCE}"/>
    <cellStyle name="7_Production Report 24 Januari 2006" xfId="913" xr:uid="{A6574E45-F76F-49A7-B290-E775D5383DB9}"/>
    <cellStyle name="7_Production Report 24 Juli 2006" xfId="914" xr:uid="{38F645CE-99A6-45C2-9563-9B592C6E2107}"/>
    <cellStyle name="7_Production Report 24 Juli 2007" xfId="915" xr:uid="{EAD46B73-68E7-470F-83C5-6A3D4E3F5939}"/>
    <cellStyle name="7_Production Report 24 Juni 2006" xfId="916" xr:uid="{5CE8A364-2798-41BF-80A1-035A2033D3F4}"/>
    <cellStyle name="7_Production Report 24 Mar 2007" xfId="917" xr:uid="{A22A736C-F5AA-43FF-9C13-6FB7519B99EF}"/>
    <cellStyle name="7_Production Report 24 Mar 2008" xfId="918" xr:uid="{03618BF2-AAF8-4349-AC60-1F23680D0053}"/>
    <cellStyle name="7_Production Report 24 Maret 2006" xfId="919" xr:uid="{931DF37F-C75D-4C8C-A893-25F020587124}"/>
    <cellStyle name="7_Production Report 24 Mei 2006" xfId="920" xr:uid="{50A66BD5-20F9-4F4B-A478-6B80776D202C}"/>
    <cellStyle name="7_Production Report 24 Mei 2007" xfId="921" xr:uid="{486F6109-AF27-461C-94EA-B49B839E4E48}"/>
    <cellStyle name="7_Production Report 24 Nov 2006" xfId="922" xr:uid="{69C686D7-C8CB-4B76-89B8-5F08074BD23A}"/>
    <cellStyle name="7_Production Report 24 Okt  2007" xfId="923" xr:uid="{9FD8A6E0-6C1B-4BBC-A5B7-31994A22686F}"/>
    <cellStyle name="7_Production Report 24 Sept  2007" xfId="924" xr:uid="{F7DA1242-7EB2-40EA-87DF-5F909697E5E7}"/>
    <cellStyle name="7_Production Report 24 Sept 06" xfId="925" xr:uid="{A3D072C1-095F-49FC-89EA-7BE89FB266FF}"/>
    <cellStyle name="7_Production Report 25 ~ 26  Maret 2006" xfId="926" xr:uid="{C1488556-B43E-433C-8D8D-19EB6C034BF1}"/>
    <cellStyle name="7_Production Report 25 Agustus 2006" xfId="927" xr:uid="{11637713-0133-4182-94F2-F575019EB195}"/>
    <cellStyle name="7_Production Report 25 April 2006" xfId="928" xr:uid="{60869258-2E97-464E-A67D-8D9764F61337}"/>
    <cellStyle name="7_Production Report 25 April 2007" xfId="929" xr:uid="{AA84F43F-2FAA-418E-B67E-E840A1DA33C3}"/>
    <cellStyle name="7_Production Report 25 April 2008" xfId="930" xr:uid="{6B8009FD-62BB-4F8E-9FEE-D391D5B3C619}"/>
    <cellStyle name="7_Production Report 25 August  2007" xfId="931" xr:uid="{1D034666-841B-4CAC-B1CE-CFC1F90A1B41}"/>
    <cellStyle name="7_Production Report 25 Feb 2006" xfId="932" xr:uid="{7896B762-B832-4D09-9301-16711B515931}"/>
    <cellStyle name="7_Production Report 25 Feb 2008" xfId="933" xr:uid="{6E31D176-D0E5-48BF-8475-01DC0BAC6A64}"/>
    <cellStyle name="7_Production Report 25 Jan 2007c" xfId="934" xr:uid="{D8C24DBD-61E4-4F82-AE82-7D8B451DF2EE}"/>
    <cellStyle name="7_Production Report 25 Jan 2008" xfId="935" xr:uid="{DD219566-FCFC-427C-93F5-E7E1863E2B80}"/>
    <cellStyle name="7_Production Report 25 Januari 2006" xfId="936" xr:uid="{F4AC466E-CE81-4CF9-8E5C-D756EE0A78DF}"/>
    <cellStyle name="7_Production Report 25 Juli 2006" xfId="937" xr:uid="{291C0C2B-B87A-4F78-B44A-71318418BAE8}"/>
    <cellStyle name="7_Production Report 25 Juli 2007" xfId="938" xr:uid="{9F76CA61-83A1-4E6E-BFC9-A125D5DB20C5}"/>
    <cellStyle name="7_Production Report 25 Juni 2007" xfId="939" xr:uid="{A58A7C4B-A873-4CDB-B374-1F5028638E76}"/>
    <cellStyle name="7_Production Report 25 Mar 2008" xfId="940" xr:uid="{B2935756-A5BA-40A0-8EBC-CF24F99EA03D}"/>
    <cellStyle name="7_Production Report 25 Mei 2007" xfId="941" xr:uid="{DA7D4F83-28DF-417E-9D65-22375B4249DB}"/>
    <cellStyle name="7_Production Report 25 Nov 2006" xfId="942" xr:uid="{E92F0511-BE02-4523-93E6-8E66442FB9E8}"/>
    <cellStyle name="7_Production Report 25 Okt  2007" xfId="943" xr:uid="{E737F46F-ABD2-4F52-8FE5-040C25EFE202}"/>
    <cellStyle name="7_Production Report 25 Sept  2007" xfId="944" xr:uid="{8F59DB57-B58E-4478-A4B3-DD9CBDA4F554}"/>
    <cellStyle name="7_Production Report 25 Sept 06" xfId="945" xr:uid="{AC045000-FA87-4268-931C-067A30BBE1F1}"/>
    <cellStyle name="7_Production Report 25-26 Jan 2008" xfId="946" xr:uid="{8E814FCB-421E-4724-A0DD-543CD75D0F76}"/>
    <cellStyle name="7_Production Report 26 ~ 28 Jan 2007" xfId="947" xr:uid="{06153338-F179-44D5-8CA5-8EAB29EA3310}"/>
    <cellStyle name="7_Production Report 26 Agustus 2006" xfId="948" xr:uid="{D4F53725-5D7E-4E28-9F09-F2B24D001DF3}"/>
    <cellStyle name="7_Production Report 26 April 2006" xfId="949" xr:uid="{B4C150EE-D929-4D35-87F7-265A0A1CD1C6}"/>
    <cellStyle name="7_Production Report 26 April 2007" xfId="950" xr:uid="{2760748B-8BF4-48AE-ADBC-2ECBB598E870}"/>
    <cellStyle name="7_Production Report 26 April 2008" xfId="951" xr:uid="{939DDE88-C5C3-4386-B209-62F35FE6A6A1}"/>
    <cellStyle name="7_Production Report 26 August  2007" xfId="952" xr:uid="{8383CD15-3A12-4246-8068-3D5C1E959BD2}"/>
    <cellStyle name="7_Production Report 26 Dec 2006" xfId="953" xr:uid="{E8DAE1D3-EC64-4830-A2EF-B097DDBC55DB}"/>
    <cellStyle name="7_Production Report 26 Dec 2007" xfId="954" xr:uid="{6520CDB8-8EDA-4F9C-9EB6-77F0CEEFAC0B}"/>
    <cellStyle name="7_Production Report 26 Feb 2007" xfId="955" xr:uid="{07AB23A7-CB92-4D37-9820-49213AD11B05}"/>
    <cellStyle name="7_Production Report 26 Feb 2008" xfId="956" xr:uid="{3561871E-2E9C-4E42-952E-D9E4A2213C25}"/>
    <cellStyle name="7_Production Report 26 Jan 2007c" xfId="957" xr:uid="{555DC980-813F-4978-9170-81B5EDCC95CC}"/>
    <cellStyle name="7_Production Report 26 Januari 2006" xfId="958" xr:uid="{94A6DE99-DD7B-4FAA-9218-87619B405D35}"/>
    <cellStyle name="7_Production Report 26 Juli 2006" xfId="959" xr:uid="{A3559EE2-0336-4FF5-9D77-AAFFF7786B70}"/>
    <cellStyle name="7_Production Report 26 Juli 2007" xfId="960" xr:uid="{D9D5868C-766D-48B9-8734-9A858F2AB417}"/>
    <cellStyle name="7_Production Report 26 Juni 2006" xfId="961" xr:uid="{465F594F-DD3F-4FEE-9A7C-2ACC3A330EAD}"/>
    <cellStyle name="7_Production Report 26 Juni 2007" xfId="962" xr:uid="{5884CF7A-FC6D-410F-8C0A-90967E2EE4AB}"/>
    <cellStyle name="7_Production Report 26 Mar 2007" xfId="963" xr:uid="{D6DB6C56-9047-46BC-A228-69C93F15BFBB}"/>
    <cellStyle name="7_Production Report 26 Mar 2008" xfId="964" xr:uid="{183909F6-8088-4A93-B329-989D2A64B3C5}"/>
    <cellStyle name="7_Production Report 26 Mar 2008_41184" xfId="965" xr:uid="{2C0D3657-3051-4841-BBE0-33C9A1C483EB}"/>
    <cellStyle name="7_Production Report 26 Mar 2008N" xfId="966" xr:uid="{345CD088-A4DC-4CD4-8973-F398C104C0D5}"/>
    <cellStyle name="7_Production Report 26 Mei 2006" xfId="967" xr:uid="{F06454CC-E5EB-4C43-A304-4719087CAE9C}"/>
    <cellStyle name="7_Production Report 26 Mei 2007" xfId="968" xr:uid="{8F9A22C8-D672-4386-9141-7993F5BED540}"/>
    <cellStyle name="7_Production Report 26 Nov 2007" xfId="969" xr:uid="{1DB0DF49-225F-46E3-B8B6-503D33BAA171}"/>
    <cellStyle name="7_Production Report 26 Okt  2007" xfId="970" xr:uid="{3AC14167-8FDC-4D3D-A1B5-CAAB0BDD9AFB}"/>
    <cellStyle name="7_Production Report 26 Sept  2007" xfId="971" xr:uid="{25A0E6BC-D904-4716-839F-A998A5B40EB7}"/>
    <cellStyle name="7_Production Report 26 Sept 06.." xfId="972" xr:uid="{F24D9970-7566-4F8B-A014-D030B213964F}"/>
    <cellStyle name="7_Production Report 27 ~ 28 Mei 2006" xfId="973" xr:uid="{B77BF740-F132-4763-83DB-FFD676FD03B9}"/>
    <cellStyle name="7_Production Report 27 Agustus 2006" xfId="974" xr:uid="{62DB98F6-022D-4D5D-B9B8-2DAC3181771C}"/>
    <cellStyle name="7_Production Report 27 April 2006" xfId="975" xr:uid="{062431E3-7B55-4CEE-BD1A-AC9B9F29D007}"/>
    <cellStyle name="7_Production Report 27 April 2007" xfId="976" xr:uid="{7A85CC3D-258E-493E-836F-678BFC05F290}"/>
    <cellStyle name="7_Production Report 27 August  2007" xfId="977" xr:uid="{B0A547A0-DC13-4B4E-83A1-12AAC1986C70}"/>
    <cellStyle name="7_Production Report 27 Dec 2006" xfId="978" xr:uid="{95B193EB-D95F-47EC-951D-BA7174C0595A}"/>
    <cellStyle name="7_Production Report 27 Dec 2007" xfId="979" xr:uid="{54788320-A681-47F3-8560-7F38A60DA5EB}"/>
    <cellStyle name="7_Production Report 27 Feb 2007" xfId="980" xr:uid="{AC1CA585-BD1A-46C5-B886-C0CDA109CC58}"/>
    <cellStyle name="7_Production Report 27 Feb 2008" xfId="981" xr:uid="{D771E21B-5E71-4937-BE3C-9ED24FADBFC2}"/>
    <cellStyle name="7_Production Report 27 Juli 2006" xfId="982" xr:uid="{7EA2D942-6A8D-4D8C-B417-57887FBFDB3C}"/>
    <cellStyle name="7_Production Report 27 Juli 2007" xfId="983" xr:uid="{708F1639-4986-4A1E-A342-95E0EAB6818A}"/>
    <cellStyle name="7_Production Report 27 Juni 2006" xfId="984" xr:uid="{EBD7A125-EAF5-4C4B-A163-5FC3DE8588B9}"/>
    <cellStyle name="7_Production Report 27 Juni 2007" xfId="985" xr:uid="{850E0E04-6D2C-420F-A162-3B02BA270EFC}"/>
    <cellStyle name="7_Production Report 27 Mar 2007" xfId="986" xr:uid="{B13FF307-25F5-4586-9599-482AB4842ACE}"/>
    <cellStyle name="7_Production Report 27 Mar 2008" xfId="987" xr:uid="{80404DF1-042C-4957-ABDF-DC9D5D4AA264}"/>
    <cellStyle name="7_Production Report 27 Maret 2006" xfId="988" xr:uid="{FF662F06-D568-4377-AB34-B25BE03F6537}"/>
    <cellStyle name="7_Production Report 27 Nov 2006" xfId="989" xr:uid="{2C55C364-54A3-4F5A-BF16-FA5A80CD2BAC}"/>
    <cellStyle name="7_Production Report 27 Nov 2007" xfId="990" xr:uid="{851A44B7-E77F-43DA-AAB7-930A00467149}"/>
    <cellStyle name="7_Production Report 27 Okt  2007" xfId="991" xr:uid="{C855F29E-1D42-4945-92DE-65D2C4A17929}"/>
    <cellStyle name="7_Production Report 27 Sept  2007" xfId="992" xr:uid="{D28CA115-DCA5-4C75-BA46-47DE7E49BC45}"/>
    <cellStyle name="7_Production Report 27 Sept 06pak agus.." xfId="993" xr:uid="{7C0CB03F-1AEB-4D09-BDEA-DDEB482FC0E9}"/>
    <cellStyle name="7_Production Report 28 ~ 29 April 2007" xfId="994" xr:uid="{65844778-1300-40DC-ADF1-1706CA7CB988}"/>
    <cellStyle name="7_Production Report 28 Agustus 2006" xfId="995" xr:uid="{BE3723B7-CABA-48F2-9B31-146EC636C182}"/>
    <cellStyle name="7_Production Report 28 Apr 2008" xfId="996" xr:uid="{D5EDE488-A3C6-464D-8D3B-97FE3A4AB431}"/>
    <cellStyle name="7_Production Report 28 April 2006" xfId="997" xr:uid="{6EA6B00F-D795-4084-B3CF-38003D8BC4EB}"/>
    <cellStyle name="7_Production Report 28 August  2007" xfId="998" xr:uid="{14544BE0-E7F8-46F3-B1D6-FD6C59B2CC8D}"/>
    <cellStyle name="7_Production Report 28 Dec 2006" xfId="999" xr:uid="{BA3097E9-1D8F-420A-9EF5-F2C497251753}"/>
    <cellStyle name="7_Production Report 28 Dec 2007" xfId="1000" xr:uid="{796EDB53-2E63-4943-A6D4-FAE87DD2CAAE}"/>
    <cellStyle name="7_Production Report 28 Feb 2006" xfId="1001" xr:uid="{C8526B56-B814-42F0-8203-D107958D8EE3}"/>
    <cellStyle name="7_Production Report 28 Feb 2007" xfId="1002" xr:uid="{3372CF2A-2D61-4969-B14E-B81A0477B6F4}"/>
    <cellStyle name="7_Production Report 28 Feb 2008" xfId="1003" xr:uid="{16F0D16E-945A-48C3-91FA-DF070695ABC3}"/>
    <cellStyle name="7_Production Report 28 Jan 2008" xfId="1004" xr:uid="{1708F1FF-B5DD-4139-BBDA-D0D0429AD8F0}"/>
    <cellStyle name="7_Production Report 28 Juli 2006" xfId="1005" xr:uid="{94178D58-BB83-421F-85E9-C52ECB9D7976}"/>
    <cellStyle name="7_Production Report 28 Juli 2007" xfId="1006" xr:uid="{BA340613-C666-44F3-806A-5B217DAA0863}"/>
    <cellStyle name="7_Production Report 28 Juni 2006" xfId="1007" xr:uid="{3D963E40-2035-45D1-BA8A-D843CFDA990B}"/>
    <cellStyle name="7_Production Report 28 Juni 2007" xfId="1008" xr:uid="{32EB31F0-3A63-4F2D-9448-542410EDFE80}"/>
    <cellStyle name="7_Production Report 28 Mar 2007" xfId="1009" xr:uid="{5C655C1E-6F78-4F53-963E-267037CDB313}"/>
    <cellStyle name="7_Production Report 28 Mar 2008" xfId="1010" xr:uid="{F713078E-24AD-4C2E-8FFD-4DE8A558579C}"/>
    <cellStyle name="7_Production Report 28 Maret 2006" xfId="1011" xr:uid="{559BA97C-F6D2-4FAE-8F11-C57565DC5A27}"/>
    <cellStyle name="7_Production Report 28 Mei 2007" xfId="1012" xr:uid="{F2B9C0F5-15A7-4DDE-86AD-FE5D3B2FAACD}"/>
    <cellStyle name="7_Production Report 28 Nov 2006" xfId="1013" xr:uid="{B4DFB582-DC92-4A3F-AD3B-A52579901E8E}"/>
    <cellStyle name="7_Production Report 28 Nov 2007" xfId="1014" xr:uid="{1511D3B2-8A88-47F0-8170-3A78D291F84B}"/>
    <cellStyle name="7_Production Report 28 Okt  2007" xfId="1015" xr:uid="{958CD27B-6AB4-4CD4-ADF6-CAAF9E7F3358}"/>
    <cellStyle name="7_Production Report 28 Sept  2007" xfId="1016" xr:uid="{6997EFF6-177D-4E63-90B4-FD23F33728F5}"/>
    <cellStyle name="7_Production Report 28 Sept 06" xfId="1017" xr:uid="{DFD0E4DD-A2C3-4F3C-A64B-C1D2E8184D5D}"/>
    <cellStyle name="7_Production Report 28~29 Sept  2007" xfId="1018" xr:uid="{60D7FE83-DE50-420A-9254-9F5FB85F4AFF}"/>
    <cellStyle name="7_Production Report 29 ~ 30 Dec 2006" xfId="1019" xr:uid="{5DB1871C-6C31-41A9-B8CC-AE64EF835431}"/>
    <cellStyle name="7_Production Report 29 ~ 30 Mar 2008" xfId="1020" xr:uid="{0F4003B1-20F3-42C4-95E4-A6D2BE2067A6}"/>
    <cellStyle name="7_Production Report 29 ~ 30 Mar 2008 rev" xfId="1021" xr:uid="{9D07BD80-2A2F-4686-88E9-3B382A9A871F}"/>
    <cellStyle name="7_Production Report 29 Agustus 2006" xfId="1022" xr:uid="{D5D06872-49F7-49CE-8107-9071F4050546}"/>
    <cellStyle name="7_Production Report 29 April 2006" xfId="1023" xr:uid="{AB608C3E-7C28-4277-8642-DADC5F05087D}"/>
    <cellStyle name="7_Production Report 29 April 2008" xfId="1024" xr:uid="{B093DEC8-B71E-49D2-8A5F-020CB1CDABC5}"/>
    <cellStyle name="7_Production Report 29 August  2007" xfId="1025" xr:uid="{138A9719-6CFC-4CCE-8F85-F4B1A2973D70}"/>
    <cellStyle name="7_Production Report 29 Dec 2006" xfId="1026" xr:uid="{219089F8-A5FE-4C2F-A8BE-58AFE4D68B6D}"/>
    <cellStyle name="7_Production Report 29 Dec 2007" xfId="1027" xr:uid="{26CE21DE-B737-47F6-84C1-E4AEEEB7FA8E}"/>
    <cellStyle name="7_Production Report 29 Feb 2008" xfId="1028" xr:uid="{78E9030F-1D4A-4654-A682-8D0EFD434C23}"/>
    <cellStyle name="7_Production Report 29 Jan 2007" xfId="1029" xr:uid="{69F23D89-E9A2-4FFC-8F57-61DE4381A54C}"/>
    <cellStyle name="7_Production Report 29 Jan 2008" xfId="1030" xr:uid="{EED07C1F-DB0F-4FF9-A019-1FBBA6E35718}"/>
    <cellStyle name="7_Production Report 29 Juli 2007" xfId="1031" xr:uid="{BAE15224-67C4-4A83-9B0A-AE4E27FE3B07}"/>
    <cellStyle name="7_Production Report 29 Juni 2006" xfId="1032" xr:uid="{82531910-1FB3-4818-B30B-3FEF865DC47F}"/>
    <cellStyle name="7_Production Report 29 Juni 2007" xfId="1033" xr:uid="{39E1DABC-F95B-48BC-AC9F-C6DF78E52BEF}"/>
    <cellStyle name="7_Production Report 29 Mar 2007" xfId="1034" xr:uid="{FDDF1CBE-FCE4-4B17-AA1D-8F54BD79E841}"/>
    <cellStyle name="7_Production Report 29 Mar 2008" xfId="1035" xr:uid="{01F01A30-DC98-4302-9113-A3DA18A1862D}"/>
    <cellStyle name="7_Production Report 29 Maret 2006" xfId="1036" xr:uid="{262971FA-A4A3-43D5-9309-F65714BE3DA2}"/>
    <cellStyle name="7_Production Report 29 Mei 2006" xfId="1037" xr:uid="{E26FA66A-47FC-433F-9AD1-DCDA0C03CF41}"/>
    <cellStyle name="7_Production Report 29 Mei 2007" xfId="1038" xr:uid="{0614F61F-58A4-4786-940A-CC0789F99FCD}"/>
    <cellStyle name="7_Production Report 29 Nov 2006" xfId="1039" xr:uid="{4234A76D-F87B-4D40-ADED-5473DBD75395}"/>
    <cellStyle name="7_Production Report 29 Nov 2007" xfId="1040" xr:uid="{17C85D31-E636-47C6-B2D3-BA987A3435B3}"/>
    <cellStyle name="7_Production Report 29 Okt  2007" xfId="1041" xr:uid="{874497C1-5CA3-4B3C-8944-748508D6B1C5}"/>
    <cellStyle name="7_Production Report 29 Okt 2006" xfId="1042" xr:uid="{A132411C-D869-4500-87BB-C1FE2ABB27E3}"/>
    <cellStyle name="7_Production Report 29 Sept 06" xfId="1043" xr:uid="{D3BA5744-1FE3-407A-B84A-0E51369570F9}"/>
    <cellStyle name="7_Production Report 29-30  April 2006" xfId="1044" xr:uid="{9518C014-0478-455F-B565-33AE45E5A0DA}"/>
    <cellStyle name="7_Production Report 3  Jan 2006" xfId="1045" xr:uid="{72500FEC-8DCB-4C0E-B8B1-86C42E6B3B98}"/>
    <cellStyle name="7_Production Report 3  Mar 2007" xfId="1046" xr:uid="{FEA7BA24-CF7F-4241-AEE1-420288DE1509}"/>
    <cellStyle name="7_Production Report 3 ~4  Mar 2007" xfId="1047" xr:uid="{FE7EACDC-953C-4C82-86B2-B0D19EECA582}"/>
    <cellStyle name="7_Production Report 3 Agustus 2006" xfId="1048" xr:uid="{AECB4776-E00D-4E04-AFEB-49886D23D76B}"/>
    <cellStyle name="7_Production Report 3 April 2007" xfId="1049" xr:uid="{5D66927A-42B9-4BC0-BE4F-6DEC1CB21235}"/>
    <cellStyle name="7_Production Report 3 Feb 2006" xfId="1050" xr:uid="{3B485B37-A51F-476B-8FD9-8B54DBA0B653}"/>
    <cellStyle name="7_Production Report 3 Maret 2006" xfId="1051" xr:uid="{97572F01-3416-4575-BD1E-606617576C9F}"/>
    <cellStyle name="7_Production Report 3 Mei 2007" xfId="1052" xr:uid="{117DB57B-88FD-446F-ADF3-3A78BAA5CFD5}"/>
    <cellStyle name="7_Production Report 30 Agustus 2006." xfId="1053" xr:uid="{6B4D539A-253B-4122-BE7F-22C978FC1511}"/>
    <cellStyle name="7_Production Report 30 April 2007" xfId="1054" xr:uid="{BEB4C9EC-0088-4076-AC62-37882CCCE73C}"/>
    <cellStyle name="7_Production Report 30 August  2007" xfId="1055" xr:uid="{09BEE989-D018-4436-9312-81CD5A297D2E}"/>
    <cellStyle name="7_Production Report 30 Jan 2007" xfId="1056" xr:uid="{21BE5809-3239-442E-BC69-94CE44934509}"/>
    <cellStyle name="7_Production Report 30 Jan 2008" xfId="1057" xr:uid="{1FFF3076-E394-4264-AA08-6676A84F75D3}"/>
    <cellStyle name="7_Production Report 30 Januari 2006" xfId="1058" xr:uid="{043DA666-3957-4A2E-ABF6-F283CF0A111F}"/>
    <cellStyle name="7_Production Report 30 Juli 2006_63342" xfId="1059" xr:uid="{D7D5F91E-57C2-4388-97A1-21E2D3C8247B}"/>
    <cellStyle name="7_Production Report 30 Juli 2007" xfId="1060" xr:uid="{23C366D3-3AAD-43B7-8B01-D120363BEA67}"/>
    <cellStyle name="7_Production Report 30 Juni 2006" xfId="1061" xr:uid="{ADA27D59-9E63-4ABE-8182-7A4FB2DC8AC4}"/>
    <cellStyle name="7_Production Report 30 Mar 2007" xfId="1062" xr:uid="{4ACE0293-2B95-402A-B6AB-157DCE39B98F}"/>
    <cellStyle name="7_Production Report 30 Maret 2006" xfId="1063" xr:uid="{9D341B56-D56E-40B7-BD15-8263BFB3257D}"/>
    <cellStyle name="7_Production Report 30 Mei 2006" xfId="1064" xr:uid="{3DE0D830-A9E0-4278-9D71-7DA5282D6EF5}"/>
    <cellStyle name="7_Production Report 30 Mei 2007" xfId="1065" xr:uid="{3EE82284-5A6E-4DCF-8840-045BF09B3377}"/>
    <cellStyle name="7_Production Report 30 Nov ~ 1 Dec 2006" xfId="1066" xr:uid="{E9B6C4B1-4E8B-4B8E-ABFF-0B736661C908}"/>
    <cellStyle name="7_Production Report 30 Nov 2006" xfId="1067" xr:uid="{01CA3507-915D-4C92-8CC8-75EAEF24BA29}"/>
    <cellStyle name="7_Production Report 30 Nov 2007" xfId="1068" xr:uid="{07BB1936-8A06-4AEA-81BC-E7118C6F73BA}"/>
    <cellStyle name="7_Production Report 30 Okt  2007" xfId="1069" xr:uid="{53D25EC6-2DFB-401F-8698-FC3D1BFA2C1D}"/>
    <cellStyle name="7_Production Report 30 Okt 2006" xfId="1070" xr:uid="{92F2DF37-0656-41DB-BBF9-4D1389ECE2F9}"/>
    <cellStyle name="7_Production Report 30 Sept 06" xfId="1071" xr:uid="{E2D93B1D-0B13-413B-8C5A-0179D805FB21}"/>
    <cellStyle name="7_Production Report 31 Agustus 2006" xfId="1072" xr:uid="{30FB1864-2C2D-4DE0-A9C0-CC59B1E110A1}"/>
    <cellStyle name="7_Production Report 31 August  2007" xfId="1073" xr:uid="{031EA009-2C86-459A-AD70-C55D1BE10FA0}"/>
    <cellStyle name="7_Production Report 31 August ~ 1 Sept 2007" xfId="1074" xr:uid="{EF6652E9-6324-4778-974A-7449A37A3FF9}"/>
    <cellStyle name="7_Production Report 31 Jan 2007" xfId="1075" xr:uid="{9347F610-F805-431D-8FED-56FFFE61B981}"/>
    <cellStyle name="7_Production Report 31 Jan 2008" xfId="1076" xr:uid="{3953C4F3-A158-4A07-BF1D-3650F3A10E9E}"/>
    <cellStyle name="7_Production Report 31 Juli 2006" xfId="1077" xr:uid="{2A00929E-D48A-4905-9596-DFCD7668B9F8}"/>
    <cellStyle name="7_Production Report 31 Juli 2007" xfId="1078" xr:uid="{23A3A2AA-0D2C-4BCE-842E-CA56D337BDEA}"/>
    <cellStyle name="7_Production Report 31 Mar ~ 1 Apr '07" xfId="1079" xr:uid="{7D49AF80-8548-475C-A441-21928A041AAC}"/>
    <cellStyle name="7_Production Report 31 Mar 2007" xfId="1080" xr:uid="{22F5EDCE-B429-4648-96A4-243F4D046191}"/>
    <cellStyle name="7_Production Report 31 Mar 2008" xfId="1081" xr:uid="{4EA77E1D-7ADD-4168-AB3A-3A29364DC597}"/>
    <cellStyle name="7_Production Report 31 Maret 2006" xfId="1082" xr:uid="{B28B94C4-1F4A-49EE-B9F9-9DF504C74E0D}"/>
    <cellStyle name="7_Production Report 31 Mei 2006" xfId="1083" xr:uid="{1F7E07E1-24FC-4C0F-84E0-1180AA1EACA7}"/>
    <cellStyle name="7_Production Report 31 Mei 2007" xfId="1084" xr:uid="{0BB86BCE-C1BC-4AAE-83F5-C6CD9EDE4045}"/>
    <cellStyle name="7_Production Report 31 Okt  2007" xfId="1085" xr:uid="{4E19B106-A0DE-4F99-A894-6FE9E7149BC4}"/>
    <cellStyle name="7_Production Report 31 Okt 2006" xfId="1086" xr:uid="{2DEA31C0-32FB-4B97-BC42-130E3CCB666B}"/>
    <cellStyle name="7_Production Report 4  Jan 2006" xfId="1087" xr:uid="{90C3967B-7545-4CA2-AC80-C01A6F2F7F5A}"/>
    <cellStyle name="7_Production Report 4 Agustus 2006" xfId="1088" xr:uid="{81A18A00-EDC9-430F-A84F-6A4D51821C51}"/>
    <cellStyle name="7_Production Report 4 April 2007" xfId="1089" xr:uid="{2E01E5AD-A9E9-4665-8A50-05519C05489E}"/>
    <cellStyle name="7_Production Report 4 Feb 2006" xfId="1090" xr:uid="{04BECBCE-6565-49EF-8AD4-A77A2322E423}"/>
    <cellStyle name="7_Production Report 4 Maret 2006" xfId="1091" xr:uid="{52982D9E-7057-49DD-97FD-9F788A14CA17}"/>
    <cellStyle name="7_Production Report 4 Mei 2007" xfId="1092" xr:uid="{6C77C7EE-DD58-4DC4-9F8B-3DB82F8393D3}"/>
    <cellStyle name="7_Production Report 4-5 Nov 2006" xfId="1093" xr:uid="{65B1B3CB-4241-4B38-93E6-6ED70679751B}"/>
    <cellStyle name="7_Production Report 5  Jan 2006" xfId="1094" xr:uid="{95D79589-FEB5-478E-A985-0CDD726390A0}"/>
    <cellStyle name="7_Production Report 5  Mar 2007" xfId="1095" xr:uid="{B4008D1A-29B8-4617-AE60-8ECCBB818548}"/>
    <cellStyle name="7_Production Report 5 ~ 6 Mei 2007" xfId="1096" xr:uid="{AA3868B6-412D-4166-BC7C-367B949A438C}"/>
    <cellStyle name="7_Production Report 5 Agustus 2006" xfId="1097" xr:uid="{67E8A369-E188-4006-A4F6-800720FDA2A1}"/>
    <cellStyle name="7_Production Report 5 April 2007" xfId="1098" xr:uid="{FCC9F9F4-6476-4A70-AB3B-614C8E7D57F3}"/>
    <cellStyle name="7_Production Report 5 Feb 2007" xfId="1099" xr:uid="{92F0C291-40B9-4B3E-BEC8-C164B456B220}"/>
    <cellStyle name="7_Production Report 5 Maret 2006" xfId="1100" xr:uid="{8338B04D-7E92-4559-ACC8-B1CC7526BD20}"/>
    <cellStyle name="7_Production Report 6  Mar 2007" xfId="1101" xr:uid="{ED85ACC2-DE7E-48B5-A81B-F0D67268BB9D}"/>
    <cellStyle name="7_Production Report 6 ~ 7  Mei 2006" xfId="1102" xr:uid="{8EB6252F-0670-4B6A-AFDF-4C30950C8DB0}"/>
    <cellStyle name="7_Production Report 6 Agustus 2006" xfId="1103" xr:uid="{DA790200-645E-4D33-B608-87308695CD3A}"/>
    <cellStyle name="7_Production Report 6 April 2007" xfId="1104" xr:uid="{4425A8F1-5CE1-44B2-B1A1-36B8220119AE}"/>
    <cellStyle name="7_Production Report 6 Feb 2006" xfId="1105" xr:uid="{74E6373C-6A1B-4505-94E1-80B774CC60CD}"/>
    <cellStyle name="7_Production Report 6 Feb 2007" xfId="1106" xr:uid="{968BE0BE-99F6-4779-BEF3-E96D13E9DE0C}"/>
    <cellStyle name="7_Production Report 6 Maret 2006" xfId="1107" xr:uid="{98D06CD9-5752-4528-A872-7DBE3A239341}"/>
    <cellStyle name="7_Production Report 6 Nov 2006" xfId="1108" xr:uid="{68AB7CB9-8F7C-4ECE-BB75-F26C47D10364}"/>
    <cellStyle name="7_Production Report 7  Mar 2007" xfId="1109" xr:uid="{B5926C1E-F188-48AC-8121-181FADE51393}"/>
    <cellStyle name="7_Production Report 7 Agustus 2006 A" xfId="1110" xr:uid="{43B81ECA-514E-484D-87E8-DA923644B3E7}"/>
    <cellStyle name="7_Production Report 7 Feb 2006" xfId="1111" xr:uid="{A6FFEE0D-FF78-483E-BC54-AAC2019BCB18}"/>
    <cellStyle name="7_Production Report 7 Feb 2007" xfId="1112" xr:uid="{9446B67B-037E-4C4D-972F-2D18D723A66A}"/>
    <cellStyle name="7_Production Report 7 Maret 2006" xfId="1113" xr:uid="{F65E22EA-174C-449C-980E-75517BCDB457}"/>
    <cellStyle name="7_Production Report 7 Mei 2007" xfId="1114" xr:uid="{E6B346BA-D6E8-43CB-B9EC-87DC8FDA558C}"/>
    <cellStyle name="7_Production Report 7 Nov 2006" xfId="1115" xr:uid="{32E552A0-6883-4F3B-B98B-2D28BA8222EE}"/>
    <cellStyle name="7_Production Report 8  Jan 2006" xfId="1116" xr:uid="{31F8D676-C4CB-4FEA-8F02-E028CC0F18E2}"/>
    <cellStyle name="7_Production Report 8  Mar 2007" xfId="1117" xr:uid="{00029E3F-B64E-41AD-9AA2-7E718BB5DCD4}"/>
    <cellStyle name="7_Production Report 8 Agustus 2006" xfId="1118" xr:uid="{3DDC9969-B882-479E-8F6A-26F9A8D4176A}"/>
    <cellStyle name="7_Production Report 8 Feb 2006" xfId="1119" xr:uid="{FE9036A8-2241-48B5-A42A-32A9BDE15769}"/>
    <cellStyle name="7_Production Report 8 Feb 2007" xfId="1120" xr:uid="{5EFCA6BC-D546-4D61-BF02-00D9E0D0E930}"/>
    <cellStyle name="7_Production Report 8 Maret 2006" xfId="1121" xr:uid="{0D4BEDFF-36DF-4D55-B774-882DC26C1B58}"/>
    <cellStyle name="7_Production Report 8 Mei 2007" xfId="1122" xr:uid="{52A94CBF-6CB9-4104-AE50-DCE0FED23F80}"/>
    <cellStyle name="7_Production Report 8 Nov 2006" xfId="1123" xr:uid="{8EE2D589-4DC4-4E2D-95DE-13D1D1C1BFB5}"/>
    <cellStyle name="7_Production Report 9  Jan 2007" xfId="1124" xr:uid="{D7EA623A-A813-4EE3-943D-07E0E344A1C1}"/>
    <cellStyle name="7_Production Report 9 Agustus 2006" xfId="1125" xr:uid="{07D90B45-72AE-490E-AA43-C003DF03E6C5}"/>
    <cellStyle name="7_Production Report 9 April 2007" xfId="1126" xr:uid="{313EA5F5-C6CF-4609-9C88-7E663FA4B50B}"/>
    <cellStyle name="7_Production Report 9 Feb 2006" xfId="1127" xr:uid="{2C4779C8-39EA-4438-A767-B0230EE5BBAB}"/>
    <cellStyle name="7_Production Report 9 Feb 2007" xfId="1128" xr:uid="{72D7DC97-A890-4B58-B0AB-5158CDBDF6A8}"/>
    <cellStyle name="7_Production Report 9 Mar 2007" xfId="1129" xr:uid="{2E241EDB-ED38-4EB0-AA55-1676653C95E1}"/>
    <cellStyle name="7_Production Report 9 Maret 2006" xfId="1130" xr:uid="{9C8976C9-C32B-4302-81B0-D4FBD3949CD6}"/>
    <cellStyle name="7_Production Report 9 Mei 2007" xfId="1131" xr:uid="{19D2ED9F-80EB-42D0-B12C-4EA51AD3142E}"/>
    <cellStyle name="7_Production Report 9 Nov 2006" xfId="1132" xr:uid="{CAC493B3-D1E0-4D11-8AFB-934DBF34C901}"/>
    <cellStyle name="7_Production Report 9-10 Mar 2007" xfId="1133" xr:uid="{C2BC03F5-7086-4E40-987E-4FF80ADF0AF9}"/>
    <cellStyle name="7_Produksi HomeProduct 04.11.2008" xfId="1134" xr:uid="{BA259BC1-E0DF-4019-A0D9-5BADF0278585}"/>
    <cellStyle name="7_Produksi HomeProduct 05.11.2008" xfId="1135" xr:uid="{3F816082-C76E-4324-92FC-D8ED3E829269}"/>
    <cellStyle name="7_Produksi HomeProduct 06.11.2008" xfId="1136" xr:uid="{CC46DEC2-8577-4F6C-8639-F3505DFBEEDD}"/>
    <cellStyle name="7_Produksi HomeProduct 07.11.2008" xfId="1137" xr:uid="{681D2DBF-F32D-4F7B-8C6C-93A210E06541}"/>
    <cellStyle name="7_Produksi HomeProduct 10.11.2008" xfId="1138" xr:uid="{346802C0-FB91-4EB5-AD7F-A748EAAF19A6}"/>
    <cellStyle name="7_Produksi HomeProduct 11.11.2008" xfId="1139" xr:uid="{C5CFF7DE-5EBE-4BBF-BDC4-B16B9278286C}"/>
    <cellStyle name="7_Produksi HomeProduct 12.11.2008" xfId="1140" xr:uid="{CE4B54E4-B27D-4EAA-A51E-37A6F334DF2E}"/>
    <cellStyle name="7_Produksi HomeProduct 13.11.2008" xfId="1141" xr:uid="{037F8E1D-4D6D-44C6-ABFE-7C9F2C6E2B2C}"/>
    <cellStyle name="7_Produksi HomeProduct 14.11.2008" xfId="1142" xr:uid="{66B76B64-22FF-4DD7-8D9D-2A0CAA170C1E}"/>
    <cellStyle name="7_Produksi HomeProduct 17.11.2008" xfId="1143" xr:uid="{8B07BDBB-266D-497A-8105-8F0845E5B07E}"/>
    <cellStyle name="7_Produksi HomeProduct 21.11.2008" xfId="1144" xr:uid="{98190005-EFF9-496F-91F8-4B0B4AAC37AE}"/>
    <cellStyle name="7_Produksi HomeProduct 22.08.2008" xfId="1145" xr:uid="{12D7A53B-58B0-43EF-BFC6-61B1B66D061F}"/>
    <cellStyle name="7_Produksi HomeProduct 25.10.2008" xfId="1146" xr:uid="{44CF0063-9E7C-4712-8566-33351EB1A83F}"/>
    <cellStyle name="7_Produksi HomeProduct 27.08.2008" xfId="1147" xr:uid="{71D770A3-EBB6-4D5B-9F3F-37A6D6E6D034}"/>
    <cellStyle name="7_Produksi HomeProduct 27.10.2008" xfId="1148" xr:uid="{35063203-8FB9-438C-83C6-B1ABC3F50747}"/>
    <cellStyle name="7_Produksi HomeProduct 30.08.2008" xfId="1149" xr:uid="{C64AFFC4-BDAB-460A-8012-52C007E38076}"/>
    <cellStyle name="Accent" xfId="127" xr:uid="{F08C2995-E1BA-4E2D-94BE-7BCB1FA71644}"/>
    <cellStyle name="Accent 1" xfId="128" xr:uid="{A400CF62-5610-435B-87B3-7AA4D773297C}"/>
    <cellStyle name="Accent 2" xfId="129" xr:uid="{3309C98A-032C-4619-98B0-710B3D66F5B9}"/>
    <cellStyle name="Accent 3" xfId="130" xr:uid="{0C936419-9FB5-4E91-BA97-C21ACBA0F82F}"/>
    <cellStyle name="Accent1 10" xfId="48304" xr:uid="{C2F62837-6389-4EDC-AF36-E48A41985F49}"/>
    <cellStyle name="Accent1 10 2" xfId="48305" xr:uid="{71DE6A2F-97B3-4593-9BCE-82FF3D6E249B}"/>
    <cellStyle name="Accent1 11" xfId="48306" xr:uid="{144E0407-A6DB-46DC-B59B-5C3A6231D489}"/>
    <cellStyle name="Accent1 12" xfId="48307" xr:uid="{C42B88F7-9687-4177-A891-00379B0CAB33}"/>
    <cellStyle name="Accent1 13" xfId="48308" xr:uid="{E06692BA-83B0-45BF-9C4F-A3B6DD82F398}"/>
    <cellStyle name="Accent1 14" xfId="48309" xr:uid="{3AB23F6D-AB1F-4594-B785-60A7F5BA65BC}"/>
    <cellStyle name="Accent1 15" xfId="48310" xr:uid="{0A75CA45-E11A-47E2-9C08-1AE65897060A}"/>
    <cellStyle name="Accent1 16" xfId="48311" xr:uid="{3A0C2C99-4120-45FD-A169-D7FB8D3F9F15}"/>
    <cellStyle name="Accent1 17" xfId="48312" xr:uid="{3843D7EB-A65D-421D-8E8F-B4208CF4711D}"/>
    <cellStyle name="Accent1 18" xfId="53598" xr:uid="{B6E51C95-D169-48F9-B6BE-CA7635192515}"/>
    <cellStyle name="Accent1 2" xfId="48" xr:uid="{00000000-0005-0000-0000-000024000000}"/>
    <cellStyle name="Accent1 2 10" xfId="2063" xr:uid="{631654EE-FEC8-4EAC-864F-8C0AB51FA80E}"/>
    <cellStyle name="Accent1 2 2" xfId="49" xr:uid="{00000000-0005-0000-0000-000025000000}"/>
    <cellStyle name="Accent1 2 2 2" xfId="1150" xr:uid="{48E24E00-6B9A-42C7-A001-90A52CD1B914}"/>
    <cellStyle name="Accent1 2 2 2 2" xfId="48315" xr:uid="{5F15F77D-6F42-4D63-81EB-42F5D839BAE1}"/>
    <cellStyle name="Accent1 2 2 3" xfId="48314" xr:uid="{C27709A2-B083-4379-8D7F-FA087F0E9BD7}"/>
    <cellStyle name="Accent1 2 3" xfId="1151" xr:uid="{5CFBE25E-5505-43B7-B0D3-C95A064B4A5D}"/>
    <cellStyle name="Accent1 2 3 2" xfId="48316" xr:uid="{A0EBBDA7-79F0-4225-B660-0373F6CAAA07}"/>
    <cellStyle name="Accent1 2 4" xfId="1152" xr:uid="{82F17920-8091-43A6-9306-925EF648D8B7}"/>
    <cellStyle name="Accent1 2 4 2" xfId="48317" xr:uid="{C4850333-A8CA-4AE9-9932-A8F21112338E}"/>
    <cellStyle name="Accent1 2 5" xfId="1153" xr:uid="{2D2D867E-5E70-412C-B41A-96DD4DB37C70}"/>
    <cellStyle name="Accent1 2 5 2" xfId="48318" xr:uid="{E723ECCD-D12F-4C4F-9D49-702C03B154C1}"/>
    <cellStyle name="Accent1 2 6" xfId="48319" xr:uid="{85BA3C06-6AD4-4691-9057-CA4CF33582FC}"/>
    <cellStyle name="Accent1 2 7" xfId="48320" xr:uid="{A75566D0-028B-4692-B7E6-A0F3B695E10F}"/>
    <cellStyle name="Accent1 2 8" xfId="48321" xr:uid="{524AF0F7-CD55-4EA8-AFE2-CE64F87A7F51}"/>
    <cellStyle name="Accent1 2 9" xfId="48313" xr:uid="{68F73581-210C-4F9A-843A-7AD03E60BC1F}"/>
    <cellStyle name="Accent1 2_4_Pere April 2010 (version 1)" xfId="48322" xr:uid="{80DF070F-6C9D-4A1C-B00C-F372B242E6B1}"/>
    <cellStyle name="Accent1 3" xfId="188" xr:uid="{8A3A4848-BCDE-4850-9E51-78E280AF8111}"/>
    <cellStyle name="Accent1 3 2" xfId="1155" xr:uid="{316755F6-78E9-4AD5-8AD0-D0A4E4DA8BC0}"/>
    <cellStyle name="Accent1 3 2 2" xfId="48325" xr:uid="{FE13EF85-AD88-41EA-B314-F619ADD1FBDB}"/>
    <cellStyle name="Accent1 3 2 3" xfId="48324" xr:uid="{833E0FD2-EEFF-4429-A787-1CBB2BC128A9}"/>
    <cellStyle name="Accent1 3 3" xfId="1156" xr:uid="{1E89BA14-189C-4C1D-B938-5A0A6DA639D7}"/>
    <cellStyle name="Accent1 3 3 2" xfId="48326" xr:uid="{D2D93BAC-612B-4DF0-ABCB-F9C11B8569DC}"/>
    <cellStyle name="Accent1 3 4" xfId="1157" xr:uid="{32F6DCA1-BE60-4281-902C-2FE75822A627}"/>
    <cellStyle name="Accent1 3 4 2" xfId="48323" xr:uid="{0DCB639F-2B4D-469E-872B-D1C0C9E09DDF}"/>
    <cellStyle name="Accent1 3 5" xfId="1154" xr:uid="{F55EF90D-C703-4077-8070-DC60FFE1A26E}"/>
    <cellStyle name="Accent1 3 6" xfId="2064" xr:uid="{4487601A-6739-4F0D-A353-CCB6859B2084}"/>
    <cellStyle name="Accent1 3_4_Pere April 2010 (version 1)" xfId="48327" xr:uid="{42E46FEA-7BC5-4F22-8A4B-16F525734DF7}"/>
    <cellStyle name="Accent1 4" xfId="1158" xr:uid="{F951FC32-E24E-405F-AE55-FB80B30C34CD}"/>
    <cellStyle name="Accent1 4 2" xfId="48329" xr:uid="{EE46303E-4901-4EA7-8D1F-382323900800}"/>
    <cellStyle name="Accent1 4 3" xfId="48328" xr:uid="{18C29A1C-5D5F-4266-B151-1C2D25E719F9}"/>
    <cellStyle name="Accent1 5" xfId="48330" xr:uid="{4FD14BB1-C584-487C-9ACD-9E02CBD00462}"/>
    <cellStyle name="Accent1 5 2" xfId="48331" xr:uid="{41B3FEBD-BDA5-44A8-B1A6-885EEA19E3B1}"/>
    <cellStyle name="Accent1 6" xfId="48332" xr:uid="{15C3146C-52F9-4E72-AF58-38FAB031E89D}"/>
    <cellStyle name="Accent1 6 2" xfId="48333" xr:uid="{2B5D8E24-9E2C-48CB-B4EA-71BDB120B2A1}"/>
    <cellStyle name="Accent1 7" xfId="48334" xr:uid="{C1537D20-E438-46D1-B8D0-70FE6E487535}"/>
    <cellStyle name="Accent1 7 2" xfId="48335" xr:uid="{C966AFF5-9245-46B9-9D83-CEA1503A6D7B}"/>
    <cellStyle name="Accent1 8" xfId="48336" xr:uid="{8231F100-EB9C-42C3-8614-8757075BD139}"/>
    <cellStyle name="Accent1 8 2" xfId="48337" xr:uid="{CBCDEE91-D06E-4A8C-9994-31C2D63FA15C}"/>
    <cellStyle name="Accent1 9" xfId="48338" xr:uid="{63FED342-D48A-4EFA-858A-CAFCDC76E911}"/>
    <cellStyle name="Accent1 9 2" xfId="48339" xr:uid="{210C274B-E168-4D34-959B-9A4B6D4075D8}"/>
    <cellStyle name="Accent2 10" xfId="48340" xr:uid="{F168E9AA-FED1-4092-A8B4-65BF287B603A}"/>
    <cellStyle name="Accent2 10 2" xfId="48341" xr:uid="{D22551B5-876D-4F85-8DDF-4CFA59634F92}"/>
    <cellStyle name="Accent2 11" xfId="48342" xr:uid="{95DFD059-F5C4-4CE0-AFEE-AFDF6E429CA1}"/>
    <cellStyle name="Accent2 12" xfId="48343" xr:uid="{E5AF07C1-1131-455A-A068-F154ACB5F128}"/>
    <cellStyle name="Accent2 13" xfId="48344" xr:uid="{E4CBC1A9-8234-4534-A378-3E3D6332DE66}"/>
    <cellStyle name="Accent2 14" xfId="48345" xr:uid="{D2A0FB32-B4D6-4802-B686-2CC027CDC4BC}"/>
    <cellStyle name="Accent2 15" xfId="48346" xr:uid="{00B4661A-E404-403E-A9AA-BF99F02D976A}"/>
    <cellStyle name="Accent2 16" xfId="48347" xr:uid="{04DB224E-6958-4699-B50E-1AA00C19A7A1}"/>
    <cellStyle name="Accent2 17" xfId="48348" xr:uid="{1DD055D0-7866-4B28-BF65-83379740B8B0}"/>
    <cellStyle name="Accent2 18" xfId="53599" xr:uid="{1AEBEA74-2B2F-4247-B830-7B7A77C95D61}"/>
    <cellStyle name="Accent2 2" xfId="50" xr:uid="{00000000-0005-0000-0000-000026000000}"/>
    <cellStyle name="Accent2 2 10" xfId="2065" xr:uid="{4FB98FED-54A0-473B-A019-37B14DCA2243}"/>
    <cellStyle name="Accent2 2 2" xfId="51" xr:uid="{00000000-0005-0000-0000-000027000000}"/>
    <cellStyle name="Accent2 2 2 2" xfId="1159" xr:uid="{5DB60846-C86B-47F1-9058-11965EBA8A7D}"/>
    <cellStyle name="Accent2 2 2 2 2" xfId="48351" xr:uid="{C08F1E12-8DA7-49BE-A009-A2EA74E0BB2E}"/>
    <cellStyle name="Accent2 2 2 3" xfId="48350" xr:uid="{E6234BDF-5B26-4BD8-8F74-DAC0B4B22D12}"/>
    <cellStyle name="Accent2 2 3" xfId="1160" xr:uid="{D8E3DF11-B903-4645-A8EC-C5CEFB23FEDE}"/>
    <cellStyle name="Accent2 2 3 2" xfId="48352" xr:uid="{1D20FD31-B265-4EEA-B2EF-5213D2DCEF71}"/>
    <cellStyle name="Accent2 2 4" xfId="1161" xr:uid="{00784F05-6D32-4BFB-B16F-71AAA1D40697}"/>
    <cellStyle name="Accent2 2 4 2" xfId="48353" xr:uid="{22B95B8D-95D5-4CC9-AE80-05089C88D026}"/>
    <cellStyle name="Accent2 2 5" xfId="1162" xr:uid="{1D3F4D76-1102-4096-9D5A-B85681C77A86}"/>
    <cellStyle name="Accent2 2 5 2" xfId="48354" xr:uid="{7258C20D-ECAD-4E1A-9260-600D9B4BD594}"/>
    <cellStyle name="Accent2 2 6" xfId="48355" xr:uid="{C3E87B23-CA19-42E9-8690-55049F20B49A}"/>
    <cellStyle name="Accent2 2 7" xfId="48356" xr:uid="{A24D03FB-DB3E-4478-B456-749B85DC97C8}"/>
    <cellStyle name="Accent2 2 8" xfId="48357" xr:uid="{D9FD97CB-D08B-48C2-A4C3-D2CD284AE33E}"/>
    <cellStyle name="Accent2 2 9" xfId="48349" xr:uid="{6D22F2A0-D03A-4A03-A8CC-3869A2FFBCC0}"/>
    <cellStyle name="Accent2 2_4_Pere April 2010 (version 1)" xfId="48358" xr:uid="{E33AECF3-7F6A-41D8-BCA6-55D94E698219}"/>
    <cellStyle name="Accent2 3" xfId="189" xr:uid="{E2A43F2D-3664-4E52-9C58-FC8704C5E375}"/>
    <cellStyle name="Accent2 3 2" xfId="1164" xr:uid="{1D13D321-704F-4143-B8F5-7CDD81F4C0BB}"/>
    <cellStyle name="Accent2 3 2 2" xfId="48361" xr:uid="{CEA8E271-CCD7-4C99-BE88-BFA5078797C8}"/>
    <cellStyle name="Accent2 3 2 3" xfId="48360" xr:uid="{E9428793-8F30-4EBB-9D1C-8A6DCD3302BC}"/>
    <cellStyle name="Accent2 3 3" xfId="1165" xr:uid="{20D28C33-9F9B-4520-869A-EEE9A5E65DC3}"/>
    <cellStyle name="Accent2 3 3 2" xfId="48362" xr:uid="{72060667-CBF0-4205-9641-896F113E57B4}"/>
    <cellStyle name="Accent2 3 4" xfId="1166" xr:uid="{AEEF60DF-FB4F-4E2E-965F-9C434F5CFC84}"/>
    <cellStyle name="Accent2 3 4 2" xfId="48359" xr:uid="{C9D26BE5-84D0-4711-9B99-07E637316A23}"/>
    <cellStyle name="Accent2 3 5" xfId="1163" xr:uid="{A7D7DB9E-C845-41EE-80B8-500A42CB771A}"/>
    <cellStyle name="Accent2 3 6" xfId="2066" xr:uid="{342333A3-B22E-4D32-AD51-EDCC57C777E5}"/>
    <cellStyle name="Accent2 3_4_Pere April 2010 (version 1)" xfId="48363" xr:uid="{44BEA049-B1FB-4C3B-A865-858CECB2C8D4}"/>
    <cellStyle name="Accent2 4" xfId="1167" xr:uid="{70040D76-153F-440C-B80B-352A2EFB14DE}"/>
    <cellStyle name="Accent2 4 2" xfId="48365" xr:uid="{E357FA7B-4A72-4222-B2B7-72BF1BEFDBB6}"/>
    <cellStyle name="Accent2 4 3" xfId="48364" xr:uid="{6C58D1E9-3221-4878-81EA-E47DA25C4E98}"/>
    <cellStyle name="Accent2 5" xfId="48366" xr:uid="{D21AD9DD-611C-47F6-930C-41EC3A0FABFF}"/>
    <cellStyle name="Accent2 5 2" xfId="48367" xr:uid="{ABA8DB93-806E-42DA-A828-8D4FD0613EAB}"/>
    <cellStyle name="Accent2 6" xfId="48368" xr:uid="{3C785FE6-16C4-4D15-9922-CC9319AD2A9B}"/>
    <cellStyle name="Accent2 6 2" xfId="48369" xr:uid="{0A1BB446-7E0A-4EB4-9727-03D438FBB417}"/>
    <cellStyle name="Accent2 7" xfId="48370" xr:uid="{A3AE8AD3-D4AA-47A1-A75C-80EEAACA3560}"/>
    <cellStyle name="Accent2 7 2" xfId="48371" xr:uid="{FFFA18F3-24BC-48B7-8D2C-9F90F44BB72C}"/>
    <cellStyle name="Accent2 8" xfId="48372" xr:uid="{95D1BAE4-E5A6-4098-B478-A62FCDECB032}"/>
    <cellStyle name="Accent2 8 2" xfId="48373" xr:uid="{AB3DDE6F-6E06-4388-89D7-04B5BA8511BE}"/>
    <cellStyle name="Accent2 9" xfId="48374" xr:uid="{ECE1A859-DFB0-476C-96BF-80395668E3CE}"/>
    <cellStyle name="Accent2 9 2" xfId="48375" xr:uid="{7B7074EA-73C6-4442-A4A6-8D736DBC0926}"/>
    <cellStyle name="Accent3 10" xfId="48376" xr:uid="{DA976396-1FD0-4699-A09E-C9936E4CE0BD}"/>
    <cellStyle name="Accent3 10 2" xfId="48377" xr:uid="{6AE3F59D-7F1E-403B-ADA9-53932E45E0E2}"/>
    <cellStyle name="Accent3 11" xfId="48378" xr:uid="{BEDA89F3-B314-489B-A3F0-B1D5FE7051E0}"/>
    <cellStyle name="Accent3 12" xfId="48379" xr:uid="{27BDF308-8288-442A-BCF7-8D09F0F15D20}"/>
    <cellStyle name="Accent3 13" xfId="48380" xr:uid="{0150126B-126B-4BF0-97F8-395AD13D797A}"/>
    <cellStyle name="Accent3 14" xfId="48381" xr:uid="{825ABFA5-5209-4EF5-8A50-C795DC1F5593}"/>
    <cellStyle name="Accent3 15" xfId="48382" xr:uid="{CDEC5DBE-8319-42F2-9B12-A4310435ACAF}"/>
    <cellStyle name="Accent3 16" xfId="48383" xr:uid="{6D376780-0743-450B-BC0A-EF8D7B024A95}"/>
    <cellStyle name="Accent3 17" xfId="48384" xr:uid="{23948C93-50AC-4A5F-AE61-EBCE56B18711}"/>
    <cellStyle name="Accent3 18" xfId="53600" xr:uid="{3A46B33F-9605-4CD0-8D29-576F44ADDC0C}"/>
    <cellStyle name="Accent3 2" xfId="52" xr:uid="{00000000-0005-0000-0000-000028000000}"/>
    <cellStyle name="Accent3 2 10" xfId="2067" xr:uid="{B2EC98C1-41F5-4588-8042-9C071D5A17CC}"/>
    <cellStyle name="Accent3 2 2" xfId="53" xr:uid="{00000000-0005-0000-0000-000029000000}"/>
    <cellStyle name="Accent3 2 2 2" xfId="1168" xr:uid="{43E2894D-6E27-4F15-A19E-84B2823A20B5}"/>
    <cellStyle name="Accent3 2 2 2 2" xfId="48387" xr:uid="{27C3009D-8BB7-4FF3-8950-D88B59DAD782}"/>
    <cellStyle name="Accent3 2 2 3" xfId="48386" xr:uid="{0981BE1B-CE67-4C71-B3E3-42B256A5BD02}"/>
    <cellStyle name="Accent3 2 3" xfId="1169" xr:uid="{5EC56AD1-BFE1-4784-BD02-D41ECCF6E121}"/>
    <cellStyle name="Accent3 2 3 2" xfId="48388" xr:uid="{22DE028D-8972-42DC-B381-290521DD68E6}"/>
    <cellStyle name="Accent3 2 4" xfId="1170" xr:uid="{4579B098-3740-41A3-A904-A41E1F9D8302}"/>
    <cellStyle name="Accent3 2 4 2" xfId="48389" xr:uid="{525F36AF-D28B-4235-81B7-23B78CDD06D7}"/>
    <cellStyle name="Accent3 2 5" xfId="1171" xr:uid="{008263D5-2998-4CF4-8686-6A5087E7B436}"/>
    <cellStyle name="Accent3 2 5 2" xfId="48390" xr:uid="{749575E7-F3D3-4635-A115-D0A97A3020FA}"/>
    <cellStyle name="Accent3 2 6" xfId="48391" xr:uid="{58DD6D64-9F53-4C7F-B1D4-0851B2D1F222}"/>
    <cellStyle name="Accent3 2 7" xfId="48392" xr:uid="{7E50D9B8-743D-442C-92AF-F1C4FA7C7DBE}"/>
    <cellStyle name="Accent3 2 8" xfId="48393" xr:uid="{D5DAF0BD-0F95-4398-BDE2-1210BB9A7961}"/>
    <cellStyle name="Accent3 2 9" xfId="48385" xr:uid="{6D0DD0A6-7125-4885-AA9C-15BA792B9DFF}"/>
    <cellStyle name="Accent3 2_4_Pere April 2010 (version 1)" xfId="48394" xr:uid="{D1BBE898-ED3E-44AE-9609-5B3184D481E7}"/>
    <cellStyle name="Accent3 3" xfId="190" xr:uid="{25245D34-8C86-401B-9E95-6DCC73CD379D}"/>
    <cellStyle name="Accent3 3 2" xfId="1173" xr:uid="{EE073645-958F-4CEA-8AAB-BD4E62670970}"/>
    <cellStyle name="Accent3 3 2 2" xfId="48397" xr:uid="{B056205F-1850-4BE3-BCC4-57E6DC7FD9D1}"/>
    <cellStyle name="Accent3 3 2 3" xfId="48396" xr:uid="{3002B8C2-3333-465B-B258-B6C89E41993B}"/>
    <cellStyle name="Accent3 3 3" xfId="1174" xr:uid="{9AB4A5CC-51D9-444E-983A-3E903B031F18}"/>
    <cellStyle name="Accent3 3 3 2" xfId="48398" xr:uid="{3282A5FB-0702-4B8D-A007-17627F679F9F}"/>
    <cellStyle name="Accent3 3 4" xfId="1175" xr:uid="{587158DE-5EF2-4A6F-B29E-A91734D336D8}"/>
    <cellStyle name="Accent3 3 4 2" xfId="48395" xr:uid="{C063E315-48C0-48B1-B1CE-E47407958429}"/>
    <cellStyle name="Accent3 3 5" xfId="1172" xr:uid="{BAB862FD-B895-4C6F-8F21-C2AE5BB847A1}"/>
    <cellStyle name="Accent3 3 6" xfId="2068" xr:uid="{3C6A6E00-233B-47AD-B3AE-94AE3521583F}"/>
    <cellStyle name="Accent3 3_4_Pere April 2010 (version 1)" xfId="48399" xr:uid="{B4384CDF-C621-4C57-9AAE-CD2FCE7D8462}"/>
    <cellStyle name="Accent3 4" xfId="1176" xr:uid="{8426607F-7F05-437C-8DFA-39077BCC9683}"/>
    <cellStyle name="Accent3 4 2" xfId="48401" xr:uid="{3CEC22DF-3623-4E5F-AF57-63780F1AB674}"/>
    <cellStyle name="Accent3 4 3" xfId="48400" xr:uid="{333F5EE6-F7B6-458D-90A5-5D2339FE34E8}"/>
    <cellStyle name="Accent3 5" xfId="48402" xr:uid="{1DC88D39-939C-4666-B18E-2F2666B4E598}"/>
    <cellStyle name="Accent3 5 2" xfId="48403" xr:uid="{CA8FAB27-6E6C-4984-8BFA-7896D63C601D}"/>
    <cellStyle name="Accent3 6" xfId="48404" xr:uid="{590DDC8D-DB09-481A-94A1-2E34368DB4B1}"/>
    <cellStyle name="Accent3 6 2" xfId="48405" xr:uid="{1047BB77-0AFC-49C8-8AC2-9B3FE7F4C650}"/>
    <cellStyle name="Accent3 7" xfId="48406" xr:uid="{485DF9BB-0B78-4E4E-9913-DEB26E366F8A}"/>
    <cellStyle name="Accent3 7 2" xfId="48407" xr:uid="{207C119E-A072-4E7B-A51E-14EA1554BD2D}"/>
    <cellStyle name="Accent3 8" xfId="48408" xr:uid="{E06001F6-2761-4602-8254-254295866BE9}"/>
    <cellStyle name="Accent3 8 2" xfId="48409" xr:uid="{EC085A6D-6E67-4DDF-9E34-D2C1D86F7850}"/>
    <cellStyle name="Accent3 9" xfId="48410" xr:uid="{DCD76925-C09C-4B02-B242-FB50C485FE02}"/>
    <cellStyle name="Accent3 9 2" xfId="48411" xr:uid="{9DA93585-8FB1-4C63-9973-53B93819B039}"/>
    <cellStyle name="Accent4 10" xfId="48412" xr:uid="{ED93B7E8-05C7-40AD-8C78-69914D5604FF}"/>
    <cellStyle name="Accent4 10 2" xfId="48413" xr:uid="{3589EFE0-273E-4AB4-AF28-BD6E42FADF35}"/>
    <cellStyle name="Accent4 11" xfId="48414" xr:uid="{D0792004-E127-4A8F-BCEC-4039341E3FBE}"/>
    <cellStyle name="Accent4 12" xfId="48415" xr:uid="{0C46225B-508C-4BB8-80D4-4BA96D887CBB}"/>
    <cellStyle name="Accent4 13" xfId="48416" xr:uid="{7CDA52B4-5D7E-416D-A0A4-4B447BD6857B}"/>
    <cellStyle name="Accent4 14" xfId="48417" xr:uid="{ECC287B8-5002-4CE7-AB5F-109A6D0225E6}"/>
    <cellStyle name="Accent4 15" xfId="48418" xr:uid="{2C68583D-0D19-4F5A-AC71-5C4AC5DFC518}"/>
    <cellStyle name="Accent4 16" xfId="48419" xr:uid="{B39109C0-E057-454F-B86E-92AC91CA55B2}"/>
    <cellStyle name="Accent4 17" xfId="48420" xr:uid="{1D972B4C-BB0C-4BCF-9CA9-E233D3217BAD}"/>
    <cellStyle name="Accent4 18" xfId="53601" xr:uid="{DF232105-CAA9-43B0-96F6-69E811C559A1}"/>
    <cellStyle name="Accent4 2" xfId="54" xr:uid="{00000000-0005-0000-0000-00002A000000}"/>
    <cellStyle name="Accent4 2 10" xfId="2069" xr:uid="{71752259-4C9E-4F95-B993-061A068A3139}"/>
    <cellStyle name="Accent4 2 2" xfId="55" xr:uid="{00000000-0005-0000-0000-00002B000000}"/>
    <cellStyle name="Accent4 2 2 2" xfId="1177" xr:uid="{CE1BC075-86A7-49BE-AD10-B4A5ED43FD7C}"/>
    <cellStyle name="Accent4 2 2 2 2" xfId="48423" xr:uid="{F2AA7549-3F5D-42D6-A6F9-E9F24CF29958}"/>
    <cellStyle name="Accent4 2 2 3" xfId="48422" xr:uid="{DF8A3935-8A6E-4E52-AAD4-E1F3C99E8DCB}"/>
    <cellStyle name="Accent4 2 3" xfId="1178" xr:uid="{7479171B-358D-4A54-B564-47423460595E}"/>
    <cellStyle name="Accent4 2 3 2" xfId="48424" xr:uid="{2E235DB6-A283-44CE-82F2-45935BF2A914}"/>
    <cellStyle name="Accent4 2 4" xfId="1179" xr:uid="{B8CC86E3-E51F-4B1C-A3B1-6BC3DBD73244}"/>
    <cellStyle name="Accent4 2 4 2" xfId="48425" xr:uid="{EBA12A71-F196-428D-BE9C-C6926DBC80C0}"/>
    <cellStyle name="Accent4 2 5" xfId="1180" xr:uid="{0C4BCDCF-E81F-4025-9D93-08F6EC818B05}"/>
    <cellStyle name="Accent4 2 5 2" xfId="48426" xr:uid="{B6394B1A-E3F3-4F6D-A4CA-DA8BA877708A}"/>
    <cellStyle name="Accent4 2 6" xfId="48427" xr:uid="{9E893B67-A827-4471-B75E-86995B8F417E}"/>
    <cellStyle name="Accent4 2 7" xfId="48428" xr:uid="{4E5C01E3-DD02-4EC9-98CE-7488300F8C2B}"/>
    <cellStyle name="Accent4 2 8" xfId="48429" xr:uid="{62429A16-33BB-43B3-A638-008C762EE099}"/>
    <cellStyle name="Accent4 2 9" xfId="48421" xr:uid="{B7AE0C35-011E-40D2-A062-C1C1C15959A3}"/>
    <cellStyle name="Accent4 2_4_Pere April 2010 (version 1)" xfId="48430" xr:uid="{31114AD8-DC3B-4CE8-B1AC-5930D4B538D1}"/>
    <cellStyle name="Accent4 3" xfId="191" xr:uid="{425B833C-E827-4E90-9950-BCE2EC7E4BE2}"/>
    <cellStyle name="Accent4 3 2" xfId="1182" xr:uid="{C9E2719E-9779-4B0A-BC2A-0E1F533A7CB9}"/>
    <cellStyle name="Accent4 3 2 2" xfId="48433" xr:uid="{C4E0A65F-3FB2-4916-9730-61693D8CC276}"/>
    <cellStyle name="Accent4 3 2 3" xfId="48432" xr:uid="{301D41F8-A90D-443F-902A-5473D6105200}"/>
    <cellStyle name="Accent4 3 3" xfId="1183" xr:uid="{821CC570-3A4D-4FEC-87AD-067A5F758CAE}"/>
    <cellStyle name="Accent4 3 3 2" xfId="48434" xr:uid="{59CADA3B-2DC5-4C9B-91CF-EA105B712223}"/>
    <cellStyle name="Accent4 3 4" xfId="1184" xr:uid="{EC4DC250-0D4F-4985-B9CA-DD04DF4DE8DC}"/>
    <cellStyle name="Accent4 3 4 2" xfId="48431" xr:uid="{9C55E7C0-8736-4233-9958-F3B8A84D13FB}"/>
    <cellStyle name="Accent4 3 5" xfId="1181" xr:uid="{45827382-CA20-4DA4-9965-EFB7A8021059}"/>
    <cellStyle name="Accent4 3 6" xfId="2070" xr:uid="{3E30E9FA-4A13-4253-BA5E-2E5BC79BB1CF}"/>
    <cellStyle name="Accent4 3_4_Pere April 2010 (version 1)" xfId="48435" xr:uid="{5DB14495-0341-4823-9ED5-3966ADB6DD5A}"/>
    <cellStyle name="Accent4 4" xfId="1185" xr:uid="{45ACC6F0-FD3B-49E1-BEC9-3033B78DC691}"/>
    <cellStyle name="Accent4 4 2" xfId="48437" xr:uid="{10DB6476-C1FE-45D8-97D0-B5278B30ECD3}"/>
    <cellStyle name="Accent4 4 3" xfId="48436" xr:uid="{D9263139-DC06-4999-9915-2297B81CB3EB}"/>
    <cellStyle name="Accent4 5" xfId="48438" xr:uid="{3AAB5564-27D0-42C6-8C97-55EBC0F7A80F}"/>
    <cellStyle name="Accent4 5 2" xfId="48439" xr:uid="{5BD1E06E-7DB0-4620-9194-6A3143C22E42}"/>
    <cellStyle name="Accent4 6" xfId="48440" xr:uid="{4815C978-EDA8-4B03-88D8-0FB29AA7BAE2}"/>
    <cellStyle name="Accent4 6 2" xfId="48441" xr:uid="{945E504D-AF98-42EF-AA79-C7BAFF1A5371}"/>
    <cellStyle name="Accent4 7" xfId="48442" xr:uid="{A8CC6214-3341-4DA2-A362-0F986A7E338B}"/>
    <cellStyle name="Accent4 7 2" xfId="48443" xr:uid="{406D502E-7398-429B-B164-16EB253C963F}"/>
    <cellStyle name="Accent4 8" xfId="48444" xr:uid="{0A8810DA-13ED-4ACC-9608-A45FD468FD0D}"/>
    <cellStyle name="Accent4 8 2" xfId="48445" xr:uid="{69CC0DA3-3BCB-4C88-92E1-C3DE245B24E4}"/>
    <cellStyle name="Accent4 9" xfId="48446" xr:uid="{91DF04E1-BD9E-4962-AA7B-3216812DC4E7}"/>
    <cellStyle name="Accent4 9 2" xfId="48447" xr:uid="{0F673DEA-87DD-441C-B1AF-97DE10C25453}"/>
    <cellStyle name="Accent5 10" xfId="48448" xr:uid="{7127288B-4DBB-403B-94B8-62EBED7D1DD5}"/>
    <cellStyle name="Accent5 10 2" xfId="48449" xr:uid="{8A467B44-98E9-4D08-AA20-FF2540B89FEA}"/>
    <cellStyle name="Accent5 11" xfId="48450" xr:uid="{C830BC6C-94C4-496E-AB0B-9A16B27F64BD}"/>
    <cellStyle name="Accent5 12" xfId="48451" xr:uid="{8134DA16-81E3-49FA-ADDB-2B3A86111177}"/>
    <cellStyle name="Accent5 13" xfId="48452" xr:uid="{927E76C2-35F5-4E7E-A5F1-F1A8EA8611B6}"/>
    <cellStyle name="Accent5 14" xfId="48453" xr:uid="{BBD546F0-71B7-4CE1-B33F-E6179C6F43E6}"/>
    <cellStyle name="Accent5 15" xfId="48454" xr:uid="{1C27A7C2-CD79-4E5B-9E5F-AC1E409F8E08}"/>
    <cellStyle name="Accent5 16" xfId="48455" xr:uid="{8DDA42CC-FCC6-41F4-9C37-BEE5DA065B8C}"/>
    <cellStyle name="Accent5 17" xfId="48456" xr:uid="{6B2442BE-AAC6-446B-AD10-81DB8DC45C72}"/>
    <cellStyle name="Accent5 18" xfId="53602" xr:uid="{E05CEEB6-9F9C-4250-8476-3B65FF89E564}"/>
    <cellStyle name="Accent5 2" xfId="56" xr:uid="{00000000-0005-0000-0000-00002C000000}"/>
    <cellStyle name="Accent5 2 10" xfId="2071" xr:uid="{568869DD-F7B5-4C72-BDD9-761749CB0A01}"/>
    <cellStyle name="Accent5 2 2" xfId="57" xr:uid="{00000000-0005-0000-0000-00002D000000}"/>
    <cellStyle name="Accent5 2 2 2" xfId="1186" xr:uid="{95A8D858-4D77-498D-9C3B-529208D489AD}"/>
    <cellStyle name="Accent5 2 2 2 2" xfId="48459" xr:uid="{51555F87-E89B-4AAB-B58C-D22BE6CAAE48}"/>
    <cellStyle name="Accent5 2 2 3" xfId="48458" xr:uid="{A51EF066-53D3-4CD4-AB67-10A895B6560D}"/>
    <cellStyle name="Accent5 2 3" xfId="1187" xr:uid="{026BAF1C-BA31-42EF-965E-78C7F3B7C2D7}"/>
    <cellStyle name="Accent5 2 3 2" xfId="48460" xr:uid="{8EB1B440-4E0B-4BC3-A2F9-09F6DB78126C}"/>
    <cellStyle name="Accent5 2 4" xfId="1188" xr:uid="{F24D3C18-0BC3-404D-89D1-112EE774425E}"/>
    <cellStyle name="Accent5 2 4 2" xfId="48461" xr:uid="{E254C1DD-9449-4557-AC1C-DA2BD417D53C}"/>
    <cellStyle name="Accent5 2 5" xfId="1189" xr:uid="{F706768E-36D9-4FF4-B5A7-75ECB7A400B3}"/>
    <cellStyle name="Accent5 2 5 2" xfId="48462" xr:uid="{B44EF26F-822E-4CBA-996A-BC1D2F864840}"/>
    <cellStyle name="Accent5 2 6" xfId="48463" xr:uid="{C312DE9D-6C21-4115-8882-4E9CAC77D7C3}"/>
    <cellStyle name="Accent5 2 7" xfId="48464" xr:uid="{D7345FC3-164E-40FB-9D0A-BBEA2C4ECEAC}"/>
    <cellStyle name="Accent5 2 8" xfId="48465" xr:uid="{7098EB54-F794-414B-B231-2EFDB658E2A5}"/>
    <cellStyle name="Accent5 2 9" xfId="48457" xr:uid="{93209650-BCBA-4F13-B253-87BA89E51A92}"/>
    <cellStyle name="Accent5 2_4_Pere April 2010 (version 1)" xfId="48466" xr:uid="{C0241EBD-63BE-4F1C-8A8D-638677BD1489}"/>
    <cellStyle name="Accent5 3" xfId="192" xr:uid="{4759D373-F100-4142-8D25-9DA367422558}"/>
    <cellStyle name="Accent5 3 2" xfId="1191" xr:uid="{F95EAF60-5AFD-475E-AC3D-14E8C5014A59}"/>
    <cellStyle name="Accent5 3 2 2" xfId="48469" xr:uid="{469C9D3C-4BE0-432C-BF11-D454241A2BEE}"/>
    <cellStyle name="Accent5 3 2 3" xfId="48468" xr:uid="{E1738721-2AB2-4AD7-BFC3-FB0B3E3AF7AD}"/>
    <cellStyle name="Accent5 3 3" xfId="1192" xr:uid="{C9249621-3C8B-4CDB-81F0-A4CEC4844D57}"/>
    <cellStyle name="Accent5 3 3 2" xfId="48470" xr:uid="{B38B0D14-5CC3-417C-94E2-AFAB4BCC5B99}"/>
    <cellStyle name="Accent5 3 4" xfId="1193" xr:uid="{3F9A45EF-D52C-4169-A8E1-E9FF2A27255A}"/>
    <cellStyle name="Accent5 3 4 2" xfId="48467" xr:uid="{363F7FA1-6093-4908-86C1-71732B3819BA}"/>
    <cellStyle name="Accent5 3 5" xfId="1190" xr:uid="{6F55AED2-7133-40DB-92C3-C04AC4BAEE56}"/>
    <cellStyle name="Accent5 3 6" xfId="2072" xr:uid="{9F81CEA3-C39D-4259-A5A7-64A493061738}"/>
    <cellStyle name="Accent5 3_4_Pere April 2010 (version 1)" xfId="48471" xr:uid="{F31E26A6-BAB1-4F8F-A796-7413BE9AE42F}"/>
    <cellStyle name="Accent5 4" xfId="1194" xr:uid="{223CF1CD-DAC1-4339-8EA7-3CCFEF84B987}"/>
    <cellStyle name="Accent5 4 2" xfId="48473" xr:uid="{EC3946E3-6DC0-4D96-B48E-5786EDB223F9}"/>
    <cellStyle name="Accent5 4 3" xfId="48472" xr:uid="{7D7200BC-C63D-44D0-ABEE-DB1A266CE5E1}"/>
    <cellStyle name="Accent5 5" xfId="48474" xr:uid="{A004C402-9ACD-421B-A90D-4CEF2A8AD48E}"/>
    <cellStyle name="Accent5 5 2" xfId="48475" xr:uid="{864928AE-062F-4ADA-8E8D-6B9F46EA874F}"/>
    <cellStyle name="Accent5 6" xfId="48476" xr:uid="{7B13F210-9273-47C6-BFC5-FC0EB4FB101F}"/>
    <cellStyle name="Accent5 6 2" xfId="48477" xr:uid="{11838118-D7A4-403A-8984-9E6F7F847681}"/>
    <cellStyle name="Accent5 7" xfId="48478" xr:uid="{01BAECF6-937C-4850-B89C-6917F4BE150B}"/>
    <cellStyle name="Accent5 7 2" xfId="48479" xr:uid="{6667FB5A-6F04-4131-B4C1-CA72F25E0A0D}"/>
    <cellStyle name="Accent5 8" xfId="48480" xr:uid="{6730307F-15EB-468A-B212-2389B776FA75}"/>
    <cellStyle name="Accent5 8 2" xfId="48481" xr:uid="{C30F323F-BD2C-46EE-AEC1-F483F95689FF}"/>
    <cellStyle name="Accent5 9" xfId="48482" xr:uid="{16422246-6029-406C-96AF-7949EFDAEEF8}"/>
    <cellStyle name="Accent5 9 2" xfId="48483" xr:uid="{AEB47351-3EAB-4A45-A88D-8CEF5684628F}"/>
    <cellStyle name="Accent6 10" xfId="48484" xr:uid="{C83E8920-DECB-41F3-8A5D-9F7DA46D1D22}"/>
    <cellStyle name="Accent6 10 2" xfId="48485" xr:uid="{C47F8F3E-80CF-4D06-9D20-F791081F653B}"/>
    <cellStyle name="Accent6 11" xfId="48486" xr:uid="{CA5A1210-9163-41E7-BC07-0ECEBBA3A515}"/>
    <cellStyle name="Accent6 12" xfId="48487" xr:uid="{AB45A9F1-C0F1-4666-BB0C-9CCC6C7459A7}"/>
    <cellStyle name="Accent6 13" xfId="48488" xr:uid="{5618F9A7-C68A-4B13-B9C4-24242155D89E}"/>
    <cellStyle name="Accent6 14" xfId="48489" xr:uid="{48884224-DBED-48E3-8195-15992BFEC44E}"/>
    <cellStyle name="Accent6 15" xfId="48490" xr:uid="{CE018B80-32D3-4DF9-9FD9-36A7476EF241}"/>
    <cellStyle name="Accent6 16" xfId="48491" xr:uid="{7D5AF548-088B-4D62-9F09-093161808822}"/>
    <cellStyle name="Accent6 17" xfId="48492" xr:uid="{F8191E28-A621-4244-9C4B-EF16543FEF79}"/>
    <cellStyle name="Accent6 18" xfId="53603" xr:uid="{6207B6BE-4CB7-444A-BFC4-05098741306F}"/>
    <cellStyle name="Accent6 2" xfId="58" xr:uid="{00000000-0005-0000-0000-00002E000000}"/>
    <cellStyle name="Accent6 2 10" xfId="2073" xr:uid="{882907BF-F300-458D-BD49-150BAAB6AA61}"/>
    <cellStyle name="Accent6 2 2" xfId="59" xr:uid="{00000000-0005-0000-0000-00002F000000}"/>
    <cellStyle name="Accent6 2 2 2" xfId="1195" xr:uid="{BD63CA1E-D657-4490-9AD4-30FD8DBA44B9}"/>
    <cellStyle name="Accent6 2 2 2 2" xfId="48495" xr:uid="{063D1373-FEF5-4E26-A7CD-A6537A93A698}"/>
    <cellStyle name="Accent6 2 2 3" xfId="48494" xr:uid="{AB6BE220-1E3D-496E-98F1-F0C8F1B593AF}"/>
    <cellStyle name="Accent6 2 3" xfId="1196" xr:uid="{396E9E5E-45FD-4872-B97B-CE474D4EA18F}"/>
    <cellStyle name="Accent6 2 3 2" xfId="48496" xr:uid="{7BD2E902-6FC6-443D-9546-618209E767EB}"/>
    <cellStyle name="Accent6 2 4" xfId="1197" xr:uid="{5A3A07B4-C614-4015-8B90-22BE4AE08205}"/>
    <cellStyle name="Accent6 2 4 2" xfId="48497" xr:uid="{4623D5D1-680A-4AF6-9652-51B55BB32693}"/>
    <cellStyle name="Accent6 2 5" xfId="1198" xr:uid="{3F698337-D913-475F-82AB-4D8705C6F01A}"/>
    <cellStyle name="Accent6 2 5 2" xfId="48498" xr:uid="{90AD96DC-AAD1-4F29-8815-FCD34212DDD9}"/>
    <cellStyle name="Accent6 2 6" xfId="48499" xr:uid="{C567CD17-94A1-414E-AE9A-91E6DCB1852A}"/>
    <cellStyle name="Accent6 2 7" xfId="48500" xr:uid="{A1A66709-4766-47D1-A0FA-A1F05314F6CE}"/>
    <cellStyle name="Accent6 2 8" xfId="48501" xr:uid="{9BF3DACB-8CB8-4F26-96D8-51A03F2E1A7B}"/>
    <cellStyle name="Accent6 2 9" xfId="48493" xr:uid="{ADC66E84-ACAB-469B-9701-B1EA06E2E4C2}"/>
    <cellStyle name="Accent6 2_4_Pere April 2010 (version 1)" xfId="48502" xr:uid="{E2261A52-F477-4780-828F-D9C08B098E5F}"/>
    <cellStyle name="Accent6 3" xfId="193" xr:uid="{09386C63-50DA-492F-8965-9726407C07C4}"/>
    <cellStyle name="Accent6 3 2" xfId="1200" xr:uid="{CD761ED4-E8D8-4110-AFE1-C60EF0F04710}"/>
    <cellStyle name="Accent6 3 2 2" xfId="48505" xr:uid="{353894BC-B9E5-4265-A31A-08892F4A0A6E}"/>
    <cellStyle name="Accent6 3 2 3" xfId="48504" xr:uid="{84C07675-49A7-493E-AB6E-5BEC685DF899}"/>
    <cellStyle name="Accent6 3 3" xfId="1201" xr:uid="{318CC5D4-A4C8-4106-97E2-15BA162560ED}"/>
    <cellStyle name="Accent6 3 3 2" xfId="48506" xr:uid="{BDC890DB-1303-4312-8F32-4BE244651747}"/>
    <cellStyle name="Accent6 3 4" xfId="1202" xr:uid="{098CF34A-5E48-4670-BDA1-7EC11D78705A}"/>
    <cellStyle name="Accent6 3 4 2" xfId="48503" xr:uid="{8AFC760A-61AE-458F-B08E-3DE124B0D1A8}"/>
    <cellStyle name="Accent6 3 5" xfId="1199" xr:uid="{595714FA-7339-4D94-B1EC-AF177BA412C4}"/>
    <cellStyle name="Accent6 3 6" xfId="2074" xr:uid="{DB773CB8-4461-4421-8C14-54C89BEBF8C1}"/>
    <cellStyle name="Accent6 3_4_Pere April 2010 (version 1)" xfId="48507" xr:uid="{87C00A17-3702-4E44-B437-7DB51F3598C1}"/>
    <cellStyle name="Accent6 4" xfId="1203" xr:uid="{F1B34C2D-EAD5-47A0-B0F9-4AA81ADD9029}"/>
    <cellStyle name="Accent6 4 2" xfId="48509" xr:uid="{0D474986-0049-4764-8B03-BC47B686B619}"/>
    <cellStyle name="Accent6 4 3" xfId="48508" xr:uid="{41E029BD-A3DC-4F3A-9CFD-C541A3C79689}"/>
    <cellStyle name="Accent6 5" xfId="48510" xr:uid="{93FD7FBB-5468-4724-A1DF-A22EBF96542B}"/>
    <cellStyle name="Accent6 5 2" xfId="48511" xr:uid="{2E46E706-A9E5-4346-B254-B0115CDF4E89}"/>
    <cellStyle name="Accent6 6" xfId="48512" xr:uid="{6F09A5BB-BABF-4E71-A360-37FC118AE728}"/>
    <cellStyle name="Accent6 6 2" xfId="48513" xr:uid="{7753BC0E-4627-4531-9B85-B315A675E24F}"/>
    <cellStyle name="Accent6 7" xfId="48514" xr:uid="{7796544F-2B15-434C-9AAA-0036644E46E7}"/>
    <cellStyle name="Accent6 7 2" xfId="48515" xr:uid="{7C9C255A-3393-4C84-9AA9-B1DE1634D200}"/>
    <cellStyle name="Accent6 8" xfId="48516" xr:uid="{E109EF1F-9B46-490B-8696-174CB4B9DF2B}"/>
    <cellStyle name="Accent6 8 2" xfId="48517" xr:uid="{AD5E072D-053A-45CA-A8D7-1984734947DE}"/>
    <cellStyle name="Accent6 9" xfId="48518" xr:uid="{1FB59B32-D408-45C5-A5AE-5C0755791097}"/>
    <cellStyle name="Accent6 9 2" xfId="48519" xr:uid="{ACF9D43D-EB98-470C-A63B-3AA774D06288}"/>
    <cellStyle name="AeE­ [0]_±aA¸" xfId="1204" xr:uid="{95CFD5B1-1CE3-4584-BD8C-F34E7D0556C6}"/>
    <cellStyle name="ÅëÈ­ [0]_±âÅ¸" xfId="2075" xr:uid="{8CB4A982-9430-4366-BF0A-93010B87AC7E}"/>
    <cellStyle name="AeE­ [0]_INQUIRY ¿μ¾÷AßAø " xfId="48520" xr:uid="{8F07B645-9161-4651-8C06-3F763F74540E}"/>
    <cellStyle name="AeE­_±aA¸" xfId="1205" xr:uid="{7E98AF38-D4AF-4DA0-9D5A-83189FF81829}"/>
    <cellStyle name="ÅëÈ­_±âÅ¸" xfId="2076" xr:uid="{41F3C799-86A3-4470-B04D-053B818BABE9}"/>
    <cellStyle name="AeE­_INQUIRY ¿μ¾÷AßAø " xfId="48521" xr:uid="{F70D4C87-EF25-4271-B01F-FFFA704909EF}"/>
    <cellStyle name="alay" xfId="131" xr:uid="{12ECF4DD-AF61-456D-9D77-7B36942047D0}"/>
    <cellStyle name="alay 2" xfId="48523" xr:uid="{1A20E00E-0BC7-4573-8E21-89594ADBAF94}"/>
    <cellStyle name="alay 2 2" xfId="48524" xr:uid="{707BAE68-4452-4520-B947-C78F9A06ED62}"/>
    <cellStyle name="alay 2 2 2" xfId="48525" xr:uid="{001B38AC-36A2-4048-8109-CC7ADCBB5272}"/>
    <cellStyle name="alay 2 3" xfId="48526" xr:uid="{C9B7A779-613D-4821-91BB-784E41BB5510}"/>
    <cellStyle name="alay 3" xfId="48527" xr:uid="{8BFFB75C-F73C-4465-9935-05F6B0575CFB}"/>
    <cellStyle name="alay 3 2" xfId="48528" xr:uid="{5332EC0F-BF39-4A22-AF9C-B748FC39A362}"/>
    <cellStyle name="alay 3 3" xfId="48529" xr:uid="{4088181F-EA67-4ADF-AC39-C6869046E1F6}"/>
    <cellStyle name="alay 4" xfId="48530" xr:uid="{F8133E6D-9EAF-4520-8111-B2ABBC5BFB2E}"/>
    <cellStyle name="alay 5" xfId="48522" xr:uid="{B611FC8F-8942-4ECE-8204-050A1A04D0DA}"/>
    <cellStyle name="AÞ¸¶ [0]_±aA¸" xfId="1206" xr:uid="{F113EF9E-3C1E-4C8D-9CA5-EA881948E467}"/>
    <cellStyle name="ÄÞ¸¶ [0]_±âÅ¸" xfId="2077" xr:uid="{96CF83A5-E363-4CF6-B475-ED0C4416D2F2}"/>
    <cellStyle name="AÞ¸¶ [0]_INQUIRY ¿?¾÷AßAø " xfId="48531" xr:uid="{17D123E4-D2DD-410A-A515-B5C28E66E4ED}"/>
    <cellStyle name="AÞ¸¶_±aA¸" xfId="1207" xr:uid="{A93F28B3-F6B6-41E8-B0E8-885DF53B25A2}"/>
    <cellStyle name="ÄÞ¸¶_±âÅ¸" xfId="2078" xr:uid="{3AA409ED-47E2-4F37-834C-66718CA208EC}"/>
    <cellStyle name="AÞ¸¶_INQUIRY ¿?¾÷AßAø " xfId="48532" xr:uid="{089CF604-E4A6-48A9-9BA4-1CA1059D50AB}"/>
    <cellStyle name="Bad 10" xfId="48533" xr:uid="{B0FF79CD-087B-484A-8191-D2ED5D667C03}"/>
    <cellStyle name="Bad 10 2" xfId="48534" xr:uid="{8FF4BDA9-F59E-4F0E-ABCF-FCB812CFE68A}"/>
    <cellStyle name="Bad 11" xfId="48535" xr:uid="{BFA950A1-6F5C-45E0-9DDC-BC9B36711A1A}"/>
    <cellStyle name="Bad 12" xfId="48536" xr:uid="{6F4DA32D-948F-4206-9119-AF0AE065B12F}"/>
    <cellStyle name="Bad 13" xfId="48537" xr:uid="{67DB0F75-92A7-4308-978A-740E4D05AE66}"/>
    <cellStyle name="Bad 14" xfId="48538" xr:uid="{937D9698-868B-45B6-BC66-193FA14DB5ED}"/>
    <cellStyle name="Bad 15" xfId="48539" xr:uid="{E3113471-28A1-4D7A-ABF9-5C0C23721D52}"/>
    <cellStyle name="Bad 16" xfId="48540" xr:uid="{91EE93B6-0D87-43E8-9338-9039A719F083}"/>
    <cellStyle name="Bad 17" xfId="48541" xr:uid="{CB50E8A1-C783-4AF0-BF4E-0B0B48593723}"/>
    <cellStyle name="Bad 18" xfId="53604" xr:uid="{86C0D1EE-326C-4EC2-A7CA-969677B2CE64}"/>
    <cellStyle name="Bad 2" xfId="60" xr:uid="{00000000-0005-0000-0000-000030000000}"/>
    <cellStyle name="Bad 2 10" xfId="2079" xr:uid="{0FFF0A74-9B22-4E6D-B360-F234B3117646}"/>
    <cellStyle name="Bad 2 2" xfId="61" xr:uid="{00000000-0005-0000-0000-000031000000}"/>
    <cellStyle name="Bad 2 2 2" xfId="1208" xr:uid="{FAB8C11E-8233-45E8-AE66-3C03AAE8EE69}"/>
    <cellStyle name="Bad 2 2 2 2" xfId="48544" xr:uid="{9004108A-F7D8-47C3-907D-F41516A1C13E}"/>
    <cellStyle name="Bad 2 2 3" xfId="48543" xr:uid="{FE44392E-5174-4D0D-9DF1-36CC1513C5B0}"/>
    <cellStyle name="Bad 2 3" xfId="1209" xr:uid="{17136D6C-43EB-448D-957A-33F3BAAD6248}"/>
    <cellStyle name="Bad 2 3 2" xfId="48545" xr:uid="{614F9508-0BF6-471E-A1E3-94BB30324D46}"/>
    <cellStyle name="Bad 2 4" xfId="1210" xr:uid="{1E4EC6EB-DC54-4323-9538-8E219E73F8C9}"/>
    <cellStyle name="Bad 2 4 2" xfId="48546" xr:uid="{E2AF0613-FF89-4F00-BA3B-6B2063BEA660}"/>
    <cellStyle name="Bad 2 5" xfId="1211" xr:uid="{7231CD0F-3C13-4891-964C-E37B4DF1907D}"/>
    <cellStyle name="Bad 2 5 2" xfId="48547" xr:uid="{8945EDDD-258E-46B5-9738-AD036B28B79F}"/>
    <cellStyle name="Bad 2 6" xfId="48548" xr:uid="{18F0216F-8531-44DB-9DF8-26D232EAED4E}"/>
    <cellStyle name="Bad 2 7" xfId="48549" xr:uid="{F4DC2CFB-C8BF-4635-B9C4-F4BF34098C02}"/>
    <cellStyle name="Bad 2 8" xfId="48550" xr:uid="{9188C95A-75BD-4B59-8201-C79FC16B720C}"/>
    <cellStyle name="Bad 2 9" xfId="48542" xr:uid="{FBFFA26B-CA48-42B1-AEF8-C8DBF78CA5FF}"/>
    <cellStyle name="Bad 2_4_Pere April 2010 (version 1)" xfId="48551" xr:uid="{299ECA66-A094-4988-911C-431340C82E53}"/>
    <cellStyle name="Bad 3" xfId="194" xr:uid="{5D5FAE5A-FA6B-4350-8980-3AC648124A81}"/>
    <cellStyle name="Bad 3 2" xfId="1213" xr:uid="{7F4D4AA8-9490-4B97-BBCA-AC57A33127CC}"/>
    <cellStyle name="Bad 3 2 2" xfId="48554" xr:uid="{5D358135-3F42-498A-A374-428B0A7ADA84}"/>
    <cellStyle name="Bad 3 2 3" xfId="48553" xr:uid="{0613CA94-0E5D-4DFE-83E9-B6E4C79EBF66}"/>
    <cellStyle name="Bad 3 3" xfId="1214" xr:uid="{8C9B95F5-716D-434B-BA26-744D059DB744}"/>
    <cellStyle name="Bad 3 3 2" xfId="48555" xr:uid="{0C81212D-2931-4860-AE90-5FEF23398258}"/>
    <cellStyle name="Bad 3 4" xfId="1215" xr:uid="{D6A579FD-4F5B-4D2C-8495-4D5966ECBC77}"/>
    <cellStyle name="Bad 3 4 2" xfId="48552" xr:uid="{FEB3BE71-7330-41EF-AD54-E402477EE7B4}"/>
    <cellStyle name="Bad 3 5" xfId="1212" xr:uid="{08C6E88A-C06E-4081-AEA9-33D197C68139}"/>
    <cellStyle name="Bad 3 6" xfId="2080" xr:uid="{C125A604-11F4-4F2B-B883-3AEA2287C495}"/>
    <cellStyle name="Bad 3_4_Pere April 2010 (version 1)" xfId="48556" xr:uid="{CF1CE10B-8A76-4AE3-A503-5070FA085B79}"/>
    <cellStyle name="Bad 4" xfId="1216" xr:uid="{0F37E905-CEB2-4B4A-9720-038CAEEB7551}"/>
    <cellStyle name="Bad 4 2" xfId="48558" xr:uid="{8D609B9B-B613-407C-8395-92A6C4E9A27E}"/>
    <cellStyle name="Bad 4 3" xfId="48557" xr:uid="{8378E9D3-F481-4888-B649-87BC10FCADDA}"/>
    <cellStyle name="Bad 5" xfId="48559" xr:uid="{2A49D955-0D53-4D0D-8FCC-066163F69CCC}"/>
    <cellStyle name="Bad 5 2" xfId="48560" xr:uid="{084ED374-5152-4F2D-AF43-955F180E5CEC}"/>
    <cellStyle name="Bad 6" xfId="48561" xr:uid="{9634D46D-8E63-47A7-8D73-59DA193CAFCE}"/>
    <cellStyle name="Bad 6 2" xfId="48562" xr:uid="{18D86B86-B2DA-43CB-8B51-52500BA089B8}"/>
    <cellStyle name="Bad 7" xfId="48563" xr:uid="{19532325-D470-4E27-935D-85025A3AE78F}"/>
    <cellStyle name="Bad 7 2" xfId="48564" xr:uid="{5E1F0963-68CD-4DDF-A943-0C5F6FE20898}"/>
    <cellStyle name="Bad 8" xfId="48565" xr:uid="{97CB2701-64F3-4709-AFA1-6BB8A78753CF}"/>
    <cellStyle name="Bad 8 2" xfId="48566" xr:uid="{F3A99ADE-FE5F-4573-B0D2-3D23121CA846}"/>
    <cellStyle name="Bad 9" xfId="48567" xr:uid="{F352D449-3FBA-47FB-9C22-A5175E7FF8D8}"/>
    <cellStyle name="Bad 9 2" xfId="48568" xr:uid="{4B5584E9-79A0-48EC-A73B-418BEA4B13F6}"/>
    <cellStyle name="C?AØ_¿?°?´?°e¿¹?o" xfId="1217" xr:uid="{189E1514-A8FA-45C6-8A05-FCEF14C50AB2}"/>
    <cellStyle name="Ç¥ÁØ_¿¬°£´©°è¿¹»ó" xfId="2081" xr:uid="{694A8472-F120-498E-8AEA-55953CC1B87A}"/>
    <cellStyle name="C￥AØ_¿￢°￡´ⓒ°e¿¹≫o" xfId="1218" xr:uid="{007D715A-21B6-48F5-9A3D-B6FECF4A7C4E}"/>
    <cellStyle name="Calc Currency (0)" xfId="2082" xr:uid="{5C03B134-34E4-4DF8-85C5-9E1277C1EE5D}"/>
    <cellStyle name="Calc Currency (0) 2" xfId="2083" xr:uid="{5B1882A1-BAFB-4A4D-B2C0-D63C59699959}"/>
    <cellStyle name="Calc Currency (0) 3" xfId="2084" xr:uid="{84D68F33-8ACF-4290-84D6-78919B1FBE77}"/>
    <cellStyle name="Calc Currency (2)" xfId="2085" xr:uid="{89CF7FA0-D3A4-47FD-AE63-5EE7DC740800}"/>
    <cellStyle name="Calc Currency (2) 10" xfId="51582" xr:uid="{0BB99856-BEE1-4EA7-B7C3-2FC4CBF565D6}"/>
    <cellStyle name="Calc Currency (2) 2" xfId="2086" xr:uid="{9D5BA1D0-B3A3-4463-AB38-8CF0F995C472}"/>
    <cellStyle name="Calc Currency (2) 2 2" xfId="2087" xr:uid="{237AB1D9-80F3-4DD7-B645-439691D44518}"/>
    <cellStyle name="Calc Currency (2) 2_HMU PER SHIFT" xfId="2088" xr:uid="{2884AD58-C92E-41F5-B0CF-266183CFB7BA}"/>
    <cellStyle name="Calc Currency (2) 3" xfId="2089" xr:uid="{0A3115D1-7152-4FEC-884E-3B498BF23251}"/>
    <cellStyle name="Calc Currency (2) 3 2" xfId="2090" xr:uid="{E77AF568-2044-493C-94CE-A692AC132CE0}"/>
    <cellStyle name="Calc Currency (2) 4" xfId="2091" xr:uid="{C593EFBC-2964-4BF9-BDC2-33A05A80BF65}"/>
    <cellStyle name="Calc Currency (2) 4 2" xfId="2092" xr:uid="{0ED7BE00-E3B2-4F93-9FA1-5B2ACA26AA1B}"/>
    <cellStyle name="Calc Currency (2) 5" xfId="2093" xr:uid="{5F702B2A-B186-4031-8A61-F4B84E7F7261}"/>
    <cellStyle name="Calc Currency (2) 5 2" xfId="2094" xr:uid="{E3C20860-21C6-45A5-B8B9-3D8D5F91DE1A}"/>
    <cellStyle name="Calc Currency (2) 6" xfId="48569" xr:uid="{3FF460B4-5896-4546-8168-08167FB8B7C4}"/>
    <cellStyle name="Calc Currency (2) 7" xfId="50404" xr:uid="{52E36574-1539-4A78-B49E-627D6CD17A9A}"/>
    <cellStyle name="Calc Currency (2) 8" xfId="50971" xr:uid="{2B964F70-5BAB-4FA7-9C26-7CAD23FAC70D}"/>
    <cellStyle name="Calc Currency (2) 9" xfId="51303" xr:uid="{0CFD01D9-C7AD-4DE4-B72B-3992CC08493F}"/>
    <cellStyle name="Calc Percent (0)" xfId="2095" xr:uid="{F7CBCF7F-9806-4B7F-9CEA-BEB4600668B8}"/>
    <cellStyle name="Calc Percent (0) 10" xfId="51583" xr:uid="{08289DB6-2740-4F7D-91C7-CDC20A757C18}"/>
    <cellStyle name="Calc Percent (0) 2" xfId="2096" xr:uid="{0A876B62-987F-4097-8D41-CCBB6CC74018}"/>
    <cellStyle name="Calc Percent (0) 2 2" xfId="2097" xr:uid="{B7684231-1660-4EDB-BE99-B3A9CA136876}"/>
    <cellStyle name="Calc Percent (0) 2_HMU PER SHIFT" xfId="2098" xr:uid="{C7F359CC-9B57-44C8-BC48-F0F77139B634}"/>
    <cellStyle name="Calc Percent (0) 3" xfId="2099" xr:uid="{C96D886A-5EE8-43B1-820C-889DFA770789}"/>
    <cellStyle name="Calc Percent (0) 3 2" xfId="2100" xr:uid="{D6049F10-A8BC-4A03-A846-F7CC121ED9AE}"/>
    <cellStyle name="Calc Percent (0) 4" xfId="2101" xr:uid="{885A9F9A-3A91-4E48-877E-5C27139F17BC}"/>
    <cellStyle name="Calc Percent (0) 4 2" xfId="2102" xr:uid="{FDC75126-AE64-4F76-825A-D28C18C47D5D}"/>
    <cellStyle name="Calc Percent (0) 5" xfId="2103" xr:uid="{158F0E16-F85F-4F38-A71F-EEA7E740723E}"/>
    <cellStyle name="Calc Percent (0) 5 2" xfId="2104" xr:uid="{6A678B8B-B1B2-49EF-92D0-ED20B7D73346}"/>
    <cellStyle name="Calc Percent (0) 6" xfId="48570" xr:uid="{E9927C86-DC82-4F5B-AC32-B29DB0326B73}"/>
    <cellStyle name="Calc Percent (0) 7" xfId="50405" xr:uid="{C80B0CD4-58BA-4EF5-B8A6-09C204A1D3FD}"/>
    <cellStyle name="Calc Percent (0) 8" xfId="50972" xr:uid="{4C2147F9-9296-4853-A9C5-8477D9501E79}"/>
    <cellStyle name="Calc Percent (0) 9" xfId="51304" xr:uid="{A19FF87F-5598-43DA-BD42-22D71013C997}"/>
    <cellStyle name="Calc Percent (1)" xfId="2105" xr:uid="{C1E02860-57F3-4EA9-A471-8D187CA615DF}"/>
    <cellStyle name="Calc Percent (1) 10" xfId="51584" xr:uid="{333CDB8F-DAA7-4F11-BD3D-3465F4980C34}"/>
    <cellStyle name="Calc Percent (1) 2" xfId="2106" xr:uid="{BDF44212-8AD6-48D3-A312-EC37B4029782}"/>
    <cellStyle name="Calc Percent (1) 2 2" xfId="2107" xr:uid="{819A9B3C-8B3F-4AE0-A1EF-403E006C1CBD}"/>
    <cellStyle name="Calc Percent (1) 2_HMU PER SHIFT" xfId="2108" xr:uid="{D194B66F-D463-46C7-BC12-85155D2D97A4}"/>
    <cellStyle name="Calc Percent (1) 3" xfId="2109" xr:uid="{57E40207-62F0-47D9-AFF6-46AB33E6F4E6}"/>
    <cellStyle name="Calc Percent (1) 3 2" xfId="2110" xr:uid="{7C5B67A4-ADE7-4179-A591-0C4A3DAF7DD6}"/>
    <cellStyle name="Calc Percent (1) 4" xfId="2111" xr:uid="{1830B51B-E7DD-4408-96D5-73EC698D5642}"/>
    <cellStyle name="Calc Percent (1) 4 2" xfId="2112" xr:uid="{F3AD0562-251F-4B9E-960B-4002DD963D7A}"/>
    <cellStyle name="Calc Percent (1) 5" xfId="2113" xr:uid="{5B711501-FF2F-4ED0-ACB3-8946F1549989}"/>
    <cellStyle name="Calc Percent (1) 5 2" xfId="2114" xr:uid="{E41EDAF4-2478-4994-BBD7-414A2C2D18C6}"/>
    <cellStyle name="Calc Percent (1) 6" xfId="48571" xr:uid="{E99E3387-4581-4973-AF8D-11F9B0B19672}"/>
    <cellStyle name="Calc Percent (1) 7" xfId="50406" xr:uid="{3F42A6BB-8140-4F2F-B1AC-EDE76F05C9F5}"/>
    <cellStyle name="Calc Percent (1) 8" xfId="50973" xr:uid="{D0895FDB-EE3A-4330-8850-F2C4FB8F0B5E}"/>
    <cellStyle name="Calc Percent (1) 9" xfId="51305" xr:uid="{8D9DD68E-FCAB-4463-A1C8-FD9985B122D1}"/>
    <cellStyle name="Calc Percent (2)" xfId="2115" xr:uid="{3126D48F-DEC5-4519-B195-5653A86DC6B2}"/>
    <cellStyle name="Calc Percent (2) 10" xfId="51585" xr:uid="{6CF381F9-7AB1-4370-ACFB-F370361F6B83}"/>
    <cellStyle name="Calc Percent (2) 2" xfId="2116" xr:uid="{9435413E-B91C-4B9D-ABAD-112C3ECBA7F0}"/>
    <cellStyle name="Calc Percent (2) 2 2" xfId="2117" xr:uid="{80E8FE76-BAA3-4498-A3FC-7354891C5B0A}"/>
    <cellStyle name="Calc Percent (2) 2_HMU PER SHIFT" xfId="2118" xr:uid="{203001E6-FDF2-48F9-9142-E50DE40B6DD5}"/>
    <cellStyle name="Calc Percent (2) 3" xfId="2119" xr:uid="{5A8D889E-0DB6-4F7B-AD14-DD6C72C22D5E}"/>
    <cellStyle name="Calc Percent (2) 3 2" xfId="2120" xr:uid="{14523864-8370-44A2-A4D0-ABD066D2C499}"/>
    <cellStyle name="Calc Percent (2) 4" xfId="2121" xr:uid="{E903D9F9-CDC8-4967-A249-184877455DA6}"/>
    <cellStyle name="Calc Percent (2) 4 2" xfId="2122" xr:uid="{D87297EC-0096-46A3-94C8-68F508A1C8BB}"/>
    <cellStyle name="Calc Percent (2) 5" xfId="2123" xr:uid="{A5423A85-7D8C-4CAB-A0A2-9756B0BF680C}"/>
    <cellStyle name="Calc Percent (2) 5 2" xfId="2124" xr:uid="{866AA89D-8FBF-4D5A-A03A-6F5839580A89}"/>
    <cellStyle name="Calc Percent (2) 6" xfId="48572" xr:uid="{756A606D-089B-4F6C-8AB7-AF2F55541612}"/>
    <cellStyle name="Calc Percent (2) 7" xfId="50407" xr:uid="{64F492D9-4707-42FE-BB14-AB4A4AB45BC1}"/>
    <cellStyle name="Calc Percent (2) 8" xfId="50974" xr:uid="{202341E6-243D-4204-91B4-57CB4BEFE837}"/>
    <cellStyle name="Calc Percent (2) 9" xfId="51306" xr:uid="{69AD2548-56FA-4AA0-A1BF-1D3FD3D76243}"/>
    <cellStyle name="Calc Units (0)" xfId="2125" xr:uid="{0E844A62-1DD6-4D45-8921-4F28006BC673}"/>
    <cellStyle name="Calc Units (0) 10" xfId="51586" xr:uid="{7BA60A97-54C3-46BE-A082-64B30E29FDA2}"/>
    <cellStyle name="Calc Units (0) 2" xfId="2126" xr:uid="{17A28724-9E96-41B0-B8E4-19572BE0BFBC}"/>
    <cellStyle name="Calc Units (0) 2 2" xfId="2127" xr:uid="{06E5BC34-13FB-4B45-A671-9A8A7F039D8A}"/>
    <cellStyle name="Calc Units (0) 2_HMU PER SHIFT" xfId="2128" xr:uid="{D9B772C4-E53C-4BDA-A626-10B369E636FE}"/>
    <cellStyle name="Calc Units (0) 3" xfId="2129" xr:uid="{CFE201A2-B95E-4971-B2C7-61C0DC740385}"/>
    <cellStyle name="Calc Units (0) 3 2" xfId="2130" xr:uid="{A0DC3F14-8E26-41EE-BC4C-785720D7DF41}"/>
    <cellStyle name="Calc Units (0) 4" xfId="2131" xr:uid="{F517E0F2-016B-4094-BC56-4927D1DBAFE1}"/>
    <cellStyle name="Calc Units (0) 4 2" xfId="2132" xr:uid="{B374E1FA-EA2F-41F7-9C92-0F18B66E8F5D}"/>
    <cellStyle name="Calc Units (0) 5" xfId="2133" xr:uid="{84C896D4-19A9-4B70-A923-CC8B0FF57188}"/>
    <cellStyle name="Calc Units (0) 5 2" xfId="2134" xr:uid="{AD72040B-48A6-4F03-8301-55B60B4F08FC}"/>
    <cellStyle name="Calc Units (0) 6" xfId="48573" xr:uid="{20AA2AAA-7EA7-42A4-82E5-BD3E89365F20}"/>
    <cellStyle name="Calc Units (0) 7" xfId="50408" xr:uid="{D7B1099B-021C-4E25-AE84-47BAE644B681}"/>
    <cellStyle name="Calc Units (0) 8" xfId="50975" xr:uid="{01147A6F-1308-4A1F-8121-AA6484287139}"/>
    <cellStyle name="Calc Units (0) 9" xfId="51307" xr:uid="{6297163B-8B88-44C5-84C0-E14C16229BC2}"/>
    <cellStyle name="Calc Units (1)" xfId="2135" xr:uid="{74CDB243-571A-42A4-8007-0BC2C81E93ED}"/>
    <cellStyle name="Calc Units (1) 10" xfId="51587" xr:uid="{09BFBC3D-8F66-4EC6-B000-C082292AC7B8}"/>
    <cellStyle name="Calc Units (1) 2" xfId="2136" xr:uid="{A16E1DDF-9B0A-44CF-AEB6-06584156D74B}"/>
    <cellStyle name="Calc Units (1) 2 2" xfId="2137" xr:uid="{DE446034-4DC4-4ADA-9A66-E3A96EB52720}"/>
    <cellStyle name="Calc Units (1) 2_HMU PER SHIFT" xfId="2138" xr:uid="{4DCF24D9-5FCC-4F29-8703-880FA1D6C1DE}"/>
    <cellStyle name="Calc Units (1) 3" xfId="2139" xr:uid="{74F3BEA5-04EC-4689-8C17-F31E8C747673}"/>
    <cellStyle name="Calc Units (1) 3 2" xfId="2140" xr:uid="{EAF5FF21-4A3B-488B-A778-2564CF64C678}"/>
    <cellStyle name="Calc Units (1) 4" xfId="2141" xr:uid="{FD45DBEB-E4CF-4CC1-9D4A-6F5C88285E22}"/>
    <cellStyle name="Calc Units (1) 4 2" xfId="2142" xr:uid="{14A9920F-822D-43B0-95BA-0033D95618C7}"/>
    <cellStyle name="Calc Units (1) 5" xfId="2143" xr:uid="{8F525B3D-3D22-4A58-A049-9F259F8AEE13}"/>
    <cellStyle name="Calc Units (1) 5 2" xfId="2144" xr:uid="{D6071689-7DE0-4708-9B14-D8A731684711}"/>
    <cellStyle name="Calc Units (1) 6" xfId="48574" xr:uid="{23A55D2F-DE60-48D1-9F27-393D91226DDA}"/>
    <cellStyle name="Calc Units (1) 7" xfId="50409" xr:uid="{1B241671-A342-4CD6-B367-3DB7596F5416}"/>
    <cellStyle name="Calc Units (1) 8" xfId="50976" xr:uid="{D8445591-1995-4A1D-A4D6-FD358645C7B6}"/>
    <cellStyle name="Calc Units (1) 9" xfId="51308" xr:uid="{B71A62F9-2F4D-4313-8A41-C986D24CA786}"/>
    <cellStyle name="Calc Units (2)" xfId="2145" xr:uid="{88AA4B34-B0F1-474C-AD53-213F390C8756}"/>
    <cellStyle name="Calc Units (2) 10" xfId="51588" xr:uid="{3A69DBE4-D0AB-4DA5-B777-C89E4282F7F1}"/>
    <cellStyle name="Calc Units (2) 2" xfId="2146" xr:uid="{5A217948-1DA2-452D-BA2D-70D41F9ECDDF}"/>
    <cellStyle name="Calc Units (2) 2 2" xfId="2147" xr:uid="{AD4475F9-FE71-46DE-9027-E59A0DF49A50}"/>
    <cellStyle name="Calc Units (2) 2_HMU PER SHIFT" xfId="2148" xr:uid="{72708349-F7E2-4FD5-8D81-B8261E1C93BB}"/>
    <cellStyle name="Calc Units (2) 3" xfId="2149" xr:uid="{58BFC35A-2248-4DCC-A9B4-C008AC3D0E0B}"/>
    <cellStyle name="Calc Units (2) 3 2" xfId="2150" xr:uid="{4E62190E-7893-416C-9995-8DE09E57F682}"/>
    <cellStyle name="Calc Units (2) 4" xfId="2151" xr:uid="{4577CC68-2153-49C8-A279-802E6F42B705}"/>
    <cellStyle name="Calc Units (2) 4 2" xfId="2152" xr:uid="{DC772905-0230-41C3-BB45-8889BB03BE72}"/>
    <cellStyle name="Calc Units (2) 5" xfId="2153" xr:uid="{14461B77-8EFC-492C-A718-63DA80A26823}"/>
    <cellStyle name="Calc Units (2) 5 2" xfId="2154" xr:uid="{83525BB1-C90B-405A-85B3-2F607050FADF}"/>
    <cellStyle name="Calc Units (2) 6" xfId="48575" xr:uid="{EDF8A033-8FA6-473E-8BA3-81DEDE1F69D8}"/>
    <cellStyle name="Calc Units (2) 7" xfId="50410" xr:uid="{69BC2377-3723-4DDA-98F1-83BCBD888926}"/>
    <cellStyle name="Calc Units (2) 8" xfId="50977" xr:uid="{8F7502C9-2693-408F-B7A2-563D2FC766EB}"/>
    <cellStyle name="Calc Units (2) 9" xfId="51309" xr:uid="{808F32B2-26B4-4C17-A198-5D988F304A2A}"/>
    <cellStyle name="Calculation 10" xfId="48576" xr:uid="{20048424-F93F-4EE9-90B4-FDCA06DD904C}"/>
    <cellStyle name="Calculation 10 10" xfId="53654" xr:uid="{F7DA8E07-6F68-4E9F-8EC3-28607A70BEE5}"/>
    <cellStyle name="Calculation 10 2" xfId="48577" xr:uid="{C65D5458-8CF7-48F5-9D0B-77DB67526BBD}"/>
    <cellStyle name="Calculation 10 2 2" xfId="48578" xr:uid="{38CC7FF5-9EC2-4B1F-9382-1D9D3AE63055}"/>
    <cellStyle name="Calculation 10 2 2 2" xfId="48579" xr:uid="{DE4B37B9-4519-4553-84B3-7BCCF2F6604E}"/>
    <cellStyle name="Calculation 10 2 2 2 2" xfId="50414" xr:uid="{DC1AC0BE-760E-4699-8C12-008F9FB8A766}"/>
    <cellStyle name="Calculation 10 2 2 3" xfId="50413" xr:uid="{C3B11B7A-A751-4BDC-B6BA-E0A1B25AF83A}"/>
    <cellStyle name="Calculation 10 2 3" xfId="48580" xr:uid="{AF728CC1-0EE9-46F8-8469-96CEB37F0D73}"/>
    <cellStyle name="Calculation 10 2 3 2" xfId="50415" xr:uid="{49E0974A-7B0A-40C6-9DF9-5CFC42C5D97B}"/>
    <cellStyle name="Calculation 10 2 4" xfId="50412" xr:uid="{E54A78A3-CE73-4069-9716-EBAB445BF7FC}"/>
    <cellStyle name="Calculation 10 2 4 2" xfId="53929" xr:uid="{6C83257D-2AA9-4E78-BBF7-0714A4457E86}"/>
    <cellStyle name="Calculation 10 3" xfId="48581" xr:uid="{536248C2-F02B-4BFC-98EA-8329C02D17FC}"/>
    <cellStyle name="Calculation 10 3 2" xfId="48582" xr:uid="{E8A27D32-44CF-4935-B6C5-85C805BD7C6E}"/>
    <cellStyle name="Calculation 10 3 2 2" xfId="50417" xr:uid="{061E0D00-B491-469F-AE72-4EBF4971D840}"/>
    <cellStyle name="Calculation 10 3 3" xfId="50416" xr:uid="{7C02E610-8A3D-47F9-AC61-3336068E6FCB}"/>
    <cellStyle name="Calculation 10 3 3 2" xfId="54203" xr:uid="{EC50CD5B-89F0-43FE-B5B5-C9AE6EF24EE5}"/>
    <cellStyle name="Calculation 10 4" xfId="48583" xr:uid="{02145DC0-F554-4247-9504-E6D0A04C3880}"/>
    <cellStyle name="Calculation 10 4 2" xfId="50418" xr:uid="{B30B0649-552E-4F5B-BB63-3B915E6CC328}"/>
    <cellStyle name="Calculation 10 4 2 2" xfId="54487" xr:uid="{26897152-07E6-4108-BA04-E38DA12CE157}"/>
    <cellStyle name="Calculation 10 5" xfId="50411" xr:uid="{5861927D-2501-41DD-BACB-7C32F8F3419A}"/>
    <cellStyle name="Calculation 10 5 2" xfId="54765" xr:uid="{8E09625F-74E0-47B0-80DC-3B2F412D19EA}"/>
    <cellStyle name="Calculation 10 6" xfId="55043" xr:uid="{4ACD9185-FFF6-4AFC-92C4-3C495804CB3C}"/>
    <cellStyle name="Calculation 10 7" xfId="55327" xr:uid="{54FE1F0E-736B-4FF1-8BA7-C5C55915D041}"/>
    <cellStyle name="Calculation 10 8" xfId="55605" xr:uid="{7A635C73-4E03-4C3C-9365-A95BE8C5657B}"/>
    <cellStyle name="Calculation 10 9" xfId="55883" xr:uid="{4D2A0F74-4050-45F4-81CA-303C4B0A5797}"/>
    <cellStyle name="Calculation 11" xfId="48584" xr:uid="{39B3E6A3-E994-4D49-A2D5-3CBFB809CCCD}"/>
    <cellStyle name="Calculation 11 10" xfId="53651" xr:uid="{13D02DD6-E09B-443D-84DA-7FFDC9F6E4BA}"/>
    <cellStyle name="Calculation 11 2" xfId="53926" xr:uid="{446B8C4E-A2FD-4C2F-8DB6-25AF0C588001}"/>
    <cellStyle name="Calculation 11 3" xfId="54200" xr:uid="{47D5CA2B-EA9D-480B-8029-8B238D2CD653}"/>
    <cellStyle name="Calculation 11 4" xfId="54484" xr:uid="{3131DB98-B401-4E39-B7F9-D350D9B44277}"/>
    <cellStyle name="Calculation 11 5" xfId="54762" xr:uid="{074B8E7C-E7F7-4AF7-ABFA-7C6F6A63C8BE}"/>
    <cellStyle name="Calculation 11 6" xfId="55040" xr:uid="{31BD60DD-5CB1-44E3-A4F6-EF0FCFC15548}"/>
    <cellStyle name="Calculation 11 7" xfId="55324" xr:uid="{DB664839-E240-42FE-B4A2-99A23C8C4110}"/>
    <cellStyle name="Calculation 11 8" xfId="55602" xr:uid="{76320CEF-3E16-434F-8099-2B4052A4081D}"/>
    <cellStyle name="Calculation 11 9" xfId="55880" xr:uid="{8007FB44-6521-4D8B-B488-E5118C2AE1D4}"/>
    <cellStyle name="Calculation 12" xfId="48585" xr:uid="{BD0B4A46-D6E7-4955-A76F-B4CEA0F7B6C0}"/>
    <cellStyle name="Calculation 12 10" xfId="53655" xr:uid="{92F93B6B-BCA1-4E89-8E18-4BEEFD85F37F}"/>
    <cellStyle name="Calculation 12 2" xfId="48586" xr:uid="{C1E21E75-AE86-4482-A80A-0F4ADF03AED5}"/>
    <cellStyle name="Calculation 12 2 2" xfId="50420" xr:uid="{05DF2DCA-2378-429E-832B-9FBE14B212FA}"/>
    <cellStyle name="Calculation 12 2 2 2" xfId="53930" xr:uid="{3484B938-7137-4963-9F9A-493E3199C00B}"/>
    <cellStyle name="Calculation 12 3" xfId="50419" xr:uid="{ED99E0B2-7616-4165-A37B-4751721B7FAB}"/>
    <cellStyle name="Calculation 12 3 2" xfId="54204" xr:uid="{5400A558-6A41-47E6-9907-482049FED673}"/>
    <cellStyle name="Calculation 12 4" xfId="54488" xr:uid="{7A225076-3025-4574-9486-32AED382FBD2}"/>
    <cellStyle name="Calculation 12 5" xfId="54766" xr:uid="{19C77536-3948-4804-B94C-735DF76EE582}"/>
    <cellStyle name="Calculation 12 6" xfId="55044" xr:uid="{B071B609-DB1A-4F23-926A-FB21943766D5}"/>
    <cellStyle name="Calculation 12 7" xfId="55328" xr:uid="{DBD71F30-A2DC-486B-8D6B-79194606794D}"/>
    <cellStyle name="Calculation 12 8" xfId="55606" xr:uid="{8FCEF079-C923-4F2C-8A05-9CBED43E505B}"/>
    <cellStyle name="Calculation 12 9" xfId="55884" xr:uid="{EE2E87ED-F838-44E2-950C-D92B48C4E6E5}"/>
    <cellStyle name="Calculation 13" xfId="48587" xr:uid="{FBD1B811-F7AE-4D40-A5B6-702494C5D3A8}"/>
    <cellStyle name="Calculation 13 10" xfId="53650" xr:uid="{824021D1-8C80-49EA-A2BC-0E49D342E962}"/>
    <cellStyle name="Calculation 13 2" xfId="48588" xr:uid="{B465684D-09F1-4822-8340-76109DED6430}"/>
    <cellStyle name="Calculation 13 2 2" xfId="50422" xr:uid="{A86A5CC5-256C-4B03-9DE6-E088CE2387FA}"/>
    <cellStyle name="Calculation 13 2 2 2" xfId="53925" xr:uid="{7EC48EB4-3B98-446B-B3D8-B15A1E42DEE9}"/>
    <cellStyle name="Calculation 13 3" xfId="50421" xr:uid="{4BBD6AA9-C0B0-404B-9C9B-6CFB4BB796DE}"/>
    <cellStyle name="Calculation 13 3 2" xfId="54199" xr:uid="{3F7310DD-59FB-4FF3-850E-C16DDD81ED3F}"/>
    <cellStyle name="Calculation 13 4" xfId="54483" xr:uid="{4B039755-E315-4F10-83CA-AA2AD05D05AE}"/>
    <cellStyle name="Calculation 13 5" xfId="54761" xr:uid="{B1934ECF-8A88-423D-A574-64D27C2AF315}"/>
    <cellStyle name="Calculation 13 6" xfId="55039" xr:uid="{59F3571D-F2D3-4501-BFF4-8B0E9A055B10}"/>
    <cellStyle name="Calculation 13 7" xfId="55323" xr:uid="{6940C826-B564-4613-9833-F28E11FA8A00}"/>
    <cellStyle name="Calculation 13 8" xfId="55601" xr:uid="{18C33248-E829-4737-BB51-F7DDFC04D9C8}"/>
    <cellStyle name="Calculation 13 9" xfId="55879" xr:uid="{B8A3934F-9DED-45E6-85F7-C0D55A460E3F}"/>
    <cellStyle name="Calculation 14" xfId="48589" xr:uid="{95490EDC-15D1-46E5-B884-F507A719270D}"/>
    <cellStyle name="Calculation 14 10" xfId="53656" xr:uid="{971620C7-9FFF-401D-9014-A43F2995C306}"/>
    <cellStyle name="Calculation 14 2" xfId="48590" xr:uid="{5E289EE4-BA0F-43A8-BD8C-F79D4D6F4BA0}"/>
    <cellStyle name="Calculation 14 2 2" xfId="50424" xr:uid="{B1908E1B-72B9-41ED-B766-E839C8ABB872}"/>
    <cellStyle name="Calculation 14 2 2 2" xfId="53931" xr:uid="{5F8107A5-550C-4809-8215-A2FFDAEE01E1}"/>
    <cellStyle name="Calculation 14 3" xfId="50423" xr:uid="{89CBD87C-8B14-473C-A462-314EAFA4F98B}"/>
    <cellStyle name="Calculation 14 3 2" xfId="54205" xr:uid="{C29E5714-2966-4C5C-B570-9BC12D18741A}"/>
    <cellStyle name="Calculation 14 4" xfId="54489" xr:uid="{C0C9A50F-FB75-4BD6-B31C-C0FEB6D261F4}"/>
    <cellStyle name="Calculation 14 5" xfId="54767" xr:uid="{902A6DC5-4842-4687-8ACE-6F7D54BDBD60}"/>
    <cellStyle name="Calculation 14 6" xfId="55045" xr:uid="{5F23C7C2-3CFD-472C-8AEA-43B4ABF1F1ED}"/>
    <cellStyle name="Calculation 14 7" xfId="55329" xr:uid="{B7F91AC3-5BAD-44D7-BB79-8FE0916D09DC}"/>
    <cellStyle name="Calculation 14 8" xfId="55607" xr:uid="{0DD7BD3C-F185-48E9-9857-25D375DBFCBF}"/>
    <cellStyle name="Calculation 14 9" xfId="55885" xr:uid="{B7F0E333-5020-4456-9EC2-DFCA871472B5}"/>
    <cellStyle name="Calculation 15" xfId="48591" xr:uid="{DF0B14F3-8759-48C9-A2EA-D763B0727264}"/>
    <cellStyle name="Calculation 15 2" xfId="48592" xr:uid="{9FAB0808-933A-4DF8-A809-F61C86BB64F0}"/>
    <cellStyle name="Calculation 15 2 2" xfId="50426" xr:uid="{561E9017-1921-423B-98EB-95D5B7F3276B}"/>
    <cellStyle name="Calculation 15 3" xfId="50425" xr:uid="{1748DEC6-BBF2-4451-855A-86C22BB8603F}"/>
    <cellStyle name="Calculation 15 3 2" xfId="53888" xr:uid="{055E1C26-3ADF-49D7-9DA1-324787F0E34A}"/>
    <cellStyle name="Calculation 16" xfId="48593" xr:uid="{2C258B99-B62E-442E-A446-9669ACDA8A0E}"/>
    <cellStyle name="Calculation 16 2" xfId="48594" xr:uid="{9753F024-846A-46BA-A472-769838C1B99D}"/>
    <cellStyle name="Calculation 16 2 2" xfId="50428" xr:uid="{DC0F37BF-CC19-4B34-B123-A740F0571122}"/>
    <cellStyle name="Calculation 16 3" xfId="50427" xr:uid="{60F0F1F9-BFE5-49E8-9992-B2817937DEBA}"/>
    <cellStyle name="Calculation 16 3 2" xfId="53887" xr:uid="{F634AFE8-5FE3-41A4-8F0A-E44AC166E581}"/>
    <cellStyle name="Calculation 17" xfId="48595" xr:uid="{EA164743-2E00-45E8-A682-C9DA9A183938}"/>
    <cellStyle name="Calculation 17 2" xfId="50429" xr:uid="{68272BA9-F689-450C-AC70-28D28ECE02EE}"/>
    <cellStyle name="Calculation 17 2 2" xfId="54444" xr:uid="{4CB4B2A8-CF55-4251-8027-9E1AE0EA1640}"/>
    <cellStyle name="Calculation 18" xfId="48596" xr:uid="{08D699CF-7F13-4B48-9FC7-9179A012A0E4}"/>
    <cellStyle name="Calculation 18 2" xfId="50430" xr:uid="{F93A8704-8940-4578-AB65-579CC1A8AD3C}"/>
    <cellStyle name="Calculation 18 2 2" xfId="54443" xr:uid="{20592473-A2FB-4113-9226-C718D4D83F07}"/>
    <cellStyle name="Calculation 19" xfId="54445" xr:uid="{2CA5FCA1-5F04-4CC5-BCDD-A5AE8E4F5E06}"/>
    <cellStyle name="Calculation 2" xfId="62" xr:uid="{00000000-0005-0000-0000-000032000000}"/>
    <cellStyle name="Calculation 2 10" xfId="2156" xr:uid="{EDF01DCA-7F9E-43E1-A4F3-1079D91D6A30}"/>
    <cellStyle name="Calculation 2 10 2" xfId="2157" xr:uid="{E5BA8196-F19B-4050-815A-2B7AB530D06A}"/>
    <cellStyle name="Calculation 2 10 2 2" xfId="2158" xr:uid="{989D429A-A0DD-499C-9308-E03771DF347F}"/>
    <cellStyle name="Calculation 2 10 2 2 2" xfId="2159" xr:uid="{3BDC9ECE-54BD-49DD-B204-B6394B38A83E}"/>
    <cellStyle name="Calculation 2 10 2 3" xfId="2160" xr:uid="{DF9F553E-0A96-42D3-AA04-05248D882BD5}"/>
    <cellStyle name="Calculation 2 10 2 4" xfId="54172" xr:uid="{2BBD0589-DCF3-46E2-B9DC-7C4F3CB01F61}"/>
    <cellStyle name="Calculation 2 10 3" xfId="2161" xr:uid="{C79DD98F-BB2B-4D16-9F96-4766AB7B0A78}"/>
    <cellStyle name="Calculation 2 10 4" xfId="2162" xr:uid="{79921E99-F782-4413-9064-2B98A633C895}"/>
    <cellStyle name="Calculation 2 10 5" xfId="48598" xr:uid="{25C64D19-4711-4E08-B3B2-00EE48EF5C2F}"/>
    <cellStyle name="Calculation 2 10 6" xfId="50432" xr:uid="{23EC4B4E-499F-440A-90C6-020F55E0C766}"/>
    <cellStyle name="Calculation 2 100" xfId="2163" xr:uid="{B8EC3EE9-3077-4040-8E68-BA30B4AA7C62}"/>
    <cellStyle name="Calculation 2 101" xfId="2164" xr:uid="{E4D69BBB-7724-42E4-8AC7-7B64C6F31CA1}"/>
    <cellStyle name="Calculation 2 102" xfId="2165" xr:uid="{4ACED446-8E37-49A2-AFA4-04D996C0C960}"/>
    <cellStyle name="Calculation 2 103" xfId="2166" xr:uid="{3C0161B6-2C6E-46AA-B133-E28B6CBD4444}"/>
    <cellStyle name="Calculation 2 103 2" xfId="2167" xr:uid="{170E133F-6745-4822-B186-06CAD8027237}"/>
    <cellStyle name="Calculation 2 104" xfId="2168" xr:uid="{F1B1DFFF-6037-4FB2-B030-F556C9647751}"/>
    <cellStyle name="Calculation 2 105" xfId="48597" xr:uid="{AB246720-CA39-44EE-9C38-2C029F33AA65}"/>
    <cellStyle name="Calculation 2 106" xfId="50431" xr:uid="{A09E43D5-B7D1-48D5-8565-AEB7AF771182}"/>
    <cellStyle name="Calculation 2 107" xfId="2155" xr:uid="{1C98B3DE-F74F-4D87-BA06-A6B1850F66AB}"/>
    <cellStyle name="Calculation 2 108" xfId="1966" xr:uid="{BCD57164-4664-4019-B891-28082F0E9F41}"/>
    <cellStyle name="Calculation 2 11" xfId="2169" xr:uid="{17338915-E3E3-48DF-8299-A32FEC4DF9B1}"/>
    <cellStyle name="Calculation 2 11 2" xfId="2170" xr:uid="{B87CABA2-3874-4FC1-8B67-D3A43E04021F}"/>
    <cellStyle name="Calculation 2 11 2 2" xfId="2171" xr:uid="{6B0CC89A-638B-4C94-AF4D-F9F1C320BEA6}"/>
    <cellStyle name="Calculation 2 11 2 2 2" xfId="2172" xr:uid="{05BBF6DF-3E57-427D-8302-F7C9E1D6211D}"/>
    <cellStyle name="Calculation 2 11 2 3" xfId="2173" xr:uid="{8AEA8085-05F8-43CD-943A-2399B923E63D}"/>
    <cellStyle name="Calculation 2 11 3" xfId="2174" xr:uid="{A5EB86B1-34A1-4B20-AF77-B9DE6C3D174C}"/>
    <cellStyle name="Calculation 2 11 4" xfId="2175" xr:uid="{FE0AF953-6EEB-4EAB-911A-DDAD30ABFAC6}"/>
    <cellStyle name="Calculation 2 11 5" xfId="54456" xr:uid="{07DAACA4-FC29-4E4C-81B3-4F57016F5717}"/>
    <cellStyle name="Calculation 2 12" xfId="2176" xr:uid="{D191FE72-8933-49AA-84EF-CE93F050C98B}"/>
    <cellStyle name="Calculation 2 12 2" xfId="2177" xr:uid="{982C3B03-A496-42CB-BDCE-0331A9521D05}"/>
    <cellStyle name="Calculation 2 12 2 2" xfId="2178" xr:uid="{FE089303-7BD3-4062-ADDD-14A304BC20FA}"/>
    <cellStyle name="Calculation 2 12 2 2 2" xfId="2179" xr:uid="{2A9CA789-BABE-47DF-B7F7-EFB87020EDC7}"/>
    <cellStyle name="Calculation 2 12 2 3" xfId="2180" xr:uid="{E1C10588-2CF6-41D3-B674-6C0B8FA9F965}"/>
    <cellStyle name="Calculation 2 12 3" xfId="2181" xr:uid="{0A90F502-9838-4F36-AF6A-AAE11B42C3D8}"/>
    <cellStyle name="Calculation 2 12 4" xfId="2182" xr:uid="{9E6C3EDE-2235-48AA-96BB-007A422022EB}"/>
    <cellStyle name="Calculation 2 12 5" xfId="54734" xr:uid="{2C6E7AD6-A36E-4910-BD3D-0762C8C2043B}"/>
    <cellStyle name="Calculation 2 13" xfId="2183" xr:uid="{B780C649-695D-4DAF-A25C-AE3E19D87268}"/>
    <cellStyle name="Calculation 2 13 2" xfId="2184" xr:uid="{83D57F31-7ACE-46BC-AE9D-FAAD55F03666}"/>
    <cellStyle name="Calculation 2 13 2 2" xfId="2185" xr:uid="{D562C151-E3BE-4E86-BA92-0ECA2E28CFA9}"/>
    <cellStyle name="Calculation 2 13 2 2 2" xfId="2186" xr:uid="{F61DA937-0DAF-4B87-8F5A-91EBD6B3A0ED}"/>
    <cellStyle name="Calculation 2 13 2 3" xfId="2187" xr:uid="{6F1A1212-B928-4B32-898D-0B463D9280D4}"/>
    <cellStyle name="Calculation 2 13 3" xfId="2188" xr:uid="{04538BE4-5B60-4393-AC7A-C62D307BF605}"/>
    <cellStyle name="Calculation 2 13 4" xfId="2189" xr:uid="{A2BF69D9-20C5-4D9F-A579-6EEE5CBD92F0}"/>
    <cellStyle name="Calculation 2 13 5" xfId="55012" xr:uid="{C2077C1C-0F8E-4568-B4E7-E6DCF2D60EA1}"/>
    <cellStyle name="Calculation 2 14" xfId="2190" xr:uid="{36235DAE-051F-478B-B3E7-294F3E1B1849}"/>
    <cellStyle name="Calculation 2 14 2" xfId="2191" xr:uid="{694E021A-AA2B-40CF-A8B7-FCFEB32B61BC}"/>
    <cellStyle name="Calculation 2 14 2 2" xfId="2192" xr:uid="{9B337BAF-7C2C-4478-9936-5A89961B6A4D}"/>
    <cellStyle name="Calculation 2 14 2 2 2" xfId="2193" xr:uid="{CAB85BCC-C81D-4766-9448-D354F2E5C87A}"/>
    <cellStyle name="Calculation 2 14 2 3" xfId="2194" xr:uid="{AD04AA74-DF32-4798-88D9-1D16B0A0AD5A}"/>
    <cellStyle name="Calculation 2 14 3" xfId="2195" xr:uid="{8D9FF3C1-819F-40C6-BCEF-6E1E3BD5D073}"/>
    <cellStyle name="Calculation 2 14 4" xfId="2196" xr:uid="{5D033A34-DF17-4B9A-81C4-AF4C0CBFBE64}"/>
    <cellStyle name="Calculation 2 14 5" xfId="55296" xr:uid="{1B759E9A-C7E5-411E-BE3C-95F98468AB90}"/>
    <cellStyle name="Calculation 2 15" xfId="2197" xr:uid="{67B157C5-6AF3-435C-97D7-6081F6F54FCD}"/>
    <cellStyle name="Calculation 2 15 2" xfId="2198" xr:uid="{A5B26796-34D1-4EC9-9006-74CA1AD8155C}"/>
    <cellStyle name="Calculation 2 15 2 2" xfId="2199" xr:uid="{3150279E-6C27-4945-9D93-52E149435AE4}"/>
    <cellStyle name="Calculation 2 15 3" xfId="2200" xr:uid="{97AB5C2E-FC87-408E-B620-3F7614561C8A}"/>
    <cellStyle name="Calculation 2 15 4" xfId="55574" xr:uid="{06D0C86E-D0D3-47E9-8206-8449922E6C68}"/>
    <cellStyle name="Calculation 2 16" xfId="2201" xr:uid="{D66C8F85-DAA0-49DB-B245-240DE4B4E22D}"/>
    <cellStyle name="Calculation 2 16 2" xfId="2202" xr:uid="{E646F6F4-F0DD-478D-B1F8-688101A70125}"/>
    <cellStyle name="Calculation 2 16 2 2" xfId="2203" xr:uid="{74CAC5F6-ABDB-46C0-B925-C25345273B90}"/>
    <cellStyle name="Calculation 2 16 3" xfId="55852" xr:uid="{088B82E0-E449-427E-B50D-75DFBC3A1555}"/>
    <cellStyle name="Calculation 2 17" xfId="2204" xr:uid="{50F0FBC6-64BE-40D6-9664-F2281F0206AF}"/>
    <cellStyle name="Calculation 2 17 2" xfId="2205" xr:uid="{87D70A61-ACB7-49CC-B7FF-F3560D014B41}"/>
    <cellStyle name="Calculation 2 17 2 2" xfId="2206" xr:uid="{E44F4330-DF49-4A99-9872-77ECC7E216B2}"/>
    <cellStyle name="Calculation 2 17 3" xfId="53624" xr:uid="{50FA9B5A-5F1B-43DD-AFB2-481106176A4C}"/>
    <cellStyle name="Calculation 2 18" xfId="2207" xr:uid="{D7E22D62-BDB6-4C79-8C29-5D1A10B4E508}"/>
    <cellStyle name="Calculation 2 18 2" xfId="2208" xr:uid="{63ABEF50-392D-43EB-9DB8-3039E7F62C36}"/>
    <cellStyle name="Calculation 2 18 2 2" xfId="2209" xr:uid="{74BAA40D-FC13-49D7-8F87-E0F42BFC844C}"/>
    <cellStyle name="Calculation 2 19" xfId="2210" xr:uid="{0594B9AE-F56B-4D15-B5D7-9C823CF0C10A}"/>
    <cellStyle name="Calculation 2 19 2" xfId="2211" xr:uid="{DD124916-ED98-4707-AA0D-B5E45278BB7E}"/>
    <cellStyle name="Calculation 2 19 2 2" xfId="2212" xr:uid="{88591F5E-987F-49AE-8B4A-8832A32DC4E9}"/>
    <cellStyle name="Calculation 2 2" xfId="63" xr:uid="{00000000-0005-0000-0000-000033000000}"/>
    <cellStyle name="Calculation 2 2 10" xfId="53666" xr:uid="{D8BC129D-4B62-4358-AD67-627C66029E63}"/>
    <cellStyle name="Calculation 2 2 11" xfId="2213" xr:uid="{BE7340E1-0E5E-405E-B7DB-DE7AAAA14A41}"/>
    <cellStyle name="Calculation 2 2 12" xfId="1967" xr:uid="{962AC11B-3634-46EA-9213-D60B1C64D83C}"/>
    <cellStyle name="Calculation 2 2 2" xfId="104" xr:uid="{00000000-0005-0000-0000-000034000000}"/>
    <cellStyle name="Calculation 2 2 2 2" xfId="1219" xr:uid="{2684ED19-E87C-4A78-8C48-B76652CB12ED}"/>
    <cellStyle name="Calculation 2 2 2 2 2" xfId="2216" xr:uid="{3960A734-59A5-4D89-A1A4-C3420FF6EC33}"/>
    <cellStyle name="Calculation 2 2 2 2 2 2" xfId="48602" xr:uid="{6AC1E53E-7B38-4F53-B40C-D5F2A2C48BFB}"/>
    <cellStyle name="Calculation 2 2 2 2 2 3" xfId="50436" xr:uid="{83B9C80D-B970-4624-8511-D4A99D3AEEE7}"/>
    <cellStyle name="Calculation 2 2 2 2 3" xfId="48601" xr:uid="{D0F94247-AF7D-4B0F-8984-16B7C2FD169E}"/>
    <cellStyle name="Calculation 2 2 2 2 4" xfId="50435" xr:uid="{A91E1B7C-A41C-4D18-BDBB-CDCB79CD67F6}"/>
    <cellStyle name="Calculation 2 2 2 2 5" xfId="2215" xr:uid="{A285AD9C-7F6C-4D97-9FCB-FF31F9FC885E}"/>
    <cellStyle name="Calculation 2 2 2 3" xfId="1843" xr:uid="{1E07B029-2AA3-4A0A-BF91-A9917E8D766A}"/>
    <cellStyle name="Calculation 2 2 2 3 2" xfId="48603" xr:uid="{118BCAE1-416D-47A6-96CE-2527D56C277D}"/>
    <cellStyle name="Calculation 2 2 2 3 3" xfId="50437" xr:uid="{E8D074DE-AD57-48D4-9BB0-6ADA8B97141D}"/>
    <cellStyle name="Calculation 2 2 2 3 4" xfId="2217" xr:uid="{43FB56D5-8313-4D95-938B-8B4EC9E2C434}"/>
    <cellStyle name="Calculation 2 2 2 4" xfId="48600" xr:uid="{E12B9E19-5BF0-438F-9E4E-D588927140C4}"/>
    <cellStyle name="Calculation 2 2 2 4 2" xfId="53941" xr:uid="{0D16BFA5-0F12-4E66-8B0B-E4748795B701}"/>
    <cellStyle name="Calculation 2 2 2 5" xfId="50434" xr:uid="{82908A2C-297E-450C-A739-5FCFB9BE9812}"/>
    <cellStyle name="Calculation 2 2 2 6" xfId="2214" xr:uid="{E1A2A4D0-8617-4665-93A5-A5EC6403ADAE}"/>
    <cellStyle name="Calculation 2 2 2 7" xfId="1985" xr:uid="{56A6EC6A-2BB1-4A13-8B6E-BEE0BE94DE44}"/>
    <cellStyle name="Calculation 2 2 3" xfId="1810" xr:uid="{33A5DF14-A183-404C-AB4D-7D31ACA88DB9}"/>
    <cellStyle name="Calculation 2 2 3 2" xfId="48605" xr:uid="{50538073-34B3-4A5A-83C8-54C10FA4B0EC}"/>
    <cellStyle name="Calculation 2 2 3 2 2" xfId="50439" xr:uid="{729C7D0B-FABF-40CE-BB13-E628387F0872}"/>
    <cellStyle name="Calculation 2 2 3 3" xfId="48604" xr:uid="{2150A22B-C7BD-47A4-8EBE-836246D4363B}"/>
    <cellStyle name="Calculation 2 2 3 3 2" xfId="54216" xr:uid="{0AC02844-225F-46A4-85E3-ED0CE59E6C90}"/>
    <cellStyle name="Calculation 2 2 3 4" xfId="50438" xr:uid="{2B0D34AE-9DFA-44DB-A6C6-C6F52369ED99}"/>
    <cellStyle name="Calculation 2 2 3 5" xfId="2218" xr:uid="{51A0FB19-39B5-441D-907F-487260DB341B}"/>
    <cellStyle name="Calculation 2 2 4" xfId="2219" xr:uid="{15DCEB06-6D2C-4A41-999E-E07F7302F192}"/>
    <cellStyle name="Calculation 2 2 4 2" xfId="48606" xr:uid="{6B4E5C0C-A579-40B6-98E5-0B8DF3B840F6}"/>
    <cellStyle name="Calculation 2 2 4 2 2" xfId="54500" xr:uid="{A82144D4-113E-4974-A81D-91B01A6FBBC4}"/>
    <cellStyle name="Calculation 2 2 4 3" xfId="50440" xr:uid="{75ACF365-2FD7-48F0-83DB-243BB18D5C08}"/>
    <cellStyle name="Calculation 2 2 5" xfId="48599" xr:uid="{4DA544E8-D3B1-42B4-B792-098FEA80D4D7}"/>
    <cellStyle name="Calculation 2 2 5 2" xfId="54778" xr:uid="{1E695C2C-1727-44CC-B527-960DE4293BC0}"/>
    <cellStyle name="Calculation 2 2 6" xfId="50433" xr:uid="{7EEBDC7E-E50D-4CA3-A47A-FB957A839B2E}"/>
    <cellStyle name="Calculation 2 2 6 2" xfId="55056" xr:uid="{D5DBC0FE-AFCD-4CD4-BF40-88FED88ADFE0}"/>
    <cellStyle name="Calculation 2 2 7" xfId="55340" xr:uid="{1F01B7D0-0337-4823-9B74-866E252EB44A}"/>
    <cellStyle name="Calculation 2 2 8" xfId="55618" xr:uid="{871249B9-6576-4D93-9EBD-573D6D37AAC5}"/>
    <cellStyle name="Calculation 2 2 9" xfId="55896" xr:uid="{4357AB55-FFE5-4D18-AA6B-57EACD2D2BEC}"/>
    <cellStyle name="Calculation 2 20" xfId="2220" xr:uid="{630F6672-33D5-49CB-B845-B3C3D681E8FC}"/>
    <cellStyle name="Calculation 2 20 2" xfId="2221" xr:uid="{DC7938B5-00F2-4748-A59A-81200DD5DA44}"/>
    <cellStyle name="Calculation 2 20 2 2" xfId="2222" xr:uid="{3AB5B054-C301-4C73-81D9-2C00A8FB690D}"/>
    <cellStyle name="Calculation 2 21" xfId="2223" xr:uid="{D919F8F7-B57D-4F8B-BFD3-BCB58F1999FA}"/>
    <cellStyle name="Calculation 2 21 2" xfId="2224" xr:uid="{442432AC-41F9-4ADE-9CDF-0B36A02FCD0F}"/>
    <cellStyle name="Calculation 2 21 2 2" xfId="2225" xr:uid="{8A58552F-5252-4933-BB88-2A6B9259D88D}"/>
    <cellStyle name="Calculation 2 22" xfId="2226" xr:uid="{C2EAED5B-6E9E-495F-88B1-A9EC2E1E2B1A}"/>
    <cellStyle name="Calculation 2 22 2" xfId="2227" xr:uid="{54E24DEA-EEF2-4E6D-A386-7F81D1AFC8C6}"/>
    <cellStyle name="Calculation 2 22 2 2" xfId="2228" xr:uid="{5A250893-43A2-42C4-BEEA-DF2876592FB5}"/>
    <cellStyle name="Calculation 2 23" xfId="2229" xr:uid="{A25DEB7B-C5FC-417B-A17E-42E87E83492F}"/>
    <cellStyle name="Calculation 2 23 2" xfId="2230" xr:uid="{85B67AE5-A4F8-4520-BAD9-FDD358B69FBC}"/>
    <cellStyle name="Calculation 2 23 2 2" xfId="2231" xr:uid="{670ECA19-034D-4D15-9E0D-5FC2DB3C08EB}"/>
    <cellStyle name="Calculation 2 24" xfId="2232" xr:uid="{7D0E6EEE-1EDC-4A6E-8CD8-DCC65DD6DCD5}"/>
    <cellStyle name="Calculation 2 24 2" xfId="2233" xr:uid="{E9AA5B45-3572-4440-BE4B-BA9533CB2003}"/>
    <cellStyle name="Calculation 2 24 2 2" xfId="2234" xr:uid="{3E15ADE3-B195-4C81-B8F7-3DCD1A48C089}"/>
    <cellStyle name="Calculation 2 25" xfId="2235" xr:uid="{91F7392F-EB35-4B43-AEA2-E2031C986C34}"/>
    <cellStyle name="Calculation 2 25 2" xfId="2236" xr:uid="{743B1FE6-953C-466C-975C-F4032D6FD632}"/>
    <cellStyle name="Calculation 2 25 2 2" xfId="2237" xr:uid="{54935F9F-D609-46C4-83B9-19080125052F}"/>
    <cellStyle name="Calculation 2 26" xfId="2238" xr:uid="{8F8339C9-DCA4-44F5-B29D-087C7439CB03}"/>
    <cellStyle name="Calculation 2 26 2" xfId="2239" xr:uid="{2C3906F6-9BBF-424B-8A72-EAF49692ED5D}"/>
    <cellStyle name="Calculation 2 26 2 2" xfId="2240" xr:uid="{1C5EA6FD-5907-4A10-9F40-AAB57E6B4F27}"/>
    <cellStyle name="Calculation 2 27" xfId="2241" xr:uid="{6D72E35A-718E-494D-AA0B-825327B0F2D3}"/>
    <cellStyle name="Calculation 2 27 2" xfId="2242" xr:uid="{55B5499B-971C-4902-BEF7-FC20CF48FCAC}"/>
    <cellStyle name="Calculation 2 27 2 2" xfId="2243" xr:uid="{6B7F2DDB-2403-440D-A7A9-796F4124F77F}"/>
    <cellStyle name="Calculation 2 28" xfId="2244" xr:uid="{856F444B-4ADE-4EE2-8B65-0A09613042C2}"/>
    <cellStyle name="Calculation 2 28 2" xfId="2245" xr:uid="{6924D345-D6A6-4E18-91E3-6374B682D397}"/>
    <cellStyle name="Calculation 2 28 2 2" xfId="2246" xr:uid="{31F16879-CB30-4D97-AFD0-FD7AA62D2101}"/>
    <cellStyle name="Calculation 2 29" xfId="2247" xr:uid="{D5367A22-C786-4A89-AA34-EB9F49EB2AEF}"/>
    <cellStyle name="Calculation 2 29 2" xfId="2248" xr:uid="{4A521113-4E45-4D8A-882C-520BEA9BC6BB}"/>
    <cellStyle name="Calculation 2 29 2 2" xfId="2249" xr:uid="{0A23D140-F088-4C19-8408-E7945AF44396}"/>
    <cellStyle name="Calculation 2 3" xfId="103" xr:uid="{00000000-0005-0000-0000-000035000000}"/>
    <cellStyle name="Calculation 2 3 10" xfId="53698" xr:uid="{BF09B628-FE22-4435-B45A-126AF0F2D2FD}"/>
    <cellStyle name="Calculation 2 3 11" xfId="2250" xr:uid="{6E701B17-BFA6-4374-8232-618796EF87AB}"/>
    <cellStyle name="Calculation 2 3 12" xfId="1984" xr:uid="{B0209D59-E1F1-42D9-8F0C-69CD5BAD5A93}"/>
    <cellStyle name="Calculation 2 3 2" xfId="1220" xr:uid="{D9225EEB-8ACA-48A7-8B9A-F5AF4759E748}"/>
    <cellStyle name="Calculation 2 3 2 2" xfId="2252" xr:uid="{0405B323-AD45-4859-B29F-755DE48A862C}"/>
    <cellStyle name="Calculation 2 3 2 2 2" xfId="2253" xr:uid="{E5D11BBD-6764-45ED-A525-C3769D963354}"/>
    <cellStyle name="Calculation 2 3 2 2 3" xfId="48609" xr:uid="{B657F620-3F84-4DF4-B59B-E5B92722F853}"/>
    <cellStyle name="Calculation 2 3 2 2 4" xfId="50443" xr:uid="{3425F36B-01BD-462E-9D35-C08DBFD0D2E4}"/>
    <cellStyle name="Calculation 2 3 2 3" xfId="2254" xr:uid="{02EF6259-1C34-463A-AD1F-583127E27D9D}"/>
    <cellStyle name="Calculation 2 3 2 3 2" xfId="53974" xr:uid="{5556B017-8C33-4F51-8D49-5BEA05EE3982}"/>
    <cellStyle name="Calculation 2 3 2 4" xfId="48608" xr:uid="{15A1B6CD-1D26-48FF-87DF-6D8CD60352F2}"/>
    <cellStyle name="Calculation 2 3 2 5" xfId="50442" xr:uid="{CE56EC69-0A0E-4AE9-A8F4-EB9F13910F32}"/>
    <cellStyle name="Calculation 2 3 2 6" xfId="2251" xr:uid="{AA81E528-9BC5-4324-ADBA-191BF47D702C}"/>
    <cellStyle name="Calculation 2 3 3" xfId="1844" xr:uid="{7D2444E2-52F9-4128-8C98-46CB2565E9D1}"/>
    <cellStyle name="Calculation 2 3 3 2" xfId="48610" xr:uid="{0281EF1B-8552-495C-85E9-6CEE331505BA}"/>
    <cellStyle name="Calculation 2 3 3 2 2" xfId="54250" xr:uid="{60181F5A-29FE-4692-AA55-C4E430A19799}"/>
    <cellStyle name="Calculation 2 3 3 3" xfId="50444" xr:uid="{0071F28B-B63E-4AF2-BE54-4A9790D84664}"/>
    <cellStyle name="Calculation 2 3 3 4" xfId="2255" xr:uid="{E09AE8A1-7E2B-4826-8608-7FE88F8CAC9A}"/>
    <cellStyle name="Calculation 2 3 4" xfId="2256" xr:uid="{75C25D4A-5DB4-4DC9-86C9-59EFA60148F9}"/>
    <cellStyle name="Calculation 2 3 4 2" xfId="54534" xr:uid="{647307AA-3C8D-40A0-A343-D93416E2D81B}"/>
    <cellStyle name="Calculation 2 3 5" xfId="48607" xr:uid="{012737AD-7BF0-45BB-BB9B-FE9640547E69}"/>
    <cellStyle name="Calculation 2 3 5 2" xfId="54812" xr:uid="{3F0DB646-8858-4B8D-988C-048CFB3D12AC}"/>
    <cellStyle name="Calculation 2 3 6" xfId="50441" xr:uid="{646E3954-AF37-4701-92C6-36A0071C9C96}"/>
    <cellStyle name="Calculation 2 3 6 2" xfId="55090" xr:uid="{FB0AA111-9E00-438F-92C6-F1886A75E1B4}"/>
    <cellStyle name="Calculation 2 3 7" xfId="55374" xr:uid="{A381692D-C3D3-42C1-B11C-4FCAF67433DB}"/>
    <cellStyle name="Calculation 2 3 8" xfId="55652" xr:uid="{392D92BD-4616-4B91-A619-7ADD11D7A463}"/>
    <cellStyle name="Calculation 2 3 9" xfId="55930" xr:uid="{BFE1C3D5-756E-44C2-A067-622632389A05}"/>
    <cellStyle name="Calculation 2 30" xfId="2257" xr:uid="{C2B62786-2B68-4540-8A09-6B0A8709AB08}"/>
    <cellStyle name="Calculation 2 30 2" xfId="2258" xr:uid="{2F8A01D5-FEA8-45CD-82E0-6DE592CA61D0}"/>
    <cellStyle name="Calculation 2 30 2 2" xfId="2259" xr:uid="{F7A63339-CFED-4E61-9585-16FB38D1B6D2}"/>
    <cellStyle name="Calculation 2 31" xfId="2260" xr:uid="{7134026F-6206-4883-B542-673F49CC7B58}"/>
    <cellStyle name="Calculation 2 31 2" xfId="2261" xr:uid="{6EECCD98-6856-4A44-8F44-03540060FDFB}"/>
    <cellStyle name="Calculation 2 31 2 2" xfId="2262" xr:uid="{F273668D-7A6C-477A-AB0C-6F4A678EBD1C}"/>
    <cellStyle name="Calculation 2 32" xfId="2263" xr:uid="{C9D0B4CC-7A24-482D-A8E0-AAAFE3396FF2}"/>
    <cellStyle name="Calculation 2 32 2" xfId="2264" xr:uid="{2C1FB8F1-E411-4EEF-9BA8-B2A8BD0BD4D6}"/>
    <cellStyle name="Calculation 2 32 2 2" xfId="2265" xr:uid="{57FBD953-B9EB-4469-8CC4-CBF502DDBAF7}"/>
    <cellStyle name="Calculation 2 33" xfId="2266" xr:uid="{B7978BD5-4B6C-4D7A-A0B5-B7C80F756A5A}"/>
    <cellStyle name="Calculation 2 33 2" xfId="2267" xr:uid="{2E0225CE-E206-41E0-AAFF-40C2E48E71CD}"/>
    <cellStyle name="Calculation 2 33 2 2" xfId="2268" xr:uid="{2D70C14F-06AB-4098-81BA-DDCC86A7B3C0}"/>
    <cellStyle name="Calculation 2 34" xfId="2269" xr:uid="{4443467A-F092-4F87-9BE8-F91F6A9A4D32}"/>
    <cellStyle name="Calculation 2 34 2" xfId="2270" xr:uid="{E34C5E75-B728-4411-A51B-6A31CC50AE44}"/>
    <cellStyle name="Calculation 2 34 2 2" xfId="2271" xr:uid="{1D79713E-EFBD-4416-89C3-28EC5F17E1DF}"/>
    <cellStyle name="Calculation 2 35" xfId="2272" xr:uid="{431C09EB-27EB-4C40-AFE3-28D43BF4CE26}"/>
    <cellStyle name="Calculation 2 35 2" xfId="2273" xr:uid="{C1A8AAB4-8B77-49A4-BDFA-A910B47EF8BC}"/>
    <cellStyle name="Calculation 2 35 2 2" xfId="2274" xr:uid="{6A3347CC-26BA-4A40-A6C1-4B21BC14D87B}"/>
    <cellStyle name="Calculation 2 36" xfId="2275" xr:uid="{875E5B4C-CA16-4B7F-A12C-8376AEA41DB0}"/>
    <cellStyle name="Calculation 2 36 2" xfId="2276" xr:uid="{1ED2204A-11B3-4560-A800-CDF827796880}"/>
    <cellStyle name="Calculation 2 36 2 2" xfId="2277" xr:uid="{14FE2DFC-7663-44F9-B287-DFD099F7E045}"/>
    <cellStyle name="Calculation 2 37" xfId="2278" xr:uid="{74BBC7AA-3DB9-42AF-BB56-35E29B9DF80E}"/>
    <cellStyle name="Calculation 2 37 2" xfId="2279" xr:uid="{71FC4123-89D0-49C5-BAA1-1B34EB1C048A}"/>
    <cellStyle name="Calculation 2 37 2 2" xfId="2280" xr:uid="{E4E84BA6-0F33-4EBE-B4EC-9670F31EC5F6}"/>
    <cellStyle name="Calculation 2 38" xfId="2281" xr:uid="{85A327C3-C57B-45A2-B5AA-FAF8B441A7FF}"/>
    <cellStyle name="Calculation 2 38 2" xfId="2282" xr:uid="{B51CC962-27E7-4C74-9CC7-46A2DAD8209A}"/>
    <cellStyle name="Calculation 2 38 2 2" xfId="2283" xr:uid="{6F1979C3-B184-478D-89D6-059C809F0FC9}"/>
    <cellStyle name="Calculation 2 39" xfId="2284" xr:uid="{670D8376-647C-4C5C-A433-F2C6A15AB3F6}"/>
    <cellStyle name="Calculation 2 39 2" xfId="2285" xr:uid="{91D379AD-58EC-4CAB-8FE3-F6E416100E99}"/>
    <cellStyle name="Calculation 2 39 2 2" xfId="2286" xr:uid="{1DA73DBC-A7BF-4206-A136-F4F4C6B92401}"/>
    <cellStyle name="Calculation 2 4" xfId="1221" xr:uid="{E7C517ED-2AB0-43EF-B5E0-EFE2C40EAAC2}"/>
    <cellStyle name="Calculation 2 4 10" xfId="53731" xr:uid="{4F1C4A14-4A71-4BDF-B450-73D0561F5C92}"/>
    <cellStyle name="Calculation 2 4 11" xfId="2287" xr:uid="{8CF8D9F2-C601-4413-BA2E-438169B4B887}"/>
    <cellStyle name="Calculation 2 4 2" xfId="1845" xr:uid="{28FB4E74-CFFE-4F24-9848-FDEB18544532}"/>
    <cellStyle name="Calculation 2 4 2 2" xfId="2289" xr:uid="{8E056778-605E-4B8F-B1D2-FDB2234BFE0C}"/>
    <cellStyle name="Calculation 2 4 2 2 2" xfId="2290" xr:uid="{89FFDA3E-9FDE-41CF-8A8F-F1EABAF46D02}"/>
    <cellStyle name="Calculation 2 4 2 2 3" xfId="54007" xr:uid="{B6658169-2777-4D34-9B19-7EF6738F5C74}"/>
    <cellStyle name="Calculation 2 4 2 3" xfId="2291" xr:uid="{05113EE7-F22F-4326-840C-EACB2290996D}"/>
    <cellStyle name="Calculation 2 4 2 4" xfId="48612" xr:uid="{B3C774CD-AC44-49EC-BC95-98E4C8FD3DF6}"/>
    <cellStyle name="Calculation 2 4 2 5" xfId="50446" xr:uid="{6322BA96-D5A4-4874-B7B3-16B3FE4D9E25}"/>
    <cellStyle name="Calculation 2 4 2 6" xfId="2288" xr:uid="{B241B507-90CF-4455-AD5F-3132C610D9C5}"/>
    <cellStyle name="Calculation 2 4 3" xfId="2292" xr:uid="{98270472-F271-41D0-B272-341F308299B0}"/>
    <cellStyle name="Calculation 2 4 3 2" xfId="54284" xr:uid="{5EF1784B-16A1-4B6B-B558-EFC8559D76DD}"/>
    <cellStyle name="Calculation 2 4 4" xfId="2293" xr:uid="{63E622A4-3D6A-4F4E-B8EE-2980A76A0B56}"/>
    <cellStyle name="Calculation 2 4 4 2" xfId="54568" xr:uid="{E5B23C6C-0AEB-40FC-8ABA-644BF49CD9E0}"/>
    <cellStyle name="Calculation 2 4 5" xfId="48611" xr:uid="{8762F879-D563-4E16-9BAD-B6D3D661E5A8}"/>
    <cellStyle name="Calculation 2 4 5 2" xfId="54846" xr:uid="{D5A97936-5128-4E36-B468-EA4C56AA9D83}"/>
    <cellStyle name="Calculation 2 4 6" xfId="50445" xr:uid="{109DB65D-AED3-41E0-BAC9-7AF252DB99C8}"/>
    <cellStyle name="Calculation 2 4 6 2" xfId="55124" xr:uid="{3AF67D91-EE08-4C61-84C2-CD64286AAE6C}"/>
    <cellStyle name="Calculation 2 4 7" xfId="55408" xr:uid="{7339F72A-EBDE-49F6-A75F-E3B0A0AD762D}"/>
    <cellStyle name="Calculation 2 4 8" xfId="55686" xr:uid="{D8DD201A-2760-4DF9-AFBD-028F336B5F0D}"/>
    <cellStyle name="Calculation 2 4 9" xfId="55964" xr:uid="{47702497-EE4F-4866-905A-9D8FE4CC864B}"/>
    <cellStyle name="Calculation 2 40" xfId="2294" xr:uid="{9D0D8418-22B4-4A74-973C-CD433F1387CA}"/>
    <cellStyle name="Calculation 2 40 2" xfId="2295" xr:uid="{D2701500-9440-465C-A2C2-E17163BDA7E9}"/>
    <cellStyle name="Calculation 2 40 2 2" xfId="2296" xr:uid="{2B5D46DF-A9DB-4624-8BB1-DC217B491E8E}"/>
    <cellStyle name="Calculation 2 41" xfId="2297" xr:uid="{424E853C-4E47-4584-8358-120C2DDE7CFE}"/>
    <cellStyle name="Calculation 2 41 2" xfId="2298" xr:uid="{7E6DBD09-9D03-432E-A960-EDDA59EAA0CC}"/>
    <cellStyle name="Calculation 2 41 2 2" xfId="2299" xr:uid="{06947F94-3CC2-493F-B381-C5CC17A29A12}"/>
    <cellStyle name="Calculation 2 42" xfId="2300" xr:uid="{9E4DD69C-CCEC-426E-9C89-86C38AF3BECC}"/>
    <cellStyle name="Calculation 2 42 2" xfId="2301" xr:uid="{5627123B-7C68-4553-A67A-8843104FFEA6}"/>
    <cellStyle name="Calculation 2 42 2 2" xfId="2302" xr:uid="{5A2403F0-E81C-4B33-8BF1-5A17E9B4C300}"/>
    <cellStyle name="Calculation 2 43" xfId="2303" xr:uid="{7E2324A3-7F76-4B69-A4B0-491CCD8D8B00}"/>
    <cellStyle name="Calculation 2 43 2" xfId="2304" xr:uid="{718F9A84-4C48-47F0-A013-FF3E0BDB58C4}"/>
    <cellStyle name="Calculation 2 43 2 2" xfId="2305" xr:uid="{6E808BD0-B3E0-477A-9088-B6A9DC19F53B}"/>
    <cellStyle name="Calculation 2 44" xfId="2306" xr:uid="{F14F26B3-B891-458D-9406-7A785B59AA0D}"/>
    <cellStyle name="Calculation 2 44 2" xfId="2307" xr:uid="{D5B3DBB9-07F2-4C68-B379-8FD64751E4F6}"/>
    <cellStyle name="Calculation 2 44 2 2" xfId="2308" xr:uid="{E8345663-B52C-4D9B-983A-BD9A0D69A7FD}"/>
    <cellStyle name="Calculation 2 45" xfId="2309" xr:uid="{6ED713F1-248A-46DC-9C81-1EC602E575C4}"/>
    <cellStyle name="Calculation 2 45 2" xfId="2310" xr:uid="{D49C77B8-8DEB-4B35-A460-B16285CDE573}"/>
    <cellStyle name="Calculation 2 45 2 2" xfId="2311" xr:uid="{060B6160-38BD-49C2-83CB-DBFCD4ED32CD}"/>
    <cellStyle name="Calculation 2 46" xfId="2312" xr:uid="{6483BA47-F7B4-445B-B8FC-CF0976F9910B}"/>
    <cellStyle name="Calculation 2 46 2" xfId="2313" xr:uid="{27EB0621-846E-4B3F-A52A-EC240E63E9BF}"/>
    <cellStyle name="Calculation 2 46 2 2" xfId="2314" xr:uid="{B25CE9DA-F95F-4FD0-9A61-21F52C8EFED6}"/>
    <cellStyle name="Calculation 2 47" xfId="2315" xr:uid="{CD760BC8-C7F7-409E-BA37-2364A54847AC}"/>
    <cellStyle name="Calculation 2 47 2" xfId="2316" xr:uid="{86273477-A61E-4293-8582-227A8D606B7E}"/>
    <cellStyle name="Calculation 2 47 2 2" xfId="2317" xr:uid="{9A88837F-3B08-4461-BB99-682A742D5097}"/>
    <cellStyle name="Calculation 2 48" xfId="2318" xr:uid="{1BE8F5CF-5AF1-4114-8807-0F9F45C91392}"/>
    <cellStyle name="Calculation 2 48 2" xfId="2319" xr:uid="{477BA16D-601A-41C3-93B4-9E5D90C71543}"/>
    <cellStyle name="Calculation 2 48 2 2" xfId="2320" xr:uid="{2C0DE8B3-6354-46A8-BAAC-9ED5463F7BA3}"/>
    <cellStyle name="Calculation 2 49" xfId="2321" xr:uid="{D49C68C5-D879-4A39-A387-6351FF05487B}"/>
    <cellStyle name="Calculation 2 49 2" xfId="2322" xr:uid="{99064BDE-18D7-4796-8C69-C7CE2665C83B}"/>
    <cellStyle name="Calculation 2 49 2 2" xfId="2323" xr:uid="{151ABBFE-8F60-4353-9919-0F0DF47ABE09}"/>
    <cellStyle name="Calculation 2 5" xfId="1222" xr:uid="{8EFE8DD4-24C5-4392-89A5-FCC224890AED}"/>
    <cellStyle name="Calculation 2 5 10" xfId="53764" xr:uid="{70AEB33D-58F6-4E1C-B804-F07332482953}"/>
    <cellStyle name="Calculation 2 5 11" xfId="2324" xr:uid="{E44E448D-7AA6-4331-971A-D02211363802}"/>
    <cellStyle name="Calculation 2 5 2" xfId="1846" xr:uid="{72EEC5D2-8CF5-4EAD-A513-14ADA7CB2F47}"/>
    <cellStyle name="Calculation 2 5 2 2" xfId="2326" xr:uid="{F8A70AEF-A351-47C7-A2FA-4AB6518FA723}"/>
    <cellStyle name="Calculation 2 5 2 2 2" xfId="2327" xr:uid="{72A5A183-693E-4883-917F-303409DEE6AD}"/>
    <cellStyle name="Calculation 2 5 2 2 3" xfId="54040" xr:uid="{3F293EEB-89AE-4424-819D-B640F86A9AD5}"/>
    <cellStyle name="Calculation 2 5 2 3" xfId="2328" xr:uid="{99815D7C-9887-45C1-946D-3640C2D0588D}"/>
    <cellStyle name="Calculation 2 5 2 4" xfId="48614" xr:uid="{C0A29449-3702-49CB-B80C-7C6B6D3E4A56}"/>
    <cellStyle name="Calculation 2 5 2 5" xfId="50448" xr:uid="{78A3EF29-6CB4-4BC4-80AF-797D0D02CE20}"/>
    <cellStyle name="Calculation 2 5 2 6" xfId="2325" xr:uid="{BD4B2EB9-3BFD-4C37-9409-28469B8043B4}"/>
    <cellStyle name="Calculation 2 5 3" xfId="2329" xr:uid="{6A930D42-79E4-4B74-9206-12FD0D41B288}"/>
    <cellStyle name="Calculation 2 5 3 2" xfId="54318" xr:uid="{513C9C40-6672-4FD5-A8D0-DF816DB432AF}"/>
    <cellStyle name="Calculation 2 5 4" xfId="2330" xr:uid="{28B4C095-6577-4336-9BA4-0EC55136D9F9}"/>
    <cellStyle name="Calculation 2 5 4 2" xfId="54602" xr:uid="{678C5C37-8152-4D3B-B383-9A278B0A4029}"/>
    <cellStyle name="Calculation 2 5 5" xfId="48613" xr:uid="{D86AFEEC-5C3C-412B-8C36-2ABA4FF26D48}"/>
    <cellStyle name="Calculation 2 5 5 2" xfId="54880" xr:uid="{35FD03B2-DE35-4F58-A501-2036A9FA8A20}"/>
    <cellStyle name="Calculation 2 5 6" xfId="50447" xr:uid="{05389C7F-3AE9-4DFC-9150-72B7E91DAA3B}"/>
    <cellStyle name="Calculation 2 5 6 2" xfId="55158" xr:uid="{ED2749EF-E644-475F-BE35-9D4115A039E5}"/>
    <cellStyle name="Calculation 2 5 7" xfId="55442" xr:uid="{05851572-752F-4D1B-A2B2-FCBCE272D670}"/>
    <cellStyle name="Calculation 2 5 8" xfId="55720" xr:uid="{FD2220A5-C5AD-4203-B14C-F2A2910A46E9}"/>
    <cellStyle name="Calculation 2 5 9" xfId="55998" xr:uid="{2CADEA0A-EA67-4B2C-A849-5C14A9415642}"/>
    <cellStyle name="Calculation 2 50" xfId="2331" xr:uid="{ED48B764-E5C2-4531-9F9E-DDE46FEBD010}"/>
    <cellStyle name="Calculation 2 50 2" xfId="2332" xr:uid="{F0605D90-A587-496A-9C45-AB5292353B30}"/>
    <cellStyle name="Calculation 2 50 2 2" xfId="2333" xr:uid="{F1221F91-2057-4DB7-BC3F-CF6AAEBFABD6}"/>
    <cellStyle name="Calculation 2 51" xfId="2334" xr:uid="{7BBE06A0-E2B8-4A6A-A0BB-2D8DD7F354DE}"/>
    <cellStyle name="Calculation 2 51 2" xfId="2335" xr:uid="{3821E704-78F0-4191-B427-222080EFED01}"/>
    <cellStyle name="Calculation 2 51 2 2" xfId="2336" xr:uid="{94F06DB4-C707-48A5-A47E-147226888AE9}"/>
    <cellStyle name="Calculation 2 52" xfId="2337" xr:uid="{6BD868EF-638B-43BA-BC66-1205319FAD2A}"/>
    <cellStyle name="Calculation 2 52 2" xfId="2338" xr:uid="{F84329FE-7F25-4741-9852-4241B9FA22F7}"/>
    <cellStyle name="Calculation 2 52 2 2" xfId="2339" xr:uid="{5C74CEE1-4935-466B-84DA-0D469A46528B}"/>
    <cellStyle name="Calculation 2 53" xfId="2340" xr:uid="{9E7D33E3-9EC5-4146-96E0-159B07BBEC91}"/>
    <cellStyle name="Calculation 2 53 2" xfId="2341" xr:uid="{2C69272D-A862-4A7D-B053-D2E8FB557F53}"/>
    <cellStyle name="Calculation 2 53 2 2" xfId="2342" xr:uid="{D2104E85-3071-4586-A152-8070C0E7F786}"/>
    <cellStyle name="Calculation 2 54" xfId="2343" xr:uid="{A1B7BB49-2F29-489D-B9E1-951402353E9D}"/>
    <cellStyle name="Calculation 2 54 2" xfId="2344" xr:uid="{F4D986B7-8505-4DE7-B45A-DE5B44FF475C}"/>
    <cellStyle name="Calculation 2 54 2 2" xfId="2345" xr:uid="{8E5A4017-24B7-4E3F-9B20-5A84A84EC13B}"/>
    <cellStyle name="Calculation 2 55" xfId="2346" xr:uid="{D6ED7295-05AB-4053-A822-D49675CDA02E}"/>
    <cellStyle name="Calculation 2 55 2" xfId="2347" xr:uid="{5A399172-15F7-49F3-9D9E-556D47BF2ECF}"/>
    <cellStyle name="Calculation 2 55 2 2" xfId="2348" xr:uid="{ADBED4DA-EB8E-4313-B2D4-3D2F992E9AD1}"/>
    <cellStyle name="Calculation 2 56" xfId="2349" xr:uid="{EE029F41-9AA6-4613-B1D4-41C88DDEA7E9}"/>
    <cellStyle name="Calculation 2 56 2" xfId="2350" xr:uid="{83655BEE-A996-4323-A711-EC7C3AACCA67}"/>
    <cellStyle name="Calculation 2 56 2 2" xfId="2351" xr:uid="{C2C8D2BE-AE35-482F-90BE-A03BF886729E}"/>
    <cellStyle name="Calculation 2 57" xfId="2352" xr:uid="{F46C23C3-8C75-45B1-8178-979F5D18C2F0}"/>
    <cellStyle name="Calculation 2 57 2" xfId="2353" xr:uid="{509725D0-7693-49A5-8700-43C8079E39F1}"/>
    <cellStyle name="Calculation 2 57 2 2" xfId="2354" xr:uid="{650C59E0-C704-40D3-9031-E28404CE72EE}"/>
    <cellStyle name="Calculation 2 58" xfId="2355" xr:uid="{406BAD23-F92B-4896-B592-0590288CAFBE}"/>
    <cellStyle name="Calculation 2 58 2" xfId="2356" xr:uid="{922FD5BF-6F85-4023-888E-AF1D653A5E32}"/>
    <cellStyle name="Calculation 2 58 2 2" xfId="2357" xr:uid="{88FE84E8-A0B9-41BF-88F0-A2D1B277005A}"/>
    <cellStyle name="Calculation 2 59" xfId="2358" xr:uid="{CBCD560E-884D-4135-99F5-6EB600F8A8C6}"/>
    <cellStyle name="Calculation 2 59 2" xfId="2359" xr:uid="{84069D7F-CF9B-4C29-832D-BA428A0C4672}"/>
    <cellStyle name="Calculation 2 59 2 2" xfId="2360" xr:uid="{867A9980-4417-4A3A-97A8-E3890A13AF09}"/>
    <cellStyle name="Calculation 2 6" xfId="1809" xr:uid="{57EC2244-49DF-4F09-B7F5-AA9D661EEECD}"/>
    <cellStyle name="Calculation 2 6 10" xfId="53796" xr:uid="{B16CCA2E-A11D-4382-B115-75FCE4D98CAF}"/>
    <cellStyle name="Calculation 2 6 11" xfId="2361" xr:uid="{809F2FF7-5BE1-425F-AC19-19C466FC102D}"/>
    <cellStyle name="Calculation 2 6 2" xfId="2362" xr:uid="{FA8D182E-8B9B-4B25-8C28-C6166303C786}"/>
    <cellStyle name="Calculation 2 6 2 2" xfId="2363" xr:uid="{43FCA202-FF06-468F-94A7-E8D352D8FED6}"/>
    <cellStyle name="Calculation 2 6 2 2 2" xfId="2364" xr:uid="{55210119-F1CD-435B-931A-67F52EB74F59}"/>
    <cellStyle name="Calculation 2 6 2 2 3" xfId="54073" xr:uid="{CA2C2554-2115-430A-9576-A6B58A5049F1}"/>
    <cellStyle name="Calculation 2 6 2 3" xfId="2365" xr:uid="{81CD9662-302C-47F1-8DA1-361D9C5052FF}"/>
    <cellStyle name="Calculation 2 6 2 4" xfId="48616" xr:uid="{691D740B-43A4-421B-B90D-ED0BCD9B644B}"/>
    <cellStyle name="Calculation 2 6 2 5" xfId="50450" xr:uid="{A856E9D1-8BDF-4704-B76B-23EDDAA2DAFB}"/>
    <cellStyle name="Calculation 2 6 3" xfId="2366" xr:uid="{5B5A20D2-5E59-49DF-8C4F-021B691B2C47}"/>
    <cellStyle name="Calculation 2 6 3 2" xfId="54351" xr:uid="{32B243E0-72A7-4433-B9C9-C57049553F7C}"/>
    <cellStyle name="Calculation 2 6 4" xfId="2367" xr:uid="{DC4C77E3-1B58-44A9-855B-100D1A1CC1AD}"/>
    <cellStyle name="Calculation 2 6 4 2" xfId="54635" xr:uid="{88E6F1CF-9663-478B-8292-1FDC76D41E63}"/>
    <cellStyle name="Calculation 2 6 5" xfId="48615" xr:uid="{5F2CD0D2-A158-4D27-AFBC-6741FB67917C}"/>
    <cellStyle name="Calculation 2 6 5 2" xfId="54913" xr:uid="{2DA657F3-6B81-4897-B308-9E1EBBC21391}"/>
    <cellStyle name="Calculation 2 6 6" xfId="50449" xr:uid="{2711AC05-867B-4243-8674-23F7E237ABEB}"/>
    <cellStyle name="Calculation 2 6 6 2" xfId="55191" xr:uid="{2036C21E-7C7C-42DA-AAAD-0A1DC3D88443}"/>
    <cellStyle name="Calculation 2 6 7" xfId="55475" xr:uid="{FA4262CC-E6C7-4EEA-8D9F-524D60CC7055}"/>
    <cellStyle name="Calculation 2 6 8" xfId="55753" xr:uid="{D97DC629-50CB-4CF4-9F91-B509D2ED1BE0}"/>
    <cellStyle name="Calculation 2 6 9" xfId="56031" xr:uid="{B077BBAD-467F-4306-A4E2-25ADDC887E40}"/>
    <cellStyle name="Calculation 2 60" xfId="2368" xr:uid="{530CB112-7A15-4851-96C7-4E32DA990511}"/>
    <cellStyle name="Calculation 2 60 2" xfId="2369" xr:uid="{A6DA56DC-7690-4F05-B866-7AC5D8E8FC46}"/>
    <cellStyle name="Calculation 2 60 2 2" xfId="2370" xr:uid="{E20CC72D-3404-4BBF-A30E-F1E344557F37}"/>
    <cellStyle name="Calculation 2 61" xfId="2371" xr:uid="{B061E096-A877-4DD5-A11B-A87B364816EC}"/>
    <cellStyle name="Calculation 2 61 2" xfId="2372" xr:uid="{2AA77062-A818-45F0-B0C3-323B24381F92}"/>
    <cellStyle name="Calculation 2 61 2 2" xfId="2373" xr:uid="{CFDD320C-7348-4BC3-B6A5-72056763D234}"/>
    <cellStyle name="Calculation 2 62" xfId="2374" xr:uid="{B969A6DD-C825-4E7F-A8F3-7D8C2531E8D5}"/>
    <cellStyle name="Calculation 2 62 2" xfId="2375" xr:uid="{09305B0E-F631-4ADE-AF28-C5DD31518BE7}"/>
    <cellStyle name="Calculation 2 62 2 2" xfId="2376" xr:uid="{02D1F3E0-3483-4277-B902-BC010A35A74C}"/>
    <cellStyle name="Calculation 2 63" xfId="2377" xr:uid="{D9AB056F-6AAB-4FC9-A615-35624587D012}"/>
    <cellStyle name="Calculation 2 63 2" xfId="2378" xr:uid="{A5AE7561-09CF-4B6A-B68B-1CADEA35B90F}"/>
    <cellStyle name="Calculation 2 63 2 2" xfId="2379" xr:uid="{BBD83424-65AC-4B98-92A3-0295264DACCD}"/>
    <cellStyle name="Calculation 2 64" xfId="2380" xr:uid="{FE4FCB41-2CB3-45C0-B9E6-1D4042E17191}"/>
    <cellStyle name="Calculation 2 64 2" xfId="2381" xr:uid="{BD04F663-07C7-4C9A-8316-7A758BFAE530}"/>
    <cellStyle name="Calculation 2 64 2 2" xfId="2382" xr:uid="{52E30606-01E8-49F6-BC50-FD8D82855612}"/>
    <cellStyle name="Calculation 2 65" xfId="2383" xr:uid="{007D1657-9CE7-4E77-B4CC-95326E67C02B}"/>
    <cellStyle name="Calculation 2 65 2" xfId="2384" xr:uid="{E6693F7B-91CB-4372-8301-64980DF2E947}"/>
    <cellStyle name="Calculation 2 65 2 2" xfId="2385" xr:uid="{E6C9F220-14B9-412B-B8E3-7353EB96FA00}"/>
    <cellStyle name="Calculation 2 66" xfId="2386" xr:uid="{21C5B649-58C8-45F9-92D8-8FE31C48632F}"/>
    <cellStyle name="Calculation 2 66 2" xfId="2387" xr:uid="{11E2C992-C215-4FDA-8DC7-3F01BAF59C20}"/>
    <cellStyle name="Calculation 2 66 2 2" xfId="2388" xr:uid="{1CC98223-162F-4BDC-83E9-0B74F4C1E3D4}"/>
    <cellStyle name="Calculation 2 67" xfId="2389" xr:uid="{F423D858-5F38-408E-8364-66F4AB79F1BC}"/>
    <cellStyle name="Calculation 2 67 2" xfId="2390" xr:uid="{E8C55008-52AC-4E48-B737-96C06CD6A33A}"/>
    <cellStyle name="Calculation 2 67 2 2" xfId="2391" xr:uid="{E40E8CEB-67BC-4FB3-9F60-A2CE520FA884}"/>
    <cellStyle name="Calculation 2 68" xfId="2392" xr:uid="{F53159B8-1B52-4395-85C5-F5B04FF2C636}"/>
    <cellStyle name="Calculation 2 68 2" xfId="2393" xr:uid="{7D671143-C8D6-4702-A7CE-F3F36D11543A}"/>
    <cellStyle name="Calculation 2 68 2 2" xfId="2394" xr:uid="{643404C2-5CE9-46FB-890D-3289E74600E8}"/>
    <cellStyle name="Calculation 2 69" xfId="2395" xr:uid="{96227E60-98CA-4C3A-942A-C9FB5839ED46}"/>
    <cellStyle name="Calculation 2 69 2" xfId="2396" xr:uid="{5987FA54-68A0-4E67-A244-19D3A1AC5433}"/>
    <cellStyle name="Calculation 2 69 2 2" xfId="2397" xr:uid="{7BC87573-53BD-49D7-A3E2-6998E58800E0}"/>
    <cellStyle name="Calculation 2 7" xfId="2398" xr:uid="{5E85028F-EEF8-40AE-9688-6272F93E26C8}"/>
    <cellStyle name="Calculation 2 7 10" xfId="53828" xr:uid="{1E45E8B6-32C7-4FFD-A98F-FB56768D1102}"/>
    <cellStyle name="Calculation 2 7 2" xfId="2399" xr:uid="{2765DA73-2A7D-439E-8CC7-03CF171C6AD4}"/>
    <cellStyle name="Calculation 2 7 2 2" xfId="2400" xr:uid="{B30AA5A0-B6C5-4AE9-BF5A-B423D4991DF5}"/>
    <cellStyle name="Calculation 2 7 2 2 2" xfId="2401" xr:uid="{2CB2986A-41C1-4186-8E7C-8B1BB9C11A42}"/>
    <cellStyle name="Calculation 2 7 2 2 3" xfId="54106" xr:uid="{F8235F37-260D-4409-AEB7-848C1F97F34F}"/>
    <cellStyle name="Calculation 2 7 2 3" xfId="2402" xr:uid="{67C5798E-D295-47C3-A674-296326876003}"/>
    <cellStyle name="Calculation 2 7 2 4" xfId="48618" xr:uid="{56D8503F-92A6-4624-847B-62CCE0F2A07D}"/>
    <cellStyle name="Calculation 2 7 2 5" xfId="50452" xr:uid="{41113F35-83AD-41BD-BFAE-7B67424D9A6C}"/>
    <cellStyle name="Calculation 2 7 3" xfId="2403" xr:uid="{D4E3986C-1849-4DEC-8B84-9A08DC379BCC}"/>
    <cellStyle name="Calculation 2 7 3 2" xfId="54384" xr:uid="{6682220D-0ED3-4C5F-8F6F-779E662A48B8}"/>
    <cellStyle name="Calculation 2 7 4" xfId="2404" xr:uid="{D9B1A4AD-91BA-4D45-BFA3-1FB751045474}"/>
    <cellStyle name="Calculation 2 7 4 2" xfId="54668" xr:uid="{027C1371-8A6F-4DD8-81DB-918B3348DBCE}"/>
    <cellStyle name="Calculation 2 7 5" xfId="48617" xr:uid="{BC2F3263-E91B-43D5-B41D-B341555BE466}"/>
    <cellStyle name="Calculation 2 7 5 2" xfId="54946" xr:uid="{9BB2727C-0AB0-433D-9617-EE173F2E28B1}"/>
    <cellStyle name="Calculation 2 7 6" xfId="50451" xr:uid="{1E9CD598-6F72-42A3-94EE-BFF965024F4F}"/>
    <cellStyle name="Calculation 2 7 6 2" xfId="55224" xr:uid="{041ACB4A-1E16-4C9D-B20B-1428A41E9F12}"/>
    <cellStyle name="Calculation 2 7 7" xfId="55508" xr:uid="{4E6B5A75-CC42-40F6-876B-86023F130FEA}"/>
    <cellStyle name="Calculation 2 7 8" xfId="55786" xr:uid="{58E38D2B-4A79-4B3B-9644-67469BB14A12}"/>
    <cellStyle name="Calculation 2 7 9" xfId="56064" xr:uid="{75C5F1FC-2996-40F0-B541-85081CF04BA7}"/>
    <cellStyle name="Calculation 2 70" xfId="2405" xr:uid="{0613485B-C23C-41DB-BE05-CF612E434007}"/>
    <cellStyle name="Calculation 2 70 2" xfId="2406" xr:uid="{67C1C38E-1992-47A9-A661-1BC99503571C}"/>
    <cellStyle name="Calculation 2 70 2 2" xfId="2407" xr:uid="{103399EA-505D-4FF2-8F63-FDC46EA18335}"/>
    <cellStyle name="Calculation 2 71" xfId="2408" xr:uid="{A8193F19-0AED-40F3-A877-868AC20D35FF}"/>
    <cellStyle name="Calculation 2 71 2" xfId="2409" xr:uid="{55816F3A-B269-4A21-AD67-B33F4AC0CE7F}"/>
    <cellStyle name="Calculation 2 71 2 2" xfId="2410" xr:uid="{661867AA-F656-4BE4-BEBE-60F8AE277804}"/>
    <cellStyle name="Calculation 2 72" xfId="2411" xr:uid="{ABB2D80D-9C47-4569-BC37-E79CDB5B82EE}"/>
    <cellStyle name="Calculation 2 72 2" xfId="2412" xr:uid="{E1BC8F4F-63FE-4AA8-99E0-08D190B250CF}"/>
    <cellStyle name="Calculation 2 72 2 2" xfId="2413" xr:uid="{68706B76-39BD-4F7B-9BD6-5AE3FBB542B7}"/>
    <cellStyle name="Calculation 2 73" xfId="2414" xr:uid="{0D2AAC7D-A4EB-4871-87AC-57D4E561D995}"/>
    <cellStyle name="Calculation 2 73 2" xfId="2415" xr:uid="{666EF303-78C0-460F-BB44-9E9A2B504148}"/>
    <cellStyle name="Calculation 2 73 2 2" xfId="2416" xr:uid="{EFCA5588-2413-4035-90F5-BAB519157DA6}"/>
    <cellStyle name="Calculation 2 74" xfId="2417" xr:uid="{275E9394-A30E-460A-BAD9-150A2229BFAB}"/>
    <cellStyle name="Calculation 2 74 2" xfId="2418" xr:uid="{EC71AEFE-BB41-4D32-8335-B17302E09F6D}"/>
    <cellStyle name="Calculation 2 74 2 2" xfId="2419" xr:uid="{AE98E705-F1AF-4143-8522-17B3CC99F3D2}"/>
    <cellStyle name="Calculation 2 75" xfId="2420" xr:uid="{CD1D3FBF-B46F-425F-87FE-FB88D9260BA4}"/>
    <cellStyle name="Calculation 2 76" xfId="2421" xr:uid="{0B8EA1B5-FCDA-4F04-90E5-03F2C1AB6E2E}"/>
    <cellStyle name="Calculation 2 77" xfId="2422" xr:uid="{2546C88F-3E7E-4E98-A4E7-635C98BA6F7B}"/>
    <cellStyle name="Calculation 2 77 2" xfId="2423" xr:uid="{FFD0C56B-04D4-4BA0-BEF8-0CDDFDB4C53F}"/>
    <cellStyle name="Calculation 2 78" xfId="2424" xr:uid="{76CAD2AD-CE06-4E52-B84E-B0500A4C193E}"/>
    <cellStyle name="Calculation 2 78 2" xfId="2425" xr:uid="{0F7A26E4-076C-4E79-A14D-3F3E49E80B7E}"/>
    <cellStyle name="Calculation 2 79" xfId="2426" xr:uid="{45ABF413-A9AD-446A-9569-9059D3580B05}"/>
    <cellStyle name="Calculation 2 79 2" xfId="2427" xr:uid="{777EB06E-7025-4B9A-85B7-1A10D7CBE145}"/>
    <cellStyle name="Calculation 2 8" xfId="2428" xr:uid="{EB7E24CA-B673-42BF-A433-F668C000CFD4}"/>
    <cellStyle name="Calculation 2 8 10" xfId="53861" xr:uid="{E63F44D3-2BE4-49F2-B34B-D377318B5012}"/>
    <cellStyle name="Calculation 2 8 2" xfId="2429" xr:uid="{C42EAB05-29AE-473D-9C0B-BB3782C23179}"/>
    <cellStyle name="Calculation 2 8 2 2" xfId="2430" xr:uid="{33E93A36-DF35-43AC-B306-A9B910C16047}"/>
    <cellStyle name="Calculation 2 8 2 2 2" xfId="2431" xr:uid="{BD37DBE0-7562-46F0-A6E6-98C9F86D1055}"/>
    <cellStyle name="Calculation 2 8 2 2 3" xfId="54139" xr:uid="{1EB5382E-1A47-4F14-B6DF-FA840AA828AD}"/>
    <cellStyle name="Calculation 2 8 2 3" xfId="2432" xr:uid="{ECDB4370-AF02-4F28-996C-5F6906305F80}"/>
    <cellStyle name="Calculation 2 8 2 4" xfId="48620" xr:uid="{08A23BCA-7340-42E5-933D-85EE9D8E9130}"/>
    <cellStyle name="Calculation 2 8 2 5" xfId="50454" xr:uid="{F4DD17AB-6DB2-4D28-91E1-5C8F6CD7C0FB}"/>
    <cellStyle name="Calculation 2 8 3" xfId="2433" xr:uid="{933C39C9-566F-4BB7-9B40-D1194611B272}"/>
    <cellStyle name="Calculation 2 8 3 2" xfId="54417" xr:uid="{CBC6917B-6C72-4833-8801-B530C376502E}"/>
    <cellStyle name="Calculation 2 8 4" xfId="2434" xr:uid="{E3BE6931-1210-4F6B-92EE-E5BA4D39C434}"/>
    <cellStyle name="Calculation 2 8 4 2" xfId="54701" xr:uid="{40A383D8-700D-4F1A-BD20-3B277F1581D1}"/>
    <cellStyle name="Calculation 2 8 5" xfId="48619" xr:uid="{93D83458-5807-4B56-A504-8394C5D76308}"/>
    <cellStyle name="Calculation 2 8 5 2" xfId="54979" xr:uid="{F8E73DF5-7A0C-4367-BC59-A7C372D6AD41}"/>
    <cellStyle name="Calculation 2 8 6" xfId="50453" xr:uid="{1823DE22-271F-4AAC-8121-E9FDE53E55A2}"/>
    <cellStyle name="Calculation 2 8 6 2" xfId="55257" xr:uid="{E7148E02-B7E4-4FC8-A0EC-8F4B67C85076}"/>
    <cellStyle name="Calculation 2 8 7" xfId="55541" xr:uid="{86A080AF-5945-4A18-BE9A-13C4D0DE610F}"/>
    <cellStyle name="Calculation 2 8 8" xfId="55819" xr:uid="{27477DB4-E3AE-4AD4-90E6-1A6EE58B4A74}"/>
    <cellStyle name="Calculation 2 8 9" xfId="56097" xr:uid="{BBC9857B-BC8D-4653-AC2D-BDABD8931E7E}"/>
    <cellStyle name="Calculation 2 80" xfId="2435" xr:uid="{1863C19A-6156-4116-8417-AF6AEE4112F9}"/>
    <cellStyle name="Calculation 2 81" xfId="2436" xr:uid="{EA3E2044-6103-44AA-977E-9AA0BF2E779C}"/>
    <cellStyle name="Calculation 2 82" xfId="2437" xr:uid="{F43F26AB-FBEA-4681-B050-8119680E5052}"/>
    <cellStyle name="Calculation 2 83" xfId="2438" xr:uid="{5CB3D727-8B73-4281-96C3-BBA6C7B4AB5B}"/>
    <cellStyle name="Calculation 2 84" xfId="2439" xr:uid="{AEF18D7A-0D4A-4CE5-B5F3-34131D08656E}"/>
    <cellStyle name="Calculation 2 85" xfId="2440" xr:uid="{26398E8E-718A-4671-9162-2CEF1B115134}"/>
    <cellStyle name="Calculation 2 86" xfId="2441" xr:uid="{D82423BC-30C0-4BFE-A3E9-8A1D3F548421}"/>
    <cellStyle name="Calculation 2 87" xfId="2442" xr:uid="{397F870A-EB4A-447D-95F5-12E5CB9404E9}"/>
    <cellStyle name="Calculation 2 88" xfId="2443" xr:uid="{CE55A2E4-5845-4D17-AFEF-63F6F2024A8E}"/>
    <cellStyle name="Calculation 2 89" xfId="2444" xr:uid="{EB2926C3-3242-454E-98DA-BD1B3CAD200A}"/>
    <cellStyle name="Calculation 2 9" xfId="2445" xr:uid="{25327145-D227-4177-8796-9B4566546A49}"/>
    <cellStyle name="Calculation 2 9 2" xfId="2446" xr:uid="{5EE79E8F-7CFA-45F5-84F3-8CA92BD02E82}"/>
    <cellStyle name="Calculation 2 9 2 2" xfId="2447" xr:uid="{10817A10-7BD5-4E45-883C-AEC170C5142A}"/>
    <cellStyle name="Calculation 2 9 2 2 2" xfId="2448" xr:uid="{C9CDAEB1-4245-44EB-A17A-2E324D054D3E}"/>
    <cellStyle name="Calculation 2 9 2 3" xfId="2449" xr:uid="{8AA25124-DD4C-4184-81A7-8373E3B4ED04}"/>
    <cellStyle name="Calculation 2 9 2 4" xfId="48622" xr:uid="{F6FCA23F-5FCA-4DC8-BBB6-CF436EF0A368}"/>
    <cellStyle name="Calculation 2 9 2 5" xfId="50456" xr:uid="{DFAD0AE5-B7F2-4CDA-9571-3280983859DF}"/>
    <cellStyle name="Calculation 2 9 3" xfId="2450" xr:uid="{2F24903F-0D53-460F-922D-6E344F14D23C}"/>
    <cellStyle name="Calculation 2 9 3 2" xfId="53898" xr:uid="{6AE8F1EC-42E1-4FCC-ADC5-026DC3B1E106}"/>
    <cellStyle name="Calculation 2 9 4" xfId="2451" xr:uid="{D000C956-09E1-4F51-8E84-D50B6A5A045E}"/>
    <cellStyle name="Calculation 2 9 5" xfId="48621" xr:uid="{3BE4CCF5-4BF5-49B7-8467-CF9A3BEEDE16}"/>
    <cellStyle name="Calculation 2 9 6" xfId="50455" xr:uid="{F15E739A-A72A-4850-BC35-7FCED79D7C86}"/>
    <cellStyle name="Calculation 2 90" xfId="2452" xr:uid="{0D4C49F0-AA93-45A6-959B-6A42026821CF}"/>
    <cellStyle name="Calculation 2 91" xfId="2453" xr:uid="{337ED80F-47EC-45BE-A22D-9377DD86AA57}"/>
    <cellStyle name="Calculation 2 92" xfId="2454" xr:uid="{75511DEE-04FD-4D0F-93E3-BA6DCAE2DCCD}"/>
    <cellStyle name="Calculation 2 93" xfId="2455" xr:uid="{27BD8218-A9F7-4E37-A64B-BB7B88A89227}"/>
    <cellStyle name="Calculation 2 94" xfId="2456" xr:uid="{588371F6-BD68-4A70-AAF8-7D2EF0EC5085}"/>
    <cellStyle name="Calculation 2 95" xfId="2457" xr:uid="{EEB03974-CBAD-40AE-84C9-DFD25593E236}"/>
    <cellStyle name="Calculation 2 96" xfId="2458" xr:uid="{94FE4315-26DC-446F-959C-C1255A1123C8}"/>
    <cellStyle name="Calculation 2 97" xfId="2459" xr:uid="{70D5089C-5E8D-448F-93CD-A3E98B7CBC92}"/>
    <cellStyle name="Calculation 2 98" xfId="2460" xr:uid="{A75B087C-4BEE-4325-B964-250064057BC0}"/>
    <cellStyle name="Calculation 2 99" xfId="2461" xr:uid="{3F7B9C6A-0BB8-46EA-A9A0-E4E646E6FAA9}"/>
    <cellStyle name="Calculation 2_4_Pere April 2010 (version 1)" xfId="48623" xr:uid="{2F5070A5-2700-4CF4-B678-2295769BF90C}"/>
    <cellStyle name="Calculation 20" xfId="55284" xr:uid="{10BB88FA-BB8B-4109-904D-2C7743780A8E}"/>
    <cellStyle name="Calculation 21" xfId="55283" xr:uid="{22D33D6E-3E1B-41B1-9CAE-7E4B30201BC7}"/>
    <cellStyle name="Calculation 22" xfId="55285" xr:uid="{217B1964-4FCA-4CC6-895A-E35146AD95B7}"/>
    <cellStyle name="Calculation 23" xfId="53605" xr:uid="{D7F0D3B0-74F1-4D07-9886-3DC2CF826FE1}"/>
    <cellStyle name="Calculation 3" xfId="195" xr:uid="{96D4E363-87A3-42B4-BA6D-842EA5180DF3}"/>
    <cellStyle name="Calculation 3 10" xfId="54171" xr:uid="{FBF14B8E-B71E-4623-94D9-244B85295FE7}"/>
    <cellStyle name="Calculation 3 11" xfId="54455" xr:uid="{CD60BF5E-3ADE-4E8D-AC25-F1D188F767FE}"/>
    <cellStyle name="Calculation 3 12" xfId="54733" xr:uid="{DBD126AB-8575-424F-BCAA-710EE2E3E401}"/>
    <cellStyle name="Calculation 3 13" xfId="55011" xr:uid="{A67D4F20-8929-4D86-B6C6-B3C8DD1C1386}"/>
    <cellStyle name="Calculation 3 14" xfId="55295" xr:uid="{5FD0CB0B-27EC-4B86-A2F8-174981BEE210}"/>
    <cellStyle name="Calculation 3 15" xfId="55573" xr:uid="{809E6F6E-586C-4D31-B028-729A6E24CA0F}"/>
    <cellStyle name="Calculation 3 16" xfId="55851" xr:uid="{90739B1D-32C8-4E32-A461-EDC092108372}"/>
    <cellStyle name="Calculation 3 17" xfId="53623" xr:uid="{03C09EF3-D507-404A-983B-3BEA3C51D6D6}"/>
    <cellStyle name="Calculation 3 18" xfId="2462" xr:uid="{BADB7219-488E-4B46-AF06-FBF5DCAA70C8}"/>
    <cellStyle name="Calculation 3 2" xfId="1224" xr:uid="{2169660F-BC45-4061-9559-59486D633B1B}"/>
    <cellStyle name="Calculation 3 2 10" xfId="53665" xr:uid="{C2FE050C-31D8-44FE-92B9-CEF3941DF21F}"/>
    <cellStyle name="Calculation 3 2 11" xfId="48625" xr:uid="{E00989E1-5B66-4BC3-93B6-5824E2F2D56F}"/>
    <cellStyle name="Calculation 3 2 2" xfId="1848" xr:uid="{ED5FBBC4-0A0A-41A9-BA50-8869E25D230F}"/>
    <cellStyle name="Calculation 3 2 2 2" xfId="48627" xr:uid="{3E0F34DC-949E-4365-A1A1-036539565AAF}"/>
    <cellStyle name="Calculation 3 2 2 2 2" xfId="48628" xr:uid="{CF95406B-24EF-46C9-B295-6BD2188A34D0}"/>
    <cellStyle name="Calculation 3 2 2 2 2 2" xfId="50461" xr:uid="{1138D5C2-6685-405D-95E0-F29F0C1B02F5}"/>
    <cellStyle name="Calculation 3 2 2 2 3" xfId="50460" xr:uid="{390A2343-4047-4E8D-8CFA-6B254C667022}"/>
    <cellStyle name="Calculation 3 2 2 3" xfId="48629" xr:uid="{17B8644F-30E7-4D4D-8013-4EE9D42F78D9}"/>
    <cellStyle name="Calculation 3 2 2 3 2" xfId="50462" xr:uid="{71CBEE20-C812-43CB-8F26-A496AE3C170F}"/>
    <cellStyle name="Calculation 3 2 2 4" xfId="50459" xr:uid="{AE19E3D2-5956-49AE-B561-0903A5BFF72E}"/>
    <cellStyle name="Calculation 3 2 2 4 2" xfId="53940" xr:uid="{15477A29-3CBC-400F-8FEE-90519C3FDF41}"/>
    <cellStyle name="Calculation 3 2 2 5" xfId="48626" xr:uid="{B4082CF1-A08C-4185-B5BC-2A39E3A7A768}"/>
    <cellStyle name="Calculation 3 2 3" xfId="48630" xr:uid="{69A12A3E-D9F4-42BF-9C10-BE2B11770180}"/>
    <cellStyle name="Calculation 3 2 3 2" xfId="48631" xr:uid="{B2140030-0282-484F-8F59-C02F6A9858B4}"/>
    <cellStyle name="Calculation 3 2 3 2 2" xfId="50464" xr:uid="{B636A7A7-A8EE-436A-BCF1-86B727C78874}"/>
    <cellStyle name="Calculation 3 2 3 3" xfId="50463" xr:uid="{49F15697-F34F-4817-8F26-415E805969D6}"/>
    <cellStyle name="Calculation 3 2 3 3 2" xfId="54215" xr:uid="{B0D6F179-CF55-47A6-937B-8BD1C6CCD6CB}"/>
    <cellStyle name="Calculation 3 2 4" xfId="48632" xr:uid="{2CEE19A1-3D19-4726-A9AA-0E849E7321B5}"/>
    <cellStyle name="Calculation 3 2 4 2" xfId="50465" xr:uid="{83D59388-38DF-4914-9E1C-3EBA582563E5}"/>
    <cellStyle name="Calculation 3 2 4 2 2" xfId="54499" xr:uid="{5FFF058E-92C6-4899-9268-7EACADE34C76}"/>
    <cellStyle name="Calculation 3 2 5" xfId="50458" xr:uid="{83E4FE02-2BC9-4D89-BA21-815904708DA2}"/>
    <cellStyle name="Calculation 3 2 5 2" xfId="54777" xr:uid="{06BD8F44-E2D3-4355-9621-2D249846E317}"/>
    <cellStyle name="Calculation 3 2 6" xfId="55055" xr:uid="{E42D481E-BCA2-4C1E-9DEA-5161E86C2769}"/>
    <cellStyle name="Calculation 3 2 7" xfId="55339" xr:uid="{AED77884-999E-43AE-B312-E0E5CD4917A1}"/>
    <cellStyle name="Calculation 3 2 8" xfId="55617" xr:uid="{0D07E96C-E480-40CD-8527-7879E8714ABC}"/>
    <cellStyle name="Calculation 3 2 9" xfId="55895" xr:uid="{25E29924-71CC-44B9-B649-E04F1C6BAB9C}"/>
    <cellStyle name="Calculation 3 3" xfId="1225" xr:uid="{0AD9BDBE-EAA7-42CD-B26C-30A0220E4DDC}"/>
    <cellStyle name="Calculation 3 3 10" xfId="53697" xr:uid="{692E7601-C340-4537-97D4-BFA9BD2B28B7}"/>
    <cellStyle name="Calculation 3 3 11" xfId="48633" xr:uid="{CA2FD79F-DE5F-4AF0-950F-88244FD7C433}"/>
    <cellStyle name="Calculation 3 3 2" xfId="1849" xr:uid="{49FA73DC-8B7A-4F9F-BB9F-160FB54EFDF6}"/>
    <cellStyle name="Calculation 3 3 2 2" xfId="48635" xr:uid="{DE4428FA-FE9D-4D0B-87B6-811DD762AE75}"/>
    <cellStyle name="Calculation 3 3 2 2 2" xfId="50468" xr:uid="{2DEADC7C-7FFC-4956-8D6E-A430F6D1A645}"/>
    <cellStyle name="Calculation 3 3 2 3" xfId="50467" xr:uid="{837067C2-5A8B-4991-91B5-1FC8EE896016}"/>
    <cellStyle name="Calculation 3 3 2 3 2" xfId="53973" xr:uid="{FD7D374C-15BA-4306-908C-CCDE5DB12BE3}"/>
    <cellStyle name="Calculation 3 3 2 4" xfId="48634" xr:uid="{07543452-E314-482E-93D1-50AA184F83A0}"/>
    <cellStyle name="Calculation 3 3 3" xfId="48636" xr:uid="{F117F0F8-4884-405C-B916-D6A06BDF985C}"/>
    <cellStyle name="Calculation 3 3 3 2" xfId="50469" xr:uid="{E081E40F-F539-4F7B-A153-E673E0FC72C6}"/>
    <cellStyle name="Calculation 3 3 3 2 2" xfId="54249" xr:uid="{E077A702-54DF-4B18-8619-774829BE2027}"/>
    <cellStyle name="Calculation 3 3 4" xfId="50466" xr:uid="{E426A322-E539-41C0-A289-B8A4C16BA50C}"/>
    <cellStyle name="Calculation 3 3 4 2" xfId="54533" xr:uid="{7DDDE4D9-2FA8-47DD-979B-855B1DCE1BB3}"/>
    <cellStyle name="Calculation 3 3 5" xfId="54811" xr:uid="{8E9B11A6-C97F-47BC-9900-1C4741D9E779}"/>
    <cellStyle name="Calculation 3 3 6" xfId="55089" xr:uid="{B3B088CE-55D3-4297-B4E1-988BDFAA4943}"/>
    <cellStyle name="Calculation 3 3 7" xfId="55373" xr:uid="{6AEF9547-FE50-4A09-B996-334E554CB520}"/>
    <cellStyle name="Calculation 3 3 8" xfId="55651" xr:uid="{EF0B17BA-F3E0-4FE1-9D8B-F85996A37F0F}"/>
    <cellStyle name="Calculation 3 3 9" xfId="55929" xr:uid="{5A812631-9766-4CE0-B664-7AC5EA27E5FE}"/>
    <cellStyle name="Calculation 3 4" xfId="1226" xr:uid="{2ACAB1D9-2E29-422C-AB57-96E857BE866C}"/>
    <cellStyle name="Calculation 3 4 10" xfId="53730" xr:uid="{63EACCB1-70FE-4D4A-AD99-9D4A2D098CF6}"/>
    <cellStyle name="Calculation 3 4 11" xfId="48637" xr:uid="{3A866AF8-9229-41F0-954B-570808D3B16E}"/>
    <cellStyle name="Calculation 3 4 2" xfId="1850" xr:uid="{E5BA62F4-6FF1-40B8-91F4-72B0AC724899}"/>
    <cellStyle name="Calculation 3 4 2 2" xfId="50471" xr:uid="{5C9A46DA-E387-469B-A74F-92133B1F1F2D}"/>
    <cellStyle name="Calculation 3 4 2 2 2" xfId="54006" xr:uid="{BE70446A-1947-48A5-8B18-463F9DEB899F}"/>
    <cellStyle name="Calculation 3 4 2 3" xfId="48638" xr:uid="{92D3D71A-0F00-45AD-81D7-7C2AB9E6E76C}"/>
    <cellStyle name="Calculation 3 4 3" xfId="50470" xr:uid="{FCA86B4A-68FF-4F04-AFC6-B7538CE798E7}"/>
    <cellStyle name="Calculation 3 4 3 2" xfId="54283" xr:uid="{EDCDB492-8DAD-4F4F-B806-CB29B8B1BCBF}"/>
    <cellStyle name="Calculation 3 4 4" xfId="54567" xr:uid="{0361FA39-BADA-47AC-8A21-C464EE20C684}"/>
    <cellStyle name="Calculation 3 4 5" xfId="54845" xr:uid="{A917A0AC-6C6F-47CC-B908-3A2A2E84B303}"/>
    <cellStyle name="Calculation 3 4 6" xfId="55123" xr:uid="{662E33FB-6643-4A70-A24A-A5ABE98A852C}"/>
    <cellStyle name="Calculation 3 4 7" xfId="55407" xr:uid="{27A04F3B-9CCF-4DBD-A7AF-84C332956603}"/>
    <cellStyle name="Calculation 3 4 8" xfId="55685" xr:uid="{8504C514-C74C-4A75-8CEC-828489B8E6FA}"/>
    <cellStyle name="Calculation 3 4 9" xfId="55963" xr:uid="{FFD21E49-843F-44AB-9513-D6E29434E39B}"/>
    <cellStyle name="Calculation 3 5" xfId="1223" xr:uid="{F1932F1C-8C9A-4D0E-B32C-C117074B1D04}"/>
    <cellStyle name="Calculation 3 5 10" xfId="53763" xr:uid="{3535C92A-7375-47CD-A172-3E4D5692FB56}"/>
    <cellStyle name="Calculation 3 5 11" xfId="48639" xr:uid="{C6315F16-8644-4AE4-9EA3-1B107E364EB8}"/>
    <cellStyle name="Calculation 3 5 2" xfId="1847" xr:uid="{5606795B-7245-4425-8AB3-20753FA902ED}"/>
    <cellStyle name="Calculation 3 5 2 2" xfId="54039" xr:uid="{8707D494-46E7-4AD8-818B-516F2E31128A}"/>
    <cellStyle name="Calculation 3 5 2 3" xfId="50472" xr:uid="{63F0BEF0-529A-4966-847D-242F7331CA4C}"/>
    <cellStyle name="Calculation 3 5 3" xfId="54317" xr:uid="{2BB64E2A-2379-4747-8EB0-E765EE7CB0F8}"/>
    <cellStyle name="Calculation 3 5 4" xfId="54601" xr:uid="{4E9C3C2D-1EC1-4B89-8DB6-DCFB90DDD188}"/>
    <cellStyle name="Calculation 3 5 5" xfId="54879" xr:uid="{A9DBC5C4-E665-46B8-AC98-BD07BF478BF7}"/>
    <cellStyle name="Calculation 3 5 6" xfId="55157" xr:uid="{62C77452-EFC0-4FAE-9701-260B90F15B04}"/>
    <cellStyle name="Calculation 3 5 7" xfId="55441" xr:uid="{DB6396D2-4BE6-41E0-B591-5677A50DA7FE}"/>
    <cellStyle name="Calculation 3 5 8" xfId="55719" xr:uid="{EB9EECDA-D5A3-42DE-B007-74C437B013D9}"/>
    <cellStyle name="Calculation 3 5 9" xfId="55997" xr:uid="{E292ADA3-CC03-4ABB-9345-9E96C53187A6}"/>
    <cellStyle name="Calculation 3 6" xfId="1832" xr:uid="{702FEF8C-E6BB-409E-9CD6-2A5AE8774AEC}"/>
    <cellStyle name="Calculation 3 6 10" xfId="53795" xr:uid="{BC715AAC-F543-46DD-9C86-0EBEFDFC87E3}"/>
    <cellStyle name="Calculation 3 6 11" xfId="48624" xr:uid="{853A892F-7F6A-4567-89C5-1772885B0EDD}"/>
    <cellStyle name="Calculation 3 6 2" xfId="54072" xr:uid="{8870C204-5717-4CF2-9DDE-FC197C5B346F}"/>
    <cellStyle name="Calculation 3 6 3" xfId="54350" xr:uid="{5BF0789A-EF48-4ED1-AE00-ED9B05E95C4E}"/>
    <cellStyle name="Calculation 3 6 4" xfId="54634" xr:uid="{EA2F2F57-2A64-42C5-AE97-712B67B85734}"/>
    <cellStyle name="Calculation 3 6 5" xfId="54912" xr:uid="{63EA3071-13F7-40E2-8F5A-0D91BC5F1393}"/>
    <cellStyle name="Calculation 3 6 6" xfId="55190" xr:uid="{EDC19664-1848-41C6-91BD-0EB2578A8B5E}"/>
    <cellStyle name="Calculation 3 6 7" xfId="55474" xr:uid="{F5D5127F-2027-4D78-B993-5BACCCBEDF6F}"/>
    <cellStyle name="Calculation 3 6 8" xfId="55752" xr:uid="{E1F8338A-4589-4B9C-AE7B-0CCB4A288FCE}"/>
    <cellStyle name="Calculation 3 6 9" xfId="56030" xr:uid="{B1E7CAF6-5913-436B-830E-3EBA8D0AF7C2}"/>
    <cellStyle name="Calculation 3 7" xfId="50457" xr:uid="{CADB6A9E-56FB-4ABF-8144-48FC0E451219}"/>
    <cellStyle name="Calculation 3 7 10" xfId="53827" xr:uid="{97C2D70E-43AD-4CA5-9138-9E17110A4F37}"/>
    <cellStyle name="Calculation 3 7 2" xfId="54105" xr:uid="{23325C60-0359-44D5-B016-83936A5CE2A5}"/>
    <cellStyle name="Calculation 3 7 3" xfId="54383" xr:uid="{53D35498-7D59-4C74-804B-0C0092319E07}"/>
    <cellStyle name="Calculation 3 7 4" xfId="54667" xr:uid="{F1648A8B-DB79-4631-83F7-BC8BBE6E29F7}"/>
    <cellStyle name="Calculation 3 7 5" xfId="54945" xr:uid="{CFD0998B-BF22-4FF0-A5E8-B2AB19B9734E}"/>
    <cellStyle name="Calculation 3 7 6" xfId="55223" xr:uid="{15728887-4AFE-41F8-8C22-8B71E3D021C4}"/>
    <cellStyle name="Calculation 3 7 7" xfId="55507" xr:uid="{A4F2B73C-DC63-4201-B44B-7CD993830102}"/>
    <cellStyle name="Calculation 3 7 8" xfId="55785" xr:uid="{3E3EF6F4-EB71-4505-959F-7A533612E927}"/>
    <cellStyle name="Calculation 3 7 9" xfId="56063" xr:uid="{E2E88151-EF07-4AE0-AE71-AA809EDDEBF0}"/>
    <cellStyle name="Calculation 3 8" xfId="53860" xr:uid="{1596A3CF-4F5E-41E2-BE14-7B4B8D1E11A5}"/>
    <cellStyle name="Calculation 3 8 2" xfId="54138" xr:uid="{BCAEE438-78DF-47FC-B92B-ED0EEFCC3D88}"/>
    <cellStyle name="Calculation 3 8 3" xfId="54416" xr:uid="{9F122DB3-3151-424C-A3DB-29F94FE6BCC9}"/>
    <cellStyle name="Calculation 3 8 4" xfId="54700" xr:uid="{727E4432-AE92-4EDC-AF53-BA042678A413}"/>
    <cellStyle name="Calculation 3 8 5" xfId="54978" xr:uid="{BF55526D-EA1B-4EB0-8DDF-56B736FEB441}"/>
    <cellStyle name="Calculation 3 8 6" xfId="55256" xr:uid="{ACAE5B26-3F72-45BE-A88E-F15978F03EB5}"/>
    <cellStyle name="Calculation 3 8 7" xfId="55540" xr:uid="{A6E8874A-EA96-4C72-899D-3E04BED7245F}"/>
    <cellStyle name="Calculation 3 8 8" xfId="55818" xr:uid="{7F6D31CC-1D14-4C0C-A6D6-FFDF7F06FF23}"/>
    <cellStyle name="Calculation 3 8 9" xfId="56096" xr:uid="{2D542902-B401-48C6-B9A9-5C29FAFDEE3A}"/>
    <cellStyle name="Calculation 3 9" xfId="53897" xr:uid="{D222948A-D7A0-4A80-A56F-9B1413766D37}"/>
    <cellStyle name="Calculation 3_4_Pere April 2010 (version 1)" xfId="48640" xr:uid="{FF2FBBDC-0364-4873-87C6-D0B1443436F7}"/>
    <cellStyle name="Calculation 4" xfId="1227" xr:uid="{B03A7858-BB3A-4C0C-B2CE-F4BADF880907}"/>
    <cellStyle name="Calculation 4 10" xfId="54173" xr:uid="{DFB06E2A-3AB1-428B-8A4A-335636E2B7FF}"/>
    <cellStyle name="Calculation 4 11" xfId="54457" xr:uid="{CE2E2742-6E22-4970-BDDF-D5F09C159FF8}"/>
    <cellStyle name="Calculation 4 12" xfId="54735" xr:uid="{6FA6B32F-1771-4628-9075-F0404053BFAB}"/>
    <cellStyle name="Calculation 4 13" xfId="55013" xr:uid="{52648719-4C1A-414B-9D49-CDB657CBBC3C}"/>
    <cellStyle name="Calculation 4 14" xfId="55297" xr:uid="{B0D1F36D-C2CD-4F46-A0E8-1E136B099350}"/>
    <cellStyle name="Calculation 4 15" xfId="55575" xr:uid="{F04015D2-CDD5-40DE-AAF1-20297FBA5960}"/>
    <cellStyle name="Calculation 4 16" xfId="55853" xr:uid="{2E2F4443-25AF-459C-910F-CDE7A63629FA}"/>
    <cellStyle name="Calculation 4 17" xfId="53625" xr:uid="{8AD5B822-1541-4A8D-88A5-A31043FFC47C}"/>
    <cellStyle name="Calculation 4 18" xfId="48641" xr:uid="{8643BE94-170E-41B0-A62F-3A5C6676CA33}"/>
    <cellStyle name="Calculation 4 2" xfId="1851" xr:uid="{EA23DC19-AD99-4FAE-BD4C-E5F21EBD06BD}"/>
    <cellStyle name="Calculation 4 2 10" xfId="53667" xr:uid="{D40152DC-8877-4733-88AC-9BE09E2384F6}"/>
    <cellStyle name="Calculation 4 2 11" xfId="48642" xr:uid="{F3058D02-9B7D-49AE-9989-707E397ACB7B}"/>
    <cellStyle name="Calculation 4 2 2" xfId="48643" xr:uid="{CEE4BE38-7A1D-4547-B7D8-A04361C39649}"/>
    <cellStyle name="Calculation 4 2 2 2" xfId="48644" xr:uid="{7A80F179-A261-4BA5-93C6-2AE298A77643}"/>
    <cellStyle name="Calculation 4 2 2 2 2" xfId="50476" xr:uid="{E2BD720B-C392-4978-9EEE-D3518C5697F2}"/>
    <cellStyle name="Calculation 4 2 2 3" xfId="50475" xr:uid="{580DB366-9DEB-4A6E-A186-F07A0670921E}"/>
    <cellStyle name="Calculation 4 2 2 3 2" xfId="53942" xr:uid="{ADE51685-6930-41D6-BA9F-78FCD550FB30}"/>
    <cellStyle name="Calculation 4 2 3" xfId="48645" xr:uid="{B878122F-2EA6-4B34-B0F3-0EB99648161B}"/>
    <cellStyle name="Calculation 4 2 3 2" xfId="50477" xr:uid="{F41DA6AB-2249-4E92-B39A-330581CF0294}"/>
    <cellStyle name="Calculation 4 2 3 2 2" xfId="54217" xr:uid="{AE2BC689-DC4A-43E4-9B9B-641D9999BC96}"/>
    <cellStyle name="Calculation 4 2 4" xfId="50474" xr:uid="{4F8EA37A-7C0D-4A0B-BB47-CDCF32A2FBB2}"/>
    <cellStyle name="Calculation 4 2 4 2" xfId="54501" xr:uid="{0B26BA74-7934-4C0C-BC66-773AA13DC995}"/>
    <cellStyle name="Calculation 4 2 5" xfId="54779" xr:uid="{323A3632-C0A4-41C6-9FF0-C911C2609077}"/>
    <cellStyle name="Calculation 4 2 6" xfId="55057" xr:uid="{E959A467-4548-4E45-A973-BEC074CB841C}"/>
    <cellStyle name="Calculation 4 2 7" xfId="55341" xr:uid="{115E996D-C3FB-4B53-A0FC-0191A6098EBA}"/>
    <cellStyle name="Calculation 4 2 8" xfId="55619" xr:uid="{9F103C0A-D2CA-47B7-A9B6-738AD03BAAC9}"/>
    <cellStyle name="Calculation 4 2 9" xfId="55897" xr:uid="{2E0A655B-4854-4F41-A282-AF16917BC25B}"/>
    <cellStyle name="Calculation 4 3" xfId="48646" xr:uid="{0FBFF6F7-1F8C-42F0-A914-2369FC1D23DD}"/>
    <cellStyle name="Calculation 4 3 10" xfId="53699" xr:uid="{B9A83F5B-A537-4C95-8960-15E37237B390}"/>
    <cellStyle name="Calculation 4 3 2" xfId="48647" xr:uid="{BD42B6F8-9CEB-4B81-9049-D35F712A02C4}"/>
    <cellStyle name="Calculation 4 3 2 2" xfId="50479" xr:uid="{D7050415-7D39-4639-83C5-DD7B9C433E75}"/>
    <cellStyle name="Calculation 4 3 2 2 2" xfId="53975" xr:uid="{EB6B28C8-9C28-4258-A885-102AD907F52B}"/>
    <cellStyle name="Calculation 4 3 3" xfId="50478" xr:uid="{BC39FB7E-BED3-4B82-8346-F21CABC0CD7C}"/>
    <cellStyle name="Calculation 4 3 3 2" xfId="54251" xr:uid="{BFFB72AC-41C7-495A-8823-27906D2BE34A}"/>
    <cellStyle name="Calculation 4 3 4" xfId="54535" xr:uid="{C6F65AB5-DB46-440A-BB01-3D1E7D42AB88}"/>
    <cellStyle name="Calculation 4 3 5" xfId="54813" xr:uid="{6E0B1C3F-DC52-4DA2-AFCC-CE27DCB64923}"/>
    <cellStyle name="Calculation 4 3 6" xfId="55091" xr:uid="{5AAD6740-FFF2-4B98-A50A-BD61FCA9D053}"/>
    <cellStyle name="Calculation 4 3 7" xfId="55375" xr:uid="{66BF1621-EA39-4057-89B9-354E724F0451}"/>
    <cellStyle name="Calculation 4 3 8" xfId="55653" xr:uid="{3B4FA1DE-67BC-471D-8C74-A7BF94A8E935}"/>
    <cellStyle name="Calculation 4 3 9" xfId="55931" xr:uid="{EB1D2D87-9798-4C47-8708-C266379B156A}"/>
    <cellStyle name="Calculation 4 4" xfId="48648" xr:uid="{C589C10B-A6C3-42F5-84AC-E136B768B8B8}"/>
    <cellStyle name="Calculation 4 4 10" xfId="53732" xr:uid="{4D1B8322-47D2-4F8B-87A7-57DF7C9BE160}"/>
    <cellStyle name="Calculation 4 4 2" xfId="50480" xr:uid="{96413E90-02BF-452A-91F5-CC7578B4BCAA}"/>
    <cellStyle name="Calculation 4 4 2 2" xfId="54008" xr:uid="{1EA49C9E-2632-4E6C-A4E8-46E4D026A8E3}"/>
    <cellStyle name="Calculation 4 4 3" xfId="54285" xr:uid="{0350819B-3329-4E26-AF82-4922486227AD}"/>
    <cellStyle name="Calculation 4 4 4" xfId="54569" xr:uid="{49DC2D86-24C7-4FB0-BB25-CB18B3D16F66}"/>
    <cellStyle name="Calculation 4 4 5" xfId="54847" xr:uid="{C3E39CEE-7D84-4B30-9299-50AFC18125C4}"/>
    <cellStyle name="Calculation 4 4 6" xfId="55125" xr:uid="{EB513DC4-F62E-462A-A096-A605DBCC5FC2}"/>
    <cellStyle name="Calculation 4 4 7" xfId="55409" xr:uid="{96B58F08-4DBF-4E45-8731-57DEAD80A71A}"/>
    <cellStyle name="Calculation 4 4 8" xfId="55687" xr:uid="{5845CF3E-C87A-4091-8B07-882BFE26EA88}"/>
    <cellStyle name="Calculation 4 4 9" xfId="55965" xr:uid="{B2F70436-5A33-467D-BF13-938CAC1C0BA1}"/>
    <cellStyle name="Calculation 4 5" xfId="50473" xr:uid="{8F3BA8E0-6485-4650-AAC3-3C367BD17F67}"/>
    <cellStyle name="Calculation 4 5 10" xfId="53765" xr:uid="{71CFE5AD-7FC0-46C4-8347-2F8A536435E2}"/>
    <cellStyle name="Calculation 4 5 2" xfId="54041" xr:uid="{F4115AC6-9C4E-412D-BB26-6DEDBB5CE359}"/>
    <cellStyle name="Calculation 4 5 3" xfId="54319" xr:uid="{C3636AF5-634E-4C4E-BC34-DC8174915AE0}"/>
    <cellStyle name="Calculation 4 5 4" xfId="54603" xr:uid="{8B84011B-591D-43AD-9EF4-1D908866B3F4}"/>
    <cellStyle name="Calculation 4 5 5" xfId="54881" xr:uid="{585A2E2F-36FB-48AD-8FF9-C3917011B138}"/>
    <cellStyle name="Calculation 4 5 6" xfId="55159" xr:uid="{7801862F-466B-4645-B917-B6D3EBA587D8}"/>
    <cellStyle name="Calculation 4 5 7" xfId="55443" xr:uid="{9C17385A-0BA2-455D-8082-F3EC244250CB}"/>
    <cellStyle name="Calculation 4 5 8" xfId="55721" xr:uid="{109E99AE-D9F9-4CDB-A246-7C93B7A77AD7}"/>
    <cellStyle name="Calculation 4 5 9" xfId="55999" xr:uid="{FA605B84-81B7-475B-8280-2F369D91D5FA}"/>
    <cellStyle name="Calculation 4 6" xfId="53797" xr:uid="{160B7C09-EB42-4124-8507-551FE00F4057}"/>
    <cellStyle name="Calculation 4 6 2" xfId="54074" xr:uid="{290F234C-3C3A-4EC3-A102-1013C2DAA45D}"/>
    <cellStyle name="Calculation 4 6 3" xfId="54352" xr:uid="{EA70ACDD-5921-42F0-9368-4BEDD5D0FA3B}"/>
    <cellStyle name="Calculation 4 6 4" xfId="54636" xr:uid="{183443B9-1B96-41E7-9D0B-68FD1AFD6215}"/>
    <cellStyle name="Calculation 4 6 5" xfId="54914" xr:uid="{5BB4A68C-B8A8-49CD-93A1-3EDB8A63D5BB}"/>
    <cellStyle name="Calculation 4 6 6" xfId="55192" xr:uid="{C8E7CCA5-3102-42A0-8B47-4590D4C3883C}"/>
    <cellStyle name="Calculation 4 6 7" xfId="55476" xr:uid="{A3A2C7A0-C891-4EE6-97B9-771072003D91}"/>
    <cellStyle name="Calculation 4 6 8" xfId="55754" xr:uid="{D46F71E6-5EE6-4E6E-B265-ACF662B17ACF}"/>
    <cellStyle name="Calculation 4 6 9" xfId="56032" xr:uid="{9A147189-8D08-4689-83A6-FF2B2023834C}"/>
    <cellStyle name="Calculation 4 7" xfId="53829" xr:uid="{98BC6362-E50A-46C1-898A-DB56BD84D416}"/>
    <cellStyle name="Calculation 4 7 2" xfId="54107" xr:uid="{48BAD4D4-1FF9-4716-83D7-BE7C27879326}"/>
    <cellStyle name="Calculation 4 7 3" xfId="54385" xr:uid="{A9B695D7-50E7-492F-AAAA-C682DB3E670B}"/>
    <cellStyle name="Calculation 4 7 4" xfId="54669" xr:uid="{F0F03F5C-6833-4D0E-9FA6-3C65EE4F9301}"/>
    <cellStyle name="Calculation 4 7 5" xfId="54947" xr:uid="{EFE0DA70-280A-4954-BA9C-24C7309962FC}"/>
    <cellStyle name="Calculation 4 7 6" xfId="55225" xr:uid="{53818282-0100-4558-AAED-099435ACC583}"/>
    <cellStyle name="Calculation 4 7 7" xfId="55509" xr:uid="{18B87CD9-9DE2-450A-9D7A-82A281B56CBB}"/>
    <cellStyle name="Calculation 4 7 8" xfId="55787" xr:uid="{70BF9391-B368-45B9-80DB-BC51C853A010}"/>
    <cellStyle name="Calculation 4 7 9" xfId="56065" xr:uid="{AE45C227-92E1-4B0A-868B-547440104712}"/>
    <cellStyle name="Calculation 4 8" xfId="53862" xr:uid="{B87BC9DF-21BE-4C2D-B50D-AFD7E5445AC9}"/>
    <cellStyle name="Calculation 4 8 2" xfId="54140" xr:uid="{AAB0B153-0914-41F7-BA76-520DA0ECD24F}"/>
    <cellStyle name="Calculation 4 8 3" xfId="54418" xr:uid="{988339D9-EC36-462B-BE57-09D3C14C1E37}"/>
    <cellStyle name="Calculation 4 8 4" xfId="54702" xr:uid="{8E21D1DF-96C9-4BE8-9F4B-D06857043999}"/>
    <cellStyle name="Calculation 4 8 5" xfId="54980" xr:uid="{81FC9485-07E3-4159-92E5-A626C8186EBA}"/>
    <cellStyle name="Calculation 4 8 6" xfId="55258" xr:uid="{DDB969F4-C820-4102-A929-5E9C7C6A9683}"/>
    <cellStyle name="Calculation 4 8 7" xfId="55542" xr:uid="{33AB81B1-DFEC-4148-B025-1BBB1525264A}"/>
    <cellStyle name="Calculation 4 8 8" xfId="55820" xr:uid="{16CCB069-5E6A-4DAA-9342-D622E3DACDFD}"/>
    <cellStyle name="Calculation 4 8 9" xfId="56098" xr:uid="{BB511E44-2B2F-444A-885C-2A20139A0BB3}"/>
    <cellStyle name="Calculation 4 9" xfId="53899" xr:uid="{E9AE5BF8-2F41-484F-BBE4-1408C4B83A66}"/>
    <cellStyle name="Calculation 5" xfId="48649" xr:uid="{16ED2566-195E-4BB6-8044-31DB6D5C76A1}"/>
    <cellStyle name="Calculation 5 10" xfId="54170" xr:uid="{99528A1E-D420-44E0-8109-179E8A8C53BC}"/>
    <cellStyle name="Calculation 5 11" xfId="54454" xr:uid="{EEC7AB22-F6B5-4812-9491-3BB56F81F701}"/>
    <cellStyle name="Calculation 5 12" xfId="54732" xr:uid="{007F9CD0-D8A8-466D-87E6-4F6473BCD53D}"/>
    <cellStyle name="Calculation 5 13" xfId="55010" xr:uid="{BF4390D5-FEB1-4037-8D9A-C8AA3BCA9FDE}"/>
    <cellStyle name="Calculation 5 14" xfId="55294" xr:uid="{C505F89D-05FA-4663-8D3A-DF78BE4BDC91}"/>
    <cellStyle name="Calculation 5 15" xfId="55572" xr:uid="{A0835997-8308-4077-8940-F15DBDAE06BA}"/>
    <cellStyle name="Calculation 5 16" xfId="55850" xr:uid="{4AE319D0-F536-4888-807D-4E83843DD491}"/>
    <cellStyle name="Calculation 5 17" xfId="53622" xr:uid="{BDFAF472-6C5A-48AB-BF6C-4E89349EA91F}"/>
    <cellStyle name="Calculation 5 2" xfId="48650" xr:uid="{628A3809-00EE-4493-BF46-A1FC33EE5E60}"/>
    <cellStyle name="Calculation 5 2 10" xfId="53664" xr:uid="{04637D67-CF86-4CAB-A0B8-3AA261BF8D72}"/>
    <cellStyle name="Calculation 5 2 2" xfId="48651" xr:uid="{F22AC441-DEAA-47BB-93C4-3E73604DBFA3}"/>
    <cellStyle name="Calculation 5 2 2 2" xfId="48652" xr:uid="{11AF731C-7A86-4233-9BB0-6941D5C64E3B}"/>
    <cellStyle name="Calculation 5 2 2 2 2" xfId="50484" xr:uid="{378E4D70-5E7D-4D74-AEAE-ED8A0E136ECD}"/>
    <cellStyle name="Calculation 5 2 2 3" xfId="50483" xr:uid="{79136584-99DB-417F-A604-AC3CD8365184}"/>
    <cellStyle name="Calculation 5 2 2 3 2" xfId="53939" xr:uid="{6544D9B6-F53C-44C6-BF4A-2682141C0EF7}"/>
    <cellStyle name="Calculation 5 2 3" xfId="48653" xr:uid="{9B07D26A-83F9-42D9-A863-C8972B6D31DA}"/>
    <cellStyle name="Calculation 5 2 3 2" xfId="50485" xr:uid="{16397A0E-7D0C-4B5C-9066-DB86E8CCADD0}"/>
    <cellStyle name="Calculation 5 2 3 2 2" xfId="54214" xr:uid="{49A78D17-DE94-4E04-8A3E-FB46F2B7E520}"/>
    <cellStyle name="Calculation 5 2 4" xfId="50482" xr:uid="{8A86F233-E27E-47E2-B99D-D46DD15F2976}"/>
    <cellStyle name="Calculation 5 2 4 2" xfId="54498" xr:uid="{449C47E5-DC98-4AB0-9DC2-6D8DAEF4B515}"/>
    <cellStyle name="Calculation 5 2 5" xfId="54776" xr:uid="{4F8B7329-6BD3-4F91-A6B4-FF81EB6FBC1E}"/>
    <cellStyle name="Calculation 5 2 6" xfId="55054" xr:uid="{3531912B-A140-4DF8-BA80-4D2E57AE134D}"/>
    <cellStyle name="Calculation 5 2 7" xfId="55338" xr:uid="{965FC47E-FFCC-45AC-A480-AABD522F28A1}"/>
    <cellStyle name="Calculation 5 2 8" xfId="55616" xr:uid="{B2AABD45-632E-4D42-9061-5EB44ECC8319}"/>
    <cellStyle name="Calculation 5 2 9" xfId="55894" xr:uid="{D22C4B1C-61E4-4469-BF7D-23C1BF4D66E1}"/>
    <cellStyle name="Calculation 5 3" xfId="48654" xr:uid="{830FCEC3-54D8-4326-A6BA-0091AB9F72FA}"/>
    <cellStyle name="Calculation 5 3 10" xfId="53696" xr:uid="{DD63EC0C-1751-4E51-93A2-EF6945C55D3C}"/>
    <cellStyle name="Calculation 5 3 2" xfId="48655" xr:uid="{847780E0-3431-4C4F-BEE7-E0D36220774B}"/>
    <cellStyle name="Calculation 5 3 2 2" xfId="50487" xr:uid="{9F4EF963-0A30-4789-8ED6-060F30592B6A}"/>
    <cellStyle name="Calculation 5 3 2 2 2" xfId="53972" xr:uid="{75A6A72A-3177-4A66-A177-B62A0A448779}"/>
    <cellStyle name="Calculation 5 3 3" xfId="50486" xr:uid="{905E6979-A35E-4C32-9799-BF8FC58DF859}"/>
    <cellStyle name="Calculation 5 3 3 2" xfId="54248" xr:uid="{E622BCD1-853D-4961-83DC-A1D07C57DFB5}"/>
    <cellStyle name="Calculation 5 3 4" xfId="54532" xr:uid="{5CCA0F41-6519-42CA-96A0-D11E09B55C9C}"/>
    <cellStyle name="Calculation 5 3 5" xfId="54810" xr:uid="{E78A6089-51E8-42D2-8988-504662B736AB}"/>
    <cellStyle name="Calculation 5 3 6" xfId="55088" xr:uid="{34D4C297-C643-4253-9987-14340E99DD80}"/>
    <cellStyle name="Calculation 5 3 7" xfId="55372" xr:uid="{57C2E853-516A-45DD-BE79-A2D9C797A956}"/>
    <cellStyle name="Calculation 5 3 8" xfId="55650" xr:uid="{3731AD26-6FE3-4235-8E56-1D18DAF425F5}"/>
    <cellStyle name="Calculation 5 3 9" xfId="55928" xr:uid="{9C011549-FB52-490E-BA63-FFDE4240B8AC}"/>
    <cellStyle name="Calculation 5 4" xfId="48656" xr:uid="{C1FD7E86-9577-4881-AA7B-DA85D52C03A2}"/>
    <cellStyle name="Calculation 5 4 10" xfId="53729" xr:uid="{0634441A-4045-4F9D-9FE0-C81621526444}"/>
    <cellStyle name="Calculation 5 4 2" xfId="50488" xr:uid="{00760C6C-5593-49DD-8646-08CE81083B4E}"/>
    <cellStyle name="Calculation 5 4 2 2" xfId="54005" xr:uid="{754428E8-C2BC-48C3-B346-ABE51A83B0C8}"/>
    <cellStyle name="Calculation 5 4 3" xfId="54282" xr:uid="{4FD53FE6-B512-4A00-B689-03F2DBF842B7}"/>
    <cellStyle name="Calculation 5 4 4" xfId="54566" xr:uid="{85A82F12-377A-4E8F-A7BB-226D86318BF4}"/>
    <cellStyle name="Calculation 5 4 5" xfId="54844" xr:uid="{21734BFB-78CF-4268-84B4-1D731AA9CC90}"/>
    <cellStyle name="Calculation 5 4 6" xfId="55122" xr:uid="{40EF3F3D-B110-4494-8253-CFD098740A28}"/>
    <cellStyle name="Calculation 5 4 7" xfId="55406" xr:uid="{11C3496D-E5CB-4462-B142-D5CA2519AFAB}"/>
    <cellStyle name="Calculation 5 4 8" xfId="55684" xr:uid="{E1C70656-CC0E-4219-B08A-CB14C74A943A}"/>
    <cellStyle name="Calculation 5 4 9" xfId="55962" xr:uid="{72785DA6-D86B-4B93-9D7D-4C29E8D6ED48}"/>
    <cellStyle name="Calculation 5 5" xfId="50481" xr:uid="{63E24E81-0B2D-4418-8157-E0542682C30B}"/>
    <cellStyle name="Calculation 5 5 10" xfId="53762" xr:uid="{014B8321-3BB7-48AB-853A-ED2BC52128A8}"/>
    <cellStyle name="Calculation 5 5 2" xfId="54038" xr:uid="{EE18E7CA-1FFF-403F-BE27-B0F24B00185E}"/>
    <cellStyle name="Calculation 5 5 3" xfId="54316" xr:uid="{B0CCE241-FE22-4BDE-ABA9-01262E24B824}"/>
    <cellStyle name="Calculation 5 5 4" xfId="54600" xr:uid="{320E354A-1808-4542-8258-181D2DB07400}"/>
    <cellStyle name="Calculation 5 5 5" xfId="54878" xr:uid="{7F9FE98F-D3D9-48CF-98CE-FAC487EFCF40}"/>
    <cellStyle name="Calculation 5 5 6" xfId="55156" xr:uid="{3CBD6CF3-3757-4D9C-B4FA-30904A583CF9}"/>
    <cellStyle name="Calculation 5 5 7" xfId="55440" xr:uid="{78EA8D83-0426-4E09-B2F9-AC0BF364B25E}"/>
    <cellStyle name="Calculation 5 5 8" xfId="55718" xr:uid="{2FF9768F-5ACD-4AD4-9268-E06DA1205AF1}"/>
    <cellStyle name="Calculation 5 5 9" xfId="55996" xr:uid="{44165BDD-246B-4DF5-8812-B3926AF7B3A4}"/>
    <cellStyle name="Calculation 5 6" xfId="53794" xr:uid="{B17A83AF-0FCD-46DA-8AF7-E162B30F2F71}"/>
    <cellStyle name="Calculation 5 6 2" xfId="54071" xr:uid="{5DE6ED26-2BA8-4317-B6E6-72B7934F453C}"/>
    <cellStyle name="Calculation 5 6 3" xfId="54349" xr:uid="{21A3B46D-1144-4C9A-A413-F6E0FBAAA45A}"/>
    <cellStyle name="Calculation 5 6 4" xfId="54633" xr:uid="{6B09DBC0-1041-44DD-B9A3-E42AFDD2F1DB}"/>
    <cellStyle name="Calculation 5 6 5" xfId="54911" xr:uid="{BA4DF7EA-3177-4C1B-86C8-BAAFE40775CE}"/>
    <cellStyle name="Calculation 5 6 6" xfId="55189" xr:uid="{BB199317-3CE6-4CC6-AECB-601B5EC211CF}"/>
    <cellStyle name="Calculation 5 6 7" xfId="55473" xr:uid="{F3EEDB27-D006-47D8-98D3-63088F735027}"/>
    <cellStyle name="Calculation 5 6 8" xfId="55751" xr:uid="{87AE0D39-29CC-4C95-A014-7721B539A61E}"/>
    <cellStyle name="Calculation 5 6 9" xfId="56029" xr:uid="{6AD4B99C-4B27-4D76-9784-E807957F4CB9}"/>
    <cellStyle name="Calculation 5 7" xfId="53826" xr:uid="{5442043C-D593-4566-A233-16BBBFFC8F9F}"/>
    <cellStyle name="Calculation 5 7 2" xfId="54104" xr:uid="{C8F523DF-7AEA-49FD-8A00-80A965022DB5}"/>
    <cellStyle name="Calculation 5 7 3" xfId="54382" xr:uid="{E5497190-B9F5-45B1-ADCD-62B31FD5C671}"/>
    <cellStyle name="Calculation 5 7 4" xfId="54666" xr:uid="{41F757E3-1F63-4344-96C4-3C78C1841EB9}"/>
    <cellStyle name="Calculation 5 7 5" xfId="54944" xr:uid="{84C9BC72-69B5-45ED-95BD-769CA0B18AE6}"/>
    <cellStyle name="Calculation 5 7 6" xfId="55222" xr:uid="{AA69C1D0-6F7D-4E9A-8DCF-B360F61C0E2E}"/>
    <cellStyle name="Calculation 5 7 7" xfId="55506" xr:uid="{8216BC52-C357-49BC-8A29-0BEA37291639}"/>
    <cellStyle name="Calculation 5 7 8" xfId="55784" xr:uid="{05E633A6-1967-49BF-8170-3F200A66D6F5}"/>
    <cellStyle name="Calculation 5 7 9" xfId="56062" xr:uid="{ADB68720-31F1-4011-BD31-478F74CB5B92}"/>
    <cellStyle name="Calculation 5 8" xfId="53859" xr:uid="{1A2EBEEF-6607-473B-8266-3BA1BE046C12}"/>
    <cellStyle name="Calculation 5 8 2" xfId="54137" xr:uid="{FEF4DF7A-345E-4958-A87A-7CC40CD80497}"/>
    <cellStyle name="Calculation 5 8 3" xfId="54415" xr:uid="{84977D0D-736C-4291-B04B-2A16EAA1F636}"/>
    <cellStyle name="Calculation 5 8 4" xfId="54699" xr:uid="{7E2244E0-094C-4118-998E-9E81773934A8}"/>
    <cellStyle name="Calculation 5 8 5" xfId="54977" xr:uid="{1F757278-94F8-4E04-8D04-F57F287E2FBA}"/>
    <cellStyle name="Calculation 5 8 6" xfId="55255" xr:uid="{9A1BE2FA-3BDE-402C-AE84-236C84DCCD19}"/>
    <cellStyle name="Calculation 5 8 7" xfId="55539" xr:uid="{E397A321-DD84-46EA-B980-75FEE362CBE0}"/>
    <cellStyle name="Calculation 5 8 8" xfId="55817" xr:uid="{A73B87A3-42A2-4A69-A5F3-8FC95E90FDDA}"/>
    <cellStyle name="Calculation 5 8 9" xfId="56095" xr:uid="{09DC849B-C36B-45E6-B7D5-B70190957B72}"/>
    <cellStyle name="Calculation 5 9" xfId="53896" xr:uid="{A5547859-5CFA-4E7F-A604-94F33B78D77B}"/>
    <cellStyle name="Calculation 6" xfId="48657" xr:uid="{8DC786B2-EF45-43F7-9B48-7AE1880A5190}"/>
    <cellStyle name="Calculation 6 10" xfId="54174" xr:uid="{AC714D0A-E67E-464A-8EE8-78B1E4962966}"/>
    <cellStyle name="Calculation 6 11" xfId="54458" xr:uid="{4030C3A6-FA31-47B4-A2B4-EB50E793355D}"/>
    <cellStyle name="Calculation 6 12" xfId="54736" xr:uid="{9FD4B22F-5B73-4E2B-B55A-8CAFE2C16B78}"/>
    <cellStyle name="Calculation 6 13" xfId="55014" xr:uid="{461BED23-F885-4F2F-BF22-831BCDFCD6EF}"/>
    <cellStyle name="Calculation 6 14" xfId="55298" xr:uid="{F2350199-B014-4595-8F16-DD950E96B491}"/>
    <cellStyle name="Calculation 6 15" xfId="55576" xr:uid="{8DD28B65-CD37-48D4-BEE6-E7BE08B52723}"/>
    <cellStyle name="Calculation 6 16" xfId="55854" xr:uid="{B1D2E837-8ECB-48EB-8192-C512311B25A7}"/>
    <cellStyle name="Calculation 6 17" xfId="53626" xr:uid="{21AD56DD-78E7-49E7-9DB9-6C180CF67DE6}"/>
    <cellStyle name="Calculation 6 2" xfId="48658" xr:uid="{6A670846-A579-47CB-9428-B4D123A9AE34}"/>
    <cellStyle name="Calculation 6 2 10" xfId="53668" xr:uid="{DE711C51-0E99-4DFC-8FC0-6B446A9D871D}"/>
    <cellStyle name="Calculation 6 2 2" xfId="48659" xr:uid="{68243BB9-97CD-4893-B939-046A61907B8B}"/>
    <cellStyle name="Calculation 6 2 2 2" xfId="48660" xr:uid="{50F8361D-941F-4E68-AE0E-0133F80B1C4B}"/>
    <cellStyle name="Calculation 6 2 2 2 2" xfId="50492" xr:uid="{2E10094E-1F9C-4275-8C25-779753505B9D}"/>
    <cellStyle name="Calculation 6 2 2 3" xfId="50491" xr:uid="{74AB0277-D5AB-4B78-A641-E4C08B59FE1A}"/>
    <cellStyle name="Calculation 6 2 2 3 2" xfId="53943" xr:uid="{4ED3D00F-6FA2-4839-AF92-C560CC56ACAB}"/>
    <cellStyle name="Calculation 6 2 3" xfId="48661" xr:uid="{F4D1DF79-C5D0-4896-8B00-6FC6D65125DF}"/>
    <cellStyle name="Calculation 6 2 3 2" xfId="50493" xr:uid="{AA373276-E82F-40B7-ABB6-A1A7A9BC74C0}"/>
    <cellStyle name="Calculation 6 2 3 2 2" xfId="54218" xr:uid="{F17B3180-6445-45C8-BB47-B701AC1997B1}"/>
    <cellStyle name="Calculation 6 2 4" xfId="50490" xr:uid="{655A5426-610A-4D79-9FE6-7C2181F3FD8C}"/>
    <cellStyle name="Calculation 6 2 4 2" xfId="54502" xr:uid="{6863F02A-00C5-4D27-B1EF-FC3798CE9C11}"/>
    <cellStyle name="Calculation 6 2 5" xfId="54780" xr:uid="{C200A202-2EDB-4628-9D95-B3EA6868250D}"/>
    <cellStyle name="Calculation 6 2 6" xfId="55058" xr:uid="{DA79CCAB-C710-497E-BD6D-3AABC05C446F}"/>
    <cellStyle name="Calculation 6 2 7" xfId="55342" xr:uid="{B8818B39-EEA8-4760-9184-14608500AD91}"/>
    <cellStyle name="Calculation 6 2 8" xfId="55620" xr:uid="{63930DC2-B6A2-4184-9E31-7A31563692C0}"/>
    <cellStyle name="Calculation 6 2 9" xfId="55898" xr:uid="{7D7FB093-2194-4C74-83A0-9CD0C522C04E}"/>
    <cellStyle name="Calculation 6 3" xfId="48662" xr:uid="{3F2CE4FF-25EB-4CBE-B570-01BADE987E26}"/>
    <cellStyle name="Calculation 6 3 10" xfId="53700" xr:uid="{170C2BC7-9469-4D8A-A724-A4B6E88E67D6}"/>
    <cellStyle name="Calculation 6 3 2" xfId="48663" xr:uid="{C552027F-9B8A-43D4-9AA0-148EE21A7F36}"/>
    <cellStyle name="Calculation 6 3 2 2" xfId="50495" xr:uid="{B526D123-A470-46F0-8BFE-1730DB830B50}"/>
    <cellStyle name="Calculation 6 3 2 2 2" xfId="53976" xr:uid="{73266935-5DD1-4E80-9D97-31877CB506D6}"/>
    <cellStyle name="Calculation 6 3 3" xfId="50494" xr:uid="{EB35FA71-0C99-4950-822A-9A3E65C95E3A}"/>
    <cellStyle name="Calculation 6 3 3 2" xfId="54252" xr:uid="{19A1E652-58B1-43E6-AAF4-C59D01EB1B7A}"/>
    <cellStyle name="Calculation 6 3 4" xfId="54536" xr:uid="{C59256FB-D2C7-44A2-8676-0E6C4209153F}"/>
    <cellStyle name="Calculation 6 3 5" xfId="54814" xr:uid="{707A19B0-E040-40BB-805D-852082C5F65A}"/>
    <cellStyle name="Calculation 6 3 6" xfId="55092" xr:uid="{D9FB7ED1-3E00-4952-AFE7-329B87F51983}"/>
    <cellStyle name="Calculation 6 3 7" xfId="55376" xr:uid="{88F1438A-2CA9-4A95-92DD-0982529E6E6C}"/>
    <cellStyle name="Calculation 6 3 8" xfId="55654" xr:uid="{49E34A34-D4C7-4318-A5D3-2E6656664C43}"/>
    <cellStyle name="Calculation 6 3 9" xfId="55932" xr:uid="{05DAD836-0C62-457E-952D-A2DF01CAFB8D}"/>
    <cellStyle name="Calculation 6 4" xfId="48664" xr:uid="{597DF968-B7AF-488D-9B5B-1DB8106E8AA9}"/>
    <cellStyle name="Calculation 6 4 10" xfId="53733" xr:uid="{09F2801D-212E-4E8A-80DF-1021F48E4A3D}"/>
    <cellStyle name="Calculation 6 4 2" xfId="50496" xr:uid="{47D80418-9D45-43C2-89AA-C297114A096F}"/>
    <cellStyle name="Calculation 6 4 2 2" xfId="54009" xr:uid="{AD742D86-3952-4A1F-AEE8-91714CD3D477}"/>
    <cellStyle name="Calculation 6 4 3" xfId="54286" xr:uid="{BC263AE2-F55E-4DA2-A814-41AC11E646E8}"/>
    <cellStyle name="Calculation 6 4 4" xfId="54570" xr:uid="{AF5E99A5-BF70-4BCC-A1B5-B1CB981DB08C}"/>
    <cellStyle name="Calculation 6 4 5" xfId="54848" xr:uid="{54309EC0-2D4D-4AE2-9C9C-7AB1DA3EFF74}"/>
    <cellStyle name="Calculation 6 4 6" xfId="55126" xr:uid="{688CB502-0E3A-4680-8348-B759F3214A51}"/>
    <cellStyle name="Calculation 6 4 7" xfId="55410" xr:uid="{51E3786A-9857-4E0D-BC10-1392AD83599E}"/>
    <cellStyle name="Calculation 6 4 8" xfId="55688" xr:uid="{F230A87B-BB45-4699-9591-ED098478C3E2}"/>
    <cellStyle name="Calculation 6 4 9" xfId="55966" xr:uid="{1B06F72E-B96D-4F39-B997-308EC76B5B31}"/>
    <cellStyle name="Calculation 6 5" xfId="50489" xr:uid="{0511D1FF-1EFF-43C3-B95B-BCE8AE7B94BB}"/>
    <cellStyle name="Calculation 6 5 10" xfId="53766" xr:uid="{8AADAE6E-BC7E-49DE-A0C7-5A597EDDCF91}"/>
    <cellStyle name="Calculation 6 5 2" xfId="54042" xr:uid="{860BA9B5-CEF6-4D67-AED7-E2F7FB1EB288}"/>
    <cellStyle name="Calculation 6 5 3" xfId="54320" xr:uid="{F0BA89DB-7520-4585-985F-3153ABBAE6CC}"/>
    <cellStyle name="Calculation 6 5 4" xfId="54604" xr:uid="{E32F30EE-B149-4575-81F9-2E0E0DFC3EC6}"/>
    <cellStyle name="Calculation 6 5 5" xfId="54882" xr:uid="{B34B04EE-96FD-4B9F-91C2-A79C5EBE001F}"/>
    <cellStyle name="Calculation 6 5 6" xfId="55160" xr:uid="{525D1EC1-E3D2-4AF7-8795-008777D9FDEC}"/>
    <cellStyle name="Calculation 6 5 7" xfId="55444" xr:uid="{FCB690B0-36FA-4A2B-9994-29F87AA88CB9}"/>
    <cellStyle name="Calculation 6 5 8" xfId="55722" xr:uid="{0AB67185-19EA-46D0-9EA9-0E0152795EF3}"/>
    <cellStyle name="Calculation 6 5 9" xfId="56000" xr:uid="{A1F2C41E-D500-4853-B530-6AC26B53A132}"/>
    <cellStyle name="Calculation 6 6" xfId="53798" xr:uid="{50EC063D-C2C8-4D12-A8C7-5792C21610E6}"/>
    <cellStyle name="Calculation 6 6 2" xfId="54075" xr:uid="{21908902-B1EF-40EF-88BD-DE2926766190}"/>
    <cellStyle name="Calculation 6 6 3" xfId="54353" xr:uid="{8808FD4F-65E1-4B65-B4DB-3747591F6E86}"/>
    <cellStyle name="Calculation 6 6 4" xfId="54637" xr:uid="{993CF0CA-93DB-4D37-B6CD-3BBCD10A4C4C}"/>
    <cellStyle name="Calculation 6 6 5" xfId="54915" xr:uid="{76943A4F-0900-4A6F-8D66-1FFB2DCC5313}"/>
    <cellStyle name="Calculation 6 6 6" xfId="55193" xr:uid="{9D77E8FD-B335-4FA6-A8C9-9437CFBD5015}"/>
    <cellStyle name="Calculation 6 6 7" xfId="55477" xr:uid="{24B27D0F-032C-4639-B2C7-A28D06243916}"/>
    <cellStyle name="Calculation 6 6 8" xfId="55755" xr:uid="{3D22CF27-F61D-4A8E-94A0-830CC885DB7F}"/>
    <cellStyle name="Calculation 6 6 9" xfId="56033" xr:uid="{93C4C9EC-AE51-4A48-99DA-583ACA6587DB}"/>
    <cellStyle name="Calculation 6 7" xfId="53830" xr:uid="{6F67A2F5-8AEE-4E93-BF1E-B7A2533BF24B}"/>
    <cellStyle name="Calculation 6 7 2" xfId="54108" xr:uid="{D7468013-C4B8-46AE-940D-CFEFA56A5FAB}"/>
    <cellStyle name="Calculation 6 7 3" xfId="54386" xr:uid="{6B774A20-AEA1-4E2F-9F94-3087221E99DD}"/>
    <cellStyle name="Calculation 6 7 4" xfId="54670" xr:uid="{211812D3-2E71-4AF0-893B-09D7E8234A2C}"/>
    <cellStyle name="Calculation 6 7 5" xfId="54948" xr:uid="{CA0587AD-D1E9-4BE9-B4BF-9BA85A4DAFEE}"/>
    <cellStyle name="Calculation 6 7 6" xfId="55226" xr:uid="{F9C06898-4655-4F48-9B2B-4A8A23589A37}"/>
    <cellStyle name="Calculation 6 7 7" xfId="55510" xr:uid="{E62B7592-9A0A-4EE1-90CF-9BDCBB9B204D}"/>
    <cellStyle name="Calculation 6 7 8" xfId="55788" xr:uid="{B5DA5C47-CD6F-4FA8-A1B8-AED2699DAFCA}"/>
    <cellStyle name="Calculation 6 7 9" xfId="56066" xr:uid="{9BA6D6C1-093F-46F4-B8B3-D41057CF5819}"/>
    <cellStyle name="Calculation 6 8" xfId="53863" xr:uid="{E2C6E11A-A9C7-405B-BCE3-B102E41963C1}"/>
    <cellStyle name="Calculation 6 8 2" xfId="54141" xr:uid="{32ACC9AB-6302-4EF6-B6B4-0479B28C38AA}"/>
    <cellStyle name="Calculation 6 8 3" xfId="54419" xr:uid="{4C6BA76F-1F3C-4644-972E-584F0D0A7FC5}"/>
    <cellStyle name="Calculation 6 8 4" xfId="54703" xr:uid="{B47CDFC4-9C52-4513-A7E1-57DD3E03935B}"/>
    <cellStyle name="Calculation 6 8 5" xfId="54981" xr:uid="{58B25A00-0B5F-4C67-BEBA-C4EDE635BFE9}"/>
    <cellStyle name="Calculation 6 8 6" xfId="55259" xr:uid="{3E542765-E867-4E83-AC02-0C604FB68502}"/>
    <cellStyle name="Calculation 6 8 7" xfId="55543" xr:uid="{FEF589CD-45B4-47E6-83A0-2E2861DE7F86}"/>
    <cellStyle name="Calculation 6 8 8" xfId="55821" xr:uid="{FA87E737-3646-46F9-BE4C-091D6E9704CD}"/>
    <cellStyle name="Calculation 6 8 9" xfId="56099" xr:uid="{9795C0BF-96BA-49BB-80E0-8C8A608F1BED}"/>
    <cellStyle name="Calculation 6 9" xfId="53900" xr:uid="{609A046E-F706-4A57-8017-3258E885BA44}"/>
    <cellStyle name="Calculation 7" xfId="48665" xr:uid="{8DD048F1-6E3D-4B4F-AB37-BEE4B51B553B}"/>
    <cellStyle name="Calculation 7 10" xfId="54169" xr:uid="{8E9342FA-56DA-4BD1-BC5D-EC24742FB8B1}"/>
    <cellStyle name="Calculation 7 11" xfId="54453" xr:uid="{F0A4814A-1AAD-4E8A-BB9D-A55B4D05DA18}"/>
    <cellStyle name="Calculation 7 12" xfId="54731" xr:uid="{1DB9FE60-AD32-437D-8DF9-0A7C8C1C15D6}"/>
    <cellStyle name="Calculation 7 13" xfId="55009" xr:uid="{44525C0E-6D73-4FB0-988C-C6FAD44EB68B}"/>
    <cellStyle name="Calculation 7 14" xfId="55293" xr:uid="{9643B537-C85F-4C18-B3EC-34FF439FC815}"/>
    <cellStyle name="Calculation 7 15" xfId="55571" xr:uid="{5BDD831F-1F01-4215-A924-23B0A78AB5B0}"/>
    <cellStyle name="Calculation 7 16" xfId="55849" xr:uid="{65F1E2E1-7FA3-4BCB-AC81-8B8CF5B02D56}"/>
    <cellStyle name="Calculation 7 17" xfId="53621" xr:uid="{F1EE6807-EDF8-4A3C-A6EC-305F231F8068}"/>
    <cellStyle name="Calculation 7 2" xfId="48666" xr:uid="{BC40B953-879A-45D7-8BDB-312BE2B866A7}"/>
    <cellStyle name="Calculation 7 2 10" xfId="53663" xr:uid="{8305A7E0-5DDB-493A-A7C7-1D7180CFA2C9}"/>
    <cellStyle name="Calculation 7 2 2" xfId="48667" xr:uid="{3AF4953F-67C1-413C-8377-A41A4532727F}"/>
    <cellStyle name="Calculation 7 2 2 2" xfId="48668" xr:uid="{44F52CE7-D2F6-4B41-9C61-61197B42F044}"/>
    <cellStyle name="Calculation 7 2 2 2 2" xfId="50500" xr:uid="{9B579DEF-BFC6-4AB1-9430-41C129792D2C}"/>
    <cellStyle name="Calculation 7 2 2 3" xfId="50499" xr:uid="{00104D76-44B5-4E7D-ADCD-AF78DC925CC7}"/>
    <cellStyle name="Calculation 7 2 2 3 2" xfId="53938" xr:uid="{D649B7EE-B028-4D2A-9E67-CF83B06C84E3}"/>
    <cellStyle name="Calculation 7 2 3" xfId="48669" xr:uid="{F9A9578E-1357-42CF-B0B6-5B7B8521C1FB}"/>
    <cellStyle name="Calculation 7 2 3 2" xfId="50501" xr:uid="{2847699A-2F5D-4412-BD5E-1CF150979D46}"/>
    <cellStyle name="Calculation 7 2 3 2 2" xfId="54213" xr:uid="{EC4C81C8-ED80-4BA4-AF3D-23E66BA51E9D}"/>
    <cellStyle name="Calculation 7 2 4" xfId="50498" xr:uid="{D23A08DB-C4C9-43A4-AB0C-5F36DEC29334}"/>
    <cellStyle name="Calculation 7 2 4 2" xfId="54497" xr:uid="{D126C8BC-BA04-4053-8237-7AC805246FCC}"/>
    <cellStyle name="Calculation 7 2 5" xfId="54775" xr:uid="{C076A949-1065-46B3-9A70-BC0FF2B66DA1}"/>
    <cellStyle name="Calculation 7 2 6" xfId="55053" xr:uid="{A02E4AC1-9924-4850-9A8C-3689935440FB}"/>
    <cellStyle name="Calculation 7 2 7" xfId="55337" xr:uid="{0D853E35-148B-4693-8F70-7F5E2EF5D043}"/>
    <cellStyle name="Calculation 7 2 8" xfId="55615" xr:uid="{BF694C90-4CE1-43A4-885A-0F3F91599940}"/>
    <cellStyle name="Calculation 7 2 9" xfId="55893" xr:uid="{457DC9FE-0E08-4F4E-8AE5-2AD402E50AE9}"/>
    <cellStyle name="Calculation 7 3" xfId="48670" xr:uid="{DA656EF9-847C-48BC-B93C-A92B1DB63A57}"/>
    <cellStyle name="Calculation 7 3 10" xfId="53695" xr:uid="{21F50D87-F512-45EA-B64C-EE64056B6406}"/>
    <cellStyle name="Calculation 7 3 2" xfId="48671" xr:uid="{F0C73B69-1FA9-411F-9D1B-84E98D5B6421}"/>
    <cellStyle name="Calculation 7 3 2 2" xfId="50503" xr:uid="{993D3CF6-8539-42CC-A2A9-4AA2DE9311F0}"/>
    <cellStyle name="Calculation 7 3 2 2 2" xfId="53971" xr:uid="{6AC5D7A9-7B77-420F-A36A-3E2B48AC147F}"/>
    <cellStyle name="Calculation 7 3 3" xfId="50502" xr:uid="{0A26FA7E-E4A1-4D26-A290-8C5D49EC4D65}"/>
    <cellStyle name="Calculation 7 3 3 2" xfId="54247" xr:uid="{68A06529-6D04-4B14-B990-33B5C80BDB56}"/>
    <cellStyle name="Calculation 7 3 4" xfId="54531" xr:uid="{B0D5F8CA-0A2D-48C9-B6F2-501797754059}"/>
    <cellStyle name="Calculation 7 3 5" xfId="54809" xr:uid="{D233054C-44C8-472D-8F94-F3633A4EA3FF}"/>
    <cellStyle name="Calculation 7 3 6" xfId="55087" xr:uid="{BF5CF1A5-DA7D-4E81-8D88-AF1CE9FF4850}"/>
    <cellStyle name="Calculation 7 3 7" xfId="55371" xr:uid="{2869A4A8-6FCA-45D1-9720-1BB4B9361E94}"/>
    <cellStyle name="Calculation 7 3 8" xfId="55649" xr:uid="{E9C0B530-BD0C-4F19-9333-47C8D7B05BA6}"/>
    <cellStyle name="Calculation 7 3 9" xfId="55927" xr:uid="{FE93BBA8-B7F1-4233-A101-54C1ECDE443A}"/>
    <cellStyle name="Calculation 7 4" xfId="48672" xr:uid="{A134BFD2-A2DC-4E8D-846B-681670B9DE46}"/>
    <cellStyle name="Calculation 7 4 10" xfId="53728" xr:uid="{6ABD4693-76B9-40B9-B9C0-EF68514C3492}"/>
    <cellStyle name="Calculation 7 4 2" xfId="50504" xr:uid="{EC635CF3-1C80-48CB-9FF9-B3687593A58F}"/>
    <cellStyle name="Calculation 7 4 2 2" xfId="54004" xr:uid="{65DFFE20-25E6-4E24-B72A-CB47BDE3AC91}"/>
    <cellStyle name="Calculation 7 4 3" xfId="54281" xr:uid="{B9C83627-3BB2-49C7-839B-7F71049481D0}"/>
    <cellStyle name="Calculation 7 4 4" xfId="54565" xr:uid="{6E548FDA-D6FB-41C1-9628-AB83127CBBF1}"/>
    <cellStyle name="Calculation 7 4 5" xfId="54843" xr:uid="{5C49F032-D380-4047-9363-C099BEBDD77E}"/>
    <cellStyle name="Calculation 7 4 6" xfId="55121" xr:uid="{29F9B7D5-A5F1-4426-BD01-2D1979CAE911}"/>
    <cellStyle name="Calculation 7 4 7" xfId="55405" xr:uid="{9F04C201-9009-4E66-B856-E3E161BDF0A8}"/>
    <cellStyle name="Calculation 7 4 8" xfId="55683" xr:uid="{41C34812-7E21-4879-9C7A-7E4C3D837FE2}"/>
    <cellStyle name="Calculation 7 4 9" xfId="55961" xr:uid="{D9934AC7-5274-4B32-BED0-AE4E8E0CD78A}"/>
    <cellStyle name="Calculation 7 5" xfId="50497" xr:uid="{E2E224C7-1F4F-4757-9101-277273098A90}"/>
    <cellStyle name="Calculation 7 5 10" xfId="53761" xr:uid="{34AF35BB-8496-4ADF-A448-6D60EA0A000C}"/>
    <cellStyle name="Calculation 7 5 2" xfId="54037" xr:uid="{F6230524-4691-4674-907F-31287D43BBB1}"/>
    <cellStyle name="Calculation 7 5 3" xfId="54315" xr:uid="{68F46765-8946-424D-BA47-EA65143F20AD}"/>
    <cellStyle name="Calculation 7 5 4" xfId="54599" xr:uid="{B5791F5F-324A-41FF-9FDE-37571674E138}"/>
    <cellStyle name="Calculation 7 5 5" xfId="54877" xr:uid="{592C5989-68D8-4F61-857F-F4AA0CCB1222}"/>
    <cellStyle name="Calculation 7 5 6" xfId="55155" xr:uid="{B70CFEBC-751D-4321-9116-7D1A1AB362FB}"/>
    <cellStyle name="Calculation 7 5 7" xfId="55439" xr:uid="{72166032-1272-429D-9682-C995A3749640}"/>
    <cellStyle name="Calculation 7 5 8" xfId="55717" xr:uid="{6CC7EF2B-3CB8-41DB-A2C0-C7EE902CC51E}"/>
    <cellStyle name="Calculation 7 5 9" xfId="55995" xr:uid="{CDC9298A-EE5A-4155-ADB6-8A6904037057}"/>
    <cellStyle name="Calculation 7 6" xfId="53793" xr:uid="{6EB211D7-1AD8-4B08-AF07-B2FB0BF6F5BB}"/>
    <cellStyle name="Calculation 7 6 2" xfId="54070" xr:uid="{8044EB75-9248-4E00-9C51-718947DE0B7C}"/>
    <cellStyle name="Calculation 7 6 3" xfId="54348" xr:uid="{86FD6883-46FD-42C7-9190-428E3111B0E4}"/>
    <cellStyle name="Calculation 7 6 4" xfId="54632" xr:uid="{82902F38-841F-449C-819C-265C8464A7B4}"/>
    <cellStyle name="Calculation 7 6 5" xfId="54910" xr:uid="{09AF0AB2-EAE6-44CA-8502-14F848923D39}"/>
    <cellStyle name="Calculation 7 6 6" xfId="55188" xr:uid="{C4789E3F-B650-4AB8-B63C-B50F6855B6AE}"/>
    <cellStyle name="Calculation 7 6 7" xfId="55472" xr:uid="{F9016F20-A63C-4D79-AB02-CC6A13EA86DE}"/>
    <cellStyle name="Calculation 7 6 8" xfId="55750" xr:uid="{134528B3-BAC4-403A-A873-47B8F04D187B}"/>
    <cellStyle name="Calculation 7 6 9" xfId="56028" xr:uid="{4D25871B-79E2-4BFF-8DD7-36B97E93BB4A}"/>
    <cellStyle name="Calculation 7 7" xfId="53825" xr:uid="{0E4707ED-9A71-430A-B120-02EC397461F0}"/>
    <cellStyle name="Calculation 7 7 2" xfId="54103" xr:uid="{C6290FA4-9390-4AE8-BBF1-DC58F396AB7E}"/>
    <cellStyle name="Calculation 7 7 3" xfId="54381" xr:uid="{1A1800A6-D775-4B00-9229-2058781CCA43}"/>
    <cellStyle name="Calculation 7 7 4" xfId="54665" xr:uid="{53BBA138-6E26-458C-A6DF-FB608D954E59}"/>
    <cellStyle name="Calculation 7 7 5" xfId="54943" xr:uid="{EA07D187-1001-46EB-B777-61A5437499CA}"/>
    <cellStyle name="Calculation 7 7 6" xfId="55221" xr:uid="{3D62E650-A02D-458D-8CCE-7B58EC6DC06F}"/>
    <cellStyle name="Calculation 7 7 7" xfId="55505" xr:uid="{A08974E5-8585-4FA4-AD12-8C04A032ADFF}"/>
    <cellStyle name="Calculation 7 7 8" xfId="55783" xr:uid="{2BAF2178-E486-4CEA-A3DF-72E5B7C3A926}"/>
    <cellStyle name="Calculation 7 7 9" xfId="56061" xr:uid="{9CF57CDE-BC8D-47C5-8E87-14315E3E933F}"/>
    <cellStyle name="Calculation 7 8" xfId="53858" xr:uid="{FC3E39BB-4E10-4AA3-9356-51C23FE7A72C}"/>
    <cellStyle name="Calculation 7 8 2" xfId="54136" xr:uid="{FE0BE0AA-AE53-449A-BA87-B3CD72B7F437}"/>
    <cellStyle name="Calculation 7 8 3" xfId="54414" xr:uid="{4E25894F-E965-458D-9C7A-4D698B03D62E}"/>
    <cellStyle name="Calculation 7 8 4" xfId="54698" xr:uid="{FA1F02EB-71DC-4FD4-973F-A40A35619E95}"/>
    <cellStyle name="Calculation 7 8 5" xfId="54976" xr:uid="{521908B2-3234-408F-8240-5FDA825BC162}"/>
    <cellStyle name="Calculation 7 8 6" xfId="55254" xr:uid="{BC6A039F-B9C9-4DA8-A655-7CB1FD63E7DD}"/>
    <cellStyle name="Calculation 7 8 7" xfId="55538" xr:uid="{BCA041BA-D15E-4BAC-9093-77CE429C70EE}"/>
    <cellStyle name="Calculation 7 8 8" xfId="55816" xr:uid="{81515079-F789-46DD-B6F6-EEE51CAD12D4}"/>
    <cellStyle name="Calculation 7 8 9" xfId="56094" xr:uid="{2F23312D-F4DB-4318-8CB3-3B9AF36437ED}"/>
    <cellStyle name="Calculation 7 9" xfId="53895" xr:uid="{E9E9B1A7-3A74-448D-81A2-696CCDB67FFB}"/>
    <cellStyle name="Calculation 8" xfId="48673" xr:uid="{C8F11816-2CC2-4260-8E24-5FD91B665733}"/>
    <cellStyle name="Calculation 8 10" xfId="53653" xr:uid="{FE3B7609-3B91-4181-B8F8-A2CE458E0829}"/>
    <cellStyle name="Calculation 8 2" xfId="48674" xr:uid="{4D26D53D-32CB-4A72-9408-BFA5C48A3770}"/>
    <cellStyle name="Calculation 8 2 2" xfId="48675" xr:uid="{E330D62D-055C-47B0-9C7F-1F431601F58B}"/>
    <cellStyle name="Calculation 8 2 2 2" xfId="48676" xr:uid="{FA374BA6-8AC7-4E74-B172-B86B7422F1E4}"/>
    <cellStyle name="Calculation 8 2 2 2 2" xfId="50508" xr:uid="{442C337D-9D72-4661-A07D-4CA58D4ECB23}"/>
    <cellStyle name="Calculation 8 2 2 3" xfId="50507" xr:uid="{F21E82B8-336A-4D00-B850-2FEE5C71C1BC}"/>
    <cellStyle name="Calculation 8 2 3" xfId="48677" xr:uid="{7D7A063B-709D-44FF-A229-3B86D0869243}"/>
    <cellStyle name="Calculation 8 2 3 2" xfId="50509" xr:uid="{37AF1516-F190-4676-AD92-3411ED45D22F}"/>
    <cellStyle name="Calculation 8 2 4" xfId="50506" xr:uid="{FB6C0A66-5F1C-4BBC-836C-2FC302290616}"/>
    <cellStyle name="Calculation 8 2 4 2" xfId="53928" xr:uid="{A44D5E59-5C39-487C-9039-C1CF7191AA5E}"/>
    <cellStyle name="Calculation 8 3" xfId="48678" xr:uid="{5BC424B2-99A2-476B-8D83-2E1C86C9B0F8}"/>
    <cellStyle name="Calculation 8 3 2" xfId="48679" xr:uid="{EE027F39-39E1-434C-8E00-DAB257E36381}"/>
    <cellStyle name="Calculation 8 3 2 2" xfId="50511" xr:uid="{A04F60FE-1C15-49A6-8D60-8C75765FB1C6}"/>
    <cellStyle name="Calculation 8 3 3" xfId="50510" xr:uid="{1A0B9E38-1AD0-45AA-BCFA-AAC33A549424}"/>
    <cellStyle name="Calculation 8 3 3 2" xfId="54202" xr:uid="{45159562-4DBC-46C1-9C48-65AEACFE3118}"/>
    <cellStyle name="Calculation 8 4" xfId="48680" xr:uid="{21158C96-5B6E-495D-A071-9ED17C900B02}"/>
    <cellStyle name="Calculation 8 4 2" xfId="50512" xr:uid="{7A427788-B20D-4E34-98E9-C901880AFDE5}"/>
    <cellStyle name="Calculation 8 4 2 2" xfId="54486" xr:uid="{99A51055-0790-4FAF-9482-A339FE3ED4DF}"/>
    <cellStyle name="Calculation 8 5" xfId="50505" xr:uid="{A7997A3B-BD4E-4C85-A591-BD38545A149D}"/>
    <cellStyle name="Calculation 8 5 2" xfId="54764" xr:uid="{16C3A316-5D8F-4EBA-9A50-7628121F3AF0}"/>
    <cellStyle name="Calculation 8 6" xfId="55042" xr:uid="{C7F045BE-2ADB-4622-93EA-B4BCAA99A72B}"/>
    <cellStyle name="Calculation 8 7" xfId="55326" xr:uid="{582FB05C-FFE7-4433-9260-2B15BFB6B53E}"/>
    <cellStyle name="Calculation 8 8" xfId="55604" xr:uid="{5912C5CB-9FF4-4421-BE90-E38F215DEC34}"/>
    <cellStyle name="Calculation 8 9" xfId="55882" xr:uid="{E6EAD87F-23DF-454F-893A-9288820A5CC6}"/>
    <cellStyle name="Calculation 9" xfId="48681" xr:uid="{E64AF234-51CF-4429-9F7F-4E76B4131E15}"/>
    <cellStyle name="Calculation 9 10" xfId="53652" xr:uid="{313B30FD-84AA-4EEB-9074-4C8E366AEEFE}"/>
    <cellStyle name="Calculation 9 2" xfId="48682" xr:uid="{4C86E331-53F3-449E-B3AA-8A879532A38D}"/>
    <cellStyle name="Calculation 9 2 2" xfId="48683" xr:uid="{20574364-1B29-4685-8E8C-CEC2338D2058}"/>
    <cellStyle name="Calculation 9 2 2 2" xfId="48684" xr:uid="{89F01933-00E8-431A-848A-AE1CEEA935C6}"/>
    <cellStyle name="Calculation 9 2 2 2 2" xfId="50516" xr:uid="{3F31EF38-3DE7-4DCB-BD19-547CF8B0172C}"/>
    <cellStyle name="Calculation 9 2 2 3" xfId="50515" xr:uid="{38248682-CC8E-4805-A4E1-0A15716717E4}"/>
    <cellStyle name="Calculation 9 2 3" xfId="48685" xr:uid="{91649205-9706-4DBF-AA37-05D30A268EC1}"/>
    <cellStyle name="Calculation 9 2 3 2" xfId="50517" xr:uid="{145D8856-9C3F-4549-844A-08F9A73FE66A}"/>
    <cellStyle name="Calculation 9 2 4" xfId="50514" xr:uid="{F89DB69A-1E99-4BDF-B0D0-9165CCBDC74B}"/>
    <cellStyle name="Calculation 9 2 4 2" xfId="53927" xr:uid="{187EE18C-B769-46C1-AD54-3677939673C9}"/>
    <cellStyle name="Calculation 9 3" xfId="48686" xr:uid="{0D9B8561-CD66-4F95-9B3D-C49C910A07C8}"/>
    <cellStyle name="Calculation 9 3 2" xfId="48687" xr:uid="{3ACA1E80-1C83-4243-96F0-FDCEAA2A797D}"/>
    <cellStyle name="Calculation 9 3 2 2" xfId="50519" xr:uid="{24110B43-BEDE-4339-9213-1FE784A72375}"/>
    <cellStyle name="Calculation 9 3 3" xfId="50518" xr:uid="{2D9A876C-8F31-4D70-A1AA-718A8F99F0BF}"/>
    <cellStyle name="Calculation 9 3 3 2" xfId="54201" xr:uid="{D3E6D873-0C4E-40E8-AFDE-9E8D1E42DDA6}"/>
    <cellStyle name="Calculation 9 4" xfId="48688" xr:uid="{D4B1F704-B018-436F-A710-B08A26FE8462}"/>
    <cellStyle name="Calculation 9 4 2" xfId="50520" xr:uid="{FBE5D688-4496-4EDE-9433-C7C61D3D22CD}"/>
    <cellStyle name="Calculation 9 4 2 2" xfId="54485" xr:uid="{2D83DA49-EE8D-40BA-B7C7-59BFF38C3326}"/>
    <cellStyle name="Calculation 9 5" xfId="50513" xr:uid="{847085C4-3BC3-4E8B-9DAE-159BDAD42608}"/>
    <cellStyle name="Calculation 9 5 2" xfId="54763" xr:uid="{7B9B0B08-8F93-4801-9FCA-5DDBC1808496}"/>
    <cellStyle name="Calculation 9 6" xfId="55041" xr:uid="{A897C0E2-EE40-48E1-97B8-C8EA101E1877}"/>
    <cellStyle name="Calculation 9 7" xfId="55325" xr:uid="{4BEE6B49-7E31-418A-9764-9D93215D9728}"/>
    <cellStyle name="Calculation 9 8" xfId="55603" xr:uid="{4A680184-5CFB-4A90-9813-CE6F525FBA58}"/>
    <cellStyle name="Calculation 9 9" xfId="55881" xr:uid="{F42AD0B2-A2ED-457C-BBC3-878B728D43DA}"/>
    <cellStyle name="category" xfId="1228" xr:uid="{B85ADB34-2796-462B-A564-A29BC2FAB6F0}"/>
    <cellStyle name="Check Cell 10" xfId="48689" xr:uid="{64579CED-1D49-438E-A2C1-E34B9802BDFC}"/>
    <cellStyle name="Check Cell 10 2" xfId="48690" xr:uid="{51FDBA29-3B5D-42BD-A8EE-582C406B1BA5}"/>
    <cellStyle name="Check Cell 10 2 2" xfId="48691" xr:uid="{5B6A00B0-272A-43CE-9D3C-DB56DC9BC47C}"/>
    <cellStyle name="Check Cell 10 2 3" xfId="48692" xr:uid="{40CCA069-5C2E-4B91-91BE-1D28382DF667}"/>
    <cellStyle name="Check Cell 10 2 4" xfId="48693" xr:uid="{C9C7D6C7-1E44-4F09-BA0B-72B9B3029164}"/>
    <cellStyle name="Check Cell 10 2 5" xfId="48694" xr:uid="{74B29972-A2F5-4E9D-9985-CA64C0714989}"/>
    <cellStyle name="Check Cell 10 2 6" xfId="48695" xr:uid="{0204A645-EF9E-4A6F-B6D5-DFD4ACDFFF1A}"/>
    <cellStyle name="Check Cell 10 3" xfId="48696" xr:uid="{E9B4789C-EA6D-40DE-92AB-AA98979DB955}"/>
    <cellStyle name="Check Cell 10 4" xfId="48697" xr:uid="{26CD8BD4-873B-4D40-BC70-BEC8621A4C14}"/>
    <cellStyle name="Check Cell 10 5" xfId="48698" xr:uid="{A24AD06F-F26D-481D-9360-02F2C6226CE1}"/>
    <cellStyle name="Check Cell 10 6" xfId="48699" xr:uid="{71B435E6-C3A4-49EE-A5BA-8AC8D764636E}"/>
    <cellStyle name="Check Cell 10 7" xfId="48700" xr:uid="{456B9B28-138F-4212-8034-73C83ED84CEE}"/>
    <cellStyle name="Check Cell 11" xfId="48701" xr:uid="{FEEC9803-E645-4294-9B97-56E0FB4954B1}"/>
    <cellStyle name="Check Cell 12" xfId="48702" xr:uid="{296468CA-A663-4D49-A260-8386F4A7A88A}"/>
    <cellStyle name="Check Cell 13" xfId="48703" xr:uid="{97D52C97-481F-476F-A8C0-CB2014120976}"/>
    <cellStyle name="Check Cell 14" xfId="48704" xr:uid="{4E1B576D-2779-46D9-A349-09CDA4320FFF}"/>
    <cellStyle name="Check Cell 15" xfId="48705" xr:uid="{D6A6726F-716F-47E9-8EE1-36D2BEB6F4F3}"/>
    <cellStyle name="Check Cell 16" xfId="48706" xr:uid="{059098B3-B610-4D17-B880-F5B236AD10D0}"/>
    <cellStyle name="Check Cell 17" xfId="48707" xr:uid="{08258289-6601-49A1-9019-DD50F124E976}"/>
    <cellStyle name="Check Cell 18" xfId="53606" xr:uid="{E859EE60-77B1-419A-95F1-2BC9E90FAD03}"/>
    <cellStyle name="Check Cell 2" xfId="64" xr:uid="{00000000-0005-0000-0000-000036000000}"/>
    <cellStyle name="Check Cell 2 10" xfId="2463" xr:uid="{4AFFF4E9-5757-4542-984A-710942407A84}"/>
    <cellStyle name="Check Cell 2 2" xfId="65" xr:uid="{00000000-0005-0000-0000-000037000000}"/>
    <cellStyle name="Check Cell 2 2 2" xfId="1229" xr:uid="{99B9494E-5969-40BF-A83B-5A657CFF3E67}"/>
    <cellStyle name="Check Cell 2 2 2 2" xfId="48711" xr:uid="{BC7D35E2-0530-409E-96A9-6B7EB2F74494}"/>
    <cellStyle name="Check Cell 2 2 2 3" xfId="48712" xr:uid="{CA17C2C0-402F-4039-861A-28399F9AE1BC}"/>
    <cellStyle name="Check Cell 2 2 2 4" xfId="48713" xr:uid="{B5DE7469-5EDF-4450-ABD5-2312DEE9A48B}"/>
    <cellStyle name="Check Cell 2 2 2 5" xfId="48714" xr:uid="{9D142D4C-5111-4BEF-8394-DDB70CBFC393}"/>
    <cellStyle name="Check Cell 2 2 2 6" xfId="48715" xr:uid="{B8D38F3A-23E6-4D4B-86C0-B7982891F16A}"/>
    <cellStyle name="Check Cell 2 2 2 7" xfId="48710" xr:uid="{5DA14CCC-1D0B-4F3C-B228-FF88FE9D222D}"/>
    <cellStyle name="Check Cell 2 2 3" xfId="48716" xr:uid="{796FD6C7-6209-496F-BB1E-1876B8963667}"/>
    <cellStyle name="Check Cell 2 2 4" xfId="48717" xr:uid="{47248000-A60E-45D1-B5A5-9222B6C3CD74}"/>
    <cellStyle name="Check Cell 2 2 5" xfId="48718" xr:uid="{ABA6317E-7362-4DEE-BE57-FDD76FD291A4}"/>
    <cellStyle name="Check Cell 2 2 6" xfId="48719" xr:uid="{31158EFD-8637-470D-95FB-27464A4236FE}"/>
    <cellStyle name="Check Cell 2 2 7" xfId="48720" xr:uid="{C21ED0C8-CE99-4055-9DC0-9614EB9BD1DF}"/>
    <cellStyle name="Check Cell 2 2 8" xfId="48709" xr:uid="{DB83068C-5D05-4240-ACAE-8A2BC43343E1}"/>
    <cellStyle name="Check Cell 2 2 9" xfId="2464" xr:uid="{E05599A7-4F2A-4FEE-A35D-34567616EC69}"/>
    <cellStyle name="Check Cell 2 3" xfId="1230" xr:uid="{F0F3EF5C-F087-4117-A2B2-5B8067B715BA}"/>
    <cellStyle name="Check Cell 2 3 2" xfId="48722" xr:uid="{33D2DD40-9727-4811-9417-F0DE8AF25847}"/>
    <cellStyle name="Check Cell 2 3 3" xfId="48723" xr:uid="{7055C35F-3CC2-44EF-9FCC-ED002DB73F0E}"/>
    <cellStyle name="Check Cell 2 3 4" xfId="48724" xr:uid="{53A82EB8-EF22-4643-B6D0-7D35C6F59024}"/>
    <cellStyle name="Check Cell 2 3 5" xfId="48725" xr:uid="{107CFF55-1CC5-4387-A664-C95E7ACF43B1}"/>
    <cellStyle name="Check Cell 2 3 6" xfId="48726" xr:uid="{267B15A5-F154-4070-A925-FAF4D827B251}"/>
    <cellStyle name="Check Cell 2 3 7" xfId="48721" xr:uid="{B0D482FF-1C2B-4346-AA79-FCF803119548}"/>
    <cellStyle name="Check Cell 2 4" xfId="1231" xr:uid="{8F869097-D563-48CB-8E47-7D24A2BB673F}"/>
    <cellStyle name="Check Cell 2 4 2" xfId="48727" xr:uid="{95F21183-82BF-4CDC-BDE4-D397B4A923D0}"/>
    <cellStyle name="Check Cell 2 5" xfId="1232" xr:uid="{DCE7711D-560F-4696-BCA7-804B3FCCC75B}"/>
    <cellStyle name="Check Cell 2 5 2" xfId="48728" xr:uid="{C211E214-F815-4E83-950D-F0AAF7D776DB}"/>
    <cellStyle name="Check Cell 2 6" xfId="48729" xr:uid="{DAE0CCDC-6E6B-4571-8FE7-079CE6B8DDFA}"/>
    <cellStyle name="Check Cell 2 7" xfId="48730" xr:uid="{8EEF2966-DC3B-4381-A983-75B0BCF946D1}"/>
    <cellStyle name="Check Cell 2 8" xfId="48731" xr:uid="{2332D243-5216-4F13-A662-5259C87A3532}"/>
    <cellStyle name="Check Cell 2 9" xfId="48708" xr:uid="{B729337F-3A5E-490C-9405-27BD5AD1043F}"/>
    <cellStyle name="Check Cell 2_4_Pere April 2010 (version 1)" xfId="48732" xr:uid="{448FDA56-5671-4F8E-91FF-1401D50F3368}"/>
    <cellStyle name="Check Cell 3" xfId="196" xr:uid="{DC853CE8-7EC9-4B16-9E70-D3EF2BC33AA9}"/>
    <cellStyle name="Check Cell 3 10" xfId="2465" xr:uid="{E8AB6C42-6017-44CC-AE88-E8A77EC02109}"/>
    <cellStyle name="Check Cell 3 2" xfId="1234" xr:uid="{76F54260-127F-4E8B-B09D-00DDCDA0CD87}"/>
    <cellStyle name="Check Cell 3 2 2" xfId="48735" xr:uid="{F57EACB3-CF2C-4D6F-90B0-F4AD021D9BB4}"/>
    <cellStyle name="Check Cell 3 2 2 2" xfId="48736" xr:uid="{5145F7D8-C06B-46AB-8AD0-9147C21A2711}"/>
    <cellStyle name="Check Cell 3 2 2 3" xfId="48737" xr:uid="{062F3EAF-C433-42EF-BADB-FCB9C05E1F9F}"/>
    <cellStyle name="Check Cell 3 2 2 4" xfId="48738" xr:uid="{11A8E150-8968-462B-953B-BB368B74C953}"/>
    <cellStyle name="Check Cell 3 2 2 5" xfId="48739" xr:uid="{923D5E71-06E0-42E5-A661-22C101D3B5AC}"/>
    <cellStyle name="Check Cell 3 2 2 6" xfId="48740" xr:uid="{ED7DB7F6-3889-4D66-876B-15336805C902}"/>
    <cellStyle name="Check Cell 3 2 3" xfId="48741" xr:uid="{61741AEC-B122-4997-A007-473A4ACCB787}"/>
    <cellStyle name="Check Cell 3 2 4" xfId="48742" xr:uid="{363D1EDA-10BC-4FA6-96DA-0F90864E28EC}"/>
    <cellStyle name="Check Cell 3 2 5" xfId="48743" xr:uid="{C9B2D8A3-67C0-4954-9ECB-0D129B2C19B7}"/>
    <cellStyle name="Check Cell 3 2 6" xfId="48744" xr:uid="{4DAAEE3B-5C25-4CE9-A6BB-71F62475F606}"/>
    <cellStyle name="Check Cell 3 2 7" xfId="48745" xr:uid="{30B91942-198B-43E6-B79E-39CC8CC11CEB}"/>
    <cellStyle name="Check Cell 3 2 8" xfId="48734" xr:uid="{7CA3AC44-4541-437C-A043-418CCBC98531}"/>
    <cellStyle name="Check Cell 3 3" xfId="1235" xr:uid="{638C30CD-716F-4B3C-A10D-B475B8BB28BF}"/>
    <cellStyle name="Check Cell 3 3 2" xfId="48747" xr:uid="{EC67CC73-F61C-44C9-8B89-E0374961A4C0}"/>
    <cellStyle name="Check Cell 3 3 3" xfId="48748" xr:uid="{ADA729F8-C873-44A4-B86F-0D401A821BB3}"/>
    <cellStyle name="Check Cell 3 3 4" xfId="48749" xr:uid="{32CC041A-E087-45ED-B612-BDF99400BAB6}"/>
    <cellStyle name="Check Cell 3 3 5" xfId="48750" xr:uid="{A6978561-D8D0-4F4F-B62A-AC1F6FB772E3}"/>
    <cellStyle name="Check Cell 3 3 6" xfId="48751" xr:uid="{E8A4EA03-25B1-4CFB-A6F6-70F55D71E9F0}"/>
    <cellStyle name="Check Cell 3 3 7" xfId="48746" xr:uid="{97F3A20F-0380-4A55-BD94-E27D5E038492}"/>
    <cellStyle name="Check Cell 3 4" xfId="1236" xr:uid="{D82BEB39-42CF-4647-8917-58F3D35F39D8}"/>
    <cellStyle name="Check Cell 3 4 2" xfId="48752" xr:uid="{486FE82F-DEDD-49D9-A034-B813005C880C}"/>
    <cellStyle name="Check Cell 3 5" xfId="1233" xr:uid="{546F53CF-6BB2-4655-9B7E-DA84C27ED788}"/>
    <cellStyle name="Check Cell 3 5 2" xfId="48753" xr:uid="{AA8E9E96-4C79-4D89-B1CE-82832C832126}"/>
    <cellStyle name="Check Cell 3 6" xfId="48754" xr:uid="{A18DDC08-0BC3-4827-999E-DA8C00929C45}"/>
    <cellStyle name="Check Cell 3 7" xfId="48755" xr:uid="{C8F34C8F-4AB6-415C-BA9E-A3B5878C30CA}"/>
    <cellStyle name="Check Cell 3 8" xfId="48756" xr:uid="{7280FADA-48F7-4FF4-8ABC-1224A2A0E228}"/>
    <cellStyle name="Check Cell 3 9" xfId="48733" xr:uid="{D6079BE8-7CD4-4753-9F4E-888BA3CF9D8D}"/>
    <cellStyle name="Check Cell 3_4_Pere April 2010 (version 1)" xfId="48757" xr:uid="{81CD5933-CB82-4C4E-BD83-D7DA6C42CDF9}"/>
    <cellStyle name="Check Cell 4" xfId="1237" xr:uid="{083E4C66-D7D5-40FA-8D90-441553F5005A}"/>
    <cellStyle name="Check Cell 4 2" xfId="48759" xr:uid="{44311A63-AFAA-4223-BA7C-69DC85F77F19}"/>
    <cellStyle name="Check Cell 4 2 2" xfId="48760" xr:uid="{29327968-9527-4C67-847D-0DD9CD2CB601}"/>
    <cellStyle name="Check Cell 4 2 3" xfId="48761" xr:uid="{097F4591-DC03-4285-94B5-17E87F96194A}"/>
    <cellStyle name="Check Cell 4 2 4" xfId="48762" xr:uid="{8B93228F-F56A-4687-B8F1-4FE5B6E3C0BE}"/>
    <cellStyle name="Check Cell 4 2 5" xfId="48763" xr:uid="{5FE3BE01-150F-4ACD-89F7-6A4B9A7F6B30}"/>
    <cellStyle name="Check Cell 4 2 6" xfId="48764" xr:uid="{6DF96DD1-3B04-40C6-8388-74B91BB772FF}"/>
    <cellStyle name="Check Cell 4 3" xfId="48765" xr:uid="{ED0B45DB-6B9B-4A40-9987-0B5C7D766DC6}"/>
    <cellStyle name="Check Cell 4 4" xfId="48766" xr:uid="{F63AB8E3-ED94-4232-A190-B445D1313414}"/>
    <cellStyle name="Check Cell 4 5" xfId="48767" xr:uid="{B1176F08-EF76-495D-B44A-24B1ADB1F9AF}"/>
    <cellStyle name="Check Cell 4 6" xfId="48768" xr:uid="{CB215B33-98E1-41FA-B7FC-BBFBC45ED971}"/>
    <cellStyle name="Check Cell 4 7" xfId="48769" xr:uid="{2008ED3D-C2AF-4D33-B058-0BED714D6B06}"/>
    <cellStyle name="Check Cell 4 8" xfId="48758" xr:uid="{B2D6D6FD-6789-4EA3-A26E-318A51E25EF6}"/>
    <cellStyle name="Check Cell 5" xfId="48770" xr:uid="{AB403407-988E-4522-834B-D88637F07ED2}"/>
    <cellStyle name="Check Cell 5 2" xfId="48771" xr:uid="{510252CB-2F68-4B80-8FB5-7C3823E349F8}"/>
    <cellStyle name="Check Cell 5 2 2" xfId="48772" xr:uid="{456FEE14-CCC0-4EB9-B6D4-0B9EF846B887}"/>
    <cellStyle name="Check Cell 5 2 3" xfId="48773" xr:uid="{9F297CB4-3615-4064-8558-84EAC288200E}"/>
    <cellStyle name="Check Cell 5 2 4" xfId="48774" xr:uid="{BA403155-1218-490A-B722-8FECF1802F29}"/>
    <cellStyle name="Check Cell 5 2 5" xfId="48775" xr:uid="{40611AAD-56B7-4C5A-8491-5AF4AE65FE89}"/>
    <cellStyle name="Check Cell 5 2 6" xfId="48776" xr:uid="{CC7B11A9-A375-48F1-918F-150736307CFE}"/>
    <cellStyle name="Check Cell 5 3" xfId="48777" xr:uid="{AABDDF15-F34A-459A-8B54-D87062A62DE5}"/>
    <cellStyle name="Check Cell 5 4" xfId="48778" xr:uid="{34EC086D-8142-448F-BAAF-700EF1E83E73}"/>
    <cellStyle name="Check Cell 5 5" xfId="48779" xr:uid="{1B4F62C1-7BC4-42DB-9CE5-847D8641BB31}"/>
    <cellStyle name="Check Cell 5 6" xfId="48780" xr:uid="{21A8125A-24F2-4B0F-8D5A-7DBE63B014A9}"/>
    <cellStyle name="Check Cell 5 7" xfId="48781" xr:uid="{732BA244-9602-4F54-9D45-DCBA12B8B220}"/>
    <cellStyle name="Check Cell 6" xfId="48782" xr:uid="{537ADD2D-57BD-40A0-BF94-D6AFFDE330D7}"/>
    <cellStyle name="Check Cell 6 2" xfId="48783" xr:uid="{A4BA3614-2D16-4D82-BE51-497F0426AD24}"/>
    <cellStyle name="Check Cell 6 2 2" xfId="48784" xr:uid="{2FB02F67-C93A-4156-8A1C-CC9F858B4135}"/>
    <cellStyle name="Check Cell 6 2 3" xfId="48785" xr:uid="{32B7DDD9-B41C-450D-807B-CF1DC7DFA2A4}"/>
    <cellStyle name="Check Cell 6 2 4" xfId="48786" xr:uid="{5C863649-2D0A-44B0-9DE1-03ECDA27B721}"/>
    <cellStyle name="Check Cell 6 2 5" xfId="48787" xr:uid="{8E1A9D7E-F57A-4F19-95EB-3246E84C38DE}"/>
    <cellStyle name="Check Cell 6 2 6" xfId="48788" xr:uid="{28F71B3A-A80F-4C0C-8385-274BECB2CCC5}"/>
    <cellStyle name="Check Cell 6 3" xfId="48789" xr:uid="{D5C8C1BA-CB08-4478-BD79-4AEC48AFBBEF}"/>
    <cellStyle name="Check Cell 6 4" xfId="48790" xr:uid="{79E858EF-E992-490E-B1F8-B2F0EBA6F267}"/>
    <cellStyle name="Check Cell 6 5" xfId="48791" xr:uid="{C4331008-D22E-4D04-AD83-70A0A13ACA07}"/>
    <cellStyle name="Check Cell 6 6" xfId="48792" xr:uid="{E2A9D311-3D52-48B6-9992-E73A72F93DC8}"/>
    <cellStyle name="Check Cell 6 7" xfId="48793" xr:uid="{253E7CAA-A5C4-456D-B775-61ECBCB539A2}"/>
    <cellStyle name="Check Cell 7" xfId="48794" xr:uid="{4E70B16A-6C2A-4178-8533-ACE6BDDFDAD2}"/>
    <cellStyle name="Check Cell 7 2" xfId="48795" xr:uid="{585C0C37-6ED4-493B-9578-23F0EDA78D27}"/>
    <cellStyle name="Check Cell 7 2 2" xfId="48796" xr:uid="{5EEC5720-4427-48DE-87EE-D73CFE0C3B47}"/>
    <cellStyle name="Check Cell 7 2 3" xfId="48797" xr:uid="{84B79714-7F12-43DD-AFC8-00210E8C0C65}"/>
    <cellStyle name="Check Cell 7 2 4" xfId="48798" xr:uid="{FF5A3B26-58CF-4A30-A6AE-708E427F5C7E}"/>
    <cellStyle name="Check Cell 7 2 5" xfId="48799" xr:uid="{1252A0BD-861C-4F63-94A1-195FCB64830C}"/>
    <cellStyle name="Check Cell 7 2 6" xfId="48800" xr:uid="{9DB36A93-EFE1-4688-BEB8-6522DC629A86}"/>
    <cellStyle name="Check Cell 7 3" xfId="48801" xr:uid="{F2EAAFEE-3D36-4F42-A7CC-C76EABE7602D}"/>
    <cellStyle name="Check Cell 7 4" xfId="48802" xr:uid="{24C50B47-C665-4CEE-9234-43970FB6A7DF}"/>
    <cellStyle name="Check Cell 7 5" xfId="48803" xr:uid="{F8E8A61D-3384-4472-969E-EDF5F8275A65}"/>
    <cellStyle name="Check Cell 7 6" xfId="48804" xr:uid="{F5B1E536-46E1-4D38-933C-D14A7320E9BB}"/>
    <cellStyle name="Check Cell 7 7" xfId="48805" xr:uid="{A7F398CB-07A6-40EA-BF67-B860483DB28E}"/>
    <cellStyle name="Check Cell 8" xfId="48806" xr:uid="{3448F09E-B5B0-40D5-8EF1-3495935D6A73}"/>
    <cellStyle name="Check Cell 8 2" xfId="48807" xr:uid="{D392CF6D-BFE1-412F-B26F-4FCC37666175}"/>
    <cellStyle name="Check Cell 8 2 2" xfId="48808" xr:uid="{63EE1AD5-F429-43A2-85C3-CF295D704A69}"/>
    <cellStyle name="Check Cell 8 2 3" xfId="48809" xr:uid="{BDA551A0-3A6F-4313-9769-F234A11ED90E}"/>
    <cellStyle name="Check Cell 8 2 4" xfId="48810" xr:uid="{3366046B-C931-4264-8258-87BC2F066D7C}"/>
    <cellStyle name="Check Cell 8 2 5" xfId="48811" xr:uid="{2073817A-9BA7-472E-BB2D-2EC19FE66403}"/>
    <cellStyle name="Check Cell 8 2 6" xfId="48812" xr:uid="{5DB04C55-C854-4C26-BD1A-E27E9FF25872}"/>
    <cellStyle name="Check Cell 8 3" xfId="48813" xr:uid="{BD4987E8-FBFC-49DB-90F5-234CA8736C61}"/>
    <cellStyle name="Check Cell 8 4" xfId="48814" xr:uid="{6840D24A-5931-479F-AE20-D04747AAB0EF}"/>
    <cellStyle name="Check Cell 8 5" xfId="48815" xr:uid="{E565B81D-22A4-4752-A64A-319A1308B4D7}"/>
    <cellStyle name="Check Cell 8 6" xfId="48816" xr:uid="{2B4BD50B-53FD-447F-81AD-B7719D60B42C}"/>
    <cellStyle name="Check Cell 8 7" xfId="48817" xr:uid="{0E6C9C62-2304-48DE-B7D2-AD08E86E68E1}"/>
    <cellStyle name="Check Cell 9" xfId="48818" xr:uid="{E6910086-230E-4B20-8ADB-EDF6EA6992EE}"/>
    <cellStyle name="Check Cell 9 2" xfId="48819" xr:uid="{67F46C91-0581-4386-AB89-21E48DDBC2C6}"/>
    <cellStyle name="Check Cell 9 2 2" xfId="48820" xr:uid="{F659F918-5F3B-472D-90A9-B05552933E37}"/>
    <cellStyle name="Check Cell 9 2 3" xfId="48821" xr:uid="{BE850D3A-3D2A-4439-98CC-E703172A15B5}"/>
    <cellStyle name="Check Cell 9 2 4" xfId="48822" xr:uid="{DCBEEBD1-3982-400F-9362-7EF130F5F5A8}"/>
    <cellStyle name="Check Cell 9 2 5" xfId="48823" xr:uid="{8D3442E0-2C15-487C-8A53-025E632A676B}"/>
    <cellStyle name="Check Cell 9 2 6" xfId="48824" xr:uid="{CDAEC7E1-3FC2-450E-B7BA-7432C64362E6}"/>
    <cellStyle name="Check Cell 9 3" xfId="48825" xr:uid="{6C502FD5-93E1-4B4C-9FF3-E04618192C4D}"/>
    <cellStyle name="Check Cell 9 4" xfId="48826" xr:uid="{D4CCADA6-5D65-4CC5-8AEC-40C71A0D9D93}"/>
    <cellStyle name="Check Cell 9 5" xfId="48827" xr:uid="{5E81C6AA-8E71-4FE3-B6E5-60B12FE6EAF2}"/>
    <cellStyle name="Check Cell 9 6" xfId="48828" xr:uid="{078204F2-4CE9-438A-980D-561D908A7F45}"/>
    <cellStyle name="Check Cell 9 7" xfId="48829" xr:uid="{D0C5B863-AC57-4D38-A9BD-455EA6F550A3}"/>
    <cellStyle name="Comma" xfId="138" builtinId="3"/>
    <cellStyle name="Comma  - Style1" xfId="48830" xr:uid="{96AACB53-BF05-4FBE-9642-DE28ACCDAE96}"/>
    <cellStyle name="Comma  - Style2" xfId="48831" xr:uid="{65F4C3CD-F5D5-4226-9CB8-361E67176CB8}"/>
    <cellStyle name="Comma  - Style3" xfId="48832" xr:uid="{1838A93C-3BD9-4F65-A519-73B483ECCB0F}"/>
    <cellStyle name="Comma  - Style4" xfId="48833" xr:uid="{C2FB13FF-4E88-4770-AE11-1C3684A53416}"/>
    <cellStyle name="Comma  - Style5" xfId="48834" xr:uid="{8984FF67-1969-4D83-A413-1253317C0D16}"/>
    <cellStyle name="Comma  - Style6" xfId="48835" xr:uid="{67570C7B-2881-4333-AC76-D0FF74619968}"/>
    <cellStyle name="Comma  - Style7" xfId="48836" xr:uid="{A0AE68C9-A5BC-459A-BCD4-2CFD971D16DB}"/>
    <cellStyle name="Comma [0]" xfId="10" builtinId="6"/>
    <cellStyle name="Comma [0] 10" xfId="2466" xr:uid="{FDF18C9D-6F5C-44EB-81AF-B45A264F77CB}"/>
    <cellStyle name="Comma [0] 10 2" xfId="2467" xr:uid="{CCDE595D-06A3-4017-9FFC-13AF9B73D25C}"/>
    <cellStyle name="Comma [0] 10 2 2" xfId="48838" xr:uid="{B4491FA7-EC00-469E-8F1D-1B7BEE7C6122}"/>
    <cellStyle name="Comma [0] 10 3" xfId="48837" xr:uid="{3F36CE90-177C-404F-928C-7F5F2298A0F2}"/>
    <cellStyle name="Comma [0] 11" xfId="48839" xr:uid="{83E5E6D4-E071-427B-99E5-858BBDC0D40A}"/>
    <cellStyle name="Comma [0] 12" xfId="48840" xr:uid="{D8B4CA59-41DD-4A93-A9BC-5E29CEBFC3FA}"/>
    <cellStyle name="Comma [0] 13" xfId="2468" xr:uid="{6BC71D8E-794E-4986-B909-92F68D9B054B}"/>
    <cellStyle name="Comma [0] 13 10" xfId="2469" xr:uid="{21E147B3-FAB1-4215-944A-0CDB4BD6DFAF}"/>
    <cellStyle name="Comma [0] 13 10 2" xfId="42348" xr:uid="{A4AE221A-7949-4E8B-B020-0AE34D01A21F}"/>
    <cellStyle name="Comma [0] 13 10 3" xfId="42349" xr:uid="{C0996CAA-DD0B-4A26-9053-781568BED232}"/>
    <cellStyle name="Comma [0] 13 10 4" xfId="42350" xr:uid="{DF28EB5B-C070-449B-A110-347E1D191791}"/>
    <cellStyle name="Comma [0] 13 10 5" xfId="42351" xr:uid="{DB34D89A-068E-4F9D-AB1C-F8EF67986EE1}"/>
    <cellStyle name="Comma [0] 13 11" xfId="2470" xr:uid="{83D01A15-5732-42D6-9297-B9A5963D8EF7}"/>
    <cellStyle name="Comma [0] 13 11 2" xfId="42352" xr:uid="{B1E27979-C090-46B5-88DF-9509BFD5E325}"/>
    <cellStyle name="Comma [0] 13 11 3" xfId="42353" xr:uid="{775A7183-A2F2-4091-8CE0-9BACC7324EE7}"/>
    <cellStyle name="Comma [0] 13 11 4" xfId="42354" xr:uid="{FD047C5D-B9B6-42B2-BBDD-67F008BA5F33}"/>
    <cellStyle name="Comma [0] 13 11 5" xfId="42355" xr:uid="{5CDCEC4A-2F67-4E9C-93F0-39AE97BC61FE}"/>
    <cellStyle name="Comma [0] 13 12" xfId="2471" xr:uid="{056B19ED-1F22-469C-8CB8-8D7DBD72ED98}"/>
    <cellStyle name="Comma [0] 13 12 2" xfId="42356" xr:uid="{556B5C83-5901-4B15-A266-7A2A63D7ED13}"/>
    <cellStyle name="Comma [0] 13 12 3" xfId="42357" xr:uid="{A0ABDCE0-4530-4630-9CB5-40AC80161E08}"/>
    <cellStyle name="Comma [0] 13 12 4" xfId="42358" xr:uid="{DFF2382A-599A-4430-ADD0-02364754C95A}"/>
    <cellStyle name="Comma [0] 13 12 5" xfId="42359" xr:uid="{DC72A1D6-3D5C-43DC-A4E6-9C327298C25A}"/>
    <cellStyle name="Comma [0] 13 13" xfId="2472" xr:uid="{9D4BB987-886C-4F8B-880D-FBA940B1D00C}"/>
    <cellStyle name="Comma [0] 13 13 2" xfId="42360" xr:uid="{56EDB870-1E7C-435C-81FA-B72421ED2EA0}"/>
    <cellStyle name="Comma [0] 13 13 3" xfId="42361" xr:uid="{5D710882-3B7F-49FD-ADC4-7EE2C95B4565}"/>
    <cellStyle name="Comma [0] 13 13 4" xfId="42362" xr:uid="{A816EDD8-3B7D-4825-821E-D8317C9CC2AB}"/>
    <cellStyle name="Comma [0] 13 13 5" xfId="42363" xr:uid="{05432273-5F52-4C6B-A1ED-C89E981D44B1}"/>
    <cellStyle name="Comma [0] 13 14" xfId="2473" xr:uid="{FA66F6CB-E5B7-4917-B214-5192A04124A6}"/>
    <cellStyle name="Comma [0] 13 14 2" xfId="42364" xr:uid="{56CD0F14-33CA-4AB2-8C45-57711B07E9FF}"/>
    <cellStyle name="Comma [0] 13 14 3" xfId="42365" xr:uid="{37987A0E-C0A3-4779-8E9F-BD29FB9B7BBE}"/>
    <cellStyle name="Comma [0] 13 14 4" xfId="42366" xr:uid="{0814B08E-E088-40AC-9FD2-1CF51D6DD0FC}"/>
    <cellStyle name="Comma [0] 13 14 5" xfId="42367" xr:uid="{D180A4EA-5ACA-49D8-8FE3-BAC5C0AD4101}"/>
    <cellStyle name="Comma [0] 13 15" xfId="48841" xr:uid="{F91B17BC-9EEA-4D60-9D65-589AB6A019CC}"/>
    <cellStyle name="Comma [0] 13 2" xfId="2474" xr:uid="{DACFB4F7-201F-4419-AD9F-2E3B9CDF4F9F}"/>
    <cellStyle name="Comma [0] 13 2 2" xfId="42368" xr:uid="{A49ACC82-3D16-42BD-AA76-6EDE966FAE3C}"/>
    <cellStyle name="Comma [0] 13 2 3" xfId="42369" xr:uid="{9509972E-A041-4F1C-8216-83B2B675263E}"/>
    <cellStyle name="Comma [0] 13 2 4" xfId="42370" xr:uid="{91BA5438-987E-4AF5-86B0-0B704C10ACC1}"/>
    <cellStyle name="Comma [0] 13 2 5" xfId="42371" xr:uid="{AB76983F-CCBD-4A31-94C2-B549C39C8FF4}"/>
    <cellStyle name="Comma [0] 13 3" xfId="2475" xr:uid="{DD2E5B86-24C9-4741-8B7A-4DEE7043C1F7}"/>
    <cellStyle name="Comma [0] 13 3 2" xfId="42372" xr:uid="{A7B8309F-30A8-4E93-A901-426269199EB2}"/>
    <cellStyle name="Comma [0] 13 3 3" xfId="42373" xr:uid="{D27A9930-5386-4035-A2F1-AB4BD80BDF29}"/>
    <cellStyle name="Comma [0] 13 3 4" xfId="42374" xr:uid="{E7856ADF-E9C1-4A84-9DD2-FAC5762999B8}"/>
    <cellStyle name="Comma [0] 13 3 5" xfId="42375" xr:uid="{1CC4487A-BB8F-4214-B76F-BCB22C0313F3}"/>
    <cellStyle name="Comma [0] 13 4" xfId="2476" xr:uid="{517BEA47-0062-4047-8400-253B74CACA78}"/>
    <cellStyle name="Comma [0] 13 4 2" xfId="42376" xr:uid="{0A5C465E-6664-4523-9CC8-D13C775C354F}"/>
    <cellStyle name="Comma [0] 13 4 3" xfId="42377" xr:uid="{65686A95-26D4-4F57-AA3A-4B97F5ABEFF7}"/>
    <cellStyle name="Comma [0] 13 4 4" xfId="42378" xr:uid="{4A112142-D6B2-4B98-A17E-785736934C83}"/>
    <cellStyle name="Comma [0] 13 4 5" xfId="42379" xr:uid="{C5297103-9FDB-471F-9E7C-81E49C70DEEB}"/>
    <cellStyle name="Comma [0] 13 5" xfId="2477" xr:uid="{79E5251A-7068-42AE-8416-D621AC5E1A14}"/>
    <cellStyle name="Comma [0] 13 5 2" xfId="42380" xr:uid="{8820CD1D-8190-4EC1-8634-43BCC1952FC7}"/>
    <cellStyle name="Comma [0] 13 5 3" xfId="42381" xr:uid="{BAA52553-6C83-46D9-8E21-CEF93AD58A86}"/>
    <cellStyle name="Comma [0] 13 5 4" xfId="42382" xr:uid="{84C72DF4-EE1B-4E09-9547-2C05FBE51F9C}"/>
    <cellStyle name="Comma [0] 13 5 5" xfId="42383" xr:uid="{FD9F3DE9-A52F-4192-B94E-2A2C44F225E8}"/>
    <cellStyle name="Comma [0] 13 6" xfId="2478" xr:uid="{FA51569E-2718-4F9B-A397-97D102637F08}"/>
    <cellStyle name="Comma [0] 13 6 2" xfId="42384" xr:uid="{E1D68A2A-6DE4-48B7-BFEA-7C81E779B794}"/>
    <cellStyle name="Comma [0] 13 6 3" xfId="42385" xr:uid="{20EC8FDB-D0FB-4EE2-8CB0-04A42C8C43CC}"/>
    <cellStyle name="Comma [0] 13 6 4" xfId="42386" xr:uid="{93A090F2-B46F-4111-958B-AF8A987B6044}"/>
    <cellStyle name="Comma [0] 13 6 5" xfId="42387" xr:uid="{1F4BF30D-33C5-4EAF-B056-7408DBA97577}"/>
    <cellStyle name="Comma [0] 13 7" xfId="2479" xr:uid="{4FE03D9F-E11A-41B9-A0D6-21972054253F}"/>
    <cellStyle name="Comma [0] 13 7 2" xfId="42388" xr:uid="{E06E8364-7AA5-4697-86B0-C514D93DD116}"/>
    <cellStyle name="Comma [0] 13 7 3" xfId="42389" xr:uid="{2E0ECDEA-8EF8-4774-A749-7F849EB98074}"/>
    <cellStyle name="Comma [0] 13 7 4" xfId="42390" xr:uid="{DC0BA6EA-2FE4-4653-95B1-60F4A51459A2}"/>
    <cellStyle name="Comma [0] 13 7 5" xfId="42391" xr:uid="{957E306A-C431-42C3-9701-27310020C287}"/>
    <cellStyle name="Comma [0] 13 8" xfId="2480" xr:uid="{DD68227C-EFC8-4572-999B-CDFF28786DFD}"/>
    <cellStyle name="Comma [0] 13 8 2" xfId="42392" xr:uid="{A54C1DFE-AA6F-4A6D-8765-1C3D68D1DC39}"/>
    <cellStyle name="Comma [0] 13 8 3" xfId="42393" xr:uid="{2CEA5625-22D7-4B76-8B18-2D8DEF5144C4}"/>
    <cellStyle name="Comma [0] 13 8 4" xfId="42394" xr:uid="{1A4DB66A-FFD8-426D-A687-528443185BAE}"/>
    <cellStyle name="Comma [0] 13 8 5" xfId="42395" xr:uid="{592BA0BA-A1E7-4182-BFD6-FF7231E1B872}"/>
    <cellStyle name="Comma [0] 13 9" xfId="2481" xr:uid="{E40A3385-A8D6-4BE0-8B1F-499BA4270A2F}"/>
    <cellStyle name="Comma [0] 13 9 2" xfId="42396" xr:uid="{63AC2469-DCED-42C9-870C-FA85790E1371}"/>
    <cellStyle name="Comma [0] 13 9 3" xfId="42397" xr:uid="{132482AA-2247-4A4F-8D2D-8229EB18B4D3}"/>
    <cellStyle name="Comma [0] 13 9 4" xfId="42398" xr:uid="{B2A8357C-F849-4066-BB5D-484726286A1C}"/>
    <cellStyle name="Comma [0] 13 9 5" xfId="42399" xr:uid="{5BF5FE5B-E80B-4749-BED6-E81E96265B1F}"/>
    <cellStyle name="Comma [0] 14" xfId="48842" xr:uid="{D9050041-4ABC-4D43-BACA-B0B5C6999CC6}"/>
    <cellStyle name="Comma [0] 14 2" xfId="48843" xr:uid="{D99CBB2D-B914-4D2B-9C80-E33F663D4CAB}"/>
    <cellStyle name="Comma [0] 15" xfId="48844" xr:uid="{8FD14D11-9D76-4036-A569-D45072F2CBC3}"/>
    <cellStyle name="Comma [0] 16" xfId="48845" xr:uid="{6B8E1B86-5C21-4062-A7E2-99ECC4C15677}"/>
    <cellStyle name="Comma [0] 17" xfId="48846" xr:uid="{BAE235B3-7517-4C13-A580-5FA6132514DF}"/>
    <cellStyle name="Comma [0] 18" xfId="48847" xr:uid="{7F77E486-D213-45B5-AE9D-DA728A2D415C}"/>
    <cellStyle name="Comma [0] 19" xfId="48848" xr:uid="{C857943B-6C94-4F48-9B7A-BA86E8DC6247}"/>
    <cellStyle name="Comma [0] 2" xfId="67" xr:uid="{00000000-0005-0000-0000-000039000000}"/>
    <cellStyle name="Comma [0] 2 10" xfId="2482" xr:uid="{9D8C4FC7-0E7A-49DE-BA12-70630804795A}"/>
    <cellStyle name="Comma [0] 2 10 2" xfId="42400" xr:uid="{C97B879E-C342-4EEC-A1BD-BE6367A11245}"/>
    <cellStyle name="Comma [0] 2 10 2 2" xfId="42401" xr:uid="{DA7D5C98-7940-4A29-82F9-BE2DD348F86D}"/>
    <cellStyle name="Comma [0] 2 10 2 3" xfId="42402" xr:uid="{3D1B2CB6-D413-4627-ACC2-6B5183978DFA}"/>
    <cellStyle name="Comma [0] 2 10 2 4" xfId="56169" xr:uid="{65111DF8-ACE0-4CE1-8700-E33E7CF630DA}"/>
    <cellStyle name="Comma [0] 2 10 3" xfId="42403" xr:uid="{2B62D7D6-E1CA-4D6E-BB40-B02B47D20EB6}"/>
    <cellStyle name="Comma [0] 2 10 3 2" xfId="42404" xr:uid="{EF473B40-D74B-4B0B-9718-5D459569D2BC}"/>
    <cellStyle name="Comma [0] 2 10 3 3" xfId="42405" xr:uid="{33EBFBBC-7CB2-4B61-9108-694106BEC880}"/>
    <cellStyle name="Comma [0] 2 10 3 4" xfId="56477" xr:uid="{57C0CA31-4BB3-4112-9165-097CB09253ED}"/>
    <cellStyle name="Comma [0] 2 10 4" xfId="42406" xr:uid="{48A7D5F6-D3E6-43A9-BABE-2FFD2FBDCE43}"/>
    <cellStyle name="Comma [0] 2 10 5" xfId="42407" xr:uid="{FD949E25-0BF5-4F55-B60C-2D1891BBDC17}"/>
    <cellStyle name="Comma [0] 2 10 6" xfId="48850" xr:uid="{232E913B-65C7-494D-A344-12F3B6DE6776}"/>
    <cellStyle name="Comma [0] 2 11" xfId="2483" xr:uid="{B979A3E4-F920-4C92-95F8-07C2FA18F940}"/>
    <cellStyle name="Comma [0] 2 11 10" xfId="51589" xr:uid="{63BB10FE-2D61-413A-9E64-38FC99307F1E}"/>
    <cellStyle name="Comma [0] 2 11 11" xfId="51858" xr:uid="{F7607C0C-75D0-4818-930C-523C94E461DC}"/>
    <cellStyle name="Comma [0] 2 11 12" xfId="52111" xr:uid="{3C4FDF42-A364-4417-9F48-A968A6DA9D02}"/>
    <cellStyle name="Comma [0] 2 11 13" xfId="52366" xr:uid="{2C6D811C-C9E6-4A42-A6CA-97E8AB5529ED}"/>
    <cellStyle name="Comma [0] 2 11 14" xfId="52614" xr:uid="{F3BC55BE-B773-499D-ABC1-BA8F0F76A4FE}"/>
    <cellStyle name="Comma [0] 2 11 15" xfId="53106" xr:uid="{5277624A-A893-41E4-BF1A-6B4C4F8AA568}"/>
    <cellStyle name="Comma [0] 2 11 2" xfId="42408" xr:uid="{7C60AA54-5E63-47B3-838E-A748DBB15DFC}"/>
    <cellStyle name="Comma [0] 2 11 2 2" xfId="42409" xr:uid="{A6ABD071-CA90-4165-870B-0BA493364ADE}"/>
    <cellStyle name="Comma [0] 2 11 2 3" xfId="42410" xr:uid="{55B01D72-D49D-4444-9D3C-B1F8BEAF39B3}"/>
    <cellStyle name="Comma [0] 2 11 2 4" xfId="52862" xr:uid="{C92237ED-FE4C-4FC6-AED2-CBD9A984FBDF}"/>
    <cellStyle name="Comma [0] 2 11 2 5" xfId="53352" xr:uid="{BB35B172-5727-499B-A98F-3EC64154FEAC}"/>
    <cellStyle name="Comma [0] 2 11 3" xfId="42411" xr:uid="{39357448-7677-4E09-B6B2-467466C27E22}"/>
    <cellStyle name="Comma [0] 2 11 3 2" xfId="42412" xr:uid="{9A6EEE39-82D2-4334-A055-CA2AF3DD8A2B}"/>
    <cellStyle name="Comma [0] 2 11 3 3" xfId="42413" xr:uid="{DF025E7B-C861-4048-8146-7D76E8F2DEEA}"/>
    <cellStyle name="Comma [0] 2 11 3 4" xfId="56174" xr:uid="{F590CFEB-C9E4-4AD9-AA58-30026A5E4B60}"/>
    <cellStyle name="Comma [0] 2 11 4" xfId="42414" xr:uid="{39CAF08F-CDFE-4D22-8EBE-6D25CE89326C}"/>
    <cellStyle name="Comma [0] 2 11 4 2" xfId="56480" xr:uid="{1CB81055-5C5F-45D8-A8A6-19635EA8C35E}"/>
    <cellStyle name="Comma [0] 2 11 5" xfId="42415" xr:uid="{6AAB4294-3413-4725-B577-4B9D86D3FBF5}"/>
    <cellStyle name="Comma [0] 2 11 6" xfId="48851" xr:uid="{208EAA63-E3E5-4A30-ABD6-F08628B7B03D}"/>
    <cellStyle name="Comma [0] 2 11 7" xfId="50521" xr:uid="{C98CB804-00A2-4463-B3A4-E23C1F85A922}"/>
    <cellStyle name="Comma [0] 2 11 8" xfId="50978" xr:uid="{D1330E09-29EE-49D3-BD4A-7AA3BDAA75E3}"/>
    <cellStyle name="Comma [0] 2 11 9" xfId="51310" xr:uid="{5BB70B84-2385-416B-8406-AE01BF580E06}"/>
    <cellStyle name="Comma [0] 2 12" xfId="2484" xr:uid="{62427185-258D-4CEA-B8FE-217547AB3EFE}"/>
    <cellStyle name="Comma [0] 2 12 2" xfId="42416" xr:uid="{21A24D12-99C4-4D21-A806-163B26B881F5}"/>
    <cellStyle name="Comma [0] 2 12 2 2" xfId="42417" xr:uid="{C0175EC9-3635-4EAD-B2C9-494AB228D4BB}"/>
    <cellStyle name="Comma [0] 2 12 2 3" xfId="42418" xr:uid="{956562D1-CCDD-48E2-9F50-6F1C63289E9E}"/>
    <cellStyle name="Comma [0] 2 12 2 4" xfId="56483" xr:uid="{00CD9D96-0316-42D5-91E2-30EA3CD8E37F}"/>
    <cellStyle name="Comma [0] 2 12 3" xfId="42419" xr:uid="{C8F6E525-03B9-4FF6-A727-52010098CF12}"/>
    <cellStyle name="Comma [0] 2 12 3 2" xfId="42420" xr:uid="{7E4888A7-CA6B-4573-9FDE-083E78CD9E1F}"/>
    <cellStyle name="Comma [0] 2 12 3 3" xfId="42421" xr:uid="{39036210-A3C5-4374-AF67-3CB772E2E3F3}"/>
    <cellStyle name="Comma [0] 2 12 4" xfId="42422" xr:uid="{39418E90-A652-47AF-80A1-AFCEF291BF47}"/>
    <cellStyle name="Comma [0] 2 12 5" xfId="42423" xr:uid="{37326BA2-0CF2-4D3B-AF89-C6D17D48432D}"/>
    <cellStyle name="Comma [0] 2 12 6" xfId="56178" xr:uid="{9C8EFF0E-7A24-4DAD-805A-83EED94F663D}"/>
    <cellStyle name="Comma [0] 2 13" xfId="2485" xr:uid="{61388C20-6934-493E-9F8D-6D194EBDACD4}"/>
    <cellStyle name="Comma [0] 2 13 2" xfId="42424" xr:uid="{69ED4556-918E-4C37-B894-61365DB8BBE5}"/>
    <cellStyle name="Comma [0] 2 13 2 2" xfId="42425" xr:uid="{1DC19A1B-EA2F-45D6-82E2-01EC4AEC2194}"/>
    <cellStyle name="Comma [0] 2 13 2 3" xfId="42426" xr:uid="{C1159096-293D-4D1E-9E36-4E77E35EEA06}"/>
    <cellStyle name="Comma [0] 2 13 2 4" xfId="56486" xr:uid="{E24C02B8-241C-416C-85C5-0D3198CAD41D}"/>
    <cellStyle name="Comma [0] 2 13 3" xfId="42427" xr:uid="{C3F409E0-CA50-42F1-ADA5-C752CA513E98}"/>
    <cellStyle name="Comma [0] 2 13 3 2" xfId="42428" xr:uid="{80923B57-C95D-4915-906F-F7075B170D61}"/>
    <cellStyle name="Comma [0] 2 13 3 3" xfId="42429" xr:uid="{0BD57A3E-6E9A-4CB1-9EB1-EC6E0912DF22}"/>
    <cellStyle name="Comma [0] 2 13 4" xfId="42430" xr:uid="{B6889F3F-D70C-417C-A2A2-0D70BA797BA9}"/>
    <cellStyle name="Comma [0] 2 13 5" xfId="42431" xr:uid="{32B8C4F0-634C-4022-ABB1-5E1CA64E2854}"/>
    <cellStyle name="Comma [0] 2 13 6" xfId="56182" xr:uid="{ADE52392-F1F1-4818-B1F2-F52D1E6BC8A7}"/>
    <cellStyle name="Comma [0] 2 14" xfId="2486" xr:uid="{EB91267D-A7AD-46FF-BEC4-DF6A004C3F99}"/>
    <cellStyle name="Comma [0] 2 14 2" xfId="42432" xr:uid="{25C74DCE-0FAE-4803-A0D7-93254EF807B2}"/>
    <cellStyle name="Comma [0] 2 14 2 2" xfId="42433" xr:uid="{138EB183-04D5-4D99-ACC4-19A352A00DCD}"/>
    <cellStyle name="Comma [0] 2 14 2 3" xfId="42434" xr:uid="{82E79E56-8EAD-4F7A-84E0-CAECA0278B99}"/>
    <cellStyle name="Comma [0] 2 14 2 4" xfId="56489" xr:uid="{866E27DE-905B-4730-A040-FCA233E1E59E}"/>
    <cellStyle name="Comma [0] 2 14 3" xfId="42435" xr:uid="{254F7B4F-A6E4-40AF-A3BA-42AB219D0F5D}"/>
    <cellStyle name="Comma [0] 2 14 3 2" xfId="42436" xr:uid="{2A079D4B-B66A-404D-8BE2-A3B5DA8DA094}"/>
    <cellStyle name="Comma [0] 2 14 3 3" xfId="42437" xr:uid="{A96E088C-0B24-4A4A-B76B-6AB22F83FF90}"/>
    <cellStyle name="Comma [0] 2 14 4" xfId="42438" xr:uid="{7B133572-D66D-48C5-AC7B-A4BA93C8D55E}"/>
    <cellStyle name="Comma [0] 2 14 5" xfId="42439" xr:uid="{F93CB8E0-0006-44B4-8B4D-AB0690C5B075}"/>
    <cellStyle name="Comma [0] 2 14 6" xfId="56186" xr:uid="{938AEA4B-9875-4F9B-890E-8FB6CC486907}"/>
    <cellStyle name="Comma [0] 2 15" xfId="2487" xr:uid="{4C61F359-7A29-4F61-8E74-BB262045AE2E}"/>
    <cellStyle name="Comma [0] 2 15 2" xfId="42440" xr:uid="{6AB8B05C-A7E8-49A8-9701-CED5B16C1299}"/>
    <cellStyle name="Comma [0] 2 15 2 2" xfId="42441" xr:uid="{49800E6D-DAFB-46CD-BE66-B04050E12756}"/>
    <cellStyle name="Comma [0] 2 15 2 3" xfId="42442" xr:uid="{60EB007D-ECAB-478C-8113-FE46F33E1EB3}"/>
    <cellStyle name="Comma [0] 2 15 2 4" xfId="56492" xr:uid="{6EE0B62A-76D0-4DDC-B0AC-0E8FCF6CAC7D}"/>
    <cellStyle name="Comma [0] 2 15 3" xfId="42443" xr:uid="{A721AC63-2F7F-4469-ABB3-AD03911D444A}"/>
    <cellStyle name="Comma [0] 2 15 3 2" xfId="42444" xr:uid="{CE91ADC9-F448-4162-B9CF-866E3DFBE18A}"/>
    <cellStyle name="Comma [0] 2 15 3 3" xfId="42445" xr:uid="{4BB18346-AFB9-4A56-946A-845B1DC91904}"/>
    <cellStyle name="Comma [0] 2 15 4" xfId="42446" xr:uid="{529000BB-A662-4C62-A21B-D1D2DABAC7A8}"/>
    <cellStyle name="Comma [0] 2 15 5" xfId="42447" xr:uid="{8ADB3C6F-A228-42DF-BF7C-350748EE070E}"/>
    <cellStyle name="Comma [0] 2 15 6" xfId="56190" xr:uid="{BB01B169-70A9-4691-BC89-92DED337B3A3}"/>
    <cellStyle name="Comma [0] 2 16" xfId="2488" xr:uid="{086E6178-FA17-41DF-BDD3-CBE85AE5A8B3}"/>
    <cellStyle name="Comma [0] 2 16 2" xfId="42448" xr:uid="{2E178086-E318-4D20-8522-42E445A5E73C}"/>
    <cellStyle name="Comma [0] 2 16 2 2" xfId="42449" xr:uid="{F9973EEA-DDA1-4167-8230-44B89DA1ACB6}"/>
    <cellStyle name="Comma [0] 2 16 2 3" xfId="42450" xr:uid="{8775A5C2-ADC9-44FB-92F8-B661A50953F1}"/>
    <cellStyle name="Comma [0] 2 16 2 4" xfId="56495" xr:uid="{614EE753-5D7E-49F2-B9E1-3113DF1950CE}"/>
    <cellStyle name="Comma [0] 2 16 3" xfId="42451" xr:uid="{7AAAD5A1-956F-45DC-B334-A7F55FDF5CC2}"/>
    <cellStyle name="Comma [0] 2 16 3 2" xfId="42452" xr:uid="{A690413A-28AD-40C8-9BFE-783869051648}"/>
    <cellStyle name="Comma [0] 2 16 3 3" xfId="42453" xr:uid="{46BA1333-7E28-47A7-9D60-EC4844B188D3}"/>
    <cellStyle name="Comma [0] 2 16 4" xfId="42454" xr:uid="{1295D6F1-1D6E-40C2-BFD7-7C89F37C3470}"/>
    <cellStyle name="Comma [0] 2 16 5" xfId="42455" xr:uid="{C9A16C3F-759B-49B2-ADCD-43673213D20C}"/>
    <cellStyle name="Comma [0] 2 16 6" xfId="56194" xr:uid="{033B6435-F48A-47D2-A49C-65B3C4A9BC99}"/>
    <cellStyle name="Comma [0] 2 17" xfId="2489" xr:uid="{A4FE9DBB-C6C1-4B0E-9945-52E899F18C32}"/>
    <cellStyle name="Comma [0] 2 17 2" xfId="42456" xr:uid="{07E05D6E-63C8-4FED-AA06-D4AC8887528A}"/>
    <cellStyle name="Comma [0] 2 17 2 2" xfId="42457" xr:uid="{3C6C7FAD-5167-4D82-82D8-23ADF95CCB85}"/>
    <cellStyle name="Comma [0] 2 17 2 3" xfId="42458" xr:uid="{AA6C3B77-C842-40B5-A01A-950C13303C04}"/>
    <cellStyle name="Comma [0] 2 17 2 4" xfId="56498" xr:uid="{9560564B-067A-4800-97CF-BEE9FB6289F0}"/>
    <cellStyle name="Comma [0] 2 17 3" xfId="42459" xr:uid="{1F3B4A5B-4760-49CF-9217-62D64043F678}"/>
    <cellStyle name="Comma [0] 2 17 3 2" xfId="42460" xr:uid="{E57438D2-2626-48C8-8BBC-D89F2940C6B6}"/>
    <cellStyle name="Comma [0] 2 17 3 3" xfId="42461" xr:uid="{17952D6F-9CD4-4718-9CD6-0C5F94468973}"/>
    <cellStyle name="Comma [0] 2 17 4" xfId="42462" xr:uid="{B93146BC-0918-4680-A91A-1B76FDE06634}"/>
    <cellStyle name="Comma [0] 2 17 5" xfId="42463" xr:uid="{9134AA6A-F040-484E-9858-EC3CDF95329E}"/>
    <cellStyle name="Comma [0] 2 17 6" xfId="56198" xr:uid="{D0B71DEB-D298-40EB-A418-F861BFDFBEB6}"/>
    <cellStyle name="Comma [0] 2 18" xfId="2490" xr:uid="{A73FC9EA-FE1B-4F96-AC33-FAA4D77290A5}"/>
    <cellStyle name="Comma [0] 2 18 2" xfId="42464" xr:uid="{DD5C0BFC-825C-4A2A-9160-63D3CA2CB24B}"/>
    <cellStyle name="Comma [0] 2 18 2 2" xfId="42465" xr:uid="{433F5356-B6A4-4011-9E42-538C6498F05D}"/>
    <cellStyle name="Comma [0] 2 18 2 3" xfId="42466" xr:uid="{C8A120B8-3842-467F-9FD1-8F5AA987E48B}"/>
    <cellStyle name="Comma [0] 2 18 2 4" xfId="56501" xr:uid="{199F0967-F6F8-4B32-A66E-25DF0100FA55}"/>
    <cellStyle name="Comma [0] 2 18 3" xfId="42467" xr:uid="{33445237-65A1-4595-9027-DC4E95AF0CF4}"/>
    <cellStyle name="Comma [0] 2 18 3 2" xfId="42468" xr:uid="{C8497050-8B8B-4F86-AA76-B28ABD0A5901}"/>
    <cellStyle name="Comma [0] 2 18 3 3" xfId="42469" xr:uid="{30475131-A631-493D-B92B-2423FBFA181A}"/>
    <cellStyle name="Comma [0] 2 18 4" xfId="42470" xr:uid="{1D50D247-9C52-46F4-84C4-425B6C6E2620}"/>
    <cellStyle name="Comma [0] 2 18 5" xfId="42471" xr:uid="{15CFCF69-761A-43A3-84A9-E8FD1CD16E4D}"/>
    <cellStyle name="Comma [0] 2 18 6" xfId="56202" xr:uid="{FF3A6ABB-A564-4B34-91B8-47C1553DB7EB}"/>
    <cellStyle name="Comma [0] 2 19" xfId="2491" xr:uid="{DDB59EEB-C46E-4EC2-8E9A-185FC04C4470}"/>
    <cellStyle name="Comma [0] 2 19 2" xfId="42472" xr:uid="{C507EB9B-8733-4978-94A6-D598D506393F}"/>
    <cellStyle name="Comma [0] 2 19 2 2" xfId="42473" xr:uid="{73B1DFF0-3ABE-4AF3-AF87-FFAA86F31D83}"/>
    <cellStyle name="Comma [0] 2 19 2 3" xfId="42474" xr:uid="{6796D207-DAA8-4A34-B203-EC69F0A66C5E}"/>
    <cellStyle name="Comma [0] 2 19 2 4" xfId="56504" xr:uid="{57F006C1-A149-434F-975F-582A5BAC0DD1}"/>
    <cellStyle name="Comma [0] 2 19 3" xfId="42475" xr:uid="{B86C7523-DEDA-4193-B553-91FACC9F068C}"/>
    <cellStyle name="Comma [0] 2 19 3 2" xfId="42476" xr:uid="{37829323-C9ED-43C5-890E-8AC328C1C6EB}"/>
    <cellStyle name="Comma [0] 2 19 3 3" xfId="42477" xr:uid="{06D32799-F655-4D43-BA56-1F13EF0AD2E2}"/>
    <cellStyle name="Comma [0] 2 19 4" xfId="42478" xr:uid="{3F94AFFE-D6E0-45C1-9757-5B042D8D847D}"/>
    <cellStyle name="Comma [0] 2 19 5" xfId="42479" xr:uid="{A13DC97C-B0C5-4CDC-BE15-306D0109260D}"/>
    <cellStyle name="Comma [0] 2 19 6" xfId="56205" xr:uid="{6E4C2AAF-31D7-465E-A48A-68048B717623}"/>
    <cellStyle name="Comma [0] 2 2" xfId="1241" xr:uid="{C3C751C8-F8EC-4D82-ACE4-08B6BA731E56}"/>
    <cellStyle name="Comma [0] 2 2 10" xfId="48852" xr:uid="{02A39A30-D259-45D3-8ADF-43BA97151F3F}"/>
    <cellStyle name="Comma [0] 2 2 10 2" xfId="56122" xr:uid="{BFC9519C-CB11-4E02-B224-15E0AB65D708}"/>
    <cellStyle name="Comma [0] 2 2 11" xfId="56448" xr:uid="{01C3BBF0-255C-41F6-B1A1-43A5B348BC92}"/>
    <cellStyle name="Comma [0] 2 2 2" xfId="2492" xr:uid="{BCFF93CF-D81D-4B3C-8AB3-C28CF844210F}"/>
    <cellStyle name="Comma [0] 2 2 2 10" xfId="52615" xr:uid="{E9CA0EC3-E908-45D1-BC6C-411B2895E24D}"/>
    <cellStyle name="Comma [0] 2 2 2 11" xfId="53107" xr:uid="{6F42B343-BC96-42D5-8B92-5800EA474D22}"/>
    <cellStyle name="Comma [0] 2 2 2 2" xfId="48853" xr:uid="{E9A1342E-DF00-48AC-926E-91DC5B5D5DA3}"/>
    <cellStyle name="Comma [0] 2 2 2 2 2" xfId="52863" xr:uid="{FFA9B8B1-F07A-4B85-B4EA-927242911A04}"/>
    <cellStyle name="Comma [0] 2 2 2 2 3" xfId="53353" xr:uid="{E3682185-1DD0-40C8-97A8-EE82EF8C3879}"/>
    <cellStyle name="Comma [0] 2 2 2 3" xfId="50522" xr:uid="{8BFE9B54-0F15-4451-920F-44CFABBB618A}"/>
    <cellStyle name="Comma [0] 2 2 2 4" xfId="50979" xr:uid="{4253DD20-B251-4CA2-9C89-C4D543ABA60E}"/>
    <cellStyle name="Comma [0] 2 2 2 5" xfId="51311" xr:uid="{569D107A-CBAD-4565-81D9-C226058306FA}"/>
    <cellStyle name="Comma [0] 2 2 2 6" xfId="51590" xr:uid="{7D17BA1C-579D-43A5-8516-7E9BF281003E}"/>
    <cellStyle name="Comma [0] 2 2 2 7" xfId="51859" xr:uid="{213864E9-4F08-4155-8A50-722106D7BABF}"/>
    <cellStyle name="Comma [0] 2 2 2 8" xfId="52112" xr:uid="{F0F309BB-2E6A-48B3-BFD3-8E618B82F3F5}"/>
    <cellStyle name="Comma [0] 2 2 2 9" xfId="52367" xr:uid="{1054759F-44BB-4D71-984D-983A4EF7A6C8}"/>
    <cellStyle name="Comma [0] 2 2 3" xfId="2493" xr:uid="{538D5B0D-EA9A-49B8-92C3-5945968C4A9B}"/>
    <cellStyle name="Comma [0] 2 2 3 10" xfId="52616" xr:uid="{ADEA1499-2D98-4EE0-BDB8-4F74338F0BD0}"/>
    <cellStyle name="Comma [0] 2 2 3 11" xfId="53108" xr:uid="{E3327970-AC4E-4D17-B722-AE690684D761}"/>
    <cellStyle name="Comma [0] 2 2 3 2" xfId="48854" xr:uid="{97C42313-D095-4C02-91E3-61B3CFC374E1}"/>
    <cellStyle name="Comma [0] 2 2 3 2 2" xfId="52864" xr:uid="{E28B9564-01F6-44CE-A224-D01A2633E1E1}"/>
    <cellStyle name="Comma [0] 2 2 3 2 3" xfId="53354" xr:uid="{2C3E26ED-525E-4B0A-8FA8-AC91D8CD1518}"/>
    <cellStyle name="Comma [0] 2 2 3 3" xfId="50523" xr:uid="{7534AF51-5B13-447F-9135-3950A18E97E4}"/>
    <cellStyle name="Comma [0] 2 2 3 4" xfId="50980" xr:uid="{64A0AB7D-B356-45B2-A1A7-E4FB718F7729}"/>
    <cellStyle name="Comma [0] 2 2 3 5" xfId="51312" xr:uid="{9B54E02B-F41B-4A21-848D-062EF99DF7A6}"/>
    <cellStyle name="Comma [0] 2 2 3 6" xfId="51591" xr:uid="{D08552CE-9529-4F06-9F94-2D038BAB5E35}"/>
    <cellStyle name="Comma [0] 2 2 3 7" xfId="51860" xr:uid="{4994BDCD-D20A-49AD-940C-B59F4683374A}"/>
    <cellStyle name="Comma [0] 2 2 3 8" xfId="52113" xr:uid="{906B600E-02F1-42F4-AC78-24665CD53B7B}"/>
    <cellStyle name="Comma [0] 2 2 3 9" xfId="52368" xr:uid="{41B90241-4720-4728-9EE0-7E9F0B233A20}"/>
    <cellStyle name="Comma [0] 2 2 4" xfId="2494" xr:uid="{8FE9DAF5-88B5-414E-B258-23CF8A6E18F3}"/>
    <cellStyle name="Comma [0] 2 2 4 10" xfId="52617" xr:uid="{2E97E3D0-38D1-4931-9108-7380B9C02B2E}"/>
    <cellStyle name="Comma [0] 2 2 4 11" xfId="53109" xr:uid="{55EF3938-C655-438E-A930-F33C3FCD457B}"/>
    <cellStyle name="Comma [0] 2 2 4 2" xfId="48855" xr:uid="{69B790AF-495B-4687-A3EC-82396B3EC4EE}"/>
    <cellStyle name="Comma [0] 2 2 4 2 2" xfId="52865" xr:uid="{39DE4512-A29F-441A-893E-B51E8E1D5EE0}"/>
    <cellStyle name="Comma [0] 2 2 4 2 3" xfId="53355" xr:uid="{8B71670F-8985-467F-8FC8-4B069A5B4D92}"/>
    <cellStyle name="Comma [0] 2 2 4 3" xfId="50524" xr:uid="{69CB093B-C0ED-4AF7-A0E0-C4330092A162}"/>
    <cellStyle name="Comma [0] 2 2 4 4" xfId="50981" xr:uid="{7EF5F328-1166-42C2-AAE9-0ADAFA1FBAAF}"/>
    <cellStyle name="Comma [0] 2 2 4 5" xfId="51313" xr:uid="{D6716975-4C8C-4C50-9F63-0655FA7355A6}"/>
    <cellStyle name="Comma [0] 2 2 4 6" xfId="51592" xr:uid="{26F41B93-7D17-4029-ACF5-26BD27E1DF4D}"/>
    <cellStyle name="Comma [0] 2 2 4 7" xfId="51861" xr:uid="{928B0E80-68D1-4978-88E4-F6D5C689115E}"/>
    <cellStyle name="Comma [0] 2 2 4 8" xfId="52114" xr:uid="{399D2E0D-E016-4AB9-8149-73BB1A9BE1E4}"/>
    <cellStyle name="Comma [0] 2 2 4 9" xfId="52369" xr:uid="{A68E921C-C4D5-4925-B03E-6FCDE2A8383D}"/>
    <cellStyle name="Comma [0] 2 2 5" xfId="2495" xr:uid="{B0EFF609-BB4F-4805-BA49-1B615B5243F6}"/>
    <cellStyle name="Comma [0] 2 2 5 10" xfId="52618" xr:uid="{B012DC64-65F5-4DDE-8E8F-68BF6713B8D9}"/>
    <cellStyle name="Comma [0] 2 2 5 11" xfId="53110" xr:uid="{0DDB387E-488C-454E-AB51-1F68FA31B857}"/>
    <cellStyle name="Comma [0] 2 2 5 2" xfId="48856" xr:uid="{3AB165A7-9129-4326-8315-15FFDBDCD245}"/>
    <cellStyle name="Comma [0] 2 2 5 2 2" xfId="52866" xr:uid="{19088FB5-05CC-4EDD-B58D-E33473B87850}"/>
    <cellStyle name="Comma [0] 2 2 5 2 3" xfId="53356" xr:uid="{65E958D5-761F-4FD2-9820-A6DF01E0025D}"/>
    <cellStyle name="Comma [0] 2 2 5 3" xfId="50525" xr:uid="{80B790FF-DE2A-4E76-950F-936745634C30}"/>
    <cellStyle name="Comma [0] 2 2 5 4" xfId="50982" xr:uid="{0421512F-A4F2-42BE-AC86-29D1C7A3B9E9}"/>
    <cellStyle name="Comma [0] 2 2 5 5" xfId="51314" xr:uid="{47ECC6E3-5670-4328-88B3-DF61EF3C639E}"/>
    <cellStyle name="Comma [0] 2 2 5 6" xfId="51593" xr:uid="{434E1849-9699-4534-BBEB-487BE796A838}"/>
    <cellStyle name="Comma [0] 2 2 5 7" xfId="51862" xr:uid="{3E58CF8D-D363-49E4-9401-0F259EC18DF5}"/>
    <cellStyle name="Comma [0] 2 2 5 8" xfId="52115" xr:uid="{37B29F74-84BD-4AF4-93BA-BDBC8E7491CE}"/>
    <cellStyle name="Comma [0] 2 2 5 9" xfId="52370" xr:uid="{1B0A97BB-EEFC-41F3-A9E2-F1F3ADE75B4C}"/>
    <cellStyle name="Comma [0] 2 2 6" xfId="2496" xr:uid="{4FC29534-B0BE-408E-95EE-75A792DED0C9}"/>
    <cellStyle name="Comma [0] 2 2 6 10" xfId="52619" xr:uid="{947F67B6-2592-480E-9D6F-9986FB3E91AA}"/>
    <cellStyle name="Comma [0] 2 2 6 11" xfId="53111" xr:uid="{2F268436-2FB0-4EDE-AE5D-0FF41F7E7DB6}"/>
    <cellStyle name="Comma [0] 2 2 6 2" xfId="48857" xr:uid="{E48EF41F-8AA1-49B3-BDE6-B5410800F6A5}"/>
    <cellStyle name="Comma [0] 2 2 6 2 2" xfId="52867" xr:uid="{78E7BD03-48C5-4075-80EE-DA4F8FB630BF}"/>
    <cellStyle name="Comma [0] 2 2 6 2 3" xfId="53357" xr:uid="{CD8DB245-DDD9-4E49-9C27-296282F48231}"/>
    <cellStyle name="Comma [0] 2 2 6 3" xfId="50526" xr:uid="{B5CA873E-0B10-4D0E-969A-546FA4EC557B}"/>
    <cellStyle name="Comma [0] 2 2 6 4" xfId="50983" xr:uid="{B1C1CD10-800F-45A6-A9EE-0DE629C3D657}"/>
    <cellStyle name="Comma [0] 2 2 6 5" xfId="51315" xr:uid="{5224EBE6-F03F-48C0-B76D-48E47701FCBA}"/>
    <cellStyle name="Comma [0] 2 2 6 6" xfId="51594" xr:uid="{57C0BBD0-E305-4F0E-BC95-4AC6068381D7}"/>
    <cellStyle name="Comma [0] 2 2 6 7" xfId="51863" xr:uid="{ECAF3AFB-6E64-4C28-BB73-7CEFBC4D78A4}"/>
    <cellStyle name="Comma [0] 2 2 6 8" xfId="52116" xr:uid="{6599589D-5D60-4BC5-8073-29E36868889E}"/>
    <cellStyle name="Comma [0] 2 2 6 9" xfId="52371" xr:uid="{7CE73AC4-FC81-4BCF-9F66-FFAA71061A0C}"/>
    <cellStyle name="Comma [0] 2 2 7" xfId="2497" xr:uid="{7CB3BA9D-3D6F-4A00-9D36-C7B65C9B8FAC}"/>
    <cellStyle name="Comma [0] 2 2 7 10" xfId="52620" xr:uid="{F6261C37-B65E-45A2-B0DF-B89C9FBBC22E}"/>
    <cellStyle name="Comma [0] 2 2 7 11" xfId="53112" xr:uid="{EB636E8B-3A24-44E3-A982-FE506D785DAB}"/>
    <cellStyle name="Comma [0] 2 2 7 2" xfId="48858" xr:uid="{C9D86A6B-B305-4EDD-9BEF-7670AB17A3F8}"/>
    <cellStyle name="Comma [0] 2 2 7 2 2" xfId="52868" xr:uid="{4BC47926-4714-4A63-B104-88980FFFFDB9}"/>
    <cellStyle name="Comma [0] 2 2 7 2 3" xfId="53358" xr:uid="{680FD8E4-962F-4F31-BD80-6110FA3F497A}"/>
    <cellStyle name="Comma [0] 2 2 7 3" xfId="50527" xr:uid="{30A7BAA6-635B-419E-9E3E-E1089D1B3E34}"/>
    <cellStyle name="Comma [0] 2 2 7 4" xfId="50984" xr:uid="{7805B053-51FC-4533-82BF-283E0825C1DC}"/>
    <cellStyle name="Comma [0] 2 2 7 5" xfId="51316" xr:uid="{5C3FB00F-756B-4977-B1D3-69822E3679B5}"/>
    <cellStyle name="Comma [0] 2 2 7 6" xfId="51595" xr:uid="{3D964CA0-8F28-44ED-A5D8-E220E86F5073}"/>
    <cellStyle name="Comma [0] 2 2 7 7" xfId="51864" xr:uid="{02D0C7BC-EDFB-4906-9901-122D4E09F2A2}"/>
    <cellStyle name="Comma [0] 2 2 7 8" xfId="52117" xr:uid="{4E76560A-CC3B-4836-8E5B-518EC596D2EF}"/>
    <cellStyle name="Comma [0] 2 2 7 9" xfId="52372" xr:uid="{9B97032D-4158-44B3-8452-DE7691B8EF01}"/>
    <cellStyle name="Comma [0] 2 2 8" xfId="48859" xr:uid="{DF03F9E2-15E4-4F28-BC41-4FD03DDF5379}"/>
    <cellStyle name="Comma [0] 2 2 8 10" xfId="53113" xr:uid="{EB66EF71-58B9-44B5-B664-FAD7915D7441}"/>
    <cellStyle name="Comma [0] 2 2 8 2" xfId="50528" xr:uid="{6E6BB04D-A32B-4AA4-91C7-9326E89BA527}"/>
    <cellStyle name="Comma [0] 2 2 8 2 2" xfId="52869" xr:uid="{1A6B1241-008F-4038-87EC-27449B4DCCE1}"/>
    <cellStyle name="Comma [0] 2 2 8 2 3" xfId="53359" xr:uid="{EE5453BF-53F5-48FF-BA96-758E65B986EF}"/>
    <cellStyle name="Comma [0] 2 2 8 3" xfId="50985" xr:uid="{610E4CD5-DDEC-4AE5-8C87-5051D0DE4F88}"/>
    <cellStyle name="Comma [0] 2 2 8 4" xfId="51317" xr:uid="{554D6D71-0A01-4013-8C10-AEE735A95980}"/>
    <cellStyle name="Comma [0] 2 2 8 5" xfId="51596" xr:uid="{838E15C2-24FB-4581-BCFE-28B1D4615B5F}"/>
    <cellStyle name="Comma [0] 2 2 8 6" xfId="51865" xr:uid="{15EBE034-0C86-49E2-8B13-254496CC749B}"/>
    <cellStyle name="Comma [0] 2 2 8 7" xfId="52118" xr:uid="{3B30E1A4-C79E-4815-9CDE-F5087CA80D80}"/>
    <cellStyle name="Comma [0] 2 2 8 8" xfId="52373" xr:uid="{287F7DEB-65D3-48D9-8523-088711ACEC2A}"/>
    <cellStyle name="Comma [0] 2 2 8 9" xfId="52621" xr:uid="{ACBE2EE5-512E-4A2D-B3F2-ABBBFF08059E}"/>
    <cellStyle name="Comma [0] 2 2 9" xfId="48860" xr:uid="{51A3AD45-BC03-4A5B-93D3-D54DCCD97170}"/>
    <cellStyle name="Comma [0] 2 2 9 10" xfId="53114" xr:uid="{8FFEEBE9-1C83-4D4C-9758-A68E374AD4BC}"/>
    <cellStyle name="Comma [0] 2 2 9 2" xfId="50529" xr:uid="{CED106D3-4E38-439E-85E1-DD13323B0C10}"/>
    <cellStyle name="Comma [0] 2 2 9 2 2" xfId="52870" xr:uid="{308828F5-2A85-4B73-9B52-147BB25B3823}"/>
    <cellStyle name="Comma [0] 2 2 9 2 3" xfId="53360" xr:uid="{F8D8226E-9CDF-463F-B21E-7D8F6E8CD7AF}"/>
    <cellStyle name="Comma [0] 2 2 9 3" xfId="50986" xr:uid="{7FAB03A8-6BFF-4E76-B156-BEEAD94F33F0}"/>
    <cellStyle name="Comma [0] 2 2 9 4" xfId="51318" xr:uid="{9D9AC82D-CE21-4849-9B24-7BF19C1FA029}"/>
    <cellStyle name="Comma [0] 2 2 9 5" xfId="51597" xr:uid="{2F81F1FC-BAD9-46F9-BAFE-12EA21BEF7F1}"/>
    <cellStyle name="Comma [0] 2 2 9 6" xfId="51866" xr:uid="{D11D43EE-6D36-4422-B9D3-1B0DCA3EEBAE}"/>
    <cellStyle name="Comma [0] 2 2 9 7" xfId="52119" xr:uid="{240168DB-6023-48BB-A258-C8BB5A92CE12}"/>
    <cellStyle name="Comma [0] 2 2 9 8" xfId="52374" xr:uid="{DBCF9DD2-C14E-4DD5-98B9-CA2AB5ACD1B2}"/>
    <cellStyle name="Comma [0] 2 2 9 9" xfId="52622" xr:uid="{F4F6B388-D50A-497F-8DF1-5B0BC764FD94}"/>
    <cellStyle name="Comma [0] 2 20" xfId="2498" xr:uid="{5A7E5153-3723-435D-AC8D-5AB4B451F26D}"/>
    <cellStyle name="Comma [0] 2 20 2" xfId="42480" xr:uid="{1D188C9A-468E-4DD3-A594-1F2B3CDD9E20}"/>
    <cellStyle name="Comma [0] 2 20 2 2" xfId="42481" xr:uid="{766E1560-1B4C-4CB6-88F1-CDE4770730D9}"/>
    <cellStyle name="Comma [0] 2 20 2 3" xfId="42482" xr:uid="{A06A695A-8AAF-4534-897F-7BD55A7AE19B}"/>
    <cellStyle name="Comma [0] 2 20 2 4" xfId="56507" xr:uid="{3A9A9D61-96C1-4B2B-8273-38A5422DE327}"/>
    <cellStyle name="Comma [0] 2 20 3" xfId="42483" xr:uid="{E794E6AE-EBE4-4E5B-B0E3-64241A9B4652}"/>
    <cellStyle name="Comma [0] 2 20 3 2" xfId="42484" xr:uid="{ECDED41A-37F1-4525-BB84-30D0BD141DB0}"/>
    <cellStyle name="Comma [0] 2 20 3 3" xfId="42485" xr:uid="{E092A670-010D-4E16-A6F0-BF9FD6BB8D71}"/>
    <cellStyle name="Comma [0] 2 20 4" xfId="42486" xr:uid="{D448CDE6-5FD0-47CD-89B1-F15F4BD2F444}"/>
    <cellStyle name="Comma [0] 2 20 5" xfId="42487" xr:uid="{6D7C0EE2-8A18-4DA8-ACAB-DCEAB77C5997}"/>
    <cellStyle name="Comma [0] 2 20 6" xfId="56208" xr:uid="{921CD894-36A6-4EF4-910C-CCA5DE5642D4}"/>
    <cellStyle name="Comma [0] 2 21" xfId="2499" xr:uid="{3B72BB14-F49D-4EB0-A1C2-FCF40A8DED16}"/>
    <cellStyle name="Comma [0] 2 21 2" xfId="42488" xr:uid="{DCC75BAF-2352-4690-9962-451315E4DC1A}"/>
    <cellStyle name="Comma [0] 2 21 2 2" xfId="42489" xr:uid="{A80C0BD4-E578-459A-A6F7-CEC89B863064}"/>
    <cellStyle name="Comma [0] 2 21 2 3" xfId="42490" xr:uid="{CDD74497-F00F-4A8B-AB93-8959FA3844AF}"/>
    <cellStyle name="Comma [0] 2 21 2 4" xfId="56456" xr:uid="{D4D04B9A-0E56-4242-8C20-E89E11243BA9}"/>
    <cellStyle name="Comma [0] 2 21 3" xfId="42491" xr:uid="{C283E2C4-178E-4E61-9989-DC6357C56D94}"/>
    <cellStyle name="Comma [0] 2 21 3 2" xfId="42492" xr:uid="{194FA43F-A76F-4B07-8FFE-8DF0BB65F8EF}"/>
    <cellStyle name="Comma [0] 2 21 3 3" xfId="42493" xr:uid="{B9C4ED90-764E-47BB-A61B-7F6CE351BE2C}"/>
    <cellStyle name="Comma [0] 2 21 4" xfId="42494" xr:uid="{344DD9D2-2893-4220-B567-E292D87FA772}"/>
    <cellStyle name="Comma [0] 2 21 5" xfId="42495" xr:uid="{53461ADE-AD7A-4ED2-A2F3-4D9F22EE19FB}"/>
    <cellStyle name="Comma [0] 2 21 6" xfId="56134" xr:uid="{0A9EDD2E-02B3-49F3-A1C0-D79F34E0BBBF}"/>
    <cellStyle name="Comma [0] 2 22" xfId="2500" xr:uid="{5D2A21BC-6D01-4302-ACA2-EC382229FE37}"/>
    <cellStyle name="Comma [0] 2 22 2" xfId="42496" xr:uid="{BB4B3FC8-445D-4706-91F6-51BE1E5E9DBB}"/>
    <cellStyle name="Comma [0] 2 22 2 2" xfId="42497" xr:uid="{518FFD04-6006-49BF-8AAA-E52D265E0504}"/>
    <cellStyle name="Comma [0] 2 22 2 3" xfId="42498" xr:uid="{6D7A767B-FA3F-4BA6-B8E6-C0520DDB89E7}"/>
    <cellStyle name="Comma [0] 2 22 2 4" xfId="56520" xr:uid="{C128606D-B7F6-4C3B-A08C-05347578146F}"/>
    <cellStyle name="Comma [0] 2 22 3" xfId="42499" xr:uid="{217EE708-2640-4055-BBC3-1A9D8CBAE608}"/>
    <cellStyle name="Comma [0] 2 22 3 2" xfId="42500" xr:uid="{1D13BF28-5D67-443F-BBC8-EB59188A10F4}"/>
    <cellStyle name="Comma [0] 2 22 3 3" xfId="42501" xr:uid="{A5890846-984D-461F-AE24-32B817913AAF}"/>
    <cellStyle name="Comma [0] 2 22 4" xfId="42502" xr:uid="{10D02B02-D0C9-4B59-ABBC-FD11B933B0AF}"/>
    <cellStyle name="Comma [0] 2 22 5" xfId="42503" xr:uid="{94683F27-3B52-4AF5-8B8F-D9780213D85D}"/>
    <cellStyle name="Comma [0] 2 22 6" xfId="56279" xr:uid="{C45F4329-9C21-4DD0-88F1-9576C0DD0AB8}"/>
    <cellStyle name="Comma [0] 2 23" xfId="2501" xr:uid="{EE85B571-E882-45E8-8715-89EA25AD6F03}"/>
    <cellStyle name="Comma [0] 2 23 2" xfId="42504" xr:uid="{D7E1E0E2-F664-4A44-8B4B-47808CB6F1AA}"/>
    <cellStyle name="Comma [0] 2 23 2 2" xfId="42505" xr:uid="{C8F38D2B-0D24-487E-8235-5571E5BE6CA5}"/>
    <cellStyle name="Comma [0] 2 23 2 3" xfId="42506" xr:uid="{E734233B-4670-4BE3-A53E-1EED7CF2BB83}"/>
    <cellStyle name="Comma [0] 2 23 2 4" xfId="56528" xr:uid="{449AA9A8-92C5-4F6A-8AA9-63DA940F1AC5}"/>
    <cellStyle name="Comma [0] 2 23 3" xfId="42507" xr:uid="{BA9358E9-2F5B-4F33-B7B2-B8B366B28D53}"/>
    <cellStyle name="Comma [0] 2 23 3 2" xfId="42508" xr:uid="{48F7FC39-5900-4275-A108-A560890122FE}"/>
    <cellStyle name="Comma [0] 2 23 3 3" xfId="42509" xr:uid="{B5FB6568-3683-496F-8485-4041DE2B3E86}"/>
    <cellStyle name="Comma [0] 2 23 4" xfId="42510" xr:uid="{078D69A9-850D-4325-B514-490C8660F444}"/>
    <cellStyle name="Comma [0] 2 23 5" xfId="42511" xr:uid="{E85B24E5-E546-43A5-8197-8873C59D8F84}"/>
    <cellStyle name="Comma [0] 2 23 6" xfId="56324" xr:uid="{6688C979-F241-4A03-BC56-55E9D49D4857}"/>
    <cellStyle name="Comma [0] 2 24" xfId="2502" xr:uid="{6F7C5032-A92E-4512-BD53-CCB3F85761DD}"/>
    <cellStyle name="Comma [0] 2 24 2" xfId="42512" xr:uid="{D4E19DF1-97E4-4BB7-822C-27524D6278C7}"/>
    <cellStyle name="Comma [0] 2 24 2 2" xfId="42513" xr:uid="{D3ACFF21-9CEB-4932-BCF7-A0ADA1383268}"/>
    <cellStyle name="Comma [0] 2 24 2 3" xfId="42514" xr:uid="{1C635851-B407-4FF0-9B48-A778F7DF7F79}"/>
    <cellStyle name="Comma [0] 2 24 2 4" xfId="56536" xr:uid="{303FCAF2-BD67-4127-BA67-316548EE7705}"/>
    <cellStyle name="Comma [0] 2 24 3" xfId="42515" xr:uid="{F9FDDF7B-819D-458F-B1AF-E22F9E014274}"/>
    <cellStyle name="Comma [0] 2 24 3 2" xfId="42516" xr:uid="{9C549EEE-8EE9-4BA1-A512-20817EAEBB89}"/>
    <cellStyle name="Comma [0] 2 24 3 3" xfId="42517" xr:uid="{8E07EFEC-DDC1-4103-B4F1-48F50E35BDA5}"/>
    <cellStyle name="Comma [0] 2 24 4" xfId="42518" xr:uid="{33860D40-CADC-4366-837C-6BCAE9BD8A3F}"/>
    <cellStyle name="Comma [0] 2 24 5" xfId="42519" xr:uid="{1BE81586-A22B-4E82-A6DB-56AC2F37DCDC}"/>
    <cellStyle name="Comma [0] 2 24 6" xfId="56333" xr:uid="{CF7E9C31-269A-40A9-91EE-C0102CCFE3CB}"/>
    <cellStyle name="Comma [0] 2 25" xfId="2503" xr:uid="{3647FD20-F120-4348-AD5A-58E9806DD315}"/>
    <cellStyle name="Comma [0] 2 25 2" xfId="42520" xr:uid="{F5BE0350-BECE-4A52-977D-A2C1BC2CFC27}"/>
    <cellStyle name="Comma [0] 2 25 2 2" xfId="42521" xr:uid="{03B49CC2-D17C-4852-ABB0-2D1969CA9F92}"/>
    <cellStyle name="Comma [0] 2 25 2 3" xfId="42522" xr:uid="{296574EA-D44D-4EEB-85FE-5354F32D03B2}"/>
    <cellStyle name="Comma [0] 2 25 2 4" xfId="56544" xr:uid="{0E3D281E-D189-4578-91C9-09F91E256CCB}"/>
    <cellStyle name="Comma [0] 2 25 3" xfId="42523" xr:uid="{31C0921D-760F-4EC4-AA0D-AF62121F8B2D}"/>
    <cellStyle name="Comma [0] 2 25 3 2" xfId="42524" xr:uid="{A75937B5-4BEC-4319-A8B1-D2F00237724B}"/>
    <cellStyle name="Comma [0] 2 25 3 3" xfId="42525" xr:uid="{5C679FF1-704F-47C5-9F29-635A8FDFD848}"/>
    <cellStyle name="Comma [0] 2 25 4" xfId="42526" xr:uid="{51F6687B-9EAF-4C71-BA12-463ED673F6D7}"/>
    <cellStyle name="Comma [0] 2 25 5" xfId="42527" xr:uid="{37E887C6-BA93-4A52-8F4B-C1D63FE098E0}"/>
    <cellStyle name="Comma [0] 2 25 6" xfId="56351" xr:uid="{D76717AB-40C1-48F3-8F18-95A90E948433}"/>
    <cellStyle name="Comma [0] 2 26" xfId="2504" xr:uid="{78B98933-5473-4528-973E-329651C8954D}"/>
    <cellStyle name="Comma [0] 2 26 2" xfId="42528" xr:uid="{062643A2-E411-4203-B9BB-83E0D0C0D990}"/>
    <cellStyle name="Comma [0] 2 26 2 2" xfId="42529" xr:uid="{D6BBF383-9A05-474B-96B8-25194A66CDDD}"/>
    <cellStyle name="Comma [0] 2 26 2 3" xfId="42530" xr:uid="{C1A7B01B-624E-457D-8A85-BF7A3B274AEE}"/>
    <cellStyle name="Comma [0] 2 26 2 4" xfId="56552" xr:uid="{DAD0B764-559C-40D4-9208-44483D727995}"/>
    <cellStyle name="Comma [0] 2 26 3" xfId="42531" xr:uid="{33D4EDD1-1DBA-485C-B75C-F3208C5F423E}"/>
    <cellStyle name="Comma [0] 2 26 3 2" xfId="42532" xr:uid="{80A2C2FF-014D-4B08-99D8-8E6D30802414}"/>
    <cellStyle name="Comma [0] 2 26 3 3" xfId="42533" xr:uid="{A39C0E98-700D-4C10-BFFE-129D2FB3A783}"/>
    <cellStyle name="Comma [0] 2 26 4" xfId="42534" xr:uid="{7BC6C616-8706-4237-A61E-A17A1F74F17B}"/>
    <cellStyle name="Comma [0] 2 26 5" xfId="42535" xr:uid="{A01B45A7-F29D-4631-AD68-B252B3FC909E}"/>
    <cellStyle name="Comma [0] 2 26 6" xfId="56397" xr:uid="{D4C6EB40-43F0-4105-98ED-1E14DCB5EB51}"/>
    <cellStyle name="Comma [0] 2 27" xfId="2505" xr:uid="{298758B3-2A89-4623-B3D9-F1B17EE97A50}"/>
    <cellStyle name="Comma [0] 2 27 2" xfId="42536" xr:uid="{0F1B875C-C3AC-4554-A852-710F07C29F29}"/>
    <cellStyle name="Comma [0] 2 27 2 2" xfId="42537" xr:uid="{EB6C969E-DCE8-4171-8E88-A5AAE56572B7}"/>
    <cellStyle name="Comma [0] 2 27 2 3" xfId="42538" xr:uid="{5A157FC3-0172-4DC8-B1CD-D87E0531CAB8}"/>
    <cellStyle name="Comma [0] 2 27 2 4" xfId="56560" xr:uid="{C1567C7B-7301-4FFA-BFA4-732B018AB50D}"/>
    <cellStyle name="Comma [0] 2 27 3" xfId="42539" xr:uid="{D992212C-8BEF-4E49-AAA0-BE3369451FC6}"/>
    <cellStyle name="Comma [0] 2 27 3 2" xfId="42540" xr:uid="{0956A9F6-4E01-4DC6-9052-D70C13DE56E6}"/>
    <cellStyle name="Comma [0] 2 27 3 3" xfId="42541" xr:uid="{407141F1-17E5-40F2-ACD5-97385CAB5B8B}"/>
    <cellStyle name="Comma [0] 2 27 4" xfId="42542" xr:uid="{427D5DD2-F963-42AC-97B5-0857845D8A18}"/>
    <cellStyle name="Comma [0] 2 27 5" xfId="42543" xr:uid="{CD07F632-1CE2-4B38-A5C7-C293688CBF9F}"/>
    <cellStyle name="Comma [0] 2 27 6" xfId="56409" xr:uid="{8D1FE1C1-C898-4D04-8F74-1919C792C5A0}"/>
    <cellStyle name="Comma [0] 2 28" xfId="2506" xr:uid="{02FE4CBA-7ED5-496F-A638-EE53006BAB1D}"/>
    <cellStyle name="Comma [0] 2 28 2" xfId="42544" xr:uid="{1861AC26-AD2C-41DC-B7D4-88A69C58B8E5}"/>
    <cellStyle name="Comma [0] 2 28 2 2" xfId="42545" xr:uid="{2C4D75EC-CD85-4821-924C-18D449042FD0}"/>
    <cellStyle name="Comma [0] 2 28 2 3" xfId="42546" xr:uid="{FF78C1A4-A816-4F4C-9160-DFF9BD040114}"/>
    <cellStyle name="Comma [0] 2 28 2 4" xfId="56568" xr:uid="{D7D4E36B-C37F-4E23-B0D5-8513870608E1}"/>
    <cellStyle name="Comma [0] 2 28 3" xfId="42547" xr:uid="{C6778A30-3F03-46FA-9430-8C2D4140E03A}"/>
    <cellStyle name="Comma [0] 2 28 3 2" xfId="42548" xr:uid="{35E3623B-BFE8-451E-AB07-A1D6EB66ED26}"/>
    <cellStyle name="Comma [0] 2 28 3 3" xfId="42549" xr:uid="{1B938C1E-4872-4A9F-9F81-A52930A50365}"/>
    <cellStyle name="Comma [0] 2 28 4" xfId="42550" xr:uid="{B2B37CF8-D353-486E-8C08-D1A671C4BB0D}"/>
    <cellStyle name="Comma [0] 2 28 5" xfId="42551" xr:uid="{FCB4CEB3-1B98-40D8-8AD3-B2D1249E6459}"/>
    <cellStyle name="Comma [0] 2 28 6" xfId="56427" xr:uid="{A6FA0B42-B994-4EBD-99C8-67F8AF6BA1A7}"/>
    <cellStyle name="Comma [0] 2 29" xfId="2507" xr:uid="{C5A23F84-52D2-4ACC-BA2A-F6B75771ACD8}"/>
    <cellStyle name="Comma [0] 2 29 2" xfId="42552" xr:uid="{5F451229-6D37-4E5D-BEAD-3CBCF62A9899}"/>
    <cellStyle name="Comma [0] 2 29 2 2" xfId="42553" xr:uid="{FE4C8902-6CC1-4546-99AB-275A43679132}"/>
    <cellStyle name="Comma [0] 2 29 2 3" xfId="42554" xr:uid="{0A0E85D8-7D0A-4AC3-B620-8560CA68913D}"/>
    <cellStyle name="Comma [0] 2 29 2 4" xfId="56576" xr:uid="{F91ADB0C-A494-4A46-ABA0-2B251C240F6A}"/>
    <cellStyle name="Comma [0] 2 29 3" xfId="42555" xr:uid="{841B9BCD-6B8D-4FA4-B7FD-6D3E1161EB34}"/>
    <cellStyle name="Comma [0] 2 29 3 2" xfId="42556" xr:uid="{B5CA66EC-8240-44C8-832C-F844913D1393}"/>
    <cellStyle name="Comma [0] 2 29 3 3" xfId="42557" xr:uid="{105EA80F-18A8-40FC-8BEE-00FCA2F2353D}"/>
    <cellStyle name="Comma [0] 2 29 4" xfId="42558" xr:uid="{44068449-4F58-46F2-8603-C061FBBE9C0E}"/>
    <cellStyle name="Comma [0] 2 29 5" xfId="42559" xr:uid="{BE69BD49-EF15-4041-8C7C-ADA2F7F902DA}"/>
    <cellStyle name="Comma [0] 2 29 6" xfId="56436" xr:uid="{28C1F2D8-B26D-45F8-B7C8-29414A738A14}"/>
    <cellStyle name="Comma [0] 2 3" xfId="1242" xr:uid="{B506DFD0-8A71-400C-A13A-A9A31C93BE33}"/>
    <cellStyle name="Comma [0] 2 3 2" xfId="48862" xr:uid="{A3199439-8173-4B7C-9333-3842739BAF77}"/>
    <cellStyle name="Comma [0] 2 3 3" xfId="48863" xr:uid="{AB301B37-A272-4DDB-916F-5E294DD69AC5}"/>
    <cellStyle name="Comma [0] 2 3 4" xfId="48861" xr:uid="{248665C3-19F1-413E-B05B-2AEC2E7996FE}"/>
    <cellStyle name="Comma [0] 2 3 4 2" xfId="56131" xr:uid="{B6ABB68B-986B-4027-8107-79DA946EE414}"/>
    <cellStyle name="Comma [0] 2 3 5" xfId="56455" xr:uid="{B0212289-C6EC-47E7-A035-69E87918CDDB}"/>
    <cellStyle name="Comma [0] 2 30" xfId="2508" xr:uid="{64C17AF4-5FEA-4301-8D21-B49A161493B0}"/>
    <cellStyle name="Comma [0] 2 30 2" xfId="42560" xr:uid="{54DE86CD-1507-4342-A0C4-377803D60D96}"/>
    <cellStyle name="Comma [0] 2 30 2 2" xfId="42561" xr:uid="{908F5C09-58B6-4A37-801E-50C6554AB0E8}"/>
    <cellStyle name="Comma [0] 2 30 2 3" xfId="42562" xr:uid="{E1C9C3F3-FB1C-4325-9755-0B59B32DD7B8}"/>
    <cellStyle name="Comma [0] 2 30 3" xfId="42563" xr:uid="{BACFE6B7-7881-43DA-A60D-4085C2CB9035}"/>
    <cellStyle name="Comma [0] 2 30 3 2" xfId="42564" xr:uid="{FD0BAA09-2FAF-446D-A32E-95BE9B129A23}"/>
    <cellStyle name="Comma [0] 2 30 3 3" xfId="42565" xr:uid="{A7470F7A-D9A3-4458-AA15-3A9F24BC678D}"/>
    <cellStyle name="Comma [0] 2 30 4" xfId="42566" xr:uid="{F7501784-7BC9-42E8-B9EA-AE383F510401}"/>
    <cellStyle name="Comma [0] 2 30 5" xfId="42567" xr:uid="{255C0B80-A39B-4C71-92D8-57740214D707}"/>
    <cellStyle name="Comma [0] 2 30 6" xfId="56216" xr:uid="{6E07E9AC-1357-4211-BF3F-FDC051EF02DA}"/>
    <cellStyle name="Comma [0] 2 31" xfId="2509" xr:uid="{450B65CB-D584-4B2F-932C-62C1240F9421}"/>
    <cellStyle name="Comma [0] 2 31 2" xfId="42568" xr:uid="{7B636348-BB0E-441C-BF17-66D3CDEA3E07}"/>
    <cellStyle name="Comma [0] 2 31 2 2" xfId="42569" xr:uid="{4339365B-0ED7-435A-9D72-33C790476771}"/>
    <cellStyle name="Comma [0] 2 31 2 3" xfId="42570" xr:uid="{D6D46458-2CB8-438D-9D8F-368FF24BF55E}"/>
    <cellStyle name="Comma [0] 2 31 3" xfId="42571" xr:uid="{D738010C-C715-40C7-AF96-6ACDAEE0BEB8}"/>
    <cellStyle name="Comma [0] 2 31 3 2" xfId="42572" xr:uid="{79FC8190-7F39-463A-8F9B-B96AC54EE2EC}"/>
    <cellStyle name="Comma [0] 2 31 3 3" xfId="42573" xr:uid="{D3965EFE-08B5-4807-A08F-2126E01D4304}"/>
    <cellStyle name="Comma [0] 2 31 4" xfId="42574" xr:uid="{5BB9C4A2-7773-4FB9-B087-BF410F2F1A88}"/>
    <cellStyle name="Comma [0] 2 31 5" xfId="42575" xr:uid="{A5EC52EB-E90E-4E78-9A4C-E1F69ECA2FDA}"/>
    <cellStyle name="Comma [0] 2 31 6" xfId="56512" xr:uid="{9D729D29-07DB-47F9-AD35-86755466CB49}"/>
    <cellStyle name="Comma [0] 2 32" xfId="2510" xr:uid="{3F40D87D-AB44-4DF4-9BBF-B808A6F964EF}"/>
    <cellStyle name="Comma [0] 2 32 2" xfId="42576" xr:uid="{A04EF464-E81F-44EC-ADEC-FC7D4A66F7A5}"/>
    <cellStyle name="Comma [0] 2 32 2 2" xfId="42577" xr:uid="{349471D5-ED8E-4BBB-9352-C3B51A98FBF4}"/>
    <cellStyle name="Comma [0] 2 32 2 3" xfId="42578" xr:uid="{6B831DB8-56A0-47CF-BB71-9ADD93243C6B}"/>
    <cellStyle name="Comma [0] 2 32 3" xfId="42579" xr:uid="{926CD2B5-CBB0-4E45-92A1-DCC4BAD68784}"/>
    <cellStyle name="Comma [0] 2 32 3 2" xfId="42580" xr:uid="{0045370E-5C68-4165-92F3-C3DE0A1FE009}"/>
    <cellStyle name="Comma [0] 2 32 3 3" xfId="42581" xr:uid="{F36718DE-2A54-48A6-8132-76C4DEDF5219}"/>
    <cellStyle name="Comma [0] 2 32 4" xfId="42582" xr:uid="{21C416C7-35CD-4238-8209-9BC922A0AACC}"/>
    <cellStyle name="Comma [0] 2 32 5" xfId="42583" xr:uid="{3A2E597D-26B4-4831-989A-4805BCC603AF}"/>
    <cellStyle name="Comma [0] 2 33" xfId="2511" xr:uid="{DB01F93C-0631-4AE1-98B4-0824955CB06D}"/>
    <cellStyle name="Comma [0] 2 33 2" xfId="42584" xr:uid="{31DA36C8-C02D-4EDE-80F5-41AB3654DBE1}"/>
    <cellStyle name="Comma [0] 2 33 3" xfId="42585" xr:uid="{95CAEA8F-6872-4419-A8D7-B8887B9D27B6}"/>
    <cellStyle name="Comma [0] 2 33 4" xfId="42586" xr:uid="{3CCE9058-6142-47E2-9DAC-85874EAFDB55}"/>
    <cellStyle name="Comma [0] 2 33 5" xfId="42587" xr:uid="{C891A103-4FBA-4A04-88FF-400694570233}"/>
    <cellStyle name="Comma [0] 2 34" xfId="2512" xr:uid="{89D3FB0E-9F6C-4CC6-BBFD-A4A9037A788D}"/>
    <cellStyle name="Comma [0] 2 34 2" xfId="42588" xr:uid="{A4E57A16-1632-41EE-84A2-1A07BDE34E2E}"/>
    <cellStyle name="Comma [0] 2 34 3" xfId="42589" xr:uid="{A61887B1-7129-4E00-BA5E-CB26736D0A0D}"/>
    <cellStyle name="Comma [0] 2 34 4" xfId="42590" xr:uid="{3081A31B-13A9-4EC9-B34A-92B1C8FA3AF3}"/>
    <cellStyle name="Comma [0] 2 34 5" xfId="42591" xr:uid="{5DAA3D2A-2151-4991-90AB-176DA16A1BC0}"/>
    <cellStyle name="Comma [0] 2 35" xfId="2513" xr:uid="{66D07809-1F97-4BDA-AC3A-F732BBEC2323}"/>
    <cellStyle name="Comma [0] 2 35 2" xfId="42592" xr:uid="{E891A72A-F652-4EB5-BA07-7F85BB029EB7}"/>
    <cellStyle name="Comma [0] 2 35 3" xfId="42593" xr:uid="{F7303719-DAA0-4927-936B-21BEDE264F36}"/>
    <cellStyle name="Comma [0] 2 35 4" xfId="42594" xr:uid="{E15906A7-BBBC-4232-9B3A-90C021C372CB}"/>
    <cellStyle name="Comma [0] 2 35 5" xfId="42595" xr:uid="{7DA43E69-606E-48B8-9268-0BE5E1265885}"/>
    <cellStyle name="Comma [0] 2 36" xfId="2514" xr:uid="{61459237-BD3E-45EB-84B7-A80A3ABA7EBA}"/>
    <cellStyle name="Comma [0] 2 37" xfId="42596" xr:uid="{3211A0E1-C96B-4E66-8217-1F40F063794D}"/>
    <cellStyle name="Comma [0] 2 38" xfId="42597" xr:uid="{312B8A01-7DB7-4630-86BF-DE151C4FF257}"/>
    <cellStyle name="Comma [0] 2 39" xfId="42598" xr:uid="{D7CE5981-A018-4371-8A4A-39F3CD0247B2}"/>
    <cellStyle name="Comma [0] 2 4" xfId="1240" xr:uid="{5FF29285-92A0-4069-A27B-B5525F64B067}"/>
    <cellStyle name="Comma [0] 2 4 10" xfId="52375" xr:uid="{94704C70-F400-477B-86BE-12CED4E5A9FA}"/>
    <cellStyle name="Comma [0] 2 4 11" xfId="52623" xr:uid="{67170A7C-86A2-4305-8EAC-A01A8EC51FD9}"/>
    <cellStyle name="Comma [0] 2 4 12" xfId="53115" xr:uid="{43FB3A34-A645-4E8D-90EA-9FCC4FC69F94}"/>
    <cellStyle name="Comma [0] 2 4 2" xfId="48865" xr:uid="{264B91E7-D2F4-4A2C-8221-5C5F8EA409C4}"/>
    <cellStyle name="Comma [0] 2 4 3" xfId="48864" xr:uid="{501C8BE1-BB31-4D83-BF15-AA813CCC1E7B}"/>
    <cellStyle name="Comma [0] 2 4 3 2" xfId="52871" xr:uid="{1314A38D-965E-44CB-B961-12DC0882A740}"/>
    <cellStyle name="Comma [0] 2 4 3 3" xfId="53361" xr:uid="{B35DDA83-F491-49DC-A009-FC3D15C5E951}"/>
    <cellStyle name="Comma [0] 2 4 4" xfId="50530" xr:uid="{0D43689B-6748-4E3E-8D48-83C3FE45737F}"/>
    <cellStyle name="Comma [0] 2 4 4 2" xfId="56139" xr:uid="{92A54EDA-1377-48B8-BEDD-574969396E38}"/>
    <cellStyle name="Comma [0] 2 4 5" xfId="50987" xr:uid="{80DD3070-D598-482D-BFF5-AEF5BBE86A7D}"/>
    <cellStyle name="Comma [0] 2 4 5 2" xfId="56459" xr:uid="{B1AC99D4-B08B-44B9-BDC7-461B464B888C}"/>
    <cellStyle name="Comma [0] 2 4 6" xfId="51319" xr:uid="{81565386-1D78-4AB8-B5F4-379CB720DEF4}"/>
    <cellStyle name="Comma [0] 2 4 7" xfId="51598" xr:uid="{65B7CA4A-8C20-4D80-90DE-C1BB993AE77D}"/>
    <cellStyle name="Comma [0] 2 4 8" xfId="51867" xr:uid="{C37930BC-2F5F-455B-9F26-3ACF07526FA0}"/>
    <cellStyle name="Comma [0] 2 4 9" xfId="52120" xr:uid="{9CA4BFEA-53FD-4F00-A567-CF509D4B227A}"/>
    <cellStyle name="Comma [0] 2 40" xfId="42599" xr:uid="{DAE98886-52B6-47AF-B31F-2CCAC6E73541}"/>
    <cellStyle name="Comma [0] 2 41" xfId="42600" xr:uid="{456D125A-50D3-4B11-BE40-813557AEDAE9}"/>
    <cellStyle name="Comma [0] 2 42" xfId="42601" xr:uid="{981B8518-6C7B-40CD-8E25-C88960BFAF96}"/>
    <cellStyle name="Comma [0] 2 43" xfId="42602" xr:uid="{CA305D37-90FF-464A-BA00-A14E0153124D}"/>
    <cellStyle name="Comma [0] 2 44" xfId="42603" xr:uid="{5CB81A74-456E-4AD5-BE35-A66F1B8270F3}"/>
    <cellStyle name="Comma [0] 2 45" xfId="42604" xr:uid="{385CB9E0-2A46-49A8-AE26-AAE2A13BCBF9}"/>
    <cellStyle name="Comma [0] 2 46" xfId="42605" xr:uid="{1292FCCE-1C62-4587-8D0E-9AD5F3617D90}"/>
    <cellStyle name="Comma [0] 2 47" xfId="42606" xr:uid="{73EBB1C7-6B69-4C12-915D-13181C2E6224}"/>
    <cellStyle name="Comma [0] 2 48" xfId="42607" xr:uid="{21CE1F39-CFDF-4E76-8046-5DB906E93AEE}"/>
    <cellStyle name="Comma [0] 2 49" xfId="42608" xr:uid="{B980DC07-3CDB-42B2-BA12-2ED98141C123}"/>
    <cellStyle name="Comma [0] 2 5" xfId="198" xr:uid="{23A75DD9-7D36-4124-888F-985994CABAD6}"/>
    <cellStyle name="Comma [0] 2 5 10" xfId="52376" xr:uid="{AC706DF0-353E-43D2-B0AE-AFC35875BD62}"/>
    <cellStyle name="Comma [0] 2 5 11" xfId="52624" xr:uid="{1DE5AE49-4708-4361-A8F1-38464CF254A2}"/>
    <cellStyle name="Comma [0] 2 5 12" xfId="53116" xr:uid="{7515CED0-3693-490B-8098-C0D796BFC9D4}"/>
    <cellStyle name="Comma [0] 2 5 13" xfId="2515" xr:uid="{475E4DE5-6D53-4DB0-8905-6A6110E22370}"/>
    <cellStyle name="Comma [0] 2 5 2" xfId="48867" xr:uid="{84ECBE22-2FED-4ADE-AB5D-9B258E2823E1}"/>
    <cellStyle name="Comma [0] 2 5 3" xfId="48866" xr:uid="{129D7D70-6CBC-4CEC-B12B-8B364744BA16}"/>
    <cellStyle name="Comma [0] 2 5 3 2" xfId="52872" xr:uid="{278795FE-D019-4A45-879A-C7E2FF129718}"/>
    <cellStyle name="Comma [0] 2 5 3 3" xfId="53362" xr:uid="{6957A272-FA68-45E5-AC57-983D08F4C442}"/>
    <cellStyle name="Comma [0] 2 5 4" xfId="50531" xr:uid="{CF37E206-64E9-49BE-BBAA-A68B92B05724}"/>
    <cellStyle name="Comma [0] 2 5 4 2" xfId="56144" xr:uid="{1928B776-C37A-4971-90E0-7B6D8B6B001C}"/>
    <cellStyle name="Comma [0] 2 5 5" xfId="50988" xr:uid="{718C4517-0624-4F93-AD06-823C1188E3A3}"/>
    <cellStyle name="Comma [0] 2 5 5 2" xfId="56462" xr:uid="{CD2CFCDE-BD25-43CB-AD5D-06BE1A228943}"/>
    <cellStyle name="Comma [0] 2 5 6" xfId="51320" xr:uid="{52E84CD6-6474-41BA-B371-B3339A09403E}"/>
    <cellStyle name="Comma [0] 2 5 7" xfId="51599" xr:uid="{DD5A3623-D29B-4F77-9C20-6F1F07C1DDD1}"/>
    <cellStyle name="Comma [0] 2 5 8" xfId="51868" xr:uid="{5A002ADC-2784-4BA6-BA2B-708F38B850BC}"/>
    <cellStyle name="Comma [0] 2 5 9" xfId="52121" xr:uid="{E1DA48DB-A660-4A0A-9726-1935CC9BA798}"/>
    <cellStyle name="Comma [0] 2 50" xfId="42609" xr:uid="{0724127D-B322-49A5-A72B-EC796182B39A}"/>
    <cellStyle name="Comma [0] 2 51" xfId="42610" xr:uid="{47017416-2D22-45BD-9C9B-D9473F06827A}"/>
    <cellStyle name="Comma [0] 2 52" xfId="42611" xr:uid="{DA102C84-8331-47A7-8A08-F09D9F51FCD1}"/>
    <cellStyle name="Comma [0] 2 53" xfId="42612" xr:uid="{A223D914-0533-48E7-9637-7B044555CBD1}"/>
    <cellStyle name="Comma [0] 2 54" xfId="42613" xr:uid="{6B6DA4B4-D1AA-48AA-BF94-6057BB73F926}"/>
    <cellStyle name="Comma [0] 2 55" xfId="42614" xr:uid="{9C0D77AD-08D8-4C21-9AA3-A59A534B0884}"/>
    <cellStyle name="Comma [0] 2 56" xfId="42615" xr:uid="{CB9EB378-9946-4285-A35F-2333E22FF5A9}"/>
    <cellStyle name="Comma [0] 2 57" xfId="42616" xr:uid="{0D30EA87-8D50-411D-B783-A4535F68684F}"/>
    <cellStyle name="Comma [0] 2 58" xfId="42617" xr:uid="{6BAAF92E-9DD0-4419-B1B9-7BC1B7B67004}"/>
    <cellStyle name="Comma [0] 2 59" xfId="42618" xr:uid="{A2C90BC4-C376-4EAB-8614-7F3B7BDE90ED}"/>
    <cellStyle name="Comma [0] 2 6" xfId="148" xr:uid="{8C7ED9E3-FAA6-4618-8E29-E60C59529306}"/>
    <cellStyle name="Comma [0] 2 6 2" xfId="48868" xr:uid="{E07736D0-35E1-45D8-A4BD-CD578294DE3E}"/>
    <cellStyle name="Comma [0] 2 6 2 2" xfId="56149" xr:uid="{4A949E00-6AF4-434D-898B-0E672D940A4B}"/>
    <cellStyle name="Comma [0] 2 6 3" xfId="56465" xr:uid="{7E844B9C-E7A3-4926-BE86-1F474B8B256A}"/>
    <cellStyle name="Comma [0] 2 6 4" xfId="2516" xr:uid="{AE3B5555-7C0B-4460-A53A-3C4CA8D115C2}"/>
    <cellStyle name="Comma [0] 2 60" xfId="42619" xr:uid="{15D0CB04-BA42-4A9A-8225-0D44A112BDEC}"/>
    <cellStyle name="Comma [0] 2 61" xfId="42620" xr:uid="{F032A5EE-DF8E-4BE8-8916-ED30FA9A19AA}"/>
    <cellStyle name="Comma [0] 2 62" xfId="42621" xr:uid="{C8EEE45C-EC5B-415A-8365-1588D5524EC8}"/>
    <cellStyle name="Comma [0] 2 63" xfId="42622" xr:uid="{836467A9-1CE4-4F3B-BF49-1057BCC63029}"/>
    <cellStyle name="Comma [0] 2 64" xfId="42623" xr:uid="{A3403484-AFEB-4739-9ECC-8ADD3C1AE13B}"/>
    <cellStyle name="Comma [0] 2 65" xfId="42624" xr:uid="{68468812-D278-463E-91EF-A4252E6DE7DA}"/>
    <cellStyle name="Comma [0] 2 66" xfId="42625" xr:uid="{1A6AB2BC-2257-4B5A-A87A-A4D4B64C2AD3}"/>
    <cellStyle name="Comma [0] 2 67" xfId="42626" xr:uid="{A93379B6-7C49-4A35-8E0F-A939652BD94D}"/>
    <cellStyle name="Comma [0] 2 68" xfId="42627" xr:uid="{8BA7BDBD-8D82-434B-AA76-039221B15602}"/>
    <cellStyle name="Comma [0] 2 69" xfId="42628" xr:uid="{93EF2FEE-7B12-4421-9327-7C4AE6802AFA}"/>
    <cellStyle name="Comma [0] 2 7" xfId="1795" xr:uid="{F79DFB85-8874-492F-958D-78418AD4BAD4}"/>
    <cellStyle name="Comma [0] 2 7 2" xfId="48869" xr:uid="{DCE05A8D-7868-4E26-ABB1-8DFF5E499E89}"/>
    <cellStyle name="Comma [0] 2 7 2 2" xfId="56154" xr:uid="{9373414D-2723-48B2-A560-86E8BC1B6400}"/>
    <cellStyle name="Comma [0] 2 7 3" xfId="56468" xr:uid="{24F6B10E-F033-4DD3-BC88-BC2AEAA9AFE5}"/>
    <cellStyle name="Comma [0] 2 7 4" xfId="2517" xr:uid="{5E0D70F0-398A-4FBE-991C-07AD30BCD7B9}"/>
    <cellStyle name="Comma [0] 2 70" xfId="42629" xr:uid="{2FC45135-B541-4BD8-8CBF-E465B7303037}"/>
    <cellStyle name="Comma [0] 2 71" xfId="42630" xr:uid="{16E0658E-E1AF-4B42-A8EE-5B045DD261F7}"/>
    <cellStyle name="Comma [0] 2 72" xfId="42631" xr:uid="{E342EBE9-ECE8-4743-A8A2-56204B97C0F6}"/>
    <cellStyle name="Comma [0] 2 73" xfId="42632" xr:uid="{72ABC2B0-AE82-45A7-A8CC-BABA72C55803}"/>
    <cellStyle name="Comma [0] 2 74" xfId="42633" xr:uid="{5A12E4F0-0C87-4AC2-AB92-354A64F171CE}"/>
    <cellStyle name="Comma [0] 2 75" xfId="42634" xr:uid="{52C4C154-AC1C-4771-8F21-7E45F66CDBAA}"/>
    <cellStyle name="Comma [0] 2 76" xfId="42635" xr:uid="{C288A5F2-F281-4BCA-971F-931F923B745E}"/>
    <cellStyle name="Comma [0] 2 77" xfId="42636" xr:uid="{3FEC15E7-E436-4702-8EA2-25CFD0EFBF30}"/>
    <cellStyle name="Comma [0] 2 78" xfId="42637" xr:uid="{E5706621-2551-4962-B6BB-CB4A9BF598B8}"/>
    <cellStyle name="Comma [0] 2 79" xfId="42638" xr:uid="{C024C2F4-13F4-42D3-A709-3A739BFCE750}"/>
    <cellStyle name="Comma [0] 2 8" xfId="1811" xr:uid="{CBC96432-C385-43E4-B345-52FE691AD519}"/>
    <cellStyle name="Comma [0] 2 8 2" xfId="48870" xr:uid="{516D6AE5-47FF-4D5A-B64D-EDA8ED719D2F}"/>
    <cellStyle name="Comma [0] 2 8 2 2" xfId="56159" xr:uid="{199B5FC9-FB69-4EF7-9B1E-564372AA32AA}"/>
    <cellStyle name="Comma [0] 2 8 3" xfId="56471" xr:uid="{0AB1D14F-46B2-445D-AA3B-27D87A511CF8}"/>
    <cellStyle name="Comma [0] 2 8 4" xfId="2518" xr:uid="{1C0D066C-29A2-4745-A182-E9B607A798BB}"/>
    <cellStyle name="Comma [0] 2 80" xfId="42639" xr:uid="{0D4B26E9-ABA7-4B41-906B-3BEF826AE123}"/>
    <cellStyle name="Comma [0] 2 81" xfId="42640" xr:uid="{5A3F4929-2F1E-40A6-8AD8-F7C45C008C3B}"/>
    <cellStyle name="Comma [0] 2 82" xfId="42641" xr:uid="{E2F25693-BE2E-4120-A4E0-23A4070FC553}"/>
    <cellStyle name="Comma [0] 2 83" xfId="42642" xr:uid="{6C0141BD-7167-4AFD-B8DD-4F9D3EE37969}"/>
    <cellStyle name="Comma [0] 2 84" xfId="42643" xr:uid="{7FA66C1C-033B-4AFB-8C58-C8377D178475}"/>
    <cellStyle name="Comma [0] 2 85" xfId="45168" xr:uid="{A4DFF4A4-EE97-4A18-847D-C3C3DBCE7E8E}"/>
    <cellStyle name="Comma [0] 2 85 2" xfId="45171" xr:uid="{5BEF7267-53A2-4F27-AED9-99102FAAA922}"/>
    <cellStyle name="Comma [0] 2 85 2 2" xfId="45174" xr:uid="{58A33C12-E078-4F5A-B4E8-6CFE5781F39E}"/>
    <cellStyle name="Comma [0] 2 85 2 2 2" xfId="45179" xr:uid="{C3EA5AAF-A065-4D33-9917-E9F6447D9F9F}"/>
    <cellStyle name="Comma [0] 2 85 2 2 2 2" xfId="45182" xr:uid="{354E0D36-0046-46C4-9D25-DABB61120A66}"/>
    <cellStyle name="Comma [0] 2 86" xfId="48849" xr:uid="{17C11EBC-ED6B-4F0E-91E8-B5A128888F57}"/>
    <cellStyle name="Comma [0] 2 87" xfId="1996" xr:uid="{28FC41FF-A5D7-443C-8361-EF07975D797D}"/>
    <cellStyle name="Comma [0] 2 88" xfId="1969" xr:uid="{79D0F15D-53FD-473C-BC8F-2559DD60975F}"/>
    <cellStyle name="Comma [0] 2 9" xfId="2519" xr:uid="{33B4C3BB-6B99-428F-9590-EFAE57CA5D1C}"/>
    <cellStyle name="Comma [0] 2 9 2" xfId="48871" xr:uid="{C7833BF0-953A-47A1-B7C0-7D24F3CBE60B}"/>
    <cellStyle name="Comma [0] 2 9 2 2" xfId="56164" xr:uid="{FDCC3EA1-EAA8-4B97-93C0-D140FC1A9953}"/>
    <cellStyle name="Comma [0] 2 9 3" xfId="56474" xr:uid="{967FCFB0-1593-4E68-B34F-EADA469F4DA3}"/>
    <cellStyle name="Comma [0] 20" xfId="48872" xr:uid="{7CF765E9-AF33-48EA-9462-9FA2D3D84C73}"/>
    <cellStyle name="Comma [0] 21" xfId="48873" xr:uid="{5ED25C61-BF70-4E30-AF61-6B932DE0C43A}"/>
    <cellStyle name="Comma [0] 22" xfId="48874" xr:uid="{F15A1E93-8678-4093-8142-14996696F77E}"/>
    <cellStyle name="Comma [0] 23" xfId="1994" xr:uid="{F6ACDC83-8F49-49F4-BFDA-EF8DD89234C3}"/>
    <cellStyle name="Comma [0] 3" xfId="115" xr:uid="{00000000-0005-0000-0000-00003A000000}"/>
    <cellStyle name="Comma [0] 3 10" xfId="2521" xr:uid="{0C8683AF-BEDA-44FD-B3DC-42A651651513}"/>
    <cellStyle name="Comma [0] 3 10 2" xfId="42644" xr:uid="{5D62DD36-66BB-4982-AD04-7E2402FF67EE}"/>
    <cellStyle name="Comma [0] 3 10 3" xfId="42645" xr:uid="{2DE5272F-797C-4D59-895A-34F04A662A45}"/>
    <cellStyle name="Comma [0] 3 10 4" xfId="42646" xr:uid="{1E767D81-EF22-418B-A42F-3A03A30A474C}"/>
    <cellStyle name="Comma [0] 3 10 5" xfId="42647" xr:uid="{ED559CB4-B442-4964-8E02-257F7F00C674}"/>
    <cellStyle name="Comma [0] 3 11" xfId="2522" xr:uid="{5B60B4F3-33D7-475A-A1B8-0461AA7780C9}"/>
    <cellStyle name="Comma [0] 3 11 2" xfId="42648" xr:uid="{06D8BB8E-00BB-41DA-8B77-E18350F10E94}"/>
    <cellStyle name="Comma [0] 3 11 3" xfId="42649" xr:uid="{8F6F948D-C38F-4FF2-BAB7-393219823B3D}"/>
    <cellStyle name="Comma [0] 3 11 4" xfId="42650" xr:uid="{C2736AAD-3FA5-4196-BCF4-11D119F4E75D}"/>
    <cellStyle name="Comma [0] 3 11 5" xfId="42651" xr:uid="{7E0759F0-F24F-4E30-90F6-C0E6E4AC8E97}"/>
    <cellStyle name="Comma [0] 3 12" xfId="2523" xr:uid="{B51BADA4-34BB-47B1-AEBE-77D1FD250C36}"/>
    <cellStyle name="Comma [0] 3 12 2" xfId="42652" xr:uid="{8CF43FF1-5B60-439A-AA81-B1B7790CF6FE}"/>
    <cellStyle name="Comma [0] 3 12 3" xfId="42653" xr:uid="{226A34DF-C999-4F8E-B88F-2D89D0FA0FF6}"/>
    <cellStyle name="Comma [0] 3 12 4" xfId="42654" xr:uid="{518DE3C0-69A0-4C76-AA0E-5FC4882AA235}"/>
    <cellStyle name="Comma [0] 3 12 5" xfId="42655" xr:uid="{8C72157A-CCC4-4F14-AF5E-160997BE5B1D}"/>
    <cellStyle name="Comma [0] 3 13" xfId="2524" xr:uid="{2BC4A9C6-5786-4E6C-BBF3-A40C70F77FC9}"/>
    <cellStyle name="Comma [0] 3 13 2" xfId="42656" xr:uid="{8DF8CDD8-4C75-4D2E-A82D-03C426D1625B}"/>
    <cellStyle name="Comma [0] 3 13 3" xfId="42657" xr:uid="{650F5A41-F11E-46E6-8B1D-BB91EBC835AE}"/>
    <cellStyle name="Comma [0] 3 13 4" xfId="42658" xr:uid="{E169E816-1D12-4263-9AC4-A925BD9EBD20}"/>
    <cellStyle name="Comma [0] 3 13 5" xfId="42659" xr:uid="{C399F5C4-FC3B-4DB0-9367-DC11E89EA473}"/>
    <cellStyle name="Comma [0] 3 14" xfId="2525" xr:uid="{C5D047F8-8F7F-4DE2-A0A2-69FD4115E9CC}"/>
    <cellStyle name="Comma [0] 3 14 2" xfId="42660" xr:uid="{CD2194FB-4531-4235-9EEC-F981E75F7555}"/>
    <cellStyle name="Comma [0] 3 14 3" xfId="42661" xr:uid="{B86EA911-4F7E-478B-B88F-9FA136C74353}"/>
    <cellStyle name="Comma [0] 3 14 4" xfId="42662" xr:uid="{5479EC42-654D-4E9F-AA63-10BA4A2CA1FB}"/>
    <cellStyle name="Comma [0] 3 14 5" xfId="42663" xr:uid="{BAA72EA0-CEFF-412F-B00F-808F5C32C282}"/>
    <cellStyle name="Comma [0] 3 15" xfId="2526" xr:uid="{5A1865C0-D9A5-4982-88CF-2B1F90EFAD64}"/>
    <cellStyle name="Comma [0] 3 15 2" xfId="42664" xr:uid="{0204A251-1FAA-40B2-BB8D-5F9E3D1611CA}"/>
    <cellStyle name="Comma [0] 3 15 3" xfId="42665" xr:uid="{766BAEBF-9FAC-4AFE-AE26-D348C6E4190C}"/>
    <cellStyle name="Comma [0] 3 15 4" xfId="42666" xr:uid="{19D9435E-82BA-4760-9658-804F01439FE7}"/>
    <cellStyle name="Comma [0] 3 15 5" xfId="42667" xr:uid="{FE98C5E4-7F67-4D60-A9F7-402B7BF217BB}"/>
    <cellStyle name="Comma [0] 3 16" xfId="2527" xr:uid="{AC53E1E8-B676-4A46-B824-663989B55A54}"/>
    <cellStyle name="Comma [0] 3 16 2" xfId="42668" xr:uid="{8CDC13FE-086D-45E6-9132-BB3172180FF2}"/>
    <cellStyle name="Comma [0] 3 16 3" xfId="42669" xr:uid="{7AA60D5B-D78E-4D62-80A3-797649454EC0}"/>
    <cellStyle name="Comma [0] 3 16 4" xfId="42670" xr:uid="{FCD1900F-4718-455D-B64E-B4FB850CE742}"/>
    <cellStyle name="Comma [0] 3 16 5" xfId="42671" xr:uid="{385465DA-EEF8-4C42-9100-0F427100F468}"/>
    <cellStyle name="Comma [0] 3 17" xfId="2528" xr:uid="{B7A17A6E-83E5-4476-A7AE-461C77C4C5C1}"/>
    <cellStyle name="Comma [0] 3 17 2" xfId="42672" xr:uid="{657F8532-FF72-4F47-B67B-6493641F6AAA}"/>
    <cellStyle name="Comma [0] 3 17 3" xfId="42673" xr:uid="{C452004B-C073-46D4-B53C-FD87F694F8CB}"/>
    <cellStyle name="Comma [0] 3 17 4" xfId="42674" xr:uid="{43179580-3DF2-4950-87A2-B2D07A51EB6D}"/>
    <cellStyle name="Comma [0] 3 17 5" xfId="42675" xr:uid="{63953B53-79EF-4DD2-86BB-F48C9EF45B5E}"/>
    <cellStyle name="Comma [0] 3 18" xfId="2529" xr:uid="{3F181215-EEB3-4096-8ED1-C95474B36F96}"/>
    <cellStyle name="Comma [0] 3 18 2" xfId="42676" xr:uid="{15626532-F332-498B-A8ED-CD0291B71B59}"/>
    <cellStyle name="Comma [0] 3 18 3" xfId="42677" xr:uid="{26693F90-736D-4625-9861-1E0C14402E1A}"/>
    <cellStyle name="Comma [0] 3 18 4" xfId="42678" xr:uid="{6BB5B777-3FD3-49D4-8C52-692F6D764DC0}"/>
    <cellStyle name="Comma [0] 3 18 5" xfId="42679" xr:uid="{D5407C16-8196-4BD6-A893-DC27C4FC6E04}"/>
    <cellStyle name="Comma [0] 3 19" xfId="2530" xr:uid="{CFA17C05-0421-4D7E-BFA7-906A6B4A3625}"/>
    <cellStyle name="Comma [0] 3 19 2" xfId="42680" xr:uid="{1CB31D9C-EC06-4C27-911D-898166E14152}"/>
    <cellStyle name="Comma [0] 3 19 3" xfId="42681" xr:uid="{0A828D3F-664D-4430-BAD2-BED66B987FB7}"/>
    <cellStyle name="Comma [0] 3 19 4" xfId="42682" xr:uid="{CE7B50C5-75BC-462E-A53E-130F47CB4103}"/>
    <cellStyle name="Comma [0] 3 19 5" xfId="42683" xr:uid="{B9FCC2B8-3450-4CD1-A12B-218D6302D8DB}"/>
    <cellStyle name="Comma [0] 3 2" xfId="1243" xr:uid="{4729A0FA-84E2-483F-B0B8-659E0965703F}"/>
    <cellStyle name="Comma [0] 3 2 2" xfId="42684" xr:uid="{5E4E9696-53E2-4B37-AD19-08C9658ACB5F}"/>
    <cellStyle name="Comma [0] 3 2 2 2" xfId="48876" xr:uid="{195D65B4-923B-4C48-8B4B-99183BB903FC}"/>
    <cellStyle name="Comma [0] 3 2 3" xfId="42685" xr:uid="{4E2E365E-8F1B-407B-B001-ACB847F89759}"/>
    <cellStyle name="Comma [0] 3 2 3 2" xfId="48877" xr:uid="{DD7B48A5-9ACD-4E02-A283-F25DB4E2309C}"/>
    <cellStyle name="Comma [0] 3 2 4" xfId="42686" xr:uid="{7D271BA6-3C05-4E8D-B946-8232C2C05E13}"/>
    <cellStyle name="Comma [0] 3 2 5" xfId="42687" xr:uid="{F571D0A6-DBBB-485F-B944-2B342EA37C94}"/>
    <cellStyle name="Comma [0] 3 2 6" xfId="48875" xr:uid="{445F779A-6909-4953-AB6D-F4288F79BDAF}"/>
    <cellStyle name="Comma [0] 3 20" xfId="2531" xr:uid="{FDB1AE98-94D7-46C9-8A19-B6780D802B90}"/>
    <cellStyle name="Comma [0] 3 20 2" xfId="42688" xr:uid="{3AA5BA1B-C36B-4ED3-989D-B09CF85927E0}"/>
    <cellStyle name="Comma [0] 3 20 3" xfId="42689" xr:uid="{64826FAC-D7AA-4C8A-90CB-0E0102117720}"/>
    <cellStyle name="Comma [0] 3 20 4" xfId="42690" xr:uid="{8F9FD425-44B7-4BF0-AA0A-699E13C97890}"/>
    <cellStyle name="Comma [0] 3 20 5" xfId="42691" xr:uid="{2251C007-3E6D-47C0-917A-89B07E8A1032}"/>
    <cellStyle name="Comma [0] 3 21" xfId="2532" xr:uid="{28CDE7AB-219A-4682-8512-2881B5CFC90B}"/>
    <cellStyle name="Comma [0] 3 21 2" xfId="42692" xr:uid="{0170360A-E594-4028-B477-BFAB2EE84B8B}"/>
    <cellStyle name="Comma [0] 3 21 3" xfId="42693" xr:uid="{DAEB3778-615C-469B-813E-9F63339E0D77}"/>
    <cellStyle name="Comma [0] 3 21 4" xfId="42694" xr:uid="{B2414CA2-22C6-4807-BD31-018C62EEC07A}"/>
    <cellStyle name="Comma [0] 3 21 5" xfId="42695" xr:uid="{CB9D0EC3-53F3-4EB3-9743-CD7AA8FE5C7C}"/>
    <cellStyle name="Comma [0] 3 22" xfId="2533" xr:uid="{DCC05054-7848-4CF2-90DE-E8C9AA352D98}"/>
    <cellStyle name="Comma [0] 3 22 2" xfId="42696" xr:uid="{B9695889-B251-45CC-838C-C8FD1F14D7CD}"/>
    <cellStyle name="Comma [0] 3 22 3" xfId="42697" xr:uid="{7856C3B4-520D-4510-9E77-905F58B2317F}"/>
    <cellStyle name="Comma [0] 3 22 4" xfId="42698" xr:uid="{E6DAB5E4-CFF8-406F-8EF1-757FBAB975A7}"/>
    <cellStyle name="Comma [0] 3 22 5" xfId="42699" xr:uid="{80E2DDFD-FD29-4EA9-9034-ED4EC57AD10F}"/>
    <cellStyle name="Comma [0] 3 23" xfId="2534" xr:uid="{F072274F-5F21-4C84-828B-D2717D6012CA}"/>
    <cellStyle name="Comma [0] 3 23 2" xfId="42700" xr:uid="{B90A654C-4A17-49CD-9EA3-24858BEF0CB9}"/>
    <cellStyle name="Comma [0] 3 23 3" xfId="42701" xr:uid="{0396A2D7-1555-4FE1-9579-1BFFB3C84DB2}"/>
    <cellStyle name="Comma [0] 3 23 4" xfId="42702" xr:uid="{C91EBFC0-D539-4895-BD48-802F2869F9AE}"/>
    <cellStyle name="Comma [0] 3 23 5" xfId="42703" xr:uid="{5564CEB7-1597-4779-AA68-C3C8BE62FA34}"/>
    <cellStyle name="Comma [0] 3 24" xfId="2535" xr:uid="{E172F69B-FFFD-43E9-B596-5273ECA3E745}"/>
    <cellStyle name="Comma [0] 3 24 2" xfId="42704" xr:uid="{6BEBBFE7-0BCC-49D3-9006-737DAF146026}"/>
    <cellStyle name="Comma [0] 3 24 3" xfId="42705" xr:uid="{9B532060-1431-4BB1-9E26-4AB4C10F4EAF}"/>
    <cellStyle name="Comma [0] 3 24 4" xfId="42706" xr:uid="{7BFD47E0-89DC-4DE2-AE76-CFE816686209}"/>
    <cellStyle name="Comma [0] 3 24 5" xfId="42707" xr:uid="{CEB85B6A-36DA-42CD-A581-5280EAF53836}"/>
    <cellStyle name="Comma [0] 3 25" xfId="2536" xr:uid="{9F541000-E5DC-43FE-B7AF-44256C6631E9}"/>
    <cellStyle name="Comma [0] 3 25 2" xfId="42708" xr:uid="{D27F5B67-3424-4159-B329-08B3A8DF56F1}"/>
    <cellStyle name="Comma [0] 3 25 3" xfId="42709" xr:uid="{D0EE2833-F96A-42A2-8E44-6CAC7C33D351}"/>
    <cellStyle name="Comma [0] 3 25 4" xfId="42710" xr:uid="{E1DC92C3-0AC9-4980-8D4D-0C6F903FCE67}"/>
    <cellStyle name="Comma [0] 3 25 5" xfId="42711" xr:uid="{0FAF2E3F-C6B6-4AC8-85AA-A5EEDE3CC1DB}"/>
    <cellStyle name="Comma [0] 3 26" xfId="2537" xr:uid="{03A24836-7FC3-48F7-AA02-555424E0ED0C}"/>
    <cellStyle name="Comma [0] 3 26 2" xfId="42712" xr:uid="{1665E1C3-B7F0-415A-81AE-BB27AEA94C3C}"/>
    <cellStyle name="Comma [0] 3 26 3" xfId="42713" xr:uid="{C089422A-2CDA-4A7E-9BE4-CBD465422A49}"/>
    <cellStyle name="Comma [0] 3 26 4" xfId="42714" xr:uid="{594854A4-A51B-46DB-9D68-52AC5DB0ED1C}"/>
    <cellStyle name="Comma [0] 3 26 5" xfId="42715" xr:uid="{BD1B0996-CCF5-4F1D-A507-5D8D31683504}"/>
    <cellStyle name="Comma [0] 3 27" xfId="2538" xr:uid="{A8F8465A-5180-4293-A01F-7D0A1C7CA1B8}"/>
    <cellStyle name="Comma [0] 3 27 2" xfId="42716" xr:uid="{0B5EE391-5D6E-4E64-A765-870268613A66}"/>
    <cellStyle name="Comma [0] 3 27 3" xfId="42717" xr:uid="{E82E46A3-9E8C-46F2-9FBE-7255CA827D4D}"/>
    <cellStyle name="Comma [0] 3 27 4" xfId="42718" xr:uid="{0FAC5605-5E62-4445-A480-BD41987518E3}"/>
    <cellStyle name="Comma [0] 3 27 5" xfId="42719" xr:uid="{300AB84B-0ABB-4040-9514-5405E96187D8}"/>
    <cellStyle name="Comma [0] 3 28" xfId="2539" xr:uid="{25ABAE57-AE63-4A52-937C-F6F8BAF11ED4}"/>
    <cellStyle name="Comma [0] 3 28 2" xfId="42720" xr:uid="{AA091375-79C5-4B98-8996-D5DAAAECEB22}"/>
    <cellStyle name="Comma [0] 3 28 3" xfId="42721" xr:uid="{484400CA-8596-453C-BE71-67177809515D}"/>
    <cellStyle name="Comma [0] 3 28 4" xfId="42722" xr:uid="{3D716CA3-C93E-42EF-AA69-F1B84A4E5323}"/>
    <cellStyle name="Comma [0] 3 28 5" xfId="42723" xr:uid="{63CF35E3-B788-4060-BACC-B5C87C4A097C}"/>
    <cellStyle name="Comma [0] 3 29" xfId="2540" xr:uid="{278F1C26-D715-4785-A46C-A31A025B6FCB}"/>
    <cellStyle name="Comma [0] 3 29 2" xfId="42724" xr:uid="{F161CA35-BD3B-4FE6-97FA-9137BF205F3D}"/>
    <cellStyle name="Comma [0] 3 29 3" xfId="42725" xr:uid="{D4C33E20-64DA-4836-9DD0-80460033FA48}"/>
    <cellStyle name="Comma [0] 3 29 4" xfId="42726" xr:uid="{DAC9C92F-A0C5-4E22-8260-084632012207}"/>
    <cellStyle name="Comma [0] 3 29 5" xfId="42727" xr:uid="{703DD57E-5C6B-471F-92F7-42699AD8F86A}"/>
    <cellStyle name="Comma [0] 3 3" xfId="1239" xr:uid="{919AAE90-32FA-4FA3-BA8F-5E32A27E500A}"/>
    <cellStyle name="Comma [0] 3 3 10" xfId="51600" xr:uid="{3A17A4E0-F32E-4129-80EB-B37BEA899C8E}"/>
    <cellStyle name="Comma [0] 3 3 11" xfId="51869" xr:uid="{BFCEB142-E3B5-47B3-A4B9-8DDBB075F9B1}"/>
    <cellStyle name="Comma [0] 3 3 12" xfId="52122" xr:uid="{AEAC9830-947D-4A2D-A03A-9324572CEE27}"/>
    <cellStyle name="Comma [0] 3 3 13" xfId="52377" xr:uid="{6331753B-65DC-4790-8D7A-2CC7A7D490DE}"/>
    <cellStyle name="Comma [0] 3 3 14" xfId="52625" xr:uid="{55B9F2BE-BDAA-45EE-B802-AD336CF8498D}"/>
    <cellStyle name="Comma [0] 3 3 15" xfId="53117" xr:uid="{C7EA34B6-9FF3-43DD-A154-5F1F4E419348}"/>
    <cellStyle name="Comma [0] 3 3 2" xfId="42728" xr:uid="{E98FF2C8-688E-43E9-AA6D-EAB90D35B2C9}"/>
    <cellStyle name="Comma [0] 3 3 2 2" xfId="48879" xr:uid="{B49DED68-6FF2-4994-9F70-42EC24C7615C}"/>
    <cellStyle name="Comma [0] 3 3 3" xfId="42729" xr:uid="{BA1EF53B-96AA-4A56-A97F-73E7404899FE}"/>
    <cellStyle name="Comma [0] 3 3 3 2" xfId="52873" xr:uid="{704C5BFD-7E86-469E-86E9-ACD7F07CF8D3}"/>
    <cellStyle name="Comma [0] 3 3 3 3" xfId="53363" xr:uid="{9F09B621-C04D-40F5-97BF-E28275075588}"/>
    <cellStyle name="Comma [0] 3 3 4" xfId="42730" xr:uid="{A58F7A2B-E332-4EAC-A721-17F6BA69A7A0}"/>
    <cellStyle name="Comma [0] 3 3 5" xfId="42731" xr:uid="{9EF3CA04-98DD-4EC2-866F-0F93BC334E6B}"/>
    <cellStyle name="Comma [0] 3 3 6" xfId="48878" xr:uid="{6F612258-FC7D-43CE-9E91-103F852A36E1}"/>
    <cellStyle name="Comma [0] 3 3 7" xfId="50532" xr:uid="{90A9F487-8FD2-44F7-BD59-5F1D09D68CBA}"/>
    <cellStyle name="Comma [0] 3 3 8" xfId="50989" xr:uid="{5FDABB5F-7663-4A5D-9796-F7D4983AAF84}"/>
    <cellStyle name="Comma [0] 3 3 9" xfId="51321" xr:uid="{20D52CC2-D986-4D29-A97A-98B4FF098074}"/>
    <cellStyle name="Comma [0] 3 30" xfId="2541" xr:uid="{24158C51-45C3-4C3A-938A-4168FF407D63}"/>
    <cellStyle name="Comma [0] 3 30 2" xfId="42732" xr:uid="{E33FBCBC-6880-4B77-A813-52F58BBA3E85}"/>
    <cellStyle name="Comma [0] 3 30 3" xfId="42733" xr:uid="{BB617F48-8207-411A-83A0-5A0D16D83261}"/>
    <cellStyle name="Comma [0] 3 30 4" xfId="42734" xr:uid="{32EB947B-39BD-4132-9FB4-CC74DFFAF6D0}"/>
    <cellStyle name="Comma [0] 3 30 5" xfId="42735" xr:uid="{F6714660-3AE6-486A-BCC7-FFCABB10BEBD}"/>
    <cellStyle name="Comma [0] 3 31" xfId="2542" xr:uid="{FEEB3DB2-236F-49DD-A15B-50D532251CDB}"/>
    <cellStyle name="Comma [0] 3 31 2" xfId="42736" xr:uid="{FD767419-2A34-4C6A-868F-8525AF5F53E8}"/>
    <cellStyle name="Comma [0] 3 31 3" xfId="42737" xr:uid="{327D5BD6-6364-4D9A-8FDC-7F9D14BA14B2}"/>
    <cellStyle name="Comma [0] 3 31 4" xfId="42738" xr:uid="{705C73A6-9C6B-487C-B10D-968A32FD2B31}"/>
    <cellStyle name="Comma [0] 3 31 5" xfId="42739" xr:uid="{969B2D62-F4A3-4290-BE3E-02AC6C4AC5F4}"/>
    <cellStyle name="Comma [0] 3 32" xfId="2543" xr:uid="{6663C9B6-6B3D-4720-972B-0CE810CB66EC}"/>
    <cellStyle name="Comma [0] 3 32 2" xfId="42740" xr:uid="{B79588E5-5FF4-47F4-B68C-D3EB79ED7408}"/>
    <cellStyle name="Comma [0] 3 32 3" xfId="42741" xr:uid="{7675D201-C0F3-455D-8ABE-3536532BA918}"/>
    <cellStyle name="Comma [0] 3 32 4" xfId="42742" xr:uid="{1442BB8F-68E2-4667-9B31-EEB43B0853AC}"/>
    <cellStyle name="Comma [0] 3 32 5" xfId="42743" xr:uid="{91BC4DFA-DFF3-4A4C-8621-6EADE55B0D4C}"/>
    <cellStyle name="Comma [0] 3 33" xfId="2544" xr:uid="{BCA7E070-79BA-4E62-8477-96AD6DC8B66F}"/>
    <cellStyle name="Comma [0] 3 33 2" xfId="42744" xr:uid="{C2438789-582A-456E-B0F3-463410BE9AF4}"/>
    <cellStyle name="Comma [0] 3 33 3" xfId="42745" xr:uid="{05877529-EF0C-4217-A0BC-B1BD15EBBD2B}"/>
    <cellStyle name="Comma [0] 3 33 4" xfId="42746" xr:uid="{4008C8B8-06FF-43E3-96FD-5B1E527E8403}"/>
    <cellStyle name="Comma [0] 3 33 5" xfId="42747" xr:uid="{CD430501-74DE-40CF-B0B0-383BE05381BA}"/>
    <cellStyle name="Comma [0] 3 34" xfId="2545" xr:uid="{BCC56149-9B69-4CEF-BE14-C077825202DD}"/>
    <cellStyle name="Comma [0] 3 34 2" xfId="42748" xr:uid="{8CF4E1F2-5AE8-460E-89B6-7B0F3D4EA36F}"/>
    <cellStyle name="Comma [0] 3 34 3" xfId="42749" xr:uid="{B5E8781F-2471-4433-A9EE-558400FD7668}"/>
    <cellStyle name="Comma [0] 3 34 4" xfId="42750" xr:uid="{1D621CBF-0595-49C0-A0CE-246D86128B96}"/>
    <cellStyle name="Comma [0] 3 34 5" xfId="42751" xr:uid="{CEBCB88F-0606-45BC-B126-000842CC480D}"/>
    <cellStyle name="Comma [0] 3 35" xfId="2546" xr:uid="{138B2FCE-073A-46EC-B105-B50DC79A322C}"/>
    <cellStyle name="Comma [0] 3 35 2" xfId="42752" xr:uid="{E6B7D965-3352-40D0-9B94-DDBB7F191158}"/>
    <cellStyle name="Comma [0] 3 35 3" xfId="42753" xr:uid="{84BFF92F-0850-45E2-A160-66B9D3C6A92E}"/>
    <cellStyle name="Comma [0] 3 35 4" xfId="42754" xr:uid="{B35A6E08-6D7E-49DF-9D50-D496FD6CF537}"/>
    <cellStyle name="Comma [0] 3 35 5" xfId="42755" xr:uid="{278A07B8-4329-464C-ABBA-CE33E2724977}"/>
    <cellStyle name="Comma [0] 3 36" xfId="2547" xr:uid="{4CB8E723-3390-44DD-8E15-38A4C54565D6}"/>
    <cellStyle name="Comma [0] 3 36 2" xfId="42756" xr:uid="{AE5F5ACA-4A07-4BF4-8C67-4124D0821688}"/>
    <cellStyle name="Comma [0] 3 36 3" xfId="42757" xr:uid="{299CFF3B-DF67-46B3-8657-D5A75B81DFA1}"/>
    <cellStyle name="Comma [0] 3 36 4" xfId="42758" xr:uid="{77E01FED-70DB-4114-AFC9-02A667184E09}"/>
    <cellStyle name="Comma [0] 3 36 5" xfId="42759" xr:uid="{CB465613-6ED1-44B3-AF59-9B094C39407F}"/>
    <cellStyle name="Comma [0] 3 37" xfId="2548" xr:uid="{3F47A327-6BFD-429D-88D6-D088130C76D7}"/>
    <cellStyle name="Comma [0] 3 37 2" xfId="42760" xr:uid="{18AA6E6C-B12E-4D58-AF59-834544583137}"/>
    <cellStyle name="Comma [0] 3 37 3" xfId="42761" xr:uid="{45C7C187-31FF-4B85-AC53-8B34CDA202D0}"/>
    <cellStyle name="Comma [0] 3 37 4" xfId="42762" xr:uid="{0A372795-CB4D-4036-B16D-A0871982D8AB}"/>
    <cellStyle name="Comma [0] 3 37 5" xfId="42763" xr:uid="{2C73F4B2-40C4-4DAC-BFDC-5CAFBF8D642D}"/>
    <cellStyle name="Comma [0] 3 38" xfId="2549" xr:uid="{2D218FF1-B58B-4F59-9564-18AD79E90129}"/>
    <cellStyle name="Comma [0] 3 38 2" xfId="42764" xr:uid="{A2B85F22-B4E2-45B1-952F-20C2D990D078}"/>
    <cellStyle name="Comma [0] 3 38 3" xfId="42765" xr:uid="{DC608F8F-9069-4E7B-9985-A6C4E666EF72}"/>
    <cellStyle name="Comma [0] 3 38 4" xfId="42766" xr:uid="{ECFF2531-D13C-4D7C-A5EF-F2136E8BA2D2}"/>
    <cellStyle name="Comma [0] 3 38 5" xfId="42767" xr:uid="{2100DD99-FB00-431D-B461-C1BC1D898765}"/>
    <cellStyle name="Comma [0] 3 39" xfId="2550" xr:uid="{3BE688FE-FB75-4E10-B46B-CAC88AC605FA}"/>
    <cellStyle name="Comma [0] 3 39 2" xfId="42768" xr:uid="{BC0CB680-0749-47BD-AE10-5368D5677E81}"/>
    <cellStyle name="Comma [0] 3 39 3" xfId="42769" xr:uid="{31795618-F308-43DF-AAE0-CB9B6CC409A8}"/>
    <cellStyle name="Comma [0] 3 39 4" xfId="42770" xr:uid="{C5A00CA9-477C-4E82-A87D-E10DE8945D3B}"/>
    <cellStyle name="Comma [0] 3 39 5" xfId="42771" xr:uid="{5393B228-5826-4E0F-8103-C14E1C3BBACF}"/>
    <cellStyle name="Comma [0] 3 4" xfId="1798" xr:uid="{99DD053E-D8ED-4144-80C7-251BB617ECB4}"/>
    <cellStyle name="Comma [0] 3 4 2" xfId="42772" xr:uid="{D77262BC-68DD-4998-A61B-27070D409C0C}"/>
    <cellStyle name="Comma [0] 3 4 3" xfId="42773" xr:uid="{2534375E-B569-4FD6-AEEF-D726E896A336}"/>
    <cellStyle name="Comma [0] 3 4 4" xfId="42774" xr:uid="{EDAECA72-34CA-4AF2-A3AB-9C7E1EC3504F}"/>
    <cellStyle name="Comma [0] 3 4 5" xfId="42775" xr:uid="{A386FA5A-18C5-49D2-8679-61BB40F4BA93}"/>
    <cellStyle name="Comma [0] 3 4 6" xfId="48880" xr:uid="{CBF089E6-2C24-4140-AE85-B4A740D09C16}"/>
    <cellStyle name="Comma [0] 3 4 7" xfId="2551" xr:uid="{CEAA9A02-9460-4005-876A-37E6CC8129C5}"/>
    <cellStyle name="Comma [0] 3 40" xfId="2552" xr:uid="{25E07F62-1B7E-4148-B8FC-90E1DA786F5F}"/>
    <cellStyle name="Comma [0] 3 40 2" xfId="42776" xr:uid="{26A62D55-763C-434A-9E0C-006839C500FE}"/>
    <cellStyle name="Comma [0] 3 40 3" xfId="42777" xr:uid="{D42D375E-DF0E-45C3-92D5-3FC2945FFAC6}"/>
    <cellStyle name="Comma [0] 3 40 4" xfId="42778" xr:uid="{E9B22684-BE94-46FA-9983-EF6BC8E3E862}"/>
    <cellStyle name="Comma [0] 3 40 5" xfId="42779" xr:uid="{C1DE9672-756C-4433-AA36-F9E4D77D96A1}"/>
    <cellStyle name="Comma [0] 3 41" xfId="2553" xr:uid="{099B18FC-7791-4612-BF63-DD9ED414F645}"/>
    <cellStyle name="Comma [0] 3 41 2" xfId="42780" xr:uid="{23D59FF5-6DA2-4BEB-B6D2-041BFE50517C}"/>
    <cellStyle name="Comma [0] 3 41 3" xfId="42781" xr:uid="{6E6DA61D-3B48-4A2C-9818-2BB2F0C77C20}"/>
    <cellStyle name="Comma [0] 3 41 4" xfId="42782" xr:uid="{2684C14B-F233-47DE-A1E1-A92D521F6DEB}"/>
    <cellStyle name="Comma [0] 3 41 5" xfId="42783" xr:uid="{CEB99A76-763C-4F44-9B70-90BEA3FE24D3}"/>
    <cellStyle name="Comma [0] 3 42" xfId="2554" xr:uid="{7AC6CA8B-DA0D-4B22-840D-74F34E5AD393}"/>
    <cellStyle name="Comma [0] 3 42 2" xfId="42784" xr:uid="{4F12EEBF-7D16-4C7B-8D4C-3E89E8E6774A}"/>
    <cellStyle name="Comma [0] 3 42 3" xfId="42785" xr:uid="{20AD8E65-27CD-4481-A049-3B8A4A46CF57}"/>
    <cellStyle name="Comma [0] 3 42 4" xfId="42786" xr:uid="{137B9242-5F26-42A2-BA52-E8790A7F6412}"/>
    <cellStyle name="Comma [0] 3 42 5" xfId="42787" xr:uid="{ECE9C2FC-C274-451B-9CF1-B9A98F2A8CC3}"/>
    <cellStyle name="Comma [0] 3 43" xfId="2555" xr:uid="{83088150-A57B-40B1-8040-0AC6A4F5ED65}"/>
    <cellStyle name="Comma [0] 3 43 2" xfId="42788" xr:uid="{96B3D119-CAC9-4B49-98A6-50A5DA0780B6}"/>
    <cellStyle name="Comma [0] 3 43 3" xfId="42789" xr:uid="{45A6563E-5604-4959-B143-A76726D0369C}"/>
    <cellStyle name="Comma [0] 3 43 4" xfId="42790" xr:uid="{88F65B62-A5F8-4493-9B83-3A6C4AEB44C7}"/>
    <cellStyle name="Comma [0] 3 43 5" xfId="42791" xr:uid="{8A7437A1-5944-4AD6-83C9-2049B8A5D1E3}"/>
    <cellStyle name="Comma [0] 3 44" xfId="2556" xr:uid="{BFA3C4BD-E6FA-4903-9F5E-96599A24C5BC}"/>
    <cellStyle name="Comma [0] 3 44 2" xfId="42792" xr:uid="{7CCB909B-5698-4BC6-9D76-73A377A732E3}"/>
    <cellStyle name="Comma [0] 3 44 3" xfId="42793" xr:uid="{9998027E-B5DA-47D5-A89F-BB31A6926CA5}"/>
    <cellStyle name="Comma [0] 3 44 4" xfId="42794" xr:uid="{E5E4A144-6BBC-4B9E-96FC-35FDFD8F14A2}"/>
    <cellStyle name="Comma [0] 3 44 5" xfId="42795" xr:uid="{2AD65A55-D757-4DB3-A2BB-1B185C5DDEEE}"/>
    <cellStyle name="Comma [0] 3 45" xfId="2557" xr:uid="{CBB4179A-7839-4CC1-A5BA-467F01D207DC}"/>
    <cellStyle name="Comma [0] 3 45 2" xfId="42796" xr:uid="{2CA6BC49-1FC0-45D4-86EE-A14D465E8E45}"/>
    <cellStyle name="Comma [0] 3 45 3" xfId="42797" xr:uid="{C6992133-1494-41A5-B518-031216C82C22}"/>
    <cellStyle name="Comma [0] 3 45 4" xfId="42798" xr:uid="{4C8CA4B2-7119-4120-BFCE-479BB67BFC46}"/>
    <cellStyle name="Comma [0] 3 45 5" xfId="42799" xr:uid="{9A4A493F-40E2-420C-8131-C2B2DA9AE56D}"/>
    <cellStyle name="Comma [0] 3 46" xfId="2558" xr:uid="{8CB7AB7E-8EB7-4774-AFBE-18B612929EF7}"/>
    <cellStyle name="Comma [0] 3 46 2" xfId="42800" xr:uid="{E340A154-CDF3-4A69-A97E-8AA09169F66D}"/>
    <cellStyle name="Comma [0] 3 46 3" xfId="42801" xr:uid="{D4B1F2B1-BE14-49C5-AE07-9DBEF74D1BFF}"/>
    <cellStyle name="Comma [0] 3 46 4" xfId="42802" xr:uid="{B26889AE-0757-4E52-80F6-1254A01D09EC}"/>
    <cellStyle name="Comma [0] 3 46 5" xfId="42803" xr:uid="{B04B49F0-4F87-4ECE-8A45-2A1935CCE162}"/>
    <cellStyle name="Comma [0] 3 47" xfId="2559" xr:uid="{CE59A1B6-087E-44B4-9989-4D4AD8C9D574}"/>
    <cellStyle name="Comma [0] 3 47 2" xfId="42804" xr:uid="{73DA5907-B7A9-426F-BEDE-9173E35EA5C6}"/>
    <cellStyle name="Comma [0] 3 47 3" xfId="42805" xr:uid="{5B7505B8-2B27-454D-838D-97EECA2121BD}"/>
    <cellStyle name="Comma [0] 3 47 4" xfId="42806" xr:uid="{F7EF3151-9CD8-4DB9-B6BD-378FE0BA7FD0}"/>
    <cellStyle name="Comma [0] 3 47 5" xfId="42807" xr:uid="{A01B862D-51EA-48B8-AA38-BE2965D14525}"/>
    <cellStyle name="Comma [0] 3 48" xfId="2560" xr:uid="{8747E95A-F3B1-442E-A845-215AD5A2E96A}"/>
    <cellStyle name="Comma [0] 3 48 2" xfId="42808" xr:uid="{410D1988-3915-44B3-B35D-30ECE4018D8B}"/>
    <cellStyle name="Comma [0] 3 48 3" xfId="42809" xr:uid="{D66C3495-195B-4902-8C39-3A3F69FC271A}"/>
    <cellStyle name="Comma [0] 3 48 4" xfId="42810" xr:uid="{0CB835F0-016A-42A2-B05A-FE5714532612}"/>
    <cellStyle name="Comma [0] 3 48 5" xfId="42811" xr:uid="{A058221F-A039-48C7-977D-11AFDC11AB0C}"/>
    <cellStyle name="Comma [0] 3 49" xfId="2561" xr:uid="{F60755CE-5512-4941-878D-CE3A51C20653}"/>
    <cellStyle name="Comma [0] 3 49 2" xfId="42812" xr:uid="{8888A005-DB05-4278-87AF-DDAF7D675098}"/>
    <cellStyle name="Comma [0] 3 49 3" xfId="42813" xr:uid="{5D43AB55-5590-47E9-A8CB-31EDA7E57E22}"/>
    <cellStyle name="Comma [0] 3 49 4" xfId="42814" xr:uid="{C09C9D41-74C5-499A-B33C-C54E597455CE}"/>
    <cellStyle name="Comma [0] 3 49 5" xfId="42815" xr:uid="{083B1A85-4F99-4026-A58F-C82EA01A0BCD}"/>
    <cellStyle name="Comma [0] 3 5" xfId="2562" xr:uid="{383EAF93-E3CF-483E-A693-ED3518FF5FE5}"/>
    <cellStyle name="Comma [0] 3 5 10" xfId="51601" xr:uid="{BE11DD64-F3D7-4AD6-9E82-04C4131C6275}"/>
    <cellStyle name="Comma [0] 3 5 11" xfId="51870" xr:uid="{3EFEB7DA-4E08-4F54-8ABE-9FF50881E43B}"/>
    <cellStyle name="Comma [0] 3 5 12" xfId="52123" xr:uid="{C333F318-CD80-4685-A111-BEFD77C5B0BD}"/>
    <cellStyle name="Comma [0] 3 5 13" xfId="52378" xr:uid="{4F63FB5C-9E3E-4E4C-B93D-B451D2645AB4}"/>
    <cellStyle name="Comma [0] 3 5 14" xfId="52626" xr:uid="{4FA0E440-2274-4A34-BC51-CA529A12859B}"/>
    <cellStyle name="Comma [0] 3 5 15" xfId="53118" xr:uid="{D503C5B2-CFD2-4F20-920C-6BCDAB4F7086}"/>
    <cellStyle name="Comma [0] 3 5 2" xfId="42816" xr:uid="{E90B8BD6-C202-4604-A4F2-B4F3BC324114}"/>
    <cellStyle name="Comma [0] 3 5 2 2" xfId="52874" xr:uid="{050CC0F3-EC2B-4F5A-9D8E-254FA2238227}"/>
    <cellStyle name="Comma [0] 3 5 2 3" xfId="53364" xr:uid="{A932DEAB-173E-45E0-BB1C-0001901EFAEB}"/>
    <cellStyle name="Comma [0] 3 5 3" xfId="42817" xr:uid="{04DAC971-AA92-448B-8835-A77177BA1D64}"/>
    <cellStyle name="Comma [0] 3 5 4" xfId="42818" xr:uid="{F8529655-AC3E-4E74-ACF1-6856979DFD5C}"/>
    <cellStyle name="Comma [0] 3 5 5" xfId="42819" xr:uid="{AE3964D9-AA30-466C-B50E-63775FBE8D1B}"/>
    <cellStyle name="Comma [0] 3 5 6" xfId="48881" xr:uid="{BC824D54-93A5-4D5E-A624-8B4CB5E26934}"/>
    <cellStyle name="Comma [0] 3 5 7" xfId="50533" xr:uid="{8F3AD5DB-FECF-4721-9D48-DA386E278E44}"/>
    <cellStyle name="Comma [0] 3 5 8" xfId="50990" xr:uid="{403161EC-762A-400C-8413-30ADAE0EE35D}"/>
    <cellStyle name="Comma [0] 3 5 9" xfId="51322" xr:uid="{3122C370-F1EA-4FF9-B26B-4458A518959A}"/>
    <cellStyle name="Comma [0] 3 50" xfId="2563" xr:uid="{8731371C-97DB-4DA9-AAB0-E670AC3FC7C1}"/>
    <cellStyle name="Comma [0] 3 50 2" xfId="42820" xr:uid="{9E369CC6-E64A-4888-9AD2-75C471940C42}"/>
    <cellStyle name="Comma [0] 3 50 3" xfId="42821" xr:uid="{28498721-01DE-494A-ACCB-C63B2965D0BC}"/>
    <cellStyle name="Comma [0] 3 50 4" xfId="42822" xr:uid="{5F496532-6366-4E62-96E9-769A9E4EE7FD}"/>
    <cellStyle name="Comma [0] 3 50 5" xfId="42823" xr:uid="{3B0D77DC-6723-41BF-B8A5-14DE4EE443A7}"/>
    <cellStyle name="Comma [0] 3 51" xfId="2564" xr:uid="{ED2D7288-CE4A-4362-9E72-0FE856F02463}"/>
    <cellStyle name="Comma [0] 3 52" xfId="2520" xr:uid="{905B5FCA-2028-46B4-9894-09A089B7BE5D}"/>
    <cellStyle name="Comma [0] 3 6" xfId="2565" xr:uid="{5D897441-40C4-4E29-BF7A-CFA5458BF7CA}"/>
    <cellStyle name="Comma [0] 3 6 2" xfId="42824" xr:uid="{F70B163A-501F-41B6-B230-323BAD2AF21F}"/>
    <cellStyle name="Comma [0] 3 6 3" xfId="42825" xr:uid="{034E2730-6524-483F-AF55-4D787421F141}"/>
    <cellStyle name="Comma [0] 3 6 4" xfId="42826" xr:uid="{92BEE3C2-56A5-43EA-9F53-1DABABF567A7}"/>
    <cellStyle name="Comma [0] 3 6 5" xfId="42827" xr:uid="{D4DD4A88-5C93-481D-B24E-50F5F6EBEB3D}"/>
    <cellStyle name="Comma [0] 3 7" xfId="2566" xr:uid="{D22A44DA-585E-4440-87F8-C523822109BC}"/>
    <cellStyle name="Comma [0] 3 7 2" xfId="42828" xr:uid="{A498F109-4FA6-42EA-AF5A-A8DE373B6C10}"/>
    <cellStyle name="Comma [0] 3 7 3" xfId="42829" xr:uid="{29E6BF60-6E64-49E3-8915-7E25E6AF6FDB}"/>
    <cellStyle name="Comma [0] 3 7 4" xfId="42830" xr:uid="{1F3D5AE5-7887-412C-86F5-37DF8F054A88}"/>
    <cellStyle name="Comma [0] 3 7 5" xfId="42831" xr:uid="{C6D2E383-97E5-4039-8A94-5FB78415F2EF}"/>
    <cellStyle name="Comma [0] 3 8" xfId="2567" xr:uid="{392610EA-9271-4776-AEB8-EE5FC69F8820}"/>
    <cellStyle name="Comma [0] 3 8 2" xfId="42832" xr:uid="{FAB7F5EA-4D3A-44E9-9495-09FA0D76CD61}"/>
    <cellStyle name="Comma [0] 3 8 3" xfId="42833" xr:uid="{7D9AF2C6-F72F-418A-AF9A-818902A8351D}"/>
    <cellStyle name="Comma [0] 3 8 4" xfId="42834" xr:uid="{54C36FC7-7331-49E8-8EA8-346EB26171DE}"/>
    <cellStyle name="Comma [0] 3 8 5" xfId="42835" xr:uid="{37690E9C-042F-4D09-838E-AA82EDC1FB37}"/>
    <cellStyle name="Comma [0] 3 9" xfId="2568" xr:uid="{E728ABD0-4E94-4DA3-B213-667AD3C66CAB}"/>
    <cellStyle name="Comma [0] 3 9 2" xfId="42836" xr:uid="{FC377E6B-7A4E-4938-BD76-A164814492A7}"/>
    <cellStyle name="Comma [0] 3 9 3" xfId="42837" xr:uid="{056DB7B3-0CCD-4C30-8DE4-8ED57C9C13D5}"/>
    <cellStyle name="Comma [0] 3 9 4" xfId="42838" xr:uid="{0B3300E0-70F1-4A67-991A-944457DE54DF}"/>
    <cellStyle name="Comma [0] 3 9 5" xfId="42839" xr:uid="{E2453EF1-7332-4BE4-8152-411BD7513242}"/>
    <cellStyle name="Comma [0] 4" xfId="4" xr:uid="{00000000-0005-0000-0000-00003B000000}"/>
    <cellStyle name="Comma [0] 4 2" xfId="140" xr:uid="{578A0817-2C66-4A33-94FB-5B8607FFD60E}"/>
    <cellStyle name="Comma [0] 4 2 10" xfId="52379" xr:uid="{60870D81-8B04-49F8-94D3-000B58AE2234}"/>
    <cellStyle name="Comma [0] 4 2 11" xfId="52627" xr:uid="{E28B836B-7159-4FD5-9554-F953366597A6}"/>
    <cellStyle name="Comma [0] 4 2 12" xfId="53119" xr:uid="{9B390544-528A-4BB3-92F7-D66D2746F709}"/>
    <cellStyle name="Comma [0] 4 2 13" xfId="2570" xr:uid="{4B032304-F782-421E-AE01-37377313B001}"/>
    <cellStyle name="Comma [0] 4 2 2" xfId="2571" xr:uid="{108D5410-FA28-4CF4-A33E-3C3B1EC9AEB8}"/>
    <cellStyle name="Comma [0] 4 2 2 10" xfId="52628" xr:uid="{C961A568-FE3B-41C7-8851-7F06934BE452}"/>
    <cellStyle name="Comma [0] 4 2 2 11" xfId="53120" xr:uid="{167B06C2-E129-425F-A92C-B05BF013D418}"/>
    <cellStyle name="Comma [0] 4 2 2 2" xfId="48884" xr:uid="{0F677A06-4845-4B08-B303-6D48D51FA1D0}"/>
    <cellStyle name="Comma [0] 4 2 2 2 2" xfId="52876" xr:uid="{92DA2C8F-DE4C-4CFC-81B6-B789284AB665}"/>
    <cellStyle name="Comma [0] 4 2 2 2 3" xfId="53366" xr:uid="{EBD62395-F9FA-4F7B-B44C-08C4C351A6BF}"/>
    <cellStyle name="Comma [0] 4 2 2 3" xfId="50535" xr:uid="{F363EC26-5877-49F0-B940-609ACD8936C5}"/>
    <cellStyle name="Comma [0] 4 2 2 4" xfId="50992" xr:uid="{ADB4B51F-A530-4883-9CAA-7BEE46621852}"/>
    <cellStyle name="Comma [0] 4 2 2 5" xfId="51324" xr:uid="{151D1656-AAA1-4956-98C1-70D0F05CAB8D}"/>
    <cellStyle name="Comma [0] 4 2 2 6" xfId="51603" xr:uid="{93228B95-5FEA-44A1-9315-213CD884296B}"/>
    <cellStyle name="Comma [0] 4 2 2 7" xfId="51872" xr:uid="{6BA0732A-EDAC-4A0B-8BE8-F96473C9B476}"/>
    <cellStyle name="Comma [0] 4 2 2 8" xfId="52125" xr:uid="{55A6E7CB-B69A-473B-AA2E-E49A591B4FF0}"/>
    <cellStyle name="Comma [0] 4 2 2 9" xfId="52380" xr:uid="{72037B5B-9C23-44BC-964E-B6C9E59D0BAD}"/>
    <cellStyle name="Comma [0] 4 2 3" xfId="48883" xr:uid="{D682E429-EE6C-44A7-8C53-ECE0A802AF28}"/>
    <cellStyle name="Comma [0] 4 2 3 2" xfId="52875" xr:uid="{2E6134B3-3B30-4437-B8BB-A3705B1D20C0}"/>
    <cellStyle name="Comma [0] 4 2 3 3" xfId="53365" xr:uid="{1F7A2E4F-70FA-4D14-ABCF-8D4E71672E18}"/>
    <cellStyle name="Comma [0] 4 2 4" xfId="50534" xr:uid="{683F4B1E-A3CB-4290-B69E-54E65154EAB1}"/>
    <cellStyle name="Comma [0] 4 2 5" xfId="50991" xr:uid="{80BE0B98-37AE-4594-BAB1-15A99150078C}"/>
    <cellStyle name="Comma [0] 4 2 6" xfId="51323" xr:uid="{594EE8A3-9797-42C0-B7CD-31C29CA46A1A}"/>
    <cellStyle name="Comma [0] 4 2 7" xfId="51602" xr:uid="{395E98CD-B5C9-4104-9847-10E6E04DA0E2}"/>
    <cellStyle name="Comma [0] 4 2 8" xfId="51871" xr:uid="{58850655-31ED-48DA-B19A-51C3F0D7EF31}"/>
    <cellStyle name="Comma [0] 4 2 9" xfId="52124" xr:uid="{3F1B92F0-C30E-4D67-97F7-AFE41D8CB9B2}"/>
    <cellStyle name="Comma [0] 4 3" xfId="1806" xr:uid="{D84F827B-3E85-4434-A3F3-2CF3020B3D6E}"/>
    <cellStyle name="Comma [0] 4 3 10" xfId="52629" xr:uid="{2280B0C8-D95F-4212-8F92-895D68B0D32E}"/>
    <cellStyle name="Comma [0] 4 3 11" xfId="53121" xr:uid="{F475AC1B-1C24-4D52-8A23-8A48F2C607DD}"/>
    <cellStyle name="Comma [0] 4 3 12" xfId="2572" xr:uid="{E151F0C5-A800-4A98-B630-76B715A78F70}"/>
    <cellStyle name="Comma [0] 4 3 2" xfId="48885" xr:uid="{AB27E171-259D-439D-8011-75E993C8CBA6}"/>
    <cellStyle name="Comma [0] 4 3 2 2" xfId="52877" xr:uid="{33C33169-C963-48A0-8288-A7DF2CFD64AD}"/>
    <cellStyle name="Comma [0] 4 3 2 3" xfId="53367" xr:uid="{4C731C3A-09E3-4EB3-8CBC-CC5AD9BF17E4}"/>
    <cellStyle name="Comma [0] 4 3 3" xfId="50536" xr:uid="{F9074791-CB7B-4E7E-BEB4-9E983C82B816}"/>
    <cellStyle name="Comma [0] 4 3 4" xfId="50993" xr:uid="{8CCA5BFF-D6F5-471B-8646-C17C71E27803}"/>
    <cellStyle name="Comma [0] 4 3 5" xfId="51325" xr:uid="{ADB5CB8A-450F-40DD-B651-93C66B10097C}"/>
    <cellStyle name="Comma [0] 4 3 6" xfId="51604" xr:uid="{AAB95C15-3CFC-4F61-AB01-37C2FA8F1DAB}"/>
    <cellStyle name="Comma [0] 4 3 7" xfId="51873" xr:uid="{915EEDB9-3BCE-4A64-BE86-C697930A853F}"/>
    <cellStyle name="Comma [0] 4 3 8" xfId="52126" xr:uid="{6CC54129-F65A-490C-8B0F-55AD46C88542}"/>
    <cellStyle name="Comma [0] 4 3 9" xfId="52381" xr:uid="{1B2705A3-4106-4C9D-9DC4-579F58D472C7}"/>
    <cellStyle name="Comma [0] 4 4" xfId="48886" xr:uid="{AB804A86-C45B-4F4F-94EE-E30B80DAA995}"/>
    <cellStyle name="Comma [0] 4 4 10" xfId="52630" xr:uid="{D2DA3807-B1D5-40FD-B37A-6592E485A6C4}"/>
    <cellStyle name="Comma [0] 4 4 11" xfId="53122" xr:uid="{A3682414-E028-4E1A-9B9D-A2B7FC063802}"/>
    <cellStyle name="Comma [0] 4 4 2" xfId="48887" xr:uid="{6D36E502-E087-4CDE-9A7A-6FD7E655F383}"/>
    <cellStyle name="Comma [0] 4 4 2 10" xfId="53123" xr:uid="{D9551391-28C6-4FFB-A2AC-DB73BCBEF5F6}"/>
    <cellStyle name="Comma [0] 4 4 2 2" xfId="50538" xr:uid="{B1572F33-FFB8-486B-8456-F6052BB4AAFA}"/>
    <cellStyle name="Comma [0] 4 4 2 2 2" xfId="52879" xr:uid="{12C996AC-A5AD-4C1F-BDE7-B8151BA41E0A}"/>
    <cellStyle name="Comma [0] 4 4 2 2 3" xfId="53369" xr:uid="{1605FED8-189C-47C5-9832-A9DC23115BE9}"/>
    <cellStyle name="Comma [0] 4 4 2 3" xfId="50995" xr:uid="{35025E86-FB19-4D0C-8DB6-1588B7935567}"/>
    <cellStyle name="Comma [0] 4 4 2 4" xfId="51327" xr:uid="{F7289E9F-8F17-45CA-B1F0-3C1B1CAF6CAE}"/>
    <cellStyle name="Comma [0] 4 4 2 5" xfId="51606" xr:uid="{3153DAF6-D2CA-4C84-9D99-8AC632C266E8}"/>
    <cellStyle name="Comma [0] 4 4 2 6" xfId="51875" xr:uid="{96970773-998E-47FC-B00A-9532F82A456F}"/>
    <cellStyle name="Comma [0] 4 4 2 7" xfId="52128" xr:uid="{FC67E2EC-A40C-492A-9634-86DBAE9C1575}"/>
    <cellStyle name="Comma [0] 4 4 2 8" xfId="52383" xr:uid="{2CB262DB-5EAD-4630-9D05-8790FB66BC1A}"/>
    <cellStyle name="Comma [0] 4 4 2 9" xfId="52631" xr:uid="{CB68FDEC-156B-4EEB-8C7B-D1B65F0A21AF}"/>
    <cellStyle name="Comma [0] 4 4 3" xfId="50537" xr:uid="{39D2C58F-D284-4666-8905-A819B5E76CCD}"/>
    <cellStyle name="Comma [0] 4 4 3 2" xfId="52878" xr:uid="{4F57F141-D31D-4FBB-97D5-9562D62EA2B5}"/>
    <cellStyle name="Comma [0] 4 4 3 3" xfId="53368" xr:uid="{532A55E2-6B51-480E-80E6-03576F5ABCBE}"/>
    <cellStyle name="Comma [0] 4 4 4" xfId="50994" xr:uid="{1C4E8227-AFC7-4C18-8DFC-263F26816122}"/>
    <cellStyle name="Comma [0] 4 4 5" xfId="51326" xr:uid="{927670A3-046B-4CA1-9B87-383E2D3E03B3}"/>
    <cellStyle name="Comma [0] 4 4 6" xfId="51605" xr:uid="{AFF67AA2-124B-4DDB-9787-5C08987350D5}"/>
    <cellStyle name="Comma [0] 4 4 7" xfId="51874" xr:uid="{502FEC21-2CCA-4166-AF5F-992D690DB87E}"/>
    <cellStyle name="Comma [0] 4 4 8" xfId="52127" xr:uid="{B68E0334-0923-4D4A-B6EB-D1CEAD1BDF05}"/>
    <cellStyle name="Comma [0] 4 4 9" xfId="52382" xr:uid="{4028BE51-4570-48ED-8DAF-E19A27D5A4A7}"/>
    <cellStyle name="Comma [0] 4 5" xfId="48888" xr:uid="{2D711756-3211-4528-BC1B-DA4A4F68EB99}"/>
    <cellStyle name="Comma [0] 4 6" xfId="48882" xr:uid="{0AD77781-CC34-4CED-A63E-7A684C04583A}"/>
    <cellStyle name="Comma [0] 4 7" xfId="2569" xr:uid="{166E2CCE-2B64-404B-9267-6E440F49AF21}"/>
    <cellStyle name="Comma [0] 5" xfId="102" xr:uid="{00000000-0005-0000-0000-00003C000000}"/>
    <cellStyle name="Comma [0] 5 10" xfId="48889" xr:uid="{928FB637-44FF-4567-87F8-5A9C813A4779}"/>
    <cellStyle name="Comma [0] 5 11" xfId="48890" xr:uid="{DC1CF5E9-CD40-4E5E-AD63-0B33898F5910}"/>
    <cellStyle name="Comma [0] 5 12" xfId="48891" xr:uid="{207E803A-CE49-4822-8355-2E92850E66D0}"/>
    <cellStyle name="Comma [0] 5 13" xfId="2573" xr:uid="{CDDF6816-04C3-4075-90E6-3A0C24A615AC}"/>
    <cellStyle name="Comma [0] 5 14" xfId="1983" xr:uid="{48CE6456-5C8C-4361-BC32-B47EB07A8423}"/>
    <cellStyle name="Comma [0] 5 2" xfId="1951" xr:uid="{0F59FCEB-3ECE-40AB-AA63-0E2E85EC3A93}"/>
    <cellStyle name="Comma [0] 5 2 10" xfId="48893" xr:uid="{6124FA35-8483-4F63-8579-77E8E5340AAA}"/>
    <cellStyle name="Comma [0] 5 2 11" xfId="48894" xr:uid="{4277DEE4-5492-4B91-ADAA-3959BB04C65E}"/>
    <cellStyle name="Comma [0] 5 2 12" xfId="48895" xr:uid="{7677E951-7CB7-4EC6-9F98-B3660A368BFA}"/>
    <cellStyle name="Comma [0] 5 2 13" xfId="48896" xr:uid="{E846EB47-57BE-46DE-8610-7A4491CF0A0D}"/>
    <cellStyle name="Comma [0] 5 2 14" xfId="48897" xr:uid="{860A007E-3AE1-4A22-A0ED-A65EFB575BC9}"/>
    <cellStyle name="Comma [0] 5 2 15" xfId="48892" xr:uid="{9A8D3728-F461-4183-A0A7-EA58E92F494A}"/>
    <cellStyle name="Comma [0] 5 2 2" xfId="48898" xr:uid="{BD85829E-F62B-434E-BA24-73FCFEB2FB5F}"/>
    <cellStyle name="Comma [0] 5 2 2 10" xfId="48899" xr:uid="{B60E4478-B723-42DA-B23D-0C8F833465BB}"/>
    <cellStyle name="Comma [0] 5 2 2 2" xfId="48900" xr:uid="{F507B22B-4E4C-4408-8215-8B607A67CD61}"/>
    <cellStyle name="Comma [0] 5 2 2 3" xfId="48901" xr:uid="{C58800E8-F04C-4FE3-A7F3-F48277D8FA5D}"/>
    <cellStyle name="Comma [0] 5 2 2 4" xfId="48902" xr:uid="{738C92FB-3B01-4484-B1AC-7617C4AED40E}"/>
    <cellStyle name="Comma [0] 5 2 2 5" xfId="48903" xr:uid="{64D872BF-A63C-4D01-BAB1-E6CB1EFD5BED}"/>
    <cellStyle name="Comma [0] 5 2 2 6" xfId="48904" xr:uid="{A84E404F-0200-4494-95BC-91194C1E83BE}"/>
    <cellStyle name="Comma [0] 5 2 2 7" xfId="48905" xr:uid="{C964F467-A242-480E-8156-E6E5AA9821D5}"/>
    <cellStyle name="Comma [0] 5 2 2 8" xfId="48906" xr:uid="{B14BBE12-5C18-40A3-8FA5-5C13485DB179}"/>
    <cellStyle name="Comma [0] 5 2 2 9" xfId="48907" xr:uid="{49A28FEE-3AF1-45AD-A570-7D4584379A70}"/>
    <cellStyle name="Comma [0] 5 2 3" xfId="48908" xr:uid="{71779113-E9E6-48A4-84AA-D16C04DF2928}"/>
    <cellStyle name="Comma [0] 5 2 3 10" xfId="48909" xr:uid="{B7C92FEB-0012-4091-BDDC-B98C9CC5EB40}"/>
    <cellStyle name="Comma [0] 5 2 3 2" xfId="48910" xr:uid="{156056DC-92FF-4A53-AB7F-8B38EFEE4AF2}"/>
    <cellStyle name="Comma [0] 5 2 3 3" xfId="48911" xr:uid="{463A322D-B7EE-44BC-8DAE-BB08C9479E3A}"/>
    <cellStyle name="Comma [0] 5 2 3 4" xfId="48912" xr:uid="{4A4B5B68-B8A5-4760-91BE-17A6D353C5CA}"/>
    <cellStyle name="Comma [0] 5 2 3 5" xfId="48913" xr:uid="{75AB7108-0DED-480D-AD73-17A1B68640E5}"/>
    <cellStyle name="Comma [0] 5 2 3 6" xfId="48914" xr:uid="{7CAC2619-781E-4F6A-88DF-D76E5714AED2}"/>
    <cellStyle name="Comma [0] 5 2 3 7" xfId="48915" xr:uid="{AE235E81-E417-403D-B266-15D21455B9A0}"/>
    <cellStyle name="Comma [0] 5 2 3 8" xfId="48916" xr:uid="{D534634E-084B-4C8E-B2B4-405C29FB9A68}"/>
    <cellStyle name="Comma [0] 5 2 3 9" xfId="48917" xr:uid="{CAB2DEB8-B76C-4C90-B60A-7FF1D82231D6}"/>
    <cellStyle name="Comma [0] 5 2 4" xfId="48918" xr:uid="{5FEE5A8E-489E-47E6-9CF5-BEC5B395D110}"/>
    <cellStyle name="Comma [0] 5 2 4 10" xfId="48919" xr:uid="{50BC6144-0AB5-402F-B33D-29DE61874B51}"/>
    <cellStyle name="Comma [0] 5 2 4 11" xfId="48920" xr:uid="{1135AC46-A543-4625-B377-149950BDDF1B}"/>
    <cellStyle name="Comma [0] 5 2 4 2" xfId="48921" xr:uid="{7794C19B-E786-4E5F-ACBD-E2FE90BB7551}"/>
    <cellStyle name="Comma [0] 5 2 4 2 10" xfId="48922" xr:uid="{6344009D-85F9-4B67-BACE-158B5B8DACC6}"/>
    <cellStyle name="Comma [0] 5 2 4 2 11" xfId="48923" xr:uid="{DE17F127-4507-443D-8EA4-09F1B83903D7}"/>
    <cellStyle name="Comma [0] 5 2 4 2 12" xfId="48924" xr:uid="{ADCEE002-8372-4CDC-A842-6F626F913420}"/>
    <cellStyle name="Comma [0] 5 2 4 2 2" xfId="48925" xr:uid="{3E83CF64-2B19-4528-B367-6B89EE8FAD4D}"/>
    <cellStyle name="Comma [0] 5 2 4 2 3" xfId="48926" xr:uid="{6D6C1404-D0E8-4136-8C6F-CA872A5220F9}"/>
    <cellStyle name="Comma [0] 5 2 4 2 4" xfId="48927" xr:uid="{14D8D1EA-D139-4FBE-8402-A0B7052548C6}"/>
    <cellStyle name="Comma [0] 5 2 4 2 5" xfId="48928" xr:uid="{B61D9953-0CBF-47F0-B40A-67DB68103F2C}"/>
    <cellStyle name="Comma [0] 5 2 4 2 6" xfId="48929" xr:uid="{38B6E809-64E5-4148-B39B-8B0A088863B5}"/>
    <cellStyle name="Comma [0] 5 2 4 2 7" xfId="48930" xr:uid="{D3AD0CE6-73B6-4079-9BA8-3053389FE5B7}"/>
    <cellStyle name="Comma [0] 5 2 4 2 8" xfId="48931" xr:uid="{D097FB1B-194A-4F3A-921C-563F6E1BF4B6}"/>
    <cellStyle name="Comma [0] 5 2 4 2 9" xfId="48932" xr:uid="{761EDCDD-C536-413E-80C4-A0AD39BA57BD}"/>
    <cellStyle name="Comma [0] 5 2 4 3" xfId="48933" xr:uid="{2C1CD373-7374-4EAF-BA34-A8B186009E85}"/>
    <cellStyle name="Comma [0] 5 2 4 4" xfId="48934" xr:uid="{01369662-5964-476F-AFC3-0EC76FA4CB4B}"/>
    <cellStyle name="Comma [0] 5 2 4 5" xfId="48935" xr:uid="{91C78168-5997-43BA-B837-1664CE0327F1}"/>
    <cellStyle name="Comma [0] 5 2 4 6" xfId="48936" xr:uid="{94B37FB5-A3FB-47A4-951A-B1BA9FAFD26D}"/>
    <cellStyle name="Comma [0] 5 2 4 7" xfId="48937" xr:uid="{0E00D1FC-A022-460D-9162-DAF4B3093A39}"/>
    <cellStyle name="Comma [0] 5 2 4 8" xfId="48938" xr:uid="{45CEF3E8-945A-4D24-8E5C-E2EB6F9318F9}"/>
    <cellStyle name="Comma [0] 5 2 4 9" xfId="48939" xr:uid="{89E55742-E8BB-4070-BFA9-D00871E88F74}"/>
    <cellStyle name="Comma [0] 5 2 5" xfId="48940" xr:uid="{A8DC4FC7-FFC6-4A1B-ABBF-F12B5158722B}"/>
    <cellStyle name="Comma [0] 5 2 6" xfId="48941" xr:uid="{A41E3605-AD10-4A75-BA09-7EACF2B3D1B4}"/>
    <cellStyle name="Comma [0] 5 2 7" xfId="48942" xr:uid="{717E2A41-12A7-4828-8A56-47668133F865}"/>
    <cellStyle name="Comma [0] 5 2 8" xfId="48943" xr:uid="{FF1771BC-8F7F-4505-AC54-B86BAC3DC1D8}"/>
    <cellStyle name="Comma [0] 5 2 9" xfId="48944" xr:uid="{484A1B61-6273-4714-A5E4-3E30AD967D99}"/>
    <cellStyle name="Comma [0] 5 3" xfId="48945" xr:uid="{01FFD98D-CBCA-4DF9-8023-461C2783F77E}"/>
    <cellStyle name="Comma [0] 5 4" xfId="48946" xr:uid="{E4F26B54-EE0F-4C02-AB2E-64CFA32B3308}"/>
    <cellStyle name="Comma [0] 5 5" xfId="48947" xr:uid="{4F5C6FA7-6087-4DCC-BBA1-97905A9DD069}"/>
    <cellStyle name="Comma [0] 5 6" xfId="48948" xr:uid="{764DABE6-97DC-41EE-9600-213C3B6B3E0B}"/>
    <cellStyle name="Comma [0] 5 7" xfId="48949" xr:uid="{8403213D-519B-4A9E-B6DB-138F6E0202F6}"/>
    <cellStyle name="Comma [0] 5 8" xfId="48950" xr:uid="{B38011AB-BFF1-42AF-AC78-0EF24411DB09}"/>
    <cellStyle name="Comma [0] 5 9" xfId="48951" xr:uid="{AF46CD95-91F7-4B9B-BD12-0FB47688A078}"/>
    <cellStyle name="Comma [0] 6" xfId="1244" xr:uid="{80E9033D-F59A-4FD4-B0CC-CC0594F45374}"/>
    <cellStyle name="Comma [0] 6 2" xfId="48953" xr:uid="{CE48E4C0-8A6A-4446-A852-AF2C763C3786}"/>
    <cellStyle name="Comma [0] 6 2 2" xfId="48954" xr:uid="{36B9979A-4D6E-47FF-968A-A301E6EDA411}"/>
    <cellStyle name="Comma [0] 6 3" xfId="48955" xr:uid="{AC743249-50EF-46E5-9111-23ECB1BE228D}"/>
    <cellStyle name="Comma [0] 6 4" xfId="48956" xr:uid="{1FAE23A8-0127-467E-850F-14BA42B6D2C8}"/>
    <cellStyle name="Comma [0] 6 5" xfId="48952" xr:uid="{1A6FB410-2F42-4939-9184-4A2A0DBCAD09}"/>
    <cellStyle name="Comma [0] 7" xfId="146" xr:uid="{A00BC7B1-1864-4D1A-B870-91F1CF00E1CE}"/>
    <cellStyle name="Comma [0] 7 10" xfId="52384" xr:uid="{17E1EFBF-B974-495B-833F-D60EFB5FB78B}"/>
    <cellStyle name="Comma [0] 7 11" xfId="52632" xr:uid="{8426B1C4-EA67-46DF-AC97-46C435FDC1F3}"/>
    <cellStyle name="Comma [0] 7 12" xfId="53124" xr:uid="{D1838378-5AF6-4E9A-B74B-6C3E82382177}"/>
    <cellStyle name="Comma [0] 7 13" xfId="48957" xr:uid="{CA90C24E-32F2-4D33-90E0-27881C7EC1F1}"/>
    <cellStyle name="Comma [0] 7 2" xfId="48958" xr:uid="{4A8FD18C-B61F-4CD5-9A9B-FDE0E3F5AC98}"/>
    <cellStyle name="Comma [0] 7 3" xfId="48959" xr:uid="{68FDF56A-33C6-4F5A-95C8-E646607A17CC}"/>
    <cellStyle name="Comma [0] 7 4" xfId="50539" xr:uid="{2AC97B07-CBB5-4613-9AB2-EC0CF487F181}"/>
    <cellStyle name="Comma [0] 7 4 2" xfId="52880" xr:uid="{979556C8-B496-4F05-A6E5-A37114DB16D3}"/>
    <cellStyle name="Comma [0] 7 4 3" xfId="53370" xr:uid="{3A2E3253-6D63-4E27-A622-1363E6449985}"/>
    <cellStyle name="Comma [0] 7 5" xfId="50996" xr:uid="{6CCF4B5C-A360-4418-8DBB-E1FA4A325CDD}"/>
    <cellStyle name="Comma [0] 7 6" xfId="51328" xr:uid="{6443BA9C-02ED-4869-BFE0-94848FF92765}"/>
    <cellStyle name="Comma [0] 7 7" xfId="51607" xr:uid="{9F214622-7570-4EDD-9A81-E85D4EE287CE}"/>
    <cellStyle name="Comma [0] 7 8" xfId="51876" xr:uid="{EAE49D3F-F70D-4660-BF8E-F964DED2DEEF}"/>
    <cellStyle name="Comma [0] 7 9" xfId="52129" xr:uid="{7DF43031-F25D-4CF4-9361-AA680255AB43}"/>
    <cellStyle name="Comma [0] 8" xfId="1799" xr:uid="{99EFBAEA-76A5-486F-8C68-9AAD3EA35D29}"/>
    <cellStyle name="Comma [0] 8 10" xfId="52385" xr:uid="{629D7F7E-B878-4987-B82B-314BAAA347CE}"/>
    <cellStyle name="Comma [0] 8 11" xfId="52633" xr:uid="{624FE40F-4DAE-4AA1-B7FA-64F70748BC03}"/>
    <cellStyle name="Comma [0] 8 12" xfId="53125" xr:uid="{EB4BBB72-C8CB-4A87-9E11-E97C9FA95A7E}"/>
    <cellStyle name="Comma [0] 8 13" xfId="48960" xr:uid="{03A7E470-CEE6-4991-9855-050C2FA162A9}"/>
    <cellStyle name="Comma [0] 8 2" xfId="48961" xr:uid="{73CC7F42-D308-4B47-B095-A1071CCD2771}"/>
    <cellStyle name="Comma [0] 8 3" xfId="48962" xr:uid="{5BD372D6-271A-48FB-AF62-9578ED05D804}"/>
    <cellStyle name="Comma [0] 8 4" xfId="50540" xr:uid="{F5F376E0-370C-4329-9452-F05F3F674C72}"/>
    <cellStyle name="Comma [0] 8 4 2" xfId="52881" xr:uid="{6163240D-A48B-4A4B-B217-AF77087AE741}"/>
    <cellStyle name="Comma [0] 8 4 3" xfId="53371" xr:uid="{67D6BFC0-507D-42BF-B6C8-3C377F0A91DB}"/>
    <cellStyle name="Comma [0] 8 5" xfId="50997" xr:uid="{3B5AFDE8-874E-450C-8D52-4257EA02C398}"/>
    <cellStyle name="Comma [0] 8 6" xfId="51329" xr:uid="{850314DF-092D-464F-9022-E281121507D0}"/>
    <cellStyle name="Comma [0] 8 7" xfId="51608" xr:uid="{CEA0A8CC-DC5A-4D41-9A8F-22230A1E2E3A}"/>
    <cellStyle name="Comma [0] 8 8" xfId="51877" xr:uid="{104C92FA-80BD-4ED5-A615-924BE2650604}"/>
    <cellStyle name="Comma [0] 8 9" xfId="52130" xr:uid="{5B43BA60-6B5E-446E-BE82-FBE9EA45E55F}"/>
    <cellStyle name="Comma [0] 82" xfId="42840" xr:uid="{5FA94501-1689-4B09-9A02-55C5FAA77083}"/>
    <cellStyle name="Comma [0] 82 2" xfId="42841" xr:uid="{4CF13933-4E22-4140-A75E-90FAB4BDEC90}"/>
    <cellStyle name="Comma [0] 82 3" xfId="42842" xr:uid="{64197CA1-9B1C-4FD8-80C7-82E15103FCDD}"/>
    <cellStyle name="Comma [0] 82 4" xfId="42843" xr:uid="{CC0F050E-1082-4916-B2BF-168FFD561676}"/>
    <cellStyle name="Comma [0] 82 5" xfId="42844" xr:uid="{8D532C09-4ADF-485C-B662-274BD9C9DAE3}"/>
    <cellStyle name="Comma [0] 9" xfId="48963" xr:uid="{D362A56B-5FBF-48A6-BEA1-198BE6B36E6D}"/>
    <cellStyle name="Comma [0] 9 2" xfId="48964" xr:uid="{C5EFFF4B-6A15-435F-AF23-1FE20BC4C10C}"/>
    <cellStyle name="Comma [0] 9 3" xfId="48965" xr:uid="{9AB66E3C-6B13-404F-9D25-E60CF62191F5}"/>
    <cellStyle name="Comma [0] red" xfId="48966" xr:uid="{E6304FB5-D025-43E3-91A3-F9AF278CED10}"/>
    <cellStyle name="Comma [0] red 2" xfId="48967" xr:uid="{7160A782-3578-41A0-B5F2-9329A632BF8D}"/>
    <cellStyle name="Comma [00]" xfId="2574" xr:uid="{713BE128-21B3-45EC-A48C-E20C369FCB75}"/>
    <cellStyle name="Comma [00] 2" xfId="2575" xr:uid="{75CD50E3-457A-43AE-B1ED-422BE2DBB2B3}"/>
    <cellStyle name="Comma [00] 2 2" xfId="2576" xr:uid="{786B220A-E419-4360-967A-F122A596A87E}"/>
    <cellStyle name="Comma [00] 3" xfId="2577" xr:uid="{D534F1AC-3558-4260-87C9-7AC79A7811AA}"/>
    <cellStyle name="Comma [00] 3 2" xfId="2578" xr:uid="{60DBBADF-B7E7-4644-A85E-94D66AA3948B}"/>
    <cellStyle name="Comma [00] 4" xfId="2579" xr:uid="{581D4342-13D1-436D-851B-68E2C56FB60F}"/>
    <cellStyle name="Comma [00] 4 2" xfId="2580" xr:uid="{6D087B06-5E68-4A1D-A3BD-BD78BEEBE9A2}"/>
    <cellStyle name="Comma [00] 5" xfId="2581" xr:uid="{1BB23272-CF4D-4A16-9C14-E9B4B319E95D}"/>
    <cellStyle name="Comma [00] 5 2" xfId="2582" xr:uid="{B20B1859-E657-47AD-A5BF-6651DFCD3410}"/>
    <cellStyle name="Comma [00] 6" xfId="48968" xr:uid="{679AE964-8D07-40EE-86EC-FD0B5B4111E4}"/>
    <cellStyle name="Comma 10" xfId="153" xr:uid="{D10E1626-B305-41B8-A4C6-E2CEB69ADF84}"/>
    <cellStyle name="Comma 10 10" xfId="52131" xr:uid="{A04E8192-6B19-40AE-AD19-CD5C00E37908}"/>
    <cellStyle name="Comma 10 11" xfId="52386" xr:uid="{D1A2E668-D0B0-40FB-BF31-524E43FD2197}"/>
    <cellStyle name="Comma 10 12" xfId="52634" xr:uid="{C0FD025D-5485-4BAF-826B-4898E4D85DE1}"/>
    <cellStyle name="Comma 10 13" xfId="53126" xr:uid="{C9B22FD8-EBE0-4A53-8F6C-DA14B868F879}"/>
    <cellStyle name="Comma 10 2" xfId="1245" xr:uid="{DA838D80-BBD1-4E50-9490-D8C9C51007D8}"/>
    <cellStyle name="Comma 10 2 10" xfId="51610" xr:uid="{83F11047-71E9-4B17-9378-038515876FD2}"/>
    <cellStyle name="Comma 10 2 11" xfId="51879" xr:uid="{60AAFCAD-6643-43E9-87C6-D5A86FADFA10}"/>
    <cellStyle name="Comma 10 2 12" xfId="52132" xr:uid="{A7F7F0DA-4A09-4D2A-AD1C-3C173FA24D1F}"/>
    <cellStyle name="Comma 10 2 13" xfId="52387" xr:uid="{CD3EC706-A0E6-4262-A2DB-2995FF505A07}"/>
    <cellStyle name="Comma 10 2 14" xfId="52635" xr:uid="{F71BE1F5-1E75-48BB-B524-180AB5DCB939}"/>
    <cellStyle name="Comma 10 2 15" xfId="53127" xr:uid="{C77D8C94-F8BA-422C-8075-9702B148F007}"/>
    <cellStyle name="Comma 10 2 16" xfId="2583" xr:uid="{91D03EC2-3153-4F28-9122-AAD226302464}"/>
    <cellStyle name="Comma 10 2 2" xfId="42845" xr:uid="{76E8567F-EE6F-43AF-8F09-4E029A38B170}"/>
    <cellStyle name="Comma 10 2 2 2" xfId="52883" xr:uid="{BC10B6C1-20E9-4F8E-B6D1-AE2C3459EF37}"/>
    <cellStyle name="Comma 10 2 2 3" xfId="53373" xr:uid="{99A2D487-B1D1-463B-87D4-CBD4B8BA42F4}"/>
    <cellStyle name="Comma 10 2 3" xfId="42846" xr:uid="{DFF7A2C4-1723-4AB0-BCE2-4ED1B9A3541B}"/>
    <cellStyle name="Comma 10 2 4" xfId="42847" xr:uid="{8006D1C2-079C-4B3F-847F-278E72201AF1}"/>
    <cellStyle name="Comma 10 2 5" xfId="42848" xr:uid="{B7FB99BA-D0E8-4564-9518-A66131D2F69A}"/>
    <cellStyle name="Comma 10 2 6" xfId="48970" xr:uid="{7AD337F5-A2AF-497F-B12B-9F6F3359E04B}"/>
    <cellStyle name="Comma 10 2 7" xfId="50542" xr:uid="{0C0F8456-A6A2-4726-85CA-60652DCED373}"/>
    <cellStyle name="Comma 10 2 8" xfId="50999" xr:uid="{2A46E34B-7151-4143-80D7-D157DF2F61FE}"/>
    <cellStyle name="Comma 10 2 9" xfId="51331" xr:uid="{E8C5E642-1E73-4EC0-9131-EB1A0779CDAC}"/>
    <cellStyle name="Comma 10 3" xfId="1246" xr:uid="{50B0137F-CCCC-492E-B680-BF55752F1276}"/>
    <cellStyle name="Comma 10 3 2" xfId="48971" xr:uid="{823D37B3-5E28-4084-A8EC-73A24CE38B97}"/>
    <cellStyle name="Comma 10 3 3" xfId="2584" xr:uid="{68F87443-E590-4DE3-B1E0-FB70186BE7F6}"/>
    <cellStyle name="Comma 10 4" xfId="1247" xr:uid="{D4124ADA-0171-44F8-A5E6-1BC6F8B432C7}"/>
    <cellStyle name="Comma 10 4 2" xfId="52882" xr:uid="{AC60B232-9C16-492E-A2C5-B99FC3932EF0}"/>
    <cellStyle name="Comma 10 4 3" xfId="53372" xr:uid="{5246B54F-4851-4D96-A397-C75FAC10BCF4}"/>
    <cellStyle name="Comma 10 4 4" xfId="48969" xr:uid="{945259B5-14E8-4720-BDBA-162F334000A5}"/>
    <cellStyle name="Comma 10 5" xfId="215" xr:uid="{C6EA5043-675B-4EF3-9E00-9654037A6C8B}"/>
    <cellStyle name="Comma 10 5 2" xfId="56237" xr:uid="{FAF3D894-AF57-4E43-B6E9-4A2FF3284B0F}"/>
    <cellStyle name="Comma 10 5 3" xfId="50541" xr:uid="{BE9461BC-EF9C-46C6-8B0C-873823C9A60E}"/>
    <cellStyle name="Comma 10 6" xfId="1822" xr:uid="{E3451F1E-6DF7-4405-9686-3B1316035180}"/>
    <cellStyle name="Comma 10 6 2" xfId="50998" xr:uid="{829851C1-6BEF-4A73-B654-E5138940037B}"/>
    <cellStyle name="Comma 10 7" xfId="51330" xr:uid="{3C22FC0A-E472-43B3-9231-6156B74E07A0}"/>
    <cellStyle name="Comma 10 8" xfId="51609" xr:uid="{417C687D-6B0B-4DDA-968E-0DB7E92CAB6A}"/>
    <cellStyle name="Comma 10 9" xfId="51878" xr:uid="{7718D284-8C99-4E83-B4DB-C6663EDA6032}"/>
    <cellStyle name="Comma 100" xfId="2585" xr:uid="{35A0165C-35C7-454A-AF1D-066929FF8C11}"/>
    <cellStyle name="Comma 100 2" xfId="56331" xr:uid="{31B7A09D-3916-4845-85F4-6CC30755A8B1}"/>
    <cellStyle name="Comma 101" xfId="2586" xr:uid="{F9858005-118F-4031-852A-441AC475CDDB}"/>
    <cellStyle name="Comma 101 2" xfId="56343" xr:uid="{8F0B0DB0-F2C6-4166-852C-D04384A06507}"/>
    <cellStyle name="Comma 102" xfId="2587" xr:uid="{19D3B05D-F544-43A3-91E3-399316A19982}"/>
    <cellStyle name="Comma 102 2" xfId="56348" xr:uid="{FA2DCB45-6248-4B35-BD73-A83F7D2E0640}"/>
    <cellStyle name="Comma 103" xfId="2588" xr:uid="{F9F4B2BD-40AE-459A-AB4B-FE7A8C55FCF5}"/>
    <cellStyle name="Comma 103 2" xfId="56336" xr:uid="{F3FAB645-DFF2-4854-994C-D3044C274639}"/>
    <cellStyle name="Comma 104" xfId="2589" xr:uid="{77C80500-B15E-4FB7-B0DA-E27477F8AC4A}"/>
    <cellStyle name="Comma 104 2" xfId="56347" xr:uid="{24C1668C-236F-48D5-ADFB-9D735A6B576C}"/>
    <cellStyle name="Comma 105" xfId="2590" xr:uid="{6F8B6F3A-A45A-4EB9-BDF6-53457F8202BC}"/>
    <cellStyle name="Comma 105 2" xfId="56335" xr:uid="{AB6B4900-E0CC-4215-AA12-5B682C44D679}"/>
    <cellStyle name="Comma 106" xfId="2591" xr:uid="{A4541A21-AB0C-4390-B9E8-49BCC8124C63}"/>
    <cellStyle name="Comma 106 2" xfId="56346" xr:uid="{B6B214B4-BAAD-4527-A70A-BAB1E07D9784}"/>
    <cellStyle name="Comma 107" xfId="2592" xr:uid="{A0CE2073-8EBD-49A8-8186-6217F9A19878}"/>
    <cellStyle name="Comma 107 2" xfId="56334" xr:uid="{359C89B0-01E7-484D-A6A5-7B0BB2D4AC68}"/>
    <cellStyle name="Comma 108" xfId="2593" xr:uid="{758A7E74-AC0D-41BA-B395-FBB46467B0EA}"/>
    <cellStyle name="Comma 108 2" xfId="56345" xr:uid="{7040EE19-6682-4008-8045-5D7AE0DF51C5}"/>
    <cellStyle name="Comma 109" xfId="2594" xr:uid="{7C3854CC-D375-4A76-94B1-A88F76FC3EDD}"/>
    <cellStyle name="Comma 109 2" xfId="56364" xr:uid="{3FD22FDA-C680-44EC-9B2D-09E795103A9D}"/>
    <cellStyle name="Comma 11" xfId="158" xr:uid="{FE1CA94F-1794-4743-A617-1F4D33AB71FA}"/>
    <cellStyle name="Comma 11 10" xfId="2596" xr:uid="{96874DE2-5D2D-4F08-B1CE-EE948CC66475}"/>
    <cellStyle name="Comma 11 10 2" xfId="42849" xr:uid="{3554DEF9-DFAA-4285-90DC-A305EDBAC531}"/>
    <cellStyle name="Comma 11 10 3" xfId="42850" xr:uid="{F8D9C493-83F7-4C35-A482-F21D772FF14E}"/>
    <cellStyle name="Comma 11 10 4" xfId="42851" xr:uid="{52E103E0-F6C6-4B8E-93CE-B941AFA02B9C}"/>
    <cellStyle name="Comma 11 10 5" xfId="42852" xr:uid="{76125D8A-660E-469A-8E2C-D7429099F47D}"/>
    <cellStyle name="Comma 11 11" xfId="2597" xr:uid="{7805F3AD-B734-4EDA-8F4C-868957E8DCC3}"/>
    <cellStyle name="Comma 11 11 2" xfId="42853" xr:uid="{80961BB4-44B1-461E-A8AE-78A11998EB3D}"/>
    <cellStyle name="Comma 11 11 3" xfId="42854" xr:uid="{74E7CE6C-1343-4C7D-8302-D6C57F4FD2F5}"/>
    <cellStyle name="Comma 11 11 4" xfId="42855" xr:uid="{C6082CF5-782A-473C-A85A-63661D408C2A}"/>
    <cellStyle name="Comma 11 11 5" xfId="42856" xr:uid="{6662EB78-9F59-43A3-BE43-AE1FC2B0C0CB}"/>
    <cellStyle name="Comma 11 12" xfId="2598" xr:uid="{B53B89E1-4ED4-4F8C-AC2E-C8804F2DAD07}"/>
    <cellStyle name="Comma 11 12 2" xfId="42857" xr:uid="{7A93FF67-BA79-476F-B2A0-ED88E77101FA}"/>
    <cellStyle name="Comma 11 12 3" xfId="42858" xr:uid="{8FAE1030-E802-495A-98BF-8F9AD55312F0}"/>
    <cellStyle name="Comma 11 12 4" xfId="42859" xr:uid="{A75FA482-389F-442F-B78C-14E7734E8644}"/>
    <cellStyle name="Comma 11 12 5" xfId="42860" xr:uid="{00E0ECBF-8654-4F40-8977-7DD9D2868D3D}"/>
    <cellStyle name="Comma 11 13" xfId="2599" xr:uid="{AF5576D3-8C1B-4F1B-984C-E1BE59879FAB}"/>
    <cellStyle name="Comma 11 13 2" xfId="42861" xr:uid="{442FA554-E870-4939-B48E-FA70EA91451E}"/>
    <cellStyle name="Comma 11 13 3" xfId="42862" xr:uid="{6D5436EE-DBC9-4899-A211-304398FEFA05}"/>
    <cellStyle name="Comma 11 13 4" xfId="42863" xr:uid="{1B0D6031-5BD5-498B-92C2-F9A0E564C8BE}"/>
    <cellStyle name="Comma 11 13 5" xfId="42864" xr:uid="{A889BD3C-1712-4136-9FBB-15FE3071E6DC}"/>
    <cellStyle name="Comma 11 14" xfId="2600" xr:uid="{5BA3B33E-09D3-4838-900B-0C89D49243DD}"/>
    <cellStyle name="Comma 11 14 2" xfId="42865" xr:uid="{0CAACDFA-896A-47F8-BF67-84E0167525BB}"/>
    <cellStyle name="Comma 11 14 3" xfId="42866" xr:uid="{6B20C7CD-6015-43A8-82F0-53EAAC0C0B56}"/>
    <cellStyle name="Comma 11 14 4" xfId="42867" xr:uid="{CD0B735C-11A6-4943-BA7F-DFB5543E4B3D}"/>
    <cellStyle name="Comma 11 14 5" xfId="42868" xr:uid="{D8A3F119-6258-4DDF-8CE3-C9405E1C731F}"/>
    <cellStyle name="Comma 11 15" xfId="48972" xr:uid="{BD8DCD2F-30CC-4C9B-86BD-2448EF8C9837}"/>
    <cellStyle name="Comma 11 16" xfId="50543" xr:uid="{ED71B499-AAC3-414A-9FCE-0C1DE982BA8D}"/>
    <cellStyle name="Comma 11 17" xfId="51000" xr:uid="{0FE71E31-3B38-4958-B8CE-0224ED544120}"/>
    <cellStyle name="Comma 11 18" xfId="51332" xr:uid="{18D97B83-0541-457D-A843-F6F1F484681C}"/>
    <cellStyle name="Comma 11 19" xfId="51611" xr:uid="{6BBD3A38-038D-4C0E-B74C-12FAFD21F6C3}"/>
    <cellStyle name="Comma 11 2" xfId="1249" xr:uid="{4B8B8959-7320-4F25-8C91-9CBA716714CC}"/>
    <cellStyle name="Comma 11 2 2" xfId="42869" xr:uid="{F6B32207-CB49-459A-B633-B4250580AF4F}"/>
    <cellStyle name="Comma 11 2 3" xfId="42870" xr:uid="{5DAB75EB-3789-43A4-A585-773CE3F664CC}"/>
    <cellStyle name="Comma 11 2 4" xfId="42871" xr:uid="{B54CD44B-7D8D-45FE-9207-35CAE00715E3}"/>
    <cellStyle name="Comma 11 2 5" xfId="42872" xr:uid="{4FA0049A-3572-4B15-916E-5E2D560050B8}"/>
    <cellStyle name="Comma 11 2 6" xfId="48973" xr:uid="{34C93F71-A46D-47DD-AAA6-E18A101514D4}"/>
    <cellStyle name="Comma 11 2 7" xfId="2601" xr:uid="{4E897607-91D5-4C53-AD41-C9A1888D535E}"/>
    <cellStyle name="Comma 11 20" xfId="51880" xr:uid="{EEEA7844-E9AE-4D7F-84A8-6BA882E0DC95}"/>
    <cellStyle name="Comma 11 21" xfId="52133" xr:uid="{A5B47753-9A1B-4F1A-A5EA-FFC5CD8CFDB7}"/>
    <cellStyle name="Comma 11 22" xfId="52388" xr:uid="{5E50E21C-7954-409A-810F-4D03F7C167B2}"/>
    <cellStyle name="Comma 11 23" xfId="52636" xr:uid="{89701544-BF48-47E0-86C7-96F3D3F29EA6}"/>
    <cellStyle name="Comma 11 24" xfId="53128" xr:uid="{B9F310E3-BB08-4CAD-9A90-E12BDF214B34}"/>
    <cellStyle name="Comma 11 25" xfId="2595" xr:uid="{1AF2FA3E-A37C-4C5B-9217-F8750B8B29CD}"/>
    <cellStyle name="Comma 11 3" xfId="1250" xr:uid="{A31191CC-7371-4848-9839-04C1DAB9A733}"/>
    <cellStyle name="Comma 11 3 2" xfId="42873" xr:uid="{A91140AB-2B05-4035-978D-62F2B51FC84B}"/>
    <cellStyle name="Comma 11 3 3" xfId="42874" xr:uid="{9CB3F381-73A5-46A6-AB7C-4826292AF76C}"/>
    <cellStyle name="Comma 11 3 4" xfId="42875" xr:uid="{03F85EAF-97C8-4B70-8F54-B745F509A185}"/>
    <cellStyle name="Comma 11 3 5" xfId="42876" xr:uid="{0AB3B620-A51C-45D8-ACCE-AA805A5140F0}"/>
    <cellStyle name="Comma 11 3 6" xfId="48974" xr:uid="{460EEEFF-A46A-4A06-9FEE-3C879F6C80E1}"/>
    <cellStyle name="Comma 11 4" xfId="1251" xr:uid="{B401F3E5-EACF-4765-9D6C-8C87DFF11B95}"/>
    <cellStyle name="Comma 11 4 2" xfId="42877" xr:uid="{47811D42-CCE0-4D73-9340-F3F20F9D33BE}"/>
    <cellStyle name="Comma 11 4 3" xfId="42878" xr:uid="{C8DDD55C-5DE2-433D-AF52-0CE8D804CEE9}"/>
    <cellStyle name="Comma 11 4 4" xfId="42879" xr:uid="{F6FF7EA6-9823-470C-A383-E2A1026DD15D}"/>
    <cellStyle name="Comma 11 4 5" xfId="42880" xr:uid="{317B49C1-D75E-43B1-A613-DC4E7AC6564E}"/>
    <cellStyle name="Comma 11 4 6" xfId="48975" xr:uid="{CFC96739-55F2-47FF-ADE6-FE47E232E722}"/>
    <cellStyle name="Comma 11 4 7" xfId="2602" xr:uid="{C1267CE7-13D4-4215-92D6-A0B781C31EA7}"/>
    <cellStyle name="Comma 11 5" xfId="1248" xr:uid="{5EAD1904-0CD4-473C-BB8A-E2FCBAC02712}"/>
    <cellStyle name="Comma 11 5 2" xfId="42881" xr:uid="{BFA377F9-2B03-46F4-88FC-25FB5FBA5030}"/>
    <cellStyle name="Comma 11 5 3" xfId="42882" xr:uid="{30C44893-47A7-4BE3-9F95-C579DB225E33}"/>
    <cellStyle name="Comma 11 5 4" xfId="42883" xr:uid="{B3A1F168-6AB7-4265-A056-101159AF3791}"/>
    <cellStyle name="Comma 11 5 5" xfId="42884" xr:uid="{0137367E-E58A-4892-B39F-DBA3542C21FF}"/>
    <cellStyle name="Comma 11 5 6" xfId="52884" xr:uid="{45C7BBCA-E4DC-47AF-B3EE-B5A357C64A0F}"/>
    <cellStyle name="Comma 11 5 7" xfId="53374" xr:uid="{BD38886B-11F7-4B5F-B7FC-6CB4BD8B2F71}"/>
    <cellStyle name="Comma 11 6" xfId="1827" xr:uid="{A204AD1F-7F47-45AE-B571-524F5AF77467}"/>
    <cellStyle name="Comma 11 6 2" xfId="42885" xr:uid="{0E0B5F7F-981F-4570-92AE-47B73794C939}"/>
    <cellStyle name="Comma 11 6 3" xfId="42886" xr:uid="{16FFF775-44AC-4A5B-9A1D-AFB623BF9FE8}"/>
    <cellStyle name="Comma 11 6 4" xfId="42887" xr:uid="{BDCE1CF8-5C30-4116-85FA-BE85BF1FD360}"/>
    <cellStyle name="Comma 11 6 5" xfId="42888" xr:uid="{18F1C61C-1B49-4615-80D7-79851126D8D4}"/>
    <cellStyle name="Comma 11 6 6" xfId="2603" xr:uid="{77669357-6DC1-45AB-9D98-BA2FAA265BDF}"/>
    <cellStyle name="Comma 11 7" xfId="2604" xr:uid="{86AB1704-AF3B-4B70-8F46-C7EBB0E58BA8}"/>
    <cellStyle name="Comma 11 7 2" xfId="42889" xr:uid="{EFE1B13A-678E-4645-817F-851C6DD8790D}"/>
    <cellStyle name="Comma 11 7 3" xfId="42890" xr:uid="{A343CAE8-481A-4118-AC29-8B73987A8AA2}"/>
    <cellStyle name="Comma 11 7 4" xfId="42891" xr:uid="{CAC8DB9E-3413-49FE-B609-3E5D85AA0592}"/>
    <cellStyle name="Comma 11 7 5" xfId="42892" xr:uid="{356A6AF1-F8F3-46E3-B963-4DCB1D56EC41}"/>
    <cellStyle name="Comma 11 8" xfId="2605" xr:uid="{B6D45645-6248-43BC-9E40-827002D3BBB2}"/>
    <cellStyle name="Comma 11 8 2" xfId="42893" xr:uid="{808897DB-7506-4D8B-9E99-C3BF3AADFB3F}"/>
    <cellStyle name="Comma 11 8 3" xfId="42894" xr:uid="{FBD5A01C-3704-4F61-9114-6A4415FB035C}"/>
    <cellStyle name="Comma 11 8 4" xfId="42895" xr:uid="{83E67D13-453B-4903-B54E-51340E4F3177}"/>
    <cellStyle name="Comma 11 8 5" xfId="42896" xr:uid="{22FE25AD-0B4B-4B9E-B471-55D9B7C970B5}"/>
    <cellStyle name="Comma 11 9" xfId="2606" xr:uid="{930DD1EF-E619-44C9-B7F4-7E6FBBC72594}"/>
    <cellStyle name="Comma 11 9 2" xfId="42897" xr:uid="{078D5BC3-3EA1-47EE-A574-9CF38483FCFA}"/>
    <cellStyle name="Comma 11 9 3" xfId="42898" xr:uid="{92F8E9E9-891E-4EF2-89CB-C6A0876B468B}"/>
    <cellStyle name="Comma 11 9 4" xfId="42899" xr:uid="{1515F7D6-11D5-4F4E-AF8C-DDFAB7A17C18}"/>
    <cellStyle name="Comma 11 9 5" xfId="42900" xr:uid="{FF44B5F9-F1D6-420F-87BA-2E51B75E066B}"/>
    <cellStyle name="Comma 110" xfId="2607" xr:uid="{31D02AB0-5D4E-4A5C-A02C-B6A2A22C43F7}"/>
    <cellStyle name="Comma 110 2" xfId="56372" xr:uid="{41C0A391-2EE1-467A-BEFF-0AF13D04DAD6}"/>
    <cellStyle name="Comma 111" xfId="2608" xr:uid="{6A563CFF-F819-48C0-B124-99BD6AB8E026}"/>
    <cellStyle name="Comma 111 2" xfId="56357" xr:uid="{4799AF02-DE7D-46DC-AC8A-1552C31CB4A6}"/>
    <cellStyle name="Comma 112" xfId="2609" xr:uid="{18F909DA-D0E7-4465-8802-DBDF44BB5A67}"/>
    <cellStyle name="Comma 112 2" xfId="56370" xr:uid="{A1D136C3-1147-4B36-8B87-EE69B17C4855}"/>
    <cellStyle name="Comma 113" xfId="2610" xr:uid="{EF59666A-DF53-491E-BB31-05A6B7D194DF}"/>
    <cellStyle name="Comma 113 2" xfId="56355" xr:uid="{EAA2A435-2AEC-4BB6-A4FC-55AFB6D19EC6}"/>
    <cellStyle name="Comma 114" xfId="2611" xr:uid="{FD691510-C6D0-4C85-8542-2CF4EDFC9F72}"/>
    <cellStyle name="Comma 114 2" xfId="56368" xr:uid="{DA70A492-A94B-49B9-BC6D-DCEE07BED477}"/>
    <cellStyle name="Comma 115" xfId="2612" xr:uid="{D5CB0C86-7A2C-4409-8C52-C741CACF8DFC}"/>
    <cellStyle name="Comma 115 2" xfId="56353" xr:uid="{8047AE32-3929-41BD-AE14-EE18DE361807}"/>
    <cellStyle name="Comma 116" xfId="2613" xr:uid="{10FB0886-A787-4075-B88E-119C0ADC1DF9}"/>
    <cellStyle name="Comma 116 2" xfId="56367" xr:uid="{D6F27478-FDED-4656-9C99-3EB4291B05FB}"/>
    <cellStyle name="Comma 117" xfId="2614" xr:uid="{2C8BC291-F716-47E6-853F-AEAE78A42762}"/>
    <cellStyle name="Comma 117 2" xfId="56352" xr:uid="{F553C68F-73B0-4A6B-9599-AD06E293BA41}"/>
    <cellStyle name="Comma 118" xfId="2615" xr:uid="{A21E93D0-EC7C-4BBB-B569-7B89EBF08B26}"/>
    <cellStyle name="Comma 118 2" xfId="56366" xr:uid="{144BD42A-45B2-4CF7-A331-DDB55B15EDBB}"/>
    <cellStyle name="Comma 119" xfId="2616" xr:uid="{9CF8037D-6CA3-4B3E-858D-4D489F922CBC}"/>
    <cellStyle name="Comma 119 2" xfId="56350" xr:uid="{98FEDD2F-AEF3-4429-BB44-8C5E82C01D1F}"/>
    <cellStyle name="Comma 12" xfId="154" xr:uid="{68C87454-A59F-4268-96C8-EAFADE03E234}"/>
    <cellStyle name="Comma 12 10" xfId="2618" xr:uid="{46A5F2AF-6124-4919-ADE8-D568708AFC36}"/>
    <cellStyle name="Comma 12 10 2" xfId="42901" xr:uid="{8ED7EA0C-2735-4C0C-AA4A-C53D0B456925}"/>
    <cellStyle name="Comma 12 10 3" xfId="42902" xr:uid="{4C58AB59-9B9E-4AB0-B3E8-A033C9F68DB6}"/>
    <cellStyle name="Comma 12 10 4" xfId="42903" xr:uid="{77C1FE04-BA5F-4EDE-B451-D1466F9BDE07}"/>
    <cellStyle name="Comma 12 10 5" xfId="42904" xr:uid="{406FAB02-79E1-4503-9245-007E3F5CCA36}"/>
    <cellStyle name="Comma 12 11" xfId="2619" xr:uid="{BCE1900F-63EE-4E60-A58D-5810B17B5584}"/>
    <cellStyle name="Comma 12 11 2" xfId="42905" xr:uid="{3ED9868A-CD1B-4341-A91A-7B457E7AB2FA}"/>
    <cellStyle name="Comma 12 11 3" xfId="42906" xr:uid="{7BCFDAEA-9F58-4883-9DDA-E6216D498E8E}"/>
    <cellStyle name="Comma 12 11 4" xfId="42907" xr:uid="{B699E813-0CAA-4E94-A36B-23D0A3EC5C14}"/>
    <cellStyle name="Comma 12 11 5" xfId="42908" xr:uid="{E8A5FBBF-D2B3-4123-A731-951693D5BA33}"/>
    <cellStyle name="Comma 12 12" xfId="2620" xr:uid="{1A448856-9C67-4123-A24B-F38690099C1A}"/>
    <cellStyle name="Comma 12 12 2" xfId="42909" xr:uid="{39F711E6-E6BC-4D67-B02A-6E12D1A46B7D}"/>
    <cellStyle name="Comma 12 12 3" xfId="42910" xr:uid="{2D4FEEF6-A42D-426E-B064-AE47922A27B0}"/>
    <cellStyle name="Comma 12 12 4" xfId="42911" xr:uid="{DF32BAFF-5EA6-4F32-BCFB-417405D47D11}"/>
    <cellStyle name="Comma 12 12 5" xfId="42912" xr:uid="{5BAA830B-0567-49A8-AE42-B08BE4665263}"/>
    <cellStyle name="Comma 12 13" xfId="2621" xr:uid="{E751D1E3-27B4-4B97-94EF-E22F7F2F078C}"/>
    <cellStyle name="Comma 12 13 2" xfId="42913" xr:uid="{DCA449B7-92BF-49C3-B90B-F51A99749DE0}"/>
    <cellStyle name="Comma 12 13 3" xfId="42914" xr:uid="{44BC8C01-AC35-41A7-8D76-6FEC3B0E1E87}"/>
    <cellStyle name="Comma 12 13 4" xfId="42915" xr:uid="{E97E7BCA-8632-4EC1-A6E8-9411B35D657E}"/>
    <cellStyle name="Comma 12 13 5" xfId="42916" xr:uid="{879970BF-3156-4F5D-983D-C86F4B1322CD}"/>
    <cellStyle name="Comma 12 14" xfId="2622" xr:uid="{E3E60ECA-8FD2-4D9D-8FE0-A89E7257598D}"/>
    <cellStyle name="Comma 12 14 2" xfId="42917" xr:uid="{E2A22DAC-CE6A-40C7-8178-49DDB2328C86}"/>
    <cellStyle name="Comma 12 14 3" xfId="42918" xr:uid="{90A43E26-8527-420F-ABF3-760BD62B99DD}"/>
    <cellStyle name="Comma 12 14 4" xfId="42919" xr:uid="{99A8159A-E083-43D8-90A0-D6908B2D71CA}"/>
    <cellStyle name="Comma 12 14 5" xfId="42920" xr:uid="{0C88691B-6FC9-4F5E-9BAE-ADC047B9BE27}"/>
    <cellStyle name="Comma 12 15" xfId="2623" xr:uid="{DF8D6875-FE1F-4A22-BE5E-DCFC1D499718}"/>
    <cellStyle name="Comma 12 16" xfId="2624" xr:uid="{5402BCB8-5AAB-4997-892F-DBA66DFD7E12}"/>
    <cellStyle name="Comma 12 17" xfId="48976" xr:uid="{E353DFE0-D202-41C7-9D37-F91E87DC960E}"/>
    <cellStyle name="Comma 12 18" xfId="50544" xr:uid="{7210ACAB-EB35-494B-B624-7BE1E4F42B4D}"/>
    <cellStyle name="Comma 12 19" xfId="51001" xr:uid="{B310EE49-6334-4A3A-925A-EADB80AE520D}"/>
    <cellStyle name="Comma 12 2" xfId="1253" xr:uid="{606D0DF2-27B6-46A6-B940-8B7C43B3B44D}"/>
    <cellStyle name="Comma 12 2 2" xfId="42921" xr:uid="{AE957A8E-D1BE-4AD9-BF9E-2FD8463AA90C}"/>
    <cellStyle name="Comma 12 2 3" xfId="42922" xr:uid="{249159CF-1592-473E-ABA0-4FE0387D5780}"/>
    <cellStyle name="Comma 12 2 4" xfId="42923" xr:uid="{CCFF8D6B-B238-4D34-9F25-BB77006FC0EB}"/>
    <cellStyle name="Comma 12 2 5" xfId="42924" xr:uid="{6B6A5425-8110-4014-B276-CCAFC6C66FC9}"/>
    <cellStyle name="Comma 12 2 6" xfId="48977" xr:uid="{DDAC03F8-4CC3-4CED-9EF7-4069EDAE213A}"/>
    <cellStyle name="Comma 12 2 7" xfId="2625" xr:uid="{B3DB38EF-792E-4BB1-81DC-D579950C6F3A}"/>
    <cellStyle name="Comma 12 20" xfId="51333" xr:uid="{65A325AA-517D-4378-8944-25BD71312C04}"/>
    <cellStyle name="Comma 12 21" xfId="51612" xr:uid="{5E17FF7B-9883-4756-83C0-22DB5BEF088C}"/>
    <cellStyle name="Comma 12 22" xfId="51881" xr:uid="{B81BDF7C-5682-4D3C-ABC2-F6A8C297A987}"/>
    <cellStyle name="Comma 12 23" xfId="52134" xr:uid="{A2A0E46A-402A-4FCF-9200-01048366EFB5}"/>
    <cellStyle name="Comma 12 24" xfId="52389" xr:uid="{49153B32-0E71-47FC-A5E4-1399A0D25469}"/>
    <cellStyle name="Comma 12 25" xfId="52637" xr:uid="{8777DE28-80F6-4700-A083-8DBAC7DEE51C}"/>
    <cellStyle name="Comma 12 26" xfId="53129" xr:uid="{B96CAB68-E4BE-47A5-AA17-CEF0A3FDACD4}"/>
    <cellStyle name="Comma 12 27" xfId="2617" xr:uid="{0B96B462-BACE-4C22-B81A-4E0362F80DB4}"/>
    <cellStyle name="Comma 12 3" xfId="1254" xr:uid="{B32502F0-D9DA-4286-B495-2A7C5ADFDA06}"/>
    <cellStyle name="Comma 12 3 2" xfId="42925" xr:uid="{C1D7B3E2-94EE-46E2-B1CB-D90044C768B7}"/>
    <cellStyle name="Comma 12 3 3" xfId="42926" xr:uid="{BDC5D60A-E3FE-4219-AAF5-9D66ADD81EE9}"/>
    <cellStyle name="Comma 12 3 4" xfId="42927" xr:uid="{3E4D17D6-E0CA-4940-AFF7-E402284617D0}"/>
    <cellStyle name="Comma 12 3 5" xfId="42928" xr:uid="{7D257F52-919A-480D-9807-A9352FA2180F}"/>
    <cellStyle name="Comma 12 3 6" xfId="52885" xr:uid="{9CA13699-656A-47AD-B513-B7220D8692E0}"/>
    <cellStyle name="Comma 12 3 7" xfId="53375" xr:uid="{711834E8-F2CF-45C5-8AF2-50DDBF2BE863}"/>
    <cellStyle name="Comma 12 4" xfId="1255" xr:uid="{330D7C5F-3085-4FAF-9C96-D86B718EB169}"/>
    <cellStyle name="Comma 12 4 2" xfId="42929" xr:uid="{85973E8C-7B4A-40A3-9CBA-B5BD050CD610}"/>
    <cellStyle name="Comma 12 4 3" xfId="42930" xr:uid="{CA7E6FE9-ADA9-4502-B4B3-205192336EDC}"/>
    <cellStyle name="Comma 12 4 4" xfId="42931" xr:uid="{5CB7335A-98D5-44D7-B2F1-FC35667265FD}"/>
    <cellStyle name="Comma 12 4 5" xfId="42932" xr:uid="{0662A907-F9BA-4FB1-8DC9-445F13D34756}"/>
    <cellStyle name="Comma 12 4 6" xfId="56220" xr:uid="{C4CA3DE1-0592-4266-A40A-10C454D52A57}"/>
    <cellStyle name="Comma 12 4 7" xfId="2626" xr:uid="{6C4FAEBF-AD1F-47BE-911C-72B61F06288F}"/>
    <cellStyle name="Comma 12 5" xfId="1252" xr:uid="{76EEB9A6-A7CA-4B10-AACE-F3172BC06CC6}"/>
    <cellStyle name="Comma 12 5 2" xfId="42933" xr:uid="{CE8F9F0C-CF8C-4830-91E5-84CC8FC42E9F}"/>
    <cellStyle name="Comma 12 5 3" xfId="42934" xr:uid="{4F03443A-EFF3-43AC-8B4D-9B94B80C937D}"/>
    <cellStyle name="Comma 12 5 4" xfId="42935" xr:uid="{66B929DF-D9E0-4BF0-8249-B70AA09F72C7}"/>
    <cellStyle name="Comma 12 5 5" xfId="42936" xr:uid="{6EA5D2E4-E5E1-4B5D-ACFD-38E692D2940B}"/>
    <cellStyle name="Comma 12 6" xfId="1823" xr:uid="{639CCF4B-0010-4FE0-86A0-9F2D38B05FB7}"/>
    <cellStyle name="Comma 12 6 2" xfId="42937" xr:uid="{2963655E-84BA-4E20-8EFB-3C7F97852AB1}"/>
    <cellStyle name="Comma 12 6 3" xfId="42938" xr:uid="{63AAA3AE-3778-4BD6-9593-A774D08EEA90}"/>
    <cellStyle name="Comma 12 6 4" xfId="42939" xr:uid="{ECFC6D84-C19C-4295-B205-39328A5A3017}"/>
    <cellStyle name="Comma 12 6 5" xfId="42940" xr:uid="{CDB629B6-F3E0-48C6-964C-B3C9CD0C2ED8}"/>
    <cellStyle name="Comma 12 6 6" xfId="2627" xr:uid="{FDA5A589-6636-48D4-AA8E-245D5F22148E}"/>
    <cellStyle name="Comma 12 7" xfId="2628" xr:uid="{B074DD49-9C04-402D-B7AD-77B1E098F62A}"/>
    <cellStyle name="Comma 12 7 2" xfId="42941" xr:uid="{080A07C0-F155-4ADB-8C88-94D3D343EA2F}"/>
    <cellStyle name="Comma 12 7 3" xfId="42942" xr:uid="{D04B4AD8-F178-4FE2-8793-CAF7C53AC855}"/>
    <cellStyle name="Comma 12 7 4" xfId="42943" xr:uid="{93E05AFB-E443-4F21-B2AF-136665207868}"/>
    <cellStyle name="Comma 12 7 5" xfId="42944" xr:uid="{EFE6E549-6F55-4F20-B36E-27732EA887BA}"/>
    <cellStyle name="Comma 12 8" xfId="2629" xr:uid="{B4142D86-3492-4A0F-A50D-41BE75AF577B}"/>
    <cellStyle name="Comma 12 8 2" xfId="42945" xr:uid="{6E17A16E-29DC-4730-85BA-A24062793B9E}"/>
    <cellStyle name="Comma 12 8 3" xfId="42946" xr:uid="{2B09C46A-EED3-424E-A354-F6842B59173D}"/>
    <cellStyle name="Comma 12 8 4" xfId="42947" xr:uid="{B2920339-B67E-4245-BEBA-528E6B0410CF}"/>
    <cellStyle name="Comma 12 8 5" xfId="42948" xr:uid="{751716F6-2B18-4E71-AE9A-E167EA272EB8}"/>
    <cellStyle name="Comma 12 9" xfId="2630" xr:uid="{479EB4FF-3EB4-488E-BA20-353C48E94A5F}"/>
    <cellStyle name="Comma 12 9 2" xfId="42949" xr:uid="{D24B9EF2-4711-4990-9569-AFD3B64398FB}"/>
    <cellStyle name="Comma 12 9 3" xfId="42950" xr:uid="{74252410-C318-4CB7-8A0C-78BE51CAD8CC}"/>
    <cellStyle name="Comma 12 9 4" xfId="42951" xr:uid="{B77F35A5-75B9-40CA-8B57-F2CBF34D5FE1}"/>
    <cellStyle name="Comma 12 9 5" xfId="42952" xr:uid="{0F64427A-29E5-48A5-BE9A-249464757902}"/>
    <cellStyle name="Comma 120" xfId="2631" xr:uid="{406D4F16-3599-4A62-8FD9-4970E8A0DE6E}"/>
    <cellStyle name="Comma 120 2" xfId="56349" xr:uid="{4BE93E3B-36EF-4283-8FA2-EFE938BF5142}"/>
    <cellStyle name="Comma 121" xfId="2632" xr:uid="{EAD2C154-D8F1-4BAD-B7A4-FE3E38920D38}"/>
    <cellStyle name="Comma 121 2" xfId="56371" xr:uid="{56CF054F-F698-478F-B908-1790BBB8EF35}"/>
    <cellStyle name="Comma 122" xfId="2633" xr:uid="{49F22302-261F-444D-84D6-F13EBA626CC9}"/>
    <cellStyle name="Comma 122 2" xfId="56356" xr:uid="{1BCA45E5-362E-490F-A83A-43F2548A48D4}"/>
    <cellStyle name="Comma 123" xfId="2634" xr:uid="{C410F633-5DC5-45DF-9235-89F32B6DE5E0}"/>
    <cellStyle name="Comma 123 2" xfId="56369" xr:uid="{EE18CCCC-9155-4BAF-9B2B-C73DC13B632E}"/>
    <cellStyle name="Comma 124" xfId="2635" xr:uid="{E1329B9A-AAB9-46BD-9C81-378187D598D4}"/>
    <cellStyle name="Comma 124 2" xfId="56354" xr:uid="{3E4AE944-8067-4BCE-8D5F-7961A97BCB3F}"/>
    <cellStyle name="Comma 125" xfId="2636" xr:uid="{933376C2-4224-415F-9ED3-AED05B58175A}"/>
    <cellStyle name="Comma 125 2" xfId="56373" xr:uid="{013F733D-1490-4B98-B22D-025648CECCF0}"/>
    <cellStyle name="Comma 126" xfId="2637" xr:uid="{CB9F27CD-5F1C-4E50-BF4C-4E747935E6AC}"/>
    <cellStyle name="Comma 126 2" xfId="56374" xr:uid="{09A889AD-A024-4A2B-B316-2D49AAD1B4DC}"/>
    <cellStyle name="Comma 127" xfId="2638" xr:uid="{C974D476-D324-47FC-AC24-88DCDDF19281}"/>
    <cellStyle name="Comma 127 2" xfId="56375" xr:uid="{4979D1C1-D0F9-4B85-AA22-28708917B744}"/>
    <cellStyle name="Comma 128" xfId="2639" xr:uid="{93C1878F-9E04-4EEB-B2C5-4B7D09E48010}"/>
    <cellStyle name="Comma 128 2" xfId="56376" xr:uid="{A6D60EC1-7C8E-46CE-A68D-59DF7C53412A}"/>
    <cellStyle name="Comma 129" xfId="2640" xr:uid="{8B677020-2157-4400-89B5-EB457601FAAB}"/>
    <cellStyle name="Comma 129 2" xfId="56377" xr:uid="{82119911-21B7-4C1F-932D-89326B24E38A}"/>
    <cellStyle name="Comma 13" xfId="159" xr:uid="{56BD88F0-4475-49F9-BE0C-D37742981AC3}"/>
    <cellStyle name="Comma 13 10" xfId="2642" xr:uid="{F4807738-201F-45E2-8AD5-E2A0CC2676D3}"/>
    <cellStyle name="Comma 13 10 2" xfId="42953" xr:uid="{9812B5AA-4AF7-4B51-922C-6BC29E35699D}"/>
    <cellStyle name="Comma 13 10 3" xfId="42954" xr:uid="{00B83FF0-8283-425C-B673-13CB320BF221}"/>
    <cellStyle name="Comma 13 10 4" xfId="42955" xr:uid="{04F49BB0-0DD0-4CAF-8B09-6147B1FF91A3}"/>
    <cellStyle name="Comma 13 10 5" xfId="42956" xr:uid="{5E1D86C2-7BE4-47F5-8EAA-B8C1FD9C80DB}"/>
    <cellStyle name="Comma 13 11" xfId="2643" xr:uid="{6738407C-26BB-4DB4-9C58-C0B0A1086FE0}"/>
    <cellStyle name="Comma 13 11 2" xfId="42957" xr:uid="{2243EAA5-21A8-4A5E-B133-A933FADDCE0D}"/>
    <cellStyle name="Comma 13 11 3" xfId="42958" xr:uid="{55668261-683D-4E2F-A62C-C11E8359A80F}"/>
    <cellStyle name="Comma 13 11 4" xfId="42959" xr:uid="{3113C406-10C5-4B5A-8B80-27550DB681EC}"/>
    <cellStyle name="Comma 13 11 5" xfId="42960" xr:uid="{5B339856-E527-437D-BEEA-D80F5CB2BF08}"/>
    <cellStyle name="Comma 13 12" xfId="2644" xr:uid="{974B5B8F-9D0B-478A-9001-5088125595C5}"/>
    <cellStyle name="Comma 13 12 2" xfId="42961" xr:uid="{86A2F67D-A879-4F65-A624-1FB7B895761D}"/>
    <cellStyle name="Comma 13 12 3" xfId="42962" xr:uid="{334E7352-9C91-4834-9863-0626A2917EC1}"/>
    <cellStyle name="Comma 13 12 4" xfId="42963" xr:uid="{FD1E3AB0-819C-4A8D-B007-CE68300DA1BF}"/>
    <cellStyle name="Comma 13 12 5" xfId="42964" xr:uid="{2EBDC778-175D-446A-80C8-D4DFB6180ECC}"/>
    <cellStyle name="Comma 13 13" xfId="2645" xr:uid="{3021AF86-A4B7-4BB8-AE30-BDDCA87828CF}"/>
    <cellStyle name="Comma 13 13 2" xfId="42965" xr:uid="{93ED50AC-1B8E-44BD-98B5-66C32A2AE6AD}"/>
    <cellStyle name="Comma 13 13 3" xfId="42966" xr:uid="{F5F253BE-F174-43F9-92DD-AE2F06E68892}"/>
    <cellStyle name="Comma 13 13 4" xfId="42967" xr:uid="{1AEC5818-FA26-40BB-9C3A-F1BEF7909964}"/>
    <cellStyle name="Comma 13 13 5" xfId="42968" xr:uid="{69CC3078-DDD1-4C83-B0A4-A339B46BA8B5}"/>
    <cellStyle name="Comma 13 14" xfId="2646" xr:uid="{F1363070-B02D-41D0-8CF6-3D9011604A54}"/>
    <cellStyle name="Comma 13 14 2" xfId="42969" xr:uid="{74D49129-6202-42D3-BD27-90C442446D3D}"/>
    <cellStyle name="Comma 13 14 3" xfId="42970" xr:uid="{A65CE806-D8A5-4CAE-B3F0-4E8A5BBC7F50}"/>
    <cellStyle name="Comma 13 14 4" xfId="42971" xr:uid="{1A30916F-12EA-4D3A-893A-C7F113FDBC97}"/>
    <cellStyle name="Comma 13 14 5" xfId="42972" xr:uid="{1E2D4972-F0D6-42E2-BBC3-05B2B265BBE0}"/>
    <cellStyle name="Comma 13 15" xfId="2641" xr:uid="{D53D2B1C-2D8E-457F-A664-CF4463549839}"/>
    <cellStyle name="Comma 13 2" xfId="1257" xr:uid="{0F72E724-5B21-4F9E-9FA0-5D5B3E3A3A17}"/>
    <cellStyle name="Comma 13 2 2" xfId="2648" xr:uid="{56A1FED6-76EB-4331-98E5-F6EAB28C6901}"/>
    <cellStyle name="Comma 13 2 3" xfId="42973" xr:uid="{3E208874-2400-4C49-A904-1EEE97FA86D9}"/>
    <cellStyle name="Comma 13 2 4" xfId="42974" xr:uid="{D7238083-5D6A-405A-86D6-AE9AC271C5BC}"/>
    <cellStyle name="Comma 13 2 5" xfId="42975" xr:uid="{355D22FF-2A75-42DF-91A6-419CD8E171D7}"/>
    <cellStyle name="Comma 13 2 6" xfId="56235" xr:uid="{8FEED224-46BB-4D50-8801-48B2CB481288}"/>
    <cellStyle name="Comma 13 2 7" xfId="2647" xr:uid="{7BBB6F16-F4A3-4F78-995E-0010BA020E11}"/>
    <cellStyle name="Comma 13 3" xfId="1258" xr:uid="{9CA960A1-9466-4839-B91C-8CCA01E3F0B8}"/>
    <cellStyle name="Comma 13 3 2" xfId="42976" xr:uid="{DE6CBF24-DA61-44BD-B68C-B15FAAECA032}"/>
    <cellStyle name="Comma 13 3 3" xfId="42977" xr:uid="{74F1736D-6725-4E52-BC2A-38BE858035CE}"/>
    <cellStyle name="Comma 13 3 4" xfId="42978" xr:uid="{D6671C29-3335-4EC7-B048-B169A1CA155E}"/>
    <cellStyle name="Comma 13 3 5" xfId="42979" xr:uid="{482081F9-A961-498B-8C70-3411B3E2405A}"/>
    <cellStyle name="Comma 13 3 6" xfId="2649" xr:uid="{D472B1DD-7FAE-448E-A179-8DE8E18879F5}"/>
    <cellStyle name="Comma 13 4" xfId="1256" xr:uid="{49F13301-ACB1-411B-8174-6C4740E00D3A}"/>
    <cellStyle name="Comma 13 4 2" xfId="42980" xr:uid="{B7CF8D6D-1841-4A00-B242-B18E013F7A57}"/>
    <cellStyle name="Comma 13 4 3" xfId="42981" xr:uid="{711D69BE-04E1-4FCA-841A-BFC3C8E0DABC}"/>
    <cellStyle name="Comma 13 4 4" xfId="42982" xr:uid="{8972DE3E-6799-436D-8C6C-1CA39D6EB302}"/>
    <cellStyle name="Comma 13 4 5" xfId="42983" xr:uid="{A0829865-5FF8-49B5-98C4-C527F20B510A}"/>
    <cellStyle name="Comma 13 4 6" xfId="2650" xr:uid="{2F1FD18B-7DD5-4B52-9E06-D9CC7B9368BD}"/>
    <cellStyle name="Comma 13 5" xfId="1828" xr:uid="{C4F5F19A-B4C9-45F5-955A-52157AF8E5EF}"/>
    <cellStyle name="Comma 13 5 2" xfId="42984" xr:uid="{5E4CA102-323A-4E1A-A1D6-ED3AF1C35884}"/>
    <cellStyle name="Comma 13 5 3" xfId="42985" xr:uid="{86EB7879-CC32-4B4F-8598-DBC7F15A0BC5}"/>
    <cellStyle name="Comma 13 5 4" xfId="42986" xr:uid="{D42A156D-15D3-450E-990C-08379EFD5904}"/>
    <cellStyle name="Comma 13 5 5" xfId="42987" xr:uid="{FA036928-7D60-42A7-B849-EEEF73B7B3B4}"/>
    <cellStyle name="Comma 13 5 6" xfId="2651" xr:uid="{3F2AFAF8-1835-41AA-9B9B-AF45255E5A4D}"/>
    <cellStyle name="Comma 13 6" xfId="2652" xr:uid="{5E13360C-40DF-41A0-B256-DDD0670790B9}"/>
    <cellStyle name="Comma 13 6 2" xfId="42988" xr:uid="{5630C363-68CB-4B8D-8561-8CC6A11EA1A0}"/>
    <cellStyle name="Comma 13 6 3" xfId="42989" xr:uid="{62E7A71C-3A15-4FF9-B205-0980F7FB718A}"/>
    <cellStyle name="Comma 13 6 4" xfId="42990" xr:uid="{FF47507E-9AD7-48C0-9DEF-2DB9507BA4DE}"/>
    <cellStyle name="Comma 13 6 5" xfId="42991" xr:uid="{12AA7FD8-15A6-4CE7-9C62-99582D64DACC}"/>
    <cellStyle name="Comma 13 7" xfId="2653" xr:uid="{95D93601-8644-4324-9398-6C0E781C9DD5}"/>
    <cellStyle name="Comma 13 7 2" xfId="42992" xr:uid="{388347CF-9C1F-4AA6-AA63-0A1AD91530AE}"/>
    <cellStyle name="Comma 13 7 3" xfId="42993" xr:uid="{4EF5DEBD-4C24-4D12-81A5-19CCAE6EBB40}"/>
    <cellStyle name="Comma 13 7 4" xfId="42994" xr:uid="{BD522B2C-73EA-43CB-ABA3-173450A1844A}"/>
    <cellStyle name="Comma 13 7 5" xfId="42995" xr:uid="{8DB35489-F1F7-46AE-A55E-01F231F64A9F}"/>
    <cellStyle name="Comma 13 8" xfId="2654" xr:uid="{9E9579AB-DDDA-4AF1-A1C5-696C30171C54}"/>
    <cellStyle name="Comma 13 8 2" xfId="42996" xr:uid="{22A5EBA2-5CCA-4FB5-BAF5-035E46544646}"/>
    <cellStyle name="Comma 13 8 3" xfId="42997" xr:uid="{C7365F08-54A6-4603-9586-311D7B85A93C}"/>
    <cellStyle name="Comma 13 8 4" xfId="42998" xr:uid="{01D8B6FB-3345-4954-AEF8-A85A19063263}"/>
    <cellStyle name="Comma 13 8 5" xfId="42999" xr:uid="{A5E3EE7E-D152-474F-8BEA-04CC8B4259DC}"/>
    <cellStyle name="Comma 13 9" xfId="2655" xr:uid="{88400712-33E1-44F7-A8ED-6E79B1708139}"/>
    <cellStyle name="Comma 13 9 2" xfId="43000" xr:uid="{BE43748E-9057-4F55-85C7-82B3D2490271}"/>
    <cellStyle name="Comma 13 9 3" xfId="43001" xr:uid="{57A3DC30-55D7-47CA-B720-B14725E4F7A2}"/>
    <cellStyle name="Comma 13 9 4" xfId="43002" xr:uid="{6E0CBD01-4554-4F77-B5E8-97F3710FD640}"/>
    <cellStyle name="Comma 13 9 5" xfId="43003" xr:uid="{A4E4A748-7A75-4D7E-BD99-FAD3C26E6483}"/>
    <cellStyle name="Comma 130" xfId="2656" xr:uid="{83B1FDD1-E830-497E-8896-C5CB99160679}"/>
    <cellStyle name="Comma 130 2" xfId="56378" xr:uid="{5C4D8289-124E-4574-84CC-835A1A108F43}"/>
    <cellStyle name="Comma 131" xfId="2657" xr:uid="{82834EF2-6BD9-4EB9-9579-BE7CA32D2C33}"/>
    <cellStyle name="Comma 131 2" xfId="56379" xr:uid="{F72B7A2C-28AB-496A-9D3A-BEF9BD6F26A6}"/>
    <cellStyle name="Comma 132" xfId="2658" xr:uid="{133F3D85-CA00-45C4-BDC3-DAE2FE05DDED}"/>
    <cellStyle name="Comma 132 2" xfId="56380" xr:uid="{3CA06779-467D-43AD-A183-DB2E00462953}"/>
    <cellStyle name="Comma 133" xfId="2659" xr:uid="{71C16CB1-2D3F-4285-AF6E-49FC26EA2286}"/>
    <cellStyle name="Comma 133 2" xfId="56381" xr:uid="{78A88830-6D55-4418-AC6C-8290B33D53B8}"/>
    <cellStyle name="Comma 134" xfId="2660" xr:uid="{63FEB300-DA39-4EA0-8CE3-01DDF839E549}"/>
    <cellStyle name="Comma 134 2" xfId="56382" xr:uid="{EBDA3640-FF82-4576-811A-2AEFEBC84484}"/>
    <cellStyle name="Comma 135" xfId="2661" xr:uid="{5F9DC70D-1923-4342-B2DF-032FC1F11E73}"/>
    <cellStyle name="Comma 135 2" xfId="56383" xr:uid="{403AAC96-A1F4-4E3C-B40F-36F5789266F2}"/>
    <cellStyle name="Comma 136" xfId="2662" xr:uid="{1DB573D8-1CBC-4533-9E17-F5C5F0D782EE}"/>
    <cellStyle name="Comma 136 2" xfId="56384" xr:uid="{D27EA063-296E-4C04-862A-46394F80F4DE}"/>
    <cellStyle name="Comma 137" xfId="2663" xr:uid="{04647DD0-7953-4FD0-B57B-254E2D63C585}"/>
    <cellStyle name="Comma 137 2" xfId="56385" xr:uid="{64955DA8-A0BD-4DD6-8A97-CEE6A4867A1B}"/>
    <cellStyle name="Comma 138" xfId="2664" xr:uid="{3768C661-5DBF-4AE7-BBD5-F44DA4E57F93}"/>
    <cellStyle name="Comma 138 2" xfId="56386" xr:uid="{392A766C-136B-4FE5-BE4D-75C33AA45250}"/>
    <cellStyle name="Comma 139" xfId="2665" xr:uid="{76CEBD60-0AD4-4292-8D56-5A3E2EBC7FC5}"/>
    <cellStyle name="Comma 139 2" xfId="56387" xr:uid="{67E05DE3-0731-421D-A0DF-527702BB7E9E}"/>
    <cellStyle name="Comma 14" xfId="101" xr:uid="{00000000-0005-0000-0000-00003D000000}"/>
    <cellStyle name="Comma 14 2" xfId="1260" xr:uid="{56C43AEA-1175-4963-AD9D-2E7B81F7B79A}"/>
    <cellStyle name="Comma 14 2 2" xfId="56217" xr:uid="{62DAD68C-1906-4624-9112-D4F1D96B84CC}"/>
    <cellStyle name="Comma 14 3" xfId="1261" xr:uid="{7A1AAC3E-9041-4F85-A084-27F04F0D3452}"/>
    <cellStyle name="Comma 14 3 2" xfId="2666" xr:uid="{E6FAD658-EF0D-4011-9DA9-3865EF854474}"/>
    <cellStyle name="Comma 14 4" xfId="1259" xr:uid="{B6F81C0F-F62B-44E3-9CAE-CCA38B9CBB3C}"/>
    <cellStyle name="Comma 14 5" xfId="141" xr:uid="{AFD1152F-61D0-4964-86F2-402EF6135FD7}"/>
    <cellStyle name="Comma 14 6" xfId="1805" xr:uid="{111ED9AE-70EB-42A6-838A-41FD49EFA346}"/>
    <cellStyle name="Comma 14 7" xfId="1982" xr:uid="{372586B3-84E0-407C-9433-7ABAD29C3E10}"/>
    <cellStyle name="Comma 140" xfId="2667" xr:uid="{6FCB8068-BAE8-4401-8D9F-2A6A53C7F9C5}"/>
    <cellStyle name="Comma 140 2" xfId="56388" xr:uid="{EF7F3FF8-A7A0-4606-993C-E3CCFEA36261}"/>
    <cellStyle name="Comma 141" xfId="2668" xr:uid="{9254FD16-DDC1-4E36-8776-2809DFF05B17}"/>
    <cellStyle name="Comma 141 2" xfId="56389" xr:uid="{C9B8AF0C-33BC-40AA-8309-0BE4830113AF}"/>
    <cellStyle name="Comma 142" xfId="2669" xr:uid="{C6645680-BB06-4CCE-99E7-0E4A351EB727}"/>
    <cellStyle name="Comma 142 2" xfId="56390" xr:uid="{0B5763B1-5F6A-4182-BD0A-17F41CFF2EFE}"/>
    <cellStyle name="Comma 143" xfId="2670" xr:uid="{F732F776-FA31-49B6-BD60-5F61982A4CE0}"/>
    <cellStyle name="Comma 143 2" xfId="56391" xr:uid="{C2A2280A-984D-4D61-8902-E7B8420DB580}"/>
    <cellStyle name="Comma 144" xfId="2671" xr:uid="{E78155B2-D2C3-454C-A414-9561890EC80C}"/>
    <cellStyle name="Comma 144 2" xfId="56392" xr:uid="{D19D426B-2217-4E72-9B19-C96923B3A697}"/>
    <cellStyle name="Comma 145" xfId="2672" xr:uid="{182AEBF2-6D17-4B94-A070-5C5C9CDA1CE6}"/>
    <cellStyle name="Comma 145 2" xfId="56393" xr:uid="{BF47824B-6FFB-4DCF-BE95-BE2151156DD3}"/>
    <cellStyle name="Comma 146" xfId="2673" xr:uid="{5A4453CD-616E-4AFE-AD1D-715583F5887F}"/>
    <cellStyle name="Comma 146 2" xfId="56394" xr:uid="{B84308F1-C0F3-451B-AC57-D640A589303F}"/>
    <cellStyle name="Comma 147" xfId="2674" xr:uid="{48348E66-81FC-4C02-9B92-59923F503E1E}"/>
    <cellStyle name="Comma 147 2" xfId="56395" xr:uid="{533844D8-B87B-4C3F-BD7E-772BCCACEAC3}"/>
    <cellStyle name="Comma 148" xfId="2675" xr:uid="{401D8669-F297-4F92-8151-22B27C322631}"/>
    <cellStyle name="Comma 148 2" xfId="56396" xr:uid="{2F657E37-5593-4DF5-B90B-BC1CD5D3F926}"/>
    <cellStyle name="Comma 149" xfId="2676" xr:uid="{27F11611-65D8-4A6A-8437-F1ABF26A0099}"/>
    <cellStyle name="Comma 149 2" xfId="56405" xr:uid="{4DD6A4A3-8D35-4A53-A0E2-22C87547DA29}"/>
    <cellStyle name="Comma 15" xfId="155" xr:uid="{BB6E7DE6-49F3-4DD5-BECA-D0CE62EBB60C}"/>
    <cellStyle name="Comma 15 2" xfId="1263" xr:uid="{739618D1-DD18-4400-9340-6B59AE6DD2B9}"/>
    <cellStyle name="Comma 15 2 2" xfId="56234" xr:uid="{FCF1EAA1-88FF-4A86-80DC-13FDECF59D5F}"/>
    <cellStyle name="Comma 15 3" xfId="1264" xr:uid="{4D68C437-116E-452F-BE8B-EDC16F59B312}"/>
    <cellStyle name="Comma 15 4" xfId="1262" xr:uid="{BA62DD23-5E5C-4267-9C62-23E80BA2CD2D}"/>
    <cellStyle name="Comma 15 5" xfId="1824" xr:uid="{BE965C1E-9918-4567-84C8-E5B3B622ADCA}"/>
    <cellStyle name="Comma 15 6" xfId="2677" xr:uid="{2D6CFFBE-3904-4D6C-AF82-7B9266DC4432}"/>
    <cellStyle name="Comma 150" xfId="2678" xr:uid="{8A87741B-D777-49AE-8ACD-4FBE1CE670CF}"/>
    <cellStyle name="Comma 150 2" xfId="56408" xr:uid="{CBD05504-DB83-4496-A1EA-8B3B73D2E749}"/>
    <cellStyle name="Comma 151" xfId="2679" xr:uid="{D1EB63C2-4EB4-45CC-8E96-C5271E5A0932}"/>
    <cellStyle name="Comma 151 2" xfId="56398" xr:uid="{05BD3085-CA72-4980-97F3-780648953DBD}"/>
    <cellStyle name="Comma 152" xfId="2680" xr:uid="{129A0B52-57B4-42C8-A510-15835FC74580}"/>
    <cellStyle name="Comma 152 2" xfId="56407" xr:uid="{3B54BCF3-C8BB-49DE-AC0D-9CB32318CAC6}"/>
    <cellStyle name="Comma 153" xfId="2681" xr:uid="{DFCEE233-8FDF-48BA-A08A-718A700DC650}"/>
    <cellStyle name="Comma 153 2" xfId="56420" xr:uid="{C25DD5FD-334F-4661-9331-26E91A4332A5}"/>
    <cellStyle name="Comma 154" xfId="2682" xr:uid="{6D942A5A-93CD-4776-B438-27F0A9567907}"/>
    <cellStyle name="Comma 154 2" xfId="56426" xr:uid="{CF95C990-7D39-4B11-AC18-3884F49ECDA9}"/>
    <cellStyle name="Comma 155" xfId="2683" xr:uid="{7222E7C6-C790-4A6B-B44E-7E4B2D700D29}"/>
    <cellStyle name="Comma 155 2" xfId="56413" xr:uid="{C058C06C-272B-4E51-B916-CABE9FE6FDAA}"/>
    <cellStyle name="Comma 156" xfId="2684" xr:uid="{23CF191C-BF17-4A91-8CDB-5CE608725C54}"/>
    <cellStyle name="Comma 156 2" xfId="56425" xr:uid="{82E61E86-85DE-4DD6-8988-330C7143DFEE}"/>
    <cellStyle name="Comma 157" xfId="2685" xr:uid="{464BF25C-BB43-4EB9-B1AE-FDE15E07948A}"/>
    <cellStyle name="Comma 157 2" xfId="56412" xr:uid="{E5325E74-9972-49B0-8518-D5E949734AF2}"/>
    <cellStyle name="Comma 158" xfId="2686" xr:uid="{784B1E00-9B0E-4B77-A6C4-062E40DBF993}"/>
    <cellStyle name="Comma 158 2" xfId="56424" xr:uid="{C37055CF-E4C3-4FF8-920E-50A752AFBD6F}"/>
    <cellStyle name="Comma 159" xfId="2687" xr:uid="{20AC2099-55AC-4873-B636-932813B06F7C}"/>
    <cellStyle name="Comma 159 2" xfId="56411" xr:uid="{BBFDFBBD-633D-4BA6-9D82-218B87AF5E60}"/>
    <cellStyle name="Comma 16" xfId="157" xr:uid="{DAB8A81C-7664-4FDC-9A6F-49D64F616687}"/>
    <cellStyle name="Comma 16 10" xfId="2689" xr:uid="{CB44040C-789E-4A8A-8D7E-89E33A2BA370}"/>
    <cellStyle name="Comma 16 10 2" xfId="43004" xr:uid="{2C618F4F-99BA-465C-8AFF-C822525D4906}"/>
    <cellStyle name="Comma 16 10 3" xfId="43005" xr:uid="{29AA972D-36EE-411F-81C4-AF174C8F1CAB}"/>
    <cellStyle name="Comma 16 10 4" xfId="43006" xr:uid="{F6C61840-4B6F-4010-9107-FDCB5B2050D6}"/>
    <cellStyle name="Comma 16 10 5" xfId="43007" xr:uid="{8C7A00B3-3BBA-4856-B6F0-850D2657C3B0}"/>
    <cellStyle name="Comma 16 11" xfId="2690" xr:uid="{F325DE54-90F7-4C69-AA24-B3DFE5B313BB}"/>
    <cellStyle name="Comma 16 11 2" xfId="43008" xr:uid="{F83FBF6F-74A1-4686-ACFB-E69D604D3233}"/>
    <cellStyle name="Comma 16 11 3" xfId="43009" xr:uid="{F36A873F-CB52-4F27-AB64-06CF36B0063D}"/>
    <cellStyle name="Comma 16 11 4" xfId="43010" xr:uid="{DB785495-0ED2-44C7-AE22-ADE420DC4A3D}"/>
    <cellStyle name="Comma 16 11 5" xfId="43011" xr:uid="{A731921E-222E-42AD-9848-BAA3358B744F}"/>
    <cellStyle name="Comma 16 12" xfId="2691" xr:uid="{528E5561-7892-4C4F-925F-6D18636F222D}"/>
    <cellStyle name="Comma 16 12 2" xfId="43012" xr:uid="{DA6614C4-34F1-42C1-AF28-66FB6985F714}"/>
    <cellStyle name="Comma 16 12 3" xfId="43013" xr:uid="{F4AEB82D-C379-40B7-B33A-484A5DE59407}"/>
    <cellStyle name="Comma 16 12 4" xfId="43014" xr:uid="{D7391BDE-C16D-4A98-913A-48307557E7D2}"/>
    <cellStyle name="Comma 16 12 5" xfId="43015" xr:uid="{8DC4948A-C87B-4FEF-BF04-638D336CA704}"/>
    <cellStyle name="Comma 16 13" xfId="2692" xr:uid="{CFDC9953-8743-436C-84E8-F671940A3171}"/>
    <cellStyle name="Comma 16 13 2" xfId="43016" xr:uid="{72D007B5-2159-4222-B920-6F93A86A7064}"/>
    <cellStyle name="Comma 16 13 3" xfId="43017" xr:uid="{BCC82FE9-B53B-4203-B841-907422F0819A}"/>
    <cellStyle name="Comma 16 13 4" xfId="43018" xr:uid="{A61FB4A0-EA6D-4C61-A480-F914CA1CDC01}"/>
    <cellStyle name="Comma 16 13 5" xfId="43019" xr:uid="{44262466-B4DE-40AC-A501-D327833F14E2}"/>
    <cellStyle name="Comma 16 14" xfId="2693" xr:uid="{6636B997-6438-404A-BC7C-938775EE781C}"/>
    <cellStyle name="Comma 16 14 2" xfId="43020" xr:uid="{9230CB20-18FD-4BDC-8387-34A7791B402D}"/>
    <cellStyle name="Comma 16 14 3" xfId="43021" xr:uid="{B02E0A14-67F6-4843-8401-FC726C200BBE}"/>
    <cellStyle name="Comma 16 14 4" xfId="43022" xr:uid="{CE7B20CD-86FC-4B3E-95D1-69960CBC21B4}"/>
    <cellStyle name="Comma 16 14 5" xfId="43023" xr:uid="{42308B30-9092-4B5B-B2EA-86BABA039F83}"/>
    <cellStyle name="Comma 16 15" xfId="2694" xr:uid="{01B6C62C-B81F-4B97-A20F-A2975E3C5FCE}"/>
    <cellStyle name="Comma 16 16" xfId="2688" xr:uid="{FB1A4D3C-EACC-4D1D-B45A-CA213D6465E2}"/>
    <cellStyle name="Comma 16 2" xfId="1266" xr:uid="{BFF287BB-7ED2-4A40-8E39-68CE954E6176}"/>
    <cellStyle name="Comma 16 2 2" xfId="43024" xr:uid="{A8BA71DD-8969-4A38-89A8-732840F0B8B7}"/>
    <cellStyle name="Comma 16 2 3" xfId="43025" xr:uid="{AE144E55-DC42-40DE-AC3B-E49EFFB36D6F}"/>
    <cellStyle name="Comma 16 2 4" xfId="43026" xr:uid="{B052904F-E033-44EC-8289-0D52F614243E}"/>
    <cellStyle name="Comma 16 2 5" xfId="43027" xr:uid="{E4F4B2AE-2EA2-47CE-B831-2C9D535F14F0}"/>
    <cellStyle name="Comma 16 2 6" xfId="56231" xr:uid="{5757E84F-AC37-472D-9713-2B9CAC58D03B}"/>
    <cellStyle name="Comma 16 2 7" xfId="2695" xr:uid="{5A969103-FE46-4A43-B000-4D4B6D21B40F}"/>
    <cellStyle name="Comma 16 3" xfId="1267" xr:uid="{C18072FC-DF59-4A71-9F95-42DA23CB4F57}"/>
    <cellStyle name="Comma 16 3 2" xfId="43028" xr:uid="{9325F398-5A3B-4249-B8D8-B2C0C4B6E9A8}"/>
    <cellStyle name="Comma 16 3 3" xfId="43029" xr:uid="{83D35B98-C3CD-4BAB-8D29-EB159096069B}"/>
    <cellStyle name="Comma 16 3 4" xfId="43030" xr:uid="{A19A8A9F-E5D3-4ED2-995C-698839E7C19F}"/>
    <cellStyle name="Comma 16 3 5" xfId="43031" xr:uid="{CC50064D-95F0-4CD9-BDE7-5B7013D7DB1F}"/>
    <cellStyle name="Comma 16 3 6" xfId="2696" xr:uid="{808DD35C-75E9-43F2-A5A7-DECC4E725FF9}"/>
    <cellStyle name="Comma 16 4" xfId="1265" xr:uid="{F8C40390-699A-446A-955E-379B8FE396E9}"/>
    <cellStyle name="Comma 16 4 2" xfId="43032" xr:uid="{A0D9D519-9790-4E15-9813-33E9A651E69F}"/>
    <cellStyle name="Comma 16 4 3" xfId="43033" xr:uid="{329F49D7-934B-464D-9817-FFB3E921AB91}"/>
    <cellStyle name="Comma 16 4 4" xfId="43034" xr:uid="{4842D608-495A-4F0D-8249-A3C547D9ADA9}"/>
    <cellStyle name="Comma 16 4 5" xfId="43035" xr:uid="{51047460-001B-42DE-B973-3231E0DE34C8}"/>
    <cellStyle name="Comma 16 4 6" xfId="2697" xr:uid="{0A6051AA-7FE3-49AB-A4A5-6F60E89B385F}"/>
    <cellStyle name="Comma 16 5" xfId="1826" xr:uid="{5C45DFAF-C246-40F6-902D-0888F66B5BEA}"/>
    <cellStyle name="Comma 16 5 2" xfId="43036" xr:uid="{5236A686-0AFF-4372-A723-C5CD888B7274}"/>
    <cellStyle name="Comma 16 5 3" xfId="43037" xr:uid="{C7913B5C-51F6-4213-B5E5-DFEDDB5A2034}"/>
    <cellStyle name="Comma 16 5 4" xfId="43038" xr:uid="{F447A9EC-B566-4744-9906-2A0D9B5B44DA}"/>
    <cellStyle name="Comma 16 5 5" xfId="43039" xr:uid="{9ADB9B3B-D18C-4ACF-982B-A3B0C27FD08F}"/>
    <cellStyle name="Comma 16 5 6" xfId="2698" xr:uid="{189B4FD0-41B4-4190-AB1D-BD2156D1CECB}"/>
    <cellStyle name="Comma 16 6" xfId="2699" xr:uid="{236A8D1D-30F8-42E4-9B80-D6B870C0AF84}"/>
    <cellStyle name="Comma 16 6 2" xfId="43040" xr:uid="{94F36A29-0FFE-488E-B1C9-7E26186B7210}"/>
    <cellStyle name="Comma 16 6 3" xfId="43041" xr:uid="{74B33C31-7677-44A0-8905-1E89308E6839}"/>
    <cellStyle name="Comma 16 6 4" xfId="43042" xr:uid="{87A7123D-7BEA-4637-9D0A-C1A91B3E594D}"/>
    <cellStyle name="Comma 16 6 5" xfId="43043" xr:uid="{B216F8C2-1316-4C20-93C5-E4466B96CC5B}"/>
    <cellStyle name="Comma 16 7" xfId="2700" xr:uid="{7B05B9FB-3CEF-4B0E-BFDC-2DA99A519119}"/>
    <cellStyle name="Comma 16 7 2" xfId="43044" xr:uid="{6D095146-080C-49AF-99DC-5C8C4CAB8466}"/>
    <cellStyle name="Comma 16 7 3" xfId="43045" xr:uid="{BE24DA77-7FCB-4648-87E4-7C52234485D2}"/>
    <cellStyle name="Comma 16 7 4" xfId="43046" xr:uid="{C63780ED-D1FF-4B39-8F5C-19D2024E11A7}"/>
    <cellStyle name="Comma 16 7 5" xfId="43047" xr:uid="{320B94A3-0114-46DD-AF73-0BBCC8E98835}"/>
    <cellStyle name="Comma 16 8" xfId="2701" xr:uid="{A78E9736-20AC-4742-BFDC-BBCC70FBFB7D}"/>
    <cellStyle name="Comma 16 8 2" xfId="43048" xr:uid="{125F401F-F957-483E-91DE-EE6963749460}"/>
    <cellStyle name="Comma 16 8 3" xfId="43049" xr:uid="{99A27147-F9C1-4605-AED5-E59E9C0623AF}"/>
    <cellStyle name="Comma 16 8 4" xfId="43050" xr:uid="{4FB30112-6497-4351-906A-9B2623EB3F62}"/>
    <cellStyle name="Comma 16 8 5" xfId="43051" xr:uid="{0CAE613C-FA52-4C74-BB4F-B7D8CE64D49C}"/>
    <cellStyle name="Comma 16 9" xfId="2702" xr:uid="{D3D14608-0B39-4450-981E-3EF746DE4D6F}"/>
    <cellStyle name="Comma 16 9 2" xfId="43052" xr:uid="{10D4F633-2F65-43B1-BDD8-E4241FD95A27}"/>
    <cellStyle name="Comma 16 9 3" xfId="43053" xr:uid="{C045819D-B678-40CD-A6B7-096BA65C2FAA}"/>
    <cellStyle name="Comma 16 9 4" xfId="43054" xr:uid="{55E71577-E97C-46E3-87D5-9A2BB8CF11D3}"/>
    <cellStyle name="Comma 16 9 5" xfId="43055" xr:uid="{31D14DA7-A882-451C-B762-F7FB1C1419A5}"/>
    <cellStyle name="Comma 160" xfId="2703" xr:uid="{38E6EDFD-E6F4-4BAB-AA30-DFFD4D283876}"/>
    <cellStyle name="Comma 160 2" xfId="56423" xr:uid="{4A87F965-A9EC-4117-B73D-C08C4402D5B3}"/>
    <cellStyle name="Comma 161" xfId="2704" xr:uid="{0C7696F5-6AB4-47C4-9369-8ED410546EE4}"/>
    <cellStyle name="Comma 161 2" xfId="56410" xr:uid="{86C8C41A-C6BE-4D3F-8572-2BF008D54B1D}"/>
    <cellStyle name="Comma 162" xfId="2705" xr:uid="{504F9ADC-B50D-4329-8444-252CD2074F13}"/>
    <cellStyle name="Comma 162 2" xfId="56422" xr:uid="{19A015B7-765B-4540-BFFE-85131F638051}"/>
    <cellStyle name="Comma 163" xfId="2706" xr:uid="{CA7F4049-76F0-464F-9281-DC8E1D463013}"/>
    <cellStyle name="Comma 163 2" xfId="56434" xr:uid="{99C3B8F2-98ED-44CD-A09F-D431B531C77B}"/>
    <cellStyle name="Comma 164" xfId="2707" xr:uid="{B4993041-C2AC-4B47-B038-53107905D9BC}"/>
    <cellStyle name="Comma 164 2" xfId="56443" xr:uid="{7EC2FB4C-8C3C-48C0-B65F-4B23C300669F}"/>
    <cellStyle name="Comma 165" xfId="2708" xr:uid="{CEF96D23-8834-4ACB-BD20-05E60B6AE609}"/>
    <cellStyle name="Comma 166" xfId="2709" xr:uid="{E37D2849-177B-44A3-9349-8F6C07D6B004}"/>
    <cellStyle name="Comma 167" xfId="2710" xr:uid="{B98C22B8-69BB-4E25-93FF-174A01F7CE60}"/>
    <cellStyle name="Comma 168" xfId="2711" xr:uid="{7D2F928E-171A-40D5-81B3-7BA323C6B30F}"/>
    <cellStyle name="Comma 169" xfId="2712" xr:uid="{18D3C81C-6A15-408E-98F8-D1FAB4AB9334}"/>
    <cellStyle name="Comma 17" xfId="156" xr:uid="{D3FC301F-D630-4A0C-8178-242F948CEAEC}"/>
    <cellStyle name="Comma 17 10" xfId="2714" xr:uid="{00A408FD-83C4-45EA-B2A0-3EBD1AE21E96}"/>
    <cellStyle name="Comma 17 10 2" xfId="43056" xr:uid="{E20B518F-9DED-4F5C-8203-B7635EA56B9A}"/>
    <cellStyle name="Comma 17 10 3" xfId="43057" xr:uid="{3B1B345E-CDAB-4B6B-A92A-BA4037FFE0EC}"/>
    <cellStyle name="Comma 17 10 4" xfId="43058" xr:uid="{76002FC4-2311-4BC1-9D08-F9F051483ADF}"/>
    <cellStyle name="Comma 17 10 5" xfId="43059" xr:uid="{732CA710-6C7C-40FD-A10F-84D326DFDEB0}"/>
    <cellStyle name="Comma 17 11" xfId="2715" xr:uid="{037C4270-D233-46F5-A29C-2D5627E6D85C}"/>
    <cellStyle name="Comma 17 11 2" xfId="43060" xr:uid="{C5E3EEED-BDB6-438C-BF6D-7ADB585873B1}"/>
    <cellStyle name="Comma 17 11 3" xfId="43061" xr:uid="{BAAC7595-A8DB-430A-B5BC-A350C6EB6635}"/>
    <cellStyle name="Comma 17 11 4" xfId="43062" xr:uid="{7B5F9DFF-2F8A-41E0-B2A4-A9F03DB6F449}"/>
    <cellStyle name="Comma 17 11 5" xfId="43063" xr:uid="{03FC0490-9A9E-4B69-98F1-86EC85B2E7EE}"/>
    <cellStyle name="Comma 17 12" xfId="2716" xr:uid="{047AC435-062B-4141-8E63-6AFF3839E18F}"/>
    <cellStyle name="Comma 17 12 2" xfId="43064" xr:uid="{51CDC5D1-3372-463B-9DD5-2137B276B889}"/>
    <cellStyle name="Comma 17 12 3" xfId="43065" xr:uid="{9292B169-8542-4F91-B756-ECCC5907DBA7}"/>
    <cellStyle name="Comma 17 12 4" xfId="43066" xr:uid="{A38C10B0-4DC4-4B2C-8D85-0DA9AC61BE8C}"/>
    <cellStyle name="Comma 17 12 5" xfId="43067" xr:uid="{82295028-BBE0-4771-AD65-A3F1761824C9}"/>
    <cellStyle name="Comma 17 13" xfId="2717" xr:uid="{0C5107AB-9250-41DF-BA12-357B5CA44671}"/>
    <cellStyle name="Comma 17 13 2" xfId="43068" xr:uid="{5A373E9B-F85D-4E01-A82B-EFA19A445E95}"/>
    <cellStyle name="Comma 17 13 3" xfId="43069" xr:uid="{89D4734C-25DC-4DBF-B49A-6559A6359493}"/>
    <cellStyle name="Comma 17 13 4" xfId="43070" xr:uid="{603BFAEE-2300-4B6F-A4DA-7E9D794A195F}"/>
    <cellStyle name="Comma 17 13 5" xfId="43071" xr:uid="{4C1C51E1-9BDB-4BF1-B82F-29757982D7AF}"/>
    <cellStyle name="Comma 17 14" xfId="2718" xr:uid="{037B52FA-0BD5-4C31-A8EA-F469E70ECD6C}"/>
    <cellStyle name="Comma 17 14 2" xfId="43072" xr:uid="{66E624C7-5BC8-4F5B-8B2B-CCF1B6405315}"/>
    <cellStyle name="Comma 17 14 3" xfId="43073" xr:uid="{912D01D3-F987-4E4E-A390-AA21C77954D4}"/>
    <cellStyle name="Comma 17 14 4" xfId="43074" xr:uid="{6D2AA0A7-D9E9-42E3-8CF3-3BCA6E533D28}"/>
    <cellStyle name="Comma 17 14 5" xfId="43075" xr:uid="{36A97745-3469-41B2-B573-2117647A15BD}"/>
    <cellStyle name="Comma 17 15" xfId="48978" xr:uid="{657B2C09-28F0-4F41-8E69-D53B95930FD5}"/>
    <cellStyle name="Comma 17 16" xfId="50545" xr:uid="{BB17E3F6-8232-4217-8F8B-C27EB5E9D2C8}"/>
    <cellStyle name="Comma 17 17" xfId="51002" xr:uid="{39CC374B-B511-4D98-BDE7-E513F39D8BB5}"/>
    <cellStyle name="Comma 17 18" xfId="51334" xr:uid="{B1DC1C4E-F8A1-444C-A476-C6FCB54AAD19}"/>
    <cellStyle name="Comma 17 19" xfId="51613" xr:uid="{CEC55DA3-0008-4413-9DBC-14241935D68E}"/>
    <cellStyle name="Comma 17 2" xfId="1268" xr:uid="{02FBBCA8-31C9-4C01-A1C6-03D6918FE6D5}"/>
    <cellStyle name="Comma 17 2 2" xfId="43076" xr:uid="{5DD5120F-6D56-4769-9B52-0A814ED77371}"/>
    <cellStyle name="Comma 17 2 3" xfId="43077" xr:uid="{C12B7D20-5579-4477-935C-001525A3BCD7}"/>
    <cellStyle name="Comma 17 2 4" xfId="43078" xr:uid="{BDFB6279-AD50-4F3C-9D32-6E3AAF7454D1}"/>
    <cellStyle name="Comma 17 2 5" xfId="43079" xr:uid="{541C1278-1CCD-4623-9628-724316B8D957}"/>
    <cellStyle name="Comma 17 2 6" xfId="48979" xr:uid="{A45C995F-92A7-4333-8506-C542CF48B92E}"/>
    <cellStyle name="Comma 17 2 7" xfId="2719" xr:uid="{CEBD09B9-96B9-4644-B6F4-26809DC609B8}"/>
    <cellStyle name="Comma 17 20" xfId="51882" xr:uid="{57E02EA3-274F-45E7-8709-0C790A8BD322}"/>
    <cellStyle name="Comma 17 21" xfId="52135" xr:uid="{85E19E91-B8D8-4243-93EB-3F45F6066251}"/>
    <cellStyle name="Comma 17 22" xfId="52390" xr:uid="{ABDDF4BD-8754-4637-A82F-4C89BEBD2093}"/>
    <cellStyle name="Comma 17 23" xfId="52638" xr:uid="{C163E873-28A0-4A1C-86B0-DE0C3375A522}"/>
    <cellStyle name="Comma 17 24" xfId="53130" xr:uid="{6C594831-D4D0-4A77-BB17-14056A3F47B3}"/>
    <cellStyle name="Comma 17 25" xfId="2713" xr:uid="{A214AAE9-AA1A-433E-8B37-F4A69D853026}"/>
    <cellStyle name="Comma 17 3" xfId="1825" xr:uid="{8C44B24D-4335-4CD5-8F63-0001C7A68635}"/>
    <cellStyle name="Comma 17 3 2" xfId="43080" xr:uid="{91CAA1E3-843A-467B-B05B-580E67AACF85}"/>
    <cellStyle name="Comma 17 3 3" xfId="43081" xr:uid="{452B8327-63D3-48C2-8BC7-58545983D211}"/>
    <cellStyle name="Comma 17 3 4" xfId="43082" xr:uid="{88344349-DC6E-4F9B-814B-FF190034A115}"/>
    <cellStyle name="Comma 17 3 5" xfId="43083" xr:uid="{29336BBE-9947-4F18-BDEB-38A4A8A1E6CA}"/>
    <cellStyle name="Comma 17 3 6" xfId="52886" xr:uid="{A43D1DF8-C37A-40C7-8808-E157C320BC2D}"/>
    <cellStyle name="Comma 17 3 7" xfId="53376" xr:uid="{1599D877-F763-48FB-A650-09371E92222F}"/>
    <cellStyle name="Comma 17 3 8" xfId="2720" xr:uid="{A3D03EF5-CC5C-411B-9859-605B628A6A8B}"/>
    <cellStyle name="Comma 17 4" xfId="2721" xr:uid="{2585E9BE-B40E-4C6E-9365-2A2C879A293D}"/>
    <cellStyle name="Comma 17 4 2" xfId="43084" xr:uid="{E5F5682E-D52D-4851-87BF-2FCA4685F137}"/>
    <cellStyle name="Comma 17 4 3" xfId="43085" xr:uid="{91D18A54-0C45-4C38-8FC5-21E0ECD79EC9}"/>
    <cellStyle name="Comma 17 4 4" xfId="43086" xr:uid="{ABBBC3B3-BFEB-4453-A9AC-DCC7BC7BE788}"/>
    <cellStyle name="Comma 17 4 5" xfId="43087" xr:uid="{CBFC265C-52FC-4EC0-B58B-46D6DFEFD0C7}"/>
    <cellStyle name="Comma 17 4 6" xfId="56233" xr:uid="{1EE27D0B-1327-4F81-BAC5-CFB280835D79}"/>
    <cellStyle name="Comma 17 5" xfId="2722" xr:uid="{596091A4-B93E-4580-A1DD-8868B8CFC333}"/>
    <cellStyle name="Comma 17 5 2" xfId="43088" xr:uid="{98AFAD66-9EBC-4578-87B1-8694656B4CE4}"/>
    <cellStyle name="Comma 17 5 3" xfId="43089" xr:uid="{65F74718-B9FE-4221-8E71-1CECEAEC7539}"/>
    <cellStyle name="Comma 17 5 4" xfId="43090" xr:uid="{5F2870D9-CE57-4B46-90F1-0AAF99B0A27A}"/>
    <cellStyle name="Comma 17 5 5" xfId="43091" xr:uid="{5692EF00-B233-42F9-8771-C036C344DF91}"/>
    <cellStyle name="Comma 17 6" xfId="2723" xr:uid="{EAA043FF-ED84-4B4D-B76F-96B816C6EA88}"/>
    <cellStyle name="Comma 17 6 2" xfId="43092" xr:uid="{262A515C-8A9E-4BF4-B249-8672BAE4C894}"/>
    <cellStyle name="Comma 17 6 3" xfId="43093" xr:uid="{101433A3-2D51-495E-AC92-CEA744845EE7}"/>
    <cellStyle name="Comma 17 6 4" xfId="43094" xr:uid="{EB7751E1-4EBE-4763-BFA9-22E42DE5C200}"/>
    <cellStyle name="Comma 17 6 5" xfId="43095" xr:uid="{D74257DE-3281-4BC4-AEB1-8DD13773EEBE}"/>
    <cellStyle name="Comma 17 7" xfId="2724" xr:uid="{2FAB4CC1-79C3-4263-B076-2DD3FBBCB5B6}"/>
    <cellStyle name="Comma 17 7 2" xfId="43096" xr:uid="{EED942F0-374B-446B-B94D-F71D5F5859E8}"/>
    <cellStyle name="Comma 17 7 3" xfId="43097" xr:uid="{B076C357-F053-40A4-A6D1-20C356BEBDD7}"/>
    <cellStyle name="Comma 17 7 4" xfId="43098" xr:uid="{582ECE39-4A64-4FFF-9DAE-BC517D40B643}"/>
    <cellStyle name="Comma 17 7 5" xfId="43099" xr:uid="{5E58B457-513C-4413-ACB9-460252EF1DE4}"/>
    <cellStyle name="Comma 17 8" xfId="2725" xr:uid="{66CFE504-4207-4E5B-953D-63C262E32CF4}"/>
    <cellStyle name="Comma 17 8 2" xfId="43100" xr:uid="{DB08BCD0-57FB-4042-A1C0-414E475FC090}"/>
    <cellStyle name="Comma 17 8 3" xfId="43101" xr:uid="{2B828C37-F0C4-4D79-BEFD-F1972442BE48}"/>
    <cellStyle name="Comma 17 8 4" xfId="43102" xr:uid="{565A4EEC-CD44-42BC-B7B0-89803BB68663}"/>
    <cellStyle name="Comma 17 8 5" xfId="43103" xr:uid="{833DB935-52CF-4196-B90C-B796D6A308F8}"/>
    <cellStyle name="Comma 17 9" xfId="2726" xr:uid="{75A55006-9C90-4F52-9F74-B95B3BB2829D}"/>
    <cellStyle name="Comma 17 9 2" xfId="43104" xr:uid="{50AFB045-42FD-494A-8EE0-0B12DFCC31F7}"/>
    <cellStyle name="Comma 17 9 3" xfId="43105" xr:uid="{3455A07E-5B06-4564-89FD-2C590EE2E096}"/>
    <cellStyle name="Comma 17 9 4" xfId="43106" xr:uid="{F0C06960-DB7B-439C-97C6-7D1AC2D5876E}"/>
    <cellStyle name="Comma 17 9 5" xfId="43107" xr:uid="{48AA42EF-4307-4517-BB21-53813403821C}"/>
    <cellStyle name="Comma 170" xfId="2727" xr:uid="{F9351188-DCD5-4EC0-89E4-A2A5B3902D9B}"/>
    <cellStyle name="Comma 171" xfId="2728" xr:uid="{7F864282-1F82-4ED7-9CB9-94611848658E}"/>
    <cellStyle name="Comma 172" xfId="2729" xr:uid="{BBCC72E5-D465-4DC7-8968-724E2CC7A504}"/>
    <cellStyle name="Comma 173" xfId="2730" xr:uid="{352EA417-FD14-4D2B-8744-FE3E750DCF2D}"/>
    <cellStyle name="Comma 174" xfId="2731" xr:uid="{7EF38555-E0DD-4A90-AEEA-146211C5D833}"/>
    <cellStyle name="Comma 175" xfId="2732" xr:uid="{B763274F-E6B6-4F3C-A1C4-89854050A788}"/>
    <cellStyle name="Comma 176" xfId="2733" xr:uid="{415BFC63-BD91-4A3D-AB84-4FB5ADD6B120}"/>
    <cellStyle name="Comma 177" xfId="2734" xr:uid="{2F4188E1-FA01-4BDD-8286-8C535B5F9B40}"/>
    <cellStyle name="Comma 178" xfId="2735" xr:uid="{1A5EE7A7-356D-43FA-BF9C-9A14CD7BB02C}"/>
    <cellStyle name="Comma 179" xfId="2736" xr:uid="{BE97D9D1-8181-4B86-AF06-AF31CF1149A2}"/>
    <cellStyle name="Comma 18" xfId="160" xr:uid="{0EE4DDBD-1AAA-4616-8CF4-AC479429BD4E}"/>
    <cellStyle name="Comma 18 10" xfId="2738" xr:uid="{43BCB84D-8B08-4BF4-98C6-2CF348A7318C}"/>
    <cellStyle name="Comma 18 10 2" xfId="43108" xr:uid="{ED03F87B-5157-4C08-B668-3D64DFEA9667}"/>
    <cellStyle name="Comma 18 10 3" xfId="43109" xr:uid="{7C03C3C6-2CBA-4A03-81C0-1CF9E563CEFC}"/>
    <cellStyle name="Comma 18 10 4" xfId="43110" xr:uid="{CB54A8B3-B0DD-47E3-941D-505D52B58F33}"/>
    <cellStyle name="Comma 18 10 5" xfId="43111" xr:uid="{44704F12-6A9E-46B6-BAB9-5F232E6EBB1C}"/>
    <cellStyle name="Comma 18 11" xfId="2739" xr:uid="{FAE558E1-92D9-4A36-A671-54D65EB6A167}"/>
    <cellStyle name="Comma 18 11 2" xfId="43112" xr:uid="{5D6B354F-FC68-4266-800F-3CD468F9D3E8}"/>
    <cellStyle name="Comma 18 11 3" xfId="43113" xr:uid="{9BA695D3-B4AE-4FC6-B827-CBCA5CA59D84}"/>
    <cellStyle name="Comma 18 11 4" xfId="43114" xr:uid="{CB4E3EDB-D152-4C39-81F8-5D4DC1934121}"/>
    <cellStyle name="Comma 18 11 5" xfId="43115" xr:uid="{94E773A1-46C4-41D9-B0AA-D17828047BCA}"/>
    <cellStyle name="Comma 18 12" xfId="2740" xr:uid="{05448CDC-2B7B-4E58-AF08-D785F951B2FA}"/>
    <cellStyle name="Comma 18 12 2" xfId="43116" xr:uid="{7D6F8DC3-CC76-4C58-81B4-ABEEBDBA57E6}"/>
    <cellStyle name="Comma 18 12 3" xfId="43117" xr:uid="{AF1C9DA6-F3F2-4FDC-90AB-5AECDB8B568C}"/>
    <cellStyle name="Comma 18 12 4" xfId="43118" xr:uid="{19A04EB4-8C3D-49AA-8C3C-868E274C93B3}"/>
    <cellStyle name="Comma 18 12 5" xfId="43119" xr:uid="{99507B73-86A0-4345-899E-C6179AD4927F}"/>
    <cellStyle name="Comma 18 13" xfId="2741" xr:uid="{080F7A2A-6E17-4E33-94E6-9A1E6B92618A}"/>
    <cellStyle name="Comma 18 13 2" xfId="43120" xr:uid="{117BD007-C9D9-49AA-8BAC-80F161E49F7A}"/>
    <cellStyle name="Comma 18 13 3" xfId="43121" xr:uid="{7458DB9E-4684-4110-AC80-9502A3D8C0C8}"/>
    <cellStyle name="Comma 18 13 4" xfId="43122" xr:uid="{0DECD8DB-64C6-4E62-B5CF-1F00F4A3DA62}"/>
    <cellStyle name="Comma 18 13 5" xfId="43123" xr:uid="{4EC3A381-1F9B-4EA8-ACFF-D32F48DDEAF9}"/>
    <cellStyle name="Comma 18 14" xfId="2742" xr:uid="{EDA4688C-7B15-4E0E-A856-455184290D1A}"/>
    <cellStyle name="Comma 18 14 2" xfId="43124" xr:uid="{7A4E2444-F342-4998-A9BA-63DF6C7C2D7F}"/>
    <cellStyle name="Comma 18 14 3" xfId="43125" xr:uid="{1C91AC6D-2FB9-44A9-8D4E-AFDCA00ECB3F}"/>
    <cellStyle name="Comma 18 14 4" xfId="43126" xr:uid="{B00CF810-A173-41BB-BDCE-9B272A2E489F}"/>
    <cellStyle name="Comma 18 14 5" xfId="43127" xr:uid="{F313D333-E2B1-4466-95AB-3AD541504530}"/>
    <cellStyle name="Comma 18 15" xfId="2737" xr:uid="{D8C82A7E-DE9B-4E3A-84D3-BEE01A6DF881}"/>
    <cellStyle name="Comma 18 2" xfId="1269" xr:uid="{AFCA6E2D-ADB8-4E6C-899E-6FBDE9B295E0}"/>
    <cellStyle name="Comma 18 2 2" xfId="43128" xr:uid="{7173A009-A7A8-454F-8E7A-53CC7325E27B}"/>
    <cellStyle name="Comma 18 2 3" xfId="43129" xr:uid="{887A1970-434F-4F24-8234-5A95B2C0280D}"/>
    <cellStyle name="Comma 18 2 4" xfId="43130" xr:uid="{1101C860-F4A3-461C-A93F-81086E77841A}"/>
    <cellStyle name="Comma 18 2 5" xfId="43131" xr:uid="{AD616EE9-CBB8-4979-9334-821286B5776D}"/>
    <cellStyle name="Comma 18 2 6" xfId="56232" xr:uid="{1ED22F0F-B1EA-417C-8E83-61D8C35379FD}"/>
    <cellStyle name="Comma 18 2 7" xfId="2743" xr:uid="{284C20DC-13A6-4965-A04C-32991FB38B16}"/>
    <cellStyle name="Comma 18 3" xfId="1829" xr:uid="{F3CF2602-8D5B-407D-8655-DF8A97F72D2E}"/>
    <cellStyle name="Comma 18 3 2" xfId="43132" xr:uid="{30106A28-11B3-4D5B-86BA-3DBB5A8764C7}"/>
    <cellStyle name="Comma 18 3 3" xfId="43133" xr:uid="{5A5DB282-30BC-4127-97A7-93516FFF7385}"/>
    <cellStyle name="Comma 18 3 4" xfId="43134" xr:uid="{08A962F7-EE0B-4F6E-9723-FABEB334AFBC}"/>
    <cellStyle name="Comma 18 3 5" xfId="43135" xr:uid="{375551D8-076E-4BFC-9F74-800CF4EDDF6D}"/>
    <cellStyle name="Comma 18 3 6" xfId="2744" xr:uid="{B6FDC3BD-3B0B-40D7-97A4-03BB162E451B}"/>
    <cellStyle name="Comma 18 4" xfId="2745" xr:uid="{B7121607-E675-4534-BE9F-DBB8DEBB2AC7}"/>
    <cellStyle name="Comma 18 4 2" xfId="43136" xr:uid="{94F89A99-15D2-421C-B442-FAFAEC7B68CC}"/>
    <cellStyle name="Comma 18 4 3" xfId="43137" xr:uid="{0ECD502D-652D-487B-8C12-FE300EEECDED}"/>
    <cellStyle name="Comma 18 4 4" xfId="43138" xr:uid="{E42971D1-8144-459F-BA82-71714212572A}"/>
    <cellStyle name="Comma 18 4 5" xfId="43139" xr:uid="{2F1E1210-8EB4-4FA1-995D-28B548369D78}"/>
    <cellStyle name="Comma 18 5" xfId="2746" xr:uid="{B3576D7A-BDAB-47ED-8CBD-C6389B6D9F80}"/>
    <cellStyle name="Comma 18 5 2" xfId="43140" xr:uid="{3D867BF3-3867-42FC-AE7B-05C56FE8F2AE}"/>
    <cellStyle name="Comma 18 5 3" xfId="43141" xr:uid="{BD07662F-EB1C-4424-9C48-15C9DA1B8C08}"/>
    <cellStyle name="Comma 18 5 4" xfId="43142" xr:uid="{12D3A7BB-85D2-41AA-80C7-3A6BCB10732F}"/>
    <cellStyle name="Comma 18 5 5" xfId="43143" xr:uid="{1D982D18-4030-44D2-9DA1-F8645340AE20}"/>
    <cellStyle name="Comma 18 6" xfId="2747" xr:uid="{C40D4B20-821A-4BC6-AA0E-A6BADA4088D5}"/>
    <cellStyle name="Comma 18 6 2" xfId="43144" xr:uid="{C4C071F6-F98D-4501-A62F-A97817C14BDD}"/>
    <cellStyle name="Comma 18 6 3" xfId="43145" xr:uid="{4F174687-BB34-43BC-9BC7-C32502633DC6}"/>
    <cellStyle name="Comma 18 6 4" xfId="43146" xr:uid="{3E10D840-9000-41F0-98ED-B30B9B547509}"/>
    <cellStyle name="Comma 18 6 5" xfId="43147" xr:uid="{C0A660C4-7396-4C52-844F-8753B0695CCB}"/>
    <cellStyle name="Comma 18 7" xfId="2748" xr:uid="{642241A0-9D3A-43EB-9601-C38007B4FD61}"/>
    <cellStyle name="Comma 18 7 2" xfId="43148" xr:uid="{69171238-FC9B-439D-9F78-38376D9F09D2}"/>
    <cellStyle name="Comma 18 7 3" xfId="43149" xr:uid="{7B881D6D-D3F5-4A3C-A6ED-2F09C2788650}"/>
    <cellStyle name="Comma 18 7 4" xfId="43150" xr:uid="{FE1E6E8E-2278-4271-8F38-DA1D3C6D964F}"/>
    <cellStyle name="Comma 18 7 5" xfId="43151" xr:uid="{179CFE4F-5C15-4ECD-915B-8DCDFC1B93C6}"/>
    <cellStyle name="Comma 18 8" xfId="2749" xr:uid="{1E9C2AB0-C47C-4E15-954A-6FA194EA4EF0}"/>
    <cellStyle name="Comma 18 8 2" xfId="43152" xr:uid="{37A812C4-DF59-4526-9C64-0506952D58F7}"/>
    <cellStyle name="Comma 18 8 3" xfId="43153" xr:uid="{95EECEB5-F45F-4933-B07C-C2F328371F65}"/>
    <cellStyle name="Comma 18 8 4" xfId="43154" xr:uid="{A2C49047-DF8F-4D8D-9EB1-A1ABF9E9A7AE}"/>
    <cellStyle name="Comma 18 8 5" xfId="43155" xr:uid="{F2066C1C-6776-4486-BA42-318B0DFA5F99}"/>
    <cellStyle name="Comma 18 9" xfId="2750" xr:uid="{F0028A18-9B4B-476F-BD67-B61B658A7796}"/>
    <cellStyle name="Comma 18 9 2" xfId="43156" xr:uid="{40D5717A-720B-4B67-9352-3615B4F42675}"/>
    <cellStyle name="Comma 18 9 3" xfId="43157" xr:uid="{465CDAE8-9CA6-485C-B0FC-E99DFC4BBD24}"/>
    <cellStyle name="Comma 18 9 4" xfId="43158" xr:uid="{E66876E0-10D0-4C5A-8D16-5DAFA844C553}"/>
    <cellStyle name="Comma 18 9 5" xfId="43159" xr:uid="{CF7B0532-BE62-4D85-8B4B-C4D9493245C3}"/>
    <cellStyle name="Comma 180" xfId="2751" xr:uid="{FE8EC2A7-EE0F-4765-9468-A3F6ECE7BC1A}"/>
    <cellStyle name="Comma 181" xfId="2752" xr:uid="{EA85E148-EAAA-4E29-AD81-FB803531EB7A}"/>
    <cellStyle name="Comma 182" xfId="2753" xr:uid="{66B7F63E-9C1F-4DA1-9C86-D54EA677963A}"/>
    <cellStyle name="Comma 183" xfId="2754" xr:uid="{E4D545B6-DE50-4C9E-9F49-818987785A17}"/>
    <cellStyle name="Comma 184" xfId="2755" xr:uid="{630B8765-B059-4747-BAB0-C10524E8B602}"/>
    <cellStyle name="Comma 185" xfId="2756" xr:uid="{53565C8B-D24F-4CF8-BBB0-94E2EC105B90}"/>
    <cellStyle name="Comma 186" xfId="2757" xr:uid="{1744F1F5-7C48-4C03-9AB2-DF6E501A345B}"/>
    <cellStyle name="Comma 187" xfId="2758" xr:uid="{6D16AC3C-A2DF-4D32-BE11-4BD42437B81F}"/>
    <cellStyle name="Comma 188" xfId="2759" xr:uid="{32ABB230-76BF-482B-92B2-C593D2CBF2C3}"/>
    <cellStyle name="Comma 189" xfId="2760" xr:uid="{C862C8A0-04B0-4390-8EAA-5CA0394372B4}"/>
    <cellStyle name="Comma 19" xfId="161" xr:uid="{A780C5A2-1B69-40C6-B5B7-E7EB7D882078}"/>
    <cellStyle name="Comma 19 10" xfId="52391" xr:uid="{0A250B9F-FE89-4BF1-8050-2288C3310E18}"/>
    <cellStyle name="Comma 19 11" xfId="52639" xr:uid="{82A4A18A-098F-4CD2-9458-BFE3F2F05ACE}"/>
    <cellStyle name="Comma 19 12" xfId="53131" xr:uid="{C2C1B626-BBFA-4891-BE36-F25EE72CFED8}"/>
    <cellStyle name="Comma 19 2" xfId="1270" xr:uid="{1D4C6620-720D-4E8E-8B1A-02D5E417B759}"/>
    <cellStyle name="Comma 19 2 2" xfId="48981" xr:uid="{D51576C5-082C-4CF9-B248-D0027818AE4C}"/>
    <cellStyle name="Comma 19 3" xfId="48980" xr:uid="{192AEA13-14D0-4247-ACC5-4F10A73172FB}"/>
    <cellStyle name="Comma 19 3 2" xfId="52887" xr:uid="{712EAC20-742B-42D1-A93C-221C7B85B1A2}"/>
    <cellStyle name="Comma 19 3 3" xfId="53377" xr:uid="{E02BB8C5-3F54-49B7-BB99-FFA0423239FC}"/>
    <cellStyle name="Comma 19 4" xfId="50546" xr:uid="{C40DB22C-BAFB-4D67-B95B-57967289CECA}"/>
    <cellStyle name="Comma 19 4 2" xfId="56215" xr:uid="{C48E1F95-F84F-4138-9DD0-A775CC3B69EA}"/>
    <cellStyle name="Comma 19 5" xfId="51003" xr:uid="{1FBED7CF-9FCE-4C5E-978B-4C753131EC30}"/>
    <cellStyle name="Comma 19 6" xfId="51335" xr:uid="{4CA9970C-83EA-4F43-9DB7-82C09DF05CB4}"/>
    <cellStyle name="Comma 19 7" xfId="51614" xr:uid="{BC13563F-9782-4A24-85E4-6619C1B2A32A}"/>
    <cellStyle name="Comma 19 8" xfId="51883" xr:uid="{A3BA9B80-9DB8-445C-82C8-A6F27F33612D}"/>
    <cellStyle name="Comma 19 9" xfId="52136" xr:uid="{D9555E08-009D-4E8C-B916-8B6A6EAE345A}"/>
    <cellStyle name="Comma 190" xfId="2761" xr:uid="{566BFF27-A072-4E57-B8B9-47D02E0B9550}"/>
    <cellStyle name="Comma 191" xfId="2762" xr:uid="{47627DAF-52C0-4BD1-BF61-BF5140036FD9}"/>
    <cellStyle name="Comma 192" xfId="2763" xr:uid="{8CAD40D5-FA7C-40DE-85C9-8E674AC6B2F3}"/>
    <cellStyle name="Comma 193" xfId="2764" xr:uid="{3651E4F0-4C28-4675-B457-3C0092BE2561}"/>
    <cellStyle name="Comma 194" xfId="2765" xr:uid="{DEBD1195-86F7-49A1-B33B-B9E4F7977D2D}"/>
    <cellStyle name="Comma 195" xfId="43160" xr:uid="{C5C38577-5DEA-4DB1-802C-A33815DC9CB4}"/>
    <cellStyle name="Comma 196" xfId="43161" xr:uid="{FB6C554B-19F1-468A-A537-05C5233C078A}"/>
    <cellStyle name="Comma 197" xfId="43162" xr:uid="{90B3E6F5-1C15-499F-8C50-891918B4C5D7}"/>
    <cellStyle name="Comma 198" xfId="43163" xr:uid="{70508966-18D3-4387-B84C-1891EE96DD62}"/>
    <cellStyle name="Comma 199" xfId="43164" xr:uid="{D88C4FB2-3A10-4E47-BDE0-45947CA65F36}"/>
    <cellStyle name="Comma 2" xfId="8" xr:uid="{00000000-0005-0000-0000-00003E000000}"/>
    <cellStyle name="Comma 2 10" xfId="1997" xr:uid="{8A50C972-5CDB-4F0B-989C-C0AEB1778152}"/>
    <cellStyle name="Comma 2 10 10" xfId="48982" xr:uid="{F4745202-3A5C-406B-AEEE-32A948381DE4}"/>
    <cellStyle name="Comma 2 10 11" xfId="50547" xr:uid="{B61E8446-CA58-4B87-B3AE-A7EEDB0E0919}"/>
    <cellStyle name="Comma 2 10 12" xfId="51004" xr:uid="{6649BEED-26FC-426D-98B7-3877BF6783F8}"/>
    <cellStyle name="Comma 2 10 13" xfId="51336" xr:uid="{1C5CEAC2-7AFA-4A61-BCFA-08C80ACDA467}"/>
    <cellStyle name="Comma 2 10 14" xfId="51615" xr:uid="{2BBFC5A3-2827-4797-9C19-44D2C1C89421}"/>
    <cellStyle name="Comma 2 10 15" xfId="51884" xr:uid="{B7D4DB1D-F12F-4BBF-96D8-BBD16D641517}"/>
    <cellStyle name="Comma 2 10 16" xfId="52137" xr:uid="{99CB8AE3-71D4-49E1-B8A1-3C15B06DB12B}"/>
    <cellStyle name="Comma 2 10 17" xfId="52392" xr:uid="{693BB353-EF25-4F94-9508-C2FE2B116BD9}"/>
    <cellStyle name="Comma 2 10 18" xfId="52640" xr:uid="{A683928A-F9AF-415B-BA3C-8BB40DD8AA99}"/>
    <cellStyle name="Comma 2 10 19" xfId="53132" xr:uid="{7AA33F06-30EB-46EF-9BF3-4B902B7AC90F}"/>
    <cellStyle name="Comma 2 10 2" xfId="43165" xr:uid="{6CBC1290-5FB1-4C9E-A7A0-197D58057F5F}"/>
    <cellStyle name="Comma 2 10 2 10" xfId="53378" xr:uid="{4B00A96B-0E0F-4947-B477-955233EDFB99}"/>
    <cellStyle name="Comma 2 10 2 2" xfId="43166" xr:uid="{8F305E60-A721-4C24-AD87-43F5074383A1}"/>
    <cellStyle name="Comma 2 10 2 3" xfId="43167" xr:uid="{792F5327-3734-4A66-BCD0-334FC37D92FE}"/>
    <cellStyle name="Comma 2 10 2 4" xfId="43168" xr:uid="{75F47668-481B-4728-8FA0-C24E739C9BE7}"/>
    <cellStyle name="Comma 2 10 2 5" xfId="43169" xr:uid="{B32B4408-083E-424B-9078-6D3D6FAD5167}"/>
    <cellStyle name="Comma 2 10 2 6" xfId="43170" xr:uid="{3A615919-DEB2-4A97-9356-44973D8BC011}"/>
    <cellStyle name="Comma 2 10 2 7" xfId="43171" xr:uid="{3A62DCF9-5880-47AB-906C-863B5B7A7FB2}"/>
    <cellStyle name="Comma 2 10 2 8" xfId="43172" xr:uid="{6737A222-E6C9-4048-B3FE-C3C398C42E51}"/>
    <cellStyle name="Comma 2 10 2 9" xfId="52888" xr:uid="{9E4E80EE-FCCC-4D94-B009-CB2AB8147029}"/>
    <cellStyle name="Comma 2 10 3" xfId="43173" xr:uid="{B651D882-D406-4CFB-981F-5EF4297E950D}"/>
    <cellStyle name="Comma 2 10 3 2" xfId="56156" xr:uid="{41366DD9-9BE2-4F53-BD24-7FDC95DC29E7}"/>
    <cellStyle name="Comma 2 10 4" xfId="43174" xr:uid="{1C23C973-AF70-487A-AC7E-3CD378014B52}"/>
    <cellStyle name="Comma 2 10 4 2" xfId="43175" xr:uid="{BC166403-0657-44B5-B9C0-B0F422960F1B}"/>
    <cellStyle name="Comma 2 10 4 3" xfId="43176" xr:uid="{6092A8B0-27F9-4C86-9F59-C0F4B0042153}"/>
    <cellStyle name="Comma 2 10 5" xfId="43177" xr:uid="{D31A3D85-5442-41AC-BBF5-C59B0EAC3F04}"/>
    <cellStyle name="Comma 2 10 5 2" xfId="43178" xr:uid="{646AAFB0-74A5-45FD-B985-262EF0C45239}"/>
    <cellStyle name="Comma 2 10 5 3" xfId="43179" xr:uid="{5AC81E85-52D0-4445-8B8A-033D72ACA46F}"/>
    <cellStyle name="Comma 2 10 6" xfId="43180" xr:uid="{F2CDD5BB-7577-42C9-BB72-20D2A7CCBBFB}"/>
    <cellStyle name="Comma 2 10 7" xfId="43181" xr:uid="{A0F9152C-6BDC-4667-87A7-E2B9AD14435D}"/>
    <cellStyle name="Comma 2 10 8" xfId="43182" xr:uid="{AB98526C-72FE-4980-8CBE-52E83A658F79}"/>
    <cellStyle name="Comma 2 10 9" xfId="43183" xr:uid="{E4FC1223-6E3B-41C5-ACFF-0DAD34E0EF50}"/>
    <cellStyle name="Comma 2 11" xfId="2766" xr:uid="{12582C63-5CBD-4B42-9CD1-C5FF9438461F}"/>
    <cellStyle name="Comma 2 11 10" xfId="56161" xr:uid="{F8EA383D-68A3-448C-A2CA-4A929F096C04}"/>
    <cellStyle name="Comma 2 11 2" xfId="43184" xr:uid="{F725773D-10E0-47FF-B555-CAFF5BAF469C}"/>
    <cellStyle name="Comma 2 11 2 2" xfId="43185" xr:uid="{FA8B9B69-5466-4FAB-921C-64225688CBCB}"/>
    <cellStyle name="Comma 2 11 2 3" xfId="43186" xr:uid="{C3BB5532-4F58-4D19-8685-1A73E29E2058}"/>
    <cellStyle name="Comma 2 11 2 4" xfId="43187" xr:uid="{C3AD7E04-13B0-4624-ABFC-C5DA8C939BC8}"/>
    <cellStyle name="Comma 2 11 2 5" xfId="43188" xr:uid="{55C2D9B8-96AB-4C50-BC7A-D51106B9BFFF}"/>
    <cellStyle name="Comma 2 11 2 6" xfId="43189" xr:uid="{DF820ECA-1C72-43CA-88A9-25D963B8E47E}"/>
    <cellStyle name="Comma 2 11 2 7" xfId="43190" xr:uid="{8FE0EA18-FFA0-4C97-ACA5-778DDFB2E4B5}"/>
    <cellStyle name="Comma 2 11 2 8" xfId="43191" xr:uid="{8694D43A-1EAA-41BF-BEE5-D8D3F391F211}"/>
    <cellStyle name="Comma 2 11 3" xfId="43192" xr:uid="{532A28EE-737D-4BA3-999E-173B432B9F32}"/>
    <cellStyle name="Comma 2 11 4" xfId="43193" xr:uid="{2D43C85A-33EB-484A-A1D1-548F1606877A}"/>
    <cellStyle name="Comma 2 11 4 2" xfId="43194" xr:uid="{B326374A-AB05-4657-B8A8-64AA2F40DFC3}"/>
    <cellStyle name="Comma 2 11 4 3" xfId="43195" xr:uid="{34B00AE3-A67F-4D33-A020-DE90FEF049CC}"/>
    <cellStyle name="Comma 2 11 5" xfId="43196" xr:uid="{046A9798-19BE-47C9-8C51-F834E9F4FE2D}"/>
    <cellStyle name="Comma 2 11 5 2" xfId="43197" xr:uid="{89389A99-74B4-4FAB-9E77-3535B68001CF}"/>
    <cellStyle name="Comma 2 11 5 3" xfId="43198" xr:uid="{F4A957B6-9FDB-48E7-8E71-FBA2E0759EF5}"/>
    <cellStyle name="Comma 2 11 6" xfId="43199" xr:uid="{361C970B-F4BE-4D44-B57E-1949A8C2E675}"/>
    <cellStyle name="Comma 2 11 7" xfId="43200" xr:uid="{8CDF69C2-A34E-4CA8-BD13-EE745083B776}"/>
    <cellStyle name="Comma 2 11 8" xfId="43201" xr:uid="{23D02C20-3345-4D9C-B36F-D7F66A99E89F}"/>
    <cellStyle name="Comma 2 11 9" xfId="43202" xr:uid="{468A521B-F029-4065-924C-ADAE59259C27}"/>
    <cellStyle name="Comma 2 12" xfId="2767" xr:uid="{0F6E5FFF-9DA0-429B-AE8B-A3C8AB490246}"/>
    <cellStyle name="Comma 2 12 2" xfId="2768" xr:uid="{F4F8487A-4E0D-48D7-9AE1-D7E2C280A84A}"/>
    <cellStyle name="Comma 2 12 3" xfId="43203" xr:uid="{186F5233-8FFD-40FF-8DB3-9705BC06B587}"/>
    <cellStyle name="Comma 2 12 4" xfId="43204" xr:uid="{99A4E3E1-79D4-4DB2-BF43-C5F8837C1A54}"/>
    <cellStyle name="Comma 2 12 5" xfId="43205" xr:uid="{601D0288-9299-4F40-B5F4-73B8786678A8}"/>
    <cellStyle name="Comma 2 12 6" xfId="43206" xr:uid="{BEED70EE-F5C9-474D-A739-A36846DF8FB6}"/>
    <cellStyle name="Comma 2 12 7" xfId="43207" xr:uid="{3A4F5B7F-E675-4925-824D-E15CA4F80D29}"/>
    <cellStyle name="Comma 2 12 8" xfId="43208" xr:uid="{C05BDA19-827C-4593-93A4-2317CCA85656}"/>
    <cellStyle name="Comma 2 12 9" xfId="56166" xr:uid="{4F115CF0-CDF2-4877-8A3D-BD9FB716124F}"/>
    <cellStyle name="Comma 2 13" xfId="2769" xr:uid="{0D865418-7126-473D-A656-F94B69EB46AF}"/>
    <cellStyle name="Comma 2 13 10" xfId="56171" xr:uid="{1132EA00-D1F3-4512-80B0-C6BFB3A64DBB}"/>
    <cellStyle name="Comma 2 13 2" xfId="2770" xr:uid="{CA279520-89A1-441B-920F-3A8BCDADC16A}"/>
    <cellStyle name="Comma 2 13 2 2" xfId="43209" xr:uid="{DCFD1755-4FCC-42EC-9B7A-9935438B4967}"/>
    <cellStyle name="Comma 2 13 2 3" xfId="43210" xr:uid="{8C7600BA-50A9-41BB-8561-C40F54BBD291}"/>
    <cellStyle name="Comma 2 13 2 4" xfId="43211" xr:uid="{CE24FEA6-09C6-432A-865C-6AC3AC2BE78D}"/>
    <cellStyle name="Comma 2 13 2 5" xfId="43212" xr:uid="{D6BD005B-BFC2-4F2F-A8B6-667B46AE9694}"/>
    <cellStyle name="Comma 2 13 2 6" xfId="43213" xr:uid="{FDE6703F-51C9-47B4-9D31-BA4D1BDAD811}"/>
    <cellStyle name="Comma 2 13 2 7" xfId="43214" xr:uid="{212091BE-9731-4F92-873C-5CA56965AF82}"/>
    <cellStyle name="Comma 2 13 2 8" xfId="43215" xr:uid="{04E9D0C5-3735-449F-8648-81E9F1169D9D}"/>
    <cellStyle name="Comma 2 13 3" xfId="2771" xr:uid="{40812CC3-6572-4970-9BE6-9F528AFBC838}"/>
    <cellStyle name="Comma 2 13 4" xfId="43216" xr:uid="{375448C7-29E3-454F-BE76-87032E22C071}"/>
    <cellStyle name="Comma 2 13 4 2" xfId="43217" xr:uid="{640C5C53-424F-487B-8281-BB6B5E57228E}"/>
    <cellStyle name="Comma 2 13 4 3" xfId="43218" xr:uid="{6B2753E8-3D45-4720-BD09-9A14995A6187}"/>
    <cellStyle name="Comma 2 13 5" xfId="43219" xr:uid="{35F966C3-E2D5-4127-898B-57DF075FD85B}"/>
    <cellStyle name="Comma 2 13 5 2" xfId="43220" xr:uid="{1AAE6539-843D-4679-9F1A-126096FBDBDA}"/>
    <cellStyle name="Comma 2 13 5 3" xfId="43221" xr:uid="{85FDE6A1-874D-422A-9179-23E49F4531E8}"/>
    <cellStyle name="Comma 2 13 6" xfId="43222" xr:uid="{DD651971-B7E8-46A0-BB97-C21BEADA4C5F}"/>
    <cellStyle name="Comma 2 13 7" xfId="43223" xr:uid="{EF1D0A55-5EDF-49B5-84C9-41EE512BD612}"/>
    <cellStyle name="Comma 2 13 8" xfId="43224" xr:uid="{94149012-AA05-4485-81E9-1DFB29AE812A}"/>
    <cellStyle name="Comma 2 13 9" xfId="43225" xr:uid="{99CEDC37-9204-418B-A302-592288240E2F}"/>
    <cellStyle name="Comma 2 14" xfId="2772" xr:uid="{58845548-4870-4356-83DA-D911B2F6FE56}"/>
    <cellStyle name="Comma 2 14 2" xfId="2773" xr:uid="{FACC8289-53E1-4864-8D4E-17C026732F8E}"/>
    <cellStyle name="Comma 2 14 3" xfId="43226" xr:uid="{2C4A0E07-D3DD-45BB-8D76-7A1F1C6F9F9E}"/>
    <cellStyle name="Comma 2 14 4" xfId="43227" xr:uid="{EBB6562F-11FC-4AC0-9DB2-9E6CFA784C1B}"/>
    <cellStyle name="Comma 2 14 5" xfId="43228" xr:uid="{27B3341F-ADFC-4963-8206-121CBA6689EC}"/>
    <cellStyle name="Comma 2 14 6" xfId="43229" xr:uid="{3FDBE1AA-DFB0-4B5E-AE14-AF4DF3FF2FC0}"/>
    <cellStyle name="Comma 2 14 7" xfId="43230" xr:uid="{F5A90B1E-197D-4DE5-9C7A-47EF5434F102}"/>
    <cellStyle name="Comma 2 14 8" xfId="43231" xr:uid="{4425313F-0484-4E65-95B5-03F9C0C0720F}"/>
    <cellStyle name="Comma 2 14 9" xfId="56175" xr:uid="{C57CC02A-5C40-4ED1-A398-06E6F068516E}"/>
    <cellStyle name="Comma 2 15" xfId="2774" xr:uid="{6BA5BAFB-A3BE-479F-86D3-CC7ED969353B}"/>
    <cellStyle name="Comma 2 15 2" xfId="2775" xr:uid="{3936E3EE-45AF-41CE-B33B-934436E051AE}"/>
    <cellStyle name="Comma 2 15 3" xfId="43232" xr:uid="{F8C05400-9CBC-41AB-9BA7-06CB7BDE199E}"/>
    <cellStyle name="Comma 2 15 4" xfId="43233" xr:uid="{0126AEBC-2EAA-4956-A0AD-E322E6D88172}"/>
    <cellStyle name="Comma 2 15 5" xfId="43234" xr:uid="{2D1FBCDD-4E10-438C-80EF-A36C13B81C19}"/>
    <cellStyle name="Comma 2 15 6" xfId="43235" xr:uid="{0AB3290F-64F3-49CD-924B-3C12E5C8D8E7}"/>
    <cellStyle name="Comma 2 15 7" xfId="43236" xr:uid="{99977C30-75A7-4AAF-9710-0F12EC9234D2}"/>
    <cellStyle name="Comma 2 15 8" xfId="43237" xr:uid="{BB8EE53B-D3DF-4294-976D-E5D4F77BC9DB}"/>
    <cellStyle name="Comma 2 15 9" xfId="56179" xr:uid="{9FC161DE-7065-48AE-9578-30859E70C045}"/>
    <cellStyle name="Comma 2 16" xfId="2776" xr:uid="{989004CE-767C-4BE5-BC98-054201CC3ECD}"/>
    <cellStyle name="Comma 2 16 2" xfId="2777" xr:uid="{B1BEDB7C-4118-4D78-B5A6-819444CB4CA4}"/>
    <cellStyle name="Comma 2 16 3" xfId="43238" xr:uid="{4873E038-6433-46FC-85D5-C98349DEDA09}"/>
    <cellStyle name="Comma 2 16 4" xfId="43239" xr:uid="{5E4A66FC-D0AE-454A-BAD3-4B5740E7862F}"/>
    <cellStyle name="Comma 2 16 5" xfId="43240" xr:uid="{D01E79A1-DA75-4C93-88B8-959B8C0F3BC7}"/>
    <cellStyle name="Comma 2 16 6" xfId="43241" xr:uid="{EB353AA7-974F-4E70-B954-E1CE8C30FCCD}"/>
    <cellStyle name="Comma 2 16 7" xfId="43242" xr:uid="{3BAC6D49-C9C1-4D24-BB95-B1116F7492B2}"/>
    <cellStyle name="Comma 2 16 8" xfId="43243" xr:uid="{EAE6BB5C-2F38-40FF-AE87-6CB98070A3AC}"/>
    <cellStyle name="Comma 2 16 9" xfId="56183" xr:uid="{F099FBB2-D5DF-4769-8540-8EF967B32A5A}"/>
    <cellStyle name="Comma 2 17" xfId="2778" xr:uid="{43ACE4FC-6DB2-468A-94FC-CF2339862E15}"/>
    <cellStyle name="Comma 2 17 2" xfId="2779" xr:uid="{38981BEA-3410-4EAE-94E1-808B4CE4192B}"/>
    <cellStyle name="Comma 2 17 3" xfId="43244" xr:uid="{5DBFAF1D-786B-4823-8001-EBA1E8600C8F}"/>
    <cellStyle name="Comma 2 17 4" xfId="43245" xr:uid="{D7E18DCB-6CBA-4572-A827-19A338FDBA51}"/>
    <cellStyle name="Comma 2 17 5" xfId="43246" xr:uid="{E254FF56-3742-4114-B818-E8CF8F1D1082}"/>
    <cellStyle name="Comma 2 17 6" xfId="43247" xr:uid="{78D5940E-E3B5-4B49-AE26-30E393DAD415}"/>
    <cellStyle name="Comma 2 17 7" xfId="43248" xr:uid="{B4CA591C-0EE2-4C16-89A7-487B8EB64CBF}"/>
    <cellStyle name="Comma 2 17 8" xfId="43249" xr:uid="{237AE05B-6DA1-4DE7-BBB7-3BDCF4D3E5B0}"/>
    <cellStyle name="Comma 2 17 9" xfId="56187" xr:uid="{D245702B-0C8C-42B4-8C04-DBBFD2BC7463}"/>
    <cellStyle name="Comma 2 18" xfId="2780" xr:uid="{12BDD020-B234-48E8-BCA6-50E2C584FE17}"/>
    <cellStyle name="Comma 2 18 2" xfId="2781" xr:uid="{5D782AF3-B5D1-44FA-A7CF-EE45C7FC7341}"/>
    <cellStyle name="Comma 2 18 3" xfId="43250" xr:uid="{AE19EF5F-D90E-4CB0-B82A-EA08C601C66C}"/>
    <cellStyle name="Comma 2 18 4" xfId="43251" xr:uid="{5494DC96-08E6-4E1D-B4E2-74940AA98030}"/>
    <cellStyle name="Comma 2 18 5" xfId="43252" xr:uid="{D5D14609-D912-479D-A65A-21278F3F9E86}"/>
    <cellStyle name="Comma 2 18 6" xfId="43253" xr:uid="{68555784-8C37-4CED-A026-2433A4305463}"/>
    <cellStyle name="Comma 2 18 7" xfId="43254" xr:uid="{B7476A49-ED3B-4DD8-9F3B-D64395646BE5}"/>
    <cellStyle name="Comma 2 18 8" xfId="43255" xr:uid="{18D3015D-A4E5-4C82-BF57-7E562BCF8568}"/>
    <cellStyle name="Comma 2 18 9" xfId="56191" xr:uid="{12968DC8-96FD-419A-8905-32FE7E8A74B5}"/>
    <cellStyle name="Comma 2 19" xfId="2782" xr:uid="{5E3B14AB-2BD9-4A28-9E68-AE073CE47969}"/>
    <cellStyle name="Comma 2 19 2" xfId="2783" xr:uid="{B39DE528-12F1-40FC-BB3B-F39F5B12F46C}"/>
    <cellStyle name="Comma 2 19 3" xfId="43256" xr:uid="{075A1EDE-25DD-474D-99CE-519B5DD6F824}"/>
    <cellStyle name="Comma 2 19 4" xfId="43257" xr:uid="{14D6C3FC-510B-40A5-8F0E-0D14AF961229}"/>
    <cellStyle name="Comma 2 19 5" xfId="43258" xr:uid="{9EA4B000-F890-4C4B-A1DA-AA01864D61E5}"/>
    <cellStyle name="Comma 2 19 6" xfId="43259" xr:uid="{13AD2397-84EA-421C-BABE-B14E6A2D9890}"/>
    <cellStyle name="Comma 2 19 7" xfId="43260" xr:uid="{D85653EF-5B78-485A-A2E6-39D5C7D50ABB}"/>
    <cellStyle name="Comma 2 19 8" xfId="43261" xr:uid="{25C49FA1-362A-494F-B0B2-98E947D8398B}"/>
    <cellStyle name="Comma 2 19 9" xfId="56195" xr:uid="{F5EB9286-6D7E-449C-84B7-45DFA00488B5}"/>
    <cellStyle name="Comma 2 2" xfId="9" xr:uid="{00000000-0005-0000-0000-00003F000000}"/>
    <cellStyle name="Comma 2 2 10" xfId="2784" xr:uid="{622E0D3F-18DB-4738-B214-CC448246D0FB}"/>
    <cellStyle name="Comma 2 2 10 2" xfId="2785" xr:uid="{6A42C7A1-F15F-4F71-9647-CAE8A1F73413}"/>
    <cellStyle name="Comma 2 2 10 3" xfId="2786" xr:uid="{407AAA86-F733-411D-BF5C-B3F11740E037}"/>
    <cellStyle name="Comma 2 2 11" xfId="2787" xr:uid="{5722A19F-47C6-489B-96FB-56089D03988A}"/>
    <cellStyle name="Comma 2 2 11 2" xfId="2788" xr:uid="{36FC7DDF-2262-4821-81F7-2A8BA25DC99C}"/>
    <cellStyle name="Comma 2 2 11 3" xfId="2789" xr:uid="{5469BADE-110F-4DDD-B3A5-0046848B66BC}"/>
    <cellStyle name="Comma 2 2 12" xfId="2790" xr:uid="{8055C493-50BB-4E08-B5E2-1F513AF891A9}"/>
    <cellStyle name="Comma 2 2 12 2" xfId="2791" xr:uid="{A245ABB7-5880-44BC-9295-ADE050689043}"/>
    <cellStyle name="Comma 2 2 12 3" xfId="2792" xr:uid="{7381B968-A038-4ED9-81D2-5C5595296B4C}"/>
    <cellStyle name="Comma 2 2 13" xfId="2793" xr:uid="{29D2C858-EFC9-4370-9669-284B93E90F8A}"/>
    <cellStyle name="Comma 2 2 13 2" xfId="2794" xr:uid="{88406921-535E-4AFE-B6FB-5D8DCBC70BAD}"/>
    <cellStyle name="Comma 2 2 13 3" xfId="2795" xr:uid="{08BD2384-8AC1-4D96-841C-5BBD21A74B02}"/>
    <cellStyle name="Comma 2 2 13 4" xfId="2796" xr:uid="{5139BBE3-D245-429C-8C6A-386BFFA540B5}"/>
    <cellStyle name="Comma 2 2 13 5" xfId="2797" xr:uid="{481F948E-969E-4E61-9482-AC2721740943}"/>
    <cellStyle name="Comma 2 2 13 6" xfId="2798" xr:uid="{9E88EAC2-B2EB-4B3F-85BF-DDFA67D34CC1}"/>
    <cellStyle name="Comma 2 2 13 7" xfId="2799" xr:uid="{2D0091FA-90B8-4EFC-977D-1E22606052CE}"/>
    <cellStyle name="Comma 2 2 14" xfId="2800" xr:uid="{A26F7BE9-0F37-4FD5-8A41-1255C78B4E56}"/>
    <cellStyle name="Comma 2 2 14 2" xfId="2801" xr:uid="{8D4EA962-FEC5-4A34-AECB-659F2E39185C}"/>
    <cellStyle name="Comma 2 2 14 3" xfId="2802" xr:uid="{7A41378F-70EC-4BB5-85CC-EE6841A84733}"/>
    <cellStyle name="Comma 2 2 14 4" xfId="2803" xr:uid="{55334053-6495-4693-B1B8-808126263FC4}"/>
    <cellStyle name="Comma 2 2 14 5" xfId="2804" xr:uid="{A2DC3720-6D63-4371-80C7-BBE00D5221D2}"/>
    <cellStyle name="Comma 2 2 14 6" xfId="2805" xr:uid="{3259CEE6-502E-4D2F-B232-1C64C4F1BEC4}"/>
    <cellStyle name="Comma 2 2 14 7" xfId="2806" xr:uid="{D70619F2-F775-4D58-82A3-EA3573DB9F5C}"/>
    <cellStyle name="Comma 2 2 15" xfId="2807" xr:uid="{CDE9F530-5F57-4D89-9237-F920D1E9FE98}"/>
    <cellStyle name="Comma 2 2 15 2" xfId="2808" xr:uid="{7D873A5F-355A-4ED1-8E9A-7AFBB9EFCA50}"/>
    <cellStyle name="Comma 2 2 16" xfId="2809" xr:uid="{C2F13EE0-6CE6-43B7-8C0F-A42B339C875B}"/>
    <cellStyle name="Comma 2 2 16 2" xfId="2810" xr:uid="{96FF6623-0DC0-4750-A6A9-972145A6EAB2}"/>
    <cellStyle name="Comma 2 2 17" xfId="2811" xr:uid="{45F3B5A1-1F89-472C-A116-6AD2C44658DE}"/>
    <cellStyle name="Comma 2 2 17 2" xfId="2812" xr:uid="{E8DEF315-C1E3-4EAE-9BD3-3C78B297011B}"/>
    <cellStyle name="Comma 2 2 18" xfId="2813" xr:uid="{20860A40-EB0A-45F8-98AA-FC1529A44BC7}"/>
    <cellStyle name="Comma 2 2 18 2" xfId="2814" xr:uid="{706693B6-16B0-46F7-9A74-DDE4214526A6}"/>
    <cellStyle name="Comma 2 2 19" xfId="2815" xr:uid="{A30FB471-51C4-405D-8328-3AC75C5CF941}"/>
    <cellStyle name="Comma 2 2 19 2" xfId="2816" xr:uid="{32726D47-1DEA-4EF0-BBDA-0878916730D9}"/>
    <cellStyle name="Comma 2 2 2" xfId="117" xr:uid="{00000000-0005-0000-0000-000040000000}"/>
    <cellStyle name="Comma 2 2 2 2" xfId="1273" xr:uid="{47268982-BE79-4C41-B5E7-F7EFD10F6C38}"/>
    <cellStyle name="Comma 2 2 2 2 2" xfId="2819" xr:uid="{5C1CE519-C7CD-404E-8617-ED3EA302CA27}"/>
    <cellStyle name="Comma 2 2 2 2 3" xfId="43262" xr:uid="{8B406407-A121-43B7-A8C0-CFA4BDF33F79}"/>
    <cellStyle name="Comma 2 2 2 2 4" xfId="43263" xr:uid="{7BAA343C-48D9-47E7-BBE9-07CD26E5A343}"/>
    <cellStyle name="Comma 2 2 2 2 5" xfId="43264" xr:uid="{29B9DF86-F023-4470-8E23-6F54AE7E9936}"/>
    <cellStyle name="Comma 2 2 2 2 6" xfId="43265" xr:uid="{BFECAF16-47CE-4ABD-9929-3808AF1EFBE3}"/>
    <cellStyle name="Comma 2 2 2 2 7" xfId="2818" xr:uid="{27BAADBE-833B-4742-AAB0-CC10A084D560}"/>
    <cellStyle name="Comma 2 2 2 3" xfId="2820" xr:uid="{91EC9DC0-1CB8-495B-BB44-93F296ABA729}"/>
    <cellStyle name="Comma 2 2 2 3 2" xfId="43266" xr:uid="{32FB2998-2E76-4095-B833-E59DE550466C}"/>
    <cellStyle name="Comma 2 2 2 3 3" xfId="43267" xr:uid="{836A23A0-B1FB-4650-98B4-26B75C6A2274}"/>
    <cellStyle name="Comma 2 2 2 4" xfId="2821" xr:uid="{050126D1-BE3B-4E69-9728-5A040CA4BFF1}"/>
    <cellStyle name="Comma 2 2 2 4 2" xfId="43268" xr:uid="{77FC36D6-4558-4E82-A85E-BDD08A470DD3}"/>
    <cellStyle name="Comma 2 2 2 4 3" xfId="43269" xr:uid="{2C629647-C950-4E71-B543-F0594B33CA64}"/>
    <cellStyle name="Comma 2 2 2 5" xfId="2822" xr:uid="{A7C75276-2A70-442A-A9B9-E24137738520}"/>
    <cellStyle name="Comma 2 2 2 6" xfId="2823" xr:uid="{FFD1484D-BE80-445B-B7D5-554073A86A19}"/>
    <cellStyle name="Comma 2 2 2 7" xfId="2824" xr:uid="{C0419508-9DE9-4744-B4F1-1C76BC55E4BB}"/>
    <cellStyle name="Comma 2 2 2 8" xfId="2825" xr:uid="{F89525C6-4A64-4936-B1D5-652ADBAFA570}"/>
    <cellStyle name="Comma 2 2 2 9" xfId="2817" xr:uid="{873294E9-C095-4981-B3EB-13A3A584E141}"/>
    <cellStyle name="Comma 2 2 20" xfId="2826" xr:uid="{D4713A2F-8A2A-46A7-A244-BFA066CEBBBA}"/>
    <cellStyle name="Comma 2 2 20 2" xfId="2827" xr:uid="{201E7532-8455-4EF4-A75D-99C1542C35A3}"/>
    <cellStyle name="Comma 2 2 21" xfId="2828" xr:uid="{75D32EF9-DDB0-4626-B11C-97DEA2D4A105}"/>
    <cellStyle name="Comma 2 2 21 2" xfId="2829" xr:uid="{B9DABDC8-3434-42FA-927D-6FB1ADCEC7C1}"/>
    <cellStyle name="Comma 2 2 22" xfId="2830" xr:uid="{823ECEB2-F355-4964-AB45-DC6F69064E86}"/>
    <cellStyle name="Comma 2 2 22 2" xfId="2831" xr:uid="{3B91E9BD-2223-4558-A032-6E5702400ED6}"/>
    <cellStyle name="Comma 2 2 23" xfId="2832" xr:uid="{182CAAF8-3030-4E64-85EA-9666593B5272}"/>
    <cellStyle name="Comma 2 2 23 2" xfId="2833" xr:uid="{260FDB54-51EC-4211-85F5-DCC814D83760}"/>
    <cellStyle name="Comma 2 2 24" xfId="2834" xr:uid="{8610733C-B7E5-4F39-A9FB-909183008C02}"/>
    <cellStyle name="Comma 2 2 24 2" xfId="2835" xr:uid="{A2574044-E822-4891-85C9-2ED15FAB856E}"/>
    <cellStyle name="Comma 2 2 25" xfId="2836" xr:uid="{E7124141-F36A-421C-A9C4-8123BF6E9515}"/>
    <cellStyle name="Comma 2 2 25 2" xfId="2837" xr:uid="{64E689C7-7E90-4508-A3E3-A8FABD1A1C45}"/>
    <cellStyle name="Comma 2 2 26" xfId="2838" xr:uid="{0188B9D7-6B42-4197-B00B-C362473E56E8}"/>
    <cellStyle name="Comma 2 2 26 2" xfId="2839" xr:uid="{22041226-61F8-4FAD-9296-09866814B11D}"/>
    <cellStyle name="Comma 2 2 27" xfId="2840" xr:uid="{5FFFDEDC-5D5D-4E4D-B9F8-99EA8C2EED9E}"/>
    <cellStyle name="Comma 2 2 27 2" xfId="2841" xr:uid="{F6EAE3A1-5064-42DB-A600-064BCB8ADE2D}"/>
    <cellStyle name="Comma 2 2 28" xfId="2842" xr:uid="{746757A5-4C90-4607-ADD9-CF5AD262B9E4}"/>
    <cellStyle name="Comma 2 2 28 2" xfId="2843" xr:uid="{B322E02C-447E-41BB-98DC-56FBB8997FC3}"/>
    <cellStyle name="Comma 2 2 29" xfId="2844" xr:uid="{0BAF6B94-9443-4001-BCD0-FD53F28C8832}"/>
    <cellStyle name="Comma 2 2 29 2" xfId="2845" xr:uid="{A4B6C15F-51CC-4E0A-B0D8-5D5856FDDB9A}"/>
    <cellStyle name="Comma 2 2 3" xfId="1274" xr:uid="{B62B1C42-76CF-4904-8492-23C1DECA7FD1}"/>
    <cellStyle name="Comma 2 2 3 2" xfId="2847" xr:uid="{CD51EC63-B694-4400-BE2B-7D306770F10A}"/>
    <cellStyle name="Comma 2 2 3 2 2" xfId="2848" xr:uid="{24273FAC-A94F-446A-B3E7-603830E0D1A3}"/>
    <cellStyle name="Comma 2 2 3 3" xfId="2849" xr:uid="{9044DF55-B041-4FE7-AF5B-E5F0E6695BE9}"/>
    <cellStyle name="Comma 2 2 3 4" xfId="2846" xr:uid="{3B1BC07C-8D71-41E4-9D73-28780DA3E628}"/>
    <cellStyle name="Comma 2 2 30" xfId="2850" xr:uid="{B428CDF5-B537-4256-AD2C-BAE376D02962}"/>
    <cellStyle name="Comma 2 2 30 2" xfId="2851" xr:uid="{08F04E30-A223-4BC1-A18F-DC9899FC1BEB}"/>
    <cellStyle name="Comma 2 2 31" xfId="2852" xr:uid="{7C48F577-CE4C-44CD-BBCE-5931CC6732E2}"/>
    <cellStyle name="Comma 2 2 31 2" xfId="2853" xr:uid="{0796AC66-2A00-40DC-B1DB-F7E599F057B4}"/>
    <cellStyle name="Comma 2 2 32" xfId="2854" xr:uid="{A17031A9-055E-4FA8-B70F-7C8858A17074}"/>
    <cellStyle name="Comma 2 2 32 2" xfId="2855" xr:uid="{0B3455C9-B4D0-4699-90E7-EA8EACE18D7C}"/>
    <cellStyle name="Comma 2 2 33" xfId="2856" xr:uid="{6EF07FCE-D456-426D-BCA5-771E5DC79303}"/>
    <cellStyle name="Comma 2 2 33 2" xfId="2857" xr:uid="{CA0C9A21-6B9C-4005-9953-B541677FC4E5}"/>
    <cellStyle name="Comma 2 2 34" xfId="2858" xr:uid="{90ACD3DE-7854-48FB-92F5-ECCA4B16C464}"/>
    <cellStyle name="Comma 2 2 34 2" xfId="2859" xr:uid="{5C70DF1A-8C92-4C8D-8F01-3B775382389B}"/>
    <cellStyle name="Comma 2 2 35" xfId="2860" xr:uid="{7E8F241D-2320-4001-B552-A518A4204FFB}"/>
    <cellStyle name="Comma 2 2 35 2" xfId="2861" xr:uid="{EC81566C-CA81-4A7D-9F4F-45CB6F528F8D}"/>
    <cellStyle name="Comma 2 2 36" xfId="2862" xr:uid="{9B83DD5B-6846-49C7-8096-88DE0BC27C61}"/>
    <cellStyle name="Comma 2 2 36 2" xfId="2863" xr:uid="{8DFA186E-2DDE-4D5A-8AA6-C4BE8832F099}"/>
    <cellStyle name="Comma 2 2 37" xfId="2864" xr:uid="{A35DA12A-4916-43A9-9F92-30635D01BE67}"/>
    <cellStyle name="Comma 2 2 37 2" xfId="2865" xr:uid="{CDF3A6FC-A578-437F-BAF2-AA06ACDF2D11}"/>
    <cellStyle name="Comma 2 2 38" xfId="2866" xr:uid="{57D44148-8C37-4B6F-9ADC-2C69DC65D75F}"/>
    <cellStyle name="Comma 2 2 38 2" xfId="2867" xr:uid="{99CB0CE3-9264-453F-B135-AB0A23E3B50B}"/>
    <cellStyle name="Comma 2 2 39" xfId="2868" xr:uid="{4DAA4872-78D3-4953-BE24-5B35249EFF51}"/>
    <cellStyle name="Comma 2 2 4" xfId="1275" xr:uid="{BEEB1C6D-2952-4D53-9569-C4BE4CF50C83}"/>
    <cellStyle name="Comma 2 2 4 2" xfId="2870" xr:uid="{2B4D26DA-9DEF-456A-9BDF-B018E583C888}"/>
    <cellStyle name="Comma 2 2 4 3" xfId="2871" xr:uid="{149C1355-759E-4A70-AB70-2D29EE5C4134}"/>
    <cellStyle name="Comma 2 2 4 4" xfId="2869" xr:uid="{774E52EA-9D1F-43F8-8B67-D5765105CEBA}"/>
    <cellStyle name="Comma 2 2 40" xfId="2872" xr:uid="{69E5CEF6-B8C1-40CC-8DE9-7AF4764C0BED}"/>
    <cellStyle name="Comma 2 2 41" xfId="43270" xr:uid="{A2360334-10D9-45D8-9E99-9E1BD2BCC153}"/>
    <cellStyle name="Comma 2 2 42" xfId="43271" xr:uid="{C3627E41-A484-4412-A9D7-9C15FCC24FE9}"/>
    <cellStyle name="Comma 2 2 43" xfId="43272" xr:uid="{3C077CBF-FA62-4EED-B39D-89A61BECE3BC}"/>
    <cellStyle name="Comma 2 2 44" xfId="43273" xr:uid="{592251BD-79F4-4D9C-90AC-0D74D99AC737}"/>
    <cellStyle name="Comma 2 2 45" xfId="43274" xr:uid="{691C90B4-A6E7-4FB9-A5C0-3FE0A1528273}"/>
    <cellStyle name="Comma 2 2 46" xfId="43275" xr:uid="{6963CAE4-A1A7-42C6-9CAE-B22B82C94005}"/>
    <cellStyle name="Comma 2 2 47" xfId="43276" xr:uid="{F8FEA0BF-7253-41FA-95A4-7B1625C2CFAA}"/>
    <cellStyle name="Comma 2 2 48" xfId="43277" xr:uid="{3113B73C-3659-4C49-AE69-905F6C78D9E4}"/>
    <cellStyle name="Comma 2 2 49" xfId="43278" xr:uid="{03374393-8429-48EF-B812-4144682CEAF1}"/>
    <cellStyle name="Comma 2 2 5" xfId="1272" xr:uid="{07D7FD2F-5592-4BE4-9CF6-2EB9848B3A78}"/>
    <cellStyle name="Comma 2 2 5 2" xfId="2874" xr:uid="{89299FC3-0C0C-42CF-B57C-49828A2E15EC}"/>
    <cellStyle name="Comma 2 2 5 3" xfId="2875" xr:uid="{4AB0348B-00DF-4BA6-967D-B03A130F8577}"/>
    <cellStyle name="Comma 2 2 5 4" xfId="2873" xr:uid="{FFFAC20D-7AF9-4691-9835-66E2A3486272}"/>
    <cellStyle name="Comma 2 2 50" xfId="43279" xr:uid="{A92B786D-11F2-4AC7-9954-263A6CBC6F94}"/>
    <cellStyle name="Comma 2 2 51" xfId="43280" xr:uid="{EC08EFF7-506B-415F-A2E9-11DC66B20096}"/>
    <cellStyle name="Comma 2 2 52" xfId="43281" xr:uid="{0C886650-FE68-45B5-8032-70197FB1EDF4}"/>
    <cellStyle name="Comma 2 2 52 2" xfId="43282" xr:uid="{F386B65E-7CA2-47AF-AF0C-9A3D6C5F53C1}"/>
    <cellStyle name="Comma 2 2 52 3" xfId="43283" xr:uid="{CC9DD98E-DD7D-415C-81D0-F0A2A48F1A73}"/>
    <cellStyle name="Comma 2 2 53" xfId="43284" xr:uid="{E75AC281-F8B4-429A-9B63-02DD5192C396}"/>
    <cellStyle name="Comma 2 2 54" xfId="43285" xr:uid="{7B0DC44E-BFCC-4ADF-BC40-1344FE7BB88D}"/>
    <cellStyle name="Comma 2 2 55" xfId="43286" xr:uid="{928C677A-4039-4974-8C82-CD9C7EAA457C}"/>
    <cellStyle name="Comma 2 2 6" xfId="2876" xr:uid="{72248EDF-A3CE-45DD-9EA9-95FF8DA35CB2}"/>
    <cellStyle name="Comma 2 2 6 2" xfId="2877" xr:uid="{AAF093FE-5AA9-4A2A-9126-D667634B71A5}"/>
    <cellStyle name="Comma 2 2 6 3" xfId="2878" xr:uid="{E3D5C2C7-D07E-495C-8D6A-82017F7C92FD}"/>
    <cellStyle name="Comma 2 2 7" xfId="2879" xr:uid="{9BC23055-EBAD-4333-9D52-4D4B06812870}"/>
    <cellStyle name="Comma 2 2 7 2" xfId="2880" xr:uid="{534E7391-9392-49C7-A064-B8E48C92A7BE}"/>
    <cellStyle name="Comma 2 2 7 3" xfId="2881" xr:uid="{97E22B71-CB9E-4081-ADE1-7E16176791F1}"/>
    <cellStyle name="Comma 2 2 8" xfId="2882" xr:uid="{51C37C93-6450-4CF6-A2BF-34D68A450E08}"/>
    <cellStyle name="Comma 2 2 8 2" xfId="2883" xr:uid="{20FF16FB-9419-4947-A8E1-FB3F0E8B0A6F}"/>
    <cellStyle name="Comma 2 2 8 3" xfId="2884" xr:uid="{E620B698-2C8C-416C-97D0-B569E559C5B6}"/>
    <cellStyle name="Comma 2 2 9" xfId="2885" xr:uid="{A3601AA0-E4F8-4CEF-BE08-6D1899BEED0A}"/>
    <cellStyle name="Comma 2 2 9 2" xfId="2886" xr:uid="{A2282E39-AE84-4F5E-923C-FCB8E6B6542B}"/>
    <cellStyle name="Comma 2 2 9 3" xfId="2887" xr:uid="{82BD3C7E-D3C2-4700-A7B3-161405D5114D}"/>
    <cellStyle name="Comma 2 20" xfId="2888" xr:uid="{8A921552-72E9-4D59-A4B0-388F4B02C698}"/>
    <cellStyle name="Comma 2 20 2" xfId="2889" xr:uid="{80D423B2-1E88-4A7A-8876-58AA283FFC34}"/>
    <cellStyle name="Comma 2 20 3" xfId="43287" xr:uid="{35CE46D8-4F3F-47A0-8B63-CE11440C1E21}"/>
    <cellStyle name="Comma 2 20 4" xfId="43288" xr:uid="{F1BAD7EC-B5D3-4AC8-877F-B8C9A56A6BBC}"/>
    <cellStyle name="Comma 2 20 5" xfId="43289" xr:uid="{D58BA1B1-F1C8-48CF-90FA-2B7F86B6DD5E}"/>
    <cellStyle name="Comma 2 20 6" xfId="43290" xr:uid="{598C14A5-A8A2-4B42-B987-541147F9030A}"/>
    <cellStyle name="Comma 2 20 7" xfId="43291" xr:uid="{1D5D9D1E-4197-4AD3-A97B-28AA3E60FD79}"/>
    <cellStyle name="Comma 2 20 8" xfId="43292" xr:uid="{94B119A4-BE6F-431F-ACD1-2DF9F6BD988A}"/>
    <cellStyle name="Comma 2 20 9" xfId="56199" xr:uid="{9614517E-004B-47B8-9293-47CB182B9665}"/>
    <cellStyle name="Comma 2 21" xfId="2890" xr:uid="{A65BE206-8749-4FC8-9DDF-05698A8F280E}"/>
    <cellStyle name="Comma 2 21 2" xfId="2891" xr:uid="{8742DC06-4005-4042-B066-F898E3BD66FB}"/>
    <cellStyle name="Comma 2 21 3" xfId="43293" xr:uid="{9212DC30-2648-44FA-BB89-6689343EFE15}"/>
    <cellStyle name="Comma 2 21 4" xfId="43294" xr:uid="{5CEB4C6A-77EF-4C63-9F27-0A5B2AD38468}"/>
    <cellStyle name="Comma 2 21 5" xfId="43295" xr:uid="{E51C8ACC-69B1-49E4-8871-18AF8EA2DF6B}"/>
    <cellStyle name="Comma 2 21 6" xfId="43296" xr:uid="{2BE245F5-6310-480E-BADB-665049F394B0}"/>
    <cellStyle name="Comma 2 21 7" xfId="43297" xr:uid="{44FEEC06-1C50-4BA0-B8AC-179BA1CAD45C}"/>
    <cellStyle name="Comma 2 21 8" xfId="43298" xr:uid="{AEB98965-3926-479E-A88D-CB616EF75369}"/>
    <cellStyle name="Comma 2 21 9" xfId="56212" xr:uid="{8F395D03-0F95-4A86-AEFD-9B0A04CDE89B}"/>
    <cellStyle name="Comma 2 22" xfId="2892" xr:uid="{006F742D-0BF8-40A3-AB56-5B034CD09C31}"/>
    <cellStyle name="Comma 2 22 2" xfId="2893" xr:uid="{758A73E6-2089-47B1-8266-C450442CDE81}"/>
    <cellStyle name="Comma 2 22 3" xfId="43299" xr:uid="{680B1FB2-48D0-43E3-8539-58C64A0142F7}"/>
    <cellStyle name="Comma 2 22 4" xfId="43300" xr:uid="{EB71E39D-8C96-4F40-8168-2D75B22F5C9C}"/>
    <cellStyle name="Comma 2 22 5" xfId="43301" xr:uid="{265B8761-318B-4F48-B7BA-C46F781371E4}"/>
    <cellStyle name="Comma 2 22 6" xfId="43302" xr:uid="{A7D092C1-8D72-46EC-BC4F-98C8A2E00F42}"/>
    <cellStyle name="Comma 2 22 7" xfId="43303" xr:uid="{31ABDEDD-7C24-4EAD-B920-ACE68D43225C}"/>
    <cellStyle name="Comma 2 22 8" xfId="43304" xr:uid="{58B6DA6A-2AD4-48D0-B9DF-FD525B22F88D}"/>
    <cellStyle name="Comma 2 22 9" xfId="56218" xr:uid="{6B8964B0-B0CE-4DF6-8F12-E2CEDA40F150}"/>
    <cellStyle name="Comma 2 23" xfId="2894" xr:uid="{ACAF9FE2-72F2-458E-9C5B-DD156B730DF0}"/>
    <cellStyle name="Comma 2 23 2" xfId="2895" xr:uid="{D4381741-52AA-409A-9027-B3F8D733810D}"/>
    <cellStyle name="Comma 2 23 3" xfId="43305" xr:uid="{308AFD94-E857-4E2D-9DDF-EB783881F83C}"/>
    <cellStyle name="Comma 2 23 4" xfId="43306" xr:uid="{314B0E9D-46A4-457E-894E-6DC1AA273E05}"/>
    <cellStyle name="Comma 2 23 5" xfId="43307" xr:uid="{219A9404-B265-44A9-895B-D5772FED2C24}"/>
    <cellStyle name="Comma 2 23 6" xfId="43308" xr:uid="{2E52C69A-B03A-4B88-A666-2DEA8B449C7C}"/>
    <cellStyle name="Comma 2 23 7" xfId="43309" xr:uid="{9CFCA037-0863-4A81-93C0-178233C06585}"/>
    <cellStyle name="Comma 2 23 8" xfId="43310" xr:uid="{BD6EE32C-3C9F-4765-B6D7-2E358099403D}"/>
    <cellStyle name="Comma 2 24" xfId="2896" xr:uid="{A156B588-E85B-48EA-BDCC-ADF7C40F1D50}"/>
    <cellStyle name="Comma 2 24 2" xfId="2897" xr:uid="{909B55CF-125F-4213-A01F-44130CA396FF}"/>
    <cellStyle name="Comma 2 24 3" xfId="43311" xr:uid="{C53CD34E-AB43-4ADF-9FD5-53635FB0E9BB}"/>
    <cellStyle name="Comma 2 24 4" xfId="43312" xr:uid="{13A80D91-A719-4975-A683-712432FE5893}"/>
    <cellStyle name="Comma 2 24 5" xfId="43313" xr:uid="{0FCFF7E8-4A9C-4D0A-AC1E-6DFFC3DAB5DE}"/>
    <cellStyle name="Comma 2 24 6" xfId="43314" xr:uid="{C08AB879-A6AF-4CB8-820B-84821A511B51}"/>
    <cellStyle name="Comma 2 24 7" xfId="43315" xr:uid="{BE6383A9-C13C-4A42-92FF-AF4F2A6E844F}"/>
    <cellStyle name="Comma 2 24 8" xfId="43316" xr:uid="{52DB27CB-CE92-4EAE-8E07-EFBFC59FE37B}"/>
    <cellStyle name="Comma 2 25" xfId="2898" xr:uid="{D1AF1E96-4DBF-46D8-B824-AC932C01BC60}"/>
    <cellStyle name="Comma 2 25 2" xfId="2899" xr:uid="{57086EB3-3E2A-4EC0-9EA7-00FF9FFA7D5B}"/>
    <cellStyle name="Comma 2 25 3" xfId="43317" xr:uid="{34666BA4-CD80-4E21-A57D-C2683AFC2C18}"/>
    <cellStyle name="Comma 2 25 4" xfId="43318" xr:uid="{28D41563-F242-4806-8E50-E6A23F29088C}"/>
    <cellStyle name="Comma 2 25 5" xfId="43319" xr:uid="{C28C4FE5-4CD2-44F3-B64A-4C5EC0427275}"/>
    <cellStyle name="Comma 2 25 6" xfId="43320" xr:uid="{4B164774-69B6-4673-9EF1-07720A5B18DD}"/>
    <cellStyle name="Comma 2 25 7" xfId="43321" xr:uid="{07E81C76-F601-4A16-83A0-806A257B6E1F}"/>
    <cellStyle name="Comma 2 25 8" xfId="43322" xr:uid="{2AA321B0-3BDF-4A62-ABB8-BBD0303A58C0}"/>
    <cellStyle name="Comma 2 26" xfId="2900" xr:uid="{AC166B05-7BB4-47D5-96DE-09244F040B70}"/>
    <cellStyle name="Comma 2 26 2" xfId="2901" xr:uid="{9CB37A2A-904B-43C6-93A5-5E64A36A81FE}"/>
    <cellStyle name="Comma 2 26 3" xfId="43323" xr:uid="{AF78BCEE-BD14-46A0-901B-EA05A41F444A}"/>
    <cellStyle name="Comma 2 26 4" xfId="43324" xr:uid="{04B8C2D2-CFA8-4765-9F3D-03E73E032CB2}"/>
    <cellStyle name="Comma 2 26 5" xfId="43325" xr:uid="{3154A4BB-F4A1-415F-8FA6-2A3A6F13E91F}"/>
    <cellStyle name="Comma 2 26 6" xfId="43326" xr:uid="{02E10B3B-D6CB-4C45-93D2-62353D3B0F6E}"/>
    <cellStyle name="Comma 2 26 7" xfId="43327" xr:uid="{E79C9562-70FE-429E-9E38-2B058E1268F7}"/>
    <cellStyle name="Comma 2 26 8" xfId="43328" xr:uid="{C060C705-03AF-4DF0-BB54-07829D9E22CE}"/>
    <cellStyle name="Comma 2 27" xfId="2902" xr:uid="{C252B84A-C1A0-4314-81C8-2096218E9808}"/>
    <cellStyle name="Comma 2 27 2" xfId="2903" xr:uid="{3919B6A7-34BA-4960-AB41-FBF1704C9D0C}"/>
    <cellStyle name="Comma 2 27 3" xfId="43329" xr:uid="{7F75E013-FB28-4489-9E3A-41D0C380261D}"/>
    <cellStyle name="Comma 2 27 4" xfId="43330" xr:uid="{9C29137A-3C78-47B0-9C32-238B8B5982BC}"/>
    <cellStyle name="Comma 2 27 5" xfId="43331" xr:uid="{7ADDABBC-CF7D-48E3-B52A-F76B739FC3F7}"/>
    <cellStyle name="Comma 2 27 6" xfId="43332" xr:uid="{6FDB3D03-56D2-440F-AE26-1CF195BE1F9F}"/>
    <cellStyle name="Comma 2 27 7" xfId="43333" xr:uid="{DF4895E0-A8E2-46A1-9944-27C4EFD41BAC}"/>
    <cellStyle name="Comma 2 27 8" xfId="43334" xr:uid="{6F86CCFD-72DE-445D-997B-1EB10D3EBA88}"/>
    <cellStyle name="Comma 2 28" xfId="2904" xr:uid="{940593C8-CAC8-4152-82C3-6BB75E61CB24}"/>
    <cellStyle name="Comma 2 28 2" xfId="2905" xr:uid="{D52BE19B-B8C1-46D0-9AE5-B7F56966791B}"/>
    <cellStyle name="Comma 2 28 3" xfId="43335" xr:uid="{4A1D0D30-D828-4198-A42A-360D7ACE72DA}"/>
    <cellStyle name="Comma 2 28 4" xfId="43336" xr:uid="{49686E4E-F12A-4A2C-BC7E-F115FB6CB1BA}"/>
    <cellStyle name="Comma 2 28 5" xfId="43337" xr:uid="{DFF3FD91-B15A-4A3F-B248-8168D8D82398}"/>
    <cellStyle name="Comma 2 28 6" xfId="43338" xr:uid="{84C41827-4EC5-46ED-8565-B0638687E73F}"/>
    <cellStyle name="Comma 2 28 7" xfId="43339" xr:uid="{70EC3968-86C5-45D5-9D96-23C3804AFB97}"/>
    <cellStyle name="Comma 2 28 8" xfId="43340" xr:uid="{0C4999AA-6403-4DA4-B839-E07F37659E44}"/>
    <cellStyle name="Comma 2 29" xfId="2906" xr:uid="{2578E240-1F86-4ECD-A2FC-99AA3668E889}"/>
    <cellStyle name="Comma 2 29 2" xfId="2907" xr:uid="{C7D56B40-C6EA-4F98-BC9E-EDCC348C11AA}"/>
    <cellStyle name="Comma 2 29 3" xfId="43341" xr:uid="{9AF8CACF-9535-4CB8-B0E0-B63CAD30AAB7}"/>
    <cellStyle name="Comma 2 29 4" xfId="43342" xr:uid="{96D41EF8-85DA-45C7-8613-63047EF1391B}"/>
    <cellStyle name="Comma 2 29 5" xfId="43343" xr:uid="{DD0757D0-5084-4571-A2CA-6E8CF21A9F5B}"/>
    <cellStyle name="Comma 2 29 6" xfId="43344" xr:uid="{E2F559CC-5337-4F98-A503-74688F471EB5}"/>
    <cellStyle name="Comma 2 29 7" xfId="43345" xr:uid="{A51D217D-5EEB-45D7-811F-8730216DA0C1}"/>
    <cellStyle name="Comma 2 29 8" xfId="43346" xr:uid="{38BF83B5-1AB0-4D6E-AE1E-04AE0CBC5B2E}"/>
    <cellStyle name="Comma 2 3" xfId="118" xr:uid="{00000000-0005-0000-0000-000041000000}"/>
    <cellStyle name="Comma 2 3 2" xfId="165" xr:uid="{B9989BA1-2AB6-4632-A34E-4105C6FFDBCB}"/>
    <cellStyle name="Comma 2 3 2 2" xfId="48984" xr:uid="{180C8651-8C70-49D0-8A49-C1EE21280BBE}"/>
    <cellStyle name="Comma 2 3 2 3" xfId="48983" xr:uid="{491D62F5-6337-4303-A2C7-4889F46B9B98}"/>
    <cellStyle name="Comma 2 3 2 4" xfId="43347" xr:uid="{A0BAEDAE-2EDC-4A7F-BF50-7C0DD8BE7608}"/>
    <cellStyle name="Comma 2 3 3" xfId="1276" xr:uid="{86A28D89-1047-424A-B07C-70695F957279}"/>
    <cellStyle name="Comma 2 3 3 2" xfId="48985" xr:uid="{61EF63E4-B627-4FDC-8A14-1DEE64819025}"/>
    <cellStyle name="Comma 2 3 3 3" xfId="43348" xr:uid="{4EEF07F7-3A75-4E1F-AF5C-9C51D47D8AF1}"/>
    <cellStyle name="Comma 2 3 4" xfId="43349" xr:uid="{62EF7234-9E5B-488A-8831-634FA229AF84}"/>
    <cellStyle name="Comma 2 3 4 2" xfId="48986" xr:uid="{0971CC72-F305-466F-B010-1025F317CB9C}"/>
    <cellStyle name="Comma 2 3 5" xfId="43350" xr:uid="{78C1212C-3AC2-42EB-AE28-D40EAE45F495}"/>
    <cellStyle name="Comma 2 3 5 2" xfId="56133" xr:uid="{2F8F521A-D2F0-4273-8626-D177ADD99F44}"/>
    <cellStyle name="Comma 2 3 6" xfId="43351" xr:uid="{E172CE04-D828-4D2F-8EDC-63E591BD5433}"/>
    <cellStyle name="Comma 2 30" xfId="2908" xr:uid="{7EE9D273-CBFC-4763-B41F-58C82E5B6959}"/>
    <cellStyle name="Comma 2 30 2" xfId="2909" xr:uid="{EBE1FB26-48F3-4AD7-8766-E8F1A0215131}"/>
    <cellStyle name="Comma 2 30 3" xfId="43352" xr:uid="{97B97C86-8771-42A9-A7D9-00399947FDC5}"/>
    <cellStyle name="Comma 2 30 4" xfId="43353" xr:uid="{35E6A4B4-9923-4A1E-8F48-D0FCE810DBC3}"/>
    <cellStyle name="Comma 2 30 5" xfId="43354" xr:uid="{59047A1E-0208-4147-8015-06A725A5BB1D}"/>
    <cellStyle name="Comma 2 30 6" xfId="43355" xr:uid="{FAD105F3-0DE0-4DB8-835A-FB2A3F8BAB0B}"/>
    <cellStyle name="Comma 2 30 7" xfId="43356" xr:uid="{2B2EA7F0-930F-4CAE-BA5E-CD9099726CF9}"/>
    <cellStyle name="Comma 2 30 8" xfId="43357" xr:uid="{7F22583B-CE68-4457-AC2F-28129554525A}"/>
    <cellStyle name="Comma 2 31" xfId="2910" xr:uid="{CFE11ABC-1BA0-4ED1-904C-CC338C93C2C2}"/>
    <cellStyle name="Comma 2 31 2" xfId="2911" xr:uid="{2ED9EDB8-355E-4947-A98B-1742A6D5B4BD}"/>
    <cellStyle name="Comma 2 31 3" xfId="43358" xr:uid="{3EFAA557-15CC-4E9D-A1D4-306CC975A296}"/>
    <cellStyle name="Comma 2 31 4" xfId="43359" xr:uid="{F11412B0-B37E-46FD-91B4-EF337218A35B}"/>
    <cellStyle name="Comma 2 31 5" xfId="43360" xr:uid="{55F0D166-83EA-44D6-8F6A-9D11BFF551BE}"/>
    <cellStyle name="Comma 2 31 6" xfId="43361" xr:uid="{D447D255-F0F3-4FDC-BA89-F256E072667D}"/>
    <cellStyle name="Comma 2 31 7" xfId="43362" xr:uid="{739C8149-573E-4FFA-8B15-AFD0A10B5312}"/>
    <cellStyle name="Comma 2 31 8" xfId="43363" xr:uid="{687C45C9-E994-464A-93E9-9B2FC1D740E1}"/>
    <cellStyle name="Comma 2 32" xfId="2912" xr:uid="{941F6FF8-93E1-48E7-BD04-3AFF3A26E4E7}"/>
    <cellStyle name="Comma 2 32 2" xfId="2913" xr:uid="{60D864A6-8ABE-435B-8536-C9201E3527E6}"/>
    <cellStyle name="Comma 2 32 3" xfId="43364" xr:uid="{5BCE8ADD-6C32-4166-9D2A-B62ED7FF8075}"/>
    <cellStyle name="Comma 2 32 4" xfId="43365" xr:uid="{7331209D-60E1-4730-B188-EB7570CC3923}"/>
    <cellStyle name="Comma 2 32 5" xfId="43366" xr:uid="{435ADF0A-A974-4340-9F29-6141BD58B9DA}"/>
    <cellStyle name="Comma 2 33" xfId="2914" xr:uid="{C7053D8C-FB4C-4B8E-8CBB-9B6635485574}"/>
    <cellStyle name="Comma 2 33 2" xfId="2915" xr:uid="{B465B54C-F06E-4540-9445-1DE064FD3395}"/>
    <cellStyle name="Comma 2 33 2 2" xfId="43367" xr:uid="{8FF92700-051D-4BB8-A7D4-CC27629C0184}"/>
    <cellStyle name="Comma 2 33 2 3" xfId="43368" xr:uid="{5FE80BF7-89DE-46BD-B663-3AB0305DA6D3}"/>
    <cellStyle name="Comma 2 33 2 4" xfId="43369" xr:uid="{94DF8875-EC76-441D-BF54-411E828D744D}"/>
    <cellStyle name="Comma 2 33 2 5" xfId="43370" xr:uid="{341DAB3C-AF2F-432F-88A4-D324337CBE30}"/>
    <cellStyle name="Comma 2 33 2 6" xfId="43371" xr:uid="{73506975-931A-4D66-BC23-6B0951885FF3}"/>
    <cellStyle name="Comma 2 33 2 7" xfId="43372" xr:uid="{897A9262-61F1-401B-A4CD-633690D36AF0}"/>
    <cellStyle name="Comma 2 33 2 8" xfId="43373" xr:uid="{5299D46F-3EFC-4232-9AC9-33CF027D0E0B}"/>
    <cellStyle name="Comma 2 33 3" xfId="43374" xr:uid="{91A68D3F-5BF4-4074-A654-76AD04E9CDF2}"/>
    <cellStyle name="Comma 2 33 4" xfId="43375" xr:uid="{942185C8-6CFE-4BA6-A282-D2E928A318EA}"/>
    <cellStyle name="Comma 2 33 4 2" xfId="43376" xr:uid="{6AAC7E40-1C1E-44E5-B1AA-4D3D0C0EA9F6}"/>
    <cellStyle name="Comma 2 33 4 3" xfId="43377" xr:uid="{3EB6AB29-27F6-47DC-B135-D11C6AD0FCEA}"/>
    <cellStyle name="Comma 2 33 5" xfId="43378" xr:uid="{6CFE7C40-7B8E-4AA7-AE4C-250CD1F1F7C3}"/>
    <cellStyle name="Comma 2 33 5 2" xfId="43379" xr:uid="{961F833C-8851-444F-BE14-918060870AF9}"/>
    <cellStyle name="Comma 2 33 5 3" xfId="43380" xr:uid="{CD8C0965-E0C0-4D17-AF53-D9AF7B2879C4}"/>
    <cellStyle name="Comma 2 33 6" xfId="43381" xr:uid="{452682BB-6A89-49D6-A16B-EDC2B6652431}"/>
    <cellStyle name="Comma 2 33 7" xfId="43382" xr:uid="{81A910E1-9029-4B84-806D-140403B5C2CE}"/>
    <cellStyle name="Comma 2 33 8" xfId="43383" xr:uid="{1C66380F-4F8F-48C9-A182-60F9917DC483}"/>
    <cellStyle name="Comma 2 33 9" xfId="43384" xr:uid="{1B936AC2-82C2-46B5-9D95-91E88DEE61C0}"/>
    <cellStyle name="Comma 2 34" xfId="2916" xr:uid="{E5ABFB3A-F6FC-4B64-A3AB-B702DAF1BD68}"/>
    <cellStyle name="Comma 2 34 2" xfId="2917" xr:uid="{3CB706E7-CF63-4E71-A3B2-3BB31449220F}"/>
    <cellStyle name="Comma 2 34 3" xfId="43385" xr:uid="{92DAF212-E987-498F-AA38-9139EB96C89C}"/>
    <cellStyle name="Comma 2 34 4" xfId="43386" xr:uid="{EEE0834E-45AF-4245-B136-E40D40445588}"/>
    <cellStyle name="Comma 2 34 5" xfId="43387" xr:uid="{13C9F999-E9B7-4A0B-B3A8-61129FD50078}"/>
    <cellStyle name="Comma 2 35" xfId="2918" xr:uid="{E6FE0FA0-4B18-42D7-BC2B-D9B48801B8DC}"/>
    <cellStyle name="Comma 2 35 2" xfId="2919" xr:uid="{5ED223F6-7452-4141-B169-B288F84C36F1}"/>
    <cellStyle name="Comma 2 35 3" xfId="43388" xr:uid="{2BA990CE-5AD3-452E-9740-F8723818802F}"/>
    <cellStyle name="Comma 2 35 4" xfId="43389" xr:uid="{D5FE64ED-2D94-4E74-9570-2477D1944685}"/>
    <cellStyle name="Comma 2 35 5" xfId="43390" xr:uid="{E389AFBF-FF71-4D7C-B300-3EA57A31B264}"/>
    <cellStyle name="Comma 2 36" xfId="2920" xr:uid="{E8AC91B0-2581-4BC7-8CB4-FFFCD5B14961}"/>
    <cellStyle name="Comma 2 36 2" xfId="2921" xr:uid="{54C6E058-B514-44B4-969A-B1EA6DCBE6B0}"/>
    <cellStyle name="Comma 2 36 3" xfId="43391" xr:uid="{E5C17CDD-F115-43F1-B970-72AB627981F8}"/>
    <cellStyle name="Comma 2 36 4" xfId="43392" xr:uid="{6553A6EB-7652-4E36-A8BF-5141720873C0}"/>
    <cellStyle name="Comma 2 36 5" xfId="43393" xr:uid="{2691B671-C915-4EDA-9970-EEEF51DAD4B3}"/>
    <cellStyle name="Comma 2 36 6" xfId="43394" xr:uid="{380BE875-A607-4FA1-8E06-CA6C4E0F8359}"/>
    <cellStyle name="Comma 2 36 7" xfId="43395" xr:uid="{3D7C83EC-2887-4841-B165-B36C248752F8}"/>
    <cellStyle name="Comma 2 36 8" xfId="43396" xr:uid="{0EC23C29-1998-4F89-8D03-CF2D468AE0DB}"/>
    <cellStyle name="Comma 2 37" xfId="2922" xr:uid="{CE18A023-E4BD-4D64-8BFD-B63443C5A388}"/>
    <cellStyle name="Comma 2 37 2" xfId="43397" xr:uid="{303F4817-413A-4115-90FC-49DAC008345E}"/>
    <cellStyle name="Comma 2 37 3" xfId="43398" xr:uid="{E88AD780-992B-40BF-AA7C-EE16D2587488}"/>
    <cellStyle name="Comma 2 37 4" xfId="43399" xr:uid="{ADFE1BC5-BAF0-4A51-B4F5-86B0CC06A143}"/>
    <cellStyle name="Comma 2 37 5" xfId="43400" xr:uid="{2C9872EF-BA41-47E2-B187-1AA367D58062}"/>
    <cellStyle name="Comma 2 37 6" xfId="43401" xr:uid="{5C9FF7E8-A5CA-4B6D-810C-5B51016A7FD2}"/>
    <cellStyle name="Comma 2 37 7" xfId="43402" xr:uid="{5D141E67-B07D-4404-949C-14C6B20297DE}"/>
    <cellStyle name="Comma 2 37 8" xfId="43403" xr:uid="{E30D9055-B9B8-417E-81D0-78F47E948F5E}"/>
    <cellStyle name="Comma 2 38" xfId="2923" xr:uid="{D55FDC79-223D-4640-9D18-90F91D3B4044}"/>
    <cellStyle name="Comma 2 38 2" xfId="43404" xr:uid="{D562F237-69F1-487D-86C7-8ECA38613548}"/>
    <cellStyle name="Comma 2 38 3" xfId="43405" xr:uid="{B3144199-E220-431F-8525-412E20B9CD01}"/>
    <cellStyle name="Comma 2 38 4" xfId="43406" xr:uid="{5C01F907-1B28-43E2-AB6A-2186DA8B092A}"/>
    <cellStyle name="Comma 2 38 5" xfId="43407" xr:uid="{1E13C330-94C7-4271-A6A1-88202FCAB442}"/>
    <cellStyle name="Comma 2 38 6" xfId="43408" xr:uid="{3F79FC06-8622-4591-A90E-B1633B39241F}"/>
    <cellStyle name="Comma 2 38 7" xfId="43409" xr:uid="{B050621E-0C40-4DA9-976D-0C4E1F694A8C}"/>
    <cellStyle name="Comma 2 38 8" xfId="43410" xr:uid="{764975C7-238B-4E53-A615-731DF8ED8E8C}"/>
    <cellStyle name="Comma 2 39" xfId="2924" xr:uid="{0CB94DF0-A5F0-4BC2-B324-6F69EF1B18DE}"/>
    <cellStyle name="Comma 2 39 2" xfId="43411" xr:uid="{7DE59D98-80E5-4541-AC6B-EC42CA51E817}"/>
    <cellStyle name="Comma 2 39 3" xfId="43412" xr:uid="{2E89AA43-9E84-4D54-A8B4-83AD8B38EA13}"/>
    <cellStyle name="Comma 2 39 4" xfId="43413" xr:uid="{D9E25785-213F-4780-9843-478D7AC2846A}"/>
    <cellStyle name="Comma 2 39 5" xfId="43414" xr:uid="{82F580A8-E327-4F81-8570-3AC23FEBFEE7}"/>
    <cellStyle name="Comma 2 39 6" xfId="43415" xr:uid="{0E18D576-2BA1-4AFF-BF68-54125CC9333F}"/>
    <cellStyle name="Comma 2 39 7" xfId="43416" xr:uid="{F9BB1049-A776-4845-BBF8-3E0C6E5C2C56}"/>
    <cellStyle name="Comma 2 39 8" xfId="43417" xr:uid="{DD46E892-F52A-4FCD-9281-830815518FCC}"/>
    <cellStyle name="Comma 2 4" xfId="116" xr:uid="{00000000-0005-0000-0000-000042000000}"/>
    <cellStyle name="Comma 2 4 2" xfId="1277" xr:uid="{ADC7203B-B8EF-4B0E-B433-9D01AA78EA9D}"/>
    <cellStyle name="Comma 2 4 2 2" xfId="56135" xr:uid="{C0236551-B25A-4FA8-8BDA-5FD30A1D2D6C}"/>
    <cellStyle name="Comma 2 4 2 3" xfId="43418" xr:uid="{39019027-613D-4C21-9C43-E5967C9E57EC}"/>
    <cellStyle name="Comma 2 4 3" xfId="43419" xr:uid="{B7E918FF-3392-4140-ADF5-13DCCA20AE4E}"/>
    <cellStyle name="Comma 2 4 4" xfId="43420" xr:uid="{2C208F14-80A8-458C-B1FF-9F61DD01A7CA}"/>
    <cellStyle name="Comma 2 4 5" xfId="43421" xr:uid="{3BC74792-2A08-4187-A2A2-4C3877A30497}"/>
    <cellStyle name="Comma 2 4 6" xfId="43422" xr:uid="{1888C527-D7E4-4ECD-A281-72727C41354B}"/>
    <cellStyle name="Comma 2 40" xfId="2925" xr:uid="{BE18B0E3-7ACC-4B53-8941-4804BD2D0038}"/>
    <cellStyle name="Comma 2 40 2" xfId="43423" xr:uid="{5230B671-0E48-473E-89A0-D71E78BF1C35}"/>
    <cellStyle name="Comma 2 40 3" xfId="43424" xr:uid="{8258577E-F3E1-4490-AD26-2710D561F58D}"/>
    <cellStyle name="Comma 2 40 4" xfId="43425" xr:uid="{30D701EA-F823-4C10-8634-66EB90AFED33}"/>
    <cellStyle name="Comma 2 40 5" xfId="43426" xr:uid="{09A87D7D-5619-4CD9-A354-AD53F7629C75}"/>
    <cellStyle name="Comma 2 40 6" xfId="43427" xr:uid="{6FBDD904-EA01-4CE4-A745-947E47EDB2BE}"/>
    <cellStyle name="Comma 2 40 7" xfId="43428" xr:uid="{0CD5B080-4660-48EE-BF25-C56B337A0FAE}"/>
    <cellStyle name="Comma 2 40 8" xfId="43429" xr:uid="{0704F974-89D1-4BFF-B346-C8B871BC7B31}"/>
    <cellStyle name="Comma 2 41" xfId="2926" xr:uid="{2A388E51-FEA6-45B1-80ED-FE07E21ACA5C}"/>
    <cellStyle name="Comma 2 41 2" xfId="43430" xr:uid="{F1AE5F76-09AB-4089-9F10-8AF8C024F456}"/>
    <cellStyle name="Comma 2 41 3" xfId="43431" xr:uid="{55526B05-600C-417C-A702-9E318DFE037A}"/>
    <cellStyle name="Comma 2 41 4" xfId="43432" xr:uid="{873B5E94-A9C2-4699-83A7-296C3F47CB49}"/>
    <cellStyle name="Comma 2 41 5" xfId="43433" xr:uid="{9FF5FF3E-4F07-4DE4-A12F-3D3756C4C412}"/>
    <cellStyle name="Comma 2 41 6" xfId="43434" xr:uid="{02C8894C-E776-47CD-BD21-3665D52646B0}"/>
    <cellStyle name="Comma 2 41 7" xfId="43435" xr:uid="{08D80E7C-02D2-4C04-96A7-545C6A7ED1CA}"/>
    <cellStyle name="Comma 2 41 8" xfId="43436" xr:uid="{5882F102-E7D7-4E1E-9326-FDE6E0336682}"/>
    <cellStyle name="Comma 2 42" xfId="2927" xr:uid="{41793A4D-E3C5-4E85-8D1C-50DFD323A97B}"/>
    <cellStyle name="Comma 2 42 2" xfId="43437" xr:uid="{E1FF6684-81DA-4B46-ABED-53676679E968}"/>
    <cellStyle name="Comma 2 42 3" xfId="43438" xr:uid="{BD28760A-C12A-46A2-B701-80B485EE3057}"/>
    <cellStyle name="Comma 2 42 4" xfId="43439" xr:uid="{EF9F5A4C-AAC1-44A1-B203-DDA7F690143E}"/>
    <cellStyle name="Comma 2 42 5" xfId="43440" xr:uid="{93D9FE4B-5557-4EAD-A262-4FC17355FF8B}"/>
    <cellStyle name="Comma 2 42 6" xfId="43441" xr:uid="{403AA79F-AE3E-4585-884D-EF2410075A29}"/>
    <cellStyle name="Comma 2 42 7" xfId="43442" xr:uid="{706B1F90-3EDC-419F-9DFB-32C85B751D8A}"/>
    <cellStyle name="Comma 2 42 8" xfId="43443" xr:uid="{7787C0D4-919C-42A9-B051-542C07CD62B5}"/>
    <cellStyle name="Comma 2 43" xfId="2928" xr:uid="{95882C23-ABC6-4A64-A08B-BCBB07307B3A}"/>
    <cellStyle name="Comma 2 43 2" xfId="43444" xr:uid="{846970B9-B727-4753-9FC7-B027F64D8D8A}"/>
    <cellStyle name="Comma 2 43 3" xfId="43445" xr:uid="{3D97851B-2133-4D48-80DA-A2D16C1AC174}"/>
    <cellStyle name="Comma 2 43 4" xfId="43446" xr:uid="{10A0E1EB-74BD-45BC-8CD4-FDBDB3FDB5CD}"/>
    <cellStyle name="Comma 2 43 5" xfId="43447" xr:uid="{F10793C4-66F6-4E9E-AF0F-93A72DD1EC48}"/>
    <cellStyle name="Comma 2 43 6" xfId="43448" xr:uid="{5F25AF53-546A-4D2C-B3CD-A928101D89F4}"/>
    <cellStyle name="Comma 2 43 7" xfId="43449" xr:uid="{66BDAFFC-2D84-4EB5-8C8D-8925291193FF}"/>
    <cellStyle name="Comma 2 43 8" xfId="43450" xr:uid="{2173BA77-B17E-4C34-B796-D497A705FB3B}"/>
    <cellStyle name="Comma 2 44" xfId="2929" xr:uid="{5BD200F2-DA52-4DB5-8A4E-78CDE0871645}"/>
    <cellStyle name="Comma 2 44 2" xfId="43451" xr:uid="{67E30747-8793-47FA-AE74-135A89A90EB8}"/>
    <cellStyle name="Comma 2 44 3" xfId="43452" xr:uid="{5A63EE48-BCD0-47D9-BA7D-4DE592D791DF}"/>
    <cellStyle name="Comma 2 44 4" xfId="43453" xr:uid="{BBA4A286-104A-4E4E-BD14-C20C92A4B601}"/>
    <cellStyle name="Comma 2 44 5" xfId="43454" xr:uid="{15808316-8D5A-408A-A6DA-96DBE1BAEDA0}"/>
    <cellStyle name="Comma 2 44 6" xfId="43455" xr:uid="{DBC87BA0-F333-4BAB-AAA1-BBA114296CA8}"/>
    <cellStyle name="Comma 2 44 7" xfId="43456" xr:uid="{06551621-78E1-4199-A8BF-0D6BDC154903}"/>
    <cellStyle name="Comma 2 44 8" xfId="43457" xr:uid="{A5FE8023-2012-47D9-B84F-D2E57173A6E6}"/>
    <cellStyle name="Comma 2 45" xfId="2930" xr:uid="{A1A77D85-4A91-43BF-83F6-21964D8120FD}"/>
    <cellStyle name="Comma 2 45 2" xfId="43458" xr:uid="{B5834625-8208-4457-9623-907DF986FFD9}"/>
    <cellStyle name="Comma 2 45 3" xfId="43459" xr:uid="{94DF5F1A-E588-418C-B6EB-78ACE293FDB9}"/>
    <cellStyle name="Comma 2 45 4" xfId="43460" xr:uid="{77DA48F0-6FD4-4CAF-A4FB-C18753B00ED4}"/>
    <cellStyle name="Comma 2 45 5" xfId="43461" xr:uid="{E71948D2-8527-4A29-9ACD-7A979B236DF0}"/>
    <cellStyle name="Comma 2 45 6" xfId="43462" xr:uid="{2D8B441A-03B5-495D-B8E3-4B83A4708AF7}"/>
    <cellStyle name="Comma 2 45 7" xfId="43463" xr:uid="{BF2DBDF5-207E-45F0-A1BD-052A0328034E}"/>
    <cellStyle name="Comma 2 45 8" xfId="43464" xr:uid="{4E505145-0738-4ABF-B5B1-0EB001CF74AC}"/>
    <cellStyle name="Comma 2 46" xfId="2931" xr:uid="{A21459B9-C05C-479E-B8ED-2E34AA527385}"/>
    <cellStyle name="Comma 2 46 2" xfId="43465" xr:uid="{8D88F28B-50E0-45EF-918E-44ABCCD5930C}"/>
    <cellStyle name="Comma 2 46 3" xfId="43466" xr:uid="{6FFBB1EA-D229-470D-935F-DFB3BE2EF304}"/>
    <cellStyle name="Comma 2 46 4" xfId="43467" xr:uid="{4396CB72-6BB7-425E-9D30-071D96990D2E}"/>
    <cellStyle name="Comma 2 46 5" xfId="43468" xr:uid="{AC33327F-BDC4-4956-A64D-D8A5B0A8F630}"/>
    <cellStyle name="Comma 2 46 6" xfId="43469" xr:uid="{06FB3B09-DA14-4B51-BED6-74A8FF927BC9}"/>
    <cellStyle name="Comma 2 46 7" xfId="43470" xr:uid="{470FAC7C-9EB8-430A-B12F-37D0D5EC0F76}"/>
    <cellStyle name="Comma 2 46 8" xfId="43471" xr:uid="{F4FE4764-ECB3-4A5E-9879-1F0D07165719}"/>
    <cellStyle name="Comma 2 47" xfId="2932" xr:uid="{D9A3A3BF-BAB8-43E2-8318-B81ED7DAF7BE}"/>
    <cellStyle name="Comma 2 47 2" xfId="43472" xr:uid="{57BBBF7E-585F-4E1A-ACD1-BE8CC0A98250}"/>
    <cellStyle name="Comma 2 47 3" xfId="43473" xr:uid="{0BA6927F-896E-446F-8B1B-AF32C5BE7169}"/>
    <cellStyle name="Comma 2 47 4" xfId="43474" xr:uid="{09E095F8-DC58-4256-B6A4-3763A6BEF11D}"/>
    <cellStyle name="Comma 2 47 5" xfId="43475" xr:uid="{61A41477-FFE1-444A-92A8-E95EC5239A0E}"/>
    <cellStyle name="Comma 2 47 6" xfId="43476" xr:uid="{FA112D60-87B2-42F1-9486-B66B967B2B9F}"/>
    <cellStyle name="Comma 2 47 7" xfId="43477" xr:uid="{2D7003B1-E3A3-4998-849F-6C1BC3B57FCF}"/>
    <cellStyle name="Comma 2 47 8" xfId="43478" xr:uid="{106FC949-92C3-45DA-8876-E2B66A4E6EDF}"/>
    <cellStyle name="Comma 2 48" xfId="2933" xr:uid="{C5291AFD-DF25-43F0-A2FB-E82B70DF2E1D}"/>
    <cellStyle name="Comma 2 48 2" xfId="43479" xr:uid="{C9B0B736-9F92-4BCC-B5D5-16A4E8C19F77}"/>
    <cellStyle name="Comma 2 48 3" xfId="43480" xr:uid="{CA1A4340-1D3E-4D3F-87AF-B4E85A3467BD}"/>
    <cellStyle name="Comma 2 48 4" xfId="43481" xr:uid="{10A878C6-D891-496A-B4A4-7F152FB9B6D9}"/>
    <cellStyle name="Comma 2 48 5" xfId="43482" xr:uid="{B8C076EB-DCC0-4C1E-8A6C-B44E28D0CE6F}"/>
    <cellStyle name="Comma 2 48 6" xfId="43483" xr:uid="{786D3797-4E87-4CF1-80A9-013CDBBAAA14}"/>
    <cellStyle name="Comma 2 48 7" xfId="43484" xr:uid="{1598C0B0-580A-49C5-A751-39599CABF328}"/>
    <cellStyle name="Comma 2 48 8" xfId="43485" xr:uid="{D68787B0-16E7-47EE-B46A-365A88012CDB}"/>
    <cellStyle name="Comma 2 49" xfId="2934" xr:uid="{5D5AFCCB-9712-49C9-B298-CFE95DFABABA}"/>
    <cellStyle name="Comma 2 49 2" xfId="43486" xr:uid="{C5431727-497E-4981-8DC3-DF1E2286F7B9}"/>
    <cellStyle name="Comma 2 49 3" xfId="43487" xr:uid="{4757F27A-FBB7-4CD1-A523-0073B5D08B5D}"/>
    <cellStyle name="Comma 2 49 4" xfId="43488" xr:uid="{2CB39847-EF8C-4A31-B58C-0ABDD0DAFA17}"/>
    <cellStyle name="Comma 2 49 5" xfId="43489" xr:uid="{9473BCD3-C2A1-44A3-8459-4DE34A28D7EB}"/>
    <cellStyle name="Comma 2 49 6" xfId="43490" xr:uid="{028766EC-FFCC-45B0-9B4D-67F5970246E1}"/>
    <cellStyle name="Comma 2 49 7" xfId="43491" xr:uid="{D4C5BA8B-3C51-453C-A2C0-FD24D286EDA6}"/>
    <cellStyle name="Comma 2 49 8" xfId="43492" xr:uid="{F2E75EE1-CD57-42A5-B9C0-9AA31E9F3FD9}"/>
    <cellStyle name="Comma 2 5" xfId="1271" xr:uid="{6F2712FF-D331-4B88-A343-081843856E49}"/>
    <cellStyle name="Comma 2 5 10" xfId="50548" xr:uid="{9DB7AF66-430F-4C14-AE66-FA490B629DE8}"/>
    <cellStyle name="Comma 2 5 11" xfId="51005" xr:uid="{D42B46A4-7712-4DAC-8BA9-FD5190AE13D9}"/>
    <cellStyle name="Comma 2 5 12" xfId="51337" xr:uid="{08E8D409-5F29-45BC-B5C7-7EEBC4F1C491}"/>
    <cellStyle name="Comma 2 5 13" xfId="51616" xr:uid="{7B373F06-5F22-4BD7-B6AE-65C8CF2FA4A8}"/>
    <cellStyle name="Comma 2 5 14" xfId="51885" xr:uid="{7AE42D23-937E-44DD-93C6-F16C0B5BDEF5}"/>
    <cellStyle name="Comma 2 5 15" xfId="52138" xr:uid="{9052D51F-2FEB-4765-9379-3EC092BFA71C}"/>
    <cellStyle name="Comma 2 5 16" xfId="52393" xr:uid="{5A893D6B-8495-4C01-83AC-59280F8D6351}"/>
    <cellStyle name="Comma 2 5 17" xfId="52641" xr:uid="{5DADACE4-E74E-4FCE-B4B7-44C13A3FF3F4}"/>
    <cellStyle name="Comma 2 5 18" xfId="53133" xr:uid="{30A0A746-1E86-42F9-97AE-1055965966AD}"/>
    <cellStyle name="Comma 2 5 19" xfId="2935" xr:uid="{516E3D52-7CD6-43D5-99DD-064658D9D83B}"/>
    <cellStyle name="Comma 2 5 2" xfId="43493" xr:uid="{FFBA6092-A5CA-4A31-97DB-485BC9A3212F}"/>
    <cellStyle name="Comma 2 5 2 2" xfId="48988" xr:uid="{3EC1062E-0F71-4C37-AFF5-BB5FD17345CD}"/>
    <cellStyle name="Comma 2 5 3" xfId="43494" xr:uid="{63FD7092-4EF4-4930-B937-013767D6764B}"/>
    <cellStyle name="Comma 2 5 3 2" xfId="52889" xr:uid="{44339134-2675-4759-8002-6AE20E81D8FA}"/>
    <cellStyle name="Comma 2 5 3 3" xfId="53379" xr:uid="{107660E9-00C3-4B6A-AF47-281B23119ED8}"/>
    <cellStyle name="Comma 2 5 4" xfId="43495" xr:uid="{B233973E-2427-41B0-B776-1DEE9228DA5A}"/>
    <cellStyle name="Comma 2 5 4 2" xfId="56132" xr:uid="{48326442-526E-4672-8A1A-1F601DE63F22}"/>
    <cellStyle name="Comma 2 5 5" xfId="43496" xr:uid="{72D3FD3A-F72D-4093-868A-1E8CDD8EAF61}"/>
    <cellStyle name="Comma 2 5 6" xfId="43497" xr:uid="{E9191753-4323-4B94-9037-763AA1DCB9E7}"/>
    <cellStyle name="Comma 2 5 7" xfId="43498" xr:uid="{3F05BF33-9CAB-4FF4-970D-B473515FBBB6}"/>
    <cellStyle name="Comma 2 5 8" xfId="43499" xr:uid="{E61E4F52-03AE-4B51-BED8-99C9DC1214E5}"/>
    <cellStyle name="Comma 2 5 9" xfId="48987" xr:uid="{294F82E3-CF56-44BB-B3C0-185CBCD4D6E8}"/>
    <cellStyle name="Comma 2 50" xfId="43500" xr:uid="{83747213-EE81-40CA-A879-110DFF819C45}"/>
    <cellStyle name="Comma 2 50 2" xfId="43501" xr:uid="{C22A4290-388A-4C82-9B97-139E29944189}"/>
    <cellStyle name="Comma 2 50 3" xfId="43502" xr:uid="{413E9BCE-0302-4CBE-ACED-C05FCDB327C7}"/>
    <cellStyle name="Comma 2 50 4" xfId="43503" xr:uid="{72C27835-24D4-43DA-BB59-C734F4E250DC}"/>
    <cellStyle name="Comma 2 50 5" xfId="43504" xr:uid="{C9A99F38-DE92-4433-B618-0EA15138F40A}"/>
    <cellStyle name="Comma 2 50 6" xfId="43505" xr:uid="{1C61D62D-FF20-47FA-8A1C-315ED446D7C8}"/>
    <cellStyle name="Comma 2 50 7" xfId="43506" xr:uid="{F97AE23F-9474-4F19-9F90-DBF9677E3E3A}"/>
    <cellStyle name="Comma 2 50 8" xfId="43507" xr:uid="{E597E222-B240-48F2-A09E-CBADA447D160}"/>
    <cellStyle name="Comma 2 51" xfId="43508" xr:uid="{7A3399C0-FECF-4B8B-B635-4650523099CD}"/>
    <cellStyle name="Comma 2 51 2" xfId="43509" xr:uid="{4C08ADC7-F14D-4FEF-A7C7-A86F74AA2A4E}"/>
    <cellStyle name="Comma 2 51 3" xfId="43510" xr:uid="{8F8469A9-F6F0-45B0-89B4-BB14581B3CB4}"/>
    <cellStyle name="Comma 2 51 4" xfId="43511" xr:uid="{38728BF1-654E-4504-B901-994887819696}"/>
    <cellStyle name="Comma 2 51 5" xfId="43512" xr:uid="{943FE471-796D-4896-8DDA-4C7C557D6BA8}"/>
    <cellStyle name="Comma 2 51 6" xfId="43513" xr:uid="{6F08BA6C-0C2E-4C35-A2AF-1AD855F8AE5E}"/>
    <cellStyle name="Comma 2 51 7" xfId="43514" xr:uid="{FC9CB4CD-74EF-453B-AFC2-1B93E55F2A86}"/>
    <cellStyle name="Comma 2 51 8" xfId="43515" xr:uid="{7023C5F1-E780-4F4C-94E2-56B835C1EA3B}"/>
    <cellStyle name="Comma 2 52" xfId="43516" xr:uid="{2C42DD06-3C53-47ED-98DA-A2E4B3D6A34B}"/>
    <cellStyle name="Comma 2 52 2" xfId="43517" xr:uid="{BC97D35A-07FF-47E8-964D-E61DAD3085F5}"/>
    <cellStyle name="Comma 2 52 3" xfId="43518" xr:uid="{4DF121AD-7055-4F25-88E6-2C42AF51BB27}"/>
    <cellStyle name="Comma 2 52 4" xfId="43519" xr:uid="{652D604C-9BF2-4D33-8F93-E0D778F095F9}"/>
    <cellStyle name="Comma 2 52 5" xfId="43520" xr:uid="{41E11133-5F60-4D62-AB1A-73627AA9F3A5}"/>
    <cellStyle name="Comma 2 52 6" xfId="43521" xr:uid="{BD541BB8-8C85-463C-87B4-60002728A3E3}"/>
    <cellStyle name="Comma 2 52 7" xfId="43522" xr:uid="{08A6BF5B-1AB7-4A84-B684-1FAA63C133B3}"/>
    <cellStyle name="Comma 2 52 8" xfId="43523" xr:uid="{BD053C76-43DB-4110-821F-E8BCCF47EA4E}"/>
    <cellStyle name="Comma 2 53" xfId="43524" xr:uid="{8546B41B-563E-46BD-8E79-46BD9C819C89}"/>
    <cellStyle name="Comma 2 53 2" xfId="43525" xr:uid="{1215E431-9A52-4A18-B6E6-C73D6BE6B323}"/>
    <cellStyle name="Comma 2 53 3" xfId="43526" xr:uid="{B8E668ED-F904-48C3-9A14-D3AC49E1DF11}"/>
    <cellStyle name="Comma 2 53 4" xfId="43527" xr:uid="{85EFF2FA-FDB4-4BB4-91D5-0938D656884C}"/>
    <cellStyle name="Comma 2 53 5" xfId="43528" xr:uid="{DF281EB1-F073-4C3C-987A-7E50499D0270}"/>
    <cellStyle name="Comma 2 53 6" xfId="43529" xr:uid="{34F34C02-BF1A-4A67-9A6B-C8182F938D31}"/>
    <cellStyle name="Comma 2 53 7" xfId="43530" xr:uid="{126FBAB9-E561-41C2-B424-CA5DA22168AD}"/>
    <cellStyle name="Comma 2 53 8" xfId="43531" xr:uid="{7D2E6895-7C98-4167-A6AE-AFC005548E9D}"/>
    <cellStyle name="Comma 2 54" xfId="43532" xr:uid="{6885C0EC-F4FB-4F14-89EB-B7B690D329BA}"/>
    <cellStyle name="Comma 2 54 2" xfId="43533" xr:uid="{FAE82784-0540-4477-A2D5-34CEA953A6C3}"/>
    <cellStyle name="Comma 2 54 3" xfId="43534" xr:uid="{BD934CF0-75B6-49C4-AAAD-C83A07FEC627}"/>
    <cellStyle name="Comma 2 54 4" xfId="43535" xr:uid="{AB712984-C1C9-49A5-8D6B-DBA28C284ECD}"/>
    <cellStyle name="Comma 2 54 5" xfId="43536" xr:uid="{FC92FE1E-561B-4D51-B8C0-164CF56207C2}"/>
    <cellStyle name="Comma 2 54 6" xfId="43537" xr:uid="{3932B9AC-3FC6-40E9-B2CD-6998C86FC649}"/>
    <cellStyle name="Comma 2 54 7" xfId="43538" xr:uid="{E07CB9B6-56AE-4957-B766-E7BDA3C28376}"/>
    <cellStyle name="Comma 2 54 8" xfId="43539" xr:uid="{1514B845-679C-4F79-9755-233B6FE5D461}"/>
    <cellStyle name="Comma 2 55" xfId="43540" xr:uid="{5934E35A-1BD9-456D-A751-FEA431EFD9BA}"/>
    <cellStyle name="Comma 2 55 2" xfId="43541" xr:uid="{489779F2-9B14-4B97-B76B-044B29C9A842}"/>
    <cellStyle name="Comma 2 55 3" xfId="43542" xr:uid="{BE44D4C1-EED3-456E-85C1-1DADCB77CB2C}"/>
    <cellStyle name="Comma 2 55 4" xfId="43543" xr:uid="{9A49411D-71D1-4C11-9E0E-D3CB3AE0F606}"/>
    <cellStyle name="Comma 2 55 5" xfId="43544" xr:uid="{23F65A3A-8DE1-420B-BD01-A5DF05C65B75}"/>
    <cellStyle name="Comma 2 55 6" xfId="43545" xr:uid="{31F12467-EA01-4418-81FD-2CBAA4491320}"/>
    <cellStyle name="Comma 2 55 7" xfId="43546" xr:uid="{CFB1EA9E-9CD9-4464-8AC0-86A7269DC18C}"/>
    <cellStyle name="Comma 2 55 8" xfId="43547" xr:uid="{4BDF4C22-0928-467C-9D2A-498FE953D1DA}"/>
    <cellStyle name="Comma 2 56" xfId="43548" xr:uid="{65381F38-BDAA-4C1D-AA53-8545807A6DAC}"/>
    <cellStyle name="Comma 2 56 2" xfId="43549" xr:uid="{3DD12411-C0CF-4BD9-BD97-7215EFC0B436}"/>
    <cellStyle name="Comma 2 56 3" xfId="43550" xr:uid="{3FD5E906-1529-4452-B9A5-AEA647957D70}"/>
    <cellStyle name="Comma 2 56 4" xfId="43551" xr:uid="{274C41BE-6FCA-4269-A270-636D411CD27D}"/>
    <cellStyle name="Comma 2 56 5" xfId="43552" xr:uid="{FF2DB8DF-5390-41C3-AD71-796E2A02527F}"/>
    <cellStyle name="Comma 2 56 6" xfId="43553" xr:uid="{6256ABE0-30E6-4F2A-8F4D-649E77C130C6}"/>
    <cellStyle name="Comma 2 56 7" xfId="43554" xr:uid="{A28BEE89-7875-4FC3-9EEC-6997FA2AC215}"/>
    <cellStyle name="Comma 2 56 8" xfId="43555" xr:uid="{9AB6E41F-960D-4F3C-B292-5A04A66E6615}"/>
    <cellStyle name="Comma 2 57" xfId="43556" xr:uid="{04F4BCC6-D346-4BC0-B34C-524FCE068251}"/>
    <cellStyle name="Comma 2 57 2" xfId="43557" xr:uid="{1A1F5A88-3EA1-4756-AD47-955E29DC5367}"/>
    <cellStyle name="Comma 2 57 3" xfId="43558" xr:uid="{7F887A79-97C3-499B-B786-A5DFD7209684}"/>
    <cellStyle name="Comma 2 57 4" xfId="43559" xr:uid="{299B8C1D-853D-4379-861F-AAA812DF20E2}"/>
    <cellStyle name="Comma 2 57 5" xfId="43560" xr:uid="{F1FAFEA3-BB04-4791-9FDC-836D71A7B950}"/>
    <cellStyle name="Comma 2 57 6" xfId="43561" xr:uid="{6DBDD733-6125-45B6-9AE0-5357264916A0}"/>
    <cellStyle name="Comma 2 57 7" xfId="43562" xr:uid="{A62CC508-B8CA-4BAA-AE4C-2C8F53A53204}"/>
    <cellStyle name="Comma 2 57 8" xfId="43563" xr:uid="{BBCAA7AD-EC64-4827-B3EB-9A62ED76DB00}"/>
    <cellStyle name="Comma 2 58" xfId="43564" xr:uid="{E17EE8C6-3ACB-4B8F-B84F-F1D7E427AED0}"/>
    <cellStyle name="Comma 2 58 2" xfId="43565" xr:uid="{DBC5CC62-1104-44A2-BFAD-618A0BDDCF1A}"/>
    <cellStyle name="Comma 2 58 3" xfId="43566" xr:uid="{4A47D3B2-B9BC-434B-81DB-7544DF65EF00}"/>
    <cellStyle name="Comma 2 58 4" xfId="43567" xr:uid="{A30C6EDD-260E-493E-9B04-B7D5CFAEB469}"/>
    <cellStyle name="Comma 2 58 5" xfId="43568" xr:uid="{81C696CF-05D1-4BD1-B642-D6792E77B76E}"/>
    <cellStyle name="Comma 2 58 6" xfId="43569" xr:uid="{64D7F43D-A4BA-4BD6-9F4F-050BAE9E43A7}"/>
    <cellStyle name="Comma 2 58 7" xfId="43570" xr:uid="{2BABD2E5-9C4D-4DE7-9C92-2FE1B8CEFF8C}"/>
    <cellStyle name="Comma 2 58 8" xfId="43571" xr:uid="{CBE79936-805B-4861-92B1-AE7D7808C893}"/>
    <cellStyle name="Comma 2 59" xfId="43572" xr:uid="{44A8DA2D-E607-4F40-B08F-683829C105D0}"/>
    <cellStyle name="Comma 2 59 2" xfId="43573" xr:uid="{6DB8618B-ED15-4C08-8C73-CC5CE0E2FA9C}"/>
    <cellStyle name="Comma 2 59 3" xfId="43574" xr:uid="{DA3B4D90-BDB8-4272-B76D-984EF03FFDBF}"/>
    <cellStyle name="Comma 2 59 4" xfId="43575" xr:uid="{DFD9E301-36F6-4026-85DD-B3F86B963BE8}"/>
    <cellStyle name="Comma 2 59 5" xfId="43576" xr:uid="{295034F0-0D36-48CF-9FDC-2CC5E940379D}"/>
    <cellStyle name="Comma 2 59 6" xfId="43577" xr:uid="{0731A9E3-D3CA-42DE-B4F0-0DD974004FCD}"/>
    <cellStyle name="Comma 2 59 7" xfId="43578" xr:uid="{DEA8F0CC-3987-4850-B940-4753B9015BB3}"/>
    <cellStyle name="Comma 2 59 8" xfId="43579" xr:uid="{78C3F865-A7EF-4075-8304-89B79F6C9E4E}"/>
    <cellStyle name="Comma 2 6" xfId="197" xr:uid="{E51E0F12-5964-40FC-A13A-65DCDC783E2D}"/>
    <cellStyle name="Comma 2 6 10" xfId="48989" xr:uid="{757DCFFD-A423-4839-9AA2-956451CB6393}"/>
    <cellStyle name="Comma 2 6 11" xfId="50549" xr:uid="{D1F70658-266E-495C-BC58-A507E669849D}"/>
    <cellStyle name="Comma 2 6 12" xfId="51006" xr:uid="{328E456D-A7C6-4997-9894-6D7A317B3276}"/>
    <cellStyle name="Comma 2 6 13" xfId="51338" xr:uid="{A72550FB-1AEF-416E-BEEF-35E97ED697B1}"/>
    <cellStyle name="Comma 2 6 14" xfId="51617" xr:uid="{84E64C1D-6FFF-4818-8775-EAA878D7F36D}"/>
    <cellStyle name="Comma 2 6 15" xfId="51886" xr:uid="{32FA67E7-1572-4C81-A192-2D0EAFC6D326}"/>
    <cellStyle name="Comma 2 6 16" xfId="52139" xr:uid="{8249F1D9-A5F6-4ADE-92CE-B0221C1BCF5A}"/>
    <cellStyle name="Comma 2 6 17" xfId="52394" xr:uid="{EFA0548A-0492-43B0-8B3F-3782C318CF33}"/>
    <cellStyle name="Comma 2 6 18" xfId="52642" xr:uid="{5DF20300-6EDA-4186-A143-95C0BF69CBAE}"/>
    <cellStyle name="Comma 2 6 19" xfId="53134" xr:uid="{FCE5A722-E34A-4749-89B7-326B20D4EE9B}"/>
    <cellStyle name="Comma 2 6 2" xfId="43580" xr:uid="{510D96CA-1F05-490A-A277-2EE45B7BA7BB}"/>
    <cellStyle name="Comma 2 6 2 2" xfId="43581" xr:uid="{487787D6-0466-4DE0-AEF0-B5131F39B6DE}"/>
    <cellStyle name="Comma 2 6 2 3" xfId="43582" xr:uid="{F180520C-E9B7-40AB-A4F5-15C04A2AFC70}"/>
    <cellStyle name="Comma 2 6 2 4" xfId="43583" xr:uid="{0E689E59-B93E-4C5F-A193-97DC479CBF56}"/>
    <cellStyle name="Comma 2 6 2 5" xfId="43584" xr:uid="{2D5719F2-B28F-4D33-90CF-F7698C46AC08}"/>
    <cellStyle name="Comma 2 6 2 6" xfId="43585" xr:uid="{CFB99821-BD7F-476A-B264-10A8773B8C38}"/>
    <cellStyle name="Comma 2 6 2 7" xfId="43586" xr:uid="{1511453E-6426-4062-B756-9E100DF73CD7}"/>
    <cellStyle name="Comma 2 6 2 8" xfId="43587" xr:uid="{D6E73C34-49AC-4756-B81A-20CB079BA430}"/>
    <cellStyle name="Comma 2 6 20" xfId="2936" xr:uid="{7F109D36-7D2D-4E99-9596-9FBBFB95D1AE}"/>
    <cellStyle name="Comma 2 6 3" xfId="43588" xr:uid="{3F2307CE-9C9B-410F-A5B0-0471AEFAA91B}"/>
    <cellStyle name="Comma 2 6 3 2" xfId="52890" xr:uid="{67081182-B3E8-4531-8D64-4B5ED5F3C486}"/>
    <cellStyle name="Comma 2 6 3 3" xfId="53380" xr:uid="{25152D64-D6BF-4874-8078-72B847522D1A}"/>
    <cellStyle name="Comma 2 6 4" xfId="43589" xr:uid="{CCAFFECC-148F-4173-956E-6457723B55A1}"/>
    <cellStyle name="Comma 2 6 4 2" xfId="43590" xr:uid="{C0ACBB5A-B77F-4087-9EBC-89D18AA0C7E1}"/>
    <cellStyle name="Comma 2 6 4 3" xfId="43591" xr:uid="{74FEAB92-ED40-4BD9-9AEE-748ACB423A38}"/>
    <cellStyle name="Comma 2 6 4 4" xfId="56136" xr:uid="{6BF4164D-96C4-4AF7-BB9E-AEC9B9C55222}"/>
    <cellStyle name="Comma 2 6 5" xfId="43592" xr:uid="{F158B0AB-1CD4-4B86-8CC7-056C4F7CE5A2}"/>
    <cellStyle name="Comma 2 6 5 2" xfId="43593" xr:uid="{0583967D-477C-4FA0-8DB8-1CD26AD4E9C0}"/>
    <cellStyle name="Comma 2 6 5 3" xfId="43594" xr:uid="{69668657-EC68-42D7-A8A5-1802E7053742}"/>
    <cellStyle name="Comma 2 6 6" xfId="43595" xr:uid="{1789F13B-3FED-4D48-8A10-00B8A0837E00}"/>
    <cellStyle name="Comma 2 6 7" xfId="43596" xr:uid="{37ED68B7-B940-4C50-92AF-9D4C532B31FB}"/>
    <cellStyle name="Comma 2 6 8" xfId="43597" xr:uid="{19FCE99E-E448-499D-BBEC-F67732A80E86}"/>
    <cellStyle name="Comma 2 6 9" xfId="43598" xr:uid="{8FABE2C5-AD14-4CF0-8B65-E8524CD26A64}"/>
    <cellStyle name="Comma 2 60" xfId="43599" xr:uid="{24A2FA43-5D27-40A2-9A9B-90A913AF44CA}"/>
    <cellStyle name="Comma 2 60 2" xfId="43600" xr:uid="{3D13BDE9-81B7-4820-9A5C-4201F78F911F}"/>
    <cellStyle name="Comma 2 60 3" xfId="43601" xr:uid="{883B16A7-2331-460C-A99B-3F0C4821AB60}"/>
    <cellStyle name="Comma 2 60 4" xfId="43602" xr:uid="{91EADBAE-88C8-4701-94A3-F237C57CCB6B}"/>
    <cellStyle name="Comma 2 60 5" xfId="43603" xr:uid="{7718D290-9DBB-4C48-B525-E22C0AB9F4E2}"/>
    <cellStyle name="Comma 2 60 6" xfId="43604" xr:uid="{EF628766-C106-433E-AF6B-556003F2EA45}"/>
    <cellStyle name="Comma 2 60 7" xfId="43605" xr:uid="{832CDC46-D729-4D5C-BA47-9B35ED55D8AC}"/>
    <cellStyle name="Comma 2 60 8" xfId="43606" xr:uid="{A953187D-9459-41F1-9566-B19C86585CD2}"/>
    <cellStyle name="Comma 2 61" xfId="43607" xr:uid="{8F3465B6-EDD7-44DA-98E8-F5FADD0876E1}"/>
    <cellStyle name="Comma 2 61 2" xfId="43608" xr:uid="{7C3297CC-FC7E-4C4A-8D7A-42071D557CB4}"/>
    <cellStyle name="Comma 2 61 3" xfId="43609" xr:uid="{6477185C-4843-4C0E-B5D2-A614F3B36CED}"/>
    <cellStyle name="Comma 2 61 4" xfId="43610" xr:uid="{7502AEF0-5A27-4BF0-8620-243A401202F2}"/>
    <cellStyle name="Comma 2 61 5" xfId="43611" xr:uid="{6FE8FC26-9464-4195-86A3-4DBDB53903D1}"/>
    <cellStyle name="Comma 2 61 6" xfId="43612" xr:uid="{599C4288-AE7D-44CA-A555-507D9C12EC0C}"/>
    <cellStyle name="Comma 2 61 7" xfId="43613" xr:uid="{C27A3828-0E7C-499F-BA38-54D6BD8323FF}"/>
    <cellStyle name="Comma 2 61 8" xfId="43614" xr:uid="{28C57FED-A909-4CED-AE72-81122B70B55E}"/>
    <cellStyle name="Comma 2 62" xfId="43615" xr:uid="{FBE58EF8-C02B-4307-97C1-912647413A28}"/>
    <cellStyle name="Comma 2 62 2" xfId="43616" xr:uid="{A5F4B4B8-ED49-4E84-9694-CB00B5C1E6FF}"/>
    <cellStyle name="Comma 2 62 3" xfId="43617" xr:uid="{3FE6AE10-82FE-48F4-8663-E9A37BC879DD}"/>
    <cellStyle name="Comma 2 62 4" xfId="43618" xr:uid="{BBBE6D47-E339-49CB-9523-CF6277881E24}"/>
    <cellStyle name="Comma 2 62 5" xfId="43619" xr:uid="{897507FC-D1C2-49B8-BEE0-B352C9A4B604}"/>
    <cellStyle name="Comma 2 62 6" xfId="43620" xr:uid="{2C80AB04-BD14-4907-BB4D-ACF19B3CFEFE}"/>
    <cellStyle name="Comma 2 62 7" xfId="43621" xr:uid="{6508D39E-58FA-4DB9-B4AA-7AC6F315A78A}"/>
    <cellStyle name="Comma 2 62 8" xfId="43622" xr:uid="{B4EF327A-C1D3-402E-9B38-2F9DF7EE7AE5}"/>
    <cellStyle name="Comma 2 63" xfId="43623" xr:uid="{8C2560B8-3E71-4FDB-A863-FA6056FA20D8}"/>
    <cellStyle name="Comma 2 63 2" xfId="43624" xr:uid="{52B89783-360F-4765-8C8A-E556FB2A4B05}"/>
    <cellStyle name="Comma 2 63 3" xfId="43625" xr:uid="{799CDC54-30BB-41A8-B893-4BDC91B5324D}"/>
    <cellStyle name="Comma 2 64" xfId="43626" xr:uid="{E467D896-B7E4-4D95-9B63-A0F7B1148DCD}"/>
    <cellStyle name="Comma 2 64 2" xfId="43627" xr:uid="{D2B7C0FB-2FE8-4598-BA20-27FC082C9495}"/>
    <cellStyle name="Comma 2 64 3" xfId="43628" xr:uid="{A80D0FD6-1C01-4B9B-A967-438D916BEF64}"/>
    <cellStyle name="Comma 2 65" xfId="43629" xr:uid="{62207609-566B-4D38-8C77-7025E88898A1}"/>
    <cellStyle name="Comma 2 66" xfId="43630" xr:uid="{D3B419AE-9270-449F-8957-A81CB5D43806}"/>
    <cellStyle name="Comma 2 67" xfId="43631" xr:uid="{4B9E5370-9F0D-4B21-9839-A5DCC09F620D}"/>
    <cellStyle name="Comma 2 68" xfId="43632" xr:uid="{7E528C5A-960A-4E27-946C-92B8C23C61C3}"/>
    <cellStyle name="Comma 2 69" xfId="43633" xr:uid="{D971499D-B93A-4531-B118-C3FB34055D79}"/>
    <cellStyle name="Comma 2 7" xfId="2937" xr:uid="{6C6FBADB-2368-48CE-A532-45ADF008D39B}"/>
    <cellStyle name="Comma 2 7 2" xfId="43634" xr:uid="{02CDFEDC-A04B-4CF9-BFF8-579D9299032D}"/>
    <cellStyle name="Comma 2 7 2 2" xfId="43635" xr:uid="{5CEE2A6A-B1AE-4840-AA84-A43C851375FF}"/>
    <cellStyle name="Comma 2 7 2 3" xfId="43636" xr:uid="{5D4457C7-0B55-4483-B3B6-B916ED0E5F04}"/>
    <cellStyle name="Comma 2 7 2 4" xfId="43637" xr:uid="{56098CB4-7C8F-42D6-8F3A-E289ABBD2AD5}"/>
    <cellStyle name="Comma 2 7 2 5" xfId="43638" xr:uid="{B0E1A477-F6CC-49AD-9940-9A4094366E58}"/>
    <cellStyle name="Comma 2 7 2 6" xfId="43639" xr:uid="{E8352057-D1C4-4718-A1B4-A6BAA516AF16}"/>
    <cellStyle name="Comma 2 7 2 7" xfId="43640" xr:uid="{CD6EB1EA-AEB7-49EB-9C41-5FB4853729BA}"/>
    <cellStyle name="Comma 2 7 2 8" xfId="43641" xr:uid="{D5CB53A9-4802-4499-850D-5F2163E0F89F}"/>
    <cellStyle name="Comma 2 7 2 9" xfId="56141" xr:uid="{67698D4A-955E-42EB-968B-6E204C4F3AFF}"/>
    <cellStyle name="Comma 2 7 3" xfId="43642" xr:uid="{6D90B590-64D7-41EA-ADFA-FC26ED6401C7}"/>
    <cellStyle name="Comma 2 7 4" xfId="43643" xr:uid="{544DEF6C-4592-4053-96B9-3A3B7BD15640}"/>
    <cellStyle name="Comma 2 7 4 2" xfId="43644" xr:uid="{BC86F52D-D9AA-4327-A01B-AFDC950B100D}"/>
    <cellStyle name="Comma 2 7 4 3" xfId="43645" xr:uid="{819BFFB6-F6F9-4DC8-A65F-1CBBEFA6F44A}"/>
    <cellStyle name="Comma 2 7 5" xfId="43646" xr:uid="{76DE62A6-5A41-4C04-8DD5-7AA0C90FD32A}"/>
    <cellStyle name="Comma 2 7 5 2" xfId="43647" xr:uid="{A62B2DE1-42D3-4D1E-890D-650889A1231D}"/>
    <cellStyle name="Comma 2 7 5 3" xfId="43648" xr:uid="{28BB6D8D-9D0F-4FD9-A02C-431CDB4F0235}"/>
    <cellStyle name="Comma 2 7 6" xfId="43649" xr:uid="{950D634A-7EF0-46D5-A99A-55A9A3B574A0}"/>
    <cellStyle name="Comma 2 7 7" xfId="43650" xr:uid="{77C4CFEB-6F91-4897-AC87-87761B15A7E6}"/>
    <cellStyle name="Comma 2 7 8" xfId="43651" xr:uid="{0C28B415-D7E5-4DF1-BC7E-33278201184F}"/>
    <cellStyle name="Comma 2 7 9" xfId="43652" xr:uid="{59B4EB52-9D0E-4AFB-8E1A-19D860D38E74}"/>
    <cellStyle name="Comma 2 70" xfId="43653" xr:uid="{CEA18723-F4A6-41D8-BA35-F118C60282A8}"/>
    <cellStyle name="Comma 2 71" xfId="43654" xr:uid="{19EECD09-B701-4701-BA1D-6E83A03B21DE}"/>
    <cellStyle name="Comma 2 72" xfId="43655" xr:uid="{C8E408DB-35FC-40D9-8400-AB0FE256510E}"/>
    <cellStyle name="Comma 2 73" xfId="43656" xr:uid="{72ED891D-1E9D-439A-8648-E32AEC16D140}"/>
    <cellStyle name="Comma 2 74" xfId="43657" xr:uid="{5651CCFC-37A7-4A3F-9268-898B6080A422}"/>
    <cellStyle name="Comma 2 75" xfId="43658" xr:uid="{C0FDDE60-8CBD-4CEC-8A68-2EC3DB5C919A}"/>
    <cellStyle name="Comma 2 76" xfId="43659" xr:uid="{ED7BB878-9D0F-4458-95D2-DAF7FFACD6D3}"/>
    <cellStyle name="Comma 2 77" xfId="43660" xr:uid="{8435A49F-40ED-4302-9B3D-0F325A2DF71D}"/>
    <cellStyle name="Comma 2 78" xfId="43661" xr:uid="{D33FE068-3B2D-4EC2-B09E-FCE05E25E3F7}"/>
    <cellStyle name="Comma 2 79" xfId="43662" xr:uid="{7367FBFB-565B-4D73-A3C3-BB46329774FC}"/>
    <cellStyle name="Comma 2 8" xfId="2938" xr:uid="{566FCA4E-E54A-431A-9D05-BC702B611561}"/>
    <cellStyle name="Comma 2 8 2" xfId="43663" xr:uid="{EC82E655-5476-488D-856C-0927E4E17E16}"/>
    <cellStyle name="Comma 2 8 2 2" xfId="43664" xr:uid="{687EDFB1-6458-4150-95D7-1B01F15AAD07}"/>
    <cellStyle name="Comma 2 8 2 3" xfId="43665" xr:uid="{CB8416F5-7F39-4C68-B400-4ED68B7C4F41}"/>
    <cellStyle name="Comma 2 8 2 4" xfId="43666" xr:uid="{C9B9A894-19E5-4D5D-8BF9-4A8611E7B12B}"/>
    <cellStyle name="Comma 2 8 2 5" xfId="43667" xr:uid="{3F562C79-D1D0-4D6F-B5EA-7CDD688EFC2C}"/>
    <cellStyle name="Comma 2 8 2 6" xfId="43668" xr:uid="{9E96DAE5-BB53-4833-B720-BD924CC402D9}"/>
    <cellStyle name="Comma 2 8 2 7" xfId="43669" xr:uid="{3D763478-D4B2-44AA-8C4B-AAB3BAC7C5CB}"/>
    <cellStyle name="Comma 2 8 2 8" xfId="43670" xr:uid="{9E45E1B9-5880-4BEC-B9BB-CBF5DB6FB8E5}"/>
    <cellStyle name="Comma 2 8 2 9" xfId="56146" xr:uid="{20A039C7-5E45-48D3-97D0-3D60B61882CC}"/>
    <cellStyle name="Comma 2 8 3" xfId="43671" xr:uid="{39041F3C-C472-421A-A6EA-6D80B59B5396}"/>
    <cellStyle name="Comma 2 8 4" xfId="43672" xr:uid="{2C588FC9-879E-4078-8094-2A4C4D461484}"/>
    <cellStyle name="Comma 2 8 4 2" xfId="43673" xr:uid="{155CFC78-BCA3-4520-B684-48EBA8DB2C32}"/>
    <cellStyle name="Comma 2 8 4 3" xfId="43674" xr:uid="{C4E84B02-2F40-4516-A793-D788C14F5CD6}"/>
    <cellStyle name="Comma 2 8 5" xfId="43675" xr:uid="{6B8B4B53-1C57-4848-AE22-187B286A897A}"/>
    <cellStyle name="Comma 2 8 5 2" xfId="43676" xr:uid="{77A72E54-264C-4E81-9D48-F19D3D2FE88E}"/>
    <cellStyle name="Comma 2 8 5 3" xfId="43677" xr:uid="{C4F6DABE-4D88-4E6D-8425-D7AEDCD7F0A0}"/>
    <cellStyle name="Comma 2 8 6" xfId="43678" xr:uid="{EABBC794-9049-46F8-8892-0A149D2A56E6}"/>
    <cellStyle name="Comma 2 8 7" xfId="43679" xr:uid="{3BA03DCC-8C92-4F82-A4C6-FA673E5646E4}"/>
    <cellStyle name="Comma 2 8 8" xfId="43680" xr:uid="{C5EB2BFC-3A30-490A-92C4-76D33F8571A2}"/>
    <cellStyle name="Comma 2 8 9" xfId="43681" xr:uid="{D11C6FE7-1246-499C-952B-53BC99C78006}"/>
    <cellStyle name="Comma 2 80" xfId="43682" xr:uid="{BBB04987-1E73-4F18-A9DB-E96327AE1D71}"/>
    <cellStyle name="Comma 2 81" xfId="43683" xr:uid="{235B816A-803B-4A9A-94EA-F9B12EB3DCAA}"/>
    <cellStyle name="Comma 2 82" xfId="43684" xr:uid="{A640D833-94FB-40D4-98D7-B27864CF3ABA}"/>
    <cellStyle name="Comma 2 83" xfId="43685" xr:uid="{B011F55D-32C0-468C-9A4C-FDEE008FF752}"/>
    <cellStyle name="Comma 2 84" xfId="43686" xr:uid="{207F5710-3874-405A-BFF1-581A2F884454}"/>
    <cellStyle name="Comma 2 85" xfId="43687" xr:uid="{EAFDA19B-EA09-4B06-8A2E-8DF61E92EACB}"/>
    <cellStyle name="Comma 2 86" xfId="43688" xr:uid="{0962892A-C031-4555-A8DB-DEBB26D62545}"/>
    <cellStyle name="Comma 2 87" xfId="43689" xr:uid="{D4B2D51B-3C3B-45D0-BD8D-444A3CBF6A39}"/>
    <cellStyle name="Comma 2 88" xfId="43690" xr:uid="{7AE8F536-045C-469E-B213-9E1534549336}"/>
    <cellStyle name="Comma 2 89" xfId="43691" xr:uid="{8BAACC57-B7BE-461C-96E5-364844D18BF0}"/>
    <cellStyle name="Comma 2 9" xfId="2939" xr:uid="{400DC7FE-38F0-48A6-82F7-AF9F06C23B7D}"/>
    <cellStyle name="Comma 2 9 2" xfId="43692" xr:uid="{BA2A2B39-7398-484B-A44F-03EA2A758AFD}"/>
    <cellStyle name="Comma 2 9 2 2" xfId="43693" xr:uid="{53441EA1-88CC-4E74-A103-37B6698025D7}"/>
    <cellStyle name="Comma 2 9 2 3" xfId="43694" xr:uid="{D00A59CF-12AD-4E99-873F-A7DBAD2653ED}"/>
    <cellStyle name="Comma 2 9 2 4" xfId="43695" xr:uid="{AD3D7BE3-1E51-4BC2-91F8-D4C6DA112205}"/>
    <cellStyle name="Comma 2 9 2 5" xfId="43696" xr:uid="{E89BF0C3-0210-4F08-8F10-E18CB3A4599C}"/>
    <cellStyle name="Comma 2 9 2 6" xfId="43697" xr:uid="{90CA50C1-6B36-44BC-B93E-C60A34D66829}"/>
    <cellStyle name="Comma 2 9 2 7" xfId="43698" xr:uid="{6D004E2D-381B-4E20-99B7-FA47D871AAAD}"/>
    <cellStyle name="Comma 2 9 2 8" xfId="43699" xr:uid="{E88BF198-BF28-4000-9302-7E0FD18E8635}"/>
    <cellStyle name="Comma 2 9 2 9" xfId="56151" xr:uid="{83764450-5970-4F26-9891-1E9985E42A60}"/>
    <cellStyle name="Comma 2 9 3" xfId="43700" xr:uid="{3449A53B-03FD-452F-931E-9B44EFFF99CD}"/>
    <cellStyle name="Comma 2 9 4" xfId="43701" xr:uid="{2D51C8AD-BF2E-4CA0-8648-9B6E50860478}"/>
    <cellStyle name="Comma 2 9 4 2" xfId="43702" xr:uid="{2593B4CB-6258-4DA2-B42F-698D45686F41}"/>
    <cellStyle name="Comma 2 9 4 3" xfId="43703" xr:uid="{8537C3B7-5C81-4CEE-ADAE-CB8444BBDB82}"/>
    <cellStyle name="Comma 2 9 5" xfId="43704" xr:uid="{21C3D19F-8B48-4202-AB43-F12554F712CE}"/>
    <cellStyle name="Comma 2 9 5 2" xfId="43705" xr:uid="{B90A0813-6765-4100-B319-2AD8D80883C3}"/>
    <cellStyle name="Comma 2 9 5 3" xfId="43706" xr:uid="{42B83C8C-5129-4C14-B4C2-B68AB72540ED}"/>
    <cellStyle name="Comma 2 9 6" xfId="43707" xr:uid="{A89D03F5-5A1C-46DC-B138-A38AC5CF6205}"/>
    <cellStyle name="Comma 2 9 7" xfId="43708" xr:uid="{E39DE04C-A1F5-42A6-BDF2-F3DD9174EFCF}"/>
    <cellStyle name="Comma 2 9 8" xfId="43709" xr:uid="{68984478-CF9F-436A-8EA5-A430C397D1D5}"/>
    <cellStyle name="Comma 2 9 9" xfId="43710" xr:uid="{4055DA68-C895-4A98-A2F5-0F3520C94150}"/>
    <cellStyle name="Comma 2 90" xfId="2001" xr:uid="{F837647E-9100-4027-9619-EF8A6F895CDB}"/>
    <cellStyle name="Comma 2_Quality Main SMT Line" xfId="1278" xr:uid="{CE3D87BC-BB7A-458F-A3DC-B2549261D3E9}"/>
    <cellStyle name="Comma 20" xfId="164" xr:uid="{1CB0B1FE-9B2E-48F4-8893-6878AF6B5775}"/>
    <cellStyle name="Comma 20 2" xfId="1279" xr:uid="{27297FE8-3A38-41BB-A788-0F0E13610C0F}"/>
    <cellStyle name="Comma 20 2 2" xfId="56238" xr:uid="{577318E3-02D5-45E7-AA1B-D6D31E394E23}"/>
    <cellStyle name="Comma 200" xfId="43711" xr:uid="{484D20C7-0AD8-46F5-8DB5-ED44F96A6D1A}"/>
    <cellStyle name="Comma 201" xfId="43712" xr:uid="{5A6C9E51-9057-4986-AC29-EA8E989F20FB}"/>
    <cellStyle name="Comma 202" xfId="43713" xr:uid="{AD88E498-7EA5-474C-8EC8-C0B050BA67D1}"/>
    <cellStyle name="Comma 203" xfId="43714" xr:uid="{3A02D520-6E89-4CB5-A048-1FCD652BB5A4}"/>
    <cellStyle name="Comma 204" xfId="43715" xr:uid="{CA4AA9A9-4475-4323-A9F7-4D0B977D119B}"/>
    <cellStyle name="Comma 205" xfId="43716" xr:uid="{A98D14CA-065B-4A84-B037-1291960920E9}"/>
    <cellStyle name="Comma 206" xfId="43717" xr:uid="{A3CC6DEE-00D2-4109-ADC7-8FCAA440E0DE}"/>
    <cellStyle name="Comma 207" xfId="43718" xr:uid="{D68361A5-D6F2-43D1-AB2E-3DD09D847618}"/>
    <cellStyle name="Comma 208" xfId="43719" xr:uid="{EE3FDC39-E683-4097-97F2-5DA912580DBA}"/>
    <cellStyle name="Comma 209" xfId="43720" xr:uid="{86CDA072-9EA2-4369-A775-754A68EAD0EE}"/>
    <cellStyle name="Comma 21" xfId="1280" xr:uid="{2B06F7E9-C335-4BE7-BF7E-15B3152AF724}"/>
    <cellStyle name="Comma 21 2" xfId="2941" xr:uid="{AFABBFB7-9ED4-4DF7-9B04-CA4D34F27988}"/>
    <cellStyle name="Comma 21 2 2" xfId="43721" xr:uid="{2827EA4E-CC78-422B-B564-068EEC192DC9}"/>
    <cellStyle name="Comma 21 2 3" xfId="43722" xr:uid="{A7871420-4C0E-4822-BA84-4CCA74A10662}"/>
    <cellStyle name="Comma 21 2 4" xfId="43723" xr:uid="{F629FE2C-C2FB-4A18-96D9-6A9C766D9FEA}"/>
    <cellStyle name="Comma 21 2 5" xfId="43724" xr:uid="{FEB03AA5-B4C0-477B-8235-63C11359C784}"/>
    <cellStyle name="Comma 21 2 6" xfId="48991" xr:uid="{7BF9D4D6-B531-49CF-AE3F-C1B4CC02805B}"/>
    <cellStyle name="Comma 21 3" xfId="2942" xr:uid="{0C42488D-94BC-4D2D-8697-2B21EE072709}"/>
    <cellStyle name="Comma 21 3 2" xfId="43725" xr:uid="{E77159E9-FC14-4932-B8CD-8FC36AA3926A}"/>
    <cellStyle name="Comma 21 3 3" xfId="43726" xr:uid="{150651C5-EF00-4AB5-8AA1-951B334EDFEA}"/>
    <cellStyle name="Comma 21 3 4" xfId="43727" xr:uid="{DD6DBAA3-9CEB-4826-9A4E-9F02C309D3D7}"/>
    <cellStyle name="Comma 21 3 5" xfId="43728" xr:uid="{AD88D117-30E9-4DCF-955C-AD1E7736A1A0}"/>
    <cellStyle name="Comma 21 3 6" xfId="56221" xr:uid="{3E15E828-C9FD-4B3F-AF2F-B5268EFAAA9F}"/>
    <cellStyle name="Comma 21 4" xfId="2943" xr:uid="{D6CBBE83-2EBA-4B50-9A67-21049A8FEDF6}"/>
    <cellStyle name="Comma 21 4 2" xfId="43729" xr:uid="{F632C585-FF85-419D-BE00-A23B4EABC0FC}"/>
    <cellStyle name="Comma 21 4 3" xfId="43730" xr:uid="{8BDAEEDC-A497-42F2-9C43-75252597CB63}"/>
    <cellStyle name="Comma 21 4 4" xfId="43731" xr:uid="{E88AB45C-F8B5-45AC-B78A-350040012C92}"/>
    <cellStyle name="Comma 21 4 5" xfId="43732" xr:uid="{9B742240-BDA1-4B6B-9BFD-D8EAC15A4840}"/>
    <cellStyle name="Comma 21 5" xfId="2944" xr:uid="{B0D31AA2-A47E-48FE-9566-1D590E2D249D}"/>
    <cellStyle name="Comma 21 6" xfId="48990" xr:uid="{6D4BC50D-E5B9-4B8B-9E0A-C6D44550827D}"/>
    <cellStyle name="Comma 21 7" xfId="2940" xr:uid="{1C9772C5-8639-41A3-8A37-BC70B5941F40}"/>
    <cellStyle name="Comma 210" xfId="43733" xr:uid="{DEC32185-410D-478B-ACAA-364277328B11}"/>
    <cellStyle name="Comma 211" xfId="43734" xr:uid="{74C4A40F-FAF0-40C1-AC4A-CA23193022A2}"/>
    <cellStyle name="Comma 212" xfId="43735" xr:uid="{D05DA3E4-7CB3-4BFC-B70C-A46DD20209AD}"/>
    <cellStyle name="Comma 213" xfId="43736" xr:uid="{E0144520-FCF2-444B-B76B-CAE8C56A0D61}"/>
    <cellStyle name="Comma 214" xfId="43737" xr:uid="{5784B965-C8EF-4CBA-A133-03E98ACFA7EF}"/>
    <cellStyle name="Comma 215" xfId="43738" xr:uid="{36799069-2673-4AC3-AFF3-46C09DFB41E7}"/>
    <cellStyle name="Comma 216" xfId="43739" xr:uid="{5266E775-CD17-44DC-B649-7CD49A8418C3}"/>
    <cellStyle name="Comma 217" xfId="43740" xr:uid="{A58F8890-346C-4D9C-B971-A6301A43EBF3}"/>
    <cellStyle name="Comma 218" xfId="43741" xr:uid="{ED011272-06AD-4300-B946-FB1A5CCF1B4B}"/>
    <cellStyle name="Comma 219" xfId="43742" xr:uid="{F7904D37-BFEC-49AD-B236-CAB4C3C6B0F1}"/>
    <cellStyle name="Comma 22" xfId="1281" xr:uid="{FFA03C4B-6298-47A1-BC93-AC745EFCB44D}"/>
    <cellStyle name="Comma 22 2" xfId="2946" xr:uid="{D2286D7A-96A4-45D6-9193-991705B98CB6}"/>
    <cellStyle name="Comma 22 2 2" xfId="43743" xr:uid="{488A5B9A-F334-4DE3-A20C-53AE29D2E791}"/>
    <cellStyle name="Comma 22 2 3" xfId="43744" xr:uid="{BCA641EE-741C-4B1A-98D0-C87C27CE889B}"/>
    <cellStyle name="Comma 22 2 4" xfId="43745" xr:uid="{A2EB8629-0682-4735-A435-3DC6D5976406}"/>
    <cellStyle name="Comma 22 2 5" xfId="43746" xr:uid="{C890023E-0FAB-42F0-8D36-0321DBB14202}"/>
    <cellStyle name="Comma 22 2 6" xfId="48993" xr:uid="{6A629C4E-BAFB-42AD-901B-0AAF5ABABB11}"/>
    <cellStyle name="Comma 22 3" xfId="2947" xr:uid="{8DD435AC-D4B9-4FA8-B3FF-FEF7C812D73B}"/>
    <cellStyle name="Comma 22 3 2" xfId="43747" xr:uid="{B25C64C0-940B-4EB9-80C0-07ECECC4EDD7}"/>
    <cellStyle name="Comma 22 3 3" xfId="43748" xr:uid="{D0DE58A8-D53D-44BE-8CE9-27F9EFB8C317}"/>
    <cellStyle name="Comma 22 3 4" xfId="43749" xr:uid="{7285A994-788B-4EEF-B065-A8AAB00FBF73}"/>
    <cellStyle name="Comma 22 3 5" xfId="43750" xr:uid="{7D9B0736-28C5-4BC1-81C5-EC6158CACFCC}"/>
    <cellStyle name="Comma 22 3 6" xfId="56236" xr:uid="{3034E8A5-C617-4CC7-86BA-4ACA70B88132}"/>
    <cellStyle name="Comma 22 4" xfId="2948" xr:uid="{5DA9B053-1682-4397-818B-E18829BF29D3}"/>
    <cellStyle name="Comma 22 4 2" xfId="43751" xr:uid="{F792BD2C-F6E1-4E00-9764-D24797503BA8}"/>
    <cellStyle name="Comma 22 4 3" xfId="43752" xr:uid="{0D7F7004-D51A-4C68-91B1-3C72BB7E9B6C}"/>
    <cellStyle name="Comma 22 4 4" xfId="43753" xr:uid="{C920AE7D-3A0F-4CA2-B47A-A831A2111E2D}"/>
    <cellStyle name="Comma 22 4 5" xfId="43754" xr:uid="{A347BB42-85FF-442B-BB7B-E47445E2FA4D}"/>
    <cellStyle name="Comma 22 5" xfId="2949" xr:uid="{DC59C502-5FD4-43FF-8CCD-8A6D805FF18D}"/>
    <cellStyle name="Comma 22 6" xfId="48992" xr:uid="{01BB030E-FB63-4FCE-ABEB-FBEF96FF34A2}"/>
    <cellStyle name="Comma 22 7" xfId="2945" xr:uid="{5D9E4868-9E58-40DB-8C74-ECD97B0D00F8}"/>
    <cellStyle name="Comma 220" xfId="43755" xr:uid="{F939D6A1-B84D-414E-8683-3780797F2F3F}"/>
    <cellStyle name="Comma 221" xfId="43756" xr:uid="{658D2336-3290-4525-B4D6-4699026D6E07}"/>
    <cellStyle name="Comma 222" xfId="43757" xr:uid="{40BAB553-0EEE-4DFC-A694-6CFF9BF48720}"/>
    <cellStyle name="Comma 223" xfId="43758" xr:uid="{C42CF638-4D43-40C6-A98B-6FA5597ED94B}"/>
    <cellStyle name="Comma 224" xfId="43759" xr:uid="{1B743502-B1D4-49AA-A4F6-D78D2F043547}"/>
    <cellStyle name="Comma 225" xfId="43760" xr:uid="{0950B642-6487-480F-A0E9-0175DE50A073}"/>
    <cellStyle name="Comma 226" xfId="43761" xr:uid="{164CDB61-E661-4C4C-9537-3ABDF2C5AB5B}"/>
    <cellStyle name="Comma 227" xfId="43762" xr:uid="{A010C2C6-B427-4D0A-8053-262F92DA7536}"/>
    <cellStyle name="Comma 228" xfId="43763" xr:uid="{28EC7D6F-4348-41EC-BD99-3799B9EE167F}"/>
    <cellStyle name="Comma 229" xfId="43764" xr:uid="{B66DB569-FCF6-4B3C-A634-E1ACDA920CFF}"/>
    <cellStyle name="Comma 23" xfId="1282" xr:uid="{2DDC0B4E-4AEF-4194-91B0-32210C633D51}"/>
    <cellStyle name="Comma 23 10" xfId="2951" xr:uid="{329FFF70-F884-4C04-8D84-C1B51827FF21}"/>
    <cellStyle name="Comma 23 10 2" xfId="43765" xr:uid="{BEEA2C30-C314-452C-B86C-F8CB1DD9F053}"/>
    <cellStyle name="Comma 23 10 3" xfId="43766" xr:uid="{57F05B6F-A975-48D6-85CC-EB05FC41443C}"/>
    <cellStyle name="Comma 23 10 4" xfId="43767" xr:uid="{21F2EEF0-85E8-4F92-848E-B07744B9DA66}"/>
    <cellStyle name="Comma 23 10 5" xfId="43768" xr:uid="{9D3923B8-40A8-4E32-A30F-81E5A221934C}"/>
    <cellStyle name="Comma 23 11" xfId="2952" xr:uid="{C193C0EF-A94E-4CA1-A448-616CD4A7828C}"/>
    <cellStyle name="Comma 23 11 2" xfId="43769" xr:uid="{72825691-B13C-4FA9-B73A-CBA4ED9CEAE5}"/>
    <cellStyle name="Comma 23 11 3" xfId="43770" xr:uid="{B63AC393-2318-4BDA-9DBC-5560B649B63F}"/>
    <cellStyle name="Comma 23 11 4" xfId="43771" xr:uid="{34D13DAF-9657-4DB0-B27A-617D9E0867F1}"/>
    <cellStyle name="Comma 23 11 5" xfId="43772" xr:uid="{2340116E-AD97-4F42-8C77-24DAD7D18E31}"/>
    <cellStyle name="Comma 23 12" xfId="2953" xr:uid="{C779779D-706A-4752-BC3F-3B8E8B5B1CE6}"/>
    <cellStyle name="Comma 23 12 2" xfId="43773" xr:uid="{34774A04-A135-494E-B8E2-1277CB42A15F}"/>
    <cellStyle name="Comma 23 12 3" xfId="43774" xr:uid="{A787D03F-839D-4612-BA3D-66EDCA4BFA64}"/>
    <cellStyle name="Comma 23 12 4" xfId="43775" xr:uid="{ACC71546-E6C9-4740-A61D-6EF7593884DF}"/>
    <cellStyle name="Comma 23 12 5" xfId="43776" xr:uid="{2037B23F-2FEE-4C87-820A-A7580E1A69A6}"/>
    <cellStyle name="Comma 23 13" xfId="2954" xr:uid="{3277939A-0C9F-403E-BD85-C6AB26D09891}"/>
    <cellStyle name="Comma 23 13 2" xfId="43777" xr:uid="{B26EF81B-7D39-4561-A37D-5E65BC01CA81}"/>
    <cellStyle name="Comma 23 13 3" xfId="43778" xr:uid="{73807FC0-0CA4-4E29-89BA-3CD94D39B40A}"/>
    <cellStyle name="Comma 23 13 4" xfId="43779" xr:uid="{381D5133-ED33-43F0-B0E0-9678D9A3B37E}"/>
    <cellStyle name="Comma 23 13 5" xfId="43780" xr:uid="{1AFDBB46-94D4-4D35-B176-B2FE06F1DE6B}"/>
    <cellStyle name="Comma 23 14" xfId="2955" xr:uid="{133D6103-DDE2-492C-B872-211CE3F3EFD5}"/>
    <cellStyle name="Comma 23 14 2" xfId="43781" xr:uid="{5CC685A2-2641-4A1F-B300-A224716CBC02}"/>
    <cellStyle name="Comma 23 14 3" xfId="43782" xr:uid="{4D814DAC-11AC-4308-9F0D-59125B100F92}"/>
    <cellStyle name="Comma 23 14 4" xfId="43783" xr:uid="{7D514949-5531-4AB8-A672-C5DD1B5B45BA}"/>
    <cellStyle name="Comma 23 14 5" xfId="43784" xr:uid="{0544ABE7-3FD4-432D-801D-A1A0645B7A6D}"/>
    <cellStyle name="Comma 23 15" xfId="45184" xr:uid="{6571FFC8-E7E9-4388-87A4-35E90D6A4A2F}"/>
    <cellStyle name="Comma 23 16" xfId="48994" xr:uid="{0D29D176-B4A2-4840-815A-64E37711C4F9}"/>
    <cellStyle name="Comma 23 17" xfId="2950" xr:uid="{5A1C841D-2100-440A-B02E-E61DE9A2F739}"/>
    <cellStyle name="Comma 23 2" xfId="2956" xr:uid="{B1CC0CAE-0E45-4569-9FE6-59FDA02B58B7}"/>
    <cellStyle name="Comma 23 2 2" xfId="43785" xr:uid="{714714D4-7503-471C-8C90-7BE2C57230B9}"/>
    <cellStyle name="Comma 23 2 3" xfId="43786" xr:uid="{5D9E305A-C986-4657-B9E3-8BF787CFA3B6}"/>
    <cellStyle name="Comma 23 2 4" xfId="43787" xr:uid="{FF80107B-EB6A-40A3-93D9-34996D04EAA4}"/>
    <cellStyle name="Comma 23 2 5" xfId="43788" xr:uid="{9E21880A-F66C-4D28-B599-344C8B214E04}"/>
    <cellStyle name="Comma 23 2 6" xfId="45185" xr:uid="{9EE8F5EB-244A-4591-AE29-B798E5B09A17}"/>
    <cellStyle name="Comma 23 2 7" xfId="48995" xr:uid="{19064118-0BB5-4F18-BE72-AB0544E26518}"/>
    <cellStyle name="Comma 23 3" xfId="2957" xr:uid="{2C2BD3FE-449B-4AE9-A702-A7F2271C3D80}"/>
    <cellStyle name="Comma 23 3 2" xfId="43789" xr:uid="{11297709-BF9E-4788-81F5-D5EAE9929ACC}"/>
    <cellStyle name="Comma 23 3 3" xfId="43790" xr:uid="{B42385C1-C5B4-4B8C-910D-F1BA456EBE57}"/>
    <cellStyle name="Comma 23 3 4" xfId="43791" xr:uid="{462E9B70-1B22-4D60-A80F-F42046759FDE}"/>
    <cellStyle name="Comma 23 3 5" xfId="43792" xr:uid="{6579560D-1E6F-4A4C-8F5E-4D110AD0A55C}"/>
    <cellStyle name="Comma 23 3 6" xfId="56219" xr:uid="{CA07F7D1-FFD1-4317-B060-0827129AE0DC}"/>
    <cellStyle name="Comma 23 4" xfId="2958" xr:uid="{10306490-744A-4159-8130-084FFB5998DA}"/>
    <cellStyle name="Comma 23 4 2" xfId="43793" xr:uid="{F43C920C-A4FE-4938-8B14-BBFD145C6E6C}"/>
    <cellStyle name="Comma 23 4 3" xfId="43794" xr:uid="{AD5E84B6-06C4-4625-B28A-05D72F843D28}"/>
    <cellStyle name="Comma 23 4 4" xfId="43795" xr:uid="{43EE9571-12E2-4741-A3AA-2AB56FA4392A}"/>
    <cellStyle name="Comma 23 4 5" xfId="43796" xr:uid="{21E8267A-B574-4403-853A-BBD361256AD7}"/>
    <cellStyle name="Comma 23 5" xfId="2959" xr:uid="{EBEE0A04-D7B8-4C70-8C8C-A1DB93EB3912}"/>
    <cellStyle name="Comma 23 5 2" xfId="43797" xr:uid="{7638153B-2B05-4B16-8E42-06D73A71CB57}"/>
    <cellStyle name="Comma 23 5 3" xfId="43798" xr:uid="{B16F3A8D-E4E1-465D-B8E3-7C1DD3A7D8DF}"/>
    <cellStyle name="Comma 23 5 4" xfId="43799" xr:uid="{88338612-8CD3-42EF-B492-AD22918A246D}"/>
    <cellStyle name="Comma 23 5 5" xfId="43800" xr:uid="{A166801D-ED1B-4744-A88F-D5084F6129C3}"/>
    <cellStyle name="Comma 23 6" xfId="2960" xr:uid="{BF2B31BB-910E-4D44-AB8C-0BAF39065EAD}"/>
    <cellStyle name="Comma 23 6 2" xfId="43801" xr:uid="{0B19DB6E-C182-4D63-BC81-6D587419A97E}"/>
    <cellStyle name="Comma 23 6 3" xfId="43802" xr:uid="{3D8AA767-2227-406B-B207-B9D76ED8DD8A}"/>
    <cellStyle name="Comma 23 6 4" xfId="43803" xr:uid="{91AA6260-CAE0-4D68-A948-A8FB73485138}"/>
    <cellStyle name="Comma 23 6 5" xfId="43804" xr:uid="{BD750F2B-DAC9-41D6-824F-2235890B55DC}"/>
    <cellStyle name="Comma 23 7" xfId="2961" xr:uid="{80DB8D3B-C91B-4625-97AA-81B6AD4B0D4C}"/>
    <cellStyle name="Comma 23 7 2" xfId="43805" xr:uid="{D48CF464-7621-4B8B-8051-B277BFBD93EC}"/>
    <cellStyle name="Comma 23 7 3" xfId="43806" xr:uid="{6632B10E-D183-4CDF-8819-1F8A6AC1FA97}"/>
    <cellStyle name="Comma 23 7 4" xfId="43807" xr:uid="{54E0276B-BF7A-4B38-8A62-438FAD7E19AD}"/>
    <cellStyle name="Comma 23 7 5" xfId="43808" xr:uid="{C9C5D0A1-3467-42A2-95F6-88879D09A1BA}"/>
    <cellStyle name="Comma 23 8" xfId="2962" xr:uid="{C3D70C34-F0D0-4F2A-AC80-00B5FF96E5AE}"/>
    <cellStyle name="Comma 23 8 2" xfId="43809" xr:uid="{A860B962-B271-46D8-A945-5937A20D41B7}"/>
    <cellStyle name="Comma 23 8 3" xfId="43810" xr:uid="{60EA11B4-3839-4D31-940D-877D6CF95C44}"/>
    <cellStyle name="Comma 23 8 4" xfId="43811" xr:uid="{D2BF132D-ADE8-473F-8361-3FA981D72542}"/>
    <cellStyle name="Comma 23 8 5" xfId="43812" xr:uid="{12C2D65E-DDBC-400E-9B15-02A6C32F64FE}"/>
    <cellStyle name="Comma 23 9" xfId="2963" xr:uid="{58982332-AE1B-4B31-B8CC-76200E2115FD}"/>
    <cellStyle name="Comma 23 9 2" xfId="43813" xr:uid="{10D2A6B1-7B94-40FF-B3B5-9F2E0E64FC05}"/>
    <cellStyle name="Comma 23 9 3" xfId="43814" xr:uid="{1735FC0D-CE05-4B89-B823-962D91EE3EE4}"/>
    <cellStyle name="Comma 23 9 4" xfId="43815" xr:uid="{5429F574-E561-442A-A91C-EABFC9D29FF0}"/>
    <cellStyle name="Comma 23 9 5" xfId="43816" xr:uid="{B5A75473-FFD0-4615-AC83-2BEDE374EE62}"/>
    <cellStyle name="Comma 230" xfId="43817" xr:uid="{6FDB3F33-C31B-4B1B-AF44-48A50C9EB8A0}"/>
    <cellStyle name="Comma 231" xfId="43818" xr:uid="{8C5F895E-6C80-499A-BBF6-72D3F4ED9EC0}"/>
    <cellStyle name="Comma 232" xfId="43819" xr:uid="{5C245D5E-CB61-4544-8653-1EB81280F4EF}"/>
    <cellStyle name="Comma 233" xfId="43820" xr:uid="{D0637122-0AB6-4FE6-B08E-1CA9765391D6}"/>
    <cellStyle name="Comma 234" xfId="43821" xr:uid="{F82812E5-2C3D-4986-8F53-D4BD0FC73935}"/>
    <cellStyle name="Comma 235" xfId="43822" xr:uid="{CBDCFD29-916B-4E7D-ACF8-18B404033410}"/>
    <cellStyle name="Comma 236" xfId="43823" xr:uid="{5DBEEBE7-75B6-4CD7-AA5D-3E287C78395C}"/>
    <cellStyle name="Comma 237" xfId="43824" xr:uid="{5EBBC098-8CC7-42B1-B76E-9FA34326DDD0}"/>
    <cellStyle name="Comma 238" xfId="43825" xr:uid="{DB9112F7-7873-475B-972F-CFB41E316205}"/>
    <cellStyle name="Comma 239" xfId="43826" xr:uid="{EE781C58-45F3-4AAB-9DCA-6F75FBA04B70}"/>
    <cellStyle name="Comma 24" xfId="168" xr:uid="{74F2B5F7-1920-40FA-805F-7D87568CE076}"/>
    <cellStyle name="Comma 24 10" xfId="2965" xr:uid="{1D81A65C-4E98-49EB-90A2-A2B3BA41312E}"/>
    <cellStyle name="Comma 24 10 2" xfId="43827" xr:uid="{5045780F-FCFF-4A44-A815-FA9DDF27E9E3}"/>
    <cellStyle name="Comma 24 10 3" xfId="43828" xr:uid="{B6E63CDC-9AEB-4AB8-BDEE-F4BD3CA98EDE}"/>
    <cellStyle name="Comma 24 10 4" xfId="43829" xr:uid="{07B4A200-5F9F-4B63-8291-75697FFECC52}"/>
    <cellStyle name="Comma 24 10 5" xfId="43830" xr:uid="{8A3CBC2A-3ED3-4954-8199-3F0555B945A5}"/>
    <cellStyle name="Comma 24 11" xfId="2966" xr:uid="{19E2A656-9675-4D37-8566-CEC9CC0767CC}"/>
    <cellStyle name="Comma 24 11 2" xfId="43831" xr:uid="{404832E8-4C5B-44DB-BEB9-3106DF70A80B}"/>
    <cellStyle name="Comma 24 11 3" xfId="43832" xr:uid="{98C3A18A-295D-4F7B-A36C-F9B1E12A190F}"/>
    <cellStyle name="Comma 24 11 4" xfId="43833" xr:uid="{6D42C428-8024-42AF-8CFC-1529EEE320FE}"/>
    <cellStyle name="Comma 24 11 5" xfId="43834" xr:uid="{E46B8A7C-CD15-4369-B72E-0F0603D5DFBD}"/>
    <cellStyle name="Comma 24 12" xfId="2967" xr:uid="{DED0494E-B0BE-4B07-AC09-276931326908}"/>
    <cellStyle name="Comma 24 12 2" xfId="43835" xr:uid="{13D175E6-20FC-4A4E-9753-CF1B01115479}"/>
    <cellStyle name="Comma 24 12 3" xfId="43836" xr:uid="{80DD3C64-1B9E-4A8E-9278-44A40777A5BA}"/>
    <cellStyle name="Comma 24 12 4" xfId="43837" xr:uid="{F64CFA86-963C-478C-959E-A68BA70D39F0}"/>
    <cellStyle name="Comma 24 12 5" xfId="43838" xr:uid="{14903C0F-7726-47CE-877A-D7CFEBCCB98B}"/>
    <cellStyle name="Comma 24 13" xfId="2968" xr:uid="{877D3829-8B2A-4625-950D-8976B2EFF236}"/>
    <cellStyle name="Comma 24 13 2" xfId="43839" xr:uid="{C314769C-0BAE-48A2-91B6-1C57253E2E90}"/>
    <cellStyle name="Comma 24 13 3" xfId="43840" xr:uid="{952D6CE2-9E10-47C8-9E7E-10DCC95D13DE}"/>
    <cellStyle name="Comma 24 13 4" xfId="43841" xr:uid="{0D0797E5-3C52-4334-81EF-6056C3EB9097}"/>
    <cellStyle name="Comma 24 13 5" xfId="43842" xr:uid="{DF84DE15-0989-4E0A-AFEB-93FB420B6241}"/>
    <cellStyle name="Comma 24 14" xfId="2969" xr:uid="{5343F63F-0B16-456E-BB20-3D5651DD502E}"/>
    <cellStyle name="Comma 24 14 2" xfId="43843" xr:uid="{B17FC1C3-F25B-4A1A-BF32-E6CD90FD52BB}"/>
    <cellStyle name="Comma 24 14 3" xfId="43844" xr:uid="{A0102A70-0F0C-4286-8344-596C87206AD2}"/>
    <cellStyle name="Comma 24 14 4" xfId="43845" xr:uid="{09BC31F8-F3E5-4D93-8944-6225F9DD5C74}"/>
    <cellStyle name="Comma 24 14 5" xfId="43846" xr:uid="{29B35570-17D5-40EA-A73E-95D9F50E5519}"/>
    <cellStyle name="Comma 24 15" xfId="48996" xr:uid="{FDF6F304-E831-496E-9D34-E39B034C6C26}"/>
    <cellStyle name="Comma 24 16" xfId="2964" xr:uid="{9E1C4064-34B9-45A0-B7B3-F9514664B5F0}"/>
    <cellStyle name="Comma 24 2" xfId="1830" xr:uid="{28B56796-FA1B-4F98-A60B-5D0840288C42}"/>
    <cellStyle name="Comma 24 2 2" xfId="43847" xr:uid="{63F97C35-8F95-43CE-9B37-1361C86B30FF}"/>
    <cellStyle name="Comma 24 2 3" xfId="43848" xr:uid="{887741BE-44F8-4CF8-AB32-2E2FC48D921C}"/>
    <cellStyle name="Comma 24 2 4" xfId="43849" xr:uid="{8686AED8-D8AF-4B9B-B8ED-95B33E4ACFE1}"/>
    <cellStyle name="Comma 24 2 5" xfId="43850" xr:uid="{DAC5F41A-17B9-41B7-BA48-8564641BB3A6}"/>
    <cellStyle name="Comma 24 2 6" xfId="48997" xr:uid="{DF5BB31D-5578-4353-9ED6-79B1B4BB81AD}"/>
    <cellStyle name="Comma 24 2 7" xfId="2970" xr:uid="{EFE4385E-945E-44E9-AC73-3C859057F607}"/>
    <cellStyle name="Comma 24 3" xfId="2971" xr:uid="{668744A2-66C9-4286-B36B-4F03C4637700}"/>
    <cellStyle name="Comma 24 3 2" xfId="43851" xr:uid="{E0702010-3AD9-42D4-BC76-71A48097CED1}"/>
    <cellStyle name="Comma 24 3 3" xfId="43852" xr:uid="{1F37B171-4D78-46E8-A609-659885CDF52E}"/>
    <cellStyle name="Comma 24 3 4" xfId="43853" xr:uid="{B5CBFE5B-CE09-4C19-968C-B8385AE837BA}"/>
    <cellStyle name="Comma 24 3 5" xfId="43854" xr:uid="{CF6AE630-FCCD-4624-9D56-CE846B53C7FD}"/>
    <cellStyle name="Comma 24 3 6" xfId="56240" xr:uid="{69F27E14-D312-4FFB-8F1A-02D12F7ADB3D}"/>
    <cellStyle name="Comma 24 4" xfId="2972" xr:uid="{6695F720-2B52-4B10-96BB-A89DD204B8A9}"/>
    <cellStyle name="Comma 24 4 2" xfId="43855" xr:uid="{D3BC98A5-8826-413B-AE55-07F2ECFAF37C}"/>
    <cellStyle name="Comma 24 4 3" xfId="43856" xr:uid="{937CE011-324A-4FBD-AD43-3186A21ADF5A}"/>
    <cellStyle name="Comma 24 4 4" xfId="43857" xr:uid="{DF8ECC67-A2F8-4ADD-9A28-5743104E91F0}"/>
    <cellStyle name="Comma 24 4 5" xfId="43858" xr:uid="{5A746731-D3C7-491F-8FA9-FD3B951FFAE4}"/>
    <cellStyle name="Comma 24 5" xfId="2973" xr:uid="{C88B0FFB-2016-44E3-AD4F-6E724F6FB70B}"/>
    <cellStyle name="Comma 24 5 2" xfId="43859" xr:uid="{D2EFD249-A79C-4AF1-B6B9-189673338C5C}"/>
    <cellStyle name="Comma 24 5 3" xfId="43860" xr:uid="{C0B4E06F-46C3-4F3B-AF54-103D3B90CAFF}"/>
    <cellStyle name="Comma 24 5 4" xfId="43861" xr:uid="{73091E7D-388E-49BF-9551-7CA32EEEA736}"/>
    <cellStyle name="Comma 24 5 5" xfId="43862" xr:uid="{B931F75C-434F-42D5-9EF8-0E4B8B77EE54}"/>
    <cellStyle name="Comma 24 6" xfId="2974" xr:uid="{379E686D-337C-49FA-B2C7-9776F31C2703}"/>
    <cellStyle name="Comma 24 6 2" xfId="43863" xr:uid="{36701820-C677-417A-9761-013FAC4D613D}"/>
    <cellStyle name="Comma 24 6 3" xfId="43864" xr:uid="{8B995DF6-3818-48AC-9857-88FBB1018B2D}"/>
    <cellStyle name="Comma 24 6 4" xfId="43865" xr:uid="{75DF3FC4-42DF-4716-A271-6C762173216D}"/>
    <cellStyle name="Comma 24 6 5" xfId="43866" xr:uid="{59597211-009F-41C4-B8FA-E634DCEDF437}"/>
    <cellStyle name="Comma 24 7" xfId="2975" xr:uid="{6E21B559-15B3-4F06-BDEB-DC2AF57C23C2}"/>
    <cellStyle name="Comma 24 7 2" xfId="43867" xr:uid="{125AC691-B6BD-4FAA-B735-0A8EF2A6F7B2}"/>
    <cellStyle name="Comma 24 7 3" xfId="43868" xr:uid="{5BE59541-75A5-4487-909D-C8E0079881A5}"/>
    <cellStyle name="Comma 24 7 4" xfId="43869" xr:uid="{8EBC0CC4-2EF8-435B-9676-2E559A3AEF21}"/>
    <cellStyle name="Comma 24 7 5" xfId="43870" xr:uid="{0A67338B-2C36-4FC9-B6FA-E0EF62CEC89E}"/>
    <cellStyle name="Comma 24 8" xfId="2976" xr:uid="{4CD89C52-D7FB-489D-AE5A-B38CC1BA3F82}"/>
    <cellStyle name="Comma 24 8 2" xfId="43871" xr:uid="{3083E3CF-4BD2-47E7-93A5-2BAEC4369FD0}"/>
    <cellStyle name="Comma 24 8 3" xfId="43872" xr:uid="{23D7E698-B931-4292-8620-56F11BF5A7CD}"/>
    <cellStyle name="Comma 24 8 4" xfId="43873" xr:uid="{D342ACC5-042E-4668-B6BA-0C1242CF46D7}"/>
    <cellStyle name="Comma 24 8 5" xfId="43874" xr:uid="{7B7D0052-CAC6-4850-AA60-C28B5B421F3F}"/>
    <cellStyle name="Comma 24 9" xfId="2977" xr:uid="{E835DBB3-4C98-4FBC-8825-DA82EEBD3FC2}"/>
    <cellStyle name="Comma 24 9 2" xfId="43875" xr:uid="{C7A38E40-2852-4B8C-B932-0A89BD75987F}"/>
    <cellStyle name="Comma 24 9 3" xfId="43876" xr:uid="{DE063026-35D3-4E3C-8901-A7B5CDCB0DD9}"/>
    <cellStyle name="Comma 24 9 4" xfId="43877" xr:uid="{0FF9C46B-8898-4694-ACAD-AE0C5CD5BB5C}"/>
    <cellStyle name="Comma 24 9 5" xfId="43878" xr:uid="{CEEC1DBE-938A-40E5-A198-CC3982FB4A3D}"/>
    <cellStyle name="Comma 240" xfId="43879" xr:uid="{DF0BF046-3CB6-4F6B-B144-48E036452A45}"/>
    <cellStyle name="Comma 241" xfId="43880" xr:uid="{8C8A3390-4090-4D9A-A204-04D132B56E01}"/>
    <cellStyle name="Comma 242" xfId="43881" xr:uid="{B635D1E4-7ACA-4670-A478-3AE3B694A369}"/>
    <cellStyle name="Comma 243" xfId="43882" xr:uid="{4862EEE7-4FAD-4CA9-A233-34CB9FE4B6AE}"/>
    <cellStyle name="Comma 244" xfId="43883" xr:uid="{062DD289-27E1-498D-992C-B4A37C389AA7}"/>
    <cellStyle name="Comma 245" xfId="43884" xr:uid="{186EA21B-B3CE-434C-9B20-C9DFDADD2A75}"/>
    <cellStyle name="Comma 246" xfId="43885" xr:uid="{5F795DCD-209B-4A65-8F52-218BE9A6B30C}"/>
    <cellStyle name="Comma 247" xfId="43886" xr:uid="{DA2E6231-C65A-4EDD-AEEC-7CFC3FB7BFD0}"/>
    <cellStyle name="Comma 248" xfId="43887" xr:uid="{64674EDD-FEFD-4768-A7A5-3A13A0DE223A}"/>
    <cellStyle name="Comma 249" xfId="43888" xr:uid="{F6CDCC85-EFF7-4C5F-B714-CE6830A5CCE1}"/>
    <cellStyle name="Comma 25" xfId="1784" xr:uid="{1BEAF5D8-4B1E-4E58-8C9F-67D08EC40BCA}"/>
    <cellStyle name="Comma 25 2" xfId="48999" xr:uid="{8D0BB37D-15DD-451E-81F8-C7D58546C21A}"/>
    <cellStyle name="Comma 25 3" xfId="48998" xr:uid="{6D9BDF98-C754-469C-8773-06B894CF8540}"/>
    <cellStyle name="Comma 25 3 2" xfId="56241" xr:uid="{AC6A424B-44DB-4A47-A8D4-2E0CA1D323E9}"/>
    <cellStyle name="Comma 250" xfId="43889" xr:uid="{F83F1414-47B6-4876-9A1E-496C23271526}"/>
    <cellStyle name="Comma 251" xfId="43890" xr:uid="{316CF495-E2DD-4F28-866C-48701A51FA09}"/>
    <cellStyle name="Comma 252" xfId="43891" xr:uid="{57AFFE41-52BB-4B7B-9D72-F4387E5A8B3F}"/>
    <cellStyle name="Comma 253" xfId="43892" xr:uid="{FEDE5F50-B597-4CAD-96B7-86C6FB6F504D}"/>
    <cellStyle name="Comma 254" xfId="43893" xr:uid="{FB68CF10-D7F3-469A-8CC3-4BB7F11D3128}"/>
    <cellStyle name="Comma 255" xfId="43894" xr:uid="{30FC9299-29A3-43EB-977F-9F19EE9D0FCF}"/>
    <cellStyle name="Comma 256" xfId="43895" xr:uid="{EA631E3D-B01E-4851-B5D4-61356F66C374}"/>
    <cellStyle name="Comma 257" xfId="43896" xr:uid="{FFFF67DF-BB51-4730-AE14-84C615DBE82D}"/>
    <cellStyle name="Comma 258" xfId="43897" xr:uid="{44E0901D-76A2-4CC6-AB20-DE0BE1E12B56}"/>
    <cellStyle name="Comma 259" xfId="43898" xr:uid="{F3E22D16-D62D-487B-A172-8533FC632E52}"/>
    <cellStyle name="Comma 26" xfId="1787" xr:uid="{465BDC5E-C849-4297-BB69-0DFA8F545DAB}"/>
    <cellStyle name="Comma 26 2" xfId="49001" xr:uid="{B86BC9EA-5981-42FA-BD27-682F509B9DE6}"/>
    <cellStyle name="Comma 26 3" xfId="49000" xr:uid="{3CAB890C-C396-470A-A510-0A0B212E637D}"/>
    <cellStyle name="Comma 26 3 2" xfId="56242" xr:uid="{88B7296B-1A6B-43BA-8CB5-1CDA82D81DE5}"/>
    <cellStyle name="Comma 260" xfId="43899" xr:uid="{824C794A-5B67-4CB7-90A0-4B3194831A22}"/>
    <cellStyle name="Comma 261" xfId="43900" xr:uid="{487C8C48-271A-490A-8611-DA1AAB541BED}"/>
    <cellStyle name="Comma 262" xfId="43901" xr:uid="{AF69CBD2-8425-4059-BA4D-BDED080699CD}"/>
    <cellStyle name="Comma 263" xfId="43902" xr:uid="{837FF3ED-C88F-4849-99F0-463EDDEA84FF}"/>
    <cellStyle name="Comma 264" xfId="43903" xr:uid="{D64BD2A9-78CC-4044-9254-0C59F88F7D03}"/>
    <cellStyle name="Comma 265" xfId="43904" xr:uid="{AEDE6E71-9BD8-45B0-8776-ABA788A58B5E}"/>
    <cellStyle name="Comma 266" xfId="43905" xr:uid="{92A2C7A5-2425-49FE-85B9-953049B7FD75}"/>
    <cellStyle name="Comma 267" xfId="43906" xr:uid="{50A144A3-D8E2-4E2A-A529-35511A8D0CEF}"/>
    <cellStyle name="Comma 268" xfId="43907" xr:uid="{C7D945BB-A634-445C-9043-CC6FE1A78500}"/>
    <cellStyle name="Comma 269" xfId="43908" xr:uid="{419A13F5-0FAC-4B9F-ADD1-A348894B192D}"/>
    <cellStyle name="Comma 27" xfId="1792" xr:uid="{B6542CFD-7EC1-4408-8B79-F431C576BA47}"/>
    <cellStyle name="Comma 27 10" xfId="2979" xr:uid="{C4FFE1EA-7B29-4501-86D0-4BB293ED7E2E}"/>
    <cellStyle name="Comma 27 10 2" xfId="43909" xr:uid="{BD101DA7-14A3-4280-84CB-3C8AE8CD0E07}"/>
    <cellStyle name="Comma 27 10 3" xfId="43910" xr:uid="{D625FE97-8B41-420E-8347-9AD8E8AED954}"/>
    <cellStyle name="Comma 27 10 4" xfId="43911" xr:uid="{2488B5FE-F2FC-41DF-A909-B9CFF002AFAC}"/>
    <cellStyle name="Comma 27 10 5" xfId="43912" xr:uid="{89FE0B6D-EEB4-45C6-8018-C660A34E8E21}"/>
    <cellStyle name="Comma 27 11" xfId="2980" xr:uid="{3E9EF2FD-5CA3-4CA3-B703-6B7943A686FC}"/>
    <cellStyle name="Comma 27 11 2" xfId="43913" xr:uid="{6EB5A8A5-FCBF-494A-9B43-94B22DCA5031}"/>
    <cellStyle name="Comma 27 11 3" xfId="43914" xr:uid="{6BB74CF2-E6E2-48BE-BB9C-55C918CCE0E7}"/>
    <cellStyle name="Comma 27 11 4" xfId="43915" xr:uid="{9A7A3977-1180-49DF-B9DC-FE182F0158EE}"/>
    <cellStyle name="Comma 27 11 5" xfId="43916" xr:uid="{AFF2BA3E-9CA8-4F53-88B4-1E641B3394FB}"/>
    <cellStyle name="Comma 27 12" xfId="2981" xr:uid="{DFD8F420-38B5-4C73-984E-3F23F70BF7C8}"/>
    <cellStyle name="Comma 27 12 2" xfId="43917" xr:uid="{3A12A4C5-AAEA-44AF-959B-0D5F3EA782EE}"/>
    <cellStyle name="Comma 27 12 3" xfId="43918" xr:uid="{9212CF8F-1E27-4982-9A16-3638DD16668A}"/>
    <cellStyle name="Comma 27 12 4" xfId="43919" xr:uid="{8436F67F-D16E-4AF2-A8D6-0C071FD222A6}"/>
    <cellStyle name="Comma 27 12 5" xfId="43920" xr:uid="{444F3AD5-6A04-4917-AA39-8F77320F93D1}"/>
    <cellStyle name="Comma 27 13" xfId="2982" xr:uid="{47B0B4E1-84C9-4420-9CAD-22AFD01C7B58}"/>
    <cellStyle name="Comma 27 13 2" xfId="43921" xr:uid="{4AAC33DB-B2D9-4EB9-BBC9-0C91DA44D972}"/>
    <cellStyle name="Comma 27 13 3" xfId="43922" xr:uid="{7A565C31-5204-476B-A83F-097E487B7F2E}"/>
    <cellStyle name="Comma 27 13 4" xfId="43923" xr:uid="{7E0ADE47-9F93-440E-90B4-652D857F46BA}"/>
    <cellStyle name="Comma 27 13 5" xfId="43924" xr:uid="{B43CE178-D990-4892-9973-8B876993BDA4}"/>
    <cellStyle name="Comma 27 14" xfId="2983" xr:uid="{5466B1E6-76B2-44B5-8483-B7D2945D32D7}"/>
    <cellStyle name="Comma 27 14 2" xfId="43925" xr:uid="{C0298164-2975-42A7-9BED-320133838E17}"/>
    <cellStyle name="Comma 27 14 3" xfId="43926" xr:uid="{384D8438-0987-4831-BD5D-F729182031D0}"/>
    <cellStyle name="Comma 27 14 4" xfId="43927" xr:uid="{64F081D1-A35E-4B94-B62C-133EE4674475}"/>
    <cellStyle name="Comma 27 14 5" xfId="43928" xr:uid="{83B5ADF8-479E-41DD-AC51-7090BB554E80}"/>
    <cellStyle name="Comma 27 15" xfId="2984" xr:uid="{9C0BDEF9-0959-4F3B-970A-05683A25D26F}"/>
    <cellStyle name="Comma 27 16" xfId="2978" xr:uid="{691432F4-1424-40B0-8E4F-B1B98F4BF697}"/>
    <cellStyle name="Comma 27 2" xfId="1945" xr:uid="{36555E4A-CA1A-4E6A-89ED-0B8EF800145F}"/>
    <cellStyle name="Comma 27 2 2" xfId="43929" xr:uid="{23D0C0A8-D15F-4013-9FB1-5F28C6989337}"/>
    <cellStyle name="Comma 27 2 3" xfId="43930" xr:uid="{2BBF421C-ACCE-4271-B272-471B7C712892}"/>
    <cellStyle name="Comma 27 2 4" xfId="43931" xr:uid="{7EA36A3E-0A48-42E6-A0B5-05E452E7EEDF}"/>
    <cellStyle name="Comma 27 2 5" xfId="43932" xr:uid="{84F7023C-2F5C-417E-9410-697DA625E97F}"/>
    <cellStyle name="Comma 27 2 6" xfId="56243" xr:uid="{2442F828-6A44-4F8A-AC64-9B59714314C3}"/>
    <cellStyle name="Comma 27 2 7" xfId="2985" xr:uid="{12D614CD-8779-4432-80CE-83DCBABB6E7B}"/>
    <cellStyle name="Comma 27 3" xfId="2986" xr:uid="{7909AA64-84D2-4ED1-863F-21184CCC84D8}"/>
    <cellStyle name="Comma 27 3 2" xfId="43933" xr:uid="{4598F8B2-5832-405E-84B2-76AED11A21C3}"/>
    <cellStyle name="Comma 27 3 3" xfId="43934" xr:uid="{1B236E75-45CF-4201-9AE6-DAE5500C3AE0}"/>
    <cellStyle name="Comma 27 3 4" xfId="43935" xr:uid="{50DCF6FE-4D2A-426E-BE68-BD51AC8896CD}"/>
    <cellStyle name="Comma 27 3 5" xfId="43936" xr:uid="{7AEECE19-3F27-4410-BFAB-570B62159FFA}"/>
    <cellStyle name="Comma 27 4" xfId="2987" xr:uid="{E1A45BBB-AB06-48D4-BA3D-0DE9B02645B1}"/>
    <cellStyle name="Comma 27 4 2" xfId="43937" xr:uid="{C66CF9DF-3933-4810-9B67-D5A13F196E9E}"/>
    <cellStyle name="Comma 27 4 3" xfId="43938" xr:uid="{12DED579-52C8-4C42-A013-7C150B581CF3}"/>
    <cellStyle name="Comma 27 4 4" xfId="43939" xr:uid="{3DE78242-1898-403C-97D7-EF5956E5A692}"/>
    <cellStyle name="Comma 27 4 5" xfId="43940" xr:uid="{5CFDA720-D05A-4164-8B66-318C89BC0907}"/>
    <cellStyle name="Comma 27 5" xfId="2988" xr:uid="{FA0DD1CE-6249-4C78-937A-E6E6DBC40D44}"/>
    <cellStyle name="Comma 27 5 2" xfId="43941" xr:uid="{77874476-77A8-4320-80B7-7456536C9CD3}"/>
    <cellStyle name="Comma 27 5 3" xfId="43942" xr:uid="{EB93AB72-F735-4D75-8003-C02725672E58}"/>
    <cellStyle name="Comma 27 5 4" xfId="43943" xr:uid="{EFFDE837-2BD7-4910-9A05-20299342E7BB}"/>
    <cellStyle name="Comma 27 5 5" xfId="43944" xr:uid="{87AB64F6-34B1-4AC3-ABDC-5F5588684199}"/>
    <cellStyle name="Comma 27 6" xfId="2989" xr:uid="{31D0A27B-F0B9-4DF2-86E8-CD8E6DD96912}"/>
    <cellStyle name="Comma 27 6 2" xfId="43945" xr:uid="{06075265-519F-4FE8-9599-5E7E28208BC4}"/>
    <cellStyle name="Comma 27 6 3" xfId="43946" xr:uid="{16F1DAF1-70FC-4811-956C-75A88C66750F}"/>
    <cellStyle name="Comma 27 6 4" xfId="43947" xr:uid="{EFF51C6F-8A39-4D72-B051-A66BD090AB1C}"/>
    <cellStyle name="Comma 27 6 5" xfId="43948" xr:uid="{C38E90F2-7931-45E0-9193-6B018C23440F}"/>
    <cellStyle name="Comma 27 7" xfId="2990" xr:uid="{B7902C64-40E1-4651-A15F-44CEBBF2D000}"/>
    <cellStyle name="Comma 27 7 2" xfId="43949" xr:uid="{79261DA8-A7C2-467F-B5A4-D44E814C6280}"/>
    <cellStyle name="Comma 27 7 3" xfId="43950" xr:uid="{2C11C73F-153D-448E-87B8-FB4FAB297197}"/>
    <cellStyle name="Comma 27 7 4" xfId="43951" xr:uid="{549D634E-9B7B-4860-941A-C6DFB2746631}"/>
    <cellStyle name="Comma 27 7 5" xfId="43952" xr:uid="{F1C1D644-F954-4564-8355-A0BAE47EC8D7}"/>
    <cellStyle name="Comma 27 8" xfId="2991" xr:uid="{174EAFA1-5F70-4AAD-9A6B-6995B45D2D14}"/>
    <cellStyle name="Comma 27 8 2" xfId="43953" xr:uid="{049E8D0C-DDE7-40B2-8725-B8F4403B6379}"/>
    <cellStyle name="Comma 27 8 3" xfId="43954" xr:uid="{3FCF907C-734C-47F7-BC17-C90ACD80650A}"/>
    <cellStyle name="Comma 27 8 4" xfId="43955" xr:uid="{CD516FA5-69F1-4F94-B19B-413AAFF7E0B2}"/>
    <cellStyle name="Comma 27 8 5" xfId="43956" xr:uid="{8C66BDDB-EADB-4705-B00D-1006B830840D}"/>
    <cellStyle name="Comma 27 9" xfId="2992" xr:uid="{8C699F91-BDC8-42E2-B3F8-5304EE0F5342}"/>
    <cellStyle name="Comma 27 9 2" xfId="43957" xr:uid="{919F5D98-D1E6-4B3C-8F2C-8D7B74BF3ECE}"/>
    <cellStyle name="Comma 27 9 3" xfId="43958" xr:uid="{2481EB5E-62FD-49F5-9F86-A8D67DCC9557}"/>
    <cellStyle name="Comma 27 9 4" xfId="43959" xr:uid="{C22977FF-F7EF-4982-B113-693197616988}"/>
    <cellStyle name="Comma 27 9 5" xfId="43960" xr:uid="{1C20D89B-EC9E-4330-9C7F-0FC142CE12F0}"/>
    <cellStyle name="Comma 270" xfId="43961" xr:uid="{DF765F15-5929-40D6-9A2E-7E7CFC4586A5}"/>
    <cellStyle name="Comma 271" xfId="43962" xr:uid="{1D5A4F45-ED21-477C-95C7-C31D1A80F598}"/>
    <cellStyle name="Comma 272" xfId="43963" xr:uid="{0D8F1558-7BAF-4FF3-BC8E-1DF58149A2A1}"/>
    <cellStyle name="Comma 273" xfId="43964" xr:uid="{BE76979A-2456-4882-B483-E72BDDB33571}"/>
    <cellStyle name="Comma 274" xfId="43965" xr:uid="{A402EF42-C801-4C3E-B9F6-72CC5C6DA956}"/>
    <cellStyle name="Comma 275" xfId="43966" xr:uid="{94BE2F8D-A4D6-43C3-9B30-217540886DB1}"/>
    <cellStyle name="Comma 276" xfId="43967" xr:uid="{F865CD58-F30C-4C71-B6B1-8BFAEC93D0D0}"/>
    <cellStyle name="Comma 277" xfId="43968" xr:uid="{160A6E75-1236-4BF5-8B96-E0D9AF6072A2}"/>
    <cellStyle name="Comma 278" xfId="43969" xr:uid="{FD128A3B-B933-4C8C-B4DB-021C8DBA0615}"/>
    <cellStyle name="Comma 279" xfId="43970" xr:uid="{4F16EFB0-F963-4B2E-B49C-1F715D321D5E}"/>
    <cellStyle name="Comma 28" xfId="1948" xr:uid="{450F7D50-0194-46FB-91CD-6C118B5A2E95}"/>
    <cellStyle name="Comma 28 2" xfId="49002" xr:uid="{ED5D2DF8-F7EA-48C0-957E-149B3F425D24}"/>
    <cellStyle name="Comma 28 2 10" xfId="53135" xr:uid="{664EB78B-FD73-4DE8-9823-0E15B0C11AB4}"/>
    <cellStyle name="Comma 28 2 2" xfId="50550" xr:uid="{C800A2F6-60E1-46A1-836F-B0CA25AEBCEA}"/>
    <cellStyle name="Comma 28 2 2 2" xfId="52891" xr:uid="{0E01E539-1FDC-4BF1-A331-D793CB70CA4A}"/>
    <cellStyle name="Comma 28 2 2 3" xfId="53381" xr:uid="{66FEB21C-C6BA-4D2E-939C-9C1FC0B5E0A0}"/>
    <cellStyle name="Comma 28 2 3" xfId="51007" xr:uid="{B988FAD1-36AC-4905-90F6-82FD25C9C985}"/>
    <cellStyle name="Comma 28 2 4" xfId="51339" xr:uid="{B8F512F8-97D3-4E1A-8D59-08CECF82F86A}"/>
    <cellStyle name="Comma 28 2 5" xfId="51618" xr:uid="{17FAEBD3-B077-413C-88AD-C652769C4F3B}"/>
    <cellStyle name="Comma 28 2 6" xfId="51887" xr:uid="{1CE0450A-1D6C-467E-9063-DB8D2D528F64}"/>
    <cellStyle name="Comma 28 2 7" xfId="52140" xr:uid="{8B8273E6-8545-4AB3-B7FB-37D69D31FBD3}"/>
    <cellStyle name="Comma 28 2 8" xfId="52395" xr:uid="{AE8A1A78-6954-47A9-8F56-D2A0BF83798B}"/>
    <cellStyle name="Comma 28 2 9" xfId="52643" xr:uid="{0B142D21-5E66-45D7-BE48-DF6D2378D7A9}"/>
    <cellStyle name="Comma 28 3" xfId="56244" xr:uid="{2471D890-7722-497F-B081-A91668B0A48D}"/>
    <cellStyle name="Comma 280" xfId="43971" xr:uid="{6B24C617-B550-4FA8-81BE-41217DCDC2A7}"/>
    <cellStyle name="Comma 281" xfId="43972" xr:uid="{ADA94F74-A08B-43A9-AC06-5C0392937BD8}"/>
    <cellStyle name="Comma 282" xfId="43973" xr:uid="{C64DDBB7-57E7-4E8D-AEAB-32ED2DB4BAF8}"/>
    <cellStyle name="Comma 283" xfId="43974" xr:uid="{1155BA55-EAC0-4148-B46C-F60544C662D6}"/>
    <cellStyle name="Comma 284" xfId="43975" xr:uid="{550FD52C-0903-4DAB-B006-9F01F73B1314}"/>
    <cellStyle name="Comma 285" xfId="43976" xr:uid="{B111D0D2-DBF6-43DD-A7A3-0DA3BD6F79EB}"/>
    <cellStyle name="Comma 286" xfId="43977" xr:uid="{FFAAA101-E324-48AA-A010-6EB97BF291AC}"/>
    <cellStyle name="Comma 287" xfId="43978" xr:uid="{A1A8B718-4DE1-4BF7-9653-ECB795C7898F}"/>
    <cellStyle name="Comma 288" xfId="43979" xr:uid="{5A111E1A-A073-412D-81C6-EA55E426EEB2}"/>
    <cellStyle name="Comma 289" xfId="43980" xr:uid="{B3906897-8F6E-4E44-9E0E-2DB2A1D7C682}"/>
    <cellStyle name="Comma 29" xfId="1950" xr:uid="{DC91F77E-3E1F-4945-8A54-861EB7484961}"/>
    <cellStyle name="Comma 29 10" xfId="2994" xr:uid="{BEAB8048-6A23-42D7-800A-FF6B6D1594C8}"/>
    <cellStyle name="Comma 29 10 2" xfId="43981" xr:uid="{E759E2A9-7B51-490E-8C14-52027EF15B1B}"/>
    <cellStyle name="Comma 29 10 3" xfId="43982" xr:uid="{8DF67CE2-7C17-4ABB-A5F3-117A373A0209}"/>
    <cellStyle name="Comma 29 10 4" xfId="43983" xr:uid="{05859DBA-A11D-4606-9401-F9A8B4965E9F}"/>
    <cellStyle name="Comma 29 10 5" xfId="43984" xr:uid="{A04A1168-6C28-4ABF-88B5-597F4FE340EA}"/>
    <cellStyle name="Comma 29 11" xfId="2995" xr:uid="{D5671650-5E78-472D-A48E-6CEA5BF61C43}"/>
    <cellStyle name="Comma 29 11 2" xfId="43985" xr:uid="{EDBBC5C8-36C1-408A-963D-37151728C113}"/>
    <cellStyle name="Comma 29 11 3" xfId="43986" xr:uid="{B05ACF80-F829-4059-A67B-CFE1EB05AA4F}"/>
    <cellStyle name="Comma 29 11 4" xfId="43987" xr:uid="{417587C5-5F10-4015-AC82-BBDB765F9E3D}"/>
    <cellStyle name="Comma 29 11 5" xfId="43988" xr:uid="{AFA45092-2D11-4B29-95DE-6AFB7C04ABFA}"/>
    <cellStyle name="Comma 29 12" xfId="2996" xr:uid="{DFD2B6F2-71B0-47F6-8951-9AB99CFADCB2}"/>
    <cellStyle name="Comma 29 12 2" xfId="43989" xr:uid="{6671EFE4-9FDC-4A89-8D5D-E3B6B1EEBC62}"/>
    <cellStyle name="Comma 29 12 3" xfId="43990" xr:uid="{3F7BBEE9-6361-474D-9C8A-7E19CAAC8CB4}"/>
    <cellStyle name="Comma 29 12 4" xfId="43991" xr:uid="{D8C48223-51C7-450D-B911-A91FDD7388F3}"/>
    <cellStyle name="Comma 29 12 5" xfId="43992" xr:uid="{A0D3E4FF-39E6-4016-9BA4-471195FD7746}"/>
    <cellStyle name="Comma 29 13" xfId="2997" xr:uid="{8A37E46F-5D43-4995-B67C-1544F8465DB2}"/>
    <cellStyle name="Comma 29 13 2" xfId="43993" xr:uid="{E578DF5D-967B-4CA0-902C-83684E481300}"/>
    <cellStyle name="Comma 29 13 3" xfId="43994" xr:uid="{E5808B35-D733-4BDB-998B-494D6A8EA69A}"/>
    <cellStyle name="Comma 29 13 4" xfId="43995" xr:uid="{6090C279-5611-4729-8EBE-22877196AE97}"/>
    <cellStyle name="Comma 29 13 5" xfId="43996" xr:uid="{C2A1F369-D54A-4168-9BC2-2C334AF495F9}"/>
    <cellStyle name="Comma 29 14" xfId="2998" xr:uid="{9FE63CED-D4AD-4AB4-B4CF-B78BEAC399ED}"/>
    <cellStyle name="Comma 29 14 2" xfId="43997" xr:uid="{7AEBBFE2-3E51-44A4-AB8A-9E84457CD061}"/>
    <cellStyle name="Comma 29 14 3" xfId="43998" xr:uid="{013A5317-8446-4F1C-B865-6B8E79AC7BFC}"/>
    <cellStyle name="Comma 29 14 4" xfId="43999" xr:uid="{DCF26C17-F0A8-408D-9506-407756901954}"/>
    <cellStyle name="Comma 29 14 5" xfId="44000" xr:uid="{74218701-75A6-4E36-AAA1-5352C19F4C51}"/>
    <cellStyle name="Comma 29 15" xfId="2993" xr:uid="{DE6FF768-BE03-443A-96BE-DC668C7DC2BE}"/>
    <cellStyle name="Comma 29 2" xfId="2999" xr:uid="{D0D79053-46B2-41FD-8A0A-E0647B047087}"/>
    <cellStyle name="Comma 29 2 2" xfId="44001" xr:uid="{CD05682C-CD34-4CCA-AC04-117C4C690CD8}"/>
    <cellStyle name="Comma 29 2 3" xfId="44002" xr:uid="{3D4BB330-4F3B-451F-BE17-83B7E9CDD725}"/>
    <cellStyle name="Comma 29 2 4" xfId="44003" xr:uid="{F781A48A-F2FB-49D6-9F0B-6AC7C98D26E6}"/>
    <cellStyle name="Comma 29 2 5" xfId="44004" xr:uid="{AAD91C8C-4C53-49A3-8583-87F06160A1B7}"/>
    <cellStyle name="Comma 29 2 6" xfId="49003" xr:uid="{5D9C2811-23D6-41E4-9D04-CC52ADDFB5DB}"/>
    <cellStyle name="Comma 29 3" xfId="3000" xr:uid="{A2F35E2A-3B4B-4987-8887-0A295A5ED496}"/>
    <cellStyle name="Comma 29 3 2" xfId="44005" xr:uid="{6800A9FF-D3D0-465A-8649-F1A78E783D12}"/>
    <cellStyle name="Comma 29 3 3" xfId="44006" xr:uid="{BA2A54A4-A303-4E5E-8F00-8E3FA78D7940}"/>
    <cellStyle name="Comma 29 3 4" xfId="44007" xr:uid="{3AD55A3E-EF15-4536-8377-9466B37F9EAD}"/>
    <cellStyle name="Comma 29 3 5" xfId="44008" xr:uid="{A9B68177-161A-4257-9183-A262828D40EB}"/>
    <cellStyle name="Comma 29 3 6" xfId="56245" xr:uid="{C8839D67-1347-4C90-9CC8-CAA55F8ADDB6}"/>
    <cellStyle name="Comma 29 4" xfId="3001" xr:uid="{B426F7E2-0C11-4722-B227-7E6AF70BAE03}"/>
    <cellStyle name="Comma 29 4 2" xfId="44009" xr:uid="{1511D61A-7E29-451B-A1AD-A66C3AD01E2D}"/>
    <cellStyle name="Comma 29 4 3" xfId="44010" xr:uid="{10F41B7C-D6E4-493A-9534-BDDA463ED5C1}"/>
    <cellStyle name="Comma 29 4 4" xfId="44011" xr:uid="{437D9E7A-CED9-4034-B68E-0CC34C7B4500}"/>
    <cellStyle name="Comma 29 4 5" xfId="44012" xr:uid="{F41B448E-2CB3-4F0B-9B16-AA6C566595B0}"/>
    <cellStyle name="Comma 29 5" xfId="3002" xr:uid="{2F922E68-D3F9-4E41-8396-198F2EA77057}"/>
    <cellStyle name="Comma 29 5 2" xfId="44013" xr:uid="{C5DC503E-161F-4B86-8BD7-367A35EA9073}"/>
    <cellStyle name="Comma 29 5 3" xfId="44014" xr:uid="{9D797A83-C063-4932-A213-A0866F9EC0E2}"/>
    <cellStyle name="Comma 29 5 4" xfId="44015" xr:uid="{E6F079ED-177A-4BC8-8DE6-2EB51AACA324}"/>
    <cellStyle name="Comma 29 5 5" xfId="44016" xr:uid="{4AF713B8-2704-4CF5-B64E-8309DF7A29BC}"/>
    <cellStyle name="Comma 29 6" xfId="3003" xr:uid="{1786EA8B-5C4B-4556-A545-126899816164}"/>
    <cellStyle name="Comma 29 6 2" xfId="44017" xr:uid="{945296CC-90B1-40B9-BD5A-E7452EAAF1AD}"/>
    <cellStyle name="Comma 29 6 3" xfId="44018" xr:uid="{DDCD5374-141D-4E75-9041-4A1BBD7069B8}"/>
    <cellStyle name="Comma 29 6 4" xfId="44019" xr:uid="{B8EA7522-2515-439D-A9AF-0CE160C7E60B}"/>
    <cellStyle name="Comma 29 6 5" xfId="44020" xr:uid="{070831AB-3765-4D55-B7B3-0FB11566BE95}"/>
    <cellStyle name="Comma 29 7" xfId="3004" xr:uid="{8A81EC5F-6FEA-4C11-A59A-CE9E7F2634D4}"/>
    <cellStyle name="Comma 29 7 2" xfId="44021" xr:uid="{E4200990-C56E-4DEC-B109-6B93270657D6}"/>
    <cellStyle name="Comma 29 7 3" xfId="44022" xr:uid="{39A6D964-0FE4-43F2-B4A2-E32404D96338}"/>
    <cellStyle name="Comma 29 7 4" xfId="44023" xr:uid="{5931ADA8-2FB6-4322-87B7-16601744E708}"/>
    <cellStyle name="Comma 29 7 5" xfId="44024" xr:uid="{B2073107-673D-4682-ACD1-94BACF46BC01}"/>
    <cellStyle name="Comma 29 8" xfId="3005" xr:uid="{C366176C-5418-4D58-B29D-7C581FE83EB8}"/>
    <cellStyle name="Comma 29 8 2" xfId="44025" xr:uid="{72A47666-021F-4458-A1AD-E71C546942A1}"/>
    <cellStyle name="Comma 29 8 3" xfId="44026" xr:uid="{319BF8E7-AF18-4C59-A426-5401FDBCAEFD}"/>
    <cellStyle name="Comma 29 8 4" xfId="44027" xr:uid="{321514F0-7723-41B9-83CD-27E59436D01A}"/>
    <cellStyle name="Comma 29 8 5" xfId="44028" xr:uid="{257AF448-F6AD-4AD4-B412-7E9F3CD3E4DC}"/>
    <cellStyle name="Comma 29 9" xfId="3006" xr:uid="{ADC9F86E-7A9A-4D32-B806-4587D85F8F2E}"/>
    <cellStyle name="Comma 29 9 2" xfId="44029" xr:uid="{1A3D8E3E-BC7A-4CB0-854A-653C436140EC}"/>
    <cellStyle name="Comma 29 9 3" xfId="44030" xr:uid="{DDEE87EF-F916-4275-AFA4-A4C47697652B}"/>
    <cellStyle name="Comma 29 9 4" xfId="44031" xr:uid="{71C26A2A-A5E9-40ED-B43C-603568EE4B48}"/>
    <cellStyle name="Comma 29 9 5" xfId="44032" xr:uid="{D2D06CE0-0E91-40B5-8822-43FBDDE270C3}"/>
    <cellStyle name="Comma 290" xfId="44033" xr:uid="{5ECD8C79-2A11-41FC-BA83-221BCB57E00D}"/>
    <cellStyle name="Comma 291" xfId="44034" xr:uid="{98027B0A-1F9D-4BAA-AD1E-48EB467F55BD}"/>
    <cellStyle name="Comma 292" xfId="44035" xr:uid="{3A6A843A-41AA-45F0-B2E8-FDF7CD379816}"/>
    <cellStyle name="Comma 293" xfId="44036" xr:uid="{333C1AAC-48D1-4E68-992D-70BD5B4A0FDF}"/>
    <cellStyle name="Comma 294" xfId="44037" xr:uid="{AEE45324-446B-4C6D-943E-8231928F328B}"/>
    <cellStyle name="Comma 295" xfId="44038" xr:uid="{AB1FFE3A-0021-4FA9-A6DA-BA8C0708AA12}"/>
    <cellStyle name="Comma 296" xfId="44039" xr:uid="{4BF57C65-3A13-475C-B5A8-CED2159EC269}"/>
    <cellStyle name="Comma 297" xfId="44040" xr:uid="{C9CE58EB-82D4-4203-9EE8-5EBEFF5B9675}"/>
    <cellStyle name="Comma 298" xfId="44041" xr:uid="{6573B8BD-34B2-49C9-92AE-14893A20B7D1}"/>
    <cellStyle name="Comma 299" xfId="44042" xr:uid="{1EB959C3-59E4-4708-9564-32A248569DD3}"/>
    <cellStyle name="Comma 3" xfId="66" xr:uid="{00000000-0005-0000-0000-000043000000}"/>
    <cellStyle name="Comma 3 10" xfId="3007" xr:uid="{4FE135D5-E7B7-4251-A722-588236C01587}"/>
    <cellStyle name="Comma 3 100" xfId="44043" xr:uid="{81D06EC8-00C6-4DB1-BE13-26655CA6D022}"/>
    <cellStyle name="Comma 3 101" xfId="44044" xr:uid="{176A1FB0-FBAF-4C75-A2C5-508B342C990F}"/>
    <cellStyle name="Comma 3 102" xfId="44045" xr:uid="{DE19C34D-122A-485E-8BB3-9D521B9B6D79}"/>
    <cellStyle name="Comma 3 103" xfId="44046" xr:uid="{2738B3EF-C265-4538-84EE-C46D24E80976}"/>
    <cellStyle name="Comma 3 104" xfId="44047" xr:uid="{D56B5929-C744-4698-B74A-CEBA2BA55063}"/>
    <cellStyle name="Comma 3 105" xfId="44048" xr:uid="{A02A4A0A-A9AB-445D-86D3-A82A2754FDA5}"/>
    <cellStyle name="Comma 3 106" xfId="44049" xr:uid="{2A18364E-87D2-4126-8C34-6B39DC9FE6D3}"/>
    <cellStyle name="Comma 3 106 2" xfId="44050" xr:uid="{DD576EE4-52B2-4ACD-A8BC-4F911117AD05}"/>
    <cellStyle name="Comma 3 106 3" xfId="44051" xr:uid="{62E93869-A649-464C-BB24-8AD874441817}"/>
    <cellStyle name="Comma 3 106 4" xfId="44052" xr:uid="{A0E4B2B7-50AA-410F-AB63-E121A2CDAE85}"/>
    <cellStyle name="Comma 3 106 5" xfId="44053" xr:uid="{7912A029-3592-4A2B-B1AD-554EA512EF4A}"/>
    <cellStyle name="Comma 3 106 6" xfId="44054" xr:uid="{C3BEE97D-D525-4853-B49D-72EE1FC91BC5}"/>
    <cellStyle name="Comma 3 106 7" xfId="44055" xr:uid="{BE232342-95F7-463C-9089-8D83F8C85C0C}"/>
    <cellStyle name="Comma 3 107" xfId="44056" xr:uid="{868004F7-BC4C-4AE1-B85B-CFB0347F2BBE}"/>
    <cellStyle name="Comma 3 107 2" xfId="44057" xr:uid="{677AE8DA-74F0-4D42-8E3A-6398362030E2}"/>
    <cellStyle name="Comma 3 107 3" xfId="44058" xr:uid="{C731B6E1-9A44-4CCC-A599-DE563FABF10E}"/>
    <cellStyle name="Comma 3 107 4" xfId="44059" xr:uid="{C49EDB29-D759-4B9F-9244-A4A7E251380E}"/>
    <cellStyle name="Comma 3 107 5" xfId="44060" xr:uid="{2F6158F3-FF53-4667-886D-A8EEA03D4603}"/>
    <cellStyle name="Comma 3 107 6" xfId="44061" xr:uid="{28488700-A1E4-4502-ADA7-8E3574E5FAA4}"/>
    <cellStyle name="Comma 3 107 7" xfId="44062" xr:uid="{F43F131A-6C55-4171-A829-1EFC5DC61278}"/>
    <cellStyle name="Comma 3 108" xfId="44063" xr:uid="{85029440-DD17-475A-AA36-FE9160D0BEB7}"/>
    <cellStyle name="Comma 3 109" xfId="44064" xr:uid="{CBFAB2AD-126A-4062-B138-E45948BE4D18}"/>
    <cellStyle name="Comma 3 11" xfId="3008" xr:uid="{E00ACF99-9C6A-4353-BD8C-04D218764E93}"/>
    <cellStyle name="Comma 3 110" xfId="44065" xr:uid="{7B49D088-F4C8-429A-9D37-ACF869AAB0E5}"/>
    <cellStyle name="Comma 3 111" xfId="44066" xr:uid="{D222466F-8689-4029-ABAF-5743459C0AA9}"/>
    <cellStyle name="Comma 3 112" xfId="44067" xr:uid="{191269FB-1F9E-4DD5-9F90-51434015A3CE}"/>
    <cellStyle name="Comma 3 113" xfId="44068" xr:uid="{AE8B559E-E6B2-4C40-B98A-1A5142809AED}"/>
    <cellStyle name="Comma 3 114" xfId="44069" xr:uid="{7EFDF192-E054-479D-8451-2C71B3995D41}"/>
    <cellStyle name="Comma 3 115" xfId="44070" xr:uid="{A3284C90-ABFB-4FDF-A971-56015AF1C416}"/>
    <cellStyle name="Comma 3 116" xfId="44071" xr:uid="{3F11887A-F219-4EC8-9C94-AA2DDD678D61}"/>
    <cellStyle name="Comma 3 117" xfId="44072" xr:uid="{D5C05865-EC3F-4CBA-A6DF-3C2D0A923D84}"/>
    <cellStyle name="Comma 3 118" xfId="44073" xr:uid="{5BA7A03A-44ED-4011-AB80-0850E1A0A8AA}"/>
    <cellStyle name="Comma 3 119" xfId="44074" xr:uid="{50EC9E02-E96C-419B-8C39-32E0CFBD8359}"/>
    <cellStyle name="Comma 3 12" xfId="3009" xr:uid="{8484E090-1F1A-423B-84FD-2F1504C2D13E}"/>
    <cellStyle name="Comma 3 120" xfId="44075" xr:uid="{712FF11D-4173-4D6A-A4CE-55C2D017A1DD}"/>
    <cellStyle name="Comma 3 121" xfId="44076" xr:uid="{2FEBF2A6-F1F6-4D55-B8CE-0BBC0F835500}"/>
    <cellStyle name="Comma 3 122" xfId="44077" xr:uid="{BB030E26-00B7-4951-9168-96CD3C0D880E}"/>
    <cellStyle name="Comma 3 123" xfId="44078" xr:uid="{59731CD8-4C64-4323-A480-F1E7819CE12C}"/>
    <cellStyle name="Comma 3 124" xfId="44079" xr:uid="{5BDB9A96-ED00-4711-8587-1A519738CA44}"/>
    <cellStyle name="Comma 3 125" xfId="44080" xr:uid="{F49E02DB-16B3-4C6C-9CDF-3B314A803375}"/>
    <cellStyle name="Comma 3 126" xfId="44081" xr:uid="{BDA2F7EE-AB29-4CCA-B5E9-8CD119D98D2E}"/>
    <cellStyle name="Comma 3 127" xfId="44082" xr:uid="{3D0194F2-F3F9-49FA-81EA-BAAC32EA86BA}"/>
    <cellStyle name="Comma 3 128" xfId="44083" xr:uid="{162E4C25-4DBA-40F3-9951-95741D23E118}"/>
    <cellStyle name="Comma 3 129" xfId="44084" xr:uid="{5AFF249F-3F8E-4997-8208-C8A0648B7C9E}"/>
    <cellStyle name="Comma 3 13" xfId="3010" xr:uid="{CF7D4395-7CCE-4500-B2A6-30764D2615D6}"/>
    <cellStyle name="Comma 3 130" xfId="44085" xr:uid="{26C73ADC-DCB6-46D1-987B-E0976316B79B}"/>
    <cellStyle name="Comma 3 131" xfId="44086" xr:uid="{D9222D13-B538-4E1C-A3D2-5ACFB7E6D209}"/>
    <cellStyle name="Comma 3 131 2" xfId="44087" xr:uid="{E37CDF07-29D6-405C-956F-D7207E311050}"/>
    <cellStyle name="Comma 3 131 3" xfId="44088" xr:uid="{80331FF8-7273-4249-8E54-51752C7B20CA}"/>
    <cellStyle name="Comma 3 131 4" xfId="44089" xr:uid="{3B45573D-DC52-40CD-90E1-6095ED898B9D}"/>
    <cellStyle name="Comma 3 132" xfId="44090" xr:uid="{2A3ECA8B-D1A5-4D6D-B0DA-A3605536D6C2}"/>
    <cellStyle name="Comma 3 132 2" xfId="44091" xr:uid="{0B57902C-2272-4A11-BB9A-E0A93F81E975}"/>
    <cellStyle name="Comma 3 132 3" xfId="44092" xr:uid="{EC6AD2D9-1ACB-4089-99BC-2DEBFEC424C6}"/>
    <cellStyle name="Comma 3 132 4" xfId="44093" xr:uid="{4609635A-376A-4C1A-B084-BFE83928D6EC}"/>
    <cellStyle name="Comma 3 133" xfId="44094" xr:uid="{5842D119-9C3A-466B-AC17-F546A78EEA63}"/>
    <cellStyle name="Comma 3 133 2" xfId="44095" xr:uid="{CE9229AD-1647-471D-A97A-D7568AAA223C}"/>
    <cellStyle name="Comma 3 134" xfId="44096" xr:uid="{4BB1FBA9-27A9-4D88-A524-241D43139F55}"/>
    <cellStyle name="Comma 3 134 2" xfId="44097" xr:uid="{DC133AA8-FEE5-453F-9287-0464AB9E1724}"/>
    <cellStyle name="Comma 3 135" xfId="44098" xr:uid="{722E2C8D-34F3-4D57-AF8D-8FB6BBB80F48}"/>
    <cellStyle name="Comma 3 135 2" xfId="44099" xr:uid="{EAC388A0-9EA0-46B7-AAC3-BA0A0FE150AF}"/>
    <cellStyle name="Comma 3 136" xfId="44100" xr:uid="{B4A0E155-4216-401E-A7A3-64CEFAB5B6AC}"/>
    <cellStyle name="Comma 3 136 2" xfId="44101" xr:uid="{775D2228-4863-4DB8-B262-1BE5C4575C36}"/>
    <cellStyle name="Comma 3 137" xfId="44102" xr:uid="{34E4CA8B-6752-4551-8501-A19B01BD1328}"/>
    <cellStyle name="Comma 3 137 2" xfId="44103" xr:uid="{53112117-94F4-43AF-ADE7-F1A7806151A8}"/>
    <cellStyle name="Comma 3 138" xfId="44104" xr:uid="{387D13E4-BC82-4175-A9C0-DEF6725CEFAC}"/>
    <cellStyle name="Comma 3 138 2" xfId="44105" xr:uid="{17B28CD3-6DB6-421B-BEB7-8D7E2DA85A15}"/>
    <cellStyle name="Comma 3 139" xfId="44106" xr:uid="{F313B2D6-A405-4254-901E-48E7EE0DF61D}"/>
    <cellStyle name="Comma 3 139 2" xfId="44107" xr:uid="{B9C1ADA4-84CD-456E-B0F0-81FDCA15D581}"/>
    <cellStyle name="Comma 3 14" xfId="3011" xr:uid="{F57EB004-7E07-4C44-8009-DCC4C61A11BB}"/>
    <cellStyle name="Comma 3 140" xfId="44108" xr:uid="{03813854-350F-43DD-AF88-5F437F014796}"/>
    <cellStyle name="Comma 3 141" xfId="44109" xr:uid="{022C46EA-CCD3-466C-A0DB-47CE2466528B}"/>
    <cellStyle name="Comma 3 142" xfId="44110" xr:uid="{70D94746-5D74-44AC-9362-8A5EB0711406}"/>
    <cellStyle name="Comma 3 143" xfId="44111" xr:uid="{42E6E647-09B2-4944-97F1-95BA0F8B196C}"/>
    <cellStyle name="Comma 3 144" xfId="44112" xr:uid="{218C568D-BAE2-465A-A02D-D2AA36D7849D}"/>
    <cellStyle name="Comma 3 145" xfId="44113" xr:uid="{ABC56781-2D81-4CBD-8C79-EC06D23D4759}"/>
    <cellStyle name="Comma 3 146" xfId="44114" xr:uid="{447FA622-DC97-40CB-8B2E-EB5AC678E24A}"/>
    <cellStyle name="Comma 3 147" xfId="44115" xr:uid="{E96DD154-66A5-4E4C-B479-341C6951EE04}"/>
    <cellStyle name="Comma 3 148" xfId="44116" xr:uid="{07398065-8E26-4AF8-9EBC-68851F82DC7E}"/>
    <cellStyle name="Comma 3 149" xfId="44117" xr:uid="{64A5B10A-2F9A-43E4-84D3-CCFA85D6F851}"/>
    <cellStyle name="Comma 3 15" xfId="3012" xr:uid="{1B0E5F3B-8736-4A11-A152-F4FC9BB1F602}"/>
    <cellStyle name="Comma 3 150" xfId="44118" xr:uid="{BDE0F595-6C2E-4358-8AE0-00C3E0F55F1B}"/>
    <cellStyle name="Comma 3 151" xfId="44119" xr:uid="{5C6EE6CE-D62D-4804-9F2D-AD5CC0EDB741}"/>
    <cellStyle name="Comma 3 152" xfId="44120" xr:uid="{4CEB49A5-F57B-4201-ACFA-4A80D0172F30}"/>
    <cellStyle name="Comma 3 153" xfId="44121" xr:uid="{E541B2A6-740B-4041-AA39-1DF8B3BAE4AC}"/>
    <cellStyle name="Comma 3 154" xfId="44122" xr:uid="{593DF865-983D-4BDF-9FE6-A0D29E20A419}"/>
    <cellStyle name="Comma 3 155" xfId="44123" xr:uid="{2DBCD591-EC65-4759-92D1-42FC0A169596}"/>
    <cellStyle name="Comma 3 156" xfId="44124" xr:uid="{8113834E-753B-4807-8B41-5D860D856DDC}"/>
    <cellStyle name="Comma 3 157" xfId="44125" xr:uid="{BA81A91B-98CF-430F-9920-9251A4305CF1}"/>
    <cellStyle name="Comma 3 158" xfId="44126" xr:uid="{5C243827-FC0A-44F1-85AA-805BD8B70C97}"/>
    <cellStyle name="Comma 3 159" xfId="44127" xr:uid="{A0F363A7-FFBB-4164-B2A3-542BF40D2779}"/>
    <cellStyle name="Comma 3 16" xfId="3013" xr:uid="{D700A9A1-ED6C-45EE-831E-DBAEC5276BB1}"/>
    <cellStyle name="Comma 3 160" xfId="44128" xr:uid="{B42F96CA-D6CC-4B9C-9311-AB74F97A2A5F}"/>
    <cellStyle name="Comma 3 161" xfId="44129" xr:uid="{11EA3192-BACD-4F35-AF0F-8EF987A3CCF8}"/>
    <cellStyle name="Comma 3 162" xfId="44130" xr:uid="{9840BF42-D01A-44E7-81CC-AE41A26FA589}"/>
    <cellStyle name="Comma 3 163" xfId="44131" xr:uid="{22E5F0A1-3D30-4F68-9774-F6FA797F7683}"/>
    <cellStyle name="Comma 3 164" xfId="44132" xr:uid="{34A41E14-AB31-45B7-955E-26ECD33492D0}"/>
    <cellStyle name="Comma 3 165" xfId="44133" xr:uid="{453BF409-D89B-415E-A24D-1BD287DDB8A6}"/>
    <cellStyle name="Comma 3 166" xfId="44134" xr:uid="{D470CA3A-159C-4A89-AA54-24FD616D8BF9}"/>
    <cellStyle name="Comma 3 167" xfId="44135" xr:uid="{8E7EC198-126F-4CD0-B9FE-1C0748C41DED}"/>
    <cellStyle name="Comma 3 168" xfId="44136" xr:uid="{74B9C896-78CE-4D25-B6F2-9F6F41DBBA00}"/>
    <cellStyle name="Comma 3 169" xfId="44137" xr:uid="{024C6586-F185-4549-ADE5-99BDDA135612}"/>
    <cellStyle name="Comma 3 17" xfId="3014" xr:uid="{99FD4813-1019-44EF-9C34-43F3CF76A9A5}"/>
    <cellStyle name="Comma 3 170" xfId="44138" xr:uid="{51AA6155-2CD7-440C-A6E0-156EFF0BC5C4}"/>
    <cellStyle name="Comma 3 171" xfId="44139" xr:uid="{32C3060A-7A26-49FD-BAC8-288C160A4F42}"/>
    <cellStyle name="Comma 3 172" xfId="44140" xr:uid="{9951BC36-DE56-453F-AFC4-2D5D9711C1F3}"/>
    <cellStyle name="Comma 3 173" xfId="44141" xr:uid="{BC668F40-BD2B-4217-AF6A-B84D6A065143}"/>
    <cellStyle name="Comma 3 174" xfId="44142" xr:uid="{F15D4A6F-9F3D-4A0D-818F-7FAAD1843528}"/>
    <cellStyle name="Comma 3 175" xfId="44143" xr:uid="{ACC85D67-5635-4158-9AC3-64B4E2C9AC24}"/>
    <cellStyle name="Comma 3 176" xfId="44144" xr:uid="{C0E9A5DB-B3C3-47DF-BF97-9C1DD32B78F0}"/>
    <cellStyle name="Comma 3 177" xfId="44145" xr:uid="{BF7394A0-7102-4DEC-9B1A-B8719D878CF2}"/>
    <cellStyle name="Comma 3 178" xfId="44146" xr:uid="{A391701A-6E74-488A-BFFB-7CE97D703F4B}"/>
    <cellStyle name="Comma 3 179" xfId="44147" xr:uid="{E7A7E788-E44C-4DC5-BA1E-E1C0B4CDAF43}"/>
    <cellStyle name="Comma 3 18" xfId="3015" xr:uid="{FE9344D6-03E4-44B0-8033-583A3CDD5954}"/>
    <cellStyle name="Comma 3 180" xfId="44148" xr:uid="{4C25EBDC-2718-4C34-AB6E-74A5D26B8AAF}"/>
    <cellStyle name="Comma 3 181" xfId="44149" xr:uid="{173456B4-7D5B-42D0-BCDC-032A54919406}"/>
    <cellStyle name="Comma 3 182" xfId="44150" xr:uid="{FF99697F-2ECA-4025-B7CF-A3B163B9AE3E}"/>
    <cellStyle name="Comma 3 183" xfId="44151" xr:uid="{D7BB6827-DEDF-4BAC-B27B-F178EA6AAD7C}"/>
    <cellStyle name="Comma 3 184" xfId="44152" xr:uid="{125682E3-9F35-4A72-9566-6BBACC617BCE}"/>
    <cellStyle name="Comma 3 185" xfId="44153" xr:uid="{DCB736D8-CAC5-4480-BCB8-4898E35347DF}"/>
    <cellStyle name="Comma 3 186" xfId="44154" xr:uid="{ACE4EECF-84A4-485D-85E6-048AB4E65910}"/>
    <cellStyle name="Comma 3 187" xfId="44155" xr:uid="{1C462F28-E1B3-4F04-A2E3-417561548BC2}"/>
    <cellStyle name="Comma 3 188" xfId="44156" xr:uid="{A46C4AB3-2142-44BD-9BB9-B8269ED26DE1}"/>
    <cellStyle name="Comma 3 189" xfId="44157" xr:uid="{95182AD8-0193-446F-BF3F-D838FC8E620C}"/>
    <cellStyle name="Comma 3 19" xfId="3016" xr:uid="{D27CC7A2-7577-40B3-B7C2-C4A3841AC5A5}"/>
    <cellStyle name="Comma 3 190" xfId="44158" xr:uid="{E7F1D9A0-8731-43B3-9E4C-A0E23E9E8601}"/>
    <cellStyle name="Comma 3 191" xfId="44159" xr:uid="{C9B6C2E4-8C95-4460-AAAD-9282A9405F65}"/>
    <cellStyle name="Comma 3 192" xfId="44160" xr:uid="{3640E1D8-CA61-4B7A-8F0A-5C253FC3E144}"/>
    <cellStyle name="Comma 3 193" xfId="44161" xr:uid="{F828E2E2-322A-4B45-8CC7-F4D1CBEC465E}"/>
    <cellStyle name="Comma 3 194" xfId="44162" xr:uid="{AFCF483E-BB10-437B-8831-85F96ACEA3E9}"/>
    <cellStyle name="Comma 3 195" xfId="44163" xr:uid="{CC8E2193-B290-4014-8841-20202233EAAA}"/>
    <cellStyle name="Comma 3 196" xfId="44164" xr:uid="{6FE2C5AB-F8B7-4D3D-88C0-2276FDC8AAA8}"/>
    <cellStyle name="Comma 3 197" xfId="44165" xr:uid="{974044A7-ED45-4788-8489-7ED3ECBF8DB9}"/>
    <cellStyle name="Comma 3 198" xfId="44166" xr:uid="{4615E845-A714-4A3B-8B67-1C091EE49E42}"/>
    <cellStyle name="Comma 3 199" xfId="44167" xr:uid="{17CDC7D7-910E-4A5F-A924-6B7D5CEFFBE6}"/>
    <cellStyle name="Comma 3 2" xfId="114" xr:uid="{00000000-0005-0000-0000-000044000000}"/>
    <cellStyle name="Comma 3 2 10" xfId="44168" xr:uid="{257AB5D6-535D-497B-828F-7FF3E3C7F07B}"/>
    <cellStyle name="Comma 3 2 2" xfId="1283" xr:uid="{AF876B43-C635-47E3-9B06-70FB3EB9E660}"/>
    <cellStyle name="Comma 3 2 2 2" xfId="49005" xr:uid="{CA91F995-106F-42F9-8224-920117E81441}"/>
    <cellStyle name="Comma 3 2 2 3" xfId="49006" xr:uid="{6A8629FE-340A-488D-9AA6-410D2DC72874}"/>
    <cellStyle name="Comma 3 2 2 4" xfId="49004" xr:uid="{3B0E7924-D1F5-4FFF-8C5B-691E10CB8E66}"/>
    <cellStyle name="Comma 3 2 2 5" xfId="44169" xr:uid="{4119BF9B-F668-4E22-B24C-4670A03AF70D}"/>
    <cellStyle name="Comma 3 2 3" xfId="44170" xr:uid="{9401F0AF-4846-445A-B100-6BAEC2C06D9A}"/>
    <cellStyle name="Comma 3 2 3 2" xfId="49008" xr:uid="{A7BF0573-2003-4652-9152-B2529B408659}"/>
    <cellStyle name="Comma 3 2 3 3" xfId="49007" xr:uid="{50EB109E-4B5F-4B4A-B254-AF234869FEA9}"/>
    <cellStyle name="Comma 3 2 4" xfId="44171" xr:uid="{D6E0FA51-F37F-48AE-BFCF-A8F639C1CCD7}"/>
    <cellStyle name="Comma 3 2 4 2" xfId="49009" xr:uid="{4D7C6880-BEA6-47C5-99FB-6321D260EAA9}"/>
    <cellStyle name="Comma 3 2 5" xfId="44172" xr:uid="{D4B97320-A197-4812-854F-2911BACFC821}"/>
    <cellStyle name="Comma 3 2 5 2" xfId="49010" xr:uid="{548DD894-3BDC-4617-B760-FB4AA1C8A881}"/>
    <cellStyle name="Comma 3 2 6" xfId="44173" xr:uid="{2A1651B4-573A-412C-9C4B-9E2C6BC8FF53}"/>
    <cellStyle name="Comma 3 2 7" xfId="44174" xr:uid="{85433C61-0C19-4E86-916C-924486E3982A}"/>
    <cellStyle name="Comma 3 2 8" xfId="44175" xr:uid="{2FD0C562-A034-427E-BAEA-11B5AFBC3403}"/>
    <cellStyle name="Comma 3 2 9" xfId="44176" xr:uid="{822AF8C4-9ED5-49F8-B1AC-3D0822415B92}"/>
    <cellStyle name="Comma 3 20" xfId="3017" xr:uid="{9FB1EDA9-46E9-4FF6-9B62-41A1FEFF23AE}"/>
    <cellStyle name="Comma 3 200" xfId="44177" xr:uid="{247B4B73-B6D2-4731-B69C-F431559F7FA8}"/>
    <cellStyle name="Comma 3 201" xfId="44178" xr:uid="{A6E1EDFD-DE52-453A-A69F-8C21EE93F95D}"/>
    <cellStyle name="Comma 3 202" xfId="44179" xr:uid="{1170A532-E8E5-42BB-A5D8-E4C8F49CB507}"/>
    <cellStyle name="Comma 3 203" xfId="44180" xr:uid="{5754F874-447E-432F-B473-C3BDE87523F4}"/>
    <cellStyle name="Comma 3 204" xfId="44181" xr:uid="{3FD65BB3-1FA2-4D1A-8D08-B65021426C77}"/>
    <cellStyle name="Comma 3 205" xfId="44182" xr:uid="{B481C45A-4EB0-4EDB-869A-D120799746AE}"/>
    <cellStyle name="Comma 3 206" xfId="44183" xr:uid="{234DBA9D-A778-4F60-9A75-60915C819724}"/>
    <cellStyle name="Comma 3 207" xfId="44184" xr:uid="{760E613A-5F92-4DA6-B228-E99AA03AE931}"/>
    <cellStyle name="Comma 3 208" xfId="44185" xr:uid="{81B2244B-DED6-4FDA-A05B-E5756C86F0DC}"/>
    <cellStyle name="Comma 3 209" xfId="44186" xr:uid="{929771EF-662F-40A7-A174-54465F6BB311}"/>
    <cellStyle name="Comma 3 21" xfId="3018" xr:uid="{9E0149E9-B438-4583-9C53-7D44AE2EBCBC}"/>
    <cellStyle name="Comma 3 210" xfId="44187" xr:uid="{521BD9B5-145C-4F64-B156-F5C96CB4F873}"/>
    <cellStyle name="Comma 3 211" xfId="44188" xr:uid="{D44B17E3-0DDE-426C-BEFC-EDE333994677}"/>
    <cellStyle name="Comma 3 212" xfId="44189" xr:uid="{797CFC41-69D6-4831-9670-5492DB31B130}"/>
    <cellStyle name="Comma 3 213" xfId="44190" xr:uid="{6BE4FB25-F0EC-4A68-8551-3427701D6E8B}"/>
    <cellStyle name="Comma 3 214" xfId="44191" xr:uid="{15D16BEA-AD0F-4C68-9DB0-7A0BA1BFD281}"/>
    <cellStyle name="Comma 3 215" xfId="44192" xr:uid="{205F9C2A-150E-46F1-B1D7-8A778365090E}"/>
    <cellStyle name="Comma 3 216" xfId="44193" xr:uid="{014AFE69-5EFF-4EA7-A3F2-1FE9F023227D}"/>
    <cellStyle name="Comma 3 217" xfId="44194" xr:uid="{DB2A886D-9025-44F9-9794-26C7330C0D8F}"/>
    <cellStyle name="Comma 3 218" xfId="44195" xr:uid="{6B97403B-40CA-4711-B2FC-961BD378F2AC}"/>
    <cellStyle name="Comma 3 219" xfId="44196" xr:uid="{DDCE8A6D-6C93-4C96-AF49-682681B3545F}"/>
    <cellStyle name="Comma 3 22" xfId="3019" xr:uid="{FDADF5FD-C369-49B2-91D1-002167F24C6F}"/>
    <cellStyle name="Comma 3 220" xfId="44197" xr:uid="{03C69330-67C4-47ED-9289-2A9C53F2CF6B}"/>
    <cellStyle name="Comma 3 221" xfId="44198" xr:uid="{85856A45-B651-4DCD-ADCD-694687B4D989}"/>
    <cellStyle name="Comma 3 222" xfId="44199" xr:uid="{4D13C0F0-1F04-4683-9CEB-A5324D33F0C7}"/>
    <cellStyle name="Comma 3 223" xfId="44200" xr:uid="{04C9BECB-0854-4454-9252-A9CCB7F36C23}"/>
    <cellStyle name="Comma 3 224" xfId="44201" xr:uid="{BF80FC25-E9F0-41F1-A4C2-3E246AAE0D63}"/>
    <cellStyle name="Comma 3 225" xfId="44202" xr:uid="{D65F79E5-1D65-401C-9228-A2B16B9352C9}"/>
    <cellStyle name="Comma 3 226" xfId="44203" xr:uid="{9BB5FB51-C30B-4579-819B-890C0B042AC2}"/>
    <cellStyle name="Comma 3 227" xfId="44204" xr:uid="{52CB3F67-1107-456F-BBED-B841606FC3AD}"/>
    <cellStyle name="Comma 3 228" xfId="1968" xr:uid="{AD93DE31-F826-4BA3-BFE4-5259F5618D74}"/>
    <cellStyle name="Comma 3 23" xfId="3020" xr:uid="{AC6A2C25-723A-4053-906D-31B5997BFFD3}"/>
    <cellStyle name="Comma 3 24" xfId="3021" xr:uid="{8A1FB61C-C729-4453-8BA5-EDD037036843}"/>
    <cellStyle name="Comma 3 25" xfId="3022" xr:uid="{3CB3282C-358A-4AB2-8697-494881671CF4}"/>
    <cellStyle name="Comma 3 26" xfId="3023" xr:uid="{840FD944-EF1D-4DF5-B015-FFA65C10B7DD}"/>
    <cellStyle name="Comma 3 27" xfId="3024" xr:uid="{43EA5C66-B5EF-4557-91ED-B8AF24D4FEEB}"/>
    <cellStyle name="Comma 3 28" xfId="3025" xr:uid="{024302BA-86A4-4A40-B3A7-B766EF851206}"/>
    <cellStyle name="Comma 3 29" xfId="3026" xr:uid="{471A98A6-B3B3-40EE-9828-EE42918B02CF}"/>
    <cellStyle name="Comma 3 3" xfId="1284" xr:uid="{DADAAA56-6490-40C0-B500-8644E12B9ECD}"/>
    <cellStyle name="Comma 3 3 2" xfId="49012" xr:uid="{7DE8B64B-2679-4F16-B937-977E329F087E}"/>
    <cellStyle name="Comma 3 3 2 10" xfId="53136" xr:uid="{F343A32E-E0AE-4644-9688-F5868CA9BB65}"/>
    <cellStyle name="Comma 3 3 2 2" xfId="50551" xr:uid="{D0290DB4-9D10-4C60-A6AF-5B9DC7A56237}"/>
    <cellStyle name="Comma 3 3 2 2 2" xfId="52892" xr:uid="{348C539B-6286-49E1-826C-CBD84D398AF5}"/>
    <cellStyle name="Comma 3 3 2 2 3" xfId="53382" xr:uid="{CFCFEF3D-90FB-4826-8FF5-9DCBE0B41A3B}"/>
    <cellStyle name="Comma 3 3 2 3" xfId="51008" xr:uid="{13FCEA4B-C321-49A7-AD81-48D37034E629}"/>
    <cellStyle name="Comma 3 3 2 4" xfId="51340" xr:uid="{8BBEED19-02AA-4970-86BB-755F99EEEAD9}"/>
    <cellStyle name="Comma 3 3 2 5" xfId="51619" xr:uid="{037B9886-80AF-41A1-B88F-5BB5F34795D3}"/>
    <cellStyle name="Comma 3 3 2 6" xfId="51888" xr:uid="{EAEBB5D8-D5F9-4F88-9E0E-AC6EA5404843}"/>
    <cellStyle name="Comma 3 3 2 7" xfId="52141" xr:uid="{1706B118-A9DB-4F50-A4F3-2F40C6441C89}"/>
    <cellStyle name="Comma 3 3 2 8" xfId="52396" xr:uid="{D8EA48E5-4D96-4633-8697-64EF6206894D}"/>
    <cellStyle name="Comma 3 3 2 9" xfId="52644" xr:uid="{EE192D35-2BA0-47E3-8677-64DEBC0CD279}"/>
    <cellStyle name="Comma 3 3 3" xfId="49011" xr:uid="{2D80D09A-05A6-4FED-A20B-84EF947C6E52}"/>
    <cellStyle name="Comma 3 3 4" xfId="3027" xr:uid="{0BA34608-3534-4E78-9A36-1CBA0526DD94}"/>
    <cellStyle name="Comma 3 30" xfId="3028" xr:uid="{063597C9-F6C7-49E1-B438-6DAB0812F2AA}"/>
    <cellStyle name="Comma 3 31" xfId="3029" xr:uid="{5147C24B-C24E-498B-854C-21E5A8B0323D}"/>
    <cellStyle name="Comma 3 32" xfId="3030" xr:uid="{78D738ED-B968-4FD0-9816-935B35124135}"/>
    <cellStyle name="Comma 3 33" xfId="3031" xr:uid="{85EC61AD-1D78-4731-A9AD-1CC45FA3A0C8}"/>
    <cellStyle name="Comma 3 34" xfId="3032" xr:uid="{780180CD-5A05-440C-B37D-F7F9328C04A6}"/>
    <cellStyle name="Comma 3 35" xfId="3033" xr:uid="{9F6F0EC7-6718-4B6C-98B4-8B164D9F9CA5}"/>
    <cellStyle name="Comma 3 36" xfId="3034" xr:uid="{F11DA51D-0F43-49C3-BF08-6B8909E4DD15}"/>
    <cellStyle name="Comma 3 37" xfId="3035" xr:uid="{D818506B-EEF5-4CC0-BA99-F8BB2BBC9CDF}"/>
    <cellStyle name="Comma 3 38" xfId="3036" xr:uid="{4B1B163D-1210-40A0-887C-A14C623F3CE8}"/>
    <cellStyle name="Comma 3 39" xfId="3037" xr:uid="{FB91596A-28EB-473C-B1DD-AD55002E7303}"/>
    <cellStyle name="Comma 3 4" xfId="1285" xr:uid="{48CC34C5-1102-451A-8199-AF167BBBB86C}"/>
    <cellStyle name="Comma 3 4 2" xfId="49014" xr:uid="{B9DE914E-098E-4B70-BDF5-ECF518CE67B4}"/>
    <cellStyle name="Comma 3 4 2 10" xfId="53137" xr:uid="{93B81AE8-8161-445E-928B-E722A8930F33}"/>
    <cellStyle name="Comma 3 4 2 2" xfId="50552" xr:uid="{2905F03B-8889-467D-B304-EC3F33F09791}"/>
    <cellStyle name="Comma 3 4 2 2 2" xfId="52893" xr:uid="{C58C1895-F44F-477E-A861-BECF3ACCB8FB}"/>
    <cellStyle name="Comma 3 4 2 2 3" xfId="53383" xr:uid="{158E2D9A-01BE-44CB-B7D3-F5ACCE906A4D}"/>
    <cellStyle name="Comma 3 4 2 3" xfId="51009" xr:uid="{31092FC4-FDB4-4AE7-8A45-A0F8A20E4E86}"/>
    <cellStyle name="Comma 3 4 2 4" xfId="51341" xr:uid="{42106D20-C6FD-46F7-BAB8-12B4EC51C06A}"/>
    <cellStyle name="Comma 3 4 2 5" xfId="51620" xr:uid="{6EF122FC-FAB6-46A1-85D1-FB73D8AD6BAA}"/>
    <cellStyle name="Comma 3 4 2 6" xfId="51889" xr:uid="{7D04821B-DF10-4B23-98F1-8EDAEB011B9A}"/>
    <cellStyle name="Comma 3 4 2 7" xfId="52142" xr:uid="{B4623237-F863-402B-8FD9-16921A7382C8}"/>
    <cellStyle name="Comma 3 4 2 8" xfId="52397" xr:uid="{0A26AA05-F9E4-490E-A6CD-4211BC294A5D}"/>
    <cellStyle name="Comma 3 4 2 9" xfId="52645" xr:uid="{DF11ADC7-661C-4C8F-82F5-0D4BA8F4A13F}"/>
    <cellStyle name="Comma 3 4 3" xfId="49013" xr:uid="{581231CD-F216-4E62-9513-484346E62603}"/>
    <cellStyle name="Comma 3 4 4" xfId="3038" xr:uid="{1E849592-ED26-4A59-A9A6-F4703C60A962}"/>
    <cellStyle name="Comma 3 40" xfId="3039" xr:uid="{A79748A5-D89E-493D-B236-8D4F4A88608C}"/>
    <cellStyle name="Comma 3 41" xfId="3040" xr:uid="{38C0A07A-937B-4632-B857-1A070CCBEAAF}"/>
    <cellStyle name="Comma 3 42" xfId="3041" xr:uid="{F239AC0F-6360-4993-8085-D0B643017B51}"/>
    <cellStyle name="Comma 3 43" xfId="3042" xr:uid="{EE8241B8-2CD5-47A5-A08B-50209F8BB781}"/>
    <cellStyle name="Comma 3 44" xfId="3043" xr:uid="{5C4D2FEA-095C-41A7-9E4A-98BE01BC577A}"/>
    <cellStyle name="Comma 3 45" xfId="3044" xr:uid="{65F24D38-5432-404E-A413-27BC694DFC08}"/>
    <cellStyle name="Comma 3 46" xfId="3045" xr:uid="{FB612DF9-96A6-4834-A0BB-0BC3F0D8D396}"/>
    <cellStyle name="Comma 3 47" xfId="3046" xr:uid="{5960BFD2-4CAD-4C23-B2C1-68BC0EE6CAD9}"/>
    <cellStyle name="Comma 3 48" xfId="3047" xr:uid="{B52A17AA-62D5-4191-AB0C-9D3226A51BCB}"/>
    <cellStyle name="Comma 3 49" xfId="3048" xr:uid="{DD1D40B7-0CD6-4126-985D-D2E3E1AC4B35}"/>
    <cellStyle name="Comma 3 5" xfId="1238" xr:uid="{686E877B-2675-40BE-A11D-362D63C50F55}"/>
    <cellStyle name="Comma 3 5 2" xfId="49016" xr:uid="{5F7FBE89-7C7C-412D-B548-C344E173DA7B}"/>
    <cellStyle name="Comma 3 5 2 10" xfId="53138" xr:uid="{C74112C1-1098-4417-A246-B7727CBBE200}"/>
    <cellStyle name="Comma 3 5 2 2" xfId="50553" xr:uid="{C017D236-4EAD-460E-B5E2-9998EFC87E31}"/>
    <cellStyle name="Comma 3 5 2 2 2" xfId="52894" xr:uid="{CC4D9303-531C-4441-ABDD-1EF6936DC058}"/>
    <cellStyle name="Comma 3 5 2 2 3" xfId="53384" xr:uid="{ECD06A04-4202-458D-A035-1F687A3CD301}"/>
    <cellStyle name="Comma 3 5 2 3" xfId="51010" xr:uid="{6D2E14CB-E3DD-48C9-835C-B9E56CC1ECF5}"/>
    <cellStyle name="Comma 3 5 2 4" xfId="51342" xr:uid="{D8A0DD99-0714-4962-ABBE-153033667DFC}"/>
    <cellStyle name="Comma 3 5 2 5" xfId="51621" xr:uid="{5D869979-8A90-433C-8D6B-C818F2C5B758}"/>
    <cellStyle name="Comma 3 5 2 6" xfId="51890" xr:uid="{215DFB5C-6196-453E-8042-BF37270505AD}"/>
    <cellStyle name="Comma 3 5 2 7" xfId="52143" xr:uid="{F4ADFF21-A7C4-495E-BD8B-20A4A8CE7B90}"/>
    <cellStyle name="Comma 3 5 2 8" xfId="52398" xr:uid="{6E596644-1C46-426A-9027-144BE1D3787B}"/>
    <cellStyle name="Comma 3 5 2 9" xfId="52646" xr:uid="{20AD1A79-E9DF-4645-9ADB-626015E9F351}"/>
    <cellStyle name="Comma 3 5 3" xfId="49015" xr:uid="{AD2019DC-5A87-4EEF-8748-728EBBB7A56F}"/>
    <cellStyle name="Comma 3 5 4" xfId="3049" xr:uid="{F7F0FEBC-FDB9-434A-A7A9-872760E03083}"/>
    <cellStyle name="Comma 3 50" xfId="3050" xr:uid="{47FFCD9E-DEFB-4E52-9B8F-6E467567AF27}"/>
    <cellStyle name="Comma 3 51" xfId="3051" xr:uid="{0E22CE6C-380C-432B-8D8F-21BC4ED68D60}"/>
    <cellStyle name="Comma 3 52" xfId="3052" xr:uid="{F5C9479A-A874-463E-9B55-0E0515285A50}"/>
    <cellStyle name="Comma 3 53" xfId="3053" xr:uid="{887E014E-553E-49BC-AEF6-392B9EB24CF3}"/>
    <cellStyle name="Comma 3 54" xfId="3054" xr:uid="{C635D29F-BE37-42B2-BB7F-D999763DA229}"/>
    <cellStyle name="Comma 3 55" xfId="3055" xr:uid="{36E2EA7A-179B-40F9-B29C-ECAA753B3C84}"/>
    <cellStyle name="Comma 3 56" xfId="3056" xr:uid="{86F79075-4656-4016-BD53-7028A8F3D0E8}"/>
    <cellStyle name="Comma 3 57" xfId="3057" xr:uid="{B2A27155-1746-46C1-9693-86F46265831F}"/>
    <cellStyle name="Comma 3 58" xfId="3058" xr:uid="{AB963432-F1A0-4811-B735-3C04CD6424CE}"/>
    <cellStyle name="Comma 3 59" xfId="3059" xr:uid="{E4C8E6E9-9453-4796-9066-D10433E0481F}"/>
    <cellStyle name="Comma 3 6" xfId="3060" xr:uid="{AFECDFBB-5A9E-4645-94E3-405C05F11485}"/>
    <cellStyle name="Comma 3 6 10" xfId="52647" xr:uid="{FCC59BC2-6148-441D-829D-89115EF7BB0A}"/>
    <cellStyle name="Comma 3 6 11" xfId="53139" xr:uid="{A1845185-C1C5-444D-A756-2F54084DA085}"/>
    <cellStyle name="Comma 3 6 2" xfId="49017" xr:uid="{EC4A75FF-85B2-483F-9CD7-2AD155225360}"/>
    <cellStyle name="Comma 3 6 2 2" xfId="52895" xr:uid="{14F63D3A-25C4-434F-83E5-5F5A42ED2790}"/>
    <cellStyle name="Comma 3 6 2 3" xfId="53385" xr:uid="{4D0E3140-A8A6-4B78-A51D-CEA2E5FD1E5A}"/>
    <cellStyle name="Comma 3 6 3" xfId="50554" xr:uid="{39DC880E-1163-45EA-98A2-8B354FDE71DD}"/>
    <cellStyle name="Comma 3 6 4" xfId="51011" xr:uid="{A3CFA228-44B8-4739-BCFD-39EAB3CD9993}"/>
    <cellStyle name="Comma 3 6 5" xfId="51343" xr:uid="{D231508F-568B-481C-A2DD-0038E89CA6E7}"/>
    <cellStyle name="Comma 3 6 6" xfId="51622" xr:uid="{2783A18F-9988-453C-BE12-F43B5B32CF28}"/>
    <cellStyle name="Comma 3 6 7" xfId="51891" xr:uid="{E11E24E5-1539-4D85-8D00-32EED7DBD74E}"/>
    <cellStyle name="Comma 3 6 8" xfId="52144" xr:uid="{185DAE45-5214-44CC-96FA-A90F0864FAE1}"/>
    <cellStyle name="Comma 3 6 9" xfId="52399" xr:uid="{61ACC595-189C-4B00-A05A-B250DF498C15}"/>
    <cellStyle name="Comma 3 60" xfId="3061" xr:uid="{E0675E00-DC36-4A23-A70C-07931B5888EF}"/>
    <cellStyle name="Comma 3 61" xfId="3062" xr:uid="{E6F3C5D4-0A79-42B2-86B3-3FE933CDB41F}"/>
    <cellStyle name="Comma 3 62" xfId="3063" xr:uid="{1B57EFF8-EADD-4808-95C7-A10A8318B323}"/>
    <cellStyle name="Comma 3 63" xfId="3064" xr:uid="{426AA0C5-791E-497A-884A-26459A1DE2CD}"/>
    <cellStyle name="Comma 3 64" xfId="3065" xr:uid="{89C31D8C-E0A8-4698-94B1-62D430D35018}"/>
    <cellStyle name="Comma 3 65" xfId="3066" xr:uid="{191E113A-1BC4-47A3-B44A-58E8567247C6}"/>
    <cellStyle name="Comma 3 66" xfId="3067" xr:uid="{FD1CB5D6-28B9-46EE-A946-2967F8AB130C}"/>
    <cellStyle name="Comma 3 67" xfId="3068" xr:uid="{DA9C2CD7-7E3F-4683-9848-65995406C68A}"/>
    <cellStyle name="Comma 3 68" xfId="3069" xr:uid="{6E3A6297-CEFB-4BC5-9C4E-99A137DF8C06}"/>
    <cellStyle name="Comma 3 69" xfId="44205" xr:uid="{3F6569B6-20DB-4738-9B25-9303F6EDA987}"/>
    <cellStyle name="Comma 3 7" xfId="3070" xr:uid="{CFF4F521-BD92-4221-9EC3-9DA3346C0A1B}"/>
    <cellStyle name="Comma 3 7 10" xfId="52648" xr:uid="{5A88D4F8-B11C-4097-8B4B-7FCD03DEBFD1}"/>
    <cellStyle name="Comma 3 7 11" xfId="53140" xr:uid="{ABF3971F-A7DB-4FB7-8334-772B1E5DE65D}"/>
    <cellStyle name="Comma 3 7 2" xfId="49018" xr:uid="{B40E31FE-EE2A-44CF-84B8-ED2F88F7228E}"/>
    <cellStyle name="Comma 3 7 2 2" xfId="52896" xr:uid="{C395CE6B-7EEB-4810-A9F8-EE0F45424655}"/>
    <cellStyle name="Comma 3 7 2 3" xfId="53386" xr:uid="{6F78AEB6-E869-4C88-82B7-D2BA23B091A5}"/>
    <cellStyle name="Comma 3 7 3" xfId="50555" xr:uid="{E5B23491-D6E6-4A08-84BA-737E1FBBC804}"/>
    <cellStyle name="Comma 3 7 4" xfId="51012" xr:uid="{7E20C94B-DCD8-454C-A452-D8EE8D58BB1A}"/>
    <cellStyle name="Comma 3 7 5" xfId="51344" xr:uid="{9A8771C5-897C-4172-8B4C-C9807C5F5305}"/>
    <cellStyle name="Comma 3 7 6" xfId="51623" xr:uid="{15E94FB4-2772-45BD-A5A2-A0FF5F02B77E}"/>
    <cellStyle name="Comma 3 7 7" xfId="51892" xr:uid="{FDDC7E76-6B1E-4CB5-A454-EADE8EAC1B64}"/>
    <cellStyle name="Comma 3 7 8" xfId="52145" xr:uid="{5C180D2B-40EF-4E0F-B65B-76A73938CBE7}"/>
    <cellStyle name="Comma 3 7 9" xfId="52400" xr:uid="{163B8C12-27E4-4557-90C9-A3FBFB4EA9D6}"/>
    <cellStyle name="Comma 3 70" xfId="44206" xr:uid="{EA9DBEA7-6925-45C6-A2B4-72A8DE85D74C}"/>
    <cellStyle name="Comma 3 71" xfId="44207" xr:uid="{AED8E2FE-8508-4B73-A37E-B5B01BEF56A7}"/>
    <cellStyle name="Comma 3 72" xfId="44208" xr:uid="{600FB8AF-C041-4FCB-829A-4B6EC06A5A4B}"/>
    <cellStyle name="Comma 3 73" xfId="44209" xr:uid="{5C516F4C-A661-4231-B2BD-5539E7089297}"/>
    <cellStyle name="Comma 3 74" xfId="44210" xr:uid="{A922763A-7CBF-40C5-95F1-0B7AE98F2CD6}"/>
    <cellStyle name="Comma 3 75" xfId="44211" xr:uid="{572AB39C-C535-48A7-BD41-C274F8F277D4}"/>
    <cellStyle name="Comma 3 76" xfId="44212" xr:uid="{75B0E7CD-CED2-4A2A-AAFA-97874C04C517}"/>
    <cellStyle name="Comma 3 77" xfId="44213" xr:uid="{D9DDF354-4B1C-47D1-98C8-EEA02C0B9831}"/>
    <cellStyle name="Comma 3 78" xfId="44214" xr:uid="{5A04D383-EB6C-4822-B8AD-7B857A484C64}"/>
    <cellStyle name="Comma 3 79" xfId="44215" xr:uid="{05400A9F-7994-48FF-B3A2-3BBF774F8B0F}"/>
    <cellStyle name="Comma 3 8" xfId="3071" xr:uid="{8EBBB633-A05F-4545-AE8C-AFE71FEE79B2}"/>
    <cellStyle name="Comma 3 80" xfId="44216" xr:uid="{9E5B85FD-0449-40B2-9FC0-E32E55FEF4A8}"/>
    <cellStyle name="Comma 3 81" xfId="44217" xr:uid="{4B1394E9-8964-4CF0-84BD-5130B0747CD8}"/>
    <cellStyle name="Comma 3 82" xfId="44218" xr:uid="{4BD8E566-68D3-478F-B089-784E31546382}"/>
    <cellStyle name="Comma 3 83" xfId="44219" xr:uid="{A1F97236-E140-443F-A0EC-5BC539F32BBA}"/>
    <cellStyle name="Comma 3 84" xfId="44220" xr:uid="{FDB4EF40-1F21-4EFA-97B0-5270660158B1}"/>
    <cellStyle name="Comma 3 85" xfId="44221" xr:uid="{EF96A894-0EDC-4F5D-ADE5-383CEF1074EA}"/>
    <cellStyle name="Comma 3 86" xfId="44222" xr:uid="{53A5D025-8944-4192-9F28-926A90E3E08B}"/>
    <cellStyle name="Comma 3 87" xfId="44223" xr:uid="{89AA09DD-C46F-4C3C-8CD1-3E4443B25457}"/>
    <cellStyle name="Comma 3 88" xfId="44224" xr:uid="{23BF2EC1-4CF9-42C4-9C4F-57CC3D142F21}"/>
    <cellStyle name="Comma 3 89" xfId="44225" xr:uid="{F7A677E9-87AE-41F8-A75B-DB93EEE33809}"/>
    <cellStyle name="Comma 3 9" xfId="3072" xr:uid="{0F174190-87F1-451B-9EE7-7A2C86495416}"/>
    <cellStyle name="Comma 3 90" xfId="44226" xr:uid="{DC830737-6E9F-4665-96F3-E47491BC85EA}"/>
    <cellStyle name="Comma 3 91" xfId="44227" xr:uid="{B404DB61-B998-4F44-8C96-A5F7BEA0C7FA}"/>
    <cellStyle name="Comma 3 92" xfId="44228" xr:uid="{016A59B4-3029-4867-9825-D12797D0E1F5}"/>
    <cellStyle name="Comma 3 93" xfId="44229" xr:uid="{1C0DB094-A6F0-46CA-A347-5CC08AAEFD4A}"/>
    <cellStyle name="Comma 3 94" xfId="44230" xr:uid="{AF788EB8-E1D1-4EE9-BDDE-BE902D53B204}"/>
    <cellStyle name="Comma 3 95" xfId="44231" xr:uid="{67D2A1B5-AAA1-4125-A580-44861E3F8AC2}"/>
    <cellStyle name="Comma 3 96" xfId="44232" xr:uid="{40F38DF3-4689-4497-AF56-36451117CF74}"/>
    <cellStyle name="Comma 3 97" xfId="44233" xr:uid="{19D02C50-F20B-497C-8512-4E08EB0820D8}"/>
    <cellStyle name="Comma 3 98" xfId="44234" xr:uid="{802880FF-7EA2-46D6-94E4-16A923389693}"/>
    <cellStyle name="Comma 3 99" xfId="44235" xr:uid="{38CDD14E-3D38-4D1C-8B5C-5B11AB1DD7C1}"/>
    <cellStyle name="Comma 30" xfId="1946" xr:uid="{A618DD84-44A0-4BD2-8513-E6D6058B7635}"/>
    <cellStyle name="Comma 30 10" xfId="3074" xr:uid="{554F6E9C-B999-4C93-A8D5-21318E0D0F77}"/>
    <cellStyle name="Comma 30 10 2" xfId="44236" xr:uid="{81625E74-E72A-40CF-A232-76E7043A4C1B}"/>
    <cellStyle name="Comma 30 10 3" xfId="44237" xr:uid="{8D3C702D-3CFF-4591-BBB6-206B98E86A37}"/>
    <cellStyle name="Comma 30 10 4" xfId="44238" xr:uid="{8FD9C192-7C2B-4CCA-986C-EB961063BC4B}"/>
    <cellStyle name="Comma 30 10 5" xfId="44239" xr:uid="{A721404B-9698-462E-B256-D0C33BBA228C}"/>
    <cellStyle name="Comma 30 11" xfId="3075" xr:uid="{9CF86697-05DB-4BA0-9B5D-2229E16581D4}"/>
    <cellStyle name="Comma 30 11 2" xfId="44240" xr:uid="{47C721E4-75F2-41EF-918E-834BE3C67821}"/>
    <cellStyle name="Comma 30 11 3" xfId="44241" xr:uid="{D8221723-2C0F-40F4-AFA3-8EED995348F9}"/>
    <cellStyle name="Comma 30 11 4" xfId="44242" xr:uid="{9FC32C0F-86FB-4117-AC61-0785A67D4BCC}"/>
    <cellStyle name="Comma 30 11 5" xfId="44243" xr:uid="{060BAF94-6AAD-4A7A-A9B0-DB75F367A3AA}"/>
    <cellStyle name="Comma 30 12" xfId="3076" xr:uid="{51746F73-72B3-4F88-82C8-4BFDE197EDA9}"/>
    <cellStyle name="Comma 30 12 2" xfId="44244" xr:uid="{7F5F1AE0-DFFF-49CB-BA63-9E2C1F7C88B0}"/>
    <cellStyle name="Comma 30 12 3" xfId="44245" xr:uid="{3C8CA7CE-DFDB-4491-BE4F-F5D344BA68BD}"/>
    <cellStyle name="Comma 30 12 4" xfId="44246" xr:uid="{63751EDB-E831-49A8-9CD7-46AE1F8D8E40}"/>
    <cellStyle name="Comma 30 12 5" xfId="44247" xr:uid="{78B07A73-48F8-4498-A7FF-433DD9282C57}"/>
    <cellStyle name="Comma 30 13" xfId="3077" xr:uid="{FC685060-F1DB-4B82-A108-3210E91E4EB3}"/>
    <cellStyle name="Comma 30 13 2" xfId="44248" xr:uid="{00717F75-1C37-430C-9F1D-D0526C241F24}"/>
    <cellStyle name="Comma 30 13 3" xfId="44249" xr:uid="{0D944D46-4F67-4A2C-B9C1-44A98CE1DDC7}"/>
    <cellStyle name="Comma 30 13 4" xfId="44250" xr:uid="{379F3D12-CF18-4068-9873-E6DCB98ADD0C}"/>
    <cellStyle name="Comma 30 13 5" xfId="44251" xr:uid="{AF88051B-B99D-45AD-9FC2-0C80DC745CE5}"/>
    <cellStyle name="Comma 30 14" xfId="3078" xr:uid="{CA58BE6F-388F-4D37-9F19-553C47B3C8B3}"/>
    <cellStyle name="Comma 30 14 2" xfId="44252" xr:uid="{DDF3653C-FBBB-4F2E-B75F-78AC09087BC0}"/>
    <cellStyle name="Comma 30 14 3" xfId="44253" xr:uid="{8E0090BC-C7A9-42DC-A0A2-C84AD04B5590}"/>
    <cellStyle name="Comma 30 14 4" xfId="44254" xr:uid="{24919842-517B-4926-B6C2-7A689B24EB2B}"/>
    <cellStyle name="Comma 30 14 5" xfId="44255" xr:uid="{B21268CE-A229-43F5-93F4-87A0B61D1CEB}"/>
    <cellStyle name="Comma 30 15" xfId="3073" xr:uid="{6F2F5DCC-24D3-4565-BE08-48DB7A79BD10}"/>
    <cellStyle name="Comma 30 2" xfId="3079" xr:uid="{9076A121-4718-42DA-AD81-2220517DD4EF}"/>
    <cellStyle name="Comma 30 2 2" xfId="44256" xr:uid="{2669C46F-D426-4D3B-AA91-9C74BDC7194E}"/>
    <cellStyle name="Comma 30 2 3" xfId="44257" xr:uid="{60C6BC6B-B66B-406B-A2D2-20A23FA15DA2}"/>
    <cellStyle name="Comma 30 2 4" xfId="44258" xr:uid="{479E8335-F32F-487E-A89E-B7168AA30108}"/>
    <cellStyle name="Comma 30 2 5" xfId="44259" xr:uid="{0AB56A73-B61E-49FF-A437-BF7E0C8FC7A9}"/>
    <cellStyle name="Comma 30 2 6" xfId="49019" xr:uid="{94AEE0E0-201B-4562-814F-7824D7FA4C9A}"/>
    <cellStyle name="Comma 30 3" xfId="3080" xr:uid="{78E867DC-7B3B-42C6-957F-ADF31DF5899F}"/>
    <cellStyle name="Comma 30 3 2" xfId="44260" xr:uid="{7E588285-FBE9-43DB-B7C2-2E832B8D4146}"/>
    <cellStyle name="Comma 30 3 3" xfId="44261" xr:uid="{E530C5E3-E7AC-4480-8516-B49B1C231424}"/>
    <cellStyle name="Comma 30 3 4" xfId="44262" xr:uid="{1C2E443A-0B00-4473-A4AF-14BC85EA69F0}"/>
    <cellStyle name="Comma 30 3 5" xfId="44263" xr:uid="{796E6112-590A-4134-9B0F-E036DBD253CA}"/>
    <cellStyle name="Comma 30 3 6" xfId="56246" xr:uid="{D778EB70-69F4-4FD3-BDDC-5E5DF440C74D}"/>
    <cellStyle name="Comma 30 4" xfId="3081" xr:uid="{1149F868-956C-4A24-A797-498D0D278373}"/>
    <cellStyle name="Comma 30 4 2" xfId="44264" xr:uid="{267BA94B-5FA0-4E90-9D90-A9FBF7C23080}"/>
    <cellStyle name="Comma 30 4 3" xfId="44265" xr:uid="{FE650A5B-C1C5-42D9-927B-888254CC21A4}"/>
    <cellStyle name="Comma 30 4 4" xfId="44266" xr:uid="{ABA9DEF6-90EB-4AAE-B3F9-599FC7CEC63B}"/>
    <cellStyle name="Comma 30 4 5" xfId="44267" xr:uid="{CFFD26E1-C877-4805-9740-221E707B7B0B}"/>
    <cellStyle name="Comma 30 5" xfId="3082" xr:uid="{CC325DBB-EFD6-4E3D-8D79-B089DB2DF0C9}"/>
    <cellStyle name="Comma 30 5 2" xfId="44268" xr:uid="{E043EE92-FAF5-42AA-B978-2D9AF6E4012F}"/>
    <cellStyle name="Comma 30 5 3" xfId="44269" xr:uid="{FB6E1E40-D864-401E-B308-2DB5BD5854BA}"/>
    <cellStyle name="Comma 30 5 4" xfId="44270" xr:uid="{A610505A-D5A8-400B-9DA3-B01BD0E339CF}"/>
    <cellStyle name="Comma 30 5 5" xfId="44271" xr:uid="{365191F4-E41F-49DF-9F93-DF7A43E36F30}"/>
    <cellStyle name="Comma 30 6" xfId="3083" xr:uid="{1FE566F3-4FED-4A21-99A8-A370A05D519D}"/>
    <cellStyle name="Comma 30 6 2" xfId="44272" xr:uid="{8A312743-F133-4409-98C4-368557F1DDA3}"/>
    <cellStyle name="Comma 30 6 3" xfId="44273" xr:uid="{EEA2C272-8CA6-4050-860C-4DFDC1F10E94}"/>
    <cellStyle name="Comma 30 6 4" xfId="44274" xr:uid="{633B104E-099D-474A-90FB-ED8526046624}"/>
    <cellStyle name="Comma 30 6 5" xfId="44275" xr:uid="{19364134-FAD4-4C51-8609-A15EBF2EFFE3}"/>
    <cellStyle name="Comma 30 7" xfId="3084" xr:uid="{36BD3E69-8D13-4DE7-B44D-512659F06606}"/>
    <cellStyle name="Comma 30 7 2" xfId="44276" xr:uid="{BD2DD609-C243-43A1-B927-013710C1AFAB}"/>
    <cellStyle name="Comma 30 7 3" xfId="44277" xr:uid="{3C3A9F70-DC64-49CE-B30A-E96BA440F7D3}"/>
    <cellStyle name="Comma 30 7 4" xfId="44278" xr:uid="{FD46BE1C-95FE-44B3-B251-45CF1939AF20}"/>
    <cellStyle name="Comma 30 7 5" xfId="44279" xr:uid="{3CDE8FDB-EDE4-4AAC-8B18-89DC68A732E4}"/>
    <cellStyle name="Comma 30 8" xfId="3085" xr:uid="{6E1938AC-2393-4197-BEB2-481537E3B5DB}"/>
    <cellStyle name="Comma 30 8 2" xfId="44280" xr:uid="{72695E66-8602-46C0-8F1C-9D48AB384D12}"/>
    <cellStyle name="Comma 30 8 3" xfId="44281" xr:uid="{8A1CF830-CA88-46E3-93F0-0DF4D674447B}"/>
    <cellStyle name="Comma 30 8 4" xfId="44282" xr:uid="{C6008B17-9A21-4308-A0A1-C451D8FF00DF}"/>
    <cellStyle name="Comma 30 8 5" xfId="44283" xr:uid="{80F376D1-AD65-4DB3-87AD-F164AC9964C4}"/>
    <cellStyle name="Comma 30 9" xfId="3086" xr:uid="{10B30956-1A54-4C1C-8BDF-054925D2AE0F}"/>
    <cellStyle name="Comma 30 9 2" xfId="44284" xr:uid="{DFDE020C-3D19-4818-AABD-9E343F9CDC4B}"/>
    <cellStyle name="Comma 30 9 3" xfId="44285" xr:uid="{4A19BE1C-88F9-4DFB-81AC-AAEC96FFD08C}"/>
    <cellStyle name="Comma 30 9 4" xfId="44286" xr:uid="{3030327F-B0F3-4607-9D90-F5745BF87694}"/>
    <cellStyle name="Comma 30 9 5" xfId="44287" xr:uid="{79805337-27C6-4235-99BA-3BAA2E138071}"/>
    <cellStyle name="Comma 300" xfId="44288" xr:uid="{27AFA48B-CE53-404C-8E2A-A510678A172F}"/>
    <cellStyle name="Comma 301" xfId="44289" xr:uid="{DD755EEE-1EBD-4051-AD1B-82C4778E14D9}"/>
    <cellStyle name="Comma 302" xfId="44290" xr:uid="{639FE1A1-5002-4CF0-8CCF-B52DDE4F724D}"/>
    <cellStyle name="Comma 303" xfId="44291" xr:uid="{46FEFDBA-4C27-454B-8F10-C8636A0528B2}"/>
    <cellStyle name="Comma 304" xfId="44292" xr:uid="{503F0D80-F12D-4D2A-8491-F0337888319D}"/>
    <cellStyle name="Comma 305" xfId="44293" xr:uid="{5D7FBEB8-8FB7-4E3B-9AA0-3680226A741A}"/>
    <cellStyle name="Comma 306" xfId="44294" xr:uid="{6DF7C961-F24D-4A89-9516-BF5E362FD79D}"/>
    <cellStyle name="Comma 307" xfId="44295" xr:uid="{ED302E35-EF2A-4832-A49B-E488A4CFDF43}"/>
    <cellStyle name="Comma 308" xfId="44296" xr:uid="{B042F693-D037-4884-B2C4-E61D6F6E365A}"/>
    <cellStyle name="Comma 309" xfId="44297" xr:uid="{98C62092-08E9-409C-92A2-1B38D2CB9F1D}"/>
    <cellStyle name="Comma 31" xfId="1964" xr:uid="{8C55680E-8FDB-48C3-8B60-3150889768ED}"/>
    <cellStyle name="Comma 31 2" xfId="49020" xr:uid="{192B8FCF-E5AD-491D-9980-70541416C7A9}"/>
    <cellStyle name="Comma 31 3" xfId="56247" xr:uid="{CEBD7773-9CC6-40A5-B9DA-0B5FCFA087E5}"/>
    <cellStyle name="Comma 31 4" xfId="3087" xr:uid="{B930FDDD-1491-4274-AC26-FEBEC7475267}"/>
    <cellStyle name="Comma 310" xfId="44298" xr:uid="{4CC8DEEE-741A-4335-A06E-844ACD26BE9D}"/>
    <cellStyle name="Comma 311" xfId="44299" xr:uid="{C321344E-4B24-4F4D-AC07-4167A76717DA}"/>
    <cellStyle name="Comma 312" xfId="44300" xr:uid="{1BFC98DD-B7AF-4335-8ED7-8636D52E10D1}"/>
    <cellStyle name="Comma 313" xfId="44301" xr:uid="{8FADF03B-BE3E-41C4-8BBF-880D62B97FF9}"/>
    <cellStyle name="Comma 314" xfId="44302" xr:uid="{501C4F99-84F7-40BD-B5F0-B7B98652CD2A}"/>
    <cellStyle name="Comma 315" xfId="44303" xr:uid="{0301D26D-62EF-4B30-BB3F-1600C0A26A14}"/>
    <cellStyle name="Comma 316" xfId="44304" xr:uid="{FC6FEB6B-646B-4DA1-91D5-A9A022E7B242}"/>
    <cellStyle name="Comma 317" xfId="44305" xr:uid="{F6BAE214-127F-4193-A449-315D482D38A2}"/>
    <cellStyle name="Comma 318" xfId="44306" xr:uid="{358482E7-8AB8-4F41-8F72-7A0EBC5A1BB2}"/>
    <cellStyle name="Comma 319" xfId="44307" xr:uid="{94E11014-5A35-4F6E-B7CE-05C8C4423D82}"/>
    <cellStyle name="Comma 32" xfId="3088" xr:uid="{4733FE3F-37E3-41DC-B8ED-ABFE2C13A72F}"/>
    <cellStyle name="Comma 32 2" xfId="56248" xr:uid="{DCD99B10-CC0B-4473-9DA6-CCE7ADC7A0ED}"/>
    <cellStyle name="Comma 320" xfId="44308" xr:uid="{4004C1FB-6EE0-44B5-8BFF-80FFB9286820}"/>
    <cellStyle name="Comma 321" xfId="44309" xr:uid="{14A31EDF-7331-404B-A309-096E7D6C2B48}"/>
    <cellStyle name="Comma 322" xfId="44310" xr:uid="{1042BB94-7461-41FC-B8A5-2CED7B31C63A}"/>
    <cellStyle name="Comma 323" xfId="44311" xr:uid="{8568EDCB-96A3-43BB-B85E-7BA419E3F907}"/>
    <cellStyle name="Comma 324" xfId="44312" xr:uid="{D789F6D5-9A3D-4B02-B77C-20FEF3049936}"/>
    <cellStyle name="Comma 325" xfId="44313" xr:uid="{6FE0BBBB-68C5-4D2F-9161-A0BF5D93C17D}"/>
    <cellStyle name="Comma 326" xfId="44314" xr:uid="{C44F7B46-26DD-4B02-987E-3E5112B484D6}"/>
    <cellStyle name="Comma 327" xfId="44315" xr:uid="{502E6047-9A64-404C-A513-D8795FB38BB1}"/>
    <cellStyle name="Comma 328" xfId="44316" xr:uid="{4F6BF359-2157-43ED-ADD9-4250ACD50B0E}"/>
    <cellStyle name="Comma 329" xfId="44317" xr:uid="{0E95B773-50B5-4728-A796-8DC056FBC4B4}"/>
    <cellStyle name="Comma 33" xfId="3089" xr:uid="{2EC772E0-05AF-417F-9442-7C34FB10F91C}"/>
    <cellStyle name="Comma 33 10" xfId="52401" xr:uid="{327AAAD7-B159-4D4B-B024-7C2CDA426D3B}"/>
    <cellStyle name="Comma 33 11" xfId="52649" xr:uid="{FF8343D1-C630-4818-B70E-36EF2F1766D4}"/>
    <cellStyle name="Comma 33 12" xfId="53141" xr:uid="{1E50B14A-41C6-48E3-BC05-3C43B5FE29BE}"/>
    <cellStyle name="Comma 33 2" xfId="49022" xr:uid="{2416DC20-6AF0-45A8-9193-09A70C5811FF}"/>
    <cellStyle name="Comma 33 3" xfId="49021" xr:uid="{331F1885-EBF8-4562-9414-1F69CC560927}"/>
    <cellStyle name="Comma 33 3 2" xfId="52897" xr:uid="{2C4F65B1-0F70-41F6-99E6-3EB8D5F5E221}"/>
    <cellStyle name="Comma 33 3 3" xfId="53387" xr:uid="{4D2E32AD-DD24-49A2-9141-B9AA2162EAB2}"/>
    <cellStyle name="Comma 33 4" xfId="50556" xr:uid="{6E0CD4CD-4C0F-4FEE-BE89-7DF6C88A1D2E}"/>
    <cellStyle name="Comma 33 4 2" xfId="56249" xr:uid="{F4262D85-55DF-4E4A-8970-3BC5D005837A}"/>
    <cellStyle name="Comma 33 5" xfId="51013" xr:uid="{4D6FE14D-BA9C-4281-A880-C51F2C558554}"/>
    <cellStyle name="Comma 33 6" xfId="51345" xr:uid="{6A92C13C-99B4-46D1-87A0-BCAE0F6D39F8}"/>
    <cellStyle name="Comma 33 7" xfId="51624" xr:uid="{389E5409-177C-47E7-9849-A55032AFD864}"/>
    <cellStyle name="Comma 33 8" xfId="51893" xr:uid="{8291EB8A-259B-4DC5-B794-A65B42DA927B}"/>
    <cellStyle name="Comma 33 9" xfId="52146" xr:uid="{41DE51F0-333C-4AD7-91A1-FC56592FE3C5}"/>
    <cellStyle name="Comma 330" xfId="44318" xr:uid="{E7A3EDEA-34FF-4AC0-B08F-8E03B4D07987}"/>
    <cellStyle name="Comma 331" xfId="44319" xr:uid="{5BB92982-DA7D-4D4A-89CA-AB40720207DB}"/>
    <cellStyle name="Comma 332" xfId="44320" xr:uid="{3204EB35-97C6-4C89-8C12-E4C90A1017CA}"/>
    <cellStyle name="Comma 333" xfId="44321" xr:uid="{6AD8A96E-A6D2-4FA7-A744-9168E90085D4}"/>
    <cellStyle name="Comma 334" xfId="44322" xr:uid="{B9A16A83-145D-4C79-B24C-9E4BF2D61E78}"/>
    <cellStyle name="Comma 335" xfId="44323" xr:uid="{CFE994CE-CA87-4E66-85C4-5993B65FBEC8}"/>
    <cellStyle name="Comma 336" xfId="44324" xr:uid="{794C54DA-6740-4896-B686-3F2A7922AC2F}"/>
    <cellStyle name="Comma 337" xfId="44325" xr:uid="{7A9596A7-2442-47A0-AE9E-F60D8927A037}"/>
    <cellStyle name="Comma 338" xfId="44326" xr:uid="{935086D0-D0E1-4B95-B32F-5F896340CC86}"/>
    <cellStyle name="Comma 339" xfId="44327" xr:uid="{8AE71B4B-9588-4689-9AA1-EC6CC4C5D301}"/>
    <cellStyle name="Comma 34" xfId="3090" xr:uid="{CAF438DA-21D1-4636-9455-8206D4CEC841}"/>
    <cellStyle name="Comma 34 10" xfId="52402" xr:uid="{AF767069-D2A8-49AB-91AC-E2DD8B875384}"/>
    <cellStyle name="Comma 34 11" xfId="52650" xr:uid="{B9342517-3084-4287-8C32-2E6033B44064}"/>
    <cellStyle name="Comma 34 12" xfId="53142" xr:uid="{5AF07518-F828-4E22-B08E-F6453AC2DC0B}"/>
    <cellStyle name="Comma 34 2" xfId="49024" xr:uid="{CB4BAFEA-B4A4-43BB-8979-E61DE9240DF5}"/>
    <cellStyle name="Comma 34 3" xfId="49023" xr:uid="{9AE72350-F70E-4DE3-9A04-C6696E2EBC91}"/>
    <cellStyle name="Comma 34 3 2" xfId="52898" xr:uid="{FFC3CD31-6177-42B8-8835-4D7B3F0F47A9}"/>
    <cellStyle name="Comma 34 3 3" xfId="53388" xr:uid="{5B152F8A-B2E2-471E-8A90-05BE04734BDE}"/>
    <cellStyle name="Comma 34 4" xfId="50557" xr:uid="{16CE88A8-4C3A-4CAB-B043-8111E5696A22}"/>
    <cellStyle name="Comma 34 4 2" xfId="56250" xr:uid="{EC1DF94F-5919-4367-96CA-4325B16309A6}"/>
    <cellStyle name="Comma 34 5" xfId="51014" xr:uid="{1F96E7EB-E49D-43E0-968C-6E87FA682603}"/>
    <cellStyle name="Comma 34 6" xfId="51346" xr:uid="{4E90D147-E3BB-43F0-BDDC-5A65E9610006}"/>
    <cellStyle name="Comma 34 7" xfId="51625" xr:uid="{BB8E5D5C-8568-4190-BBDB-6B620E75E071}"/>
    <cellStyle name="Comma 34 8" xfId="51894" xr:uid="{B0E2B082-BE8C-4978-8A54-B2AF1EB2727B}"/>
    <cellStyle name="Comma 34 9" xfId="52147" xr:uid="{EAF88F88-BA93-4A0C-ACDC-72DEBB7043FD}"/>
    <cellStyle name="Comma 340" xfId="44328" xr:uid="{DFD372E0-7882-4954-A5E4-AA8797B88BEA}"/>
    <cellStyle name="Comma 341" xfId="44329" xr:uid="{ED9054BD-1686-4CD1-BA7D-BFF75C6381E7}"/>
    <cellStyle name="Comma 342" xfId="44330" xr:uid="{705548F6-BECA-4315-97BC-7D2E00DA2C9B}"/>
    <cellStyle name="Comma 343" xfId="44331" xr:uid="{F14BB9BC-A74F-4127-A64E-1A853D380E84}"/>
    <cellStyle name="Comma 344" xfId="44332" xr:uid="{74E2F42C-8A80-4C26-B8FF-DB957FAC1A6F}"/>
    <cellStyle name="Comma 345" xfId="44333" xr:uid="{AAD283F7-89C6-40B2-832F-954B74FE5A2D}"/>
    <cellStyle name="Comma 346" xfId="44334" xr:uid="{B666535D-DC68-4818-9955-7CFDEE8333EB}"/>
    <cellStyle name="Comma 347" xfId="44335" xr:uid="{9E288634-A332-429E-ABF5-616509990483}"/>
    <cellStyle name="Comma 348" xfId="44336" xr:uid="{A1CF22D5-DB1B-4C40-B252-CF390C7CE9F4}"/>
    <cellStyle name="Comma 349" xfId="44337" xr:uid="{A1F83B4A-2EB4-409E-8DE2-C1D50890662B}"/>
    <cellStyle name="Comma 35" xfId="3091" xr:uid="{2ED8C73D-A83F-417D-BD96-C47F4F73C8B1}"/>
    <cellStyle name="Comma 35 2" xfId="56251" xr:uid="{AF998F0D-B8DE-461C-A3A4-84845D1E692A}"/>
    <cellStyle name="Comma 350" xfId="44338" xr:uid="{84910AF3-6864-4F0A-B191-A5160150004B}"/>
    <cellStyle name="Comma 351" xfId="44339" xr:uid="{353304BA-4E64-4DB4-8B43-ECEAB7FA8E65}"/>
    <cellStyle name="Comma 352" xfId="44340" xr:uid="{D18008AB-47F1-49DB-9E0E-E76702E1D9F2}"/>
    <cellStyle name="Comma 353" xfId="44341" xr:uid="{66F13E0C-96A1-4328-A71C-10093DD8BDEE}"/>
    <cellStyle name="Comma 354" xfId="44342" xr:uid="{CA307A85-0E70-4205-B5E9-FEC08A45C55A}"/>
    <cellStyle name="Comma 355" xfId="44343" xr:uid="{4BBA6CCD-A97C-4D11-A67A-E5A2E5353704}"/>
    <cellStyle name="Comma 356" xfId="44344" xr:uid="{606D0D51-0A54-4FCC-9AB2-06E12FD1E69D}"/>
    <cellStyle name="Comma 357" xfId="44345" xr:uid="{F0796D03-5730-4F54-9ACB-06DE4A47A215}"/>
    <cellStyle name="Comma 358" xfId="44346" xr:uid="{1DBD2BB8-1F18-4F5B-AAD5-B69D29D3A258}"/>
    <cellStyle name="Comma 359" xfId="44347" xr:uid="{60BF33B9-1265-4D06-AAA5-13BAE0D26D7C}"/>
    <cellStyle name="Comma 36" xfId="3092" xr:uid="{048834A1-52AA-452E-994B-A43F3A9020AA}"/>
    <cellStyle name="Comma 36 10" xfId="51895" xr:uid="{BAD8FE5E-3E07-4840-9DBC-8CEE285935B9}"/>
    <cellStyle name="Comma 36 11" xfId="52148" xr:uid="{DC50CC3E-460B-4A98-BF04-3C25E65FBF95}"/>
    <cellStyle name="Comma 36 12" xfId="52403" xr:uid="{8E6D5FAE-D512-4E45-9204-7CD7ABAAD574}"/>
    <cellStyle name="Comma 36 13" xfId="52651" xr:uid="{C4205A2A-18D9-4816-B8F9-738C68FD2CAD}"/>
    <cellStyle name="Comma 36 14" xfId="53143" xr:uid="{E89AD17B-4A30-4213-A7CB-28B2FA2E0397}"/>
    <cellStyle name="Comma 36 2" xfId="3093" xr:uid="{974B2415-E1F8-4B69-8247-F05260919E14}"/>
    <cellStyle name="Comma 36 3" xfId="3094" xr:uid="{D11DDCEC-9BE9-4931-AC3B-228908F8A6F8}"/>
    <cellStyle name="Comma 36 3 2" xfId="52899" xr:uid="{F3086999-0135-4242-B952-B3060069960B}"/>
    <cellStyle name="Comma 36 3 3" xfId="53389" xr:uid="{4B5AA42D-D68A-48C4-A5BA-AD2AD38B670E}"/>
    <cellStyle name="Comma 36 4" xfId="3095" xr:uid="{93216AB3-34CD-4E2E-BCEB-68ABE1F4F1B1}"/>
    <cellStyle name="Comma 36 4 2" xfId="56252" xr:uid="{4AC27C35-28CB-445C-95CD-BD8F28D1AC12}"/>
    <cellStyle name="Comma 36 5" xfId="49025" xr:uid="{3C86E7BC-D836-4B94-B7E2-A51A98BFB09C}"/>
    <cellStyle name="Comma 36 6" xfId="50558" xr:uid="{7E8F922A-80AE-4752-928E-B5A44F21403C}"/>
    <cellStyle name="Comma 36 7" xfId="51015" xr:uid="{6ED30701-D063-4673-80D4-E77FD2C65147}"/>
    <cellStyle name="Comma 36 8" xfId="51347" xr:uid="{CFB3F4C5-9DA3-4D75-AA11-75645367B76E}"/>
    <cellStyle name="Comma 36 9" xfId="51626" xr:uid="{131039A2-3F8E-456B-B38C-F88598A35A39}"/>
    <cellStyle name="Comma 360" xfId="44348" xr:uid="{2AFA25F6-0BFD-4B3B-ACC1-EB6BD04C3982}"/>
    <cellStyle name="Comma 361" xfId="44349" xr:uid="{8ECBE48F-434D-42B1-9AF8-D3AFB458216C}"/>
    <cellStyle name="Comma 362" xfId="44350" xr:uid="{5F8B02A5-8FC5-405E-8D7C-DEB4D553B743}"/>
    <cellStyle name="Comma 363" xfId="44351" xr:uid="{CC7A8763-3835-4C8E-AF72-02DE46C4AD18}"/>
    <cellStyle name="Comma 364" xfId="44352" xr:uid="{7C7BF047-CF1A-455E-83BF-D54CFA67F3BD}"/>
    <cellStyle name="Comma 365" xfId="44353" xr:uid="{DF634082-C530-4A33-9178-982D81DBCA75}"/>
    <cellStyle name="Comma 366" xfId="44354" xr:uid="{EF93DEE6-30DB-4418-A1E0-89D6E94C46F0}"/>
    <cellStyle name="Comma 367" xfId="44355" xr:uid="{52D25344-EACE-40C8-9066-C2E48C554C2C}"/>
    <cellStyle name="Comma 368" xfId="44356" xr:uid="{B34C8C1E-A16F-47AA-975A-0364F04686FE}"/>
    <cellStyle name="Comma 369" xfId="44357" xr:uid="{FA0BFE13-CC80-42AE-98B2-5E93C5005132}"/>
    <cellStyle name="Comma 37" xfId="3096" xr:uid="{E849FEDD-D1A7-42A7-8602-D97F2B9542B9}"/>
    <cellStyle name="Comma 37 2" xfId="3097" xr:uid="{C197C68A-3499-4A81-8311-99FF4E33A212}"/>
    <cellStyle name="Comma 37 2 2" xfId="56253" xr:uid="{9881EDE0-CD2E-4129-AB0E-2A9E77D067F1}"/>
    <cellStyle name="Comma 37 3" xfId="3098" xr:uid="{15AE3C0A-9EC5-4BFA-A192-2AB2A7063287}"/>
    <cellStyle name="Comma 37 4" xfId="3099" xr:uid="{AEF7A4C5-F326-45FC-BC4C-D9438DF9384B}"/>
    <cellStyle name="Comma 370" xfId="44358" xr:uid="{35E1BFB9-086A-499D-A4FF-0B70E3D71918}"/>
    <cellStyle name="Comma 371" xfId="44359" xr:uid="{2751798B-7F1B-4C18-88C7-26A3A84FD766}"/>
    <cellStyle name="Comma 372" xfId="44360" xr:uid="{09317025-D57A-456B-A7AA-45CFAC2603B1}"/>
    <cellStyle name="Comma 373" xfId="44361" xr:uid="{D9615A1D-FE8C-4582-A80A-CF0239249972}"/>
    <cellStyle name="Comma 374" xfId="44362" xr:uid="{0E82811A-8FF3-449C-BD66-FF0AD0F787C5}"/>
    <cellStyle name="Comma 375" xfId="44363" xr:uid="{FDAC3BA5-6E4C-44A4-AC75-F83B0AC97713}"/>
    <cellStyle name="Comma 376" xfId="44364" xr:uid="{F96D60EB-BB41-4F6F-BC6D-CCAF8F6214DF}"/>
    <cellStyle name="Comma 377" xfId="44365" xr:uid="{C4D0F1FF-AF45-4B21-B519-A04FB4343AA4}"/>
    <cellStyle name="Comma 378" xfId="44366" xr:uid="{AE41440E-B30F-43B2-AD18-1FA5DA19DA7A}"/>
    <cellStyle name="Comma 379" xfId="44367" xr:uid="{33B91FEC-68D6-4E48-B37D-465319CA9A30}"/>
    <cellStyle name="Comma 38" xfId="3100" xr:uid="{177DCB30-3D12-40D1-9D83-E0E0BB466F2E}"/>
    <cellStyle name="Comma 38 2" xfId="3101" xr:uid="{91ED2E9B-BA55-48DF-A2F8-08E3FAEB8F5F}"/>
    <cellStyle name="Comma 38 2 2" xfId="56254" xr:uid="{B3C87BAA-5291-4C0B-A27A-870CA54080FE}"/>
    <cellStyle name="Comma 38 3" xfId="3102" xr:uid="{2AD25BA4-68F2-494B-BE2E-568AB09B565D}"/>
    <cellStyle name="Comma 38 4" xfId="3103" xr:uid="{8607AE56-4687-4B88-A4C6-B00BEBE860EF}"/>
    <cellStyle name="Comma 380" xfId="44368" xr:uid="{5FD40A47-4812-46C9-9326-3664576001D1}"/>
    <cellStyle name="Comma 381" xfId="44369" xr:uid="{42C353C0-0A26-4066-9C13-89EFD09CEF8C}"/>
    <cellStyle name="Comma 382" xfId="44370" xr:uid="{EA6FF384-EBD3-4F28-9A29-14187FC469E8}"/>
    <cellStyle name="Comma 383" xfId="44371" xr:uid="{16F7B163-B49B-41DD-9C1B-C92E4C2B79A4}"/>
    <cellStyle name="Comma 384" xfId="44372" xr:uid="{9AA9E073-2C2A-4B08-B3A2-F6F96302A14E}"/>
    <cellStyle name="Comma 385" xfId="44373" xr:uid="{2C2E249D-B9B4-4E97-BF0E-4617724041CB}"/>
    <cellStyle name="Comma 386" xfId="44374" xr:uid="{2918811D-3018-415F-B11E-37AB83DC76A5}"/>
    <cellStyle name="Comma 387" xfId="44375" xr:uid="{85307745-22CF-477C-936C-AC0C1FA8DE6A}"/>
    <cellStyle name="Comma 388" xfId="44376" xr:uid="{386026F4-619E-477E-A384-4602EF17ECC7}"/>
    <cellStyle name="Comma 389" xfId="44377" xr:uid="{DC90BAAB-FC61-450F-8F13-7951F432B29E}"/>
    <cellStyle name="Comma 39" xfId="3104" xr:uid="{05575C29-78E8-4857-BE93-CB5997BA6184}"/>
    <cellStyle name="Comma 39 2" xfId="3105" xr:uid="{C31F4661-AAE9-4418-B622-A42D1845640F}"/>
    <cellStyle name="Comma 39 2 2" xfId="56255" xr:uid="{7C34D83B-66E8-4C47-9FE5-D31EDD91591D}"/>
    <cellStyle name="Comma 39 3" xfId="3106" xr:uid="{531CFC1F-1218-411C-ADEE-BD2FB5ECC4FF}"/>
    <cellStyle name="Comma 39 4" xfId="3107" xr:uid="{96ED3498-94D3-48A1-8ABB-8313D7738446}"/>
    <cellStyle name="Comma 390" xfId="44378" xr:uid="{B540CF84-A010-4E10-A0F2-EE9A95D28AA5}"/>
    <cellStyle name="Comma 391" xfId="44379" xr:uid="{00DFD094-3FFD-425D-8E95-5BC341265CF9}"/>
    <cellStyle name="Comma 392" xfId="44380" xr:uid="{F098B153-8D27-4A93-A541-A3776AD3EA1F}"/>
    <cellStyle name="Comma 393" xfId="45176" xr:uid="{A42448B4-44D8-45B1-A429-6D535C193E5C}"/>
    <cellStyle name="Comma 394" xfId="45196" xr:uid="{37E4087D-7357-4FBC-9CF8-8CE5F183242D}"/>
    <cellStyle name="Comma 395" xfId="50389" xr:uid="{34D16FFB-83C4-4B8E-86B7-5FC76E90EAB2}"/>
    <cellStyle name="Comma 396" xfId="50956" xr:uid="{0809DE26-AC32-44C8-BBE7-F5C66A1B267C}"/>
    <cellStyle name="Comma 397" xfId="51288" xr:uid="{25FA10D6-E841-4BA7-8999-2E0C642DEF77}"/>
    <cellStyle name="Comma 398" xfId="51567" xr:uid="{A5E104A2-8837-4BDA-A2F3-549AD6DF34C8}"/>
    <cellStyle name="Comma 399" xfId="51843" xr:uid="{C894582E-5153-41B2-8D55-27E6B4DABC0D}"/>
    <cellStyle name="Comma 4" xfId="98" xr:uid="{00000000-0005-0000-0000-000045000000}"/>
    <cellStyle name="Comma 4 10" xfId="3109" xr:uid="{FC019831-9DEF-4EA7-B6C4-360C824DE508}"/>
    <cellStyle name="Comma 4 10 2" xfId="44381" xr:uid="{689565B8-BEE1-4B65-895F-FF02A4E9C6DB}"/>
    <cellStyle name="Comma 4 10 3" xfId="44382" xr:uid="{5D27D33D-CB0F-4B24-9E6E-52EAF7774D46}"/>
    <cellStyle name="Comma 4 10 4" xfId="44383" xr:uid="{4787DB85-086A-467A-95CB-59205FC9DCEA}"/>
    <cellStyle name="Comma 4 10 5" xfId="44384" xr:uid="{C678D442-F4CB-4B4C-8FA2-7CB2C12DEEA9}"/>
    <cellStyle name="Comma 4 11" xfId="3110" xr:uid="{2C86A12C-7A71-4916-A24A-46746BA2B860}"/>
    <cellStyle name="Comma 4 11 2" xfId="44385" xr:uid="{5B6BE4EA-912A-4BE3-820B-5D67EC87FF7E}"/>
    <cellStyle name="Comma 4 11 3" xfId="44386" xr:uid="{B80C5BB4-BE8D-4B3F-A32D-9412DF772416}"/>
    <cellStyle name="Comma 4 11 4" xfId="44387" xr:uid="{058E25BD-67C6-4BC9-931D-BA2B55FE2F64}"/>
    <cellStyle name="Comma 4 11 5" xfId="44388" xr:uid="{492F218B-BFBC-4034-925C-501BA836FB95}"/>
    <cellStyle name="Comma 4 12" xfId="3111" xr:uid="{634CD544-B3D1-4D92-B016-1F1862CD8B09}"/>
    <cellStyle name="Comma 4 12 2" xfId="44389" xr:uid="{3ED4EFE5-8468-4C79-B2B2-426961B7C3EB}"/>
    <cellStyle name="Comma 4 12 3" xfId="44390" xr:uid="{212E7FDF-D6CB-4ABB-8B19-43757BDC4CB7}"/>
    <cellStyle name="Comma 4 12 4" xfId="44391" xr:uid="{65FAE3C4-704F-43C6-853A-EE3B0DF64115}"/>
    <cellStyle name="Comma 4 12 5" xfId="44392" xr:uid="{29795E1D-BC95-48CE-88BF-67C7480F688D}"/>
    <cellStyle name="Comma 4 13" xfId="3112" xr:uid="{72D9D0DB-9AEE-4EBB-80BB-14652F14BCF7}"/>
    <cellStyle name="Comma 4 13 2" xfId="44393" xr:uid="{D2ED1C26-777D-471C-A3D8-4C2F2A8FB517}"/>
    <cellStyle name="Comma 4 13 3" xfId="44394" xr:uid="{A4A47C7A-9DF5-40F0-B839-F20C911351C4}"/>
    <cellStyle name="Comma 4 13 4" xfId="44395" xr:uid="{3388FA08-A715-464F-9B0A-DEA31E4E816A}"/>
    <cellStyle name="Comma 4 13 5" xfId="44396" xr:uid="{296B8F3D-ECE3-4997-B5DA-B2E1D1701025}"/>
    <cellStyle name="Comma 4 14" xfId="3113" xr:uid="{B6401F95-D15A-451E-9CBD-B54B97932611}"/>
    <cellStyle name="Comma 4 14 2" xfId="44397" xr:uid="{1B2A1EA5-39C9-47EC-9367-BA363EC80AF4}"/>
    <cellStyle name="Comma 4 14 3" xfId="44398" xr:uid="{F7D5E900-52C6-40EF-8BDD-88013E35EBE2}"/>
    <cellStyle name="Comma 4 14 4" xfId="44399" xr:uid="{BD78C7EA-97FE-4F6F-8106-B58FA116D356}"/>
    <cellStyle name="Comma 4 14 5" xfId="44400" xr:uid="{74091A49-7FB1-40C5-990F-A0293C641A4B}"/>
    <cellStyle name="Comma 4 15" xfId="3114" xr:uid="{4B29FFE5-1CC7-49AF-A1B1-18E69DE89C04}"/>
    <cellStyle name="Comma 4 15 2" xfId="44401" xr:uid="{719C5156-8E85-4147-AE76-549BE52CC486}"/>
    <cellStyle name="Comma 4 15 3" xfId="44402" xr:uid="{E84A1DD2-3DF4-437E-8C22-4DD57B759D05}"/>
    <cellStyle name="Comma 4 15 4" xfId="44403" xr:uid="{2DE5D46E-2286-403D-A35A-536A295EE25A}"/>
    <cellStyle name="Comma 4 15 5" xfId="44404" xr:uid="{784C5979-A0D4-424A-A241-321A7A7E7D8F}"/>
    <cellStyle name="Comma 4 16" xfId="3115" xr:uid="{27BB7A19-CF1D-4DDB-9A40-35E45274E6A0}"/>
    <cellStyle name="Comma 4 16 2" xfId="44405" xr:uid="{D653C1CE-B052-479D-B550-2318AC88CBBB}"/>
    <cellStyle name="Comma 4 16 3" xfId="44406" xr:uid="{6DA6DE79-DE96-4E63-8B26-7721B5A1834D}"/>
    <cellStyle name="Comma 4 16 4" xfId="44407" xr:uid="{BACFD095-5DFB-4E2A-99B0-CE645F201FD1}"/>
    <cellStyle name="Comma 4 16 5" xfId="44408" xr:uid="{E7D092D3-C9A7-4887-81FD-BB878A4D8A95}"/>
    <cellStyle name="Comma 4 17" xfId="3116" xr:uid="{E82076AD-2C8B-406A-A2E3-1F68E5F514A1}"/>
    <cellStyle name="Comma 4 17 2" xfId="44409" xr:uid="{5714A653-CC65-4419-9958-EF894232BEF9}"/>
    <cellStyle name="Comma 4 17 3" xfId="44410" xr:uid="{38D6854F-8C13-47EE-B419-5ACB4D2220A5}"/>
    <cellStyle name="Comma 4 17 4" xfId="44411" xr:uid="{813B4388-7560-4297-9FB2-376E830958AE}"/>
    <cellStyle name="Comma 4 17 5" xfId="44412" xr:uid="{CCA93250-15AA-4EEF-B07C-50E10E28DC30}"/>
    <cellStyle name="Comma 4 18" xfId="3117" xr:uid="{B5CC295D-FDDB-44C4-8759-2C0B51ECDD1B}"/>
    <cellStyle name="Comma 4 18 2" xfId="44413" xr:uid="{34D82D60-4857-41FB-8689-D38502899A2D}"/>
    <cellStyle name="Comma 4 18 3" xfId="44414" xr:uid="{0640B74B-05C4-4368-A39A-D2B15B94FB83}"/>
    <cellStyle name="Comma 4 18 4" xfId="44415" xr:uid="{F690CEAE-43C5-40B7-B859-C9B83CAF15DD}"/>
    <cellStyle name="Comma 4 18 5" xfId="44416" xr:uid="{DE988911-6254-40E4-B04D-4C009D781DE7}"/>
    <cellStyle name="Comma 4 19" xfId="3118" xr:uid="{3D4B40EA-0295-4DE0-BA34-DC531322ADA0}"/>
    <cellStyle name="Comma 4 19 2" xfId="44417" xr:uid="{63DD2258-A1C7-4F96-BE87-DB8E9CCA4207}"/>
    <cellStyle name="Comma 4 19 3" xfId="44418" xr:uid="{73090E93-5E3F-406E-8F21-309E6A8F66EC}"/>
    <cellStyle name="Comma 4 19 4" xfId="44419" xr:uid="{54233814-353B-4DFD-A7FC-50345967ED93}"/>
    <cellStyle name="Comma 4 19 5" xfId="44420" xr:uid="{EE246E05-C96E-46F1-9B3D-2B438FC6BA1F}"/>
    <cellStyle name="Comma 4 2" xfId="120" xr:uid="{00000000-0005-0000-0000-000046000000}"/>
    <cellStyle name="Comma 4 2 10" xfId="51628" xr:uid="{55CF027F-786C-4BBB-B8F1-4CABD41FEAF6}"/>
    <cellStyle name="Comma 4 2 11" xfId="51897" xr:uid="{B3F92A13-E3AC-4310-A8C4-6F52CAFAF8F2}"/>
    <cellStyle name="Comma 4 2 12" xfId="52150" xr:uid="{152B4926-0F99-422E-BBE1-1FC30AD1F099}"/>
    <cellStyle name="Comma 4 2 13" xfId="52405" xr:uid="{A1C6B753-1CA0-4A53-A3E5-9B9587A5D8B1}"/>
    <cellStyle name="Comma 4 2 14" xfId="52653" xr:uid="{0A2A589A-D75D-4CD6-B097-D92F958F9C67}"/>
    <cellStyle name="Comma 4 2 15" xfId="53145" xr:uid="{7E0BF0E7-E0CD-4A1E-9EEC-82214BCBFA1F}"/>
    <cellStyle name="Comma 4 2 16" xfId="3119" xr:uid="{EA2B9384-1B27-4FCE-97D3-2645AE4D9E1E}"/>
    <cellStyle name="Comma 4 2 2" xfId="163" xr:uid="{1A0D9D5C-C68D-4356-8C92-6808DF7EE16F}"/>
    <cellStyle name="Comma 4 2 3" xfId="1286" xr:uid="{4030A369-D771-4205-BE0E-14E1A76323ED}"/>
    <cellStyle name="Comma 4 2 3 2" xfId="49028" xr:uid="{6605C99B-2BE5-4B03-A131-FB54E87A96FB}"/>
    <cellStyle name="Comma 4 2 4" xfId="44421" xr:uid="{A74D1DCE-04BF-4C04-8561-D452FA0DA56D}"/>
    <cellStyle name="Comma 4 2 4 2" xfId="52901" xr:uid="{EA79E3B5-0894-4F94-8B09-30309F69200A}"/>
    <cellStyle name="Comma 4 2 4 3" xfId="53391" xr:uid="{8FBB03CB-EF01-4B33-B0BF-556174D60997}"/>
    <cellStyle name="Comma 4 2 5" xfId="44422" xr:uid="{617D6F0B-2DF7-4183-A3CD-EB9D5F3ABB07}"/>
    <cellStyle name="Comma 4 2 6" xfId="49027" xr:uid="{30EF6137-158A-4CBB-98F9-C9597040815A}"/>
    <cellStyle name="Comma 4 2 7" xfId="50560" xr:uid="{83775F70-A2F5-47EB-927A-1385FE63B7E6}"/>
    <cellStyle name="Comma 4 2 8" xfId="51017" xr:uid="{97A5AF67-6747-45B2-8270-CD3623D52FE2}"/>
    <cellStyle name="Comma 4 2 9" xfId="51349" xr:uid="{A22F7F9B-6D2E-4BB5-9B8D-5C1C6F17E2B2}"/>
    <cellStyle name="Comma 4 20" xfId="3120" xr:uid="{97DB1245-5875-4736-933C-041FEFD2AC7D}"/>
    <cellStyle name="Comma 4 20 2" xfId="44423" xr:uid="{A182F8B9-3A4F-4770-9F1E-CED9035BE883}"/>
    <cellStyle name="Comma 4 20 3" xfId="44424" xr:uid="{2F6B129C-1530-4EA7-9543-A2EB0FC0C5E8}"/>
    <cellStyle name="Comma 4 20 4" xfId="44425" xr:uid="{5F2E200B-54BB-4A31-AD22-5120544A1643}"/>
    <cellStyle name="Comma 4 20 5" xfId="44426" xr:uid="{C2FB4A7A-9AE0-4FD3-8903-C03EE871AEA4}"/>
    <cellStyle name="Comma 4 21" xfId="3121" xr:uid="{40985104-E0B3-4A2C-B935-B8CBAE6E2C50}"/>
    <cellStyle name="Comma 4 21 2" xfId="44427" xr:uid="{7D677DBF-F069-4192-AA66-FB6231D4E634}"/>
    <cellStyle name="Comma 4 21 3" xfId="44428" xr:uid="{C1077188-3409-4B37-ACF5-87CF2064B531}"/>
    <cellStyle name="Comma 4 21 4" xfId="44429" xr:uid="{22261D08-5949-444E-B85B-8E5433F2F844}"/>
    <cellStyle name="Comma 4 21 5" xfId="44430" xr:uid="{E0DE68BE-FA2C-4663-B2A6-A343088F1126}"/>
    <cellStyle name="Comma 4 22" xfId="3122" xr:uid="{96F4FF5E-D035-4796-B421-798B658703B2}"/>
    <cellStyle name="Comma 4 22 2" xfId="44431" xr:uid="{D39D80A5-7727-4FF7-B00B-E61A4BAA6878}"/>
    <cellStyle name="Comma 4 22 3" xfId="44432" xr:uid="{3354FB1B-5BEA-4725-B355-0AA69CF8AE93}"/>
    <cellStyle name="Comma 4 22 4" xfId="44433" xr:uid="{EE0F2C56-EE15-4B80-B9F1-07034E51F97E}"/>
    <cellStyle name="Comma 4 22 5" xfId="44434" xr:uid="{62390AC7-3C9B-4A25-A126-4BD87B713AC0}"/>
    <cellStyle name="Comma 4 23" xfId="3123" xr:uid="{1FD29FB8-9D80-4511-9EBC-BA69BCD5FEDE}"/>
    <cellStyle name="Comma 4 23 2" xfId="44435" xr:uid="{3C3459DA-B56B-4DD5-A7DC-EF576211976A}"/>
    <cellStyle name="Comma 4 23 3" xfId="44436" xr:uid="{CA2668BA-73B5-4A75-8994-3D29E26F8432}"/>
    <cellStyle name="Comma 4 23 4" xfId="44437" xr:uid="{1C089336-0282-41A4-89B3-D5DA222707F0}"/>
    <cellStyle name="Comma 4 23 5" xfId="44438" xr:uid="{BA9A13E1-DFAE-4B48-8EB4-ED2FA5061047}"/>
    <cellStyle name="Comma 4 24" xfId="3124" xr:uid="{AB89EDDF-26B9-419E-9C6A-9A4466BE852C}"/>
    <cellStyle name="Comma 4 24 2" xfId="44439" xr:uid="{27D3DE41-5A17-4C42-B92C-672B74D88DE1}"/>
    <cellStyle name="Comma 4 24 3" xfId="44440" xr:uid="{1C5F3DE6-D6DB-4970-BF3F-247256E3AC5B}"/>
    <cellStyle name="Comma 4 24 4" xfId="44441" xr:uid="{D55C221E-5EB5-4477-8A92-7EFF950DD6B0}"/>
    <cellStyle name="Comma 4 24 5" xfId="44442" xr:uid="{51D9555D-BB5F-4F1B-9DDE-1389097394D7}"/>
    <cellStyle name="Comma 4 25" xfId="3125" xr:uid="{EE5FFCD9-23BB-47B0-9034-6D66B026B6E4}"/>
    <cellStyle name="Comma 4 25 2" xfId="44443" xr:uid="{7C87098F-4B7C-4DDC-BAA6-A911E095AF9A}"/>
    <cellStyle name="Comma 4 25 3" xfId="44444" xr:uid="{E6459254-C0B1-4871-BDA7-0E7502DE878E}"/>
    <cellStyle name="Comma 4 25 4" xfId="44445" xr:uid="{BE4DE04A-E771-4A4C-AECA-96D79ED6C5BF}"/>
    <cellStyle name="Comma 4 25 5" xfId="44446" xr:uid="{46C946C7-5A9D-4968-BB8D-EEFBDCA204E0}"/>
    <cellStyle name="Comma 4 26" xfId="3126" xr:uid="{36215419-3C86-4F76-B69E-DC4F9C5C7789}"/>
    <cellStyle name="Comma 4 26 2" xfId="44447" xr:uid="{D87E9252-28DC-4DBD-9E1D-805AE7814E07}"/>
    <cellStyle name="Comma 4 26 3" xfId="44448" xr:uid="{B1A89618-04C1-4E04-8FC0-44FF76CB451C}"/>
    <cellStyle name="Comma 4 26 4" xfId="44449" xr:uid="{239CFA60-E4B6-4641-93F3-93487880AA77}"/>
    <cellStyle name="Comma 4 26 5" xfId="44450" xr:uid="{CA54AB13-F9DA-4442-B4CE-61811E78BB16}"/>
    <cellStyle name="Comma 4 27" xfId="3127" xr:uid="{89ACE8E5-DA34-4767-9200-93651A148025}"/>
    <cellStyle name="Comma 4 27 2" xfId="44451" xr:uid="{EDB3FDF4-B31C-41C6-BBF5-F3C860C731E1}"/>
    <cellStyle name="Comma 4 27 3" xfId="44452" xr:uid="{4BF91B9A-B626-4543-A7ED-F03027C3D469}"/>
    <cellStyle name="Comma 4 27 4" xfId="44453" xr:uid="{093A0DFA-8DBD-4E93-BD09-1DCCDD3E2BC2}"/>
    <cellStyle name="Comma 4 27 5" xfId="44454" xr:uid="{240FD68E-BCCB-4430-BBBE-1EE02F030330}"/>
    <cellStyle name="Comma 4 28" xfId="3128" xr:uid="{5ABE1C9F-0235-46C5-8D2A-A63D5B6B4FDC}"/>
    <cellStyle name="Comma 4 28 2" xfId="44455" xr:uid="{08517728-8305-4980-BD1E-14B411E01E49}"/>
    <cellStyle name="Comma 4 28 3" xfId="44456" xr:uid="{0726689C-EE8D-4549-8CCF-168347EFD11A}"/>
    <cellStyle name="Comma 4 28 4" xfId="44457" xr:uid="{25FA13CA-2F6A-4CDB-8396-69927EBBB20C}"/>
    <cellStyle name="Comma 4 28 5" xfId="44458" xr:uid="{83511D01-BBFA-4B8F-8008-A06721598E14}"/>
    <cellStyle name="Comma 4 29" xfId="3129" xr:uid="{0F608162-B7F1-4C31-8AED-4F804CB84883}"/>
    <cellStyle name="Comma 4 29 2" xfId="44459" xr:uid="{843CEBDA-8EEE-4A2C-A1E8-76AE4CE77B99}"/>
    <cellStyle name="Comma 4 29 3" xfId="44460" xr:uid="{D264601F-8DD4-4B8C-B079-E3914445E911}"/>
    <cellStyle name="Comma 4 29 4" xfId="44461" xr:uid="{AC12F045-BA63-4CC3-BCF9-0637EE92C858}"/>
    <cellStyle name="Comma 4 29 5" xfId="44462" xr:uid="{7B85B094-F97B-421A-BD64-CE143A7DC5FD}"/>
    <cellStyle name="Comma 4 3" xfId="121" xr:uid="{00000000-0005-0000-0000-000047000000}"/>
    <cellStyle name="Comma 4 3 10" xfId="51629" xr:uid="{BFCE0DAF-6488-4B2A-AE86-3A22E45398F1}"/>
    <cellStyle name="Comma 4 3 11" xfId="51898" xr:uid="{B91D9C50-6DD2-4252-A8C7-0D97AA91006F}"/>
    <cellStyle name="Comma 4 3 12" xfId="52151" xr:uid="{5D06D119-3B5E-42BC-BA85-DA4BFB97D7E7}"/>
    <cellStyle name="Comma 4 3 13" xfId="52406" xr:uid="{89CCE98A-987F-4B89-B721-67B9EAAB1957}"/>
    <cellStyle name="Comma 4 3 14" xfId="52654" xr:uid="{85B80310-797B-4AAB-A988-1921CD2A5764}"/>
    <cellStyle name="Comma 4 3 15" xfId="53146" xr:uid="{580665CA-980E-4471-9D2E-148C21BFD868}"/>
    <cellStyle name="Comma 4 3 16" xfId="3130" xr:uid="{79C3A741-07CA-49A2-8527-A76C9535188A}"/>
    <cellStyle name="Comma 4 3 2" xfId="166" xr:uid="{BC37767D-6A86-4020-B5F3-DF81A4CA13BA}"/>
    <cellStyle name="Comma 4 3 2 2" xfId="49030" xr:uid="{32E6927D-FA3C-4792-B380-A5900C7243B2}"/>
    <cellStyle name="Comma 4 3 2 3" xfId="44463" xr:uid="{7614B447-FC8B-4B65-AAB6-10A7BA24AECA}"/>
    <cellStyle name="Comma 4 3 3" xfId="1287" xr:uid="{053B567C-2CDF-410C-A9B5-1BE22DD718C2}"/>
    <cellStyle name="Comma 4 3 3 2" xfId="52902" xr:uid="{9609F814-DC9C-4847-A21C-21EFC3CC8159}"/>
    <cellStyle name="Comma 4 3 3 3" xfId="53392" xr:uid="{2C987528-DAC2-4267-8393-F3281DDFEB21}"/>
    <cellStyle name="Comma 4 3 3 4" xfId="44464" xr:uid="{F4B479AB-8595-4009-9831-2C574C43731F}"/>
    <cellStyle name="Comma 4 3 4" xfId="44465" xr:uid="{A48097C0-A785-4A36-BE65-746CE54E1875}"/>
    <cellStyle name="Comma 4 3 5" xfId="44466" xr:uid="{B365AB21-560D-4415-84CA-D416176A025F}"/>
    <cellStyle name="Comma 4 3 6" xfId="49029" xr:uid="{39C07844-6E11-44EE-96A5-B6C43D0A5859}"/>
    <cellStyle name="Comma 4 3 7" xfId="50561" xr:uid="{12A349E3-757B-429B-9BE7-CE62B210C00E}"/>
    <cellStyle name="Comma 4 3 8" xfId="51018" xr:uid="{A4BA7519-FB0D-4F5C-AA68-73B80AD474B2}"/>
    <cellStyle name="Comma 4 3 9" xfId="51350" xr:uid="{7CB5C701-A614-416B-88A8-954C10EF3EB9}"/>
    <cellStyle name="Comma 4 30" xfId="3131" xr:uid="{AF7375B1-0C2F-448E-B4AC-F4DE90AD3AAB}"/>
    <cellStyle name="Comma 4 30 2" xfId="44467" xr:uid="{BF80447F-B3EA-461A-B019-C7F950615FC7}"/>
    <cellStyle name="Comma 4 30 3" xfId="44468" xr:uid="{3514B54B-55B3-4E70-A0FC-FCF9A6C5AED1}"/>
    <cellStyle name="Comma 4 30 4" xfId="44469" xr:uid="{4C91523B-D000-4511-947E-181EBEA89C2E}"/>
    <cellStyle name="Comma 4 30 5" xfId="44470" xr:uid="{70C6E136-CDE2-4B29-B058-C152ECED9886}"/>
    <cellStyle name="Comma 4 31" xfId="3132" xr:uid="{E4CA6867-7380-43BA-ADE1-B87FF58F433F}"/>
    <cellStyle name="Comma 4 31 2" xfId="44471" xr:uid="{9D654AE2-C573-4F73-8B8B-B603D42ED053}"/>
    <cellStyle name="Comma 4 31 3" xfId="44472" xr:uid="{E51B211B-CB6E-41F8-88E1-714A468E3DB8}"/>
    <cellStyle name="Comma 4 31 4" xfId="44473" xr:uid="{D72980AB-A175-46D5-9618-2C7BAD39CCA6}"/>
    <cellStyle name="Comma 4 31 5" xfId="44474" xr:uid="{1253721D-A750-4754-98EC-4431F445397F}"/>
    <cellStyle name="Comma 4 32" xfId="3133" xr:uid="{4F7BE991-CA9C-42F2-98E9-91A389405F2A}"/>
    <cellStyle name="Comma 4 32 2" xfId="44475" xr:uid="{EE4F652B-8CCD-494E-9AC7-148EDB8A2B96}"/>
    <cellStyle name="Comma 4 32 3" xfId="44476" xr:uid="{A814AACB-6532-4599-93E8-C7BF7C7BF3FF}"/>
    <cellStyle name="Comma 4 32 4" xfId="44477" xr:uid="{80D8A657-B907-4A12-B1B1-ADD2A70D5A5A}"/>
    <cellStyle name="Comma 4 32 5" xfId="44478" xr:uid="{284E226E-9E3A-497D-B52B-AEC50083B092}"/>
    <cellStyle name="Comma 4 33" xfId="3134" xr:uid="{8D7015F2-4104-4242-9983-654D7D03F2BC}"/>
    <cellStyle name="Comma 4 33 2" xfId="44479" xr:uid="{6C17E273-5CEB-4111-816C-DF194FA1DF34}"/>
    <cellStyle name="Comma 4 33 3" xfId="44480" xr:uid="{2DE98C8E-6198-44EF-B30D-114FA2DC90C2}"/>
    <cellStyle name="Comma 4 33 4" xfId="44481" xr:uid="{AF7CC900-392B-4669-9D82-8F227AC661DA}"/>
    <cellStyle name="Comma 4 33 5" xfId="44482" xr:uid="{96553955-3FE8-4B39-AE76-19EB16625913}"/>
    <cellStyle name="Comma 4 34" xfId="3135" xr:uid="{0CAA35CD-22BF-44B5-8788-875A5984D76C}"/>
    <cellStyle name="Comma 4 34 2" xfId="44483" xr:uid="{A92B24E4-C01B-483C-BE7A-1C7537F508A9}"/>
    <cellStyle name="Comma 4 34 3" xfId="44484" xr:uid="{A2FC66B5-03AD-45CF-9C1C-601BA3E4D47E}"/>
    <cellStyle name="Comma 4 34 4" xfId="44485" xr:uid="{13EA3D63-771C-45A3-8F91-E44AB3E36795}"/>
    <cellStyle name="Comma 4 34 5" xfId="44486" xr:uid="{BD423F60-79AB-4B6B-83A1-752693C8A1B9}"/>
    <cellStyle name="Comma 4 35" xfId="3136" xr:uid="{F89BFD29-160D-4C30-851F-26B44D451750}"/>
    <cellStyle name="Comma 4 35 2" xfId="44487" xr:uid="{96F479AC-E32E-4831-A45F-E2864EBB2450}"/>
    <cellStyle name="Comma 4 35 3" xfId="44488" xr:uid="{F6CEFE84-4A55-4E02-A212-4941F081C8DF}"/>
    <cellStyle name="Comma 4 35 4" xfId="44489" xr:uid="{062145BC-B6F6-4EFD-88DF-0D3D4FD276C7}"/>
    <cellStyle name="Comma 4 35 5" xfId="44490" xr:uid="{E09EBC36-5344-4BBB-90DB-DB4562680E4C}"/>
    <cellStyle name="Comma 4 36" xfId="3137" xr:uid="{36D281E5-5F95-41B6-A9FA-48E6681E2BCA}"/>
    <cellStyle name="Comma 4 37" xfId="49026" xr:uid="{4ED203B5-2291-471E-8CAB-7C23449DB71A}"/>
    <cellStyle name="Comma 4 38" xfId="50559" xr:uid="{F1989AA0-E996-4671-B6EA-4079740539EA}"/>
    <cellStyle name="Comma 4 39" xfId="51016" xr:uid="{40EA6A4F-3B57-4FF6-BF81-40FEB14F6F79}"/>
    <cellStyle name="Comma 4 4" xfId="119" xr:uid="{00000000-0005-0000-0000-000048000000}"/>
    <cellStyle name="Comma 4 4 2" xfId="1288" xr:uid="{0C6B23CF-033B-4A7F-859E-EA20E4F15010}"/>
    <cellStyle name="Comma 4 4 2 2" xfId="49032" xr:uid="{E8F2F0ED-FC28-4ED8-95C0-8A34279071FD}"/>
    <cellStyle name="Comma 4 4 2 3" xfId="44491" xr:uid="{524AC378-CCDA-4E21-866F-3029A904724F}"/>
    <cellStyle name="Comma 4 4 3" xfId="44492" xr:uid="{6CC6CD37-B612-4A72-93E3-26E9B4B0E5ED}"/>
    <cellStyle name="Comma 4 4 4" xfId="44493" xr:uid="{3156DBE4-F83A-4EDE-91F7-E6A56B447B64}"/>
    <cellStyle name="Comma 4 4 5" xfId="44494" xr:uid="{C41D9FAB-3BD1-4E7C-88AE-8ED59A2A97FF}"/>
    <cellStyle name="Comma 4 4 6" xfId="49031" xr:uid="{E0FDBB36-60D4-4346-9D6B-659236262744}"/>
    <cellStyle name="Comma 4 4 7" xfId="3138" xr:uid="{B69893CA-C084-4F9E-9093-9BA1C4C717DE}"/>
    <cellStyle name="Comma 4 40" xfId="51348" xr:uid="{A06462EC-6FC0-4E70-BB59-7CCCE22D37FB}"/>
    <cellStyle name="Comma 4 41" xfId="51627" xr:uid="{2DFCD891-2CDF-4A63-AFC8-0CB51F2DBC53}"/>
    <cellStyle name="Comma 4 42" xfId="51896" xr:uid="{B824F332-CBA2-4F16-B3F9-6C6AF569B2FA}"/>
    <cellStyle name="Comma 4 43" xfId="52149" xr:uid="{FA4F1A38-8681-48E8-8A47-C72188E1259E}"/>
    <cellStyle name="Comma 4 44" xfId="52404" xr:uid="{914A2D2D-D6D5-4B7E-B5A4-40A5139DD73F}"/>
    <cellStyle name="Comma 4 45" xfId="52652" xr:uid="{552987AD-EEE6-458E-B959-C010BDF1BEB7}"/>
    <cellStyle name="Comma 4 46" xfId="53144" xr:uid="{0F447015-D709-4A0F-BF8F-D7AED9380D04}"/>
    <cellStyle name="Comma 4 47" xfId="3108" xr:uid="{816063E0-9649-4423-B2DD-7BCEDD2A17B9}"/>
    <cellStyle name="Comma 4 48" xfId="1979" xr:uid="{3F2F11F9-4B12-4A40-919C-4ADCDCE8CB58}"/>
    <cellStyle name="Comma 4 5" xfId="3139" xr:uid="{891EDE40-AEA4-4DC7-9A90-8241D1CAE1B1}"/>
    <cellStyle name="Comma 4 5 10" xfId="51630" xr:uid="{C22E1531-3E0D-4836-B553-58405FF6C7F1}"/>
    <cellStyle name="Comma 4 5 11" xfId="51899" xr:uid="{6CFB8BF3-0685-4B61-85EC-F6840219E20A}"/>
    <cellStyle name="Comma 4 5 12" xfId="52152" xr:uid="{90C39F9D-0F59-45D1-B523-FBF3075B7C07}"/>
    <cellStyle name="Comma 4 5 13" xfId="52407" xr:uid="{64ED55A5-2D25-4DD7-B1E4-3D7F22DB174C}"/>
    <cellStyle name="Comma 4 5 14" xfId="52655" xr:uid="{120327CA-4F44-4112-9B67-C75793132E0B}"/>
    <cellStyle name="Comma 4 5 15" xfId="53147" xr:uid="{6A15963E-A57E-40A0-B9EE-C66C3D21A11D}"/>
    <cellStyle name="Comma 4 5 2" xfId="44495" xr:uid="{C21E63CD-4808-4A27-959B-DD0848AE94B3}"/>
    <cellStyle name="Comma 4 5 2 2" xfId="52903" xr:uid="{489EE1DC-97E2-46C1-9B21-38E088C3E5BA}"/>
    <cellStyle name="Comma 4 5 2 3" xfId="53393" xr:uid="{29324FDC-AF85-48ED-BF8B-16C07D9C1100}"/>
    <cellStyle name="Comma 4 5 3" xfId="44496" xr:uid="{483E21DD-A536-4081-8E41-61811A292B27}"/>
    <cellStyle name="Comma 4 5 4" xfId="44497" xr:uid="{141B44FE-1137-44B5-A384-3D003A16B9E9}"/>
    <cellStyle name="Comma 4 5 5" xfId="44498" xr:uid="{55CE66D3-7181-4E57-9F79-79BBC21A889C}"/>
    <cellStyle name="Comma 4 5 6" xfId="49033" xr:uid="{77C3A027-DDB8-4723-B1F1-92A3B204AD5F}"/>
    <cellStyle name="Comma 4 5 7" xfId="50562" xr:uid="{CECD16C3-B0ED-4DB3-97F1-FFE4D20817E1}"/>
    <cellStyle name="Comma 4 5 8" xfId="51019" xr:uid="{4301A1BA-449F-40B7-8611-A373F435AA96}"/>
    <cellStyle name="Comma 4 5 9" xfId="51351" xr:uid="{88E2C8D4-5767-4E46-8F0F-ACF29B198AEE}"/>
    <cellStyle name="Comma 4 6" xfId="3140" xr:uid="{D951E8A1-DA8D-41D8-A502-10593642FD50}"/>
    <cellStyle name="Comma 4 6 10" xfId="51631" xr:uid="{69C2F8FE-4BC3-48BA-B1BC-E38E135663C7}"/>
    <cellStyle name="Comma 4 6 11" xfId="51900" xr:uid="{17E16567-F312-401C-BDFF-A3935B3CEEAE}"/>
    <cellStyle name="Comma 4 6 12" xfId="52153" xr:uid="{FA0D177A-3363-44F7-A4C9-14316441C953}"/>
    <cellStyle name="Comma 4 6 13" xfId="52408" xr:uid="{B9BAA9D9-3988-4567-879F-F7214E2C8F29}"/>
    <cellStyle name="Comma 4 6 14" xfId="52656" xr:uid="{C8C139D5-0DCB-4AED-AC15-164CFBEDBE26}"/>
    <cellStyle name="Comma 4 6 15" xfId="53148" xr:uid="{D921A1B7-296C-49F9-B378-64FDD3368E3B}"/>
    <cellStyle name="Comma 4 6 2" xfId="44499" xr:uid="{1340DEF9-C4DF-4254-A482-5BDBFFB7AC10}"/>
    <cellStyle name="Comma 4 6 2 2" xfId="52904" xr:uid="{C12A8E73-BBBA-433D-8C18-74FD3938BF6B}"/>
    <cellStyle name="Comma 4 6 2 3" xfId="53394" xr:uid="{BD75D47C-65B7-468B-8B65-909AF2788331}"/>
    <cellStyle name="Comma 4 6 3" xfId="44500" xr:uid="{C8C79E76-DCB5-4F97-A0C7-414AEC9A2BF4}"/>
    <cellStyle name="Comma 4 6 4" xfId="44501" xr:uid="{80C14DD9-075F-4362-94FB-C50C9229D28C}"/>
    <cellStyle name="Comma 4 6 5" xfId="44502" xr:uid="{9A180048-C701-4BAE-A045-50D269DE6C03}"/>
    <cellStyle name="Comma 4 6 6" xfId="49034" xr:uid="{972A077A-0CFC-4695-9F80-9C93B7A52EAC}"/>
    <cellStyle name="Comma 4 6 7" xfId="50563" xr:uid="{D9A924CF-F82B-413B-89A5-C910BD24C848}"/>
    <cellStyle name="Comma 4 6 8" xfId="51020" xr:uid="{73F0F6BF-9BDE-4490-A79F-C4D14E4B5815}"/>
    <cellStyle name="Comma 4 6 9" xfId="51352" xr:uid="{28FE223C-3F75-4B0A-A468-9834756F89CF}"/>
    <cellStyle name="Comma 4 7" xfId="3141" xr:uid="{EF067E38-F00F-4771-AF01-759521DEBD3D}"/>
    <cellStyle name="Comma 4 7 2" xfId="44503" xr:uid="{64B7BD2B-5C1A-40B4-A3CB-A6B8FAEDD786}"/>
    <cellStyle name="Comma 4 7 3" xfId="44504" xr:uid="{95E4CA86-0DE0-4C1A-A56E-17ECCA47A1B8}"/>
    <cellStyle name="Comma 4 7 4" xfId="44505" xr:uid="{41E5519F-AB79-44AB-BE49-5FC4859EBCDF}"/>
    <cellStyle name="Comma 4 7 5" xfId="44506" xr:uid="{333C3EAB-862D-464D-9D52-A0EBAC3A2665}"/>
    <cellStyle name="Comma 4 7 6" xfId="52900" xr:uid="{E64A7D7A-87A5-4985-8720-3B028B64FBDC}"/>
    <cellStyle name="Comma 4 7 7" xfId="53390" xr:uid="{724B6987-0A4F-4FEB-9447-FA8411452D57}"/>
    <cellStyle name="Comma 4 8" xfId="3142" xr:uid="{3C308BD0-B0C5-4173-828B-49C902169793}"/>
    <cellStyle name="Comma 4 8 2" xfId="44507" xr:uid="{ACD1444C-55A8-4FC6-ADF8-FE4DAAE9C057}"/>
    <cellStyle name="Comma 4 8 3" xfId="44508" xr:uid="{491CA6EA-5B01-4B28-A84B-3D167A5EF05F}"/>
    <cellStyle name="Comma 4 8 4" xfId="44509" xr:uid="{806D72B0-0003-4070-B6BC-89E1B76C60DE}"/>
    <cellStyle name="Comma 4 8 5" xfId="44510" xr:uid="{83C403C1-25BB-415F-8A60-2747D8ED7183}"/>
    <cellStyle name="Comma 4 9" xfId="3143" xr:uid="{14490825-A198-4BD6-B3E2-15A222547446}"/>
    <cellStyle name="Comma 4 9 2" xfId="44511" xr:uid="{CAF2C502-1F51-47F3-8ED5-613F01C752E5}"/>
    <cellStyle name="Comma 4 9 3" xfId="44512" xr:uid="{DF37FC56-B889-45A5-AD2B-BD9ED567E4F9}"/>
    <cellStyle name="Comma 4 9 4" xfId="44513" xr:uid="{018640F7-500A-4AEE-B0F8-BDD6CAE0AE28}"/>
    <cellStyle name="Comma 4 9 5" xfId="44514" xr:uid="{68DCD8A7-6AD9-4CDC-B151-DF2E7DDB626D}"/>
    <cellStyle name="Comma 40" xfId="3144" xr:uid="{995BAFBA-2945-4F90-9D4F-6662990AAFE2}"/>
    <cellStyle name="Comma 40 10" xfId="52409" xr:uid="{F2C6A17D-6709-44C7-A436-6D4AA417240E}"/>
    <cellStyle name="Comma 40 11" xfId="52657" xr:uid="{6635B875-F902-48DD-A48E-E3F899B75392}"/>
    <cellStyle name="Comma 40 12" xfId="53149" xr:uid="{26BDEAFD-7918-4785-B3E4-5E9EA8BE06EB}"/>
    <cellStyle name="Comma 40 2" xfId="49036" xr:uid="{BF58FE62-3F52-484F-AFD9-FE0CA710AAE3}"/>
    <cellStyle name="Comma 40 3" xfId="49035" xr:uid="{842FE918-9600-413C-964F-58193631EFAE}"/>
    <cellStyle name="Comma 40 3 2" xfId="52905" xr:uid="{CE739E50-36B8-417B-B053-BD18C20CC3A8}"/>
    <cellStyle name="Comma 40 3 3" xfId="53395" xr:uid="{59568337-734C-421F-96FC-94D2B29040DA}"/>
    <cellStyle name="Comma 40 4" xfId="50564" xr:uid="{59037F8A-C9AC-492E-8434-011D26A88BC7}"/>
    <cellStyle name="Comma 40 4 2" xfId="56256" xr:uid="{051CF1E0-BFF0-4981-97F5-D4A4CB8A805F}"/>
    <cellStyle name="Comma 40 5" xfId="51021" xr:uid="{C56D29F7-51D1-474F-9951-855E9B12F827}"/>
    <cellStyle name="Comma 40 6" xfId="51353" xr:uid="{436E6667-A251-4407-A593-B9CA46D428BF}"/>
    <cellStyle name="Comma 40 7" xfId="51632" xr:uid="{DB3C7690-E4D1-49A3-A4A8-B806D7006CA3}"/>
    <cellStyle name="Comma 40 8" xfId="51901" xr:uid="{72DC8FC2-9C5F-4D71-AE43-1A1F1A4153C5}"/>
    <cellStyle name="Comma 40 9" xfId="52154" xr:uid="{8AEFE140-633F-4DDE-8F7B-036C56206139}"/>
    <cellStyle name="Comma 400" xfId="52091" xr:uid="{7CD20F36-3844-43E8-88E2-D6B792EAE107}"/>
    <cellStyle name="Comma 401" xfId="52340" xr:uid="{6CEBCF3C-37E8-4771-985D-4EEA34599158}"/>
    <cellStyle name="Comma 402" xfId="52351" xr:uid="{7094E95E-D327-4823-A37C-7C2A5FFAFCFF}"/>
    <cellStyle name="Comma 403" xfId="52599" xr:uid="{46C60BE9-55C6-41FF-B06B-9F15274BA03C}"/>
    <cellStyle name="Comma 404" xfId="53091" xr:uid="{D71352DF-6E31-4AB0-A97C-BD464D9B3322}"/>
    <cellStyle name="Comma 405" xfId="45187" xr:uid="{B1A3BA77-6E74-4544-9116-BBF38D0D55AA}"/>
    <cellStyle name="Comma 41" xfId="3145" xr:uid="{5C5FAF1A-B764-4B47-AB50-00122970D904}"/>
    <cellStyle name="Comma 41 2" xfId="56257" xr:uid="{0708B47D-9816-4AC9-9FA4-AF18322D9855}"/>
    <cellStyle name="Comma 42" xfId="3146" xr:uid="{0FD8999E-E938-476A-8222-1118AEF3B050}"/>
    <cellStyle name="Comma 42 2" xfId="56258" xr:uid="{4A06775F-53C1-4A36-AC84-979AD024B990}"/>
    <cellStyle name="Comma 43" xfId="3147" xr:uid="{4B482F07-5C53-4B9D-A8C5-1FCE04F138AA}"/>
    <cellStyle name="Comma 43 10" xfId="52410" xr:uid="{312A9DC9-9ABB-46CA-A2EB-951068507781}"/>
    <cellStyle name="Comma 43 11" xfId="52658" xr:uid="{07581901-B2DF-432F-9BEB-DFE459112AA3}"/>
    <cellStyle name="Comma 43 12" xfId="53150" xr:uid="{0C925FF1-04A6-4FE8-8532-BA8C863CB928}"/>
    <cellStyle name="Comma 43 2" xfId="49038" xr:uid="{D963952A-39F5-4A67-AA7A-57A0E8D35413}"/>
    <cellStyle name="Comma 43 3" xfId="49037" xr:uid="{FE067AAA-244D-47C9-A6D5-3E8A0C147F1F}"/>
    <cellStyle name="Comma 43 3 2" xfId="52907" xr:uid="{6CBEC023-C2FF-4D92-A87E-0464DAB910C1}"/>
    <cellStyle name="Comma 43 3 3" xfId="53396" xr:uid="{647AF894-AEC1-4F36-AE51-F6B990BA6F80}"/>
    <cellStyle name="Comma 43 4" xfId="50565" xr:uid="{4A0638AE-2E82-4E04-94D1-C63646517FAE}"/>
    <cellStyle name="Comma 43 4 2" xfId="56259" xr:uid="{80480E23-93FC-4227-9378-99E0E8508AEB}"/>
    <cellStyle name="Comma 43 5" xfId="51022" xr:uid="{576A9110-0493-4940-8FA6-7C9C42858E09}"/>
    <cellStyle name="Comma 43 6" xfId="51354" xr:uid="{C1DD200A-4CBE-4765-AE6C-638B9964CC4E}"/>
    <cellStyle name="Comma 43 7" xfId="51633" xr:uid="{F4A68702-137F-4EE6-B4F6-7420E67D7929}"/>
    <cellStyle name="Comma 43 8" xfId="51902" xr:uid="{8CE41288-0F58-41D5-B00C-A0D507C63D6E}"/>
    <cellStyle name="Comma 43 9" xfId="52155" xr:uid="{320343B6-FA95-47EB-B6B7-D5A5A3095F68}"/>
    <cellStyle name="Comma 44" xfId="3148" xr:uid="{56724604-0DF4-463E-B575-431ADBB6384D}"/>
    <cellStyle name="Comma 44 10" xfId="52411" xr:uid="{72857669-64A6-4E88-AC4E-A49EED604C7E}"/>
    <cellStyle name="Comma 44 11" xfId="52659" xr:uid="{B6169295-D008-41C5-8A49-85324AB1E974}"/>
    <cellStyle name="Comma 44 12" xfId="53151" xr:uid="{2DE98351-C651-4391-A462-135B1355BA73}"/>
    <cellStyle name="Comma 44 2" xfId="49040" xr:uid="{923C6AB9-28FE-4D56-9578-6426AAF02D1D}"/>
    <cellStyle name="Comma 44 3" xfId="49039" xr:uid="{1AC6D9AB-0B4A-47F9-97E5-7B24B3FBB67D}"/>
    <cellStyle name="Comma 44 3 2" xfId="52908" xr:uid="{430AA4D3-A935-4308-8FD8-B966646A1D7E}"/>
    <cellStyle name="Comma 44 3 3" xfId="53397" xr:uid="{5B7F1CD7-6CCB-41D2-BEFA-B3DEADBC30D8}"/>
    <cellStyle name="Comma 44 4" xfId="50566" xr:uid="{2FF9D819-9704-4A14-A8E4-67400A8425F2}"/>
    <cellStyle name="Comma 44 4 2" xfId="56260" xr:uid="{146E5B83-0CEC-440F-A19F-E0EBD5841516}"/>
    <cellStyle name="Comma 44 5" xfId="51023" xr:uid="{02DC38FA-6061-4071-A223-880B6CB8B7DB}"/>
    <cellStyle name="Comma 44 6" xfId="51355" xr:uid="{1CE31457-8FF7-4D32-B864-E3F5E37E9B76}"/>
    <cellStyle name="Comma 44 7" xfId="51634" xr:uid="{6FC52BF8-9A32-4BCF-B97D-E67F8859C30E}"/>
    <cellStyle name="Comma 44 8" xfId="51903" xr:uid="{9D4FDDCC-A2E0-4C3A-ADA0-FC638530A23B}"/>
    <cellStyle name="Comma 44 9" xfId="52156" xr:uid="{BF8DA6B3-E2A5-4AD7-AFE3-9D347C918442}"/>
    <cellStyle name="Comma 45" xfId="3149" xr:uid="{3E894AAF-FB74-4DCF-9323-B5847418789F}"/>
    <cellStyle name="Comma 45 2" xfId="56261" xr:uid="{48DAFE82-2E51-4329-9CF5-398BF3CC1C90}"/>
    <cellStyle name="Comma 46" xfId="3150" xr:uid="{BA7EEFF9-0DE2-43DB-83FF-67F2AA6C0610}"/>
    <cellStyle name="Comma 46 2" xfId="56262" xr:uid="{1965F914-5FC6-48AF-AA80-1A0AAD406BF0}"/>
    <cellStyle name="Comma 47" xfId="3151" xr:uid="{B78C29D1-A20A-4C86-AF23-9BDA7F1EC8DC}"/>
    <cellStyle name="Comma 47 2" xfId="56263" xr:uid="{5F981D23-A84A-48CA-A515-7EC2A6A054E9}"/>
    <cellStyle name="Comma 48" xfId="3152" xr:uid="{A9741CC0-A1E9-45AE-882B-6BC2F7FA69C3}"/>
    <cellStyle name="Comma 48 2" xfId="56264" xr:uid="{98303E65-9469-44B3-BD61-BC9FA8D06F97}"/>
    <cellStyle name="Comma 49" xfId="3153" xr:uid="{E51D7A35-086B-4FA2-8B39-4B11C72DEBD6}"/>
    <cellStyle name="Comma 49 2" xfId="56265" xr:uid="{99B0901E-42AA-4206-8AEF-57E81E3A6FC8}"/>
    <cellStyle name="Comma 5" xfId="122" xr:uid="{00000000-0005-0000-0000-000049000000}"/>
    <cellStyle name="Comma 5 10" xfId="3154" xr:uid="{76D52389-7BB7-4694-A2EB-3DE579A71B4C}"/>
    <cellStyle name="Comma 5 11" xfId="3155" xr:uid="{D32456D4-CB2D-4CAD-938B-43B1811F7BAB}"/>
    <cellStyle name="Comma 5 12" xfId="3156" xr:uid="{E3E14352-16A3-4174-9EF0-CF249A90C1A1}"/>
    <cellStyle name="Comma 5 13" xfId="3157" xr:uid="{94E51450-6F7D-4D32-9586-3870315E7673}"/>
    <cellStyle name="Comma 5 14" xfId="3158" xr:uid="{C75B9278-D367-46B9-A2A5-D5B74D60605F}"/>
    <cellStyle name="Comma 5 15" xfId="3159" xr:uid="{1BF49C31-E7A8-40C7-AD89-37BDE627A63B}"/>
    <cellStyle name="Comma 5 16" xfId="3160" xr:uid="{5E1EB3EE-8D5B-4AC2-B357-87A924DD1BD5}"/>
    <cellStyle name="Comma 5 17" xfId="45190" xr:uid="{AE2A9C6A-C129-4280-A220-E1261F23613A}"/>
    <cellStyle name="Comma 5 17 2" xfId="51284" xr:uid="{F7EAC8A5-57CB-4CFA-9878-25D1873CAAB0}"/>
    <cellStyle name="Comma 5 18" xfId="45198" xr:uid="{67934762-6621-44D8-B309-2EBEF487F443}"/>
    <cellStyle name="Comma 5 19" xfId="50391" xr:uid="{6F77F663-24C0-4D02-83EF-C7F2537048BD}"/>
    <cellStyle name="Comma 5 19 2" xfId="51283" xr:uid="{5DBCF7EC-1526-425E-990E-50371D8035D4}"/>
    <cellStyle name="Comma 5 19 2 2" xfId="51564" xr:uid="{8B7FF8FC-9FF8-4AAB-B4C8-CA0128BEF450}"/>
    <cellStyle name="Comma 5 2" xfId="162" xr:uid="{CD4DDE4C-5552-4CE4-A30E-7A22F6477EB8}"/>
    <cellStyle name="Comma 5 2 2" xfId="1289" xr:uid="{C40AB473-765A-42A9-873E-6923E25E513C}"/>
    <cellStyle name="Comma 5 2 2 2" xfId="49042" xr:uid="{2CF92291-DB13-444B-877B-728EC6718603}"/>
    <cellStyle name="Comma 5 2 3" xfId="49041" xr:uid="{9DF3E21E-3AF5-4B76-B8FF-C99A57BF4730}"/>
    <cellStyle name="Comma 5 20" xfId="50958" xr:uid="{C7FE41A7-E78D-4360-8FF4-8DCD8EF50978}"/>
    <cellStyle name="Comma 5 20 2" xfId="51285" xr:uid="{A1AA4251-B42D-4C98-B975-4916E4AD9CE0}"/>
    <cellStyle name="Comma 5 21" xfId="51290" xr:uid="{6E4102E6-6644-4533-84AE-7515EBB76B29}"/>
    <cellStyle name="Comma 5 22" xfId="51569" xr:uid="{FD494118-A326-474A-99F3-2AEE3AD2BF13}"/>
    <cellStyle name="Comma 5 23" xfId="51845" xr:uid="{B180CF17-1A3C-47A9-AAC8-F75DC510D97E}"/>
    <cellStyle name="Comma 5 24" xfId="52093" xr:uid="{0F499970-1C7A-4AA4-B623-7C77563983FB}"/>
    <cellStyle name="Comma 5 25" xfId="52353" xr:uid="{6985E845-52C6-4D5D-AEDF-DA47F95C672A}"/>
    <cellStyle name="Comma 5 26" xfId="52601" xr:uid="{23F5832E-B60A-4319-9DC5-FF7A6BC4A742}"/>
    <cellStyle name="Comma 5 27" xfId="53093" xr:uid="{0C378919-A041-4F5C-A7C5-C839B674D069}"/>
    <cellStyle name="Comma 5 3" xfId="1290" xr:uid="{873C4692-C339-4BE5-A2DA-F1E124027640}"/>
    <cellStyle name="Comma 5 3 10" xfId="50567" xr:uid="{EE6EEDB2-F1A6-40FF-BACF-82A86106BD0E}"/>
    <cellStyle name="Comma 5 3 11" xfId="51024" xr:uid="{19836A1C-E890-4E23-97F7-C25C6641DDB9}"/>
    <cellStyle name="Comma 5 3 12" xfId="51356" xr:uid="{7924DB22-D985-44D2-8A03-FEC71EEEDF00}"/>
    <cellStyle name="Comma 5 3 13" xfId="51635" xr:uid="{8C7B16B6-1428-4080-B3A8-66611B1D67BE}"/>
    <cellStyle name="Comma 5 3 14" xfId="51904" xr:uid="{A96ACF7E-5C4E-45D1-A115-C4C493B55C9A}"/>
    <cellStyle name="Comma 5 3 15" xfId="52157" xr:uid="{4777641A-071E-474D-94FF-6EFF8FEF4942}"/>
    <cellStyle name="Comma 5 3 16" xfId="52412" xr:uid="{6F5B9B51-5DFE-4227-80C6-E53E7864E063}"/>
    <cellStyle name="Comma 5 3 17" xfId="52660" xr:uid="{50147B8F-BA68-4619-A3FC-1197C3B9F56F}"/>
    <cellStyle name="Comma 5 3 18" xfId="53152" xr:uid="{7014335A-51EA-4684-9740-59D48655F29F}"/>
    <cellStyle name="Comma 5 3 19" xfId="3161" xr:uid="{0550D7F0-AFF5-4C98-9E95-2C09DB012EC5}"/>
    <cellStyle name="Comma 5 3 2" xfId="3162" xr:uid="{B289FE92-D4E5-47FA-AE4F-F880444155D5}"/>
    <cellStyle name="Comma 5 3 2 2" xfId="49044" xr:uid="{8455D957-F4ED-433C-85D1-6BC35D4EC6A9}"/>
    <cellStyle name="Comma 5 3 3" xfId="3163" xr:uid="{55E835E7-E052-49ED-A463-B5F70607F7A6}"/>
    <cellStyle name="Comma 5 3 3 2" xfId="52909" xr:uid="{A8EDC99E-9CEC-432E-9541-965DF82EA666}"/>
    <cellStyle name="Comma 5 3 3 3" xfId="53398" xr:uid="{B454D3C2-75A6-4E6D-9963-04E730CADA92}"/>
    <cellStyle name="Comma 5 3 4" xfId="3164" xr:uid="{57ACC0BC-A179-489F-9E3B-EE746DA0D9F3}"/>
    <cellStyle name="Comma 5 3 5" xfId="3165" xr:uid="{4A69CCBE-A4E4-4006-9351-EF653817C123}"/>
    <cellStyle name="Comma 5 3 6" xfId="3166" xr:uid="{2060CC18-3A6D-4AA2-91F6-F7CD4BF67E2A}"/>
    <cellStyle name="Comma 5 3 7" xfId="3167" xr:uid="{EBFF579F-3393-4468-B8F6-CD8C4048B497}"/>
    <cellStyle name="Comma 5 3 8" xfId="3168" xr:uid="{8BED4A10-3350-4A12-B8E8-17B5B9187656}"/>
    <cellStyle name="Comma 5 3 9" xfId="49043" xr:uid="{6ED103AF-F91E-4454-A444-16C6E6D109D7}"/>
    <cellStyle name="Comma 5 4" xfId="3169" xr:uid="{A1164BA0-560E-487F-A1E7-F6B83E4040EC}"/>
    <cellStyle name="Comma 5 4 10" xfId="49045" xr:uid="{21A84B95-0564-445B-B273-60317F19AA2B}"/>
    <cellStyle name="Comma 5 4 11" xfId="50568" xr:uid="{AE523611-01DF-48FB-9F84-FEDB6764003F}"/>
    <cellStyle name="Comma 5 4 12" xfId="51025" xr:uid="{BE3C1E37-442D-469B-B05D-A01155CA4C5C}"/>
    <cellStyle name="Comma 5 4 13" xfId="51357" xr:uid="{B6032397-9522-4562-B631-F8C0927773A4}"/>
    <cellStyle name="Comma 5 4 14" xfId="51636" xr:uid="{AFB4CF55-C219-41FC-909E-FE8C54C98E47}"/>
    <cellStyle name="Comma 5 4 15" xfId="51905" xr:uid="{D086B49D-CE60-493A-9832-0DA3B88D70D5}"/>
    <cellStyle name="Comma 5 4 16" xfId="52158" xr:uid="{D8FAEB69-0FE0-42CA-A1D8-01DB5F6D3B7B}"/>
    <cellStyle name="Comma 5 4 17" xfId="52413" xr:uid="{08FECA75-56F7-44DD-8CD7-530F8B5393E6}"/>
    <cellStyle name="Comma 5 4 18" xfId="52661" xr:uid="{D719A222-7DE7-4652-823E-90529D6E3A07}"/>
    <cellStyle name="Comma 5 4 19" xfId="53153" xr:uid="{EAA9E637-F605-4CAE-AD30-70222B02E337}"/>
    <cellStyle name="Comma 5 4 2" xfId="3170" xr:uid="{398BD886-A912-4A74-AF76-B0281155EB7E}"/>
    <cellStyle name="Comma 5 4 2 2" xfId="3171" xr:uid="{8434A7EF-661B-44FC-8FB8-D218CCAB57A6}"/>
    <cellStyle name="Comma 5 4 2 3" xfId="3172" xr:uid="{E74C8C70-E99A-4302-9579-4FE7B2418AFE}"/>
    <cellStyle name="Comma 5 4 2 4" xfId="3173" xr:uid="{C690B4E2-D79D-435D-A9D6-1CFF756ECEC0}"/>
    <cellStyle name="Comma 5 4 2 5" xfId="3174" xr:uid="{0B8182A9-4762-44F7-A7A2-0AB25D5BDAD5}"/>
    <cellStyle name="Comma 5 4 2 6" xfId="3175" xr:uid="{13D9E969-EDC1-4CA8-8DA9-AB807BA6D42F}"/>
    <cellStyle name="Comma 5 4 2 7" xfId="3176" xr:uid="{B3BA4C6E-0500-4D40-BF7A-47587E37756C}"/>
    <cellStyle name="Comma 5 4 2 8" xfId="52910" xr:uid="{B2DB261A-BCF4-43BE-9805-12B513ABE454}"/>
    <cellStyle name="Comma 5 4 2 9" xfId="53399" xr:uid="{4972DE5E-F493-4FE5-BFAE-C609F1DDC366}"/>
    <cellStyle name="Comma 5 4 3" xfId="3177" xr:uid="{3F945533-6BF2-4CBE-8D82-E590BA52450F}"/>
    <cellStyle name="Comma 5 4 3 2" xfId="3178" xr:uid="{CEC94667-AA30-4598-AC3C-9EE7ED6C0DD8}"/>
    <cellStyle name="Comma 5 4 4" xfId="3179" xr:uid="{4FE6ADFF-04C3-4791-9C93-390962CF9AB4}"/>
    <cellStyle name="Comma 5 4 5" xfId="3180" xr:uid="{2675C99B-E153-4DC5-9D49-D054823B53F3}"/>
    <cellStyle name="Comma 5 4 6" xfId="3181" xr:uid="{3EBF34A8-24F4-4B79-AE33-84446C6225E4}"/>
    <cellStyle name="Comma 5 4 7" xfId="3182" xr:uid="{58FAADB1-2133-4C11-8224-8BAACA85086F}"/>
    <cellStyle name="Comma 5 4 8" xfId="3183" xr:uid="{539F9DC1-D41E-45EA-ADBD-C5FFA5F64EDD}"/>
    <cellStyle name="Comma 5 4 9" xfId="3184" xr:uid="{392671FC-78E5-4807-9008-A3D33E11E006}"/>
    <cellStyle name="Comma 5 5" xfId="3185" xr:uid="{E5678929-5EEF-4B82-9969-89B0D76138F7}"/>
    <cellStyle name="Comma 5 5 10" xfId="49046" xr:uid="{23C00843-0575-4747-9398-43C4EE1E325A}"/>
    <cellStyle name="Comma 5 5 11" xfId="50569" xr:uid="{D43E246F-396A-4753-9A9E-99D747F533B7}"/>
    <cellStyle name="Comma 5 5 12" xfId="51026" xr:uid="{9B98052A-03DF-4FC7-9DF2-0244FA19D4E1}"/>
    <cellStyle name="Comma 5 5 13" xfId="51358" xr:uid="{6B44D819-65DB-4DAC-9AC8-F03BD940C0F3}"/>
    <cellStyle name="Comma 5 5 14" xfId="51637" xr:uid="{F9C26DC7-B6BC-4A08-B654-C4E6737F8648}"/>
    <cellStyle name="Comma 5 5 15" xfId="51906" xr:uid="{E9EAC4D7-24F2-4002-ADD1-AF9826DF8620}"/>
    <cellStyle name="Comma 5 5 16" xfId="52159" xr:uid="{4A4AB902-3362-4982-AD31-3FF0B456829E}"/>
    <cellStyle name="Comma 5 5 17" xfId="52414" xr:uid="{717226C9-49F5-4081-88B1-64593015FD44}"/>
    <cellStyle name="Comma 5 5 18" xfId="52662" xr:uid="{A7D006C7-2A6D-4191-BDB3-DF089B044966}"/>
    <cellStyle name="Comma 5 5 19" xfId="53154" xr:uid="{4D819624-8A42-48BA-90C0-3424A938489A}"/>
    <cellStyle name="Comma 5 5 2" xfId="3186" xr:uid="{014BFD4C-8DB6-424E-B4A0-D772CD1EA3CC}"/>
    <cellStyle name="Comma 5 5 2 2" xfId="3187" xr:uid="{820DB9F1-22FB-4EAE-B376-802311A389B7}"/>
    <cellStyle name="Comma 5 5 2 3" xfId="3188" xr:uid="{97225936-488A-49DF-8429-A2743352C43C}"/>
    <cellStyle name="Comma 5 5 2 4" xfId="3189" xr:uid="{86DEC960-7FE3-4921-93E4-D96F6859E38B}"/>
    <cellStyle name="Comma 5 5 2 5" xfId="3190" xr:uid="{CE160254-0EA6-44A8-891D-CC16DF1CF2B2}"/>
    <cellStyle name="Comma 5 5 2 6" xfId="3191" xr:uid="{1DEA0E25-0B51-4A46-85C9-B4AA0D2AF69F}"/>
    <cellStyle name="Comma 5 5 2 7" xfId="3192" xr:uid="{D64B21D0-FF4E-4218-AF46-EF62E3EE990B}"/>
    <cellStyle name="Comma 5 5 2 8" xfId="52911" xr:uid="{BB9196D8-B483-4284-803A-030801F360F8}"/>
    <cellStyle name="Comma 5 5 2 9" xfId="53400" xr:uid="{60E640F5-DE63-4527-B112-8E0E568E0947}"/>
    <cellStyle name="Comma 5 5 3" xfId="3193" xr:uid="{1F9BBBED-2E3D-4433-9A57-4537C1AA5880}"/>
    <cellStyle name="Comma 5 5 4" xfId="3194" xr:uid="{AAB05BF2-A38A-4991-A9B5-2733D02B571F}"/>
    <cellStyle name="Comma 5 5 5" xfId="3195" xr:uid="{5527CD6A-F249-4260-822F-79244D7A62CE}"/>
    <cellStyle name="Comma 5 5 6" xfId="3196" xr:uid="{36DFFFC7-9111-4680-A563-20EA105809B2}"/>
    <cellStyle name="Comma 5 5 7" xfId="3197" xr:uid="{13806D66-6895-400E-A3B9-852B99BA48C6}"/>
    <cellStyle name="Comma 5 5 8" xfId="3198" xr:uid="{6BE8896A-30A8-47E8-BC3A-F9246CF2F696}"/>
    <cellStyle name="Comma 5 5 9" xfId="3199" xr:uid="{865BFFD7-4CDF-4A7F-A95E-AF59C67BB51D}"/>
    <cellStyle name="Comma 5 6" xfId="3200" xr:uid="{FB21E505-152A-4507-B867-9E003B0EE05F}"/>
    <cellStyle name="Comma 5 6 10" xfId="49047" xr:uid="{1A205ECF-1C85-4321-A763-7ACEFED00C32}"/>
    <cellStyle name="Comma 5 6 2" xfId="3201" xr:uid="{E22AC563-E907-44B8-A2FD-326E9C419DFC}"/>
    <cellStyle name="Comma 5 6 2 2" xfId="3202" xr:uid="{2F8330B7-7339-46F9-8359-1BA967A2A580}"/>
    <cellStyle name="Comma 5 6 2 3" xfId="3203" xr:uid="{5A346672-C7BC-4A7A-B70C-C32400136744}"/>
    <cellStyle name="Comma 5 6 2 4" xfId="3204" xr:uid="{F3883D16-63F2-41D5-A818-13FB182AA351}"/>
    <cellStyle name="Comma 5 6 2 5" xfId="3205" xr:uid="{EAFBFF1F-9093-43F6-86C8-96BD129EF42E}"/>
    <cellStyle name="Comma 5 6 2 6" xfId="3206" xr:uid="{7D468C5B-7C9F-49DB-8ACA-AF032F52231D}"/>
    <cellStyle name="Comma 5 6 2 7" xfId="3207" xr:uid="{1E2CE7F3-23A7-41C8-BB5F-BBBE87CB8B92}"/>
    <cellStyle name="Comma 5 6 3" xfId="3208" xr:uid="{0CD8C4FD-3915-459B-A860-0753962C7111}"/>
    <cellStyle name="Comma 5 6 4" xfId="3209" xr:uid="{1109BA50-467F-4DC9-9808-DFC529728613}"/>
    <cellStyle name="Comma 5 6 5" xfId="3210" xr:uid="{66F7439A-27E0-4344-BC47-2D7A2A5C8D45}"/>
    <cellStyle name="Comma 5 6 6" xfId="3211" xr:uid="{ED3DC533-6865-4109-ACAE-27CC06D1980A}"/>
    <cellStyle name="Comma 5 6 7" xfId="3212" xr:uid="{339AC2F2-712C-437E-A706-121368C0425D}"/>
    <cellStyle name="Comma 5 6 8" xfId="3213" xr:uid="{25F00E7B-4F1A-43A7-B151-E7FD4A0F27D1}"/>
    <cellStyle name="Comma 5 6 9" xfId="3214" xr:uid="{5CFA856C-A0D5-4941-B4BC-AE8BC2A10F3A}"/>
    <cellStyle name="Comma 5 7" xfId="3215" xr:uid="{235E3E40-EF5C-42F2-9AD0-27AB5B055F98}"/>
    <cellStyle name="Comma 5 7 10" xfId="53339" xr:uid="{9E8C81A4-2D7B-454D-9507-40EABA04CBD0}"/>
    <cellStyle name="Comma 5 7 2" xfId="3216" xr:uid="{6AB9F20A-D141-4EBA-9DEE-4BB418353496}"/>
    <cellStyle name="Comma 5 7 3" xfId="3217" xr:uid="{903F08F9-F1F6-4D99-987C-D2CDD1DFF4B0}"/>
    <cellStyle name="Comma 5 7 4" xfId="3218" xr:uid="{829B91B1-9ED9-4DB2-A211-1596FF768D9D}"/>
    <cellStyle name="Comma 5 7 5" xfId="3219" xr:uid="{72545EA9-4F44-4CF4-A857-EEE9589DB770}"/>
    <cellStyle name="Comma 5 7 6" xfId="3220" xr:uid="{F4DC2284-2B6A-4D2D-B223-E7A7B9354CA7}"/>
    <cellStyle name="Comma 5 7 7" xfId="3221" xr:uid="{D5BFCC45-694B-47F6-AADC-EA3D5F143BFC}"/>
    <cellStyle name="Comma 5 7 8" xfId="45191" xr:uid="{E04A501E-0C27-4860-B5CB-0FF13C58E868}"/>
    <cellStyle name="Comma 5 7 9" xfId="52849" xr:uid="{B93D5DD0-5D8F-4721-8E95-4CC3E39EE2EA}"/>
    <cellStyle name="Comma 5 8" xfId="3222" xr:uid="{AA7AF8E6-541D-4E12-A857-CE1E2ED7F810}"/>
    <cellStyle name="Comma 5 8 2" xfId="45193" xr:uid="{ECE96589-BF24-4CA8-A24B-B813C68661A7}"/>
    <cellStyle name="Comma 5 8 3" xfId="53089" xr:uid="{AC1EB84C-024C-4672-9C89-62476B472A0F}"/>
    <cellStyle name="Comma 5 8 4" xfId="53577" xr:uid="{FF4E4BC4-3BC1-458B-9DAF-31D1701D7F14}"/>
    <cellStyle name="Comma 5 9" xfId="3223" xr:uid="{5258A32B-5BC5-4DAC-BA86-6D1C3819AC9D}"/>
    <cellStyle name="Comma 50" xfId="3224" xr:uid="{43D91138-F88F-4D7C-BD64-A0A35F7CF615}"/>
    <cellStyle name="Comma 50 2" xfId="56266" xr:uid="{7E415954-01A9-4240-A5B9-531ECCD77B29}"/>
    <cellStyle name="Comma 51" xfId="3225" xr:uid="{3A72D2D1-BD4B-4692-B8F8-2BA1B87ED53A}"/>
    <cellStyle name="Comma 51 2" xfId="56267" xr:uid="{D00C0FD2-D840-401E-B689-4557224DED40}"/>
    <cellStyle name="Comma 52" xfId="3226" xr:uid="{8DB33B53-0990-478A-AF09-1F215ACF37FE}"/>
    <cellStyle name="Comma 52 2" xfId="49048" xr:uid="{CCE71226-9D33-429E-A07A-D19F4D38B58C}"/>
    <cellStyle name="Comma 52 2 2" xfId="56268" xr:uid="{06BD24D1-1713-4707-95F3-52EDEB357C44}"/>
    <cellStyle name="Comma 53" xfId="3227" xr:uid="{69803162-B893-4D34-8E61-A9CC48C98854}"/>
    <cellStyle name="Comma 53 2" xfId="49049" xr:uid="{F45CAA28-C374-4971-A89A-E0B9243F734E}"/>
    <cellStyle name="Comma 53 2 2" xfId="56269" xr:uid="{86B48728-AA33-4E33-97F1-B6433B976CC1}"/>
    <cellStyle name="Comma 54" xfId="3228" xr:uid="{2D59438D-59C1-4617-B8D0-59D49AD0562A}"/>
    <cellStyle name="Comma 54 10" xfId="52415" xr:uid="{0F1EE576-1E4B-477D-8763-CD6FD2985231}"/>
    <cellStyle name="Comma 54 11" xfId="52663" xr:uid="{BD8CA141-C63A-4C5E-867A-178A0FEDF5C9}"/>
    <cellStyle name="Comma 54 12" xfId="53155" xr:uid="{6DA648AF-E4E2-4384-A8F1-C35D5387D68D}"/>
    <cellStyle name="Comma 54 2" xfId="49051" xr:uid="{8DDEE281-BB45-4A18-8705-4230DC83A299}"/>
    <cellStyle name="Comma 54 2 10" xfId="53156" xr:uid="{747CDED3-C716-446C-99FC-67A043F5E632}"/>
    <cellStyle name="Comma 54 2 2" xfId="50571" xr:uid="{E1FAE5EC-49A6-41A6-964B-2784F16B9C47}"/>
    <cellStyle name="Comma 54 2 2 2" xfId="52913" xr:uid="{8700D4F3-0389-4B87-A86E-3CA81853D52E}"/>
    <cellStyle name="Comma 54 2 2 3" xfId="53402" xr:uid="{17F3F80F-A74A-4CC6-AD69-BA812A119862}"/>
    <cellStyle name="Comma 54 2 3" xfId="51028" xr:uid="{2979DC4F-3171-4458-85E1-FB1620B6D56A}"/>
    <cellStyle name="Comma 54 2 4" xfId="51360" xr:uid="{00A2922F-AB8F-4DEF-A244-1B9CA39B2097}"/>
    <cellStyle name="Comma 54 2 5" xfId="51639" xr:uid="{374833F5-9B29-434E-9CB5-1291EE108A95}"/>
    <cellStyle name="Comma 54 2 6" xfId="51908" xr:uid="{EF47698E-BC4E-44A3-992F-48B4819E5529}"/>
    <cellStyle name="Comma 54 2 7" xfId="52161" xr:uid="{EB8AA6BF-04F8-4835-9B78-42D2DB52253A}"/>
    <cellStyle name="Comma 54 2 8" xfId="52416" xr:uid="{528F6344-F565-4B77-B050-5DCF565C6B67}"/>
    <cellStyle name="Comma 54 2 9" xfId="52664" xr:uid="{2311530F-193F-44C7-A134-D0E4D5FDDC2F}"/>
    <cellStyle name="Comma 54 3" xfId="49050" xr:uid="{46ECA38D-0DE2-4446-8B68-456A32CB7E92}"/>
    <cellStyle name="Comma 54 3 2" xfId="52912" xr:uid="{6055EAC5-CBA1-4773-9F73-FA23C9C5A056}"/>
    <cellStyle name="Comma 54 3 3" xfId="53401" xr:uid="{710656BE-2521-4918-916A-1479B24091B7}"/>
    <cellStyle name="Comma 54 4" xfId="50570" xr:uid="{9ACC0AFA-2CD3-4E34-8C56-A2C880D6DF55}"/>
    <cellStyle name="Comma 54 4 2" xfId="56270" xr:uid="{7057AC43-10EC-4D63-991B-6F92793AB532}"/>
    <cellStyle name="Comma 54 5" xfId="51027" xr:uid="{58FC0BDD-13B7-4943-BC2E-1F85A6E15800}"/>
    <cellStyle name="Comma 54 6" xfId="51359" xr:uid="{56D9FFB2-E55F-40E3-880F-D223D15B6630}"/>
    <cellStyle name="Comma 54 7" xfId="51638" xr:uid="{ABCA96A1-1244-495F-B8CA-3D445E1F093F}"/>
    <cellStyle name="Comma 54 8" xfId="51907" xr:uid="{80A8C3CA-D573-4AF1-91B6-E6542A1F36AF}"/>
    <cellStyle name="Comma 54 9" xfId="52160" xr:uid="{E4D5EAD0-84EB-48DA-8BF4-8A66A2FB2D2A}"/>
    <cellStyle name="Comma 55" xfId="3229" xr:uid="{F8B79DC5-B0C1-481D-973F-C3330B4B076B}"/>
    <cellStyle name="Comma 55 2" xfId="56271" xr:uid="{BE05BDD7-0D7F-4E8E-A8BC-0C822FC48345}"/>
    <cellStyle name="Comma 56" xfId="3230" xr:uid="{7E5FA352-E1FE-45A3-9163-E1CFE39EFED9}"/>
    <cellStyle name="Comma 56 2" xfId="49052" xr:uid="{753C5BED-8119-49A5-8250-294C5D3FB9C4}"/>
    <cellStyle name="Comma 56 2 2" xfId="56272" xr:uid="{A6602489-1696-4190-899D-84B7F22817D0}"/>
    <cellStyle name="Comma 57" xfId="3231" xr:uid="{F828DE8B-B359-451F-8EF4-EE98EB1F5B46}"/>
    <cellStyle name="Comma 57 2" xfId="49053" xr:uid="{ACF01112-0E86-41C7-8DBE-3876E27F6FF6}"/>
    <cellStyle name="Comma 57 2 2" xfId="56273" xr:uid="{83E618EE-5C27-4F37-8BC4-2128CCF28E8A}"/>
    <cellStyle name="Comma 58" xfId="3232" xr:uid="{94F21E47-4970-4128-AA2D-81E54A2CF6B9}"/>
    <cellStyle name="Comma 58 2" xfId="49054" xr:uid="{2925E900-40BE-40B7-97DD-824E12A41F01}"/>
    <cellStyle name="Comma 58 2 2" xfId="56274" xr:uid="{1803B635-8377-4EBF-96D9-6E33EA0BB846}"/>
    <cellStyle name="Comma 59" xfId="3233" xr:uid="{425FE3D6-929C-4D78-9ABF-212535594E32}"/>
    <cellStyle name="Comma 59 2" xfId="49056" xr:uid="{E7A1DD8C-6C7B-4AD7-A884-B1631A099FE1}"/>
    <cellStyle name="Comma 59 3" xfId="49055" xr:uid="{F58025E5-6408-4DB9-8A4B-FC6FBE1A6C56}"/>
    <cellStyle name="Comma 59 3 2" xfId="56275" xr:uid="{C900421B-FB75-40B5-86F5-5E5750442F53}"/>
    <cellStyle name="Comma 6" xfId="123" xr:uid="{00000000-0005-0000-0000-00004A000000}"/>
    <cellStyle name="Comma 6 2" xfId="1292" xr:uid="{F46DEC67-2656-4B9F-BE56-8F6E95F9EFC1}"/>
    <cellStyle name="Comma 6 2 2" xfId="49058" xr:uid="{F6263942-FCC9-43DC-A6DE-BF67DE1AFA33}"/>
    <cellStyle name="Comma 6 2 3" xfId="3234" xr:uid="{C212074E-9769-4176-83EC-5B40AE824511}"/>
    <cellStyle name="Comma 6 3" xfId="1293" xr:uid="{B1295E48-E1F9-49E0-99E3-12C5C0F67A98}"/>
    <cellStyle name="Comma 6 3 2" xfId="49059" xr:uid="{41228671-130D-4EB1-BD8A-16AAD3935BA7}"/>
    <cellStyle name="Comma 6 3 3" xfId="3235" xr:uid="{6EE0969E-00F6-4BA7-8768-C00E1935DAE7}"/>
    <cellStyle name="Comma 6 4" xfId="1294" xr:uid="{2A26254D-371B-4835-ACA7-726353123335}"/>
    <cellStyle name="Comma 6 4 2" xfId="56229" xr:uid="{E02B62C7-D0E9-4249-9A02-39AF0BF11687}"/>
    <cellStyle name="Comma 6 4 3" xfId="3236" xr:uid="{CE04D424-5638-4040-AAA6-0889D1138CFB}"/>
    <cellStyle name="Comma 6 5" xfId="1291" xr:uid="{6C5A009E-5279-4C83-99A5-7E0C5F04D9A5}"/>
    <cellStyle name="Comma 6 5 2" xfId="3237" xr:uid="{DC63AEE4-DD4E-4DA6-AA27-6F0FA505BD28}"/>
    <cellStyle name="Comma 6 6" xfId="49057" xr:uid="{6F8066F6-63EC-465D-921E-53CCC4691F2C}"/>
    <cellStyle name="Comma 60" xfId="3238" xr:uid="{0DFBFB2C-4C58-40EF-A115-F7504DB6433D}"/>
    <cellStyle name="Comma 60 10" xfId="52665" xr:uid="{3E984975-4015-4EFC-84A7-53708A10A5A4}"/>
    <cellStyle name="Comma 60 11" xfId="53157" xr:uid="{A4C46D4A-7EEE-4E66-A191-47369EF7CB50}"/>
    <cellStyle name="Comma 60 2" xfId="49060" xr:uid="{C3E4DBC3-2F0E-4DD5-B16E-E43F8CBB1848}"/>
    <cellStyle name="Comma 60 2 2" xfId="52914" xr:uid="{2C3A2575-7565-406C-AD41-C669BE83D760}"/>
    <cellStyle name="Comma 60 2 3" xfId="53403" xr:uid="{6157B48F-9B36-42C3-B2A8-FC088F190497}"/>
    <cellStyle name="Comma 60 3" xfId="50572" xr:uid="{38A084F3-4EB6-4F2E-AB7F-B561B23B5B90}"/>
    <cellStyle name="Comma 60 3 2" xfId="56276" xr:uid="{BAF8854D-5FB3-41EB-B014-4CF2EF32C520}"/>
    <cellStyle name="Comma 60 4" xfId="51029" xr:uid="{0223F734-AC56-4CEC-9D9C-B16ED277FE10}"/>
    <cellStyle name="Comma 60 5" xfId="51361" xr:uid="{3EA4BD0B-851B-44B6-BE05-69EFDE0F50D1}"/>
    <cellStyle name="Comma 60 6" xfId="51640" xr:uid="{A5E32F75-225A-4AA9-86C2-5D8CAC07827D}"/>
    <cellStyle name="Comma 60 7" xfId="51909" xr:uid="{5701E8B0-0CAE-4BD0-AE73-1EA6E1FAB983}"/>
    <cellStyle name="Comma 60 8" xfId="52162" xr:uid="{4ABDF9E3-09A5-4712-97B2-CB4B9AF2D688}"/>
    <cellStyle name="Comma 60 9" xfId="52417" xr:uid="{0305F293-EAD6-4806-BB3F-100647905BFF}"/>
    <cellStyle name="Comma 61" xfId="3239" xr:uid="{613B4147-68C4-43D6-BA35-906609C318FD}"/>
    <cellStyle name="Comma 61 2" xfId="49061" xr:uid="{CD58140D-169E-4C23-B791-92B74BF2D947}"/>
    <cellStyle name="Comma 61 2 2" xfId="56292" xr:uid="{2F673E21-D359-446A-AAA6-4B133839D349}"/>
    <cellStyle name="Comma 62" xfId="3240" xr:uid="{01964D21-16CD-4600-B667-609FC97EDD61}"/>
    <cellStyle name="Comma 62 2" xfId="49062" xr:uid="{49026E6F-08DD-418D-9A85-49EEA3319E98}"/>
    <cellStyle name="Comma 62 2 2" xfId="56300" xr:uid="{1455DEBC-65CA-4968-8CFF-9BBDBC8AE406}"/>
    <cellStyle name="Comma 63" xfId="3241" xr:uid="{ABD65385-5CF7-46A7-B48B-16A0FAEE4EA8}"/>
    <cellStyle name="Comma 63 2" xfId="51562" xr:uid="{B5F44B57-18F9-4D76-A51C-71094D16849D}"/>
    <cellStyle name="Comma 63 2 2" xfId="53087" xr:uid="{C6435000-6551-49BD-8A79-FEBC8EBE2808}"/>
    <cellStyle name="Comma 63 2 3" xfId="53575" xr:uid="{1C097CD3-72D0-458B-9ACD-76ED885EE9BD}"/>
    <cellStyle name="Comma 63 3" xfId="51840" xr:uid="{0D98082F-82AF-43FD-9F85-C5165E0B669A}"/>
    <cellStyle name="Comma 63 3 2" xfId="56285" xr:uid="{983EF5F6-208D-4E2E-853B-362481EFD518}"/>
    <cellStyle name="Comma 63 4" xfId="52088" xr:uid="{48A1CB37-091D-450D-8377-EFA5AFBF55A1}"/>
    <cellStyle name="Comma 63 5" xfId="52343" xr:uid="{D924852B-93D9-48CB-9148-EA0AB999D7C6}"/>
    <cellStyle name="Comma 63 6" xfId="52596" xr:uid="{C692600C-509D-40EF-A6C9-D17989FB5946}"/>
    <cellStyle name="Comma 63 7" xfId="52846" xr:uid="{256B525C-5A1F-4056-9975-EAF6F752F3EE}"/>
    <cellStyle name="Comma 63 8" xfId="53336" xr:uid="{C68D53C0-AF8E-44B7-B707-AC258140E338}"/>
    <cellStyle name="Comma 64" xfId="3242" xr:uid="{C9764EBD-0B08-4CA2-93AF-CC2AAAFDD495}"/>
    <cellStyle name="Comma 64 2" xfId="56298" xr:uid="{8ADC250D-E0CD-4A64-95C6-C45E503BE07E}"/>
    <cellStyle name="Comma 64 3" xfId="53579" xr:uid="{573B3122-4817-4EDD-A47F-EC8594CC7C79}"/>
    <cellStyle name="Comma 65" xfId="3243" xr:uid="{65737EB0-5E4C-495D-AA2D-9DCD015094C3}"/>
    <cellStyle name="Comma 65 2" xfId="56283" xr:uid="{83E5F46C-AF22-4E3A-B5EF-653FE53E9CAE}"/>
    <cellStyle name="Comma 66" xfId="3244" xr:uid="{B13BB673-01CE-4A7F-8F36-0C97D8B9D04A}"/>
    <cellStyle name="Comma 66 2" xfId="56296" xr:uid="{A7F95230-11C9-4D2D-83CE-AB0E5BA355AF}"/>
    <cellStyle name="Comma 67" xfId="3245" xr:uid="{2AB80281-ECC6-4138-8842-D5EFED225D05}"/>
    <cellStyle name="Comma 67 2" xfId="56281" xr:uid="{8B2A171E-CB92-4FBF-BE81-D1CB7461911D}"/>
    <cellStyle name="Comma 68" xfId="3246" xr:uid="{8EA697D8-B5EB-40AD-B192-2717E8BFC299}"/>
    <cellStyle name="Comma 68 2" xfId="56295" xr:uid="{07D8D21B-4A3D-4879-9FD2-EC1E72AD783D}"/>
    <cellStyle name="Comma 69" xfId="3247" xr:uid="{D3022628-2054-4F6B-9A62-853F90782A82}"/>
    <cellStyle name="Comma 69 2" xfId="56280" xr:uid="{5930672C-2827-4763-81F0-179B6FAB7BEE}"/>
    <cellStyle name="Comma 7" xfId="125" xr:uid="{00000000-0005-0000-0000-00004B000000}"/>
    <cellStyle name="Comma 7 2" xfId="1296" xr:uid="{1068B1AC-9FCC-4EC4-94D5-2CBB0B28EDF5}"/>
    <cellStyle name="Comma 7 2 2" xfId="49065" xr:uid="{44F10B8E-3A69-4317-9B5A-BDD4E8D2BDDD}"/>
    <cellStyle name="Comma 7 2 3" xfId="49064" xr:uid="{1640CFB9-4413-4629-B789-AC241289D585}"/>
    <cellStyle name="Comma 7 3" xfId="1297" xr:uid="{523BEA89-E10C-4028-8815-200FE908030C}"/>
    <cellStyle name="Comma 7 3 2" xfId="49066" xr:uid="{09A1EEBF-1D6B-40B5-BC1D-40789B242CC0}"/>
    <cellStyle name="Comma 7 4" xfId="1298" xr:uid="{3C9E8375-97BC-4540-A1BB-CCE4CFAFFDDA}"/>
    <cellStyle name="Comma 7 4 2" xfId="49067" xr:uid="{14775D2D-93BC-466F-B4C1-2E848685A77A}"/>
    <cellStyle name="Comma 7 5" xfId="1299" xr:uid="{EB47197D-EC13-4AB6-8E93-41411B43A0FC}"/>
    <cellStyle name="Comma 7 5 2" xfId="56124" xr:uid="{27B91138-4F45-4BFE-840E-FA49CCF559E3}"/>
    <cellStyle name="Comma 7 5 3" xfId="49063" xr:uid="{9E54A9D9-4B86-425A-91DB-40E7829AD734}"/>
    <cellStyle name="Comma 7 6" xfId="1295" xr:uid="{DA8F7924-31B7-496A-99E6-7AD734110AE0}"/>
    <cellStyle name="Comma 70" xfId="3248" xr:uid="{A8C0E16D-AA16-4368-918A-3D9FEAE1647A}"/>
    <cellStyle name="Comma 70 2" xfId="56294" xr:uid="{F5472445-5027-48BC-B58D-EFFA08C0D791}"/>
    <cellStyle name="Comma 71" xfId="3249" xr:uid="{6DAC7D78-6855-4A6C-B77B-DE5726DE1537}"/>
    <cellStyle name="Comma 71 2" xfId="56278" xr:uid="{A167EE7D-EE3C-4349-8755-B04D7E5F8065}"/>
    <cellStyle name="Comma 72" xfId="3250" xr:uid="{076AECCA-606B-4587-A92F-66BB39CCCA94}"/>
    <cellStyle name="Comma 72 2" xfId="56277" xr:uid="{CBEF3950-1F22-4486-9D61-E9E45275B46D}"/>
    <cellStyle name="Comma 73" xfId="3251" xr:uid="{324BA7F3-40B6-48E4-97E2-2069EEF97FF1}"/>
    <cellStyle name="Comma 73 2" xfId="56299" xr:uid="{CF235448-F4D4-4D3A-96A3-2D22FE59E71F}"/>
    <cellStyle name="Comma 74" xfId="3252" xr:uid="{06D4396C-8697-448D-9BC1-56A2BC27EC6B}"/>
    <cellStyle name="Comma 74 2" xfId="56284" xr:uid="{BE628E8A-8E5C-44BC-9550-9FBE9B2818A0}"/>
    <cellStyle name="Comma 75" xfId="3253" xr:uid="{395E3657-7F64-4586-958B-FB4618EDB04B}"/>
    <cellStyle name="Comma 75 2" xfId="56297" xr:uid="{C7C6BB8C-46CB-47EE-B32E-CDFD4A1BF3CC}"/>
    <cellStyle name="Comma 76" xfId="3254" xr:uid="{DAFFAC97-9310-495C-B92A-2E9B9DDA0870}"/>
    <cellStyle name="Comma 76 2" xfId="56282" xr:uid="{6AD00023-2EFC-42A1-B24B-72FB6987FBDD}"/>
    <cellStyle name="Comma 77" xfId="3255" xr:uid="{77AB892F-4271-4B4D-B277-D0CB8117EF15}"/>
    <cellStyle name="Comma 77 2" xfId="56301" xr:uid="{D406A0DA-748A-434E-9203-E31111243169}"/>
    <cellStyle name="Comma 78" xfId="3256" xr:uid="{9CDADB8F-4C7B-4F5A-BAE0-8250663C36EE}"/>
    <cellStyle name="Comma 78 2" xfId="56302" xr:uid="{98F1AB13-DA0A-4F7A-887F-1D7843617909}"/>
    <cellStyle name="Comma 79" xfId="3257" xr:uid="{6E61DC9E-2B1E-4993-B94C-D8043015F0CE}"/>
    <cellStyle name="Comma 79 2" xfId="56303" xr:uid="{D6A1FD30-B177-461D-B0FC-A9D8D35477E3}"/>
    <cellStyle name="Comma 8" xfId="99" xr:uid="{00000000-0005-0000-0000-00004C000000}"/>
    <cellStyle name="Comma 8 2" xfId="1301" xr:uid="{EDB1F758-CB55-4950-B63B-2D123C41B93A}"/>
    <cellStyle name="Comma 8 2 10" xfId="52666" xr:uid="{719A913E-3AFE-4C7E-8300-D22B4D57ECD3}"/>
    <cellStyle name="Comma 8 2 11" xfId="53158" xr:uid="{625A871F-DCA6-474B-86BC-3CF31C6B4B97}"/>
    <cellStyle name="Comma 8 2 12" xfId="3259" xr:uid="{FD5A0A3F-3007-4A10-B921-56752E118CE1}"/>
    <cellStyle name="Comma 8 2 2" xfId="49069" xr:uid="{5E103276-5F42-4181-A883-9D629BF5BB0F}"/>
    <cellStyle name="Comma 8 2 2 2" xfId="52915" xr:uid="{741C9B8A-4E4C-4531-AD68-2F5BE8A23F22}"/>
    <cellStyle name="Comma 8 2 2 3" xfId="53404" xr:uid="{B43C21F9-A7EA-418C-9382-C556FD146052}"/>
    <cellStyle name="Comma 8 2 3" xfId="50573" xr:uid="{5B56D4FB-6AD6-498E-8A5A-C7C0A199C026}"/>
    <cellStyle name="Comma 8 2 4" xfId="51030" xr:uid="{E32AA7AA-DC18-4938-86D4-73F5CA124EC8}"/>
    <cellStyle name="Comma 8 2 5" xfId="51362" xr:uid="{25B40355-9EF0-4806-A0F5-FBA1EAD09624}"/>
    <cellStyle name="Comma 8 2 6" xfId="51641" xr:uid="{CFE14AC7-E890-4CC5-895A-9CED13F893CE}"/>
    <cellStyle name="Comma 8 2 7" xfId="51910" xr:uid="{F3DF0722-59DE-4BE9-8EDE-106197B6F770}"/>
    <cellStyle name="Comma 8 2 8" xfId="52163" xr:uid="{66BBE804-0D35-407D-9A16-0788E1653F27}"/>
    <cellStyle name="Comma 8 2 9" xfId="52418" xr:uid="{FAF6C3A0-57F1-4D05-8D70-6963B786A8AF}"/>
    <cellStyle name="Comma 8 3" xfId="1302" xr:uid="{AF6A9529-2292-40A9-BD17-434BD2582AC7}"/>
    <cellStyle name="Comma 8 3 10" xfId="53159" xr:uid="{C2C59B7A-76A5-423B-86E3-BE21F5298376}"/>
    <cellStyle name="Comma 8 3 11" xfId="49070" xr:uid="{2227349F-06C2-408D-9ED8-118D3E2038FC}"/>
    <cellStyle name="Comma 8 3 2" xfId="50574" xr:uid="{DE7C9CB2-A8F0-4116-B17B-1A239260FC1A}"/>
    <cellStyle name="Comma 8 3 2 2" xfId="52916" xr:uid="{2D53596D-77C4-4F7E-A6A7-75B028D1F88E}"/>
    <cellStyle name="Comma 8 3 2 3" xfId="53405" xr:uid="{6A405E60-8C24-4562-827F-C39D6B666CF4}"/>
    <cellStyle name="Comma 8 3 3" xfId="51031" xr:uid="{2CEA30CF-DFD5-4689-9CD1-BC5F64DEB562}"/>
    <cellStyle name="Comma 8 3 4" xfId="51363" xr:uid="{AD380D40-228B-41A9-B05B-2E8A206A2C7D}"/>
    <cellStyle name="Comma 8 3 5" xfId="51642" xr:uid="{433A2B25-2917-4ADE-932F-7D3A96D69D1E}"/>
    <cellStyle name="Comma 8 3 6" xfId="51911" xr:uid="{9345A0A7-3F4F-4859-BA6D-3B8FF098D755}"/>
    <cellStyle name="Comma 8 3 7" xfId="52164" xr:uid="{E26B5BAC-DF58-4D2F-9D77-BF628C242616}"/>
    <cellStyle name="Comma 8 3 8" xfId="52419" xr:uid="{A96302E2-7E80-40EC-A04F-4CA8F59C3D04}"/>
    <cellStyle name="Comma 8 3 9" xfId="52667" xr:uid="{D42FA45F-7F3E-4D84-A32E-A61F13C00EBD}"/>
    <cellStyle name="Comma 8 4" xfId="1303" xr:uid="{C1C8297A-6A38-449D-A56A-6E1D5A4523B5}"/>
    <cellStyle name="Comma 8 4 10" xfId="53160" xr:uid="{0A43B15E-D9FC-45B7-B859-D6F18237DAF7}"/>
    <cellStyle name="Comma 8 4 11" xfId="49071" xr:uid="{CCB63130-8896-4A61-A14B-F4F7F0CB4016}"/>
    <cellStyle name="Comma 8 4 2" xfId="50575" xr:uid="{4EC5578E-F169-47C5-86FD-5790B97F8CB0}"/>
    <cellStyle name="Comma 8 4 2 2" xfId="52917" xr:uid="{561D808C-365D-48A1-B47D-52146E5F547D}"/>
    <cellStyle name="Comma 8 4 2 3" xfId="53406" xr:uid="{52B33D52-8E46-4924-B278-598924A7BDBD}"/>
    <cellStyle name="Comma 8 4 3" xfId="51032" xr:uid="{F9620325-DE46-49F0-AEE1-1D9DA954C193}"/>
    <cellStyle name="Comma 8 4 4" xfId="51364" xr:uid="{49C15E6B-142F-4AFF-80F8-3E9A24C585D8}"/>
    <cellStyle name="Comma 8 4 5" xfId="51643" xr:uid="{57E91F8E-2C48-48E9-A1ED-4939497CFDF3}"/>
    <cellStyle name="Comma 8 4 6" xfId="51912" xr:uid="{C4B82BF9-A2AC-466A-BE53-AA3B16BB1E00}"/>
    <cellStyle name="Comma 8 4 7" xfId="52165" xr:uid="{91C18361-FA93-48DA-8C12-7F7FA7D64DF3}"/>
    <cellStyle name="Comma 8 4 8" xfId="52420" xr:uid="{40F1B991-646F-419D-917C-2B9B57BE6739}"/>
    <cellStyle name="Comma 8 4 9" xfId="52668" xr:uid="{76A88844-F5BF-4246-9658-E8D50CC24453}"/>
    <cellStyle name="Comma 8 5" xfId="1300" xr:uid="{C6129665-CCF4-4630-A878-325CDBE236A7}"/>
    <cellStyle name="Comma 8 5 2" xfId="56239" xr:uid="{74D55102-DA99-4C19-A6A6-3C0DE0E5E3A8}"/>
    <cellStyle name="Comma 8 5 3" xfId="49068" xr:uid="{CB3854CB-B8D8-466C-ADF1-62F92D2A9171}"/>
    <cellStyle name="Comma 8 6" xfId="152" xr:uid="{3EFEBADD-0435-4899-8D5C-DA1AECD6B8EF}"/>
    <cellStyle name="Comma 8 6 2" xfId="3258" xr:uid="{9F145244-22D8-4D7B-944D-7B8BB943163D}"/>
    <cellStyle name="Comma 8 7" xfId="1980" xr:uid="{7AA60993-F1AB-4E62-AFD8-C60DECBB98E0}"/>
    <cellStyle name="Comma 80" xfId="3260" xr:uid="{349DEFF8-4D20-4DCD-BA9C-07B8E8892163}"/>
    <cellStyle name="Comma 80 2" xfId="56304" xr:uid="{562BD887-2713-4318-AD08-AABFC02302A4}"/>
    <cellStyle name="Comma 81" xfId="3261" xr:uid="{70FC1822-6068-4BBC-A9FB-15B680EA86C5}"/>
    <cellStyle name="Comma 81 2" xfId="56305" xr:uid="{12FDAFED-C939-4ECE-845E-08229C152C56}"/>
    <cellStyle name="Comma 82" xfId="3262" xr:uid="{FA575687-8A06-430B-9FAE-3104FFFE5BFF}"/>
    <cellStyle name="Comma 82 2" xfId="56306" xr:uid="{06F2FE87-D9E1-4B5B-85BC-1B4A14276F20}"/>
    <cellStyle name="Comma 83" xfId="3263" xr:uid="{9EB68CBD-6896-4E4A-AB02-7771BDCC8D08}"/>
    <cellStyle name="Comma 83 2" xfId="56307" xr:uid="{041BED37-9556-4FEC-BC22-AF4A06D8022C}"/>
    <cellStyle name="Comma 84" xfId="3264" xr:uid="{A104451B-3EAA-4604-A414-936067610973}"/>
    <cellStyle name="Comma 84 2" xfId="56308" xr:uid="{5195DE06-BB73-43C9-8DF8-530E6D95435B}"/>
    <cellStyle name="Comma 85" xfId="3265" xr:uid="{ACF47CAA-9DE8-40C6-85FC-EFC99EF23AC0}"/>
    <cellStyle name="Comma 85 2" xfId="56309" xr:uid="{A8BFEBEE-C99B-4056-B554-310E74AE6B2B}"/>
    <cellStyle name="Comma 86" xfId="3266" xr:uid="{E5C9157E-D239-430F-ABCE-685C63B944DF}"/>
    <cellStyle name="Comma 86 2" xfId="56310" xr:uid="{4C84401C-0455-484F-94C4-E09777CB25ED}"/>
    <cellStyle name="Comma 87" xfId="3267" xr:uid="{C8B044D1-C2E1-437C-B810-2FE8D8F1DE69}"/>
    <cellStyle name="Comma 87 2" xfId="56311" xr:uid="{041C0D21-77DB-4ED3-8364-7DC59A3949CE}"/>
    <cellStyle name="Comma 88" xfId="3268" xr:uid="{F457A295-CF32-43D6-AFEC-6EA4BA83AC13}"/>
    <cellStyle name="Comma 88 2" xfId="56312" xr:uid="{9FCDE81E-1B0B-47DA-86A5-A34AACCA50C2}"/>
    <cellStyle name="Comma 89" xfId="3269" xr:uid="{6179BBAB-2C3E-44BA-85BC-481185AB8F0B}"/>
    <cellStyle name="Comma 89 2" xfId="56313" xr:uid="{15401172-F2B1-4ED5-AA02-5DDEF8205311}"/>
    <cellStyle name="Comma 9" xfId="143" xr:uid="{5AB7207E-5688-4F34-872F-0673165F492F}"/>
    <cellStyle name="Comma 9 2" xfId="1305" xr:uid="{58303D80-19E6-4FE5-A736-62DFED5A1B35}"/>
    <cellStyle name="Comma 9 2 2" xfId="49073" xr:uid="{F44C5617-96CF-4DBB-AEA1-7BF96AC628A0}"/>
    <cellStyle name="Comma 9 2 3" xfId="3271" xr:uid="{A454841E-6FDA-48A6-855F-EF407AEFAE46}"/>
    <cellStyle name="Comma 9 3" xfId="1306" xr:uid="{7405B147-E047-4966-987D-C8533013469A}"/>
    <cellStyle name="Comma 9 3 2" xfId="49074" xr:uid="{2CF0166C-8EB6-4BB0-8B1D-39B010812594}"/>
    <cellStyle name="Comma 9 4" xfId="1307" xr:uid="{C68C39F4-225C-42EE-8AF9-6B0018C2A026}"/>
    <cellStyle name="Comma 9 4 2" xfId="56222" xr:uid="{32E174CF-4EB3-448E-869F-44255557A37D}"/>
    <cellStyle name="Comma 9 4 3" xfId="49072" xr:uid="{A3BD5B2E-51CA-4ED2-A280-360B579DEA6C}"/>
    <cellStyle name="Comma 9 5" xfId="1304" xr:uid="{0CB770BA-6C74-41FC-B86E-B045B6C1D4E4}"/>
    <cellStyle name="Comma 9 6" xfId="1803" xr:uid="{8816C229-A059-4484-AA4B-0D036C1A5A45}"/>
    <cellStyle name="Comma 9 7" xfId="3270" xr:uid="{5D2C795B-978E-4E3F-A315-95AB6C79A258}"/>
    <cellStyle name="Comma 90" xfId="3272" xr:uid="{9545C9DD-94C8-4267-A09C-90FCC9BF0939}"/>
    <cellStyle name="Comma 90 2" xfId="56314" xr:uid="{D68FF5F8-87E5-4DB4-A68D-4C200F7D5856}"/>
    <cellStyle name="Comma 91" xfId="3273" xr:uid="{4278DB12-41E8-44D1-A109-21052600692F}"/>
    <cellStyle name="Comma 91 2" xfId="56315" xr:uid="{4A979B52-CCC1-41E2-9A06-DCB8562781A7}"/>
    <cellStyle name="Comma 92" xfId="3274" xr:uid="{1561258A-42C9-4EA5-9A0D-B52F001C3883}"/>
    <cellStyle name="Comma 92 2" xfId="56316" xr:uid="{1A3818D3-6E0D-4852-8721-D8B8D719AD4C}"/>
    <cellStyle name="Comma 93" xfId="3275" xr:uid="{5F96E268-CCB3-40DB-8C1A-8DBE4CA38381}"/>
    <cellStyle name="Comma 93 2" xfId="56317" xr:uid="{24407B35-6595-4A7A-BF80-F7017353B8FD}"/>
    <cellStyle name="Comma 94" xfId="3276" xr:uid="{0B8A3F77-7B66-4EF5-8495-C2F27A2764B7}"/>
    <cellStyle name="Comma 94 2" xfId="56318" xr:uid="{C8987132-4A80-4516-B286-401333F62247}"/>
    <cellStyle name="Comma 95" xfId="3277" xr:uid="{DE3D2AFF-F047-4DCB-87D9-06F6BC212CC1}"/>
    <cellStyle name="Comma 95 2" xfId="56319" xr:uid="{232FB649-E199-4B61-ACD6-4BDEF4C36B3F}"/>
    <cellStyle name="Comma 96" xfId="3278" xr:uid="{F604A21D-785C-4FAA-9F30-F2052FD74E3B}"/>
    <cellStyle name="Comma 96 2" xfId="56320" xr:uid="{6F0F4D97-4885-4F89-9B73-E6E398A5A911}"/>
    <cellStyle name="Comma 97" xfId="3279" xr:uid="{8BAF54C0-E271-499D-B585-B2BD088F6E3E}"/>
    <cellStyle name="Comma 97 2" xfId="56321" xr:uid="{63003790-F376-40FD-AED1-C11C8B9FC410}"/>
    <cellStyle name="Comma 98" xfId="3280" xr:uid="{0D157691-F62F-4834-8E53-3C8B569E1222}"/>
    <cellStyle name="Comma 98 2" xfId="56322" xr:uid="{064C9792-5743-4288-814B-86B0176A9AAA}"/>
    <cellStyle name="Comma 99" xfId="3281" xr:uid="{AB5442AF-BAE8-486D-AFEB-113221DBEAC2}"/>
    <cellStyle name="Comma 99 2" xfId="56323" xr:uid="{C71015B2-9D95-4C83-BE8F-D3417A001AC4}"/>
    <cellStyle name="comma zerodec" xfId="1308" xr:uid="{5A0E68C4-BD62-4AFA-847B-281E76EDF36A}"/>
    <cellStyle name="Comma0" xfId="3282" xr:uid="{23D205C8-A1DF-4ABE-9047-006CCE01DFE8}"/>
    <cellStyle name="Comma0 2" xfId="3283" xr:uid="{9B953701-5944-4738-AAA8-2BDC6E9A7053}"/>
    <cellStyle name="Comma0 2 2" xfId="49076" xr:uid="{63786234-574C-4F48-91BA-439FE74951E7}"/>
    <cellStyle name="Comma0 3" xfId="49077" xr:uid="{5FF6ACDC-5F30-4A79-8224-9A428556665A}"/>
    <cellStyle name="Comma0 4" xfId="49075" xr:uid="{C766ED3C-63E0-4CA2-92FF-650346485F1E}"/>
    <cellStyle name="Curren - Style3" xfId="49078" xr:uid="{7D890424-703F-42EB-990B-7E49F380DD2B}"/>
    <cellStyle name="Curren - Style4" xfId="49079" xr:uid="{02D078DE-8848-441B-B4E8-876C03F265AB}"/>
    <cellStyle name="Currency (0.00)" xfId="3284" xr:uid="{05F87B01-8B7A-4863-82E3-93CEB158BC25}"/>
    <cellStyle name="Currency (0.00) 10" xfId="3285" xr:uid="{35977A6D-A06F-4D82-BA9C-5B019E103120}"/>
    <cellStyle name="Currency (0.00) 10 2" xfId="3286" xr:uid="{D520F32B-3AF1-420B-87D4-7366776B06D2}"/>
    <cellStyle name="Currency (0.00) 10 2 2" xfId="3287" xr:uid="{3CBC506F-1212-4AA5-BD8B-F642E544F4A3}"/>
    <cellStyle name="Currency (0.00) 10 2 3" xfId="3288" xr:uid="{8C7CCAA1-9C86-4E07-8F34-205F573EECE1}"/>
    <cellStyle name="Currency (0.00) 10 3" xfId="3289" xr:uid="{BFA2D554-4AED-43FF-BBB6-B1E8CE7DC320}"/>
    <cellStyle name="Currency (0.00) 10 4" xfId="3290" xr:uid="{0759A791-286B-442B-8217-84B9C77E70B3}"/>
    <cellStyle name="Currency (0.00) 10 5" xfId="3291" xr:uid="{AAE3CAB9-92C1-486F-B693-0DBDCA41175E}"/>
    <cellStyle name="Currency (0.00) 11" xfId="3292" xr:uid="{E0A72346-877F-48AF-A466-BE1C8C72BBAC}"/>
    <cellStyle name="Currency (0.00) 11 2" xfId="3293" xr:uid="{1C64429F-1C81-4A72-A68B-772D3BA851A4}"/>
    <cellStyle name="Currency (0.00) 11 2 2" xfId="3294" xr:uid="{75CF670D-CC4A-4245-9910-B7E3BE94D7C8}"/>
    <cellStyle name="Currency (0.00) 11 2 3" xfId="3295" xr:uid="{652DC43E-1310-4F41-A893-BF93CF239D4C}"/>
    <cellStyle name="Currency (0.00) 11 3" xfId="3296" xr:uid="{AFD3E546-33CD-4475-B83C-DEC30453C905}"/>
    <cellStyle name="Currency (0.00) 11 4" xfId="3297" xr:uid="{A93742E1-3A77-47A8-9F4A-7964392BF021}"/>
    <cellStyle name="Currency (0.00) 11 5" xfId="3298" xr:uid="{3CF4F7E5-13DF-444D-8078-987AE1CBE0F0}"/>
    <cellStyle name="Currency (0.00) 12" xfId="3299" xr:uid="{961D8E66-EDB5-4B8A-87E9-FACC6F6949C6}"/>
    <cellStyle name="Currency (0.00) 12 2" xfId="3300" xr:uid="{E1D41941-2923-4B9A-BCF9-4CBCA671DE68}"/>
    <cellStyle name="Currency (0.00) 12 2 2" xfId="3301" xr:uid="{0FAD299B-DF3E-4A4E-BF6C-BB317235548B}"/>
    <cellStyle name="Currency (0.00) 12 2 3" xfId="3302" xr:uid="{88CC1914-75AC-400A-86DE-E154ACD50C86}"/>
    <cellStyle name="Currency (0.00) 12 3" xfId="3303" xr:uid="{8D28976D-841F-4DC2-AB18-D2829D07F2F9}"/>
    <cellStyle name="Currency (0.00) 12 4" xfId="3304" xr:uid="{12ECD63D-AC7E-441B-B602-B82C88DFE2A4}"/>
    <cellStyle name="Currency (0.00) 12 5" xfId="3305" xr:uid="{E9BCEEE6-A9A9-42CB-B9D6-65F4C7622450}"/>
    <cellStyle name="Currency (0.00) 13" xfId="3306" xr:uid="{EA830311-47D2-43F8-A1ED-80B7C6A085C5}"/>
    <cellStyle name="Currency (0.00) 13 2" xfId="3307" xr:uid="{B56A17FC-5106-41BF-B9BD-24D9D36EE47C}"/>
    <cellStyle name="Currency (0.00) 13 2 2" xfId="3308" xr:uid="{4D8F832C-DC1C-4AC7-9512-D421EAC47547}"/>
    <cellStyle name="Currency (0.00) 13 2 3" xfId="3309" xr:uid="{DF077881-9DEC-47DC-8080-D3373C426221}"/>
    <cellStyle name="Currency (0.00) 13 3" xfId="3310" xr:uid="{2CE32099-718C-4CF5-8359-62E94E34658B}"/>
    <cellStyle name="Currency (0.00) 13 4" xfId="3311" xr:uid="{BC2E2733-1AFE-4B6B-96E1-43F3BAE47DDD}"/>
    <cellStyle name="Currency (0.00) 13 5" xfId="3312" xr:uid="{8EC7BAAA-31DA-4D24-B351-A56ABF6E15A1}"/>
    <cellStyle name="Currency (0.00) 14" xfId="3313" xr:uid="{9E1976DF-F820-42CE-B311-3CDD37D4A41D}"/>
    <cellStyle name="Currency (0.00) 14 2" xfId="3314" xr:uid="{293F4392-B33F-476E-80C1-E7BFF0C6A765}"/>
    <cellStyle name="Currency (0.00) 14 2 2" xfId="3315" xr:uid="{CA918AE5-A3D4-43B0-BFF1-50148849BF88}"/>
    <cellStyle name="Currency (0.00) 14 2 3" xfId="3316" xr:uid="{ED5BC1F0-E17F-45EF-A985-72777CBACF7B}"/>
    <cellStyle name="Currency (0.00) 14 3" xfId="3317" xr:uid="{941CE46B-7507-4691-AE77-42981B23F129}"/>
    <cellStyle name="Currency (0.00) 14 4" xfId="3318" xr:uid="{8AE2E866-0F18-46A3-AAAD-C2FCED053D2A}"/>
    <cellStyle name="Currency (0.00) 14 5" xfId="3319" xr:uid="{CD2031C3-8F14-4D1A-8C8C-C699E85D7F54}"/>
    <cellStyle name="Currency (0.00) 15" xfId="3320" xr:uid="{75FF6A1A-BF13-45DF-BA49-381FF9FE9A42}"/>
    <cellStyle name="Currency (0.00) 15 2" xfId="3321" xr:uid="{7F6F5A84-976F-4B13-B3ED-08AA08D9A32A}"/>
    <cellStyle name="Currency (0.00) 15 3" xfId="3322" xr:uid="{A1088746-3638-4C7A-A05B-AC16E3D493C5}"/>
    <cellStyle name="Currency (0.00) 15 4" xfId="3323" xr:uid="{D58565A1-859E-45C6-AD9F-015310977664}"/>
    <cellStyle name="Currency (0.00) 16" xfId="3324" xr:uid="{F27D0E38-FF8A-4054-82AF-3AE88447FBDB}"/>
    <cellStyle name="Currency (0.00) 16 2" xfId="3325" xr:uid="{E921A9BC-5023-4CAE-9057-B2C782BB50BB}"/>
    <cellStyle name="Currency (0.00) 17" xfId="3326" xr:uid="{C724E1D0-9B5B-4100-A69C-F0894EF13DF5}"/>
    <cellStyle name="Currency (0.00) 17 2" xfId="3327" xr:uid="{2771FD93-4527-47CB-ACE6-40E9221AF4C8}"/>
    <cellStyle name="Currency (0.00) 18" xfId="3328" xr:uid="{CC6397FC-0E44-4246-84B0-09154035F179}"/>
    <cellStyle name="Currency (0.00) 19" xfId="3329" xr:uid="{36A3072C-94AD-46C4-8EA7-4595D38CC729}"/>
    <cellStyle name="Currency (0.00) 2" xfId="3330" xr:uid="{C96F6B23-7999-4E99-9E8C-903ED10E5BF8}"/>
    <cellStyle name="Currency (0.00) 2 2" xfId="3331" xr:uid="{A6796E81-E770-487D-8EB6-FEFD641763B0}"/>
    <cellStyle name="Currency (0.00) 2 2 2" xfId="3332" xr:uid="{EEAE48FD-733D-4D22-A8A6-0F19123C811E}"/>
    <cellStyle name="Currency (0.00) 2 2 3" xfId="3333" xr:uid="{C7773DAB-0690-4F28-8F80-E5AE0421667C}"/>
    <cellStyle name="Currency (0.00) 2 3" xfId="3334" xr:uid="{9DE5D18E-ED48-408A-BCA0-E529423B7070}"/>
    <cellStyle name="Currency (0.00) 2 4" xfId="3335" xr:uid="{180796BF-8AFC-4B31-98A4-534A4A3E4085}"/>
    <cellStyle name="Currency (0.00) 2 5" xfId="3336" xr:uid="{A78DAF83-3DB5-4D6D-96F1-E4A2AAFBD00D}"/>
    <cellStyle name="Currency (0.00) 2 6" xfId="49081" xr:uid="{E435C13D-EE0F-4CF6-A346-E3A190EBD5F5}"/>
    <cellStyle name="Currency (0.00) 2 7" xfId="50577" xr:uid="{6A582020-D2B5-4885-ACE3-24CF55FB7499}"/>
    <cellStyle name="Currency (0.00) 20" xfId="3337" xr:uid="{D9FB71B9-009C-4F75-A5B6-27ADA2A84A3F}"/>
    <cellStyle name="Currency (0.00) 21" xfId="3338" xr:uid="{CD88DB76-483B-46E6-9A96-F882BDD9A676}"/>
    <cellStyle name="Currency (0.00) 22" xfId="3339" xr:uid="{AE625471-1526-473E-BB13-89E5B47E50CC}"/>
    <cellStyle name="Currency (0.00) 23" xfId="3340" xr:uid="{71B28499-2C01-42DF-9870-02CD053E006D}"/>
    <cellStyle name="Currency (0.00) 24" xfId="3341" xr:uid="{EC519934-261C-4333-9EA9-DEE2269C4CE2}"/>
    <cellStyle name="Currency (0.00) 25" xfId="3342" xr:uid="{2D88AFE3-CDAE-4CCF-9EEE-BAED8474E81D}"/>
    <cellStyle name="Currency (0.00) 26" xfId="3343" xr:uid="{18AB4ED8-FFA1-46CB-9716-A025A94A0FF2}"/>
    <cellStyle name="Currency (0.00) 27" xfId="3344" xr:uid="{6338B6D9-0A32-47EE-9DD9-A63FB882024B}"/>
    <cellStyle name="Currency (0.00) 28" xfId="3345" xr:uid="{F49B72F4-2BD8-42FC-AF38-B01B0A1C1436}"/>
    <cellStyle name="Currency (0.00) 29" xfId="3346" xr:uid="{B031C991-6B3B-499E-A306-B3F4852B5A8F}"/>
    <cellStyle name="Currency (0.00) 3" xfId="3347" xr:uid="{CB4B85C0-35DC-4751-9C54-8A9D8029D711}"/>
    <cellStyle name="Currency (0.00) 3 2" xfId="3348" xr:uid="{56FC9A2E-836D-46D2-9841-FF5F05053B11}"/>
    <cellStyle name="Currency (0.00) 3 2 2" xfId="3349" xr:uid="{FDA86C14-FE0A-41A7-B04A-4CEB45D6FB74}"/>
    <cellStyle name="Currency (0.00) 3 2 3" xfId="3350" xr:uid="{4A803A76-B5F8-4C3A-9AAB-8757FBC1A136}"/>
    <cellStyle name="Currency (0.00) 3 3" xfId="3351" xr:uid="{7992F766-2E25-4AB4-AEEA-81BFFA1FFC5B}"/>
    <cellStyle name="Currency (0.00) 3 4" xfId="3352" xr:uid="{09EA3AC5-B181-49C7-8B0F-D11E9BBD607C}"/>
    <cellStyle name="Currency (0.00) 3 5" xfId="3353" xr:uid="{3CFF11FA-76D3-4EA1-ADBD-DC6CA6C35033}"/>
    <cellStyle name="Currency (0.00) 30" xfId="3354" xr:uid="{A7D218A7-DB42-460C-BEBB-A4D7A8847462}"/>
    <cellStyle name="Currency (0.00) 31" xfId="3355" xr:uid="{A1DDDB91-D809-4626-8D2A-97AAE954F73C}"/>
    <cellStyle name="Currency (0.00) 32" xfId="3356" xr:uid="{7A85B335-5676-490E-A9D8-79D229C3CABA}"/>
    <cellStyle name="Currency (0.00) 33" xfId="3357" xr:uid="{90BF9505-A870-4CC1-8AF2-E5265A308A6A}"/>
    <cellStyle name="Currency (0.00) 34" xfId="3358" xr:uid="{281F01FC-7FAF-4837-90FF-541CE56F7708}"/>
    <cellStyle name="Currency (0.00) 35" xfId="3359" xr:uid="{1977781D-2D4E-4C2F-8DE7-C6EF614820EB}"/>
    <cellStyle name="Currency (0.00) 36" xfId="3360" xr:uid="{E75CB573-AC94-4FA9-881F-917B867AE12D}"/>
    <cellStyle name="Currency (0.00) 37" xfId="3361" xr:uid="{98DB9BE0-9A6A-4936-A691-D5D90097F092}"/>
    <cellStyle name="Currency (0.00) 38" xfId="3362" xr:uid="{924F731E-8364-4001-9ADA-FB01546FF7F2}"/>
    <cellStyle name="Currency (0.00) 39" xfId="3363" xr:uid="{900DEB9F-C1B5-46E5-8F47-45B0053A3E62}"/>
    <cellStyle name="Currency (0.00) 4" xfId="3364" xr:uid="{659D4917-4454-4083-8C61-602A9331A3B7}"/>
    <cellStyle name="Currency (0.00) 4 2" xfId="3365" xr:uid="{7E6E5693-B6A0-4FC1-AC47-BABF045EE90B}"/>
    <cellStyle name="Currency (0.00) 4 2 2" xfId="3366" xr:uid="{ADC8684B-7BBE-4590-AF16-EB0B4A2B9FCB}"/>
    <cellStyle name="Currency (0.00) 4 2 3" xfId="3367" xr:uid="{0D827D50-B76F-4943-950D-FF8489C0ED76}"/>
    <cellStyle name="Currency (0.00) 4 3" xfId="3368" xr:uid="{FC1775CA-1A35-4594-9848-22E2DA801155}"/>
    <cellStyle name="Currency (0.00) 4 4" xfId="3369" xr:uid="{FA5244F9-8AD1-41AB-96DE-CAE8333D8F2A}"/>
    <cellStyle name="Currency (0.00) 4 5" xfId="3370" xr:uid="{2F2E9BB1-30F7-45C6-AE71-8BAF79E6A2E5}"/>
    <cellStyle name="Currency (0.00) 40" xfId="3371" xr:uid="{9907B3AF-4C58-4B0D-9A59-FE3D90F6147D}"/>
    <cellStyle name="Currency (0.00) 41" xfId="3372" xr:uid="{A59D58E8-C8C1-4090-AD8E-806A8E22374E}"/>
    <cellStyle name="Currency (0.00) 42" xfId="3373" xr:uid="{6C9BADC2-A3D5-4226-ADF6-A57CF14A0BF3}"/>
    <cellStyle name="Currency (0.00) 43" xfId="3374" xr:uid="{565F1136-6A9D-475D-8CC9-7F7240911638}"/>
    <cellStyle name="Currency (0.00) 44" xfId="3375" xr:uid="{FBD763C8-81BF-4E6D-B638-FF6E59D5B9D1}"/>
    <cellStyle name="Currency (0.00) 45" xfId="3376" xr:uid="{B693830D-D8FF-4E79-A736-7F70C5F1230A}"/>
    <cellStyle name="Currency (0.00) 46" xfId="3377" xr:uid="{03CC0425-1AEF-4D63-9E27-1C2F9092A192}"/>
    <cellStyle name="Currency (0.00) 47" xfId="3378" xr:uid="{792C0B6B-5875-469C-9260-985CFEDCC9A9}"/>
    <cellStyle name="Currency (0.00) 48" xfId="3379" xr:uid="{CAA9176E-3577-4E3A-A095-6CA1EE989AB3}"/>
    <cellStyle name="Currency (0.00) 49" xfId="3380" xr:uid="{D52C5718-4063-48CD-A195-79FB88641F4C}"/>
    <cellStyle name="Currency (0.00) 5" xfId="3381" xr:uid="{D9AFF241-8FFF-45CA-8881-5BD4B943133D}"/>
    <cellStyle name="Currency (0.00) 5 2" xfId="3382" xr:uid="{0160C73A-FBBC-4156-B37E-7AB23ADC0E4C}"/>
    <cellStyle name="Currency (0.00) 5 2 2" xfId="3383" xr:uid="{C7C53C3C-C808-40FF-B305-BBAEE2979949}"/>
    <cellStyle name="Currency (0.00) 5 2 3" xfId="3384" xr:uid="{F9ED08B3-D92D-404A-A467-CCECB2E7AF82}"/>
    <cellStyle name="Currency (0.00) 5 3" xfId="3385" xr:uid="{0A8CD557-CBE2-4BEF-861A-784EF370A8F7}"/>
    <cellStyle name="Currency (0.00) 5 4" xfId="3386" xr:uid="{54B0DDB1-5576-4E6B-B773-3B7FFD45341D}"/>
    <cellStyle name="Currency (0.00) 5 5" xfId="3387" xr:uid="{71B8AF00-D834-49E7-9E2D-21761805B4C0}"/>
    <cellStyle name="Currency (0.00) 50" xfId="3388" xr:uid="{6F753B4D-8155-43A0-A854-550DD2E7E86D}"/>
    <cellStyle name="Currency (0.00) 51" xfId="3389" xr:uid="{11A39114-9424-42B3-A3BC-F866E3E8CC72}"/>
    <cellStyle name="Currency (0.00) 52" xfId="3390" xr:uid="{6F0257D0-94E7-4E37-8C98-8583510436E5}"/>
    <cellStyle name="Currency (0.00) 53" xfId="3391" xr:uid="{3E1F90A4-B1BF-40CA-A331-59DE4A0000A0}"/>
    <cellStyle name="Currency (0.00) 54" xfId="3392" xr:uid="{3E9BD646-179E-423B-A6C6-9112E47C1EC5}"/>
    <cellStyle name="Currency (0.00) 55" xfId="3393" xr:uid="{26C67B9C-FC86-4CF0-B912-F19FE29B2627}"/>
    <cellStyle name="Currency (0.00) 56" xfId="3394" xr:uid="{872E6790-2BC0-4F9E-BFD5-9B011B1C5773}"/>
    <cellStyle name="Currency (0.00) 57" xfId="3395" xr:uid="{1AFCA9FB-F58C-4CB9-984C-DBEF06C1C65F}"/>
    <cellStyle name="Currency (0.00) 58" xfId="3396" xr:uid="{A4F8FD31-64D6-4AE4-9802-C90B0AA7627C}"/>
    <cellStyle name="Currency (0.00) 59" xfId="3397" xr:uid="{A4D43CBA-E798-409B-98A8-C506311C4EC3}"/>
    <cellStyle name="Currency (0.00) 6" xfId="3398" xr:uid="{BEE90F1E-6A0C-4A0E-8551-0782D8544DE6}"/>
    <cellStyle name="Currency (0.00) 6 2" xfId="3399" xr:uid="{4F0EACAF-498B-44EB-8B66-1E566F8B8DD9}"/>
    <cellStyle name="Currency (0.00) 6 2 2" xfId="3400" xr:uid="{2CB2167E-E248-488A-95E0-3975F561D3E8}"/>
    <cellStyle name="Currency (0.00) 6 2 3" xfId="3401" xr:uid="{5E93BABF-CD12-4BFB-A20B-DF35D1C994F7}"/>
    <cellStyle name="Currency (0.00) 6 3" xfId="3402" xr:uid="{6CA8E4A3-F077-4127-9687-3E56A56B496B}"/>
    <cellStyle name="Currency (0.00) 6 4" xfId="3403" xr:uid="{78CC0796-C11F-46E4-A1A4-A5B25D9AC225}"/>
    <cellStyle name="Currency (0.00) 6 5" xfId="3404" xr:uid="{DB3B2BA3-2E0C-40C8-A7A5-FD9EABE882AD}"/>
    <cellStyle name="Currency (0.00) 60" xfId="3405" xr:uid="{A8940EC0-ECD0-4007-97D2-0669A62BA638}"/>
    <cellStyle name="Currency (0.00) 61" xfId="3406" xr:uid="{68180034-1D08-44DD-9E92-2E822EB0FDB8}"/>
    <cellStyle name="Currency (0.00) 62" xfId="3407" xr:uid="{DE59067E-B636-4525-9063-E1233FDD0F51}"/>
    <cellStyle name="Currency (0.00) 62 2" xfId="3408" xr:uid="{AA8865D6-7E5C-44CA-AB39-BD8C084918A9}"/>
    <cellStyle name="Currency (0.00) 63" xfId="3409" xr:uid="{EA1655FE-6F2D-4875-AB28-2AB649C8B0CD}"/>
    <cellStyle name="Currency (0.00) 64" xfId="3410" xr:uid="{FA9CA86D-D06C-4214-B6B6-E0BA22433E3A}"/>
    <cellStyle name="Currency (0.00) 65" xfId="3411" xr:uid="{DE34BFB8-F9C3-439C-A2D3-3EB606548759}"/>
    <cellStyle name="Currency (0.00) 66" xfId="3412" xr:uid="{B6CBA847-0C7C-44E2-89AF-149EC770B408}"/>
    <cellStyle name="Currency (0.00) 67" xfId="3413" xr:uid="{02B52406-3CD8-4357-98F8-AE13AA20D146}"/>
    <cellStyle name="Currency (0.00) 68" xfId="3414" xr:uid="{6EA6BF8D-8A34-4CA5-B6CB-A83ACEF2FFEA}"/>
    <cellStyle name="Currency (0.00) 69" xfId="3415" xr:uid="{78792111-BEDA-48D6-A67E-CB6B36DDEB69}"/>
    <cellStyle name="Currency (0.00) 7" xfId="3416" xr:uid="{A89CB669-7D65-468E-89D8-E8478F53380E}"/>
    <cellStyle name="Currency (0.00) 7 2" xfId="3417" xr:uid="{68C40977-3B56-4195-8752-37E09D2BB602}"/>
    <cellStyle name="Currency (0.00) 7 2 2" xfId="3418" xr:uid="{774FB293-8B3D-4F89-BA24-7F9A400BA9ED}"/>
    <cellStyle name="Currency (0.00) 7 2 3" xfId="3419" xr:uid="{F4687151-84A9-4C7C-965B-580F09E0074A}"/>
    <cellStyle name="Currency (0.00) 7 3" xfId="3420" xr:uid="{C8876B12-E4FC-4895-8FDF-2A758F39F9F9}"/>
    <cellStyle name="Currency (0.00) 7 4" xfId="3421" xr:uid="{89B5B950-1075-4DAF-8B3E-B8BD13FAE5A0}"/>
    <cellStyle name="Currency (0.00) 7 5" xfId="3422" xr:uid="{C521BC50-7560-40EF-A36A-7EF18E108086}"/>
    <cellStyle name="Currency (0.00) 70" xfId="3423" xr:uid="{FC18399B-B641-4BCA-BFC0-71C4FA906885}"/>
    <cellStyle name="Currency (0.00) 71" xfId="3424" xr:uid="{C95BA6D6-4BD2-410E-8158-2C80B51F8EE2}"/>
    <cellStyle name="Currency (0.00) 71 2" xfId="3425" xr:uid="{AAF294F9-2690-47A0-AB6D-9641360C966F}"/>
    <cellStyle name="Currency (0.00) 72" xfId="3426" xr:uid="{B255AA2F-49DA-44CA-904F-238A6549E1C0}"/>
    <cellStyle name="Currency (0.00) 73" xfId="49080" xr:uid="{85A6DF91-7AAB-45B7-9448-410D54974456}"/>
    <cellStyle name="Currency (0.00) 74" xfId="50576" xr:uid="{AE05134A-0596-44F9-BFA5-D06291B64C5A}"/>
    <cellStyle name="Currency (0.00) 8" xfId="3427" xr:uid="{DC1F7B60-8D86-448B-B34E-600963A40408}"/>
    <cellStyle name="Currency (0.00) 8 2" xfId="3428" xr:uid="{286F5955-A042-4FD9-8806-E2A36FE7E82D}"/>
    <cellStyle name="Currency (0.00) 8 2 2" xfId="3429" xr:uid="{FA0A09EA-86B1-4E3F-B61B-6C683D32AF27}"/>
    <cellStyle name="Currency (0.00) 8 2 3" xfId="3430" xr:uid="{490BB84A-37CF-4FFE-A253-2C98C35D3363}"/>
    <cellStyle name="Currency (0.00) 8 3" xfId="3431" xr:uid="{954F9D31-44D6-4F15-9B31-5B7F660AF14D}"/>
    <cellStyle name="Currency (0.00) 8 4" xfId="3432" xr:uid="{9343125D-302C-46A0-B382-C35893614937}"/>
    <cellStyle name="Currency (0.00) 8 5" xfId="3433" xr:uid="{10224035-798D-4463-AC50-1BB17B8B58F8}"/>
    <cellStyle name="Currency (0.00) 9" xfId="3434" xr:uid="{B2B4FB17-6AB5-43F8-BD00-0478A651CE02}"/>
    <cellStyle name="Currency (0.00) 9 2" xfId="3435" xr:uid="{2B6A821E-735B-45F6-A691-F068637B5727}"/>
    <cellStyle name="Currency (0.00) 9 2 2" xfId="3436" xr:uid="{42A018EB-F168-4590-ACC6-6C0E0E9B807C}"/>
    <cellStyle name="Currency (0.00) 9 2 3" xfId="3437" xr:uid="{B1E887BB-994E-4953-B862-AF85B3E4308E}"/>
    <cellStyle name="Currency (0.00) 9 3" xfId="3438" xr:uid="{5E8B808A-61F8-458D-BDC7-DBD14F4DE0F4}"/>
    <cellStyle name="Currency (0.00) 9 4" xfId="3439" xr:uid="{8BC82826-2CA7-46D8-9EBC-A96944F7EAEA}"/>
    <cellStyle name="Currency (0.00) 9 5" xfId="3440" xr:uid="{A9AC987D-24B8-4F83-9A0A-3599E3CB347D}"/>
    <cellStyle name="Currency [0] 2" xfId="44515" xr:uid="{14250316-2568-4C32-8094-DD9C88F9AB5E}"/>
    <cellStyle name="Currency [0] 2 2" xfId="49083" xr:uid="{FA0CD0C7-32B7-4649-A421-56E197A4CDEC}"/>
    <cellStyle name="Currency [0] 2 3" xfId="49082" xr:uid="{7FBB8BE2-4442-4F55-9B0F-700599284880}"/>
    <cellStyle name="Currency [0] 3" xfId="44516" xr:uid="{07D33824-4C94-4513-B1AD-292F3A2D16E6}"/>
    <cellStyle name="Currency [00]" xfId="3441" xr:uid="{019067E9-5612-417F-9DF8-99E7E3F1A7F5}"/>
    <cellStyle name="Currency [00] 2" xfId="3442" xr:uid="{ADAC82C8-22ED-4D04-842F-BC326A886968}"/>
    <cellStyle name="Currency [00] 2 2" xfId="3443" xr:uid="{59771DE6-9F4D-4015-BA5A-F9CD4CC0E600}"/>
    <cellStyle name="Currency [00] 3" xfId="3444" xr:uid="{B96AAC3F-A4CF-403C-8F0D-2059C07386B6}"/>
    <cellStyle name="Currency [00] 3 2" xfId="3445" xr:uid="{61C787C0-7F79-40E7-8FD7-616AA33D21BF}"/>
    <cellStyle name="Currency [00] 4" xfId="3446" xr:uid="{B0875D47-7A44-42D1-AC40-7A2BDF8246A7}"/>
    <cellStyle name="Currency [00] 4 2" xfId="3447" xr:uid="{A88E8120-EB7B-4904-B8AE-E06DC0E0AB0B}"/>
    <cellStyle name="Currency [00] 5" xfId="3448" xr:uid="{AD9FB310-D345-4882-A257-A8EF12F09C5D}"/>
    <cellStyle name="Currency [00] 5 2" xfId="3449" xr:uid="{82419BEA-DD2E-4D8C-9F7D-5AB74E078EC0}"/>
    <cellStyle name="Currency [00] 6" xfId="49084" xr:uid="{27B96395-1048-48A0-B545-D076FFBFA48D}"/>
    <cellStyle name="Currency 2" xfId="68" xr:uid="{00000000-0005-0000-0000-00004D000000}"/>
    <cellStyle name="Currency 2 10" xfId="44517" xr:uid="{EFD9933B-0089-4CD9-A7D1-976E5047B859}"/>
    <cellStyle name="Currency 2 11" xfId="44518" xr:uid="{64E08FA4-AA5A-4F27-8BA5-7991C30A12A4}"/>
    <cellStyle name="Currency 2 12" xfId="44519" xr:uid="{9E672DE0-41F6-4E14-A9FB-894E62CE372C}"/>
    <cellStyle name="Currency 2 13" xfId="44520" xr:uid="{1B669241-1548-45AE-99EC-C245CD47229B}"/>
    <cellStyle name="Currency 2 14" xfId="44521" xr:uid="{1217576B-6600-49A7-94B3-D3DFE8FA9757}"/>
    <cellStyle name="Currency 2 15" xfId="44522" xr:uid="{0D40090E-85DC-4267-9EE4-0F3739EED5B2}"/>
    <cellStyle name="Currency 2 16" xfId="44523" xr:uid="{A644A50E-9362-44A6-AAA1-F5913F00FD5F}"/>
    <cellStyle name="Currency 2 17" xfId="44524" xr:uid="{BEDC3CCC-9A31-4EB9-A142-D1BC66B29BD1}"/>
    <cellStyle name="Currency 2 18" xfId="44525" xr:uid="{5777A97E-F86D-4AEB-BA88-24ECB31C661A}"/>
    <cellStyle name="Currency 2 19" xfId="44526" xr:uid="{951B8975-E365-4E7A-B60E-0227D2712FF8}"/>
    <cellStyle name="Currency 2 2" xfId="151" xr:uid="{38544EE7-AA8B-41B7-86A4-A3E4235D2433}"/>
    <cellStyle name="Currency 2 2 2" xfId="44527" xr:uid="{9DD2AFCA-8E7A-4824-A6B1-1096B1697E8F}"/>
    <cellStyle name="Currency 2 2 3" xfId="44528" xr:uid="{E95B2003-3CB3-4B72-93D0-68F04EC9ACEF}"/>
    <cellStyle name="Currency 2 2 4" xfId="44529" xr:uid="{35EE529C-8FB8-4DC4-A29F-491580D0BABD}"/>
    <cellStyle name="Currency 2 2 5" xfId="44530" xr:uid="{BE71A6E7-639D-435F-8738-3CD6A4EF3471}"/>
    <cellStyle name="Currency 2 2 6" xfId="44531" xr:uid="{ACB5C142-AAE7-4BB2-AAB8-C1086E09EB97}"/>
    <cellStyle name="Currency 2 2 7" xfId="44532" xr:uid="{7FFF59CD-6CBF-46BE-AF7C-21A0C226561C}"/>
    <cellStyle name="Currency 2 2 8" xfId="3451" xr:uid="{334450AB-BDFC-4041-A59C-C876CB7A8489}"/>
    <cellStyle name="Currency 2 20" xfId="44533" xr:uid="{83AF3373-8D84-4CAA-B3EF-5B0B60470247}"/>
    <cellStyle name="Currency 2 21" xfId="44534" xr:uid="{AD87B965-2A91-445B-AF1E-EF6EFC1E2690}"/>
    <cellStyle name="Currency 2 22" xfId="44535" xr:uid="{E0FAD0F6-F9A8-40A1-AB09-DF1BDF891911}"/>
    <cellStyle name="Currency 2 23" xfId="44536" xr:uid="{2E7806AE-9143-40A6-92BC-9D5633E27631}"/>
    <cellStyle name="Currency 2 24" xfId="44537" xr:uid="{B715C3F6-3F55-48DC-95AA-F6538926054A}"/>
    <cellStyle name="Currency 2 25" xfId="44538" xr:uid="{02AAB968-7A31-4595-8F71-77F42C74E876}"/>
    <cellStyle name="Currency 2 26" xfId="44539" xr:uid="{0552A470-8170-4825-BD4F-A36501D22B8F}"/>
    <cellStyle name="Currency 2 27" xfId="44540" xr:uid="{01EABBFB-D077-4F24-8D02-288EBE17E184}"/>
    <cellStyle name="Currency 2 28" xfId="44541" xr:uid="{D438C5E0-CD3D-496E-812F-2AC3C13933C1}"/>
    <cellStyle name="Currency 2 29" xfId="44542" xr:uid="{CE5CDFC8-215F-48BD-8468-F82852A76CCD}"/>
    <cellStyle name="Currency 2 3" xfId="1820" xr:uid="{6D5F5261-8C26-4C2A-BEA8-B8C66B22735A}"/>
    <cellStyle name="Currency 2 3 2" xfId="44543" xr:uid="{F480CCA0-5267-407E-9017-605A5723D46B}"/>
    <cellStyle name="Currency 2 3 2 2" xfId="49086" xr:uid="{71F93144-AB8B-42F1-B65C-CEBABBC37DF0}"/>
    <cellStyle name="Currency 2 3 3" xfId="44544" xr:uid="{602E845D-B11D-42B3-A0E6-2BAB29DAF6C7}"/>
    <cellStyle name="Currency 2 3 4" xfId="44545" xr:uid="{F6598311-3A5F-445A-92E1-4AD06843D3A8}"/>
    <cellStyle name="Currency 2 3 5" xfId="44546" xr:uid="{81F396F5-B4A5-40AD-8AAD-94D8D30396C0}"/>
    <cellStyle name="Currency 2 3 6" xfId="44547" xr:uid="{9EEF47FB-E606-4E11-ABE1-50FAE8DE4591}"/>
    <cellStyle name="Currency 2 3 7" xfId="44548" xr:uid="{AB6B6B2F-F7EE-4194-BA5B-442B2657C44C}"/>
    <cellStyle name="Currency 2 3 8" xfId="49085" xr:uid="{52E8FC82-7A03-4EB9-8122-E5D7555678C9}"/>
    <cellStyle name="Currency 2 3 9" xfId="3452" xr:uid="{DB19B748-AC41-4CAF-A71B-9B8F59555859}"/>
    <cellStyle name="Currency 2 30" xfId="44549" xr:uid="{E6240414-0FC5-412F-8787-C1B7B2D240F8}"/>
    <cellStyle name="Currency 2 31" xfId="44550" xr:uid="{949FDF4D-A7D0-412E-8A82-8F19617F1DC0}"/>
    <cellStyle name="Currency 2 32" xfId="44551" xr:uid="{C85DF329-4DA6-402C-8E09-CAB0122E7FA3}"/>
    <cellStyle name="Currency 2 33" xfId="44552" xr:uid="{586053A1-6A1B-494A-ABAB-10AA4A519C97}"/>
    <cellStyle name="Currency 2 34" xfId="44553" xr:uid="{170CBC2D-0831-44BF-8DFE-D537BD3EDDE6}"/>
    <cellStyle name="Currency 2 35" xfId="44554" xr:uid="{2515E998-0DCF-4B38-B460-372F1B9E3194}"/>
    <cellStyle name="Currency 2 36" xfId="44555" xr:uid="{B493B3DE-DE74-4594-867A-CAD36D5FFC9F}"/>
    <cellStyle name="Currency 2 37" xfId="44556" xr:uid="{AFA6B11B-6770-4F3A-BB15-16225BE8FEB4}"/>
    <cellStyle name="Currency 2 38" xfId="44557" xr:uid="{0AA072C4-396F-43D5-8011-157FBF6372AA}"/>
    <cellStyle name="Currency 2 39" xfId="44558" xr:uid="{995586B2-4190-4C94-B774-E0839B640527}"/>
    <cellStyle name="Currency 2 4" xfId="44559" xr:uid="{2624BBCA-A782-41EA-96D3-739DCEFE04C3}"/>
    <cellStyle name="Currency 2 4 2" xfId="44560" xr:uid="{52FC1970-0D04-4311-A177-CAB45112AF74}"/>
    <cellStyle name="Currency 2 4 3" xfId="44561" xr:uid="{BAF228CB-4B3B-4015-9266-ECA3B55281D8}"/>
    <cellStyle name="Currency 2 4 4" xfId="44562" xr:uid="{9A8E8547-4BBF-4419-BE73-EAEAB9661898}"/>
    <cellStyle name="Currency 2 4 5" xfId="44563" xr:uid="{DF9FDCE5-7F11-4C32-98A0-B45D2958D049}"/>
    <cellStyle name="Currency 2 4 6" xfId="44564" xr:uid="{8C72E5F6-C328-4636-AF4F-44D7BB00265B}"/>
    <cellStyle name="Currency 2 4 7" xfId="44565" xr:uid="{C2A11634-9B6D-4641-BD40-3980C67397AC}"/>
    <cellStyle name="Currency 2 4 8" xfId="49087" xr:uid="{D29046EB-D4FE-4F13-AD51-0D7407D7A0EE}"/>
    <cellStyle name="Currency 2 40" xfId="44566" xr:uid="{DC980211-2C8D-42F0-A49E-B5A76529FD2E}"/>
    <cellStyle name="Currency 2 41" xfId="44567" xr:uid="{B9D9BEE6-3AEC-4412-AFC3-9FF4F3846227}"/>
    <cellStyle name="Currency 2 42" xfId="44568" xr:uid="{B29E5438-1F8B-4342-B208-A51C11BBCF33}"/>
    <cellStyle name="Currency 2 43" xfId="44569" xr:uid="{10AA544F-5B0A-4CFB-8A2E-02C0093EF099}"/>
    <cellStyle name="Currency 2 44" xfId="44570" xr:uid="{4D26279F-E5AF-4B94-969B-7AF4E1FEBD89}"/>
    <cellStyle name="Currency 2 45" xfId="44571" xr:uid="{F18A5AA9-BDEA-41DC-9DC5-254070DE6C4B}"/>
    <cellStyle name="Currency 2 46" xfId="44572" xr:uid="{82FE4D48-5357-4BD6-9C19-37CA89CDFDCF}"/>
    <cellStyle name="Currency 2 47" xfId="44573" xr:uid="{8B6A2A24-AA56-438D-BFA6-5BD054621F8B}"/>
    <cellStyle name="Currency 2 48" xfId="44574" xr:uid="{C9778F8E-BAAF-4E6A-A088-D9F2668167CC}"/>
    <cellStyle name="Currency 2 49" xfId="44575" xr:uid="{78F79224-5FA5-4D7F-8B78-6073F6BD36EA}"/>
    <cellStyle name="Currency 2 5" xfId="44576" xr:uid="{1C535DBC-8F6B-4E01-8019-2F739D679950}"/>
    <cellStyle name="Currency 2 5 2" xfId="49088" xr:uid="{266FD724-B559-4273-B90F-9FAFC1EF9B87}"/>
    <cellStyle name="Currency 2 50" xfId="44577" xr:uid="{F5C88412-F257-464A-9D4A-11C8777C3C44}"/>
    <cellStyle name="Currency 2 51" xfId="44578" xr:uid="{3BB69FC9-CBCA-4F17-81BA-3272AA26C94D}"/>
    <cellStyle name="Currency 2 52" xfId="44579" xr:uid="{DC4924A1-ACE4-4DDD-9F4A-B9A14AF0271D}"/>
    <cellStyle name="Currency 2 52 2" xfId="44580" xr:uid="{224591F8-D808-4C89-B310-8751405C8983}"/>
    <cellStyle name="Currency 2 52 3" xfId="44581" xr:uid="{1BDE4D34-B2F2-46FC-8A7B-292F95C0FA68}"/>
    <cellStyle name="Currency 2 53" xfId="44582" xr:uid="{BB8236F0-79E8-4545-A8FD-FF2AE1A39995}"/>
    <cellStyle name="Currency 2 53 2" xfId="44583" xr:uid="{65586A43-03BF-451D-AD61-45C645AEC525}"/>
    <cellStyle name="Currency 2 53 3" xfId="44584" xr:uid="{7890762E-E80A-40D7-AD04-3014552B0B68}"/>
    <cellStyle name="Currency 2 54" xfId="44585" xr:uid="{F6A6558A-8A2A-41FA-99C2-FEDCA9D9AE8A}"/>
    <cellStyle name="Currency 2 55" xfId="44586" xr:uid="{C674BDF4-6258-4FCD-AB58-FF3CE439823C}"/>
    <cellStyle name="Currency 2 56" xfId="44587" xr:uid="{9E36F5A5-6218-457B-A1E4-16D292C33123}"/>
    <cellStyle name="Currency 2 57" xfId="44588" xr:uid="{952B82C9-C472-4604-8032-CE218C865CE7}"/>
    <cellStyle name="Currency 2 58" xfId="3450" xr:uid="{D0039CB3-A19D-4C86-9A9B-B1CB54864380}"/>
    <cellStyle name="Currency 2 59" xfId="1970" xr:uid="{6FE31B27-C55B-4F31-B29E-0F79DA096F56}"/>
    <cellStyle name="Currency 2 6" xfId="44589" xr:uid="{BB24A133-29F2-474E-BAD4-6662A63E4071}"/>
    <cellStyle name="Currency 2 7" xfId="44590" xr:uid="{4E3F6B77-F5AC-40E5-AB24-60EC032C164E}"/>
    <cellStyle name="Currency 2 8" xfId="44591" xr:uid="{5269BE93-E2B7-4BA3-8636-2BC705B75313}"/>
    <cellStyle name="Currency 2 9" xfId="44592" xr:uid="{62665DF8-54AD-47B6-8A4B-380214CB7E94}"/>
    <cellStyle name="Currency 3" xfId="3453" xr:uid="{1C343BDE-1792-4C9B-B0DC-5DD60C120F94}"/>
    <cellStyle name="Currency 3 2" xfId="44593" xr:uid="{0BBD3AF5-7B36-4863-B933-8CEDC52BE748}"/>
    <cellStyle name="Currency 3 2 2" xfId="49091" xr:uid="{C247DF29-DFC2-472F-96B4-5B623B89771B}"/>
    <cellStyle name="Currency 3 2 3" xfId="49090" xr:uid="{DC147FAF-4F7B-4F02-8B4E-63A3119FDE0E}"/>
    <cellStyle name="Currency 3 3" xfId="44594" xr:uid="{9600E0C2-402C-428F-8E35-D9BB6861F701}"/>
    <cellStyle name="Currency 3 3 2" xfId="49092" xr:uid="{DAFFCC4B-0715-41DF-AFD7-5483F4D3B5EF}"/>
    <cellStyle name="Currency 3 4" xfId="49089" xr:uid="{A324A987-620B-4F84-8BD1-E4963DC5B3D8}"/>
    <cellStyle name="Currency 4" xfId="3454" xr:uid="{0BB7A358-1CD1-409F-9BC1-D9D5864D31E1}"/>
    <cellStyle name="Currency 4 2" xfId="44595" xr:uid="{491365F1-EE08-4748-8DC4-F98EC56B66CA}"/>
    <cellStyle name="Currency 4 2 2" xfId="49094" xr:uid="{B051730B-FA13-4810-AEE2-7D1D1E462222}"/>
    <cellStyle name="Currency 4 3" xfId="44596" xr:uid="{3D3DAF66-4BC7-4FF9-A060-391905B3F5AD}"/>
    <cellStyle name="Currency 4 4" xfId="49093" xr:uid="{8BB59AED-BA50-4B8F-B685-C12010C761D6}"/>
    <cellStyle name="Currency 5" xfId="44597" xr:uid="{5BE7D673-6884-4EB6-B415-669D26B9484C}"/>
    <cellStyle name="Currency 5 2" xfId="49095" xr:uid="{FAD9C4AC-C299-43B7-B58F-E0C22DB330F2}"/>
    <cellStyle name="Currency 7" xfId="3455" xr:uid="{E6BED43C-A63B-44AB-8BDA-AA82054FA93A}"/>
    <cellStyle name="Currency0" xfId="3456" xr:uid="{DB3D37E3-73F2-4A7C-826F-AEF348D07F35}"/>
    <cellStyle name="Currency0 10" xfId="44598" xr:uid="{21979E5D-8E02-4325-94DE-20F191E434BE}"/>
    <cellStyle name="Currency0 11" xfId="44599" xr:uid="{FDB909CF-37BB-45E7-A401-74F906731B4B}"/>
    <cellStyle name="Currency0 12" xfId="44600" xr:uid="{FC40F116-94A3-463C-B454-A647C18F51F2}"/>
    <cellStyle name="Currency0 13" xfId="44601" xr:uid="{D79DDF90-4371-400D-B69E-E00057160CE8}"/>
    <cellStyle name="Currency0 14" xfId="44602" xr:uid="{005FB0C7-4EC6-4C67-B6CD-CA9754A20C9D}"/>
    <cellStyle name="Currency0 15" xfId="44603" xr:uid="{99E129AF-A0F7-4E7F-9A13-B3D4693988FE}"/>
    <cellStyle name="Currency0 16" xfId="44604" xr:uid="{2108F507-F131-404D-A61D-24AE25323AA5}"/>
    <cellStyle name="Currency0 17" xfId="44605" xr:uid="{B23D80AC-0245-4EBC-B54D-36FF5F6A75CD}"/>
    <cellStyle name="Currency0 18" xfId="44606" xr:uid="{EE8D4473-B514-4756-A114-E27652A39BA3}"/>
    <cellStyle name="Currency0 19" xfId="44607" xr:uid="{2B27BB12-D942-4C8F-A42B-3238845F66B0}"/>
    <cellStyle name="Currency0 2" xfId="3457" xr:uid="{A9197B5C-8F4D-4EF8-B521-08835C805E80}"/>
    <cellStyle name="Currency0 2 2" xfId="3458" xr:uid="{629F12BC-6835-4CD0-A3A9-6A2D8AF156E6}"/>
    <cellStyle name="Currency0 2 2 2" xfId="3459" xr:uid="{FAA93027-22F3-4560-96FC-6844EFA5427B}"/>
    <cellStyle name="Currency0 2 3" xfId="3460" xr:uid="{489B77BC-B418-4BE7-B6ED-C2EDEA32C688}"/>
    <cellStyle name="Currency0 2 4" xfId="3461" xr:uid="{2F17E676-686B-47E6-86E5-B6B125CC609F}"/>
    <cellStyle name="Currency0 2 5" xfId="3462" xr:uid="{6F37B6C5-C16C-49FB-8131-A4677AC9918C}"/>
    <cellStyle name="Currency0 2 6" xfId="3463" xr:uid="{0D060EB7-DB05-4C5B-9A64-EBDE3B0E2C81}"/>
    <cellStyle name="Currency0 2 7" xfId="49097" xr:uid="{3CF3F63D-B331-414E-8085-B76B29B4ECF4}"/>
    <cellStyle name="Currency0 2_HMU PER SHIFT" xfId="3464" xr:uid="{2BEADE64-278E-4415-BB7A-BE4270FEE37E}"/>
    <cellStyle name="Currency0 20" xfId="44608" xr:uid="{745E61C8-2D39-4A33-96AE-FD8E2BBE1A2D}"/>
    <cellStyle name="Currency0 21" xfId="44609" xr:uid="{A2AE65A5-25A1-4FCE-92E9-D8BEA1D6182C}"/>
    <cellStyle name="Currency0 22" xfId="44610" xr:uid="{A5439640-BB60-4A71-AD68-01B9DB29A040}"/>
    <cellStyle name="Currency0 23" xfId="44611" xr:uid="{1AA8BC4C-256F-41AE-BDDA-BF5F033F6115}"/>
    <cellStyle name="Currency0 24" xfId="44612" xr:uid="{E1CD069C-3856-4492-9EB1-97A86A600606}"/>
    <cellStyle name="Currency0 25" xfId="44613" xr:uid="{A51C02EB-E8C0-453C-B21F-98FE33CF417F}"/>
    <cellStyle name="Currency0 26" xfId="44614" xr:uid="{5728DE35-C5F3-413C-80DF-5D45E30EF84D}"/>
    <cellStyle name="Currency0 27" xfId="44615" xr:uid="{29363500-80A8-4089-93FC-8EB0D6274D97}"/>
    <cellStyle name="Currency0 28" xfId="44616" xr:uid="{F7685883-DDE0-49C9-8909-0B44A74F44B2}"/>
    <cellStyle name="Currency0 29" xfId="44617" xr:uid="{81762FD9-B7DD-4D70-910F-03CC70EDEC20}"/>
    <cellStyle name="Currency0 3" xfId="3465" xr:uid="{4FFF31D7-19D1-4D24-A708-121AE2323BA4}"/>
    <cellStyle name="Currency0 3 2" xfId="3466" xr:uid="{0DD5E4C2-8A0C-44F1-ADA4-AB1600365FC1}"/>
    <cellStyle name="Currency0 3 3" xfId="3467" xr:uid="{AC3AEA1E-11D5-4E6B-9CEC-B483152B795C}"/>
    <cellStyle name="Currency0 3 4" xfId="3468" xr:uid="{4CBACD0D-5285-4FEA-B07F-0A358C0DC0DA}"/>
    <cellStyle name="Currency0 3 5" xfId="3469" xr:uid="{2123D44D-1CFF-40AD-92BD-2E5A3B134537}"/>
    <cellStyle name="Currency0 3 6" xfId="49098" xr:uid="{863A51B2-705E-4B5F-AF77-B1FD35E6B6F7}"/>
    <cellStyle name="Currency0 30" xfId="44618" xr:uid="{025E9049-30AE-439B-AAD7-6B65AAA2EE08}"/>
    <cellStyle name="Currency0 31" xfId="44619" xr:uid="{5F344315-FC57-473B-8D59-C4FB0B56C851}"/>
    <cellStyle name="Currency0 32" xfId="44620" xr:uid="{ABE55826-502C-4FB6-8486-CABCC0A7B1F2}"/>
    <cellStyle name="Currency0 33" xfId="44621" xr:uid="{E8B0A1D1-5C8B-4A43-83AA-C1F042514CDA}"/>
    <cellStyle name="Currency0 34" xfId="44622" xr:uid="{E35D361F-3345-4896-BDCF-C87F115A92A8}"/>
    <cellStyle name="Currency0 35" xfId="44623" xr:uid="{E0BDC7A3-9671-4309-B4FF-1E3D658D6F29}"/>
    <cellStyle name="Currency0 36" xfId="44624" xr:uid="{EA0BBC6C-BF8F-4A77-8133-697FC4BCA84E}"/>
    <cellStyle name="Currency0 37" xfId="44625" xr:uid="{65E9E14A-3425-443C-A49A-ED3844750EEB}"/>
    <cellStyle name="Currency0 38" xfId="44626" xr:uid="{D5D4CB52-CC73-4F1F-A25F-B01F44ED056D}"/>
    <cellStyle name="Currency0 39" xfId="44627" xr:uid="{75DB43B0-1144-4EEB-93AB-3FB04D887676}"/>
    <cellStyle name="Currency0 4" xfId="3470" xr:uid="{B27CE07D-3CC7-4A7D-A4A6-D6CD9ECBE5D0}"/>
    <cellStyle name="Currency0 4 2" xfId="3471" xr:uid="{233FAD01-D48B-4349-92CB-47ECB5ADF6AB}"/>
    <cellStyle name="Currency0 4 3" xfId="3472" xr:uid="{2585B5FB-2A03-4764-A9C7-8C6C972FB193}"/>
    <cellStyle name="Currency0 4 4" xfId="3473" xr:uid="{CF097B92-507F-4C33-A25C-7AEAD36E2C6E}"/>
    <cellStyle name="Currency0 4 5" xfId="3474" xr:uid="{FD810E5F-DD52-4F8D-BFE2-CE2A3C023387}"/>
    <cellStyle name="Currency0 40" xfId="44628" xr:uid="{FA77B884-F6C5-4DDC-A104-3A062AD250C3}"/>
    <cellStyle name="Currency0 41" xfId="44629" xr:uid="{C49390D2-B4A5-4BC2-9E82-8AE0418A3A9D}"/>
    <cellStyle name="Currency0 42" xfId="44630" xr:uid="{4E92F612-9340-471E-A621-C18F6701284A}"/>
    <cellStyle name="Currency0 43" xfId="44631" xr:uid="{77D5A184-B30D-4847-B2D2-8BDED659B18C}"/>
    <cellStyle name="Currency0 44" xfId="44632" xr:uid="{93A551AF-C890-4E07-9023-7BEE9E3CC0BD}"/>
    <cellStyle name="Currency0 45" xfId="44633" xr:uid="{D2847769-3C47-4497-8130-0EA704E227D4}"/>
    <cellStyle name="Currency0 46" xfId="44634" xr:uid="{F1853C4F-279D-474B-A103-B371C40DF5F8}"/>
    <cellStyle name="Currency0 47" xfId="44635" xr:uid="{5E905D8D-70C9-4EED-AFEB-2250D51C6FF9}"/>
    <cellStyle name="Currency0 48" xfId="44636" xr:uid="{20C430D4-53CF-47C9-B594-22C5563BAB4B}"/>
    <cellStyle name="Currency0 49" xfId="44637" xr:uid="{318C9BF9-3C60-4BB0-A0AD-7E646E043A31}"/>
    <cellStyle name="Currency0 5" xfId="3475" xr:uid="{50F20F54-E6B9-4554-A4DB-92453655A628}"/>
    <cellStyle name="Currency0 5 2" xfId="3476" xr:uid="{EDD61CD0-1062-46AF-B091-DE5BBDA75072}"/>
    <cellStyle name="Currency0 50" xfId="44638" xr:uid="{9CA71D3B-D0C2-4D61-B8C4-AD5FECCE44DB}"/>
    <cellStyle name="Currency0 51" xfId="44639" xr:uid="{4DF6C4E0-C30E-4F86-AB73-61496A5229F6}"/>
    <cellStyle name="Currency0 52" xfId="49096" xr:uid="{4F828897-A8E7-4DAB-825C-2085FD173167}"/>
    <cellStyle name="Currency0 6" xfId="3477" xr:uid="{024CDA7F-834C-4CF2-B14D-09EAF79FE6E1}"/>
    <cellStyle name="Currency0 6 2" xfId="3478" xr:uid="{594F5EED-5012-40FD-ADE0-EFF543216EC8}"/>
    <cellStyle name="Currency0 7" xfId="44640" xr:uid="{B14CD949-BA2E-4AB7-8CA7-717D3DF2843E}"/>
    <cellStyle name="Currency0 8" xfId="44641" xr:uid="{7639690F-E7B0-43C0-B4A8-FC4711E579E5}"/>
    <cellStyle name="Currency0 9" xfId="44642" xr:uid="{A65FD1B2-C7BB-41BF-8B1A-5DF620D4C2BB}"/>
    <cellStyle name="Currency0_HMU PER SHIFT" xfId="3479" xr:uid="{B57A590A-3520-4A2B-8335-D2151206504F}"/>
    <cellStyle name="Currency1" xfId="1309" xr:uid="{4445BADD-AE91-437A-B89F-EE1B898C28C1}"/>
    <cellStyle name="Date" xfId="1797" xr:uid="{A8BE996E-ECC2-4D8A-BDDB-D03429351CDF}"/>
    <cellStyle name="Date 2" xfId="3481" xr:uid="{3A636D7E-24D6-4154-82F2-38CA4C4C5E36}"/>
    <cellStyle name="Date 2 2" xfId="3482" xr:uid="{680127FB-10FB-41E9-BE7A-45A2818998B2}"/>
    <cellStyle name="Date 2 3" xfId="49100" xr:uid="{BDA4900C-C3FF-45CD-9A0D-7722F6FB3632}"/>
    <cellStyle name="Date 3" xfId="3483" xr:uid="{551911A3-EA58-4DBD-BD30-A45A273FAF47}"/>
    <cellStyle name="Date 3 2" xfId="49102" xr:uid="{6346CABB-4C25-43E4-9DF5-CFC48F4A8EE6}"/>
    <cellStyle name="Date 3 3" xfId="49101" xr:uid="{ED059338-DAC7-4C53-B163-9833580962BC}"/>
    <cellStyle name="Date 4" xfId="49103" xr:uid="{8FBA6927-732D-4158-AE31-541B60FDD1B2}"/>
    <cellStyle name="Date 5" xfId="49099" xr:uid="{CC542027-4385-4BD2-834D-E800637ED4A7}"/>
    <cellStyle name="Date 6" xfId="3480" xr:uid="{82331BA0-D43E-46BF-99D2-BF4888D37721}"/>
    <cellStyle name="Date Short" xfId="3484" xr:uid="{57AD6C9C-24B4-4B45-A8C2-2C35D8C61B3D}"/>
    <cellStyle name="Date_08_Daily Report  Agustus'11" xfId="49104" xr:uid="{FF40A99F-1EA9-4A10-9726-0D8E59E59759}"/>
    <cellStyle name="Dezimal [0]_Compiling Utility Macros" xfId="49105" xr:uid="{F36A75F9-8CEC-4B36-80B3-7EEFF4855ADB}"/>
    <cellStyle name="Dezimal_Compiling Utility Macros" xfId="49106" xr:uid="{E6314278-6230-4A2D-81AA-091E9206130C}"/>
    <cellStyle name="Dollar (zero dec)" xfId="1310" xr:uid="{0E15ECF5-AFF3-4E38-B3E1-2B04D0AD1A80}"/>
    <cellStyle name="Enter Currency (0)" xfId="3485" xr:uid="{8F12EF73-2B56-4E91-BEA9-DD0C90C23C4F}"/>
    <cellStyle name="Enter Currency (0) 10" xfId="51644" xr:uid="{9DB06AE1-913F-4304-B3A7-2AEC3287BE00}"/>
    <cellStyle name="Enter Currency (0) 2" xfId="3486" xr:uid="{94A8A416-95BC-47BF-B746-AC1118D17EC0}"/>
    <cellStyle name="Enter Currency (0) 2 2" xfId="3487" xr:uid="{D09DCE4A-2ED8-4269-8071-676E595574E8}"/>
    <cellStyle name="Enter Currency (0) 2_HMU PER SHIFT" xfId="3488" xr:uid="{A31A5215-B198-4AB5-A3ED-DF85E92F2006}"/>
    <cellStyle name="Enter Currency (0) 3" xfId="3489" xr:uid="{07DFC485-B5E0-4B35-AC4A-66A4ACBDDA2D}"/>
    <cellStyle name="Enter Currency (0) 3 2" xfId="3490" xr:uid="{2D53F477-9EB8-4A28-8485-9F7BFCDEBBD4}"/>
    <cellStyle name="Enter Currency (0) 4" xfId="3491" xr:uid="{E28C2087-8B74-4C79-B713-B775C73DB1AE}"/>
    <cellStyle name="Enter Currency (0) 4 2" xfId="3492" xr:uid="{9C0AD793-07B5-48EF-9655-1C4EC38D7A94}"/>
    <cellStyle name="Enter Currency (0) 5" xfId="3493" xr:uid="{C135552B-4303-4169-A1BA-885083AC18E8}"/>
    <cellStyle name="Enter Currency (0) 5 2" xfId="3494" xr:uid="{CB41DCF5-F2E8-43AF-A9D2-EEB207AB7785}"/>
    <cellStyle name="Enter Currency (0) 6" xfId="49107" xr:uid="{6EBCE7A0-2BFF-40AE-8F0D-0F14D6E46F51}"/>
    <cellStyle name="Enter Currency (0) 7" xfId="50578" xr:uid="{8DDF7C78-935E-455E-BDC8-DA8DB01C5F32}"/>
    <cellStyle name="Enter Currency (0) 8" xfId="51033" xr:uid="{F185EE07-7924-4373-85C1-C9933B703C9B}"/>
    <cellStyle name="Enter Currency (0) 9" xfId="51365" xr:uid="{A1A3FAB5-1736-44DC-B998-C978219FEE55}"/>
    <cellStyle name="Enter Currency (2)" xfId="3495" xr:uid="{14C261DF-0C31-473A-A0A9-883C99E6A440}"/>
    <cellStyle name="Enter Currency (2) 10" xfId="51645" xr:uid="{4FA1A5AE-D3B9-40C3-A589-729348F7A7BE}"/>
    <cellStyle name="Enter Currency (2) 2" xfId="3496" xr:uid="{C9A9CE4C-905F-4273-BC8D-BC5081AD505E}"/>
    <cellStyle name="Enter Currency (2) 2 2" xfId="3497" xr:uid="{AD510DCF-B246-4029-934A-02DE663899C6}"/>
    <cellStyle name="Enter Currency (2) 2_HMU PER SHIFT" xfId="3498" xr:uid="{C5E7E082-FE52-423A-B2FB-5F76F3CFD1EE}"/>
    <cellStyle name="Enter Currency (2) 3" xfId="3499" xr:uid="{808E3AE6-486C-4404-8754-2EBB733DA35A}"/>
    <cellStyle name="Enter Currency (2) 3 2" xfId="3500" xr:uid="{1581AAF3-F8D7-4703-BC1E-3F0ABEC47BF7}"/>
    <cellStyle name="Enter Currency (2) 4" xfId="3501" xr:uid="{014DFDBF-FE5E-48E3-885C-F1DE5E78F297}"/>
    <cellStyle name="Enter Currency (2) 4 2" xfId="3502" xr:uid="{319E4EB1-F5FF-4112-B02F-C0DA1D4571DC}"/>
    <cellStyle name="Enter Currency (2) 5" xfId="3503" xr:uid="{2EA61962-FD0F-4862-957D-DB4BAB7119D6}"/>
    <cellStyle name="Enter Currency (2) 5 2" xfId="3504" xr:uid="{786D4C72-040E-4339-B2AF-4B90F0EDE981}"/>
    <cellStyle name="Enter Currency (2) 6" xfId="49108" xr:uid="{C0C79104-6FDE-49AF-BCA4-A7FCE31A6CEA}"/>
    <cellStyle name="Enter Currency (2) 7" xfId="50579" xr:uid="{48479502-FED1-4F7D-88EE-B1A4A680614F}"/>
    <cellStyle name="Enter Currency (2) 8" xfId="51034" xr:uid="{6133F0AE-ABE6-4F17-ACC7-C7B9B296B171}"/>
    <cellStyle name="Enter Currency (2) 9" xfId="51366" xr:uid="{FFC0FA5C-7A12-4B9B-9852-2FC9EE37C0BC}"/>
    <cellStyle name="Enter Units (0)" xfId="3505" xr:uid="{AA215244-1935-49F8-9C15-8FC519477686}"/>
    <cellStyle name="Enter Units (0) 10" xfId="51646" xr:uid="{135CD29F-EC46-4F46-AD34-C00B3427BD42}"/>
    <cellStyle name="Enter Units (0) 2" xfId="3506" xr:uid="{1B24AB57-78A7-4283-A5BE-BAF165113443}"/>
    <cellStyle name="Enter Units (0) 2 2" xfId="3507" xr:uid="{B511EE69-3C63-4D02-9D18-D389E3CA4B9F}"/>
    <cellStyle name="Enter Units (0) 2_HMU PER SHIFT" xfId="3508" xr:uid="{EE976137-8B51-4DDF-AF64-D44C5D0B954A}"/>
    <cellStyle name="Enter Units (0) 3" xfId="3509" xr:uid="{77FFA53F-BDC5-4D0C-BA46-775CF9BE293C}"/>
    <cellStyle name="Enter Units (0) 3 2" xfId="3510" xr:uid="{3CE05898-45BA-4FF9-8F21-965DFF258624}"/>
    <cellStyle name="Enter Units (0) 4" xfId="3511" xr:uid="{471CE025-44EA-428F-99C5-8E5BC4AE62E1}"/>
    <cellStyle name="Enter Units (0) 4 2" xfId="3512" xr:uid="{1D8F9F6D-E94E-4E80-AEEA-E0F9991B804F}"/>
    <cellStyle name="Enter Units (0) 5" xfId="3513" xr:uid="{F20ED1DE-7458-4516-B32A-E048632CB05F}"/>
    <cellStyle name="Enter Units (0) 5 2" xfId="3514" xr:uid="{7AA47A39-B65F-47DE-B78C-EF17930584EA}"/>
    <cellStyle name="Enter Units (0) 6" xfId="49109" xr:uid="{D67747E5-0CF6-4342-87A6-A255A1FB0B45}"/>
    <cellStyle name="Enter Units (0) 7" xfId="50580" xr:uid="{C1547560-B741-4AA0-991F-0FE1A2847D5C}"/>
    <cellStyle name="Enter Units (0) 8" xfId="51035" xr:uid="{8E157095-7D0B-4CE7-A6A6-95F1DB3C9D74}"/>
    <cellStyle name="Enter Units (0) 9" xfId="51367" xr:uid="{6E2118A8-0BF1-4255-9CEF-C4B120CA5400}"/>
    <cellStyle name="Enter Units (1)" xfId="3515" xr:uid="{409D7543-13E6-4F1F-8E81-FC4D0217E034}"/>
    <cellStyle name="Enter Units (1) 10" xfId="51647" xr:uid="{C7780920-9105-4784-90E8-27C6F1D1A322}"/>
    <cellStyle name="Enter Units (1) 2" xfId="3516" xr:uid="{12601831-CDEF-4C7D-A804-F041112D06B4}"/>
    <cellStyle name="Enter Units (1) 2 2" xfId="3517" xr:uid="{4EEB6CEB-2655-4878-BAD0-08F36EAE99E5}"/>
    <cellStyle name="Enter Units (1) 2_HMU PER SHIFT" xfId="3518" xr:uid="{92CFE6DB-FF16-4682-90B3-8D8D5466F86F}"/>
    <cellStyle name="Enter Units (1) 3" xfId="3519" xr:uid="{CED71DA3-4D2B-46CE-BFDF-7EC45E4D05BF}"/>
    <cellStyle name="Enter Units (1) 3 2" xfId="3520" xr:uid="{DFD49240-5BB1-4AFB-9425-678886DAC9DE}"/>
    <cellStyle name="Enter Units (1) 4" xfId="3521" xr:uid="{84576EF0-A015-423E-B002-E9BA2E5DC3E7}"/>
    <cellStyle name="Enter Units (1) 4 2" xfId="3522" xr:uid="{0E714869-2879-4578-9CA8-188E702A206C}"/>
    <cellStyle name="Enter Units (1) 5" xfId="3523" xr:uid="{4B4435DC-7FEF-4128-8F3E-91001ECF5E59}"/>
    <cellStyle name="Enter Units (1) 5 2" xfId="3524" xr:uid="{6A14AAB6-C629-43AF-9DFE-4728B55A199D}"/>
    <cellStyle name="Enter Units (1) 6" xfId="49110" xr:uid="{E59573C1-3D2F-4313-B373-49979120150C}"/>
    <cellStyle name="Enter Units (1) 7" xfId="50581" xr:uid="{E960C19E-BAD3-499A-A724-C2ED9D99AF77}"/>
    <cellStyle name="Enter Units (1) 8" xfId="51036" xr:uid="{A981A9C7-A039-4E45-88A3-E769A839B831}"/>
    <cellStyle name="Enter Units (1) 9" xfId="51368" xr:uid="{BA0F9B16-D4F3-4761-9C0F-93FDF639C8C9}"/>
    <cellStyle name="Enter Units (2)" xfId="3525" xr:uid="{7AC98930-285C-4DF4-978B-998F2BF97F8C}"/>
    <cellStyle name="Enter Units (2) 10" xfId="51648" xr:uid="{489B3707-B57A-4747-9030-B358C901E139}"/>
    <cellStyle name="Enter Units (2) 2" xfId="3526" xr:uid="{C5354FCC-01F1-458C-8068-FABE47EFFB32}"/>
    <cellStyle name="Enter Units (2) 2 2" xfId="3527" xr:uid="{F31E0633-A7A0-4714-B9A2-B6E96FE5BADC}"/>
    <cellStyle name="Enter Units (2) 2_HMU PER SHIFT" xfId="3528" xr:uid="{683408A5-C8D3-4B65-A84A-3EC9301FE63F}"/>
    <cellStyle name="Enter Units (2) 3" xfId="3529" xr:uid="{C15A405D-0183-4109-90BA-DADF259F2260}"/>
    <cellStyle name="Enter Units (2) 3 2" xfId="3530" xr:uid="{4CCD7ECB-6B67-4372-9815-E741BCB4C8D1}"/>
    <cellStyle name="Enter Units (2) 4" xfId="3531" xr:uid="{63AE10FC-04D6-4AC4-BD79-B47501D80183}"/>
    <cellStyle name="Enter Units (2) 4 2" xfId="3532" xr:uid="{9D8A0304-C5E0-4A65-9524-11B29763A5D2}"/>
    <cellStyle name="Enter Units (2) 5" xfId="3533" xr:uid="{A341D322-057C-45AF-9F11-F0CC499BD0BE}"/>
    <cellStyle name="Enter Units (2) 5 2" xfId="3534" xr:uid="{26A30E3A-30DC-4060-ACC2-5471259CBFF3}"/>
    <cellStyle name="Enter Units (2) 6" xfId="49111" xr:uid="{23E9BFF2-0D02-4618-806E-29B8A2F52D56}"/>
    <cellStyle name="Enter Units (2) 7" xfId="50582" xr:uid="{993A241D-4F5E-4116-951D-E0375CD5EA8E}"/>
    <cellStyle name="Enter Units (2) 8" xfId="51037" xr:uid="{82595B5D-C52E-4FCA-9710-6A84C7A663C9}"/>
    <cellStyle name="Enter Units (2) 9" xfId="51369" xr:uid="{83FB3398-28E8-47A4-8CAE-AE7B82D48F77}"/>
    <cellStyle name="Error" xfId="132" xr:uid="{AFB5EECE-44DF-4A7A-9F0A-1179AF5F8285}"/>
    <cellStyle name="Euro" xfId="3535" xr:uid="{0D08604A-EDC5-42C4-A030-435735D220EE}"/>
    <cellStyle name="Euro 2" xfId="49113" xr:uid="{CDC8E781-0C81-4A50-90BA-B167793EF98B}"/>
    <cellStyle name="Euro 3" xfId="49112" xr:uid="{94408E15-29C5-4EB3-B7AD-114D7811FF12}"/>
    <cellStyle name="Excel Built-in Comma" xfId="3536" xr:uid="{C326B014-A302-4AF2-BC81-C99F8077112D}"/>
    <cellStyle name="Excel Built-in Comma [0]" xfId="3537" xr:uid="{62309E5F-D66E-45A1-BF58-C646BA6878D6}"/>
    <cellStyle name="Excel Built-in Comma [0] 1" xfId="1785" xr:uid="{B214A095-305A-49EF-A563-CD5F53BABF40}"/>
    <cellStyle name="Excel Built-in Comma [0] 1 2" xfId="49116" xr:uid="{FC0186E0-59CB-4883-8737-0B8397EB061A}"/>
    <cellStyle name="Excel Built-in Comma [0] 2" xfId="49117" xr:uid="{F8123E83-9453-49B1-8D7E-4F2A7F3D0B90}"/>
    <cellStyle name="Excel Built-in Comma [0] 3" xfId="49118" xr:uid="{2ACE5530-EAC0-486B-940C-7FEA824FD470}"/>
    <cellStyle name="Excel Built-in Comma [0] 4" xfId="49115" xr:uid="{334CA82F-4C99-4564-AAAD-3CDA24C8458B}"/>
    <cellStyle name="Excel Built-in Comma 10" xfId="52098" xr:uid="{169FABF9-01DA-4D73-ABE9-7D12001CB246}"/>
    <cellStyle name="Excel Built-in Comma 11" xfId="52421" xr:uid="{42922FA7-98AD-4618-9ECA-DFE0A86ED82B}"/>
    <cellStyle name="Excel Built-in Comma 12" xfId="52669" xr:uid="{00177324-E023-4A80-A86D-832F364EFEC3}"/>
    <cellStyle name="Excel Built-in Comma 13" xfId="53161" xr:uid="{5B6CFD0D-E806-43B2-A1FB-D000FB7A4F30}"/>
    <cellStyle name="Excel Built-in Comma 2" xfId="49119" xr:uid="{51F69B74-D522-4434-911C-E7B7123A6B51}"/>
    <cellStyle name="Excel Built-in Comma 3" xfId="49114" xr:uid="{2A06F1F2-4C7E-4047-9ACC-0FFEAA1E43F5}"/>
    <cellStyle name="Excel Built-in Comma 4" xfId="50583" xr:uid="{D41E6ABF-FBDA-45B1-AFC8-F03277AB5A63}"/>
    <cellStyle name="Excel Built-in Comma 5" xfId="51038" xr:uid="{3394E3D0-3E62-4F97-82A5-2E84FAC9F19D}"/>
    <cellStyle name="Excel Built-in Comma 6" xfId="51370" xr:uid="{493003DB-31AD-4353-B0EE-533D600D62EE}"/>
    <cellStyle name="Excel Built-in Comma 7" xfId="51649" xr:uid="{024E8A27-AFB6-458A-812A-895AAFFA8058}"/>
    <cellStyle name="Excel Built-in Comma 8" xfId="51913" xr:uid="{5F467F10-17A1-4A08-B9F3-B9054C478371}"/>
    <cellStyle name="Excel Built-in Comma 9" xfId="52166" xr:uid="{EA4C49AB-5B55-40AB-89D9-8DC7B080FC74}"/>
    <cellStyle name="Excel Built-in Excel Built-in Excel Built-in Comma [0]" xfId="49120" xr:uid="{A0B3453E-3504-42DD-95C2-35D88D11FBE7}"/>
    <cellStyle name="Excel Built-in Excel Built-in Excel Built-in Comma [0] 1" xfId="49121" xr:uid="{1B7136B5-306B-49F4-A525-C41297A172A4}"/>
    <cellStyle name="Excel Built-in Excel Built-in Normal 3" xfId="49122" xr:uid="{856468FE-695E-4A44-846B-DA915CF5C81A}"/>
    <cellStyle name="Excel Built-in Normal" xfId="3538" xr:uid="{7A93E76E-5467-41B6-A7DF-493FC04CECF7}"/>
    <cellStyle name="Excel Built-in Normal 2" xfId="49124" xr:uid="{548711F0-A4C8-4D29-BBE9-B59F00542701}"/>
    <cellStyle name="Excel Built-in Normal 2 2" xfId="49125" xr:uid="{597429BE-B331-4CAF-BC36-661D259F1FC8}"/>
    <cellStyle name="Excel Built-in Normal 3" xfId="49126" xr:uid="{8F3BD5A4-9493-48BC-90F3-1B68210E3FB2}"/>
    <cellStyle name="Excel Built-in Normal 4" xfId="49123" xr:uid="{05D81AB8-8899-458E-A828-C4EFE85CBB45}"/>
    <cellStyle name="Excel_BuiltIn_Comma 1" xfId="49127" xr:uid="{628887E9-8802-42EB-A53A-1E2B0394EB9A}"/>
    <cellStyle name="Explanatory Text 10" xfId="49128" xr:uid="{58607BA9-4BC2-4C53-8D32-07A2CC6B8493}"/>
    <cellStyle name="Explanatory Text 10 2" xfId="49129" xr:uid="{955C27EC-4DC9-42BB-B778-C2B71C9D6BBF}"/>
    <cellStyle name="Explanatory Text 11" xfId="49130" xr:uid="{383C94BA-2CD1-4A8A-AA30-3976BD7CEBBB}"/>
    <cellStyle name="Explanatory Text 12" xfId="49131" xr:uid="{F6FDD808-BAE3-434E-9DDC-B5473C5197AA}"/>
    <cellStyle name="Explanatory Text 13" xfId="49132" xr:uid="{ECDE3C8A-8DED-4AF1-8C43-1A81C326A5BD}"/>
    <cellStyle name="Explanatory Text 14" xfId="49133" xr:uid="{09AA0E99-A3FF-4FA0-BF91-B22A3421AE85}"/>
    <cellStyle name="Explanatory Text 15" xfId="49134" xr:uid="{FF633B0F-0844-49E3-A763-7433F5639E03}"/>
    <cellStyle name="Explanatory Text 16" xfId="49135" xr:uid="{261015D2-4AE0-4BFD-883A-78CFD49806D7}"/>
    <cellStyle name="Explanatory Text 17" xfId="49136" xr:uid="{41AFD11E-3632-4C2E-8E7B-381E10E252E6}"/>
    <cellStyle name="Explanatory Text 18" xfId="53607" xr:uid="{0661BE80-C73C-40F6-9E18-444C425AB99A}"/>
    <cellStyle name="Explanatory Text 2" xfId="69" xr:uid="{00000000-0005-0000-0000-00004E000000}"/>
    <cellStyle name="Explanatory Text 2 10" xfId="3539" xr:uid="{948C059F-4316-4168-BEE2-8FE7D1D1148E}"/>
    <cellStyle name="Explanatory Text 2 2" xfId="70" xr:uid="{00000000-0005-0000-0000-00004F000000}"/>
    <cellStyle name="Explanatory Text 2 2 2" xfId="1311" xr:uid="{CEF954C0-2C65-4525-874B-6E8B6CBE9DEB}"/>
    <cellStyle name="Explanatory Text 2 2 2 2" xfId="49139" xr:uid="{F7029385-308A-4978-8CCF-C0A5811BF2B9}"/>
    <cellStyle name="Explanatory Text 2 2 3" xfId="49138" xr:uid="{539F30B1-811D-4623-AC05-65138D6DC901}"/>
    <cellStyle name="Explanatory Text 2 3" xfId="1312" xr:uid="{568C50B2-92D8-4AF8-9A2C-2FFAEF13C8DD}"/>
    <cellStyle name="Explanatory Text 2 3 2" xfId="49140" xr:uid="{E3856B7C-E452-4607-ABA4-03B745E0147F}"/>
    <cellStyle name="Explanatory Text 2 4" xfId="1313" xr:uid="{C9A2DDCB-2C6C-41F7-BCA8-C096918AB684}"/>
    <cellStyle name="Explanatory Text 2 4 2" xfId="49141" xr:uid="{B69E0944-5CD1-45B6-AAC9-F09A50A1EBF3}"/>
    <cellStyle name="Explanatory Text 2 5" xfId="1314" xr:uid="{A3C68D0C-3416-4D85-A433-E562EA2BD90B}"/>
    <cellStyle name="Explanatory Text 2 5 2" xfId="49142" xr:uid="{4F1D1836-71C0-4EAD-B7E5-2770A3E14666}"/>
    <cellStyle name="Explanatory Text 2 6" xfId="49143" xr:uid="{26B43764-2ADB-422C-85D4-8743F86B8C2F}"/>
    <cellStyle name="Explanatory Text 2 7" xfId="49144" xr:uid="{F03012CC-37C0-42E2-8C3B-7C1C93520C0A}"/>
    <cellStyle name="Explanatory Text 2 8" xfId="49145" xr:uid="{8282CD49-9C08-4E65-9695-A405176C49C1}"/>
    <cellStyle name="Explanatory Text 2 9" xfId="49137" xr:uid="{CD0EE76E-53D8-4D5C-B276-22A84842F4E8}"/>
    <cellStyle name="Explanatory Text 2_4_Pere April 2010 (version 1)" xfId="49146" xr:uid="{2D017ECB-8CCA-44ED-9CE0-736BD9E9EC8E}"/>
    <cellStyle name="Explanatory Text 3" xfId="199" xr:uid="{1356542A-F499-4A63-BFDB-92086648A711}"/>
    <cellStyle name="Explanatory Text 3 2" xfId="1316" xr:uid="{9A96E4F7-6767-434C-B321-554C88541A90}"/>
    <cellStyle name="Explanatory Text 3 2 2" xfId="49149" xr:uid="{8BC22631-6F19-494F-9024-A28FFAF0D494}"/>
    <cellStyle name="Explanatory Text 3 2 3" xfId="49148" xr:uid="{82CBB560-D9F5-4B5E-8282-C6FEDBA7CDD6}"/>
    <cellStyle name="Explanatory Text 3 3" xfId="1317" xr:uid="{87214981-B2A7-4408-9597-4D03E6494E7E}"/>
    <cellStyle name="Explanatory Text 3 3 2" xfId="49150" xr:uid="{2622E0D3-E655-4852-AE7B-D92B36440EC8}"/>
    <cellStyle name="Explanatory Text 3 4" xfId="1318" xr:uid="{6C0F888E-A025-480D-943A-F232C45A3023}"/>
    <cellStyle name="Explanatory Text 3 4 2" xfId="49147" xr:uid="{68892A7E-29E7-4074-B0D2-247C5C043C4E}"/>
    <cellStyle name="Explanatory Text 3 5" xfId="1315" xr:uid="{FB8F775F-E8DF-4589-9623-0C4F9E5277C1}"/>
    <cellStyle name="Explanatory Text 3 6" xfId="3540" xr:uid="{E3544C86-FE12-440C-96F1-54018F66D07D}"/>
    <cellStyle name="Explanatory Text 3_4_Pere April 2010 (version 1)" xfId="49151" xr:uid="{B87FA816-EB91-474E-9A66-DDF13838484D}"/>
    <cellStyle name="Explanatory Text 4" xfId="1319" xr:uid="{1307019E-544C-4DF3-979A-F1B958EF06EC}"/>
    <cellStyle name="Explanatory Text 4 2" xfId="49153" xr:uid="{AFEEEA45-5F5A-4818-A3B8-1D4A99E21FE8}"/>
    <cellStyle name="Explanatory Text 4 3" xfId="49152" xr:uid="{FA77CEE1-3B7C-4E4E-AF5F-E5EB3B34369B}"/>
    <cellStyle name="Explanatory Text 5" xfId="49154" xr:uid="{050080C8-379E-480D-925B-E2D5685AF9B2}"/>
    <cellStyle name="Explanatory Text 5 2" xfId="49155" xr:uid="{2F9D03E8-6545-4ECB-9DCA-FC79B41E52C6}"/>
    <cellStyle name="Explanatory Text 6" xfId="49156" xr:uid="{297CB980-2B47-4539-86A5-CB6A6EB59FB6}"/>
    <cellStyle name="Explanatory Text 6 2" xfId="49157" xr:uid="{A66EC343-ED71-433A-A450-DC0BABE141FB}"/>
    <cellStyle name="Explanatory Text 7" xfId="49158" xr:uid="{B8BD1B52-DE04-4CE1-A6C9-2D38E6FABD2A}"/>
    <cellStyle name="Explanatory Text 7 2" xfId="49159" xr:uid="{99A6F439-38C6-490C-B763-A6166ECECB47}"/>
    <cellStyle name="Explanatory Text 8" xfId="49160" xr:uid="{A477B93C-5F2C-4C0C-89D1-3B0C3711FE18}"/>
    <cellStyle name="Explanatory Text 8 2" xfId="49161" xr:uid="{4AA93B2D-CF55-4515-B7CA-73E4BD442582}"/>
    <cellStyle name="Explanatory Text 9" xfId="49162" xr:uid="{6D7F9534-B2C4-48E6-9CAE-9BFD92542EC9}"/>
    <cellStyle name="Explanatory Text 9 2" xfId="49163" xr:uid="{23E2F328-648D-4FEC-9E04-F9063F4F36DB}"/>
    <cellStyle name="Fixed" xfId="3541" xr:uid="{B4B0F2E7-27DC-462E-BB77-A5374B35CAE1}"/>
    <cellStyle name="Fixed 2" xfId="3542" xr:uid="{1C583AEC-43AF-4C22-8267-A756C1015BCB}"/>
    <cellStyle name="Fixed 2 2" xfId="49165" xr:uid="{6288D1D2-F174-4E73-8F29-EE386B7E40A1}"/>
    <cellStyle name="Fixed 3" xfId="49166" xr:uid="{FB90E176-7080-4851-BE2E-0A6C325E521B}"/>
    <cellStyle name="Fixed 3 2" xfId="49167" xr:uid="{970E7E4C-F148-4A15-9E10-A2B713C51A46}"/>
    <cellStyle name="Fixed 4" xfId="49168" xr:uid="{4C8F8FB8-B7CB-44CB-A55B-A637220B2C12}"/>
    <cellStyle name="Fixed 5" xfId="49164" xr:uid="{52F92EBC-2D67-4206-A647-CB240CE11908}"/>
    <cellStyle name="Footnote" xfId="133" xr:uid="{061970E9-7D95-44C0-AB16-77EA57A6A06C}"/>
    <cellStyle name="Good 10" xfId="49169" xr:uid="{4B504C43-EA0B-4BB5-933C-20E954931097}"/>
    <cellStyle name="Good 10 2" xfId="49170" xr:uid="{7EDDB6F6-1E26-4703-8A97-9EDE7EF35BA5}"/>
    <cellStyle name="Good 11" xfId="49171" xr:uid="{E306CB6D-5E36-4F44-9B88-B69141B0E33D}"/>
    <cellStyle name="Good 12" xfId="49172" xr:uid="{F3838563-88A3-49D8-9B5D-7B0B00C3ECD9}"/>
    <cellStyle name="Good 13" xfId="49173" xr:uid="{AD72CFCB-C95B-4555-9D99-6446E5B27A3F}"/>
    <cellStyle name="Good 14" xfId="49174" xr:uid="{30C24769-D9ED-4C51-AA09-2A7E3D02B479}"/>
    <cellStyle name="Good 15" xfId="49175" xr:uid="{0680FCB0-E885-422A-9C6D-3094767215B4}"/>
    <cellStyle name="Good 16" xfId="49176" xr:uid="{5D63D037-3F58-4AED-9595-59DF50098141}"/>
    <cellStyle name="Good 17" xfId="49177" xr:uid="{CED8BDE4-10F8-4661-A260-60FC94C3BAB8}"/>
    <cellStyle name="Good 18" xfId="53608" xr:uid="{7F671488-512A-4BA6-9672-DBB4BCC2CBFC}"/>
    <cellStyle name="Good 2" xfId="71" xr:uid="{00000000-0005-0000-0000-000050000000}"/>
    <cellStyle name="Good 2 10" xfId="3543" xr:uid="{54AAA9D1-5192-450E-BA93-087AA160150D}"/>
    <cellStyle name="Good 2 2" xfId="72" xr:uid="{00000000-0005-0000-0000-000051000000}"/>
    <cellStyle name="Good 2 2 2" xfId="1320" xr:uid="{BB388AD9-3D5B-4996-93CD-BC53DC21D19F}"/>
    <cellStyle name="Good 2 2 2 2" xfId="49180" xr:uid="{6F5B639E-9BF6-4C15-A30A-D140307620CE}"/>
    <cellStyle name="Good 2 2 3" xfId="49179" xr:uid="{FAA0F5BC-5A0B-4E07-97F0-94DF9AE9A007}"/>
    <cellStyle name="Good 2 3" xfId="1321" xr:uid="{653D638B-7ADD-4464-A922-78F37B2D5D29}"/>
    <cellStyle name="Good 2 3 2" xfId="49181" xr:uid="{C2C39EFA-0B03-4B57-9469-50F39A6AB06F}"/>
    <cellStyle name="Good 2 4" xfId="1322" xr:uid="{C2C4F5AE-1650-4DCE-98B7-F9CF759B0FF8}"/>
    <cellStyle name="Good 2 4 2" xfId="49182" xr:uid="{B318C085-589C-4B3D-81D3-1EAEAE169110}"/>
    <cellStyle name="Good 2 5" xfId="1323" xr:uid="{D3071D93-D74A-4F7E-A427-B6892AFD3ED5}"/>
    <cellStyle name="Good 2 5 2" xfId="49183" xr:uid="{614105A3-11AA-4060-A7E6-304F72C482C0}"/>
    <cellStyle name="Good 2 6" xfId="49184" xr:uid="{AB851973-4C28-4F3A-A725-1F377A22DBE8}"/>
    <cellStyle name="Good 2 7" xfId="49185" xr:uid="{FAAFD3C1-6091-4DE1-BE12-2D8FB626F24A}"/>
    <cellStyle name="Good 2 8" xfId="49186" xr:uid="{0CABF772-BEBF-42A5-867A-2A9F80ACA0A5}"/>
    <cellStyle name="Good 2 9" xfId="49178" xr:uid="{27D65A04-4F6B-4046-93DC-B192143E7D45}"/>
    <cellStyle name="Good 2_4_Pere April 2010 (version 1)" xfId="49187" xr:uid="{14BCA56A-F681-4C08-AB17-3B0D93E560C9}"/>
    <cellStyle name="Good 3" xfId="200" xr:uid="{C85816FC-4B15-4FE4-817E-76F8A8B89419}"/>
    <cellStyle name="Good 3 2" xfId="1325" xr:uid="{F3695803-A72E-442B-9D13-E571C6516907}"/>
    <cellStyle name="Good 3 2 2" xfId="49190" xr:uid="{42C8A611-8909-40A0-A496-A18E6D1AEA82}"/>
    <cellStyle name="Good 3 2 3" xfId="49189" xr:uid="{BE3C9FA9-F1C8-4A9E-8EED-7C8D8FD86E39}"/>
    <cellStyle name="Good 3 3" xfId="1326" xr:uid="{C23CC42E-E95F-441F-808A-35573611DCAE}"/>
    <cellStyle name="Good 3 3 2" xfId="49191" xr:uid="{9797FD8E-42E3-4161-B543-ADA68E1A8388}"/>
    <cellStyle name="Good 3 4" xfId="1327" xr:uid="{78E931C7-4468-4F85-846E-11175B6CB6B9}"/>
    <cellStyle name="Good 3 4 2" xfId="49188" xr:uid="{2153717C-AA25-4C5D-84B0-B07FA94F4D52}"/>
    <cellStyle name="Good 3 5" xfId="1324" xr:uid="{A6852BBC-3B27-4226-AAEF-FEE3553403EB}"/>
    <cellStyle name="Good 3 6" xfId="3544" xr:uid="{59923B0B-E292-4CD9-9C5C-FFBAEBF332C2}"/>
    <cellStyle name="Good 3_4_Pere April 2010 (version 1)" xfId="49192" xr:uid="{B02826AF-B519-41D5-825C-D7126ECC39E8}"/>
    <cellStyle name="Good 4" xfId="1328" xr:uid="{0BFBBB8E-A92F-4BEF-AABC-E4688C26F38B}"/>
    <cellStyle name="Good 4 2" xfId="49194" xr:uid="{84EEFB7D-99D4-46EF-9C5C-EF6C360D0E1B}"/>
    <cellStyle name="Good 4 3" xfId="49193" xr:uid="{3698F7A6-8B89-437B-B3D8-455BDB8600BF}"/>
    <cellStyle name="Good 5" xfId="49195" xr:uid="{6F570E1E-744B-4B31-9568-983F958FFBDF}"/>
    <cellStyle name="Good 5 2" xfId="49196" xr:uid="{E82466B6-9E83-426E-82E1-302DD6AA793E}"/>
    <cellStyle name="Good 6" xfId="49197" xr:uid="{DBEBAB0F-AC41-4A79-81F5-1E26FD4433E6}"/>
    <cellStyle name="Good 6 2" xfId="49198" xr:uid="{1E455DE9-CD0D-4234-B4EE-B7A6D334A6CF}"/>
    <cellStyle name="Good 7" xfId="49199" xr:uid="{981A7F08-01BC-4DDA-A2C2-95D469CBBD17}"/>
    <cellStyle name="Good 7 2" xfId="49200" xr:uid="{89FACA73-5C83-4E4D-8772-F1B814E2382F}"/>
    <cellStyle name="Good 8" xfId="49201" xr:uid="{7FB45FD6-2CAA-4B6F-81E8-5357197E2B6A}"/>
    <cellStyle name="Good 8 2" xfId="49202" xr:uid="{146E57A8-4C27-4DC0-9F21-D525E38925DD}"/>
    <cellStyle name="Good 9" xfId="49203" xr:uid="{D8F58B3C-7F34-4518-8E6C-F9F70EA04EBE}"/>
    <cellStyle name="Good 9 2" xfId="49204" xr:uid="{AB6AFA4A-24D5-4DF8-96EF-975AF949250D}"/>
    <cellStyle name="Grey" xfId="1329" xr:uid="{C9B68141-BEC8-4BB2-87BE-F90D3BFD42E6}"/>
    <cellStyle name="Grey 10" xfId="44643" xr:uid="{295B6303-14D2-4E1E-8D37-18989EFBDB07}"/>
    <cellStyle name="Grey 11" xfId="44644" xr:uid="{135E98B6-04F5-4995-88BB-0AE5715EF365}"/>
    <cellStyle name="Grey 12" xfId="44645" xr:uid="{2338C172-D34C-405C-8E72-CA5FC7BEAD79}"/>
    <cellStyle name="Grey 13" xfId="44646" xr:uid="{660BA44B-A4BD-4E00-AFE2-EB956E0A931A}"/>
    <cellStyle name="Grey 14" xfId="44647" xr:uid="{0229D37B-E145-445C-8F51-E10A9E134E5A}"/>
    <cellStyle name="Grey 15" xfId="44648" xr:uid="{5624F7C1-B029-4892-9EA5-CC6D45D65497}"/>
    <cellStyle name="Grey 16" xfId="44649" xr:uid="{3161B739-930C-4EAF-90CA-20835DE17CBE}"/>
    <cellStyle name="Grey 17" xfId="44650" xr:uid="{BD0E4F3A-7990-41DA-A18B-F4CE1D9A8FBA}"/>
    <cellStyle name="Grey 18" xfId="44651" xr:uid="{8BCD22D1-9BC6-4666-AED0-BD5095CB2E25}"/>
    <cellStyle name="Grey 19" xfId="44652" xr:uid="{8416CE45-60AE-42BF-893F-9FC8278C4E5E}"/>
    <cellStyle name="Grey 2" xfId="3545" xr:uid="{C7EBFAEA-0102-4311-9945-5441EE253EA9}"/>
    <cellStyle name="Grey 2 2" xfId="3546" xr:uid="{0F1D17DD-EED5-4DF3-BDC3-FC09CCFB20BF}"/>
    <cellStyle name="Grey 2 2 2" xfId="49206" xr:uid="{1D257283-EB81-4A22-87DB-A9D8C64BE22C}"/>
    <cellStyle name="Grey 2 3" xfId="3547" xr:uid="{D4DFD1F8-3923-4D49-9F20-B5979A22D076}"/>
    <cellStyle name="Grey 2 3 2" xfId="3548" xr:uid="{4D5CBB59-ED97-4FF2-B1CB-A0221DA8AF38}"/>
    <cellStyle name="Grey 2 4" xfId="3549" xr:uid="{17712066-0ED4-4537-BB4A-C7EA93F4D9EF}"/>
    <cellStyle name="Grey 2 5" xfId="49205" xr:uid="{8A6A757B-B361-4222-ACBC-D557BD27E3DA}"/>
    <cellStyle name="Grey 20" xfId="44653" xr:uid="{C01B4AC2-DDBC-46F5-A0DF-786941AAFA12}"/>
    <cellStyle name="Grey 21" xfId="44654" xr:uid="{9E71F421-77A5-4BAA-960D-C98EEF0E4CB4}"/>
    <cellStyle name="Grey 22" xfId="44655" xr:uid="{FAE70458-4C8E-4DB6-B120-EA60CC741B6C}"/>
    <cellStyle name="Grey 23" xfId="44656" xr:uid="{BD010C14-6088-44C1-93F0-7FB84721710E}"/>
    <cellStyle name="Grey 24" xfId="44657" xr:uid="{8705B981-B4F3-42ED-AD7F-D9613D9F0EC3}"/>
    <cellStyle name="Grey 25" xfId="44658" xr:uid="{6082FF2E-C4AB-4479-9999-D5CCFED7E13F}"/>
    <cellStyle name="Grey 26" xfId="44659" xr:uid="{7AAEF49F-6A3D-4BA0-B9AC-C538D8FB6D8E}"/>
    <cellStyle name="Grey 27" xfId="44660" xr:uid="{E26678D4-496B-4F10-88B9-E621E143E376}"/>
    <cellStyle name="Grey 28" xfId="44661" xr:uid="{6124C8D6-8FED-404C-8EC1-54E116D4D254}"/>
    <cellStyle name="Grey 29" xfId="44662" xr:uid="{25E8AC1F-657D-461F-9EA7-F6503CEA7BA2}"/>
    <cellStyle name="Grey 3" xfId="3550" xr:uid="{9AA1292A-217F-4F53-BE55-0012FC552F85}"/>
    <cellStyle name="Grey 3 2" xfId="49207" xr:uid="{48D761E1-5A53-4D26-A471-6FD68CCFDFDC}"/>
    <cellStyle name="Grey 30" xfId="44663" xr:uid="{1E374BDA-46BD-4C4C-BCF9-8097C243A2EE}"/>
    <cellStyle name="Grey 31" xfId="44664" xr:uid="{71898E7F-696E-4D91-B655-FC85ABAF90D6}"/>
    <cellStyle name="Grey 32" xfId="44665" xr:uid="{75BA19D5-F14D-4CB2-BF8E-9F26AC2FFB3D}"/>
    <cellStyle name="Grey 33" xfId="44666" xr:uid="{74DEC170-B08A-418B-A8E0-6708DE6D7D2C}"/>
    <cellStyle name="Grey 34" xfId="44667" xr:uid="{5E1CA610-C62F-48FE-A1DF-E5648AA09572}"/>
    <cellStyle name="Grey 35" xfId="44668" xr:uid="{C62339EB-0B59-4A82-9CB6-1FB0E29C2291}"/>
    <cellStyle name="Grey 36" xfId="44669" xr:uid="{2E19C886-564A-4EA7-BD28-B22F91F1CEC0}"/>
    <cellStyle name="Grey 37" xfId="44670" xr:uid="{FFD3635A-0918-4352-A1E0-7CA64A22CFFD}"/>
    <cellStyle name="Grey 38" xfId="44671" xr:uid="{353BA34B-EB26-42B8-9DDA-FB910642FD4C}"/>
    <cellStyle name="Grey 39" xfId="44672" xr:uid="{D2311A2F-E584-44C2-85FE-2134C45AA8B0}"/>
    <cellStyle name="Grey 4" xfId="3551" xr:uid="{E4F9078E-6A86-472A-B31C-5BA6106D66A9}"/>
    <cellStyle name="Grey 4 2" xfId="3552" xr:uid="{874A4604-A6F6-4396-BBD4-6977095FB386}"/>
    <cellStyle name="Grey 4 3" xfId="3553" xr:uid="{FE0353A8-5CC6-49C7-87B3-729CF4D1EECB}"/>
    <cellStyle name="Grey 40" xfId="44673" xr:uid="{8ED8E4AC-139C-4290-BB31-0DC84FD097B9}"/>
    <cellStyle name="Grey 41" xfId="44674" xr:uid="{EA8AFFB5-17A8-443E-85BA-6E1CFDD9CA5C}"/>
    <cellStyle name="Grey 42" xfId="44675" xr:uid="{D48F854E-A78F-46CA-AF24-92284763DB9A}"/>
    <cellStyle name="Grey 43" xfId="44676" xr:uid="{E99EBD0F-A9D1-41DB-8612-76207E08F2F0}"/>
    <cellStyle name="Grey 44" xfId="44677" xr:uid="{47173B40-8F8C-456E-B2C7-04B5BCEAF5AF}"/>
    <cellStyle name="Grey 45" xfId="44678" xr:uid="{D6A48861-739D-44E7-8ACD-C79016603ACE}"/>
    <cellStyle name="Grey 46" xfId="44679" xr:uid="{566D3808-28B5-4512-ACDE-6807E1928EC8}"/>
    <cellStyle name="Grey 47" xfId="44680" xr:uid="{1A0AFFA3-A40D-4369-8CDF-40CC86FAF18F}"/>
    <cellStyle name="Grey 48" xfId="44681" xr:uid="{E1E997EE-F92E-4EEC-99A6-E91F76DAEBF5}"/>
    <cellStyle name="Grey 49" xfId="44682" xr:uid="{C6DD8C83-5194-4B8A-9091-3C07B8561DDC}"/>
    <cellStyle name="Grey 5" xfId="3554" xr:uid="{64276B41-C53D-42F4-9AFA-EE989BBFF47C}"/>
    <cellStyle name="Grey 50" xfId="44683" xr:uid="{4D6BACDC-710D-49B8-85CF-6DAC4C73DED0}"/>
    <cellStyle name="Grey 51" xfId="44684" xr:uid="{D1712EEB-6028-44EB-9E37-CA2B39B0814D}"/>
    <cellStyle name="Grey 6" xfId="3555" xr:uid="{A3B3804D-5D19-4944-9FDD-EC0AFAB98515}"/>
    <cellStyle name="Grey 7" xfId="3556" xr:uid="{A4929CC1-EF2E-41F4-877B-98EEF8385565}"/>
    <cellStyle name="Grey 8" xfId="3557" xr:uid="{88261D74-8339-4248-8F69-8E6FA988C302}"/>
    <cellStyle name="Grey 9" xfId="3558" xr:uid="{5C20C872-E9D2-4EA3-AEA6-5AAA076E2C71}"/>
    <cellStyle name="Grey_HMU PER SHIFT" xfId="3559" xr:uid="{81F48FFE-8991-4394-AA38-8909D5B77F19}"/>
    <cellStyle name="HEADER" xfId="1330" xr:uid="{654A5FA6-22AB-49AA-9488-22785B993E76}"/>
    <cellStyle name="Header - Style1" xfId="49208" xr:uid="{CF53240B-68FA-4624-866A-A703128667A9}"/>
    <cellStyle name="header 10" xfId="52097" xr:uid="{EC39AAAB-8A07-415E-BB03-E186B28E8C5F}"/>
    <cellStyle name="header 11" xfId="52422" xr:uid="{19E5CC94-781A-4588-8995-50B76058405B}"/>
    <cellStyle name="header 12" xfId="52670" xr:uid="{3BE22E25-7489-4DD4-B7F4-036645EA450B}"/>
    <cellStyle name="header 13" xfId="53162" xr:uid="{D83CA583-451E-4382-B5FF-05545F576D92}"/>
    <cellStyle name="header 14" xfId="3560" xr:uid="{31A2705D-E154-4DE2-A8FF-DDEBDC313625}"/>
    <cellStyle name="header 2" xfId="3561" xr:uid="{83D01202-F519-4168-85AB-5BB91C86D7CD}"/>
    <cellStyle name="header 3" xfId="3562" xr:uid="{C892EDFE-AB7F-4063-94B2-B8BCBF2367AC}"/>
    <cellStyle name="header 4" xfId="50584" xr:uid="{8E14C758-6980-482B-A9B0-471D4A3930F4}"/>
    <cellStyle name="header 5" xfId="51039" xr:uid="{90AF4BD1-29AC-4D86-8BC1-68A799FE385E}"/>
    <cellStyle name="header 6" xfId="51371" xr:uid="{F1B11C66-759F-4FDE-B0D5-A849C1B04B07}"/>
    <cellStyle name="header 7" xfId="51650" xr:uid="{8607EC72-83A9-43FA-888A-53DE752FA992}"/>
    <cellStyle name="header 8" xfId="51914" xr:uid="{AE5D2DE1-522F-48D1-B69A-5745E336B261}"/>
    <cellStyle name="header 9" xfId="52167" xr:uid="{B43335DD-E3D8-419C-87FA-4878BDD8C8D1}"/>
    <cellStyle name="Header1" xfId="1331" xr:uid="{75BE3EB2-2879-4449-BE31-902CD6856F0F}"/>
    <cellStyle name="Header1 2" xfId="3564" xr:uid="{287C7741-6F07-498E-93E1-A2D2DD4409BA}"/>
    <cellStyle name="Header1 2 2" xfId="52906" xr:uid="{2FE78FA0-8401-44F4-A4BC-305AA5829575}"/>
    <cellStyle name="Header1 3" xfId="3565" xr:uid="{5713BC76-219C-40F4-AAB1-8620C68484A7}"/>
    <cellStyle name="Header1 4" xfId="49209" xr:uid="{C3A9F479-D7DC-4DE7-B2DC-798BBED4E6F6}"/>
    <cellStyle name="Header1 5" xfId="51372" xr:uid="{A3E06FF6-BF5F-4FDA-A9B3-CCF11EA08D0E}"/>
    <cellStyle name="Header1 6" xfId="3563" xr:uid="{99C57EA4-1B9E-427E-B250-AD01C3499FAC}"/>
    <cellStyle name="Header2" xfId="1332" xr:uid="{D9FBD0CF-3653-467E-A2D1-36540D0A29E9}"/>
    <cellStyle name="Header2 10" xfId="3567" xr:uid="{E0AD869C-0DF8-4332-AD11-1B3E088D5998}"/>
    <cellStyle name="Header2 10 2" xfId="3568" xr:uid="{B21A0AFE-7BCD-4582-B56B-C03D31942430}"/>
    <cellStyle name="Header2 10 2 2" xfId="3569" xr:uid="{5B29DE0F-29EF-4416-B084-7918BF3E1428}"/>
    <cellStyle name="Header2 10 2 2 2" xfId="3570" xr:uid="{A7202407-BE06-4C32-B915-FAB75FA7758D}"/>
    <cellStyle name="Header2 10 2 3" xfId="3571" xr:uid="{82B8408F-A6A1-4428-9E5B-701A9FBD53FD}"/>
    <cellStyle name="Header2 10 2 4" xfId="3572" xr:uid="{5EBA4054-1FF3-42B3-8FD2-99403E625A4F}"/>
    <cellStyle name="Header2 10 3" xfId="3573" xr:uid="{114A6F77-07EF-4512-AF9E-2CAE0F90EA98}"/>
    <cellStyle name="Header2 10 4" xfId="3574" xr:uid="{05BC3700-0E6C-419E-AABA-D41E9DEB3368}"/>
    <cellStyle name="Header2 10 5" xfId="3575" xr:uid="{6A1BAC85-7B0D-4552-A31E-7C25C2CD44EE}"/>
    <cellStyle name="Header2 11" xfId="3576" xr:uid="{082EDFCB-0A94-4729-A416-EB0B8A4CB660}"/>
    <cellStyle name="Header2 11 2" xfId="3577" xr:uid="{24572283-BC4B-4426-A5BD-E519B89C47B6}"/>
    <cellStyle name="Header2 11 2 2" xfId="3578" xr:uid="{2ACD0DFA-B89D-46C8-BA80-1A4B79784DE8}"/>
    <cellStyle name="Header2 11 2 2 2" xfId="3579" xr:uid="{422B9006-A467-41E0-9BB0-AD46DE5FAA58}"/>
    <cellStyle name="Header2 11 2 3" xfId="3580" xr:uid="{87394A64-CD31-4EAB-A813-8FD19409C986}"/>
    <cellStyle name="Header2 11 2 4" xfId="3581" xr:uid="{F25E51B4-49AF-4789-A38C-41E0FC249A46}"/>
    <cellStyle name="Header2 11 3" xfId="3582" xr:uid="{8EBDAFA9-0274-4147-91C3-715961552544}"/>
    <cellStyle name="Header2 11 4" xfId="3583" xr:uid="{66585401-0264-425A-A83C-1FC8963A7D33}"/>
    <cellStyle name="Header2 11 5" xfId="3584" xr:uid="{BC4312D3-52A7-4128-8830-D63CF07A05F0}"/>
    <cellStyle name="Header2 12" xfId="3585" xr:uid="{87CC2AEB-4713-41D9-90CF-45173014F890}"/>
    <cellStyle name="Header2 12 2" xfId="3586" xr:uid="{14322521-41FE-420F-AB5C-834C6E569A7B}"/>
    <cellStyle name="Header2 12 2 2" xfId="3587" xr:uid="{9162EE9D-5060-4F93-AC76-37B9B9D8321A}"/>
    <cellStyle name="Header2 12 2 2 2" xfId="3588" xr:uid="{1672C04F-8484-4415-9FF2-7A3CF0395822}"/>
    <cellStyle name="Header2 12 2 3" xfId="3589" xr:uid="{5BE9B8FC-DA1B-440C-BDCB-BCD83CAC659C}"/>
    <cellStyle name="Header2 12 2 4" xfId="3590" xr:uid="{CF04848C-B189-4F68-87EE-982B86EAC484}"/>
    <cellStyle name="Header2 12 3" xfId="3591" xr:uid="{46D7CB08-9E5C-4E05-A50F-159A8311FA9D}"/>
    <cellStyle name="Header2 12 4" xfId="3592" xr:uid="{58275C6B-6B20-4BD8-8BE6-21E4F8EC8D55}"/>
    <cellStyle name="Header2 12 5" xfId="3593" xr:uid="{231D9B69-AFBA-4D31-81D3-23A5D60739EE}"/>
    <cellStyle name="Header2 13" xfId="3594" xr:uid="{08BF9573-1AA8-460E-91F7-13FA9A398685}"/>
    <cellStyle name="Header2 13 2" xfId="3595" xr:uid="{44844F6F-FF07-4B9E-AD53-934DC7D2FF29}"/>
    <cellStyle name="Header2 13 2 2" xfId="3596" xr:uid="{D8AAFFE6-F0B1-4E8B-B840-440548391E3C}"/>
    <cellStyle name="Header2 13 2 2 2" xfId="3597" xr:uid="{ED479633-C143-4211-8A85-764FEFA1D439}"/>
    <cellStyle name="Header2 13 2 3" xfId="3598" xr:uid="{68A41EB8-E03F-4A1B-A718-7D4EBD41DA9D}"/>
    <cellStyle name="Header2 13 2 4" xfId="3599" xr:uid="{AA82144C-4B79-4412-9085-ADF4279B5238}"/>
    <cellStyle name="Header2 13 3" xfId="3600" xr:uid="{FD02EC00-17C2-4BC4-B6CE-56F483F1AB9D}"/>
    <cellStyle name="Header2 13 4" xfId="3601" xr:uid="{EF5B4170-0909-4815-84BD-3F50EF5CD5A6}"/>
    <cellStyle name="Header2 13 5" xfId="3602" xr:uid="{A690880D-8E4F-4ECA-A06B-43DFD4FAC54D}"/>
    <cellStyle name="Header2 14" xfId="3603" xr:uid="{3E9ABEFE-9F46-4CD9-A917-A76A7DC15A0A}"/>
    <cellStyle name="Header2 14 2" xfId="3604" xr:uid="{6BE6ABDC-B59A-48DB-8B75-94230EA82B25}"/>
    <cellStyle name="Header2 14 2 2" xfId="3605" xr:uid="{900FEC58-EBA2-4C2B-A509-35A567459F81}"/>
    <cellStyle name="Header2 14 2 2 2" xfId="3606" xr:uid="{F14F1405-D1C4-4D00-8D8E-BF7EF668D36C}"/>
    <cellStyle name="Header2 14 2 3" xfId="3607" xr:uid="{03FC2918-3808-45AA-A6A5-0382BF3400C0}"/>
    <cellStyle name="Header2 14 2 4" xfId="3608" xr:uid="{52EE0E90-36F9-40F7-9F9C-0230362EF5EE}"/>
    <cellStyle name="Header2 14 3" xfId="3609" xr:uid="{3354FFE9-D3F9-4EF5-BCCF-5D48C77AE15E}"/>
    <cellStyle name="Header2 14 4" xfId="3610" xr:uid="{13C69CD8-E286-41CC-B77D-8083B3788AE5}"/>
    <cellStyle name="Header2 14 5" xfId="3611" xr:uid="{C4DFBD2D-418E-4925-9E39-DA539DAA0777}"/>
    <cellStyle name="Header2 15" xfId="3612" xr:uid="{DD71450C-C22B-4A1C-A1A1-CFD4F9B62A36}"/>
    <cellStyle name="Header2 15 2" xfId="3613" xr:uid="{783D2C8E-DE0B-462A-ABD2-2E4F45D29FFB}"/>
    <cellStyle name="Header2 15 2 2" xfId="3614" xr:uid="{E20E8EAB-E8A2-44E4-81C1-788B3F89B3EC}"/>
    <cellStyle name="Header2 15 2 3" xfId="3615" xr:uid="{5E6897AE-A0B0-4686-90BC-DA84E55EA8D8}"/>
    <cellStyle name="Header2 15 3" xfId="3616" xr:uid="{B3F43366-09C8-4E5D-8A81-0DB49081D332}"/>
    <cellStyle name="Header2 15 4" xfId="3617" xr:uid="{C348861E-F475-4266-8EB2-47E951EF95D2}"/>
    <cellStyle name="Header2 16" xfId="3618" xr:uid="{86BEB565-5303-497E-86A4-F5E5DA9280DD}"/>
    <cellStyle name="Header2 16 2" xfId="3619" xr:uid="{D8CA2731-C597-4183-B2F1-FF323F7009CE}"/>
    <cellStyle name="Header2 16 2 2" xfId="3620" xr:uid="{009A3F61-5744-4E3A-B46F-5A2F06608EB4}"/>
    <cellStyle name="Header2 16 3" xfId="3621" xr:uid="{D524CB4E-A6B9-4B4B-BCF7-1C9524D5C1EF}"/>
    <cellStyle name="Header2 17" xfId="3622" xr:uid="{8A5355B7-D92E-4881-98E3-77D8947ECA91}"/>
    <cellStyle name="Header2 17 2" xfId="3623" xr:uid="{F8693B07-E882-406F-B29D-072152C7B55C}"/>
    <cellStyle name="Header2 17 2 2" xfId="3624" xr:uid="{D26F28BD-3998-407C-885B-11223954AFE1}"/>
    <cellStyle name="Header2 17 3" xfId="3625" xr:uid="{1EF42862-4867-40CB-8C81-780715658467}"/>
    <cellStyle name="Header2 18" xfId="3626" xr:uid="{48C7CEC6-F032-471E-80C3-BD87F78632CF}"/>
    <cellStyle name="Header2 18 2" xfId="3627" xr:uid="{92B35DB9-8E17-4B87-9EF2-0BFC6C4718C3}"/>
    <cellStyle name="Header2 18 2 2" xfId="3628" xr:uid="{15B60E0A-F9C5-4BCA-950B-1B4BD47F4374}"/>
    <cellStyle name="Header2 19" xfId="3629" xr:uid="{3A5A5366-8609-41CB-A4AF-DBF682B43E3D}"/>
    <cellStyle name="Header2 19 2" xfId="3630" xr:uid="{8DFE568A-C161-4112-9007-8F73E40504C4}"/>
    <cellStyle name="Header2 19 2 2" xfId="3631" xr:uid="{72E8595D-A53C-4117-A6B7-FD40DD50368D}"/>
    <cellStyle name="Header2 2" xfId="1852" xr:uid="{F3B3A11F-78E5-4237-9682-B310EFCF9F65}"/>
    <cellStyle name="Header2 2 2" xfId="3633" xr:uid="{F334C09F-B905-4339-A6D2-65876D5D7C79}"/>
    <cellStyle name="Header2 2 2 2" xfId="3634" xr:uid="{B79E7E7B-CDA9-4DA3-8B94-880EE78AAF33}"/>
    <cellStyle name="Header2 2 2 2 2" xfId="3635" xr:uid="{E9FDDF14-8E64-419B-A86A-855C1E0BB154}"/>
    <cellStyle name="Header2 2 2 3" xfId="3636" xr:uid="{FCA08DE7-3E7A-423A-A64C-EB44F1474724}"/>
    <cellStyle name="Header2 2 2 4" xfId="3637" xr:uid="{132E24E9-0DA3-4316-BEAA-63374B6AC709}"/>
    <cellStyle name="Header2 2 3" xfId="3638" xr:uid="{94B8C6CA-AE7B-4CA2-859A-CB3B86468975}"/>
    <cellStyle name="Header2 2 3 2" xfId="3639" xr:uid="{30037E7F-FE9B-4611-9BF9-7A8BD522919F}"/>
    <cellStyle name="Header2 2 3 3" xfId="3640" xr:uid="{FA244B24-F00F-454C-8CF8-901480CC663F}"/>
    <cellStyle name="Header2 2 4" xfId="3641" xr:uid="{5D071E5C-E505-4B04-93E5-8919C9EF03C9}"/>
    <cellStyle name="Header2 2 5" xfId="3642" xr:uid="{C48F0BBB-68CB-479F-9CC3-88E23390DD26}"/>
    <cellStyle name="Header2 2 6" xfId="3643" xr:uid="{1059989F-C73F-4C32-BD39-A3EBE3A5E50D}"/>
    <cellStyle name="Header2 2 7" xfId="49211" xr:uid="{E844EC35-807E-47F6-BF13-EC3596382D05}"/>
    <cellStyle name="Header2 2 8" xfId="50586" xr:uid="{EF4A4A9B-6C22-4C4D-BD5B-62558232548E}"/>
    <cellStyle name="Header2 2 9" xfId="3632" xr:uid="{ACA080E0-E372-4A9B-AF1D-172F9C122658}"/>
    <cellStyle name="Header2 20" xfId="3644" xr:uid="{2BA82BD5-BC7C-44E4-8555-7BDEA6837DA5}"/>
    <cellStyle name="Header2 20 2" xfId="3645" xr:uid="{7F81ECD0-96FB-41D5-B587-18C0DC94DE08}"/>
    <cellStyle name="Header2 20 2 2" xfId="3646" xr:uid="{7AE7CC26-8323-4B12-BB91-221659C3E0F6}"/>
    <cellStyle name="Header2 21" xfId="3647" xr:uid="{903A108C-28C5-4FFD-95FE-72996D17E01B}"/>
    <cellStyle name="Header2 21 2" xfId="3648" xr:uid="{E277B959-71EC-4731-8D2E-5DB096A6AF01}"/>
    <cellStyle name="Header2 21 2 2" xfId="3649" xr:uid="{CE902B0E-FC95-4882-B7E1-0B974751CCD8}"/>
    <cellStyle name="Header2 22" xfId="3650" xr:uid="{113CD65A-B27F-4A30-8AA6-4F2760D473C8}"/>
    <cellStyle name="Header2 22 2" xfId="3651" xr:uid="{9D90D55F-3D00-4042-ABFB-14716A5F71A3}"/>
    <cellStyle name="Header2 22 2 2" xfId="3652" xr:uid="{E1BB6149-5204-49FA-AC9D-3FCAFCE607A6}"/>
    <cellStyle name="Header2 23" xfId="3653" xr:uid="{B3E2E238-E8EC-437A-870C-B1D6EAC58A1B}"/>
    <cellStyle name="Header2 23 2" xfId="3654" xr:uid="{9F3D38A1-DAD3-435A-B4D2-1D886216E428}"/>
    <cellStyle name="Header2 23 2 2" xfId="3655" xr:uid="{90974F99-CA79-4C98-AEE2-3D8D7FC185D3}"/>
    <cellStyle name="Header2 24" xfId="3656" xr:uid="{978EB8D9-5512-4558-89EC-571D997616AF}"/>
    <cellStyle name="Header2 24 2" xfId="3657" xr:uid="{3EAE26F1-7B97-4ABB-95C1-5FD133B8822D}"/>
    <cellStyle name="Header2 24 2 2" xfId="3658" xr:uid="{FAF9E3E6-69EA-4BE3-AAFB-40406213357D}"/>
    <cellStyle name="Header2 25" xfId="3659" xr:uid="{460BD7B3-3B33-42F3-A226-02698B72E5FE}"/>
    <cellStyle name="Header2 25 2" xfId="3660" xr:uid="{E652F0D3-C4D9-4973-B803-61E7DD394619}"/>
    <cellStyle name="Header2 25 2 2" xfId="3661" xr:uid="{65BB404B-9EDB-4D35-B42B-FBBE71E6C3A1}"/>
    <cellStyle name="Header2 26" xfId="3662" xr:uid="{A024F524-F94F-4601-8449-175BEC133E74}"/>
    <cellStyle name="Header2 26 2" xfId="3663" xr:uid="{3CBF276C-1BC0-4211-B7CF-D0080AD84819}"/>
    <cellStyle name="Header2 26 2 2" xfId="3664" xr:uid="{1F7B39D5-28CB-4A66-93A0-C3D8820F1E8E}"/>
    <cellStyle name="Header2 27" xfId="3665" xr:uid="{F3853DAD-AD1D-45E7-A93F-DC0E2A7AE4A7}"/>
    <cellStyle name="Header2 27 2" xfId="3666" xr:uid="{8000BD06-B593-4F8F-8532-49F1BCC15F66}"/>
    <cellStyle name="Header2 27 2 2" xfId="3667" xr:uid="{15D81BD7-9AF4-4E45-A870-0E9DD50FD849}"/>
    <cellStyle name="Header2 28" xfId="3668" xr:uid="{7591EDFD-932F-4ECF-AC5E-F44E41BCD71F}"/>
    <cellStyle name="Header2 28 2" xfId="3669" xr:uid="{4B2258DD-7FAC-407B-8780-388F97A813D8}"/>
    <cellStyle name="Header2 28 2 2" xfId="3670" xr:uid="{4AB55786-B8FD-45C7-A538-2A69F4F1ACE1}"/>
    <cellStyle name="Header2 29" xfId="3671" xr:uid="{A5E93C50-62A5-45EA-AE24-2B3C03C6DF9F}"/>
    <cellStyle name="Header2 29 2" xfId="3672" xr:uid="{CE64DCA9-26AC-4B5C-9E72-D690FE9B90C6}"/>
    <cellStyle name="Header2 29 2 2" xfId="3673" xr:uid="{F17F8A2D-4969-4288-8C63-AEE5F4D56E64}"/>
    <cellStyle name="Header2 3" xfId="3674" xr:uid="{B5ADC218-A6C3-4B75-9F5B-542EE4375D2F}"/>
    <cellStyle name="Header2 3 2" xfId="3675" xr:uid="{729A771F-E65B-45B6-A289-B4BFE2566C7B}"/>
    <cellStyle name="Header2 3 2 2" xfId="3676" xr:uid="{F11B967F-54D7-40D8-AAAA-021572C44BC5}"/>
    <cellStyle name="Header2 3 2 2 2" xfId="3677" xr:uid="{DA69983B-E357-4C12-8051-2604C87B228D}"/>
    <cellStyle name="Header2 3 2 3" xfId="3678" xr:uid="{322C8562-7325-4883-B633-8876FC798A22}"/>
    <cellStyle name="Header2 3 2 4" xfId="3679" xr:uid="{0DA1F6B7-8811-4BC5-9188-B8DC728AC4A9}"/>
    <cellStyle name="Header2 3 3" xfId="3680" xr:uid="{84C93502-7B9E-4555-A711-EACEB96438C5}"/>
    <cellStyle name="Header2 3 4" xfId="3681" xr:uid="{BE19200A-630C-4132-A65E-CB23696F4076}"/>
    <cellStyle name="Header2 3 5" xfId="3682" xr:uid="{5D406C3D-0CC4-4504-9967-62106D5FEDC4}"/>
    <cellStyle name="Header2 30" xfId="3683" xr:uid="{4F0048A8-714C-4DFE-BEBD-9334F11B7CF2}"/>
    <cellStyle name="Header2 30 2" xfId="3684" xr:uid="{E3090D12-F9AC-4AE6-81F4-75F2A7498A66}"/>
    <cellStyle name="Header2 30 2 2" xfId="3685" xr:uid="{7DA3E08A-284E-43FF-A19B-4B68B17DDD86}"/>
    <cellStyle name="Header2 31" xfId="3686" xr:uid="{DF6E81CE-2DE7-478B-82C0-B01A5E5C41A6}"/>
    <cellStyle name="Header2 31 2" xfId="3687" xr:uid="{3301BFA8-D8A8-424C-9FC8-8461E7C2E107}"/>
    <cellStyle name="Header2 31 2 2" xfId="3688" xr:uid="{421F25DA-1928-4AF9-B64C-4E0CF3F4C77B}"/>
    <cellStyle name="Header2 32" xfId="3689" xr:uid="{DD08FED9-014E-40BE-9A34-1A916FF6B774}"/>
    <cellStyle name="Header2 32 2" xfId="3690" xr:uid="{CD058E3B-819C-4D7F-A0E8-237BFD0B63F2}"/>
    <cellStyle name="Header2 32 2 2" xfId="3691" xr:uid="{081D96FF-2C2E-4B56-BCB9-9A9914B76B46}"/>
    <cellStyle name="Header2 33" xfId="3692" xr:uid="{BC848FC4-F0B1-4BAB-A996-7549C9149181}"/>
    <cellStyle name="Header2 33 2" xfId="3693" xr:uid="{8CDA074D-3A30-4A9F-854F-23146EE179E8}"/>
    <cellStyle name="Header2 33 2 2" xfId="3694" xr:uid="{C129370B-5E78-4927-A11E-443833A44120}"/>
    <cellStyle name="Header2 34" xfId="3695" xr:uid="{11933820-FA75-4308-9036-6374FD2B3279}"/>
    <cellStyle name="Header2 34 2" xfId="3696" xr:uid="{F7F1D040-E54C-4946-A8B1-F6B8198FA97F}"/>
    <cellStyle name="Header2 34 2 2" xfId="3697" xr:uid="{B78F93B5-DB96-4ABE-B804-6C3F891BCDCA}"/>
    <cellStyle name="Header2 35" xfId="3698" xr:uid="{4F840703-8E25-4B1E-93F7-042E7915BA2D}"/>
    <cellStyle name="Header2 35 2" xfId="3699" xr:uid="{40EA3822-CB5C-4C21-8CA1-A5A966BCD32F}"/>
    <cellStyle name="Header2 35 2 2" xfId="3700" xr:uid="{F0AC046A-FBB1-4B8D-B6C4-12B0EDF7DCFF}"/>
    <cellStyle name="Header2 36" xfId="3701" xr:uid="{7ADB9EAD-184E-42FF-8CDF-1DEB2C3D9084}"/>
    <cellStyle name="Header2 36 2" xfId="3702" xr:uid="{DA896622-55B3-4F09-8046-1382A93EBDDB}"/>
    <cellStyle name="Header2 36 2 2" xfId="3703" xr:uid="{6DA2B0D7-143F-44C1-916D-E62ED8887F53}"/>
    <cellStyle name="Header2 37" xfId="3704" xr:uid="{FBE66D90-B215-4C4F-978C-0314B96A7FD5}"/>
    <cellStyle name="Header2 37 2" xfId="3705" xr:uid="{4EA618D2-BA6C-4E4E-BD60-0A3197F65FFB}"/>
    <cellStyle name="Header2 37 2 2" xfId="3706" xr:uid="{2C1B3F1F-6AD9-40EE-9E7A-93C871208CDB}"/>
    <cellStyle name="Header2 38" xfId="3707" xr:uid="{94A67155-80C9-4BC7-BA4E-3A838A8A7217}"/>
    <cellStyle name="Header2 38 2" xfId="3708" xr:uid="{0AA493D1-985A-4009-9DAA-0FFCE60AC4CD}"/>
    <cellStyle name="Header2 38 2 2" xfId="3709" xr:uid="{3281D7A4-810A-4D28-A487-0E9C6E06DDF1}"/>
    <cellStyle name="Header2 39" xfId="3710" xr:uid="{54AF8149-6D21-4C6B-BE31-CEA0AB634D69}"/>
    <cellStyle name="Header2 39 2" xfId="3711" xr:uid="{87A549F3-23AD-4431-B434-40F04BB486BC}"/>
    <cellStyle name="Header2 39 2 2" xfId="3712" xr:uid="{F4426D5B-854B-4A21-933B-5ED5DE2F1039}"/>
    <cellStyle name="Header2 4" xfId="3713" xr:uid="{834241B8-E52C-4234-9C83-B66934AD66D2}"/>
    <cellStyle name="Header2 4 2" xfId="3714" xr:uid="{9AD5213F-A9B6-4E06-91AA-BC3D1D25377E}"/>
    <cellStyle name="Header2 4 2 2" xfId="3715" xr:uid="{09ADB475-E0EC-4886-9DB3-154EBB0B4065}"/>
    <cellStyle name="Header2 4 2 2 2" xfId="3716" xr:uid="{0A182AA5-F05D-45BC-B066-22656B7CFB79}"/>
    <cellStyle name="Header2 4 2 3" xfId="3717" xr:uid="{2B151649-8ED0-4CED-979E-76D9BB1B75E9}"/>
    <cellStyle name="Header2 4 2 4" xfId="3718" xr:uid="{B2C9D397-F7A7-4AC5-B15E-2FDDC180CC14}"/>
    <cellStyle name="Header2 4 3" xfId="3719" xr:uid="{EEB5A34B-50F0-44D6-AF60-49A7547421F9}"/>
    <cellStyle name="Header2 4 4" xfId="3720" xr:uid="{05F66F1F-9701-4BE1-AFD0-2360406E277B}"/>
    <cellStyle name="Header2 4 5" xfId="3721" xr:uid="{6C07578D-3E51-4F1A-AB95-8AAD7640C22B}"/>
    <cellStyle name="Header2 40" xfId="3722" xr:uid="{B3BB730F-2A05-4065-9751-8AFE31442B89}"/>
    <cellStyle name="Header2 40 2" xfId="3723" xr:uid="{D2B5DA16-BEBE-427D-8B37-903D80CB1455}"/>
    <cellStyle name="Header2 40 2 2" xfId="3724" xr:uid="{C047F321-ECA9-4471-B6E4-ED2484729FDB}"/>
    <cellStyle name="Header2 41" xfId="3725" xr:uid="{B464AC72-A78F-4AA5-BB28-D2189248569E}"/>
    <cellStyle name="Header2 41 2" xfId="3726" xr:uid="{67DE4F77-7730-40C4-A770-1B65AE1A51A9}"/>
    <cellStyle name="Header2 41 2 2" xfId="3727" xr:uid="{D048EB8A-D166-4B32-97AF-D2C008A8105E}"/>
    <cellStyle name="Header2 42" xfId="3728" xr:uid="{C6EDAC88-17C8-44B9-8218-D92A9D8CF4C4}"/>
    <cellStyle name="Header2 42 2" xfId="3729" xr:uid="{001827D5-3402-4329-9DD0-0AD9A9B22B1C}"/>
    <cellStyle name="Header2 42 2 2" xfId="3730" xr:uid="{80F57477-2B7F-4489-9012-223F5F2FCDEA}"/>
    <cellStyle name="Header2 43" xfId="3731" xr:uid="{F2AEA54F-0E47-4E3C-8882-7EDA687CB89B}"/>
    <cellStyle name="Header2 43 2" xfId="3732" xr:uid="{BEA4BCF2-66CE-4DC9-9763-E039B73D1072}"/>
    <cellStyle name="Header2 43 2 2" xfId="3733" xr:uid="{339B819F-9776-4371-95C7-3B8AAA14BB0E}"/>
    <cellStyle name="Header2 44" xfId="3734" xr:uid="{A3528E2D-607F-4906-A498-F6FACB7F55A7}"/>
    <cellStyle name="Header2 44 2" xfId="3735" xr:uid="{08C44930-80BE-470E-A0E0-A09245124C4E}"/>
    <cellStyle name="Header2 44 2 2" xfId="3736" xr:uid="{3E934C49-0AAF-4937-B32B-DBFCF2F42F2F}"/>
    <cellStyle name="Header2 45" xfId="3737" xr:uid="{1A2B84FB-E103-4C03-BD0B-7DE7B94F2864}"/>
    <cellStyle name="Header2 45 2" xfId="3738" xr:uid="{5D2E776D-0F67-4B7B-ADE1-F87E7650A28D}"/>
    <cellStyle name="Header2 45 2 2" xfId="3739" xr:uid="{12FFE1FD-4A7D-4152-A95E-CFBAB9D41551}"/>
    <cellStyle name="Header2 46" xfId="3740" xr:uid="{45D27C51-2E9E-4DE3-9CEF-5E0EE5DF4174}"/>
    <cellStyle name="Header2 46 2" xfId="3741" xr:uid="{BBCAFD4E-5B22-4B3B-A5E9-0FF656505D14}"/>
    <cellStyle name="Header2 46 2 2" xfId="3742" xr:uid="{32B7674C-4B4F-45A9-848A-38B9B402D7B4}"/>
    <cellStyle name="Header2 47" xfId="3743" xr:uid="{0837927F-9264-467D-90C5-B7A173C70058}"/>
    <cellStyle name="Header2 47 2" xfId="3744" xr:uid="{D667784F-CD28-4A55-94C7-88506C4AECA8}"/>
    <cellStyle name="Header2 47 2 2" xfId="3745" xr:uid="{D0F2FB31-A635-48D7-A825-B25147B9FEBC}"/>
    <cellStyle name="Header2 48" xfId="3746" xr:uid="{A899E41A-0164-41E0-B810-D5DE693ED82B}"/>
    <cellStyle name="Header2 48 2" xfId="3747" xr:uid="{FA7BE62A-BE4C-493D-900B-923EF1EA4AFD}"/>
    <cellStyle name="Header2 48 2 2" xfId="3748" xr:uid="{A368467D-1C16-436E-A66F-ED4AFD765925}"/>
    <cellStyle name="Header2 49" xfId="3749" xr:uid="{371B5782-2074-4CD0-9A5F-651CD8407BFE}"/>
    <cellStyle name="Header2 49 2" xfId="3750" xr:uid="{E2C689C9-027F-4A2C-A2A5-001FAF884C73}"/>
    <cellStyle name="Header2 49 2 2" xfId="3751" xr:uid="{C6678E3D-E724-43FB-9319-B0A2965D4392}"/>
    <cellStyle name="Header2 5" xfId="3752" xr:uid="{C2DC238D-63E2-4637-95D0-9B8CFEF76C1C}"/>
    <cellStyle name="Header2 5 2" xfId="3753" xr:uid="{7FDA902E-E45D-4172-950E-8BACB31DBC3D}"/>
    <cellStyle name="Header2 5 2 2" xfId="3754" xr:uid="{41890BC7-4B39-4F12-BE66-14BC3437E618}"/>
    <cellStyle name="Header2 5 2 2 2" xfId="3755" xr:uid="{A51036BC-DFE9-48D9-8E21-57C9691B8046}"/>
    <cellStyle name="Header2 5 2 3" xfId="3756" xr:uid="{2EACB0DE-893A-410A-BC45-9A3234269072}"/>
    <cellStyle name="Header2 5 2 4" xfId="3757" xr:uid="{89FE75B0-B464-4308-90D3-292D3D165DDF}"/>
    <cellStyle name="Header2 5 3" xfId="3758" xr:uid="{EC7643A9-9B4B-4FF4-8EA4-014A37DB8B46}"/>
    <cellStyle name="Header2 5 4" xfId="3759" xr:uid="{DF817AA9-8472-44B8-91F1-8C82CED1AE12}"/>
    <cellStyle name="Header2 5 5" xfId="3760" xr:uid="{752E511C-74FE-4151-B67C-74E416E53111}"/>
    <cellStyle name="Header2 50" xfId="3761" xr:uid="{9AD2E34E-97B1-4881-8673-1E87C1ACF8CB}"/>
    <cellStyle name="Header2 50 2" xfId="3762" xr:uid="{944B6BC6-FF8F-472D-94FC-19B04B3FF055}"/>
    <cellStyle name="Header2 50 2 2" xfId="3763" xr:uid="{717D1930-E83A-410A-BCF1-464B6C652D30}"/>
    <cellStyle name="Header2 51" xfId="3764" xr:uid="{3A8CEFBD-090C-4846-A9BB-32001A07AB39}"/>
    <cellStyle name="Header2 51 2" xfId="3765" xr:uid="{9D688C1E-349B-4EA1-B10D-A52DC3AAC0BA}"/>
    <cellStyle name="Header2 51 2 2" xfId="3766" xr:uid="{CA6E403B-A4D6-4B47-B4EE-5BCC9B0E0087}"/>
    <cellStyle name="Header2 52" xfId="3767" xr:uid="{8347A7A9-ED1B-4FDF-B470-D56891733325}"/>
    <cellStyle name="Header2 52 2" xfId="3768" xr:uid="{119C8A04-E3AA-42F5-8D95-6308D8CF1327}"/>
    <cellStyle name="Header2 52 2 2" xfId="3769" xr:uid="{BCDCDBED-FFA4-43F3-9709-3452E7CBBA0C}"/>
    <cellStyle name="Header2 53" xfId="3770" xr:uid="{2A215195-ADA1-4824-AD3C-B3F9D353E9D4}"/>
    <cellStyle name="Header2 53 2" xfId="3771" xr:uid="{F07EF830-837E-4F69-AFC5-01806B6367ED}"/>
    <cellStyle name="Header2 53 2 2" xfId="3772" xr:uid="{76F76465-06F9-40C7-BA0A-DEC77267117B}"/>
    <cellStyle name="Header2 54" xfId="3773" xr:uid="{ECE5561B-88DF-47B6-BE1A-A885BD4FCF67}"/>
    <cellStyle name="Header2 54 2" xfId="3774" xr:uid="{8ACB2FA7-DE2C-4924-8A63-BFF2BDD20171}"/>
    <cellStyle name="Header2 54 2 2" xfId="3775" xr:uid="{486BC1D0-0DFD-4B8D-8C2A-F3D28900178D}"/>
    <cellStyle name="Header2 55" xfId="3776" xr:uid="{5A639FCA-EC08-4E47-883D-890F1C14C14E}"/>
    <cellStyle name="Header2 55 2" xfId="3777" xr:uid="{6936A710-DACB-49DA-8377-22B2E37ACF43}"/>
    <cellStyle name="Header2 55 2 2" xfId="3778" xr:uid="{674BFB21-540B-460A-91F4-A1BDAB3E1F84}"/>
    <cellStyle name="Header2 56" xfId="3779" xr:uid="{359FFD89-9DCE-491A-99A1-5218680A0FDA}"/>
    <cellStyle name="Header2 56 2" xfId="3780" xr:uid="{B3A3EB58-F82C-4885-A87F-ED59F0FF78D7}"/>
    <cellStyle name="Header2 56 2 2" xfId="3781" xr:uid="{B97CED58-D40F-452A-9178-2B3EB15651E3}"/>
    <cellStyle name="Header2 57" xfId="3782" xr:uid="{D08B5918-5474-43FA-9421-79BE9FA4CBFF}"/>
    <cellStyle name="Header2 57 2" xfId="3783" xr:uid="{2B0A30A1-9866-4AD9-A766-50B1A6B11F45}"/>
    <cellStyle name="Header2 57 2 2" xfId="3784" xr:uid="{4AEE6569-B23A-450F-9B0B-B1E41CE93BE8}"/>
    <cellStyle name="Header2 58" xfId="3785" xr:uid="{A1477541-6B84-498A-9322-B70040260BD3}"/>
    <cellStyle name="Header2 58 2" xfId="3786" xr:uid="{2E0B975E-4B96-40BD-A999-FC5AC8594D63}"/>
    <cellStyle name="Header2 58 2 2" xfId="3787" xr:uid="{678E173A-E6F9-4823-BB9C-17512F943A24}"/>
    <cellStyle name="Header2 59" xfId="3788" xr:uid="{92AF100E-C0BF-4DD2-9DAE-551222C4AA09}"/>
    <cellStyle name="Header2 59 2" xfId="3789" xr:uid="{D08E5475-B3CB-4984-85B2-A07188ECE1FA}"/>
    <cellStyle name="Header2 59 2 2" xfId="3790" xr:uid="{9DADE68C-82AA-4DAC-9F27-35339A872398}"/>
    <cellStyle name="Header2 6" xfId="3791" xr:uid="{5BB1BE78-69D0-4FAA-8E61-4F7D90220167}"/>
    <cellStyle name="Header2 6 2" xfId="3792" xr:uid="{D770A2F4-828D-467E-A361-BA7B5371422E}"/>
    <cellStyle name="Header2 6 2 2" xfId="3793" xr:uid="{1D50B7D6-2AC2-4A57-871B-75EC6A0C0B73}"/>
    <cellStyle name="Header2 6 2 2 2" xfId="3794" xr:uid="{554BF404-BC1D-4F84-BA97-1C8B9D344118}"/>
    <cellStyle name="Header2 6 2 3" xfId="3795" xr:uid="{E81D4A85-071C-4F9C-9DDD-16D4C2CBE05E}"/>
    <cellStyle name="Header2 6 2 4" xfId="3796" xr:uid="{EC52F1C9-DC2C-4D45-A99A-D48855694064}"/>
    <cellStyle name="Header2 6 3" xfId="3797" xr:uid="{FC1B59BE-2BBB-4F6E-9BD0-C9909EDD6824}"/>
    <cellStyle name="Header2 6 4" xfId="3798" xr:uid="{6CDF0494-B8FA-4230-BD31-E0B41C4BD81B}"/>
    <cellStyle name="Header2 6 5" xfId="3799" xr:uid="{89561AE5-D817-4895-9D5E-429D9AA047E1}"/>
    <cellStyle name="Header2 60" xfId="3800" xr:uid="{360E493D-5499-464F-9829-A8367C69F394}"/>
    <cellStyle name="Header2 60 2" xfId="3801" xr:uid="{DCF2C6CC-EB54-49AA-BDFA-7A3FB1ACDEF7}"/>
    <cellStyle name="Header2 60 2 2" xfId="3802" xr:uid="{808DAA10-8B77-4C04-A8B9-0A03BBEAEF9C}"/>
    <cellStyle name="Header2 61" xfId="3803" xr:uid="{0699445A-B0F9-4C17-B514-A47E51B5E79F}"/>
    <cellStyle name="Header2 61 2" xfId="3804" xr:uid="{CFDFE689-A0BC-4233-829A-96096187B3C3}"/>
    <cellStyle name="Header2 61 2 2" xfId="3805" xr:uid="{848179A9-938C-4B6B-BB7A-A87D98C727A2}"/>
    <cellStyle name="Header2 62" xfId="3806" xr:uid="{B2196CF0-83F7-438D-82D2-C429F50C4D1B}"/>
    <cellStyle name="Header2 62 2" xfId="3807" xr:uid="{2D278966-169B-4390-9FE3-B028FC8695A6}"/>
    <cellStyle name="Header2 62 2 2" xfId="3808" xr:uid="{21A4DDB8-F01B-4D82-B64F-2A09BC714CD4}"/>
    <cellStyle name="Header2 63" xfId="3809" xr:uid="{65F937AE-32C9-4C4D-AA69-A9298A84F387}"/>
    <cellStyle name="Header2 64" xfId="3810" xr:uid="{A9ED6D6D-BE94-4316-83F6-0A8B34AE4E8B}"/>
    <cellStyle name="Header2 64 2" xfId="3811" xr:uid="{2ABE0D4A-8D60-4E54-9B4B-0F091E53A8A6}"/>
    <cellStyle name="Header2 65" xfId="3812" xr:uid="{76A8E26C-4057-427C-A064-61F09B431ED0}"/>
    <cellStyle name="Header2 66" xfId="3813" xr:uid="{10995D3A-130C-4332-8723-9C983EB7D7AC}"/>
    <cellStyle name="Header2 67" xfId="3814" xr:uid="{A031B99A-9820-4D67-8601-30BFB783B3A0}"/>
    <cellStyle name="Header2 68" xfId="3815" xr:uid="{5994DA7B-89E5-46C7-A25E-B9D007ABE384}"/>
    <cellStyle name="Header2 69" xfId="3816" xr:uid="{3C2B34ED-9829-43C0-ABE0-E4DF9EE41192}"/>
    <cellStyle name="Header2 7" xfId="3817" xr:uid="{6E751B48-C49C-4388-AD07-1EED8DAD2E16}"/>
    <cellStyle name="Header2 7 2" xfId="3818" xr:uid="{82FA7EE1-FF52-4868-BE1D-081FDAAF4D09}"/>
    <cellStyle name="Header2 7 2 2" xfId="3819" xr:uid="{9267E97C-2160-469B-9044-71CCC4128400}"/>
    <cellStyle name="Header2 7 2 2 2" xfId="3820" xr:uid="{A5248BC6-FCFA-4E8C-B189-048894195AE4}"/>
    <cellStyle name="Header2 7 2 3" xfId="3821" xr:uid="{99E645E4-EE24-43AF-8358-5829D6AEB8F3}"/>
    <cellStyle name="Header2 7 2 4" xfId="3822" xr:uid="{A312D0AB-88FA-44E3-8A86-9DE9FD35565A}"/>
    <cellStyle name="Header2 7 3" xfId="3823" xr:uid="{6B75F23C-E740-4526-9B42-B3A4E447BD95}"/>
    <cellStyle name="Header2 7 4" xfId="3824" xr:uid="{82A63731-68AA-4219-8D1D-04F17D689032}"/>
    <cellStyle name="Header2 7 5" xfId="3825" xr:uid="{4A070902-5B8A-461F-95BB-30AC9CDA0A76}"/>
    <cellStyle name="Header2 70" xfId="3826" xr:uid="{25E9999A-E036-45D7-9FA8-8AD0548A6201}"/>
    <cellStyle name="Header2 71" xfId="3827" xr:uid="{EFE72801-7FA1-4B08-8575-585351CE0FF7}"/>
    <cellStyle name="Header2 72" xfId="3828" xr:uid="{3CA8B58F-071A-43A1-82A0-5A1D96D5F6E0}"/>
    <cellStyle name="Header2 73" xfId="3829" xr:uid="{AEBE3B58-761A-4B84-B391-10C036DF0F74}"/>
    <cellStyle name="Header2 73 2" xfId="3830" xr:uid="{4100DEA1-71EA-4CEE-AF04-6F72C34FCAF7}"/>
    <cellStyle name="Header2 74" xfId="3831" xr:uid="{2E67C2FB-1DE0-4A55-BF2E-CD77B1B0E7D9}"/>
    <cellStyle name="Header2 75" xfId="49210" xr:uid="{43F25D7F-AFF8-42B4-B5C8-65ED6BA9A7D9}"/>
    <cellStyle name="Header2 76" xfId="50585" xr:uid="{CDE7E5EE-B3BD-4F11-B61B-9B2A78B1210E}"/>
    <cellStyle name="Header2 77" xfId="3566" xr:uid="{B817A6CC-2B35-4753-8205-7A01759F009C}"/>
    <cellStyle name="Header2 8" xfId="3832" xr:uid="{FEDBA302-0906-4FA0-88CB-C2EA70065E02}"/>
    <cellStyle name="Header2 8 2" xfId="3833" xr:uid="{917B29AB-1EF0-46EE-8D70-173A4B04ED02}"/>
    <cellStyle name="Header2 8 2 2" xfId="3834" xr:uid="{ABEE20C7-4A09-4D79-BDF7-D115B957EFF0}"/>
    <cellStyle name="Header2 8 2 2 2" xfId="3835" xr:uid="{3D786F86-1293-43F7-BB21-79D8316AA76F}"/>
    <cellStyle name="Header2 8 2 3" xfId="3836" xr:uid="{6936ED29-F896-49F7-94D9-D6FBDC5DF130}"/>
    <cellStyle name="Header2 8 2 4" xfId="3837" xr:uid="{BA2E7F64-4246-444E-B4E4-366AADB239F9}"/>
    <cellStyle name="Header2 8 3" xfId="3838" xr:uid="{D67FE66A-7018-4586-945D-FD83A9D6FD0A}"/>
    <cellStyle name="Header2 8 4" xfId="3839" xr:uid="{56EE53B0-7CDC-44FF-9B5D-CAFC5E5FD539}"/>
    <cellStyle name="Header2 8 5" xfId="3840" xr:uid="{100A9AE7-87C2-4E7E-A27A-A7EB1CCBB9FB}"/>
    <cellStyle name="Header2 9" xfId="3841" xr:uid="{EAA3C856-E44A-406A-8AA1-28B95956F2C2}"/>
    <cellStyle name="Header2 9 2" xfId="3842" xr:uid="{C4C23E95-7398-4584-AA2E-607117C61E24}"/>
    <cellStyle name="Header2 9 2 2" xfId="3843" xr:uid="{C6B893DD-3E70-483E-A9C9-F0FF85DD44FF}"/>
    <cellStyle name="Header2 9 2 2 2" xfId="3844" xr:uid="{63764F17-41A0-449E-99B5-3DB66DF0CE7B}"/>
    <cellStyle name="Header2 9 2 3" xfId="3845" xr:uid="{FF07B2DF-778E-482A-833A-40BB1FCA798C}"/>
    <cellStyle name="Header2 9 2 4" xfId="3846" xr:uid="{7666D03D-2E30-4E75-80FE-5EF2F064F4BA}"/>
    <cellStyle name="Header2 9 3" xfId="3847" xr:uid="{7AB77355-6241-40CF-BEC1-C5864E238158}"/>
    <cellStyle name="Header2 9 4" xfId="3848" xr:uid="{20965693-9096-4894-830C-477C5C879759}"/>
    <cellStyle name="Header2 9 5" xfId="3849" xr:uid="{EB19C88A-3617-4422-830F-875D48E2D875}"/>
    <cellStyle name="Heading" xfId="49212" xr:uid="{283FF4E7-5BBC-4414-A7E3-AD32FD83DFB2}"/>
    <cellStyle name="Heading 1 10" xfId="3850" xr:uid="{13C6CB51-D839-45F9-89F4-9B727F03354E}"/>
    <cellStyle name="Heading 1 10 2" xfId="49213" xr:uid="{256FB461-08B7-48FC-A2E8-907752AE4FA1}"/>
    <cellStyle name="Heading 1 11" xfId="3851" xr:uid="{FEFEEA47-6625-4DD2-99D1-CF1323F17B99}"/>
    <cellStyle name="Heading 1 11 2" xfId="49214" xr:uid="{83591D0D-D8D6-4EA2-B827-9E9223D118DA}"/>
    <cellStyle name="Heading 1 12" xfId="3852" xr:uid="{71BF5E68-D6CD-4189-946A-C5C510FA2CD3}"/>
    <cellStyle name="Heading 1 12 2" xfId="49215" xr:uid="{D2CF342E-EC08-4E37-8AF3-C8C7AEE44AF0}"/>
    <cellStyle name="Heading 1 13" xfId="3853" xr:uid="{95F18511-63F3-4065-A19A-1CCD628413AF}"/>
    <cellStyle name="Heading 1 13 2" xfId="53609" xr:uid="{3835F52C-B284-4026-B97B-171A17105CC4}"/>
    <cellStyle name="Heading 1 14" xfId="3854" xr:uid="{694E3A33-CB1C-42CC-AD70-DA12BE300559}"/>
    <cellStyle name="Heading 1 2" xfId="73" xr:uid="{00000000-0005-0000-0000-000052000000}"/>
    <cellStyle name="Heading 1 2 10" xfId="3855" xr:uid="{297CE2B4-A294-4AAB-8F58-ADF04A7D021A}"/>
    <cellStyle name="Heading 1 2 2" xfId="74" xr:uid="{00000000-0005-0000-0000-000053000000}"/>
    <cellStyle name="Heading 1 2 2 2" xfId="1333" xr:uid="{90BC6F8D-D9A1-4A28-9DCD-1DB7655D2E2D}"/>
    <cellStyle name="Heading 1 2 2 2 2" xfId="49218" xr:uid="{EDEC3778-76C2-4618-A329-641A138A649F}"/>
    <cellStyle name="Heading 1 2 2 3" xfId="49217" xr:uid="{A0BDA044-3974-42CA-A25F-D4C317F5C643}"/>
    <cellStyle name="Heading 1 2 2 4" xfId="3856" xr:uid="{96D9DD2E-BC2D-47E8-8C3C-8C286ED16C0D}"/>
    <cellStyle name="Heading 1 2 3" xfId="1334" xr:uid="{CE856837-49C7-48E6-8863-B4F1D7E57E74}"/>
    <cellStyle name="Heading 1 2 3 2" xfId="49219" xr:uid="{7A123469-6ED6-448C-A1F8-E3C625C7A856}"/>
    <cellStyle name="Heading 1 2 4" xfId="1335" xr:uid="{80ADC42F-95DB-447E-9592-7F14A1FB8391}"/>
    <cellStyle name="Heading 1 2 4 2" xfId="49220" xr:uid="{5BAFB65E-67CF-45D5-ACFE-E32EC9D5071B}"/>
    <cellStyle name="Heading 1 2 5" xfId="1336" xr:uid="{8DCB224A-8C7A-4E79-97AB-C6E2D29A2754}"/>
    <cellStyle name="Heading 1 2 5 2" xfId="49221" xr:uid="{DBECA286-0256-4097-81CB-4B9A943DE94A}"/>
    <cellStyle name="Heading 1 2 6" xfId="49222" xr:uid="{4CC1DB95-BC2A-4A9C-8AA2-61C7EBF9B554}"/>
    <cellStyle name="Heading 1 2 7" xfId="49223" xr:uid="{493A6D06-C4C0-487E-8C9E-192EBD3D8C6C}"/>
    <cellStyle name="Heading 1 2 8" xfId="49224" xr:uid="{8A85236A-B990-4608-93AE-8D673D01C438}"/>
    <cellStyle name="Heading 1 2 9" xfId="49216" xr:uid="{DFDD4C4E-D1B1-4B24-AC9A-41B48D8B7A37}"/>
    <cellStyle name="Heading 1 3" xfId="201" xr:uid="{8A08A4B7-3737-4205-BAFC-DC5A3528E309}"/>
    <cellStyle name="Heading 1 3 2" xfId="1338" xr:uid="{CC68D1B1-8418-4B15-9C44-4F046BBEDED6}"/>
    <cellStyle name="Heading 1 3 2 2" xfId="49227" xr:uid="{09168DDF-7B2C-4C3B-8EE8-16C46BE3BE42}"/>
    <cellStyle name="Heading 1 3 2 3" xfId="49226" xr:uid="{0E08D739-366F-4B22-84D0-BCB775055E53}"/>
    <cellStyle name="Heading 1 3 2 4" xfId="3858" xr:uid="{C25B8B38-7BFA-4FF0-A250-B68BEC9A4EA2}"/>
    <cellStyle name="Heading 1 3 3" xfId="1339" xr:uid="{AD5F6852-D218-45E1-9AF0-15A954581B9A}"/>
    <cellStyle name="Heading 1 3 3 2" xfId="49228" xr:uid="{AC4DD022-EB07-468D-99D1-8A019FB1ED6D}"/>
    <cellStyle name="Heading 1 3 4" xfId="1340" xr:uid="{649FEA13-5ADE-4CCB-8994-ED91D56FF756}"/>
    <cellStyle name="Heading 1 3 4 2" xfId="49225" xr:uid="{9B23C8BB-A3CF-4726-9F15-89C3A18D59F6}"/>
    <cellStyle name="Heading 1 3 5" xfId="1337" xr:uid="{1DA4DB66-6EBB-4988-B1EB-C51C808562B0}"/>
    <cellStyle name="Heading 1 3 6" xfId="3857" xr:uid="{AA19BD52-8359-44D1-9B1C-23131864C968}"/>
    <cellStyle name="Heading 1 4" xfId="1341" xr:uid="{DAF0F930-B0A4-46DB-8550-4A224A508647}"/>
    <cellStyle name="Heading 1 4 2" xfId="3860" xr:uid="{464EA8E5-2158-476B-B83C-68B27890C145}"/>
    <cellStyle name="Heading 1 4 2 2" xfId="49230" xr:uid="{92F6A032-657F-418F-94C4-3CCC6DB6116E}"/>
    <cellStyle name="Heading 1 4 3" xfId="49229" xr:uid="{326814A5-65FB-47A5-AED1-673D6DF96B50}"/>
    <cellStyle name="Heading 1 4 4" xfId="3859" xr:uid="{8AA1700E-7765-4D47-81ED-1C37894F7A47}"/>
    <cellStyle name="Heading 1 5" xfId="3861" xr:uid="{9F18AD8C-2025-4655-9889-B549EC36CD72}"/>
    <cellStyle name="Heading 1 5 2" xfId="3862" xr:uid="{5A6AD3A5-7B30-4140-8F1D-EE68CF1CAC40}"/>
    <cellStyle name="Heading 1 5 2 2" xfId="49232" xr:uid="{1C37922E-B431-4548-8AB2-88BB3974F1DE}"/>
    <cellStyle name="Heading 1 5 3" xfId="49231" xr:uid="{AD8819F5-1F05-4DAB-A6E9-43746FC526C5}"/>
    <cellStyle name="Heading 1 6" xfId="3863" xr:uid="{928A20CB-C6D7-47A8-B852-84866EC91F5C}"/>
    <cellStyle name="Heading 1 6 2" xfId="49233" xr:uid="{42E30667-EC52-4743-8FBB-191537E93FBA}"/>
    <cellStyle name="Heading 1 7" xfId="3864" xr:uid="{A9430E8F-9620-4AB7-8A4F-D4C513A97F60}"/>
    <cellStyle name="Heading 1 7 2" xfId="49234" xr:uid="{A57E88A8-7AFC-4B6D-99DB-5DF93E786735}"/>
    <cellStyle name="Heading 1 8" xfId="3865" xr:uid="{60992011-4593-4CBF-970D-D411FE972B85}"/>
    <cellStyle name="Heading 1 8 2" xfId="49235" xr:uid="{ABD6FDF0-216B-4EBB-AF48-9A2EDE794A7C}"/>
    <cellStyle name="Heading 1 9" xfId="3866" xr:uid="{11566DAC-A35C-4865-92BC-9C483394F21E}"/>
    <cellStyle name="Heading 1 9 2" xfId="49236" xr:uid="{C12C8424-CCB4-4CB8-89C5-EA25533567BB}"/>
    <cellStyle name="Heading 2 10" xfId="3867" xr:uid="{40427F5E-AC9F-4886-A854-C3BFE0C879A2}"/>
    <cellStyle name="Heading 2 10 2" xfId="49237" xr:uid="{2E0BAD72-927C-4402-9B49-38795CAB4BE5}"/>
    <cellStyle name="Heading 2 11" xfId="3868" xr:uid="{499DAF63-27C1-4EAC-A1CC-02A8A7C0F9CC}"/>
    <cellStyle name="Heading 2 11 2" xfId="49238" xr:uid="{A3C107B3-850D-427C-92E9-3D1A4CA90909}"/>
    <cellStyle name="Heading 2 12" xfId="3869" xr:uid="{8B5B661B-30F6-4AB1-9623-FFABF74FF329}"/>
    <cellStyle name="Heading 2 12 2" xfId="49239" xr:uid="{D6BDA5E3-16BD-4B65-A70F-1ACC53E677C6}"/>
    <cellStyle name="Heading 2 13" xfId="3870" xr:uid="{AAB27782-97DD-45A7-9645-01D050057EA0}"/>
    <cellStyle name="Heading 2 13 2" xfId="53610" xr:uid="{02226FFC-0524-4493-A043-E393EE18F735}"/>
    <cellStyle name="Heading 2 14" xfId="3871" xr:uid="{0E387D15-F53E-4112-AA2D-9C656223B758}"/>
    <cellStyle name="Heading 2 2" xfId="75" xr:uid="{00000000-0005-0000-0000-000054000000}"/>
    <cellStyle name="Heading 2 2 10" xfId="3872" xr:uid="{A0767A5B-9F54-4027-989C-9616E568245B}"/>
    <cellStyle name="Heading 2 2 2" xfId="76" xr:uid="{00000000-0005-0000-0000-000055000000}"/>
    <cellStyle name="Heading 2 2 2 2" xfId="1342" xr:uid="{C220851F-7834-4718-B746-A8B4A7A6C3F1}"/>
    <cellStyle name="Heading 2 2 2 2 2" xfId="49242" xr:uid="{97A6328D-BC2C-424F-905C-65954B6A3364}"/>
    <cellStyle name="Heading 2 2 2 3" xfId="49241" xr:uid="{B7EEA6DD-B71A-4BA4-A613-8CCDDB312580}"/>
    <cellStyle name="Heading 2 2 2 4" xfId="3873" xr:uid="{B4E6E85F-0EFD-4D1B-8BBB-50C9048B1E28}"/>
    <cellStyle name="Heading 2 2 3" xfId="1343" xr:uid="{3155FEEA-7527-4EF6-BBB3-B5E7ED168DB7}"/>
    <cellStyle name="Heading 2 2 3 2" xfId="49243" xr:uid="{036A40C5-E047-4C2A-92B7-41664C568854}"/>
    <cellStyle name="Heading 2 2 4" xfId="1344" xr:uid="{BFC0E09B-EAFC-48CD-82A4-F82DE2CCFF60}"/>
    <cellStyle name="Heading 2 2 4 2" xfId="49244" xr:uid="{F8D79359-52AC-4C77-B281-325AEBD0DEAF}"/>
    <cellStyle name="Heading 2 2 5" xfId="1345" xr:uid="{0A33A58C-6B14-4DE3-B3C5-5774340E2687}"/>
    <cellStyle name="Heading 2 2 5 2" xfId="49245" xr:uid="{4D7C038E-DE92-405B-9A82-783F9B326810}"/>
    <cellStyle name="Heading 2 2 6" xfId="49246" xr:uid="{2F9E4ED3-5697-4E59-9860-2E0AF20617E3}"/>
    <cellStyle name="Heading 2 2 7" xfId="49247" xr:uid="{2282AA81-99FA-49F7-ADD3-912E605031AC}"/>
    <cellStyle name="Heading 2 2 8" xfId="49248" xr:uid="{A99DE059-CFBF-4569-8992-547B64D3CA14}"/>
    <cellStyle name="Heading 2 2 9" xfId="49240" xr:uid="{5C0ACFAF-4F83-4FFF-A07C-57A9F53D30B9}"/>
    <cellStyle name="Heading 2 3" xfId="202" xr:uid="{90CCB64F-3EA8-4A85-A027-C151160159DC}"/>
    <cellStyle name="Heading 2 3 2" xfId="1347" xr:uid="{FA477031-1E19-4DF1-A311-AE57A2B1BA93}"/>
    <cellStyle name="Heading 2 3 2 2" xfId="49251" xr:uid="{25FC9D3E-19C2-44A3-B167-DC66F54C7772}"/>
    <cellStyle name="Heading 2 3 2 3" xfId="49250" xr:uid="{B58F57D1-606B-4EF8-8952-E662292EF12A}"/>
    <cellStyle name="Heading 2 3 2 4" xfId="3875" xr:uid="{97DF17A7-380F-4747-B289-E69775ED081C}"/>
    <cellStyle name="Heading 2 3 3" xfId="1348" xr:uid="{162E2258-AAEE-4A0B-AD56-822DBC8AC293}"/>
    <cellStyle name="Heading 2 3 3 2" xfId="49252" xr:uid="{254E1CBB-CC6E-4583-A835-87B438BDFD1C}"/>
    <cellStyle name="Heading 2 3 4" xfId="1349" xr:uid="{E70EE640-D660-4342-A488-36A76A6D8009}"/>
    <cellStyle name="Heading 2 3 4 2" xfId="49249" xr:uid="{3F49711D-94F8-4570-9BBE-B6ABEB6DC4A4}"/>
    <cellStyle name="Heading 2 3 5" xfId="1346" xr:uid="{13CE7933-CA83-49F4-A6BD-9042CF56BA79}"/>
    <cellStyle name="Heading 2 3 6" xfId="3874" xr:uid="{1D3E8C5F-50B8-411C-829D-AEEF3B08B38B}"/>
    <cellStyle name="Heading 2 4" xfId="1350" xr:uid="{7BD4E602-ADFF-449D-8139-2907E5296053}"/>
    <cellStyle name="Heading 2 4 2" xfId="3877" xr:uid="{A162F247-B5B3-4A93-826D-6597102FF5CE}"/>
    <cellStyle name="Heading 2 4 2 2" xfId="49254" xr:uid="{3BAE2D7A-441D-44C0-B3E6-781A2FD76182}"/>
    <cellStyle name="Heading 2 4 3" xfId="49253" xr:uid="{B41212A1-D5D4-497B-A52D-DC2023BD5B74}"/>
    <cellStyle name="Heading 2 4 4" xfId="3876" xr:uid="{FC485426-9D24-4444-9AF0-022E0B643695}"/>
    <cellStyle name="Heading 2 5" xfId="3878" xr:uid="{EDFEBBA9-63D9-4DE1-90EB-81803CBAE7E2}"/>
    <cellStyle name="Heading 2 5 2" xfId="3879" xr:uid="{6760F6EB-3291-4A79-9722-6C7F6F584D53}"/>
    <cellStyle name="Heading 2 5 2 2" xfId="49256" xr:uid="{29884990-2ACE-4FD4-A037-E007ABF9910B}"/>
    <cellStyle name="Heading 2 5 3" xfId="49255" xr:uid="{59A3A146-A4FD-438B-B683-6760D4EA9C0E}"/>
    <cellStyle name="Heading 2 6" xfId="3880" xr:uid="{4E6A0D2B-E648-4801-8290-1A724C5033D8}"/>
    <cellStyle name="Heading 2 6 2" xfId="49257" xr:uid="{18683849-D3CC-420D-93E3-5330283D1C71}"/>
    <cellStyle name="Heading 2 7" xfId="3881" xr:uid="{AC8361CE-0169-4801-8E3F-35AFE9DE223B}"/>
    <cellStyle name="Heading 2 7 2" xfId="49258" xr:uid="{64421BAE-C40C-48EC-8B63-533889E77E9D}"/>
    <cellStyle name="Heading 2 8" xfId="3882" xr:uid="{B7D27101-B3FC-4F4D-808D-1143EC6C9CC9}"/>
    <cellStyle name="Heading 2 8 2" xfId="49259" xr:uid="{6D562FC3-BA6D-4A11-ACF1-E0AE62A5DF99}"/>
    <cellStyle name="Heading 2 9" xfId="3883" xr:uid="{5A0A0A7F-9C9A-43A5-974C-1B41035F10E0}"/>
    <cellStyle name="Heading 2 9 2" xfId="49260" xr:uid="{3ED75FFE-69F2-49BA-A89A-4128B9927817}"/>
    <cellStyle name="Heading 3 10" xfId="49261" xr:uid="{A02F8E35-AABA-4BB7-BF2C-9D5D69AE1904}"/>
    <cellStyle name="Heading 3 10 2" xfId="49262" xr:uid="{1DEC2F25-9710-42E6-821B-BFA5FE00E0A3}"/>
    <cellStyle name="Heading 3 10 3" xfId="49263" xr:uid="{98C9041F-D0A6-4F2F-9300-CD91C27D25AA}"/>
    <cellStyle name="Heading 3 11" xfId="49264" xr:uid="{02E0694A-6299-411D-B81B-9297269AC3B9}"/>
    <cellStyle name="Heading 3 11 2" xfId="49265" xr:uid="{3A83D94C-F0B7-4478-83DE-3053CA08158E}"/>
    <cellStyle name="Heading 3 11 3" xfId="49266" xr:uid="{0CDA2D35-6DA4-46F3-9700-16B722F74281}"/>
    <cellStyle name="Heading 3 12" xfId="49267" xr:uid="{42A058D4-EA5C-46F9-927B-4777808520CB}"/>
    <cellStyle name="Heading 3 13" xfId="49268" xr:uid="{EA36BB58-5E13-41E3-97C0-1BBC4B3D4A07}"/>
    <cellStyle name="Heading 3 14" xfId="49269" xr:uid="{7D8ED4BD-B334-4665-AD95-146CA5F0F8D3}"/>
    <cellStyle name="Heading 3 15" xfId="53611" xr:uid="{0DFEB43A-559A-4240-8C3C-1DD36ADDB728}"/>
    <cellStyle name="Heading 3 2" xfId="77" xr:uid="{00000000-0005-0000-0000-000056000000}"/>
    <cellStyle name="Heading 3 2 10" xfId="49271" xr:uid="{76401ECE-7DFA-456D-9B1F-D86C5E8DC287}"/>
    <cellStyle name="Heading 3 2 11" xfId="49272" xr:uid="{DD73B0B0-916D-40B8-BC65-6024373C5988}"/>
    <cellStyle name="Heading 3 2 12" xfId="49270" xr:uid="{676A098A-8022-40E2-B46D-E798CDA56CA4}"/>
    <cellStyle name="Heading 3 2 13" xfId="3884" xr:uid="{93264A88-5E7A-4E36-A9A3-5A884AA71C1A}"/>
    <cellStyle name="Heading 3 2 2" xfId="78" xr:uid="{00000000-0005-0000-0000-000057000000}"/>
    <cellStyle name="Heading 3 2 2 2" xfId="1351" xr:uid="{100F6380-D93D-4C31-A9CA-1854E444E5DE}"/>
    <cellStyle name="Heading 3 2 2 2 2" xfId="49275" xr:uid="{20C02A61-AC31-4FC0-B326-614075CBFEC2}"/>
    <cellStyle name="Heading 3 2 2 2 3" xfId="49276" xr:uid="{0A14031D-0DD1-4609-98BD-82013EC032B9}"/>
    <cellStyle name="Heading 3 2 2 2 4" xfId="49274" xr:uid="{B3D7CA2B-5774-4ADD-AE23-BAD12D39412D}"/>
    <cellStyle name="Heading 3 2 2 3" xfId="49277" xr:uid="{C4A4B95F-CBB0-4290-B408-1C6AB7544C47}"/>
    <cellStyle name="Heading 3 2 2 3 2" xfId="49278" xr:uid="{74D3136E-982A-4E2C-9BD5-FF91D11EED49}"/>
    <cellStyle name="Heading 3 2 2 3 3" xfId="49279" xr:uid="{2BA52869-3A71-47EA-A8F9-6AE4CD030A1A}"/>
    <cellStyle name="Heading 3 2 2 4" xfId="49280" xr:uid="{054B8EF1-AE51-4FA6-BA5C-C6F4D48953BD}"/>
    <cellStyle name="Heading 3 2 2 5" xfId="49281" xr:uid="{09F96BCF-1499-4C35-B511-C16767146DD5}"/>
    <cellStyle name="Heading 3 2 2 6" xfId="49273" xr:uid="{E9B668B0-25F3-4447-ABD3-40C8387AB638}"/>
    <cellStyle name="Heading 3 2 2 7" xfId="3885" xr:uid="{CCE37D7F-2F79-4D39-A004-7F4223E948F7}"/>
    <cellStyle name="Heading 3 2 3" xfId="1352" xr:uid="{8C761B5F-06AD-49DA-98D7-6912B64F812A}"/>
    <cellStyle name="Heading 3 2 3 2" xfId="49283" xr:uid="{24581AD3-5ECA-4929-BF94-3078421C2353}"/>
    <cellStyle name="Heading 3 2 3 3" xfId="49284" xr:uid="{D9E06885-E8B1-47D0-9989-3DEEC1FCAE1C}"/>
    <cellStyle name="Heading 3 2 3 4" xfId="49282" xr:uid="{F2746267-0B6F-49A2-A908-3AC2CD8408B7}"/>
    <cellStyle name="Heading 3 2 3 5" xfId="3886" xr:uid="{DD415C4F-BCDE-4CBA-AB94-FC7FD9493254}"/>
    <cellStyle name="Heading 3 2 4" xfId="1353" xr:uid="{041192EA-D585-4B71-8A11-FFFEDFA60C45}"/>
    <cellStyle name="Heading 3 2 4 2" xfId="49286" xr:uid="{32CC52F3-7EC6-4027-882B-F40CBCA36FFD}"/>
    <cellStyle name="Heading 3 2 4 3" xfId="49287" xr:uid="{B02A3184-95DB-4C30-85C6-351D2B65608F}"/>
    <cellStyle name="Heading 3 2 4 4" xfId="49285" xr:uid="{BF89F220-610E-46AD-9AEB-9BEF20BD0156}"/>
    <cellStyle name="Heading 3 2 5" xfId="1354" xr:uid="{8679152D-B804-42E2-8CBC-A4CEF4669F14}"/>
    <cellStyle name="Heading 3 2 5 2" xfId="49289" xr:uid="{3F7E2146-886F-4771-80AC-7D2CCDC1DEC9}"/>
    <cellStyle name="Heading 3 2 5 3" xfId="49290" xr:uid="{374C470C-7F0B-4156-B531-616BF028240B}"/>
    <cellStyle name="Heading 3 2 5 4" xfId="49288" xr:uid="{9C17EA51-4563-4886-ACA9-C494E86EE010}"/>
    <cellStyle name="Heading 3 2 6" xfId="49291" xr:uid="{55569CB5-C608-4FF1-A0FD-13E5D5589A28}"/>
    <cellStyle name="Heading 3 2 6 2" xfId="49292" xr:uid="{0658722F-7F2D-4584-86B3-7FB36B08F62C}"/>
    <cellStyle name="Heading 3 2 6 3" xfId="49293" xr:uid="{07631151-AFF3-4138-98C7-E46B92486BB4}"/>
    <cellStyle name="Heading 3 2 7" xfId="49294" xr:uid="{F1897467-80C2-4213-B6E9-4F353A875BF6}"/>
    <cellStyle name="Heading 3 2 7 2" xfId="49295" xr:uid="{958BEFA1-7FA1-4FC3-9177-1A66DF269A19}"/>
    <cellStyle name="Heading 3 2 7 3" xfId="49296" xr:uid="{4D3542F2-8ACA-4BA1-90C1-9EEF1FF5A353}"/>
    <cellStyle name="Heading 3 2 8" xfId="49297" xr:uid="{86AA970A-260D-4172-A7E4-D4262AF56ADA}"/>
    <cellStyle name="Heading 3 2 8 2" xfId="49298" xr:uid="{137E91E7-A254-4843-AAB4-C421CB306F90}"/>
    <cellStyle name="Heading 3 2 8 3" xfId="49299" xr:uid="{C0E4B128-E4F1-40F2-BD8E-871DA8912D4C}"/>
    <cellStyle name="Heading 3 2 9" xfId="49300" xr:uid="{D1E271D7-6F60-4FDF-B9FB-C9B99E90C40B}"/>
    <cellStyle name="Heading 3 2 9 2" xfId="49301" xr:uid="{8ED123FF-FDCD-4A77-BCBA-F052E8271C4A}"/>
    <cellStyle name="Heading 3 2 9 3" xfId="49302" xr:uid="{5431358E-B851-4C37-8CF2-447D0156CE41}"/>
    <cellStyle name="Heading 3 3" xfId="203" xr:uid="{A6D55355-97EA-4161-BC1C-E547C65361C5}"/>
    <cellStyle name="Heading 3 3 2" xfId="1356" xr:uid="{81C04D42-F71D-4FB5-AC56-4EEA2623E0E6}"/>
    <cellStyle name="Heading 3 3 2 2" xfId="49305" xr:uid="{D21D7C3B-D343-4F9E-8A5D-33A1B2161674}"/>
    <cellStyle name="Heading 3 3 2 2 2" xfId="49306" xr:uid="{F952E0AC-D225-4EE7-B3E4-96EF8467F81A}"/>
    <cellStyle name="Heading 3 3 2 2 3" xfId="49307" xr:uid="{9F51EBC3-7B31-4AD3-AFB9-316F7EC46ADE}"/>
    <cellStyle name="Heading 3 3 2 3" xfId="49308" xr:uid="{D571A6B0-FEE7-4E6F-BA33-0DFC01B4F909}"/>
    <cellStyle name="Heading 3 3 2 4" xfId="49309" xr:uid="{105C3043-8238-4D2C-9EA6-5E039D45A3E6}"/>
    <cellStyle name="Heading 3 3 2 5" xfId="49304" xr:uid="{36E6B08E-3FCC-4679-A2A1-AEDA6EE26660}"/>
    <cellStyle name="Heading 3 3 3" xfId="1357" xr:uid="{B767A81C-05AF-430C-BFDA-F529CA941003}"/>
    <cellStyle name="Heading 3 3 3 2" xfId="49311" xr:uid="{19A92312-84DD-4782-9D85-071FAE9CD79B}"/>
    <cellStyle name="Heading 3 3 3 3" xfId="49312" xr:uid="{23B7C753-32A4-430F-8AFF-26F42525E2C0}"/>
    <cellStyle name="Heading 3 3 3 4" xfId="49310" xr:uid="{06CAB77C-2AA3-4644-BC8C-EF2C7EF5BB8D}"/>
    <cellStyle name="Heading 3 3 4" xfId="1358" xr:uid="{5132DF32-2500-42A5-A65C-9991F64E0024}"/>
    <cellStyle name="Heading 3 3 4 2" xfId="49313" xr:uid="{4BDEF742-4B4B-4C7D-B4CE-2A749E87E344}"/>
    <cellStyle name="Heading 3 3 5" xfId="1355" xr:uid="{04EE439A-A5A1-4A55-B35E-479852C02806}"/>
    <cellStyle name="Heading 3 3 5 2" xfId="49314" xr:uid="{0F8E4A67-CCEF-4F0F-8F6C-2F2568F82FFC}"/>
    <cellStyle name="Heading 3 3 6" xfId="49303" xr:uid="{BD243ADD-7DF2-4B43-9879-E479127198CF}"/>
    <cellStyle name="Heading 3 3 7" xfId="3887" xr:uid="{140338BF-37BC-4EBD-82D6-6210089214A2}"/>
    <cellStyle name="Heading 3 4" xfId="1359" xr:uid="{5CB34CB4-E4D5-4E3B-8D61-EE254BF38E7A}"/>
    <cellStyle name="Heading 3 4 2" xfId="49316" xr:uid="{20336716-EBB0-4E5A-B59F-AF3B251466E6}"/>
    <cellStyle name="Heading 3 4 2 2" xfId="49317" xr:uid="{56AEFAE3-CB4B-4A1A-8C41-C5EDF7B73454}"/>
    <cellStyle name="Heading 3 4 2 3" xfId="49318" xr:uid="{0E80CEBC-D2C3-4C7B-91A2-47051C965E22}"/>
    <cellStyle name="Heading 3 4 3" xfId="49319" xr:uid="{936E3FA1-B9FB-4F3B-B5C7-53A66441AC59}"/>
    <cellStyle name="Heading 3 4 4" xfId="49320" xr:uid="{E010FB18-D9BE-489B-9EAD-B0087A94428A}"/>
    <cellStyle name="Heading 3 4 5" xfId="49315" xr:uid="{5E4894CD-2992-45EC-ABA6-BD723DB0678D}"/>
    <cellStyle name="Heading 3 5" xfId="49321" xr:uid="{9C7E3BCA-E7E3-4DB0-8FEA-2F09897272B7}"/>
    <cellStyle name="Heading 3 5 2" xfId="49322" xr:uid="{39D96D49-F362-4DD9-A114-0708AE843505}"/>
    <cellStyle name="Heading 3 5 2 2" xfId="49323" xr:uid="{917FC7B6-9A51-47EB-AC39-A73509C6781E}"/>
    <cellStyle name="Heading 3 5 2 3" xfId="49324" xr:uid="{450EAA02-1F64-48DA-9EFB-29982F63FBBC}"/>
    <cellStyle name="Heading 3 5 3" xfId="49325" xr:uid="{9E5A102A-898A-4A17-831F-FCD63D087356}"/>
    <cellStyle name="Heading 3 5 4" xfId="49326" xr:uid="{CD1A0FA1-27EA-4602-8438-131DA97895AD}"/>
    <cellStyle name="Heading 3 6" xfId="49327" xr:uid="{095B24E0-2D8D-4DF2-BCB4-D768D45C093D}"/>
    <cellStyle name="Heading 3 7" xfId="49328" xr:uid="{598A50B4-E21B-4997-BEFD-9E9ACB8936D9}"/>
    <cellStyle name="Heading 3 7 2" xfId="49329" xr:uid="{CDC91119-E6BE-47EB-A1AB-BEA182089ED2}"/>
    <cellStyle name="Heading 3 7 3" xfId="49330" xr:uid="{8BAC92C1-6EC3-434D-8AC0-47D6D1C965FB}"/>
    <cellStyle name="Heading 3 8" xfId="49331" xr:uid="{04A57F2A-1D2F-44FA-AEC5-232FC966BC04}"/>
    <cellStyle name="Heading 3 8 2" xfId="49332" xr:uid="{0DFFD243-9CE2-4F81-BD29-1399BA77BDA6}"/>
    <cellStyle name="Heading 3 8 3" xfId="49333" xr:uid="{FBAF042A-06FD-4FF6-9C78-AC91A31804C2}"/>
    <cellStyle name="Heading 3 9" xfId="49334" xr:uid="{A0AF8540-7E73-4F5F-B08A-2EEFF23E8A9D}"/>
    <cellStyle name="Heading 3 9 2" xfId="49335" xr:uid="{9F5C7BD6-C17B-4FBE-A2A6-8F8313CA9279}"/>
    <cellStyle name="Heading 3 9 3" xfId="49336" xr:uid="{83CAA8A7-A503-4BF4-89E3-A2FBA5A01207}"/>
    <cellStyle name="Heading 4 10" xfId="49337" xr:uid="{72090A8C-C5E0-46B6-89C9-C58AADDAFAFE}"/>
    <cellStyle name="Heading 4 11" xfId="49338" xr:uid="{2D6F1B36-4E76-4DCE-85C2-2F698E1541C2}"/>
    <cellStyle name="Heading 4 12" xfId="49339" xr:uid="{688DFBF8-EF75-4B69-8857-BEF7C3D36B73}"/>
    <cellStyle name="Heading 4 13" xfId="53612" xr:uid="{1168F075-5A7E-4C0F-9CE9-C8779E00D6DA}"/>
    <cellStyle name="Heading 4 2" xfId="79" xr:uid="{00000000-0005-0000-0000-000058000000}"/>
    <cellStyle name="Heading 4 2 10" xfId="3888" xr:uid="{0B1B49AB-C161-4B8B-A744-79BFC06F0AAF}"/>
    <cellStyle name="Heading 4 2 2" xfId="80" xr:uid="{00000000-0005-0000-0000-000059000000}"/>
    <cellStyle name="Heading 4 2 2 2" xfId="1360" xr:uid="{75BFAFE0-D742-4408-A14B-875ED354513B}"/>
    <cellStyle name="Heading 4 2 2 2 2" xfId="49342" xr:uid="{CC3F775A-02F5-4D19-A5B6-E1655B46B7DE}"/>
    <cellStyle name="Heading 4 2 2 3" xfId="49341" xr:uid="{9F2DD4C4-E99A-4A9A-9267-87FB9C1FF73A}"/>
    <cellStyle name="Heading 4 2 3" xfId="1361" xr:uid="{77FDB252-3101-40FE-AEB4-CAA7600D3B6D}"/>
    <cellStyle name="Heading 4 2 3 2" xfId="49343" xr:uid="{FBC97246-9367-4799-AF0A-2577B74A6FB0}"/>
    <cellStyle name="Heading 4 2 4" xfId="1362" xr:uid="{F2B63E74-6B10-4F03-AFCE-8763DCA76E28}"/>
    <cellStyle name="Heading 4 2 4 2" xfId="49344" xr:uid="{F21E22D7-47F0-41C4-8A54-652BE191EF5F}"/>
    <cellStyle name="Heading 4 2 5" xfId="1363" xr:uid="{AF197991-2116-4A52-A1FE-3132B5698A76}"/>
    <cellStyle name="Heading 4 2 5 2" xfId="49345" xr:uid="{A1FF5D62-F21B-4D2F-A083-4AC6B5530B78}"/>
    <cellStyle name="Heading 4 2 6" xfId="49346" xr:uid="{6FD7D036-88D1-4C54-A7AB-E72E43A6720C}"/>
    <cellStyle name="Heading 4 2 7" xfId="49347" xr:uid="{FDC3D1F8-3031-4A0D-9746-0BA15EDC039B}"/>
    <cellStyle name="Heading 4 2 8" xfId="49348" xr:uid="{8A4820B6-1FD2-414B-A0F2-B5378BF725A5}"/>
    <cellStyle name="Heading 4 2 9" xfId="49340" xr:uid="{D7504ECB-E312-43E3-8B90-E0202930C6C1}"/>
    <cellStyle name="Heading 4 3" xfId="204" xr:uid="{5F041284-7A17-4DD3-8D77-282F9378CB65}"/>
    <cellStyle name="Heading 4 3 2" xfId="1365" xr:uid="{27C75AD1-DB92-439E-9F4A-EC9790A3F93A}"/>
    <cellStyle name="Heading 4 3 2 2" xfId="49351" xr:uid="{49B6F1F7-C809-4DFD-B97E-387B8032E654}"/>
    <cellStyle name="Heading 4 3 2 3" xfId="49350" xr:uid="{A872D014-7294-438E-9C25-40325C233F9A}"/>
    <cellStyle name="Heading 4 3 3" xfId="1366" xr:uid="{B8D4F5DA-28DB-4FA2-8DC6-4A259C7D387D}"/>
    <cellStyle name="Heading 4 3 3 2" xfId="49352" xr:uid="{1C16312F-B05D-48E9-B951-61364D811054}"/>
    <cellStyle name="Heading 4 3 4" xfId="1367" xr:uid="{F77E2AED-54AC-4AFC-A15C-94EE917044FE}"/>
    <cellStyle name="Heading 4 3 4 2" xfId="49349" xr:uid="{9B86C2A2-3BE9-45E4-A944-F98D877C0886}"/>
    <cellStyle name="Heading 4 3 5" xfId="1364" xr:uid="{7E910429-725B-4248-B1CF-56CE5244D1F2}"/>
    <cellStyle name="Heading 4 3 6" xfId="3889" xr:uid="{C3EF18BE-FAA3-4B14-ACEA-A4A108C3A31D}"/>
    <cellStyle name="Heading 4 4" xfId="1368" xr:uid="{00931ED7-AAC2-4DC6-AD5B-57F1996C52A9}"/>
    <cellStyle name="Heading 4 4 2" xfId="49354" xr:uid="{ED2EFA89-71C3-4A70-AC51-9654A331D598}"/>
    <cellStyle name="Heading 4 4 3" xfId="49353" xr:uid="{0451C3CA-E7C3-405C-B23C-26FF341928E2}"/>
    <cellStyle name="Heading 4 5" xfId="49355" xr:uid="{DCCE50F2-787B-45EC-BC2A-E7809D7C98B9}"/>
    <cellStyle name="Heading 4 5 2" xfId="49356" xr:uid="{51BE4A7B-8220-4392-AB7E-776B4B112B99}"/>
    <cellStyle name="Heading 4 6" xfId="49357" xr:uid="{6C7FC7A5-159C-4A5B-AB51-5FD1FB263996}"/>
    <cellStyle name="Heading 4 7" xfId="49358" xr:uid="{AD3DCF24-4672-450E-814D-5A7E60EF42A2}"/>
    <cellStyle name="Heading 4 8" xfId="49359" xr:uid="{0B2BF483-2FED-4450-9E6D-2449F2836245}"/>
    <cellStyle name="Heading 4 9" xfId="49360" xr:uid="{3200FCC4-3B10-42EA-81E2-5EBE27FD890F}"/>
    <cellStyle name="Heading 5" xfId="134" xr:uid="{3D6F81C5-C888-49F2-83AA-12578E2AE2CD}"/>
    <cellStyle name="Heading 5 2" xfId="51652" xr:uid="{BAA2B2EA-D0D7-426B-838A-558D56945A69}"/>
    <cellStyle name="Heading 5 3" xfId="49361" xr:uid="{C6224AA8-F7B4-4C64-B6BC-90F45C88E860}"/>
    <cellStyle name="Heading 6" xfId="51651" xr:uid="{723D30AE-59F2-4839-B825-2BC57C4FBEAE}"/>
    <cellStyle name="Heading1" xfId="49362" xr:uid="{A7EC44C6-A58F-4B46-909C-9798D9BC31F5}"/>
    <cellStyle name="Heading1 1" xfId="49363" xr:uid="{9F51AF65-D31C-4C88-B8A8-9C6866CAF40A}"/>
    <cellStyle name="Heading1 1 1" xfId="49364" xr:uid="{CF0AF88D-AE58-438B-8B56-9B84739EB2E2}"/>
    <cellStyle name="Heading1 1 1 1" xfId="49365" xr:uid="{349256DF-0D22-4AE0-8D95-300B5FD37099}"/>
    <cellStyle name="Heading1 1 1 1 2" xfId="49366" xr:uid="{EF10AC25-692B-429B-8F8A-C01867FD9AAE}"/>
    <cellStyle name="Heading1 1 1 2" xfId="49367" xr:uid="{65B05084-370A-4689-B51F-6CAE431D4CAC}"/>
    <cellStyle name="Heading1 1 1_KPP HJUR global simulation r3" xfId="49368" xr:uid="{77D32671-A758-431A-A6DC-B9E156294DC3}"/>
    <cellStyle name="Heading1 1 2" xfId="49369" xr:uid="{9D3FC4DB-90E7-46E6-8050-35FE7A46A688}"/>
    <cellStyle name="Heading1 1_4_Pere April 2010 (version 1)" xfId="49370" xr:uid="{E1669962-432A-4158-BACC-92F2A7EA2CE6}"/>
    <cellStyle name="Heading1 2" xfId="49371" xr:uid="{B27DC070-923F-47DC-8614-1E8C04FCFD55}"/>
    <cellStyle name="Heading1 2 2" xfId="49372" xr:uid="{D61D81DF-A857-4237-BC79-9423669ED591}"/>
    <cellStyle name="Heading1 3" xfId="49373" xr:uid="{EA2D4CC8-32E2-48A6-8EDF-2E917004A3BD}"/>
    <cellStyle name="Heading1 3 2" xfId="49374" xr:uid="{0478EDC0-3B8B-44F4-AD7A-498D7B62F8F1}"/>
    <cellStyle name="Heading1 4" xfId="49375" xr:uid="{FA3527CB-8456-41B0-899B-82860CE85C4E}"/>
    <cellStyle name="Heading1 4 2" xfId="49376" xr:uid="{822CC037-1606-4A93-9F21-37519B45D682}"/>
    <cellStyle name="Heading1 5" xfId="49377" xr:uid="{1B9A848F-87DE-4986-98E8-B187713703E6}"/>
    <cellStyle name="Heading1_05-COE KPI_07" xfId="49378" xr:uid="{62BD7FF5-5035-4C1B-A504-8C0B6EB6AD6E}"/>
    <cellStyle name="Heading2" xfId="49379" xr:uid="{74602559-FB50-475C-9F3C-6F1B905C57CC}"/>
    <cellStyle name="Heading2 2" xfId="49380" xr:uid="{FF565164-026C-4C10-81C4-C57A586FB4D9}"/>
    <cellStyle name="Heading2 3" xfId="49381" xr:uid="{B0778F7B-BE1C-452F-B80B-6C2BB80D5586}"/>
    <cellStyle name="Heading2 3 2" xfId="49382" xr:uid="{85BB4EDD-06F8-4A44-91E4-B55F53476C0B}"/>
    <cellStyle name="Heading2 4" xfId="49383" xr:uid="{C5AA0B03-3203-48F0-9FDF-1E91DFD026E3}"/>
    <cellStyle name="Hyperlink 2" xfId="1369" xr:uid="{3B697E8B-96A7-4547-B5F4-9C2B2146614D}"/>
    <cellStyle name="Hyperlink 2 2" xfId="1370" xr:uid="{B2ADCE07-C931-41B5-931C-9EFD7867DCEE}"/>
    <cellStyle name="Hyperlink 2 3" xfId="49384" xr:uid="{72ECAE9A-285D-462D-BBFC-D8347F80D7DE}"/>
    <cellStyle name="Hyperlink 2_April '09 Daily Production Reportnew" xfId="1371" xr:uid="{9E437035-1CB9-4560-88BE-3838BC15E6B9}"/>
    <cellStyle name="Hyperlink 3" xfId="1372" xr:uid="{2177F440-61C2-4769-8584-6C253B615E4C}"/>
    <cellStyle name="Hyperlink 4" xfId="1373" xr:uid="{A20CA4DB-5340-4230-A1A0-37A7F16FA271}"/>
    <cellStyle name="Hyperlink 5" xfId="1374" xr:uid="{914E1B52-9F02-421C-AE7E-CAB39669CB64}"/>
    <cellStyle name="Hyperlink 6" xfId="1375" xr:uid="{302A8666-3461-4EA0-A34E-80AAAF4E01B3}"/>
    <cellStyle name="Hyperlink 7" xfId="1376" xr:uid="{400775D0-4EBC-4873-A9B1-30B491CB7A00}"/>
    <cellStyle name="Hyperlink 8" xfId="1377" xr:uid="{72FC27CB-1D43-458D-87B4-F6B79C416793}"/>
    <cellStyle name="Input [yellow]" xfId="1378" xr:uid="{E8EB06FC-2A4A-459A-B903-1422C1F99F3D}"/>
    <cellStyle name="Input [yellow] 10" xfId="3890" xr:uid="{E1616446-6108-45E6-941B-0CCC2CAD47E6}"/>
    <cellStyle name="Input [yellow] 10 2" xfId="3891" xr:uid="{B2E77085-AB3A-41DB-B25A-FAF42A70EA0E}"/>
    <cellStyle name="Input [yellow] 10 2 2" xfId="3892" xr:uid="{2FA3B8AE-79E0-4850-8BCD-B66E2D3F0CAF}"/>
    <cellStyle name="Input [yellow] 10 2 3" xfId="3893" xr:uid="{E8755C73-5942-46FF-BD2B-A7EE77DDDEE5}"/>
    <cellStyle name="Input [yellow] 10 3" xfId="3894" xr:uid="{01706285-84C9-4EFA-96A5-D940B9EE6B4F}"/>
    <cellStyle name="Input [yellow] 10 4" xfId="3895" xr:uid="{3D3E9C80-8348-470E-BF1D-C267C47DD2E2}"/>
    <cellStyle name="Input [yellow] 10 5" xfId="3896" xr:uid="{F8138CDF-554A-43D5-83DC-658ED1CE6848}"/>
    <cellStyle name="Input [yellow] 11" xfId="3897" xr:uid="{E9CFE926-D087-4AF1-83B0-6B4CD0C5AC94}"/>
    <cellStyle name="Input [yellow] 11 2" xfId="3898" xr:uid="{5C101DD0-649E-4458-89C7-0B8B3E30EEE1}"/>
    <cellStyle name="Input [yellow] 11 2 2" xfId="3899" xr:uid="{493F9716-3923-4803-9721-1C0C03DBE145}"/>
    <cellStyle name="Input [yellow] 11 2 3" xfId="3900" xr:uid="{BC5C9BF3-1858-425F-8966-B7D93D630C78}"/>
    <cellStyle name="Input [yellow] 11 3" xfId="3901" xr:uid="{E9A742F9-1896-46A3-85A4-2ECB3BF19F4E}"/>
    <cellStyle name="Input [yellow] 11 4" xfId="3902" xr:uid="{CDF09211-6208-4B99-97FF-5C799129A504}"/>
    <cellStyle name="Input [yellow] 11 5" xfId="3903" xr:uid="{A2C65A06-CF56-4CF5-8480-3D548348E62B}"/>
    <cellStyle name="Input [yellow] 12" xfId="3904" xr:uid="{111BC049-C9A6-4874-BFD7-12DAA54C54DA}"/>
    <cellStyle name="Input [yellow] 12 2" xfId="3905" xr:uid="{BEA9FE6C-9BCD-4DF0-95EB-D1A27232A34B}"/>
    <cellStyle name="Input [yellow] 12 2 2" xfId="3906" xr:uid="{6656F5E8-EFB6-4D00-9A1A-64CBF0D42C15}"/>
    <cellStyle name="Input [yellow] 12 2 3" xfId="3907" xr:uid="{9BF9A544-98E4-4F40-A4D4-E8BEF3E67241}"/>
    <cellStyle name="Input [yellow] 12 3" xfId="3908" xr:uid="{20F51B93-E271-4962-A13C-226B832B7554}"/>
    <cellStyle name="Input [yellow] 12 4" xfId="3909" xr:uid="{FFE778F1-3AA0-47D6-B141-40BA6C755464}"/>
    <cellStyle name="Input [yellow] 12 5" xfId="3910" xr:uid="{787E2A94-4785-4AE9-AA72-52E27C93ED31}"/>
    <cellStyle name="Input [yellow] 13" xfId="3911" xr:uid="{1CA7DD20-0229-41ED-9E94-F251072B104E}"/>
    <cellStyle name="Input [yellow] 13 2" xfId="3912" xr:uid="{749B1A6D-8445-494D-A87C-2D8EB338C7FD}"/>
    <cellStyle name="Input [yellow] 13 2 2" xfId="3913" xr:uid="{89F903C3-F2F2-42C2-A2E1-2AC7E4519565}"/>
    <cellStyle name="Input [yellow] 13 2 3" xfId="3914" xr:uid="{1CDFBE2F-AD42-4AE7-A7D2-BAA58E5AC5DB}"/>
    <cellStyle name="Input [yellow] 13 3" xfId="3915" xr:uid="{1A9B04A8-CC23-4A84-BB18-9B51E746611C}"/>
    <cellStyle name="Input [yellow] 13 4" xfId="3916" xr:uid="{FCF50BF6-74B8-4651-BA59-46CF4B00224B}"/>
    <cellStyle name="Input [yellow] 13 5" xfId="3917" xr:uid="{66E3009E-59EC-4313-B9B0-D685322091CC}"/>
    <cellStyle name="Input [yellow] 14" xfId="3918" xr:uid="{8FBFB84B-61E8-40B4-A527-F2BFFF908116}"/>
    <cellStyle name="Input [yellow] 14 2" xfId="3919" xr:uid="{DB8734AF-801A-4FEA-A6E9-8D3ACF95910F}"/>
    <cellStyle name="Input [yellow] 14 2 2" xfId="3920" xr:uid="{0271270E-93DB-4028-A40D-F65CAFA52C2D}"/>
    <cellStyle name="Input [yellow] 14 2 3" xfId="3921" xr:uid="{CE2F4325-7FC7-444C-8D86-86D49BEA4E95}"/>
    <cellStyle name="Input [yellow] 14 3" xfId="3922" xr:uid="{77C73C37-D711-457A-96D1-40166DACD4B4}"/>
    <cellStyle name="Input [yellow] 14 4" xfId="3923" xr:uid="{929872CF-C944-4633-920A-65DF43C49785}"/>
    <cellStyle name="Input [yellow] 14 5" xfId="3924" xr:uid="{76DFD6DD-6E78-4653-B0D2-C01983BCBAB6}"/>
    <cellStyle name="Input [yellow] 15" xfId="3925" xr:uid="{734EEFA7-6EF5-41A2-A3DE-010A567CD086}"/>
    <cellStyle name="Input [yellow] 15 2" xfId="3926" xr:uid="{0D69B20D-BC31-4643-9653-FC3725D1D41D}"/>
    <cellStyle name="Input [yellow] 15 2 2" xfId="3927" xr:uid="{8D44BC63-EE13-4706-8F1A-697B8A639E03}"/>
    <cellStyle name="Input [yellow] 15 2 3" xfId="3928" xr:uid="{34F27EE3-31B1-4B00-94B4-C30F492E2BEB}"/>
    <cellStyle name="Input [yellow] 15 3" xfId="3929" xr:uid="{21FA091F-F6D4-48D8-9CD5-2BC4E8D95B61}"/>
    <cellStyle name="Input [yellow] 15 4" xfId="3930" xr:uid="{87D8D91B-5A93-4099-9D50-B771D3539213}"/>
    <cellStyle name="Input [yellow] 15 5" xfId="3931" xr:uid="{51B5F4D5-A22C-4A6C-B10F-F0CA7F2C875C}"/>
    <cellStyle name="Input [yellow] 16" xfId="3932" xr:uid="{8CB90E22-385E-45D8-8D84-BAB33826D767}"/>
    <cellStyle name="Input [yellow] 16 2" xfId="3933" xr:uid="{B6761A57-3F74-4B2D-9CCC-C0C650F295D9}"/>
    <cellStyle name="Input [yellow] 16 2 2" xfId="3934" xr:uid="{D3627C53-924C-41A8-92DE-E660F7B1B864}"/>
    <cellStyle name="Input [yellow] 16 2 3" xfId="3935" xr:uid="{028B0F37-9124-4CC4-AFCD-FF3850B13D3D}"/>
    <cellStyle name="Input [yellow] 16 3" xfId="3936" xr:uid="{E8DFC94F-EB56-4E35-82EB-078D87B54B72}"/>
    <cellStyle name="Input [yellow] 16 4" xfId="3937" xr:uid="{D7964130-2E4D-41F0-ACDD-89188B5F7C8F}"/>
    <cellStyle name="Input [yellow] 16 5" xfId="3938" xr:uid="{AE4020C5-F51B-48DC-BF9D-CEEB31046A38}"/>
    <cellStyle name="Input [yellow] 17" xfId="3939" xr:uid="{F4CFB03D-4632-47F7-8B97-B8D5E7B77EE9}"/>
    <cellStyle name="Input [yellow] 17 2" xfId="3940" xr:uid="{35FEC86A-EAC3-4402-A324-6FC6AA48F595}"/>
    <cellStyle name="Input [yellow] 17 3" xfId="3941" xr:uid="{57425D83-3F59-472D-84B4-B0CD0E3630C5}"/>
    <cellStyle name="Input [yellow] 17 4" xfId="3942" xr:uid="{BE077259-A7FC-4F66-A313-21388063D3F0}"/>
    <cellStyle name="Input [yellow] 18" xfId="3943" xr:uid="{4A864458-8F7C-4025-A325-D2F72A85F4CA}"/>
    <cellStyle name="Input [yellow] 18 2" xfId="3944" xr:uid="{4682C094-7B36-487E-8305-E441C86924E4}"/>
    <cellStyle name="Input [yellow] 18 3" xfId="3945" xr:uid="{ECB77DB3-07BE-4CE5-9D6F-16207074D4FB}"/>
    <cellStyle name="Input [yellow] 18 4" xfId="3946" xr:uid="{6354550C-A325-43C2-A791-2695FF166F71}"/>
    <cellStyle name="Input [yellow] 19" xfId="3947" xr:uid="{C646397D-7800-4E00-B348-9EF6CDA7C22B}"/>
    <cellStyle name="Input [yellow] 19 2" xfId="3948" xr:uid="{1CB48DAC-C6BA-4016-B368-2710CDE5873E}"/>
    <cellStyle name="Input [yellow] 2" xfId="1853" xr:uid="{0392F2E8-65E9-4D81-9EC5-7A388A2BFC79}"/>
    <cellStyle name="Input [yellow] 2 10" xfId="3950" xr:uid="{D5CC3C8E-9AEC-44A8-91B5-DF86A9ECB72B}"/>
    <cellStyle name="Input [yellow] 2 10 2" xfId="3951" xr:uid="{10BE0153-5315-433E-B7E8-985DB7446EF8}"/>
    <cellStyle name="Input [yellow] 2 10 2 2" xfId="3952" xr:uid="{04375E8B-7DB9-40B3-97AB-BA1794A9D42A}"/>
    <cellStyle name="Input [yellow] 2 10 2 3" xfId="3953" xr:uid="{CC54BAE3-4CE8-4E8D-A0C5-D11AF2B0C736}"/>
    <cellStyle name="Input [yellow] 2 10 3" xfId="3954" xr:uid="{443A949E-A2A4-4646-99E2-3FEAFE0988C1}"/>
    <cellStyle name="Input [yellow] 2 10 4" xfId="3955" xr:uid="{34FCE2D1-2CD4-4E64-8B5F-C81869A0EC3E}"/>
    <cellStyle name="Input [yellow] 2 10 5" xfId="3956" xr:uid="{D63F1B29-290F-441A-92B4-FA42A944DC31}"/>
    <cellStyle name="Input [yellow] 2 11" xfId="3957" xr:uid="{8996F2CA-4AE0-4955-A683-C8EE417622E8}"/>
    <cellStyle name="Input [yellow] 2 11 2" xfId="3958" xr:uid="{39B495FB-6FFB-4E58-BBFB-70703A20A9AC}"/>
    <cellStyle name="Input [yellow] 2 11 2 2" xfId="3959" xr:uid="{5726A695-347C-4737-A1B8-32EC2E70DE1C}"/>
    <cellStyle name="Input [yellow] 2 11 2 3" xfId="3960" xr:uid="{7B8C8C9E-BD89-4F8C-B2EE-EBD83B9DC713}"/>
    <cellStyle name="Input [yellow] 2 11 3" xfId="3961" xr:uid="{C74A3A2B-4CC6-4B24-9255-8BB13A9418AD}"/>
    <cellStyle name="Input [yellow] 2 11 4" xfId="3962" xr:uid="{046A48EE-0A08-4364-B691-098104E8BEEB}"/>
    <cellStyle name="Input [yellow] 2 11 5" xfId="3963" xr:uid="{E6BEA1C8-AA5F-47DF-907E-ED03C9DA30DA}"/>
    <cellStyle name="Input [yellow] 2 12" xfId="3964" xr:uid="{D9F9E46A-6F28-4B11-ABD7-124A5702A1CE}"/>
    <cellStyle name="Input [yellow] 2 12 2" xfId="3965" xr:uid="{7FB4576A-F938-4190-871A-6BF1D672E432}"/>
    <cellStyle name="Input [yellow] 2 12 2 2" xfId="3966" xr:uid="{1FBE22B3-C457-4866-9B03-053AF16810F0}"/>
    <cellStyle name="Input [yellow] 2 12 2 3" xfId="3967" xr:uid="{F5A46C7A-D188-48B4-93D1-434270CC5BC0}"/>
    <cellStyle name="Input [yellow] 2 12 3" xfId="3968" xr:uid="{4603EA14-3256-45AA-BC7B-E1FB0C88CE6A}"/>
    <cellStyle name="Input [yellow] 2 12 4" xfId="3969" xr:uid="{C61E6DB6-5BB0-4BE3-B7F3-3D4C9B1CC017}"/>
    <cellStyle name="Input [yellow] 2 12 5" xfId="3970" xr:uid="{15DE1E74-9FD2-4A05-837F-7C11783F5AA5}"/>
    <cellStyle name="Input [yellow] 2 13" xfId="3971" xr:uid="{C441F104-3775-4743-B97D-581C9DF633CF}"/>
    <cellStyle name="Input [yellow] 2 13 2" xfId="3972" xr:uid="{855097F5-7768-45C0-8C16-3870BEDE3AA0}"/>
    <cellStyle name="Input [yellow] 2 13 2 2" xfId="3973" xr:uid="{51B25A84-00A7-46CE-8511-2FA258B2D233}"/>
    <cellStyle name="Input [yellow] 2 13 2 3" xfId="3974" xr:uid="{54FA9B8D-55EE-482F-9F05-ACE182002848}"/>
    <cellStyle name="Input [yellow] 2 13 3" xfId="3975" xr:uid="{5966EEE2-BCC9-4530-8658-A6FA2CBB16E1}"/>
    <cellStyle name="Input [yellow] 2 13 4" xfId="3976" xr:uid="{E82276BE-E10A-443C-B746-3BF3EF3E45B8}"/>
    <cellStyle name="Input [yellow] 2 13 5" xfId="3977" xr:uid="{53A6D033-58D2-4DB4-A231-D98D88E9CE16}"/>
    <cellStyle name="Input [yellow] 2 14" xfId="3978" xr:uid="{F1A49A4A-0204-4ACD-B5EB-C0EF3CCB6E2C}"/>
    <cellStyle name="Input [yellow] 2 14 2" xfId="3979" xr:uid="{7F4CCAEA-A514-4C78-BC5D-0308C15DB275}"/>
    <cellStyle name="Input [yellow] 2 14 2 2" xfId="3980" xr:uid="{BBF70127-8EAC-4D4B-8E69-F41BF18549DE}"/>
    <cellStyle name="Input [yellow] 2 14 2 3" xfId="3981" xr:uid="{C8B34A48-0F5D-436B-BBC9-7D43DAEA0F1E}"/>
    <cellStyle name="Input [yellow] 2 14 3" xfId="3982" xr:uid="{8FA84CEF-0FC1-4001-A0CF-4893BADCA1D4}"/>
    <cellStyle name="Input [yellow] 2 14 4" xfId="3983" xr:uid="{E4BFA859-8C6B-423F-B9B1-CF12BA587FD4}"/>
    <cellStyle name="Input [yellow] 2 14 5" xfId="3984" xr:uid="{F883E796-0C8D-42B9-824C-368713C5B7C6}"/>
    <cellStyle name="Input [yellow] 2 15" xfId="3985" xr:uid="{BA3DFC3E-EBAF-406E-A31B-0278512F78BB}"/>
    <cellStyle name="Input [yellow] 2 15 2" xfId="3986" xr:uid="{8638ED03-0D22-42B8-AAD2-1E6A005267EB}"/>
    <cellStyle name="Input [yellow] 2 15 3" xfId="3987" xr:uid="{B7B70A0F-516D-4422-AA39-7A09301B5BD7}"/>
    <cellStyle name="Input [yellow] 2 15 4" xfId="3988" xr:uid="{414B1CE4-39DA-464A-B627-71CA3D6BE150}"/>
    <cellStyle name="Input [yellow] 2 16" xfId="3989" xr:uid="{C006CC49-8D5F-464C-984A-8B8BA29140B1}"/>
    <cellStyle name="Input [yellow] 2 16 2" xfId="3990" xr:uid="{2A97D633-4C6B-4B23-8013-3BB00DB1317A}"/>
    <cellStyle name="Input [yellow] 2 17" xfId="3991" xr:uid="{CFAFDE37-2F41-45F2-A393-9BE8332286D7}"/>
    <cellStyle name="Input [yellow] 2 17 2" xfId="3992" xr:uid="{A2478098-677D-4C15-A618-135BD74E551D}"/>
    <cellStyle name="Input [yellow] 2 18" xfId="3993" xr:uid="{91D1516E-0CC6-486D-B83E-A996AF83425F}"/>
    <cellStyle name="Input [yellow] 2 19" xfId="3994" xr:uid="{15A9985A-0ED4-47F7-BBBC-2D49845B47E7}"/>
    <cellStyle name="Input [yellow] 2 2" xfId="3995" xr:uid="{69CF52AE-B942-4142-9985-2F520C318E8F}"/>
    <cellStyle name="Input [yellow] 2 2 2" xfId="3996" xr:uid="{30FFD67E-00EA-4F9D-BD0E-E62EB4C270F1}"/>
    <cellStyle name="Input [yellow] 2 2 2 2" xfId="3997" xr:uid="{BF209A55-6195-4AEE-A804-DFC692EB1200}"/>
    <cellStyle name="Input [yellow] 2 2 2 3" xfId="3998" xr:uid="{53885DDC-36BA-45B5-B9E2-F4EF570AC4B5}"/>
    <cellStyle name="Input [yellow] 2 2 3" xfId="3999" xr:uid="{BB93AD69-4437-4685-BE21-824C9EC3F1BD}"/>
    <cellStyle name="Input [yellow] 2 2 4" xfId="4000" xr:uid="{846ED8BC-C431-477E-8767-BA3C3963A8DD}"/>
    <cellStyle name="Input [yellow] 2 2 5" xfId="4001" xr:uid="{0BDD971F-A08A-4EB4-B8D5-2358B9DD26CA}"/>
    <cellStyle name="Input [yellow] 2 2 6" xfId="49387" xr:uid="{3C34FB10-3B5E-43A4-80F2-78B41865F377}"/>
    <cellStyle name="Input [yellow] 2 20" xfId="4002" xr:uid="{C6245B59-4B95-456C-8265-85A3371FD145}"/>
    <cellStyle name="Input [yellow] 2 21" xfId="4003" xr:uid="{B9B948A3-7512-4144-9BAD-B6A8ED5EFE13}"/>
    <cellStyle name="Input [yellow] 2 22" xfId="4004" xr:uid="{38DD2045-41EC-493F-9F7A-58E18F13098D}"/>
    <cellStyle name="Input [yellow] 2 23" xfId="4005" xr:uid="{867893B8-9BEF-4029-AEE9-D146ADBFBFD4}"/>
    <cellStyle name="Input [yellow] 2 24" xfId="4006" xr:uid="{A8B339D7-DC6B-4912-967A-C3036B630FE3}"/>
    <cellStyle name="Input [yellow] 2 25" xfId="4007" xr:uid="{E2249805-E2E5-49FE-A7AA-001AB03115F8}"/>
    <cellStyle name="Input [yellow] 2 26" xfId="4008" xr:uid="{E83B3AA2-9EF7-4003-AFCF-C161D70703A4}"/>
    <cellStyle name="Input [yellow] 2 27" xfId="4009" xr:uid="{18CC6F11-6EC4-4922-83B7-F69BE673176C}"/>
    <cellStyle name="Input [yellow] 2 28" xfId="4010" xr:uid="{E0DBEBD5-69D1-4368-B0EB-B9EA2DAF4955}"/>
    <cellStyle name="Input [yellow] 2 29" xfId="4011" xr:uid="{923ECAAE-2632-4860-8A36-6A2E790F9381}"/>
    <cellStyle name="Input [yellow] 2 3" xfId="4012" xr:uid="{BC76C475-8F6A-4D6F-BE02-54E7A4C1821C}"/>
    <cellStyle name="Input [yellow] 2 3 2" xfId="4013" xr:uid="{15437B95-3D4C-4B98-8919-0523E66E1F04}"/>
    <cellStyle name="Input [yellow] 2 3 2 2" xfId="4014" xr:uid="{E377FB1C-04F0-4227-A20C-EDEF1C719A9B}"/>
    <cellStyle name="Input [yellow] 2 3 2 3" xfId="4015" xr:uid="{A33FF059-3868-47C2-A782-B3B048817200}"/>
    <cellStyle name="Input [yellow] 2 3 3" xfId="4016" xr:uid="{063459C2-2E36-4114-A5C5-D59191059BE3}"/>
    <cellStyle name="Input [yellow] 2 3 4" xfId="4017" xr:uid="{B5EA883E-E5CE-4513-960B-12DD3FD1ED70}"/>
    <cellStyle name="Input [yellow] 2 3 5" xfId="4018" xr:uid="{B75BCAB5-276B-4FAC-8388-1EE28FBF9FE8}"/>
    <cellStyle name="Input [yellow] 2 30" xfId="4019" xr:uid="{A5DE00F1-2766-44A7-B2EA-1CAD9D779FAB}"/>
    <cellStyle name="Input [yellow] 2 31" xfId="4020" xr:uid="{910A3D34-3939-4CD7-AC92-2A77A9045912}"/>
    <cellStyle name="Input [yellow] 2 32" xfId="4021" xr:uid="{E36C9348-1707-40FA-A321-8A4C0DBBFC42}"/>
    <cellStyle name="Input [yellow] 2 33" xfId="4022" xr:uid="{A7C1F890-7760-4338-9D14-F8249D0D917D}"/>
    <cellStyle name="Input [yellow] 2 34" xfId="4023" xr:uid="{480B2A92-06BC-4D71-8B22-058182F04A15}"/>
    <cellStyle name="Input [yellow] 2 35" xfId="4024" xr:uid="{79EF84B9-101B-477D-96C6-0511CDC00B89}"/>
    <cellStyle name="Input [yellow] 2 36" xfId="4025" xr:uid="{82F7F08C-10CA-499B-8A38-90493550DCE4}"/>
    <cellStyle name="Input [yellow] 2 37" xfId="4026" xr:uid="{F313D8D4-B25B-4ED5-844F-DB9A87AC833D}"/>
    <cellStyle name="Input [yellow] 2 38" xfId="4027" xr:uid="{8E4DD70C-6BD6-4E78-AA0E-7DCD097BFE1F}"/>
    <cellStyle name="Input [yellow] 2 39" xfId="4028" xr:uid="{A2364E0B-1224-4B30-B909-317F0CAFADA6}"/>
    <cellStyle name="Input [yellow] 2 4" xfId="4029" xr:uid="{5500CC26-892E-4F2B-9CA4-30E13DD55F48}"/>
    <cellStyle name="Input [yellow] 2 4 2" xfId="4030" xr:uid="{E498CCAD-9E05-4954-9486-9D7BDAC7774F}"/>
    <cellStyle name="Input [yellow] 2 4 2 2" xfId="4031" xr:uid="{C057EB4B-EA43-45CC-9F29-8B688A6C2E4A}"/>
    <cellStyle name="Input [yellow] 2 4 2 3" xfId="4032" xr:uid="{2335AEDA-7006-4831-96D2-9562340C476D}"/>
    <cellStyle name="Input [yellow] 2 4 3" xfId="4033" xr:uid="{7FCDC3B1-0268-401D-82FD-87D6F4239B1D}"/>
    <cellStyle name="Input [yellow] 2 4 4" xfId="4034" xr:uid="{7C355720-B932-4CEE-BE4B-6AE84E372129}"/>
    <cellStyle name="Input [yellow] 2 4 5" xfId="4035" xr:uid="{E400F98E-A9C5-4995-843A-58451D5C7673}"/>
    <cellStyle name="Input [yellow] 2 40" xfId="4036" xr:uid="{71A72F66-397B-4340-B218-6027B17579C0}"/>
    <cellStyle name="Input [yellow] 2 41" xfId="4037" xr:uid="{F420A86B-42C1-40D1-B963-09AA71107E4D}"/>
    <cellStyle name="Input [yellow] 2 42" xfId="4038" xr:uid="{BAF543C4-6D0D-4DDF-9BE2-C975F2249FA9}"/>
    <cellStyle name="Input [yellow] 2 43" xfId="4039" xr:uid="{04D97641-936C-4AA2-8969-A70C7A5243DA}"/>
    <cellStyle name="Input [yellow] 2 44" xfId="4040" xr:uid="{82F63CA5-C7C3-4BF4-96EB-7087257D46FA}"/>
    <cellStyle name="Input [yellow] 2 45" xfId="4041" xr:uid="{E8AD157C-C169-4BED-B507-2B90952EDB58}"/>
    <cellStyle name="Input [yellow] 2 46" xfId="4042" xr:uid="{740B04E4-E5F3-4FF6-B270-55FE2E04E26C}"/>
    <cellStyle name="Input [yellow] 2 47" xfId="4043" xr:uid="{63B805EA-259A-4474-A62B-9F398895746C}"/>
    <cellStyle name="Input [yellow] 2 48" xfId="4044" xr:uid="{49D72783-5B8B-4415-AEEC-3B9AF3A0C72D}"/>
    <cellStyle name="Input [yellow] 2 49" xfId="4045" xr:uid="{CCA06C08-B740-42E1-BB57-12BFCBE11133}"/>
    <cellStyle name="Input [yellow] 2 5" xfId="4046" xr:uid="{1655EA05-8763-4FBA-8CF3-B6946B2FA4B0}"/>
    <cellStyle name="Input [yellow] 2 5 2" xfId="4047" xr:uid="{852B11CC-B5B8-4DF5-BCC4-5FEBD12BAAD7}"/>
    <cellStyle name="Input [yellow] 2 5 2 2" xfId="4048" xr:uid="{830FA4FC-0DC0-4D39-A6A3-BCAD8BF257D6}"/>
    <cellStyle name="Input [yellow] 2 5 2 3" xfId="4049" xr:uid="{08F8D8D5-25C0-479D-A9D0-3D4A2471C63C}"/>
    <cellStyle name="Input [yellow] 2 5 3" xfId="4050" xr:uid="{E43CCFD7-300C-4F83-94D8-E52C2C358F25}"/>
    <cellStyle name="Input [yellow] 2 5 4" xfId="4051" xr:uid="{208EE1F8-F21B-4BB6-9BAF-F89048FAD95D}"/>
    <cellStyle name="Input [yellow] 2 5 5" xfId="4052" xr:uid="{2C0A3BBA-0117-466E-8BF0-D7E817628198}"/>
    <cellStyle name="Input [yellow] 2 50" xfId="4053" xr:uid="{C5D71E0B-C5F7-41B6-BCBE-2B8FB2807D60}"/>
    <cellStyle name="Input [yellow] 2 51" xfId="4054" xr:uid="{17AC6826-1C7A-4E97-B813-EE590207A361}"/>
    <cellStyle name="Input [yellow] 2 52" xfId="4055" xr:uid="{5D827644-626A-49E8-B4BA-A37915FB8ACD}"/>
    <cellStyle name="Input [yellow] 2 53" xfId="4056" xr:uid="{E3E2B984-CA4D-41FC-B0F5-3144D41FB9D9}"/>
    <cellStyle name="Input [yellow] 2 54" xfId="4057" xr:uid="{33A2264D-8F6F-46E0-8D98-FAB26CFD62F9}"/>
    <cellStyle name="Input [yellow] 2 55" xfId="4058" xr:uid="{1C3B9553-2F2B-40BE-87E4-A99380D976F4}"/>
    <cellStyle name="Input [yellow] 2 56" xfId="4059" xr:uid="{82769DD5-5A0E-462D-8EA4-B7F2CEFDDCFF}"/>
    <cellStyle name="Input [yellow] 2 57" xfId="4060" xr:uid="{3482359A-CAE3-4D14-BBD4-6D3C8E243DB0}"/>
    <cellStyle name="Input [yellow] 2 58" xfId="4061" xr:uid="{7600E47B-3D26-4121-AE55-D81F71C0D291}"/>
    <cellStyle name="Input [yellow] 2 59" xfId="4062" xr:uid="{D62F73C8-4EDC-4FE7-924E-EF1C46B7B798}"/>
    <cellStyle name="Input [yellow] 2 6" xfId="4063" xr:uid="{0C11A386-34F2-4148-BBDB-8E2CFA6B756A}"/>
    <cellStyle name="Input [yellow] 2 6 2" xfId="4064" xr:uid="{5A08C148-05A8-4C55-9240-C906A89417EB}"/>
    <cellStyle name="Input [yellow] 2 6 2 2" xfId="4065" xr:uid="{72BD386B-5D03-4F91-9D2E-6DC01442145E}"/>
    <cellStyle name="Input [yellow] 2 6 2 3" xfId="4066" xr:uid="{71083B7A-8813-4CEE-BF9E-C83B07B9586B}"/>
    <cellStyle name="Input [yellow] 2 6 3" xfId="4067" xr:uid="{EF6512A2-6A22-4FA1-BFE6-6EFBC5A0F988}"/>
    <cellStyle name="Input [yellow] 2 6 4" xfId="4068" xr:uid="{EEC1AD98-B534-460D-83D6-3BAFBB4E8994}"/>
    <cellStyle name="Input [yellow] 2 6 5" xfId="4069" xr:uid="{1601A098-15FC-478B-911B-202DC9045CBE}"/>
    <cellStyle name="Input [yellow] 2 60" xfId="4070" xr:uid="{329B7A17-9357-4C6F-8D24-3C9AE77CA4A7}"/>
    <cellStyle name="Input [yellow] 2 61" xfId="4071" xr:uid="{543C7AA3-8294-4DDE-BD38-731EC7BC32C8}"/>
    <cellStyle name="Input [yellow] 2 62" xfId="4072" xr:uid="{4F273CFA-87E0-4FB9-9805-A6D11517C4C2}"/>
    <cellStyle name="Input [yellow] 2 62 2" xfId="4073" xr:uid="{80FC4446-B5BF-4321-A171-BDEAC82D4D3C}"/>
    <cellStyle name="Input [yellow] 2 63" xfId="4074" xr:uid="{BA6B9229-9547-4543-830D-9194A6E5DC49}"/>
    <cellStyle name="Input [yellow] 2 64" xfId="4075" xr:uid="{58E0F2DF-C187-4CD4-8805-E7B23AF60DE1}"/>
    <cellStyle name="Input [yellow] 2 65" xfId="4076" xr:uid="{8758EF54-6643-4408-9DAD-E5BC6B7ADDE4}"/>
    <cellStyle name="Input [yellow] 2 66" xfId="4077" xr:uid="{923D3F93-15C6-47B0-AF19-B9BC02A44AFE}"/>
    <cellStyle name="Input [yellow] 2 67" xfId="4078" xr:uid="{CD99389C-32C6-46AD-A822-EC06AB0E9142}"/>
    <cellStyle name="Input [yellow] 2 68" xfId="4079" xr:uid="{AFA6C89C-3032-4F6C-90A5-5704A02F76F5}"/>
    <cellStyle name="Input [yellow] 2 69" xfId="4080" xr:uid="{680D4B6B-519E-49DD-9DC0-61EDC7AFAF9A}"/>
    <cellStyle name="Input [yellow] 2 7" xfId="4081" xr:uid="{D127658C-3613-4C89-875F-BAE6BA330966}"/>
    <cellStyle name="Input [yellow] 2 7 2" xfId="4082" xr:uid="{3D47CAE4-FAAD-4C6F-AB13-4F33DC70C64D}"/>
    <cellStyle name="Input [yellow] 2 7 2 2" xfId="4083" xr:uid="{33104E5F-96AE-4259-B602-FF3AEF504F7E}"/>
    <cellStyle name="Input [yellow] 2 7 2 3" xfId="4084" xr:uid="{487D3E44-05D2-4D33-BE13-1DE400F0B2B4}"/>
    <cellStyle name="Input [yellow] 2 7 3" xfId="4085" xr:uid="{805C5D92-4CA4-4C89-B17D-B58E95CC0C20}"/>
    <cellStyle name="Input [yellow] 2 7 4" xfId="4086" xr:uid="{7C4A4358-7D27-475B-BF5A-2FE53C641F34}"/>
    <cellStyle name="Input [yellow] 2 7 5" xfId="4087" xr:uid="{F875FD0C-EADC-4648-B0BD-877CA101E3C6}"/>
    <cellStyle name="Input [yellow] 2 70" xfId="4088" xr:uid="{59CC2079-053C-43DC-9144-D349936FC760}"/>
    <cellStyle name="Input [yellow] 2 71" xfId="4089" xr:uid="{26CE96C5-14A9-4464-9A2B-3EBDF2B7621C}"/>
    <cellStyle name="Input [yellow] 2 71 2" xfId="4090" xr:uid="{A5B629E5-E76F-4F78-8B90-9C0C0AD16E65}"/>
    <cellStyle name="Input [yellow] 2 72" xfId="4091" xr:uid="{F1DA8111-7A9A-4D56-A499-9E2AF585A876}"/>
    <cellStyle name="Input [yellow] 2 73" xfId="4092" xr:uid="{43E67F71-7802-4C08-B469-B2BE6E4EAD95}"/>
    <cellStyle name="Input [yellow] 2 74" xfId="49386" xr:uid="{B40EDAEB-0654-4951-9507-8E511CAE7F48}"/>
    <cellStyle name="Input [yellow] 2 75" xfId="3949" xr:uid="{87428D6C-3B0B-42E6-8918-D8BC3840C231}"/>
    <cellStyle name="Input [yellow] 2 8" xfId="4093" xr:uid="{7353FB5E-9570-49C5-A5C3-9E1AC4B2884D}"/>
    <cellStyle name="Input [yellow] 2 8 2" xfId="4094" xr:uid="{793CE20D-0975-4B32-BD17-A632E6740EDD}"/>
    <cellStyle name="Input [yellow] 2 8 2 2" xfId="4095" xr:uid="{0C80275F-67C7-488A-B5A4-C3DB4D6189E0}"/>
    <cellStyle name="Input [yellow] 2 8 2 3" xfId="4096" xr:uid="{E6290A85-BBC8-42AB-96F2-376934FF8485}"/>
    <cellStyle name="Input [yellow] 2 8 3" xfId="4097" xr:uid="{409B316F-7A06-4B1C-8F29-AF94498A43F6}"/>
    <cellStyle name="Input [yellow] 2 8 4" xfId="4098" xr:uid="{57039DF6-4194-480D-86A4-E2BC167896BC}"/>
    <cellStyle name="Input [yellow] 2 8 5" xfId="4099" xr:uid="{8827C1CB-E222-4D7A-B482-D95BA9D85E7D}"/>
    <cellStyle name="Input [yellow] 2 9" xfId="4100" xr:uid="{67D893B5-5443-4231-9CD9-C43EAC85D390}"/>
    <cellStyle name="Input [yellow] 2 9 2" xfId="4101" xr:uid="{AFDAFDDB-8F9C-46BA-9B98-00156D8D9F3B}"/>
    <cellStyle name="Input [yellow] 2 9 2 2" xfId="4102" xr:uid="{9DA49378-4AF5-4819-9D0A-C283E6984F38}"/>
    <cellStyle name="Input [yellow] 2 9 2 3" xfId="4103" xr:uid="{21E92B3D-39F3-4CF1-83BB-74730FD50B0A}"/>
    <cellStyle name="Input [yellow] 2 9 3" xfId="4104" xr:uid="{D9895A87-4152-4D40-86A5-0CD97C1A661B}"/>
    <cellStyle name="Input [yellow] 2 9 4" xfId="4105" xr:uid="{F10065AC-7632-4B0B-A0CC-952AB015A0CB}"/>
    <cellStyle name="Input [yellow] 2 9 5" xfId="4106" xr:uid="{274AB606-C0E5-4E18-8B1E-CEA4F23667C4}"/>
    <cellStyle name="Input [yellow] 20" xfId="4107" xr:uid="{9FB74EB1-8462-4917-977A-CFF6CC84EFF3}"/>
    <cellStyle name="Input [yellow] 20 2" xfId="4108" xr:uid="{914421D2-EE2B-481B-8E03-FF258BBA587B}"/>
    <cellStyle name="Input [yellow] 21" xfId="4109" xr:uid="{A18FD683-2829-4EEF-910A-E9FE105954EA}"/>
    <cellStyle name="Input [yellow] 22" xfId="4110" xr:uid="{ED7E0ADA-5AC1-43B9-AE8F-C94F4CC2055C}"/>
    <cellStyle name="Input [yellow] 23" xfId="4111" xr:uid="{5DF7FA41-7A98-47F0-AEE6-FA6A54279439}"/>
    <cellStyle name="Input [yellow] 24" xfId="4112" xr:uid="{1AD64832-A1A1-4C92-AD89-AA8BF89C381F}"/>
    <cellStyle name="Input [yellow] 25" xfId="4113" xr:uid="{37393237-3F2C-4DA5-B85E-DF0A4FC71AB9}"/>
    <cellStyle name="Input [yellow] 26" xfId="4114" xr:uid="{5EF6180B-2807-458C-9E41-576F293FDFEA}"/>
    <cellStyle name="Input [yellow] 27" xfId="4115" xr:uid="{3E2AD607-6368-46F6-910E-69A5F14B299A}"/>
    <cellStyle name="Input [yellow] 28" xfId="4116" xr:uid="{0FDF3A7F-0F41-40F0-9AE3-F0931C3EB557}"/>
    <cellStyle name="Input [yellow] 29" xfId="4117" xr:uid="{C2450733-C680-4CB3-8C30-F2FDFA07EFB8}"/>
    <cellStyle name="Input [yellow] 3" xfId="4118" xr:uid="{612EFD71-9E65-49B1-8DCC-DD386728A1BD}"/>
    <cellStyle name="Input [yellow] 3 10" xfId="4119" xr:uid="{F510638D-8CD9-457D-9525-82823367C92D}"/>
    <cellStyle name="Input [yellow] 3 10 2" xfId="4120" xr:uid="{577008C7-551B-46A4-83DB-466A9EA2704B}"/>
    <cellStyle name="Input [yellow] 3 10 2 2" xfId="4121" xr:uid="{DF8BBBE3-3ACE-442B-BFFB-8EFAECB2FE2F}"/>
    <cellStyle name="Input [yellow] 3 10 2 3" xfId="4122" xr:uid="{446B0753-1442-491E-A908-45C3D7868A05}"/>
    <cellStyle name="Input [yellow] 3 10 3" xfId="4123" xr:uid="{0956F7B1-E5D9-4C9A-A340-4F3C18121FFE}"/>
    <cellStyle name="Input [yellow] 3 10 4" xfId="4124" xr:uid="{991C01EE-6B59-4058-8829-1C3369C38086}"/>
    <cellStyle name="Input [yellow] 3 10 5" xfId="4125" xr:uid="{C019AF7A-0DFA-4349-A177-7924F0D06E93}"/>
    <cellStyle name="Input [yellow] 3 11" xfId="4126" xr:uid="{776420EE-5262-4973-834D-8C9823B444F7}"/>
    <cellStyle name="Input [yellow] 3 11 2" xfId="4127" xr:uid="{20FE84DA-8A88-42BD-B36C-7B1D841BE022}"/>
    <cellStyle name="Input [yellow] 3 11 2 2" xfId="4128" xr:uid="{82DA133F-91F8-4518-A249-5C8DA119201F}"/>
    <cellStyle name="Input [yellow] 3 11 2 3" xfId="4129" xr:uid="{C38549F8-3C9F-4446-A6BE-60DE06A87E40}"/>
    <cellStyle name="Input [yellow] 3 11 3" xfId="4130" xr:uid="{688F0269-392A-4679-A837-C85DD3F347A5}"/>
    <cellStyle name="Input [yellow] 3 11 4" xfId="4131" xr:uid="{4E61D780-3F1C-494C-8FBD-4F2F57ED23F3}"/>
    <cellStyle name="Input [yellow] 3 11 5" xfId="4132" xr:uid="{DC4F86BB-9353-46C2-989E-36BE796E645D}"/>
    <cellStyle name="Input [yellow] 3 12" xfId="4133" xr:uid="{39806230-8C81-407A-B67F-E7B8A4DD5883}"/>
    <cellStyle name="Input [yellow] 3 12 2" xfId="4134" xr:uid="{21CCA7E1-6F93-4B3A-9BD9-9002CA3BD70C}"/>
    <cellStyle name="Input [yellow] 3 12 2 2" xfId="4135" xr:uid="{600CD7E5-6928-4FE2-9647-B5DD78F441E5}"/>
    <cellStyle name="Input [yellow] 3 12 2 3" xfId="4136" xr:uid="{7C6906F8-9FD2-4909-A293-7D7A9E357757}"/>
    <cellStyle name="Input [yellow] 3 12 3" xfId="4137" xr:uid="{285F6132-806D-400F-8F75-6113FB21F36F}"/>
    <cellStyle name="Input [yellow] 3 12 4" xfId="4138" xr:uid="{9F15A4E3-5F98-4B2E-82CF-7294FD0DC419}"/>
    <cellStyle name="Input [yellow] 3 12 5" xfId="4139" xr:uid="{C09939A0-2A40-4434-AA8A-FB2FE4EF2265}"/>
    <cellStyle name="Input [yellow] 3 13" xfId="4140" xr:uid="{013393B1-A558-44D9-8614-8C7BEEAF593B}"/>
    <cellStyle name="Input [yellow] 3 13 2" xfId="4141" xr:uid="{1E6AC985-88A8-43D1-9C7B-AD45B2582385}"/>
    <cellStyle name="Input [yellow] 3 13 2 2" xfId="4142" xr:uid="{0BAB2D19-5EF5-4389-9E82-33A183172B15}"/>
    <cellStyle name="Input [yellow] 3 13 2 3" xfId="4143" xr:uid="{08A3073A-49E0-4EAB-ADD4-85913BC7AFBF}"/>
    <cellStyle name="Input [yellow] 3 13 3" xfId="4144" xr:uid="{390E9B65-1AFC-448C-BEA4-C779BD4DADE1}"/>
    <cellStyle name="Input [yellow] 3 13 4" xfId="4145" xr:uid="{3929E455-6065-4581-85AD-B01B893B4C82}"/>
    <cellStyle name="Input [yellow] 3 13 5" xfId="4146" xr:uid="{AD5CBDD7-22B2-4601-871E-D2EA226E5286}"/>
    <cellStyle name="Input [yellow] 3 14" xfId="4147" xr:uid="{ED650819-3970-430C-93E9-0E2E8909332F}"/>
    <cellStyle name="Input [yellow] 3 14 2" xfId="4148" xr:uid="{9B0C104D-41A8-4352-AF8F-E7FC53107DF2}"/>
    <cellStyle name="Input [yellow] 3 14 2 2" xfId="4149" xr:uid="{EA29B40A-08C4-437C-93A2-C59753CCE06F}"/>
    <cellStyle name="Input [yellow] 3 14 2 3" xfId="4150" xr:uid="{42B62E70-7124-4B27-B3A2-7F2A421ED52E}"/>
    <cellStyle name="Input [yellow] 3 14 3" xfId="4151" xr:uid="{442E43F5-F803-4AD3-8F4D-58B3E88B742A}"/>
    <cellStyle name="Input [yellow] 3 14 4" xfId="4152" xr:uid="{F4F0CB00-FF6C-4438-A4C7-C9754E543F9A}"/>
    <cellStyle name="Input [yellow] 3 14 5" xfId="4153" xr:uid="{3E814084-6A71-41AF-943D-12708DA7FFFE}"/>
    <cellStyle name="Input [yellow] 3 15" xfId="4154" xr:uid="{A6500836-79F9-4AA5-9DCA-D580908E0CA7}"/>
    <cellStyle name="Input [yellow] 3 15 2" xfId="4155" xr:uid="{F568830F-AE8E-422A-9B1A-61EEBD4ED39C}"/>
    <cellStyle name="Input [yellow] 3 16" xfId="4156" xr:uid="{8CA12CA6-DCD2-4E5D-8047-C272E08FF964}"/>
    <cellStyle name="Input [yellow] 3 16 2" xfId="4157" xr:uid="{AB558DA5-B27F-47EB-9E63-86608499EE26}"/>
    <cellStyle name="Input [yellow] 3 17" xfId="4158" xr:uid="{CE59FFC0-F25D-424D-8B60-3D4CC2271A64}"/>
    <cellStyle name="Input [yellow] 3 18" xfId="4159" xr:uid="{9368DA8D-62DE-4ADC-8E7D-0D2F2CCDB8EA}"/>
    <cellStyle name="Input [yellow] 3 19" xfId="4160" xr:uid="{BC9FDD5A-33F3-4563-B668-7C22EDEA2C0D}"/>
    <cellStyle name="Input [yellow] 3 2" xfId="4161" xr:uid="{D96B66DD-162D-409A-9A14-27DA38F86054}"/>
    <cellStyle name="Input [yellow] 3 2 2" xfId="4162" xr:uid="{5733CFF9-7562-4538-811B-9FEC22C4EAA5}"/>
    <cellStyle name="Input [yellow] 3 2 2 2" xfId="4163" xr:uid="{A1D21884-2802-4346-979B-B8BAAAB493BA}"/>
    <cellStyle name="Input [yellow] 3 2 2 3" xfId="4164" xr:uid="{E55F3C22-4115-406E-A423-DF361974EBB4}"/>
    <cellStyle name="Input [yellow] 3 2 3" xfId="4165" xr:uid="{E9B351DB-95F2-4705-9F49-97FC8A519ACE}"/>
    <cellStyle name="Input [yellow] 3 2 4" xfId="4166" xr:uid="{0A67C90D-D64E-4CF8-BC7A-4F0AA1C1E851}"/>
    <cellStyle name="Input [yellow] 3 2 5" xfId="4167" xr:uid="{2804AABA-BF5F-48D6-A58F-5ADE0ABCC204}"/>
    <cellStyle name="Input [yellow] 3 20" xfId="4168" xr:uid="{2F71FB2B-50DD-4A28-9873-4069F68835A4}"/>
    <cellStyle name="Input [yellow] 3 21" xfId="4169" xr:uid="{167A69A9-19E6-4025-B8FE-E9D74881B8A7}"/>
    <cellStyle name="Input [yellow] 3 22" xfId="4170" xr:uid="{AAEC1C1B-7FB8-418B-BCE6-C71A163229E2}"/>
    <cellStyle name="Input [yellow] 3 23" xfId="4171" xr:uid="{15CDED3A-44EF-4628-9222-89A082008888}"/>
    <cellStyle name="Input [yellow] 3 24" xfId="4172" xr:uid="{28284B6F-1FD3-419A-A62A-B9C057C9676D}"/>
    <cellStyle name="Input [yellow] 3 25" xfId="4173" xr:uid="{33C00575-9E94-45CE-B324-F9C56B64F5A4}"/>
    <cellStyle name="Input [yellow] 3 26" xfId="4174" xr:uid="{3F098321-2E3D-4ACA-B878-3452FE4018B3}"/>
    <cellStyle name="Input [yellow] 3 27" xfId="4175" xr:uid="{E680714B-0A5D-40D7-8F94-6F1362F3397B}"/>
    <cellStyle name="Input [yellow] 3 28" xfId="4176" xr:uid="{7348228D-1733-4A10-A8AA-15E1DAE1B5E9}"/>
    <cellStyle name="Input [yellow] 3 29" xfId="4177" xr:uid="{2C7C9A15-BBBE-4970-B2CA-BC24A4C45F10}"/>
    <cellStyle name="Input [yellow] 3 3" xfId="4178" xr:uid="{D4E7155F-0C34-49E5-B7E8-9FA9CB46015F}"/>
    <cellStyle name="Input [yellow] 3 3 2" xfId="4179" xr:uid="{A3497769-2888-4999-A97B-6B66A542CF3E}"/>
    <cellStyle name="Input [yellow] 3 3 2 2" xfId="4180" xr:uid="{BA4CA878-5D34-4D96-9590-B2F8DA8E7FDB}"/>
    <cellStyle name="Input [yellow] 3 3 2 3" xfId="4181" xr:uid="{B66CA62A-ACF7-4BF9-AA5F-26ECB2562F67}"/>
    <cellStyle name="Input [yellow] 3 3 3" xfId="4182" xr:uid="{C81E27EF-793D-43AA-AF87-2E7F53D97890}"/>
    <cellStyle name="Input [yellow] 3 3 4" xfId="4183" xr:uid="{609423A7-2F05-4544-8D2C-25AC86A4F02C}"/>
    <cellStyle name="Input [yellow] 3 3 5" xfId="4184" xr:uid="{F0DDEF5F-522B-4A55-93C2-02AF825013AE}"/>
    <cellStyle name="Input [yellow] 3 30" xfId="4185" xr:uid="{9616E493-B702-4CCE-9148-296D38CF9403}"/>
    <cellStyle name="Input [yellow] 3 31" xfId="4186" xr:uid="{889BD873-5BC5-4CB1-8D0D-132C4824DBDA}"/>
    <cellStyle name="Input [yellow] 3 32" xfId="4187" xr:uid="{AD931701-09FD-468B-8351-296BF558B663}"/>
    <cellStyle name="Input [yellow] 3 33" xfId="4188" xr:uid="{642B1F64-EF9C-4C38-B51D-EF7811DD0B4B}"/>
    <cellStyle name="Input [yellow] 3 34" xfId="4189" xr:uid="{2BC437FC-0107-4FF6-87EE-9013A70FAB26}"/>
    <cellStyle name="Input [yellow] 3 35" xfId="4190" xr:uid="{847281CB-7DA2-4F75-97BF-5777E77F82A4}"/>
    <cellStyle name="Input [yellow] 3 36" xfId="4191" xr:uid="{B804D901-C1E3-403F-BA76-D0EE92758FA7}"/>
    <cellStyle name="Input [yellow] 3 37" xfId="4192" xr:uid="{49BE9CCE-F56E-4643-86AC-3ADB57580A1A}"/>
    <cellStyle name="Input [yellow] 3 38" xfId="4193" xr:uid="{21986A22-927F-4991-9A86-3950BB1B0233}"/>
    <cellStyle name="Input [yellow] 3 39" xfId="4194" xr:uid="{0FB02FF8-3B2B-454A-8F9E-40E2F561AB98}"/>
    <cellStyle name="Input [yellow] 3 4" xfId="4195" xr:uid="{82223D89-59AC-49B2-AD59-59B04105A23D}"/>
    <cellStyle name="Input [yellow] 3 4 2" xfId="4196" xr:uid="{C18D2D5A-AAE6-44F7-82DC-075A518AC5D7}"/>
    <cellStyle name="Input [yellow] 3 4 2 2" xfId="4197" xr:uid="{1375DFCA-3C43-4503-B4F6-9122A87C1959}"/>
    <cellStyle name="Input [yellow] 3 4 2 3" xfId="4198" xr:uid="{4B5E0C38-F255-4374-84B1-0628C3CA4CF7}"/>
    <cellStyle name="Input [yellow] 3 4 3" xfId="4199" xr:uid="{34151034-4EE3-424B-883E-0ED88C0AEC6F}"/>
    <cellStyle name="Input [yellow] 3 4 4" xfId="4200" xr:uid="{8AE7F84E-574F-4482-B476-024E0CCB8387}"/>
    <cellStyle name="Input [yellow] 3 4 5" xfId="4201" xr:uid="{77277DF7-E895-4174-B06A-7637407EDE3C}"/>
    <cellStyle name="Input [yellow] 3 40" xfId="4202" xr:uid="{9CCCD78C-1BEE-4425-AC58-EC00621D8190}"/>
    <cellStyle name="Input [yellow] 3 41" xfId="4203" xr:uid="{AB7060FA-9955-4575-9E5B-5FCFC2418065}"/>
    <cellStyle name="Input [yellow] 3 42" xfId="4204" xr:uid="{5B59A2B0-5EF6-4D1C-AB1A-E2985B707140}"/>
    <cellStyle name="Input [yellow] 3 43" xfId="4205" xr:uid="{3420ADFB-D700-489D-9B82-CB69B69D4463}"/>
    <cellStyle name="Input [yellow] 3 44" xfId="4206" xr:uid="{458D39AA-6616-42AA-A289-A78F9ABD581B}"/>
    <cellStyle name="Input [yellow] 3 45" xfId="4207" xr:uid="{AAAC487C-9243-47FD-80B7-F795C7CC96C6}"/>
    <cellStyle name="Input [yellow] 3 46" xfId="4208" xr:uid="{9AE1C5F2-A600-44C9-8EE3-80F31EBD3F67}"/>
    <cellStyle name="Input [yellow] 3 47" xfId="4209" xr:uid="{883DAF66-5E27-44E5-9B7C-83EFF8ED1792}"/>
    <cellStyle name="Input [yellow] 3 48" xfId="4210" xr:uid="{0FFB484A-B9A5-4C3B-B9BF-803A1A6D1D90}"/>
    <cellStyle name="Input [yellow] 3 49" xfId="4211" xr:uid="{7D401030-1273-484F-9469-05ABEAB656DD}"/>
    <cellStyle name="Input [yellow] 3 5" xfId="4212" xr:uid="{71E3D2D1-DD55-4DA2-AFB7-5C1FC5618C6F}"/>
    <cellStyle name="Input [yellow] 3 5 2" xfId="4213" xr:uid="{5DE8A576-B977-4A0E-BE5D-43C172E2718F}"/>
    <cellStyle name="Input [yellow] 3 5 2 2" xfId="4214" xr:uid="{43C04856-01BB-42AF-8E69-B7FCD73405FB}"/>
    <cellStyle name="Input [yellow] 3 5 2 3" xfId="4215" xr:uid="{0774846B-3B1D-4C73-94F8-68FE5C828AE7}"/>
    <cellStyle name="Input [yellow] 3 5 3" xfId="4216" xr:uid="{DD9A7FA0-1F23-4D0B-A5B0-FED5E45A8FF0}"/>
    <cellStyle name="Input [yellow] 3 5 4" xfId="4217" xr:uid="{0348B392-3D20-4922-A205-BB8095EA451C}"/>
    <cellStyle name="Input [yellow] 3 5 5" xfId="4218" xr:uid="{A01241CB-7302-4C69-AD59-54337D6F5085}"/>
    <cellStyle name="Input [yellow] 3 50" xfId="4219" xr:uid="{26A91956-E87F-4DEF-9C09-5444BA080E7D}"/>
    <cellStyle name="Input [yellow] 3 51" xfId="4220" xr:uid="{2BA3FD8C-3E4D-4700-9DD1-D7C474B0ABC6}"/>
    <cellStyle name="Input [yellow] 3 52" xfId="4221" xr:uid="{7EE43FC1-97A3-49A4-A007-596850DBEA4D}"/>
    <cellStyle name="Input [yellow] 3 53" xfId="4222" xr:uid="{F112C585-9B31-4518-8E8E-D95E41A0ECFD}"/>
    <cellStyle name="Input [yellow] 3 54" xfId="4223" xr:uid="{7DAA38AA-08E7-41A3-9951-CE292CCD90D9}"/>
    <cellStyle name="Input [yellow] 3 55" xfId="4224" xr:uid="{9BED529A-4DDE-46AD-B449-03B32127A145}"/>
    <cellStyle name="Input [yellow] 3 56" xfId="4225" xr:uid="{63E1B4ED-B4FF-4C84-9823-675199A0B318}"/>
    <cellStyle name="Input [yellow] 3 57" xfId="4226" xr:uid="{6FD7D3F0-FC6E-4940-A881-95F1B9EF4EFC}"/>
    <cellStyle name="Input [yellow] 3 58" xfId="4227" xr:uid="{D6F35F91-6630-4855-84BD-4081035BFCCF}"/>
    <cellStyle name="Input [yellow] 3 59" xfId="4228" xr:uid="{696BD0E9-F1FD-4A97-8246-053BDB9C393E}"/>
    <cellStyle name="Input [yellow] 3 6" xfId="4229" xr:uid="{8B1BBB97-28E5-4AFB-9811-142E0D9D05DA}"/>
    <cellStyle name="Input [yellow] 3 6 2" xfId="4230" xr:uid="{870AA061-8CE3-4842-A47B-E0C9AED634DC}"/>
    <cellStyle name="Input [yellow] 3 6 2 2" xfId="4231" xr:uid="{BD8CE2F7-9F02-45A1-A78F-AD4B9B39AFA0}"/>
    <cellStyle name="Input [yellow] 3 6 2 3" xfId="4232" xr:uid="{33189B20-B8E9-4444-BAEF-DADEAFDE6F55}"/>
    <cellStyle name="Input [yellow] 3 6 3" xfId="4233" xr:uid="{20D8266E-E97D-4D5C-851D-488F6AB6F67D}"/>
    <cellStyle name="Input [yellow] 3 6 4" xfId="4234" xr:uid="{E0C0A2FB-1DD7-40F4-9FDE-754446D4F3E8}"/>
    <cellStyle name="Input [yellow] 3 6 5" xfId="4235" xr:uid="{06F2ABA0-F8C4-4FEF-9E4C-0A376ECF8423}"/>
    <cellStyle name="Input [yellow] 3 60" xfId="4236" xr:uid="{F9225C60-E54F-488B-8FB0-97D6D0086F4D}"/>
    <cellStyle name="Input [yellow] 3 61" xfId="4237" xr:uid="{2AFB1799-F570-44B4-A994-48B90554226A}"/>
    <cellStyle name="Input [yellow] 3 62" xfId="4238" xr:uid="{62D4224A-3047-465F-821D-475B73F60BA1}"/>
    <cellStyle name="Input [yellow] 3 62 2" xfId="4239" xr:uid="{E93EFE49-BC91-45CF-9296-CC7687784ED0}"/>
    <cellStyle name="Input [yellow] 3 63" xfId="4240" xr:uid="{51DDA0F4-8BFD-45CD-8D1E-66CA67A314F2}"/>
    <cellStyle name="Input [yellow] 3 64" xfId="4241" xr:uid="{BF3E4EE2-2339-4DCF-90B1-87E63C772110}"/>
    <cellStyle name="Input [yellow] 3 65" xfId="4242" xr:uid="{3A9D53FF-1F43-4826-8FE6-D1E24E3046B5}"/>
    <cellStyle name="Input [yellow] 3 66" xfId="4243" xr:uid="{1DB313D1-F336-4105-996B-EAB19DF6B945}"/>
    <cellStyle name="Input [yellow] 3 67" xfId="4244" xr:uid="{10D021BD-C22C-408F-A166-A649D46B97A1}"/>
    <cellStyle name="Input [yellow] 3 68" xfId="4245" xr:uid="{30B079AA-B088-4F77-8728-BBB8EDC8252A}"/>
    <cellStyle name="Input [yellow] 3 69" xfId="4246" xr:uid="{6C7ABC9F-BBFE-46EA-A0DF-0C2038B895C1}"/>
    <cellStyle name="Input [yellow] 3 7" xfId="4247" xr:uid="{DDECE90B-FF15-4656-9C70-63E5CACF4065}"/>
    <cellStyle name="Input [yellow] 3 7 2" xfId="4248" xr:uid="{DA81D2F9-CBA2-4ABF-8C35-40BEEADB76FB}"/>
    <cellStyle name="Input [yellow] 3 7 2 2" xfId="4249" xr:uid="{A9293373-03EA-48E7-8DD8-63F8013F3C8D}"/>
    <cellStyle name="Input [yellow] 3 7 2 3" xfId="4250" xr:uid="{55B3FC93-6192-4E96-A23F-2698B9B0E4EC}"/>
    <cellStyle name="Input [yellow] 3 7 3" xfId="4251" xr:uid="{6717A03D-FC41-41EB-A571-12FD639C1676}"/>
    <cellStyle name="Input [yellow] 3 7 4" xfId="4252" xr:uid="{CB5D32F7-5251-4A08-8B4F-6AD7410DA683}"/>
    <cellStyle name="Input [yellow] 3 7 5" xfId="4253" xr:uid="{1CC39223-AC6C-46F7-8B20-542E04DFD1C7}"/>
    <cellStyle name="Input [yellow] 3 70" xfId="4254" xr:uid="{73FD1E94-5DF9-400D-9BBD-142A8B084A5D}"/>
    <cellStyle name="Input [yellow] 3 71" xfId="4255" xr:uid="{797AC404-FD72-477D-947A-B1625B0A9DB1}"/>
    <cellStyle name="Input [yellow] 3 71 2" xfId="4256" xr:uid="{6318F4F4-C8EF-4010-99F7-ABD234E186C6}"/>
    <cellStyle name="Input [yellow] 3 72" xfId="4257" xr:uid="{C7050743-5EAE-4AB4-8532-00A59F7F2AB7}"/>
    <cellStyle name="Input [yellow] 3 73" xfId="49388" xr:uid="{E489A774-22D8-4910-BA05-92E81728F4E0}"/>
    <cellStyle name="Input [yellow] 3 8" xfId="4258" xr:uid="{65A60529-CEE9-4FAE-AC66-07A8212C6859}"/>
    <cellStyle name="Input [yellow] 3 8 2" xfId="4259" xr:uid="{4B342B4E-9D17-43B2-B937-ACE840B80B5C}"/>
    <cellStyle name="Input [yellow] 3 8 2 2" xfId="4260" xr:uid="{817AE024-A2EB-42F5-A39B-9AC0A6C654DD}"/>
    <cellStyle name="Input [yellow] 3 8 2 3" xfId="4261" xr:uid="{BAEC2B8B-142F-4283-8F51-FB7CA3A90D3E}"/>
    <cellStyle name="Input [yellow] 3 8 3" xfId="4262" xr:uid="{70CC3D37-54FB-4F9E-B4C4-0EBF2621DD44}"/>
    <cellStyle name="Input [yellow] 3 8 4" xfId="4263" xr:uid="{29D399DA-7B11-46C3-A464-3321DAB9169C}"/>
    <cellStyle name="Input [yellow] 3 8 5" xfId="4264" xr:uid="{0B241BE7-EC4A-4B1C-B9B4-8BF9B5EAEC5E}"/>
    <cellStyle name="Input [yellow] 3 9" xfId="4265" xr:uid="{5E349B75-D293-49F4-9F86-EA1402117293}"/>
    <cellStyle name="Input [yellow] 3 9 2" xfId="4266" xr:uid="{A17C78B8-9EAE-4104-BEE9-888E03D5DE14}"/>
    <cellStyle name="Input [yellow] 3 9 2 2" xfId="4267" xr:uid="{4F460B22-E7BE-46C3-8563-D4B49C25CA52}"/>
    <cellStyle name="Input [yellow] 3 9 2 3" xfId="4268" xr:uid="{DA7558FA-BD20-4C86-8620-A0426BC6880F}"/>
    <cellStyle name="Input [yellow] 3 9 3" xfId="4269" xr:uid="{17A196AE-A094-46B2-9FCA-FBAA494D122E}"/>
    <cellStyle name="Input [yellow] 3 9 4" xfId="4270" xr:uid="{E97EB694-68AB-4956-A72A-8DD596BAF9F4}"/>
    <cellStyle name="Input [yellow] 3 9 5" xfId="4271" xr:uid="{5F9F8DBB-7120-4FCA-90CA-25E6E293B80F}"/>
    <cellStyle name="Input [yellow] 30" xfId="4272" xr:uid="{E97A25C5-F23C-4DBC-9E3C-0AF262ADDD60}"/>
    <cellStyle name="Input [yellow] 31" xfId="4273" xr:uid="{3F4BFDBF-0943-4561-9578-B1FEE182ADA5}"/>
    <cellStyle name="Input [yellow] 32" xfId="4274" xr:uid="{F99B3300-0074-4FFA-8D41-66E0A050996C}"/>
    <cellStyle name="Input [yellow] 33" xfId="4275" xr:uid="{74D9A66D-2CF5-4278-B00D-8F81E851589E}"/>
    <cellStyle name="Input [yellow] 34" xfId="4276" xr:uid="{5E24B158-9CDB-4D94-B134-1DE75D1CA7CF}"/>
    <cellStyle name="Input [yellow] 35" xfId="4277" xr:uid="{0A19C772-3D2A-4DB7-8A0E-7F46FEB4810D}"/>
    <cellStyle name="Input [yellow] 36" xfId="4278" xr:uid="{511F54AE-180A-40A1-95B0-377E6FD5FD41}"/>
    <cellStyle name="Input [yellow] 37" xfId="4279" xr:uid="{1C728CE1-9A63-463C-9C11-3D4B2F98F20E}"/>
    <cellStyle name="Input [yellow] 38" xfId="4280" xr:uid="{4EDA7C13-603C-4B29-91F3-3FDF31983885}"/>
    <cellStyle name="Input [yellow] 39" xfId="4281" xr:uid="{D19C9F40-F2DD-466F-B7C5-8FD45F1A2045}"/>
    <cellStyle name="Input [yellow] 4" xfId="4282" xr:uid="{3FCF3D6D-D44A-4CD0-9B31-5B24BE965BD8}"/>
    <cellStyle name="Input [yellow] 4 2" xfId="4283" xr:uid="{F3811EC7-BC92-4CA4-B0D9-3ECC031F9975}"/>
    <cellStyle name="Input [yellow] 4 2 2" xfId="4284" xr:uid="{7476EC8A-7EF3-4C35-8860-B59C3766AA09}"/>
    <cellStyle name="Input [yellow] 4 2 3" xfId="4285" xr:uid="{B947E4E9-2E16-4FAB-8F89-2A87D9139EB0}"/>
    <cellStyle name="Input [yellow] 4 2 4" xfId="4286" xr:uid="{AA2603C1-D4B1-4A7F-8A1E-C3EF1FA8062A}"/>
    <cellStyle name="Input [yellow] 4 3" xfId="4287" xr:uid="{5CAFB1A1-F831-4708-9BAB-00961E1CDE9B}"/>
    <cellStyle name="Input [yellow] 4 3 2" xfId="4288" xr:uid="{F2714B62-7E62-4372-A775-835F151B3660}"/>
    <cellStyle name="Input [yellow] 4 3 3" xfId="4289" xr:uid="{7485CDC5-F8BB-4EC9-A5FC-DC49CD3CC0FE}"/>
    <cellStyle name="Input [yellow] 4 3 4" xfId="4290" xr:uid="{22E26B3A-089B-4F22-890D-3CB524735F20}"/>
    <cellStyle name="Input [yellow] 4 4" xfId="4291" xr:uid="{9C257784-58F5-4C49-8AD1-82B893F32649}"/>
    <cellStyle name="Input [yellow] 4 5" xfId="4292" xr:uid="{D097FD8D-4C7A-4D1F-BC0B-9E2900D6C67E}"/>
    <cellStyle name="Input [yellow] 4 6" xfId="4293" xr:uid="{DC4D2E77-F0B7-4194-9219-9EF87541F85F}"/>
    <cellStyle name="Input [yellow] 40" xfId="4294" xr:uid="{0D970A37-F1D4-4DC5-9118-88D0310760A0}"/>
    <cellStyle name="Input [yellow] 41" xfId="4295" xr:uid="{1E3112BC-E0AD-40F7-8095-2DD718F365F4}"/>
    <cellStyle name="Input [yellow] 42" xfId="4296" xr:uid="{34866125-BC51-438E-B5EE-CB779ECE3834}"/>
    <cellStyle name="Input [yellow] 43" xfId="4297" xr:uid="{3DB2F945-862A-4B41-97BA-CFE9A8DF2783}"/>
    <cellStyle name="Input [yellow] 44" xfId="4298" xr:uid="{3918A380-8D65-469B-B07E-C3B7B2C3F957}"/>
    <cellStyle name="Input [yellow] 45" xfId="4299" xr:uid="{37AD0CAE-EF1B-4168-96D5-0367416C08D4}"/>
    <cellStyle name="Input [yellow] 46" xfId="4300" xr:uid="{6EB7E763-3CF2-43D2-B4E4-D354DD7CE611}"/>
    <cellStyle name="Input [yellow] 47" xfId="4301" xr:uid="{B743BC7D-7724-4142-BC6B-8B6406FD02A3}"/>
    <cellStyle name="Input [yellow] 48" xfId="4302" xr:uid="{576ABD8E-D93A-4AB3-938C-37FE797591E2}"/>
    <cellStyle name="Input [yellow] 49" xfId="4303" xr:uid="{983A9D19-7D65-4F31-96C0-3BCD0DC25393}"/>
    <cellStyle name="Input [yellow] 5" xfId="4304" xr:uid="{9E3A8A35-E20B-4531-8D1E-3F1DCC445775}"/>
    <cellStyle name="Input [yellow] 5 2" xfId="4305" xr:uid="{D97EAECA-6A13-412E-BEFD-86D8FAB7F745}"/>
    <cellStyle name="Input [yellow] 5 2 2" xfId="4306" xr:uid="{4A2E5E84-B872-4889-B0B3-30004BCA098D}"/>
    <cellStyle name="Input [yellow] 5 2 3" xfId="4307" xr:uid="{99B31E87-2CA6-40D4-B577-CD464599CF5C}"/>
    <cellStyle name="Input [yellow] 5 2 4" xfId="4308" xr:uid="{72D09E43-DF02-416E-A519-6970C4468CA8}"/>
    <cellStyle name="Input [yellow] 5 3" xfId="4309" xr:uid="{BB22D657-43B7-4D75-956B-ADE3EFEE3BDB}"/>
    <cellStyle name="Input [yellow] 5 3 2" xfId="4310" xr:uid="{555A5F61-CD25-4984-AFCF-0137BB635E90}"/>
    <cellStyle name="Input [yellow] 5 3 3" xfId="4311" xr:uid="{19219BD7-F652-4C6B-9564-56354171C52A}"/>
    <cellStyle name="Input [yellow] 5 3 4" xfId="4312" xr:uid="{66666DB2-EB7D-4DA1-B855-31B23843C74F}"/>
    <cellStyle name="Input [yellow] 5 4" xfId="4313" xr:uid="{1DE974A6-F8AB-4ACA-A013-44061709F738}"/>
    <cellStyle name="Input [yellow] 5 5" xfId="4314" xr:uid="{36535E07-D59C-47AA-84BC-D311446D5D7B}"/>
    <cellStyle name="Input [yellow] 5 6" xfId="4315" xr:uid="{D201DE96-1F7C-41F0-8443-D5B64874335A}"/>
    <cellStyle name="Input [yellow] 50" xfId="4316" xr:uid="{AAAD6F76-A650-4195-AA6B-16D612A2193B}"/>
    <cellStyle name="Input [yellow] 51" xfId="4317" xr:uid="{80339D42-09A2-4783-9DB1-C81C81B0B74C}"/>
    <cellStyle name="Input [yellow] 52" xfId="4318" xr:uid="{C94AF33B-23A9-4EBD-BEB8-6BDA67D14850}"/>
    <cellStyle name="Input [yellow] 53" xfId="4319" xr:uid="{C3C34242-D092-4D16-A672-3A5CA9424A04}"/>
    <cellStyle name="Input [yellow] 54" xfId="4320" xr:uid="{2267847F-CE27-41AB-BDBC-8BB50E07AF24}"/>
    <cellStyle name="Input [yellow] 55" xfId="4321" xr:uid="{DB4566DA-2308-447D-8A1B-68A7A6CAD14B}"/>
    <cellStyle name="Input [yellow] 56" xfId="4322" xr:uid="{DF62D2AE-CF4D-4628-989F-0C3228750ED4}"/>
    <cellStyle name="Input [yellow] 57" xfId="4323" xr:uid="{372D44C1-2631-4963-BD6E-545CFC84B795}"/>
    <cellStyle name="Input [yellow] 58" xfId="4324" xr:uid="{C1984E14-78D3-475B-91B4-7600B586CE29}"/>
    <cellStyle name="Input [yellow] 59" xfId="4325" xr:uid="{4E6CA7AF-0906-413E-90BB-CB621119B2B0}"/>
    <cellStyle name="Input [yellow] 6" xfId="4326" xr:uid="{02B86CC3-CFB7-4706-BDE0-0C0E21A0D290}"/>
    <cellStyle name="Input [yellow] 6 2" xfId="4327" xr:uid="{602494B5-7089-4495-B5FE-16C8DDB7B210}"/>
    <cellStyle name="Input [yellow] 6 2 2" xfId="4328" xr:uid="{ABF27EB5-0E07-451E-A7F5-A0FD0BA04D0B}"/>
    <cellStyle name="Input [yellow] 6 2 3" xfId="4329" xr:uid="{9BDD16AA-DF24-4B91-B278-FDA2C03A4E27}"/>
    <cellStyle name="Input [yellow] 6 3" xfId="4330" xr:uid="{51460DFA-EC1B-46E2-8522-1434A1384E65}"/>
    <cellStyle name="Input [yellow] 6 4" xfId="4331" xr:uid="{29445ECE-323B-4E44-A4CD-6FA8BA9ECCFA}"/>
    <cellStyle name="Input [yellow] 6 5" xfId="4332" xr:uid="{0432E8B0-B542-4697-9C94-ABB99FFB8D56}"/>
    <cellStyle name="Input [yellow] 60" xfId="4333" xr:uid="{FA3C5E2F-7862-4B1D-9EA4-3382A9C9443A}"/>
    <cellStyle name="Input [yellow] 61" xfId="4334" xr:uid="{A7966F28-F805-4953-88FC-924BD3256A81}"/>
    <cellStyle name="Input [yellow] 62" xfId="4335" xr:uid="{C6C3FCB3-10B1-4086-8118-F4B58FB23830}"/>
    <cellStyle name="Input [yellow] 63" xfId="4336" xr:uid="{8876A5F1-3B8E-4E96-8E04-C37FEE8E29DC}"/>
    <cellStyle name="Input [yellow] 64" xfId="4337" xr:uid="{40590006-D640-4975-83EF-0DE77E589DFA}"/>
    <cellStyle name="Input [yellow] 65" xfId="4338" xr:uid="{FE6DCD8A-E9F5-4851-9D0A-30F902735C97}"/>
    <cellStyle name="Input [yellow] 65 2" xfId="4339" xr:uid="{2BA39431-EE73-4CA1-8255-1B60C7345628}"/>
    <cellStyle name="Input [yellow] 66" xfId="4340" xr:uid="{A04C8316-0028-4C57-923A-2FDF78F33603}"/>
    <cellStyle name="Input [yellow] 67" xfId="4341" xr:uid="{A861BA97-D0D6-4722-BBEB-B93745598F9E}"/>
    <cellStyle name="Input [yellow] 68" xfId="4342" xr:uid="{05EF881E-FB49-4F46-9B02-C7032038749D}"/>
    <cellStyle name="Input [yellow] 69" xfId="4343" xr:uid="{384BDE41-E5AA-44EA-9C5F-4CB9B61DE13E}"/>
    <cellStyle name="Input [yellow] 7" xfId="4344" xr:uid="{7896FD84-78CB-4871-BA2F-5C38E792B0CD}"/>
    <cellStyle name="Input [yellow] 7 2" xfId="4345" xr:uid="{AFB6A1FC-D6B8-4756-9726-0593326172BD}"/>
    <cellStyle name="Input [yellow] 7 2 2" xfId="4346" xr:uid="{85618475-1AF7-46D4-9A0B-EAF9E5D72187}"/>
    <cellStyle name="Input [yellow] 7 2 3" xfId="4347" xr:uid="{E766E7E3-1870-45A3-8BF7-3BF0C4594CB6}"/>
    <cellStyle name="Input [yellow] 7 3" xfId="4348" xr:uid="{6323FDDC-5E72-4F8D-B2A5-4FECF8908B56}"/>
    <cellStyle name="Input [yellow] 7 4" xfId="4349" xr:uid="{FF4B3557-0C3B-4DB2-B98C-8A2344C61BFE}"/>
    <cellStyle name="Input [yellow] 7 5" xfId="4350" xr:uid="{83E5868B-696C-4C34-ADD6-905578E0DCD8}"/>
    <cellStyle name="Input [yellow] 70" xfId="4351" xr:uid="{8A69A1A2-F650-4A8D-8C01-E4C788172C91}"/>
    <cellStyle name="Input [yellow] 71" xfId="4352" xr:uid="{22D3800D-98FB-48BD-82CA-17462D309BBE}"/>
    <cellStyle name="Input [yellow] 72" xfId="4353" xr:uid="{E5FFBFE4-D04A-40A9-ADF0-BDA891AC5907}"/>
    <cellStyle name="Input [yellow] 73" xfId="4354" xr:uid="{41CCA167-D417-4B83-957C-6AACCECDB902}"/>
    <cellStyle name="Input [yellow] 74" xfId="4355" xr:uid="{D29A5541-C231-4282-9BD0-5E985EA14B72}"/>
    <cellStyle name="Input [yellow] 74 2" xfId="4356" xr:uid="{035ABDD1-29F1-40D1-92A9-B1C9B9EC4FD4}"/>
    <cellStyle name="Input [yellow] 75" xfId="4357" xr:uid="{E0E89EC8-A4A7-447D-B8AF-FB0BED92B112}"/>
    <cellStyle name="Input [yellow] 76" xfId="49385" xr:uid="{8B9ADF15-D19B-4245-A939-804B4D2EF0FD}"/>
    <cellStyle name="Input [yellow] 77" xfId="50587" xr:uid="{A18008F1-A5E9-4125-B39B-4CA06FDFBE49}"/>
    <cellStyle name="Input [yellow] 78" xfId="51373" xr:uid="{B9B8C6AD-3290-45A9-A1AE-F001C30332D0}"/>
    <cellStyle name="Input [yellow] 8" xfId="4358" xr:uid="{448A86E1-1628-49D9-B7D2-3A6B97018B9E}"/>
    <cellStyle name="Input [yellow] 8 2" xfId="4359" xr:uid="{951CD396-B560-41EF-8EE9-6285ECEA2520}"/>
    <cellStyle name="Input [yellow] 8 2 2" xfId="4360" xr:uid="{F6C7523F-E885-465C-8688-DD5A677BEF2C}"/>
    <cellStyle name="Input [yellow] 8 2 3" xfId="4361" xr:uid="{25324B44-315B-4DC4-9205-526604A4F322}"/>
    <cellStyle name="Input [yellow] 8 3" xfId="4362" xr:uid="{8A3235CE-A644-4881-899A-B8D62E2D32F7}"/>
    <cellStyle name="Input [yellow] 8 4" xfId="4363" xr:uid="{50157134-D97D-45C8-8D83-7E4C66B3DBB1}"/>
    <cellStyle name="Input [yellow] 8 5" xfId="4364" xr:uid="{470E2AD1-AD13-4D1F-AC6E-52E0B1C1A2CC}"/>
    <cellStyle name="Input [yellow] 9" xfId="4365" xr:uid="{373A185E-4F67-4A1F-9551-523D0F44AB59}"/>
    <cellStyle name="Input [yellow] 9 2" xfId="4366" xr:uid="{C5820CA5-6CE2-41CA-BACB-52B43E324267}"/>
    <cellStyle name="Input [yellow] 9 2 2" xfId="4367" xr:uid="{E6068E2C-BA48-43E8-86B0-B54CF195206E}"/>
    <cellStyle name="Input [yellow] 9 2 3" xfId="4368" xr:uid="{F199391D-AAEE-4A6E-B0E7-3065FD7CC84D}"/>
    <cellStyle name="Input [yellow] 9 3" xfId="4369" xr:uid="{74CBB685-4E0A-4BF7-814C-398284EB4851}"/>
    <cellStyle name="Input [yellow] 9 4" xfId="4370" xr:uid="{125D14F8-1E5A-4ACD-8634-1898E1191B27}"/>
    <cellStyle name="Input [yellow] 9 5" xfId="4371" xr:uid="{E3692DF0-011F-414C-8D02-E7FE684F4C52}"/>
    <cellStyle name="Input [yellow]_HMU PER SHIFT" xfId="4372" xr:uid="{42FC0179-DEDD-4B63-B2CB-92C2802AC81E}"/>
    <cellStyle name="Input 10" xfId="49389" xr:uid="{A853C213-83C7-43CA-9A71-39E776B3333E}"/>
    <cellStyle name="Input 10 10" xfId="53648" xr:uid="{73BA22B1-D560-4ABB-952D-5B7E339C9F93}"/>
    <cellStyle name="Input 10 2" xfId="49390" xr:uid="{C029747F-0423-41AF-836F-C45F944D6CE7}"/>
    <cellStyle name="Input 10 2 2" xfId="49391" xr:uid="{3415264A-9690-4A51-AEFC-A77FC310A1E3}"/>
    <cellStyle name="Input 10 2 2 2" xfId="49392" xr:uid="{709BC6F0-9B9E-467C-B3D4-1BDE58299C75}"/>
    <cellStyle name="Input 10 2 2 2 2" xfId="50591" xr:uid="{C6E4013D-662F-4B7C-96F7-EFA0121BBD99}"/>
    <cellStyle name="Input 10 2 2 3" xfId="50590" xr:uid="{DF308CAD-0019-48E0-BD97-E155E51FCA38}"/>
    <cellStyle name="Input 10 2 3" xfId="49393" xr:uid="{AAC18B49-0B04-4B13-93D0-9E856C9924B5}"/>
    <cellStyle name="Input 10 2 3 2" xfId="50592" xr:uid="{BBB3C7FB-8AFE-479E-BD56-5951730296E5}"/>
    <cellStyle name="Input 10 2 4" xfId="50589" xr:uid="{CB2340C7-6BF2-4797-94DD-AC9D152FF918}"/>
    <cellStyle name="Input 10 2 4 2" xfId="53923" xr:uid="{5E3DBF52-F452-4738-B54F-ED6E55EB0BF9}"/>
    <cellStyle name="Input 10 3" xfId="49394" xr:uid="{AAF9F2D2-FEF5-4EAF-A83C-CB9588AE8956}"/>
    <cellStyle name="Input 10 3 2" xfId="49395" xr:uid="{A499294A-C11D-4FB6-8452-8A6A24BC6EE2}"/>
    <cellStyle name="Input 10 3 2 2" xfId="50594" xr:uid="{613E9DB7-1540-42A7-B6C2-BCC17630402E}"/>
    <cellStyle name="Input 10 3 3" xfId="50593" xr:uid="{1BD1CC56-AEA9-4C39-84B8-DAAC99967498}"/>
    <cellStyle name="Input 10 3 3 2" xfId="54197" xr:uid="{221F7242-1A12-411C-B621-D47E7CBE0A50}"/>
    <cellStyle name="Input 10 4" xfId="49396" xr:uid="{50BEF732-AD92-4E50-A160-72DDAC4F5844}"/>
    <cellStyle name="Input 10 4 2" xfId="50595" xr:uid="{D389350E-5B30-403F-B0A5-DE7955971207}"/>
    <cellStyle name="Input 10 4 2 2" xfId="54481" xr:uid="{FAD988A0-2BE8-4E80-8A78-6868AAC96438}"/>
    <cellStyle name="Input 10 5" xfId="50588" xr:uid="{0D2FD63D-A080-4DE2-AD4A-C0F7399A9BDF}"/>
    <cellStyle name="Input 10 5 2" xfId="54759" xr:uid="{6B55839D-3B09-4699-AD0B-ABDB78EABEFA}"/>
    <cellStyle name="Input 10 6" xfId="55037" xr:uid="{82BDB5BF-706D-4936-8F4E-1823007B7982}"/>
    <cellStyle name="Input 10 7" xfId="55321" xr:uid="{DB7D1736-C4BA-4152-914B-3096801D5E25}"/>
    <cellStyle name="Input 10 8" xfId="55599" xr:uid="{979DE84B-99EC-4811-A3AF-85C745022EF1}"/>
    <cellStyle name="Input 10 9" xfId="55877" xr:uid="{97A748F8-AF6D-4B7B-A542-746C4063D185}"/>
    <cellStyle name="Input 11" xfId="49397" xr:uid="{A2E29793-1083-410E-B4F9-C77815D1E0D6}"/>
    <cellStyle name="Input 11 10" xfId="53660" xr:uid="{43956E84-C61B-4CDD-BA0A-7267FF1CC9C4}"/>
    <cellStyle name="Input 11 2" xfId="49398" xr:uid="{F5F08E08-4F40-4AA8-9B4F-02A423596F5F}"/>
    <cellStyle name="Input 11 2 2" xfId="49399" xr:uid="{20DADA67-E0FD-4B80-B8FB-B7BAA74C9502}"/>
    <cellStyle name="Input 11 2 2 2" xfId="49400" xr:uid="{D4DF63D1-AB9D-44E7-93B3-64BBDC97A10D}"/>
    <cellStyle name="Input 11 2 2 2 2" xfId="50599" xr:uid="{9BDB0528-3249-4385-BB4E-F437DDD139CA}"/>
    <cellStyle name="Input 11 2 2 3" xfId="50598" xr:uid="{8FDF0D35-9F14-4267-972B-338D74A6DB3F}"/>
    <cellStyle name="Input 11 2 3" xfId="49401" xr:uid="{275FE4E0-89B8-4B5D-A13B-695CC9468AD0}"/>
    <cellStyle name="Input 11 2 3 2" xfId="50600" xr:uid="{299718F9-EE36-470B-811D-551A6DC41EA8}"/>
    <cellStyle name="Input 11 2 4" xfId="50597" xr:uid="{F56D678A-8794-4413-9C1A-DE7DD74972AC}"/>
    <cellStyle name="Input 11 2 4 2" xfId="53935" xr:uid="{4C129CB3-DCE6-4653-B272-20F4C47989F5}"/>
    <cellStyle name="Input 11 3" xfId="49402" xr:uid="{BDFE02F8-92BF-4ECF-98EE-CBCE675995A5}"/>
    <cellStyle name="Input 11 3 2" xfId="49403" xr:uid="{8B2D3068-2741-4CD6-8105-AD94D44B3022}"/>
    <cellStyle name="Input 11 3 2 2" xfId="50602" xr:uid="{1E5272E1-2A25-4CF1-97A2-B5DB3450C7B7}"/>
    <cellStyle name="Input 11 3 3" xfId="50601" xr:uid="{C2B15A4B-787B-44C0-B3D9-2B163ED61B0E}"/>
    <cellStyle name="Input 11 3 3 2" xfId="54210" xr:uid="{1C7FDD58-6B3C-4DE6-A9E0-228EE6903CF3}"/>
    <cellStyle name="Input 11 4" xfId="49404" xr:uid="{B3083653-0671-4E3E-86CA-6C7CF416E97D}"/>
    <cellStyle name="Input 11 4 2" xfId="50603" xr:uid="{37AD602F-1EB2-4D14-AC78-198A583F6A0B}"/>
    <cellStyle name="Input 11 4 2 2" xfId="54494" xr:uid="{EEBD6959-38CC-49CA-A67C-A7886AA7507D}"/>
    <cellStyle name="Input 11 5" xfId="50596" xr:uid="{1DF19F96-0FFA-4C36-B3D6-A59182EEFF27}"/>
    <cellStyle name="Input 11 5 2" xfId="54772" xr:uid="{96A15825-09B3-4F5D-9BCE-EF3ED550EE06}"/>
    <cellStyle name="Input 11 6" xfId="55050" xr:uid="{53B3C78A-465B-48A2-B866-A5D557907F43}"/>
    <cellStyle name="Input 11 7" xfId="55334" xr:uid="{1936221B-AFE5-4DCC-A369-A4B53A881908}"/>
    <cellStyle name="Input 11 8" xfId="55612" xr:uid="{25F3BBB5-611E-43E7-9009-4AE5BDEF6475}"/>
    <cellStyle name="Input 11 9" xfId="55890" xr:uid="{BC83E3C2-5D5D-4C9D-97A7-FA241DEC1C5A}"/>
    <cellStyle name="Input 12" xfId="49405" xr:uid="{9F5FB4E5-F6EC-46D4-ADEC-18A9C1DB75DF}"/>
    <cellStyle name="Input 12 10" xfId="53692" xr:uid="{AE33A6BE-95FF-404F-B73F-15DCE13D0B6A}"/>
    <cellStyle name="Input 12 2" xfId="49406" xr:uid="{6C26FC8D-7EEB-414F-8FAA-E0A8358B242F}"/>
    <cellStyle name="Input 12 2 2" xfId="49407" xr:uid="{B6B21132-F007-4437-BA28-3493CBD3C716}"/>
    <cellStyle name="Input 12 2 2 2" xfId="49408" xr:uid="{4CEAC9F2-8F93-41D9-8C78-819D964EC3DA}"/>
    <cellStyle name="Input 12 2 2 2 2" xfId="50607" xr:uid="{055D6706-7260-411D-92BB-13D5E43B7E0E}"/>
    <cellStyle name="Input 12 2 2 3" xfId="50606" xr:uid="{83C404FE-D3CD-4213-9872-787DCA1E6E25}"/>
    <cellStyle name="Input 12 2 3" xfId="49409" xr:uid="{C0644BB0-520A-4B3B-A997-F2A3B48A4369}"/>
    <cellStyle name="Input 12 2 3 2" xfId="50608" xr:uid="{5F71E0DC-9688-40B3-95A4-A13142A050E5}"/>
    <cellStyle name="Input 12 2 4" xfId="50605" xr:uid="{E2146474-91E4-4747-BB4A-0AB609458F28}"/>
    <cellStyle name="Input 12 2 4 2" xfId="53968" xr:uid="{2995F21B-9C16-48ED-BCC4-39D91AF358FE}"/>
    <cellStyle name="Input 12 3" xfId="49410" xr:uid="{F5572049-91F4-4B9F-9867-7318762D21C7}"/>
    <cellStyle name="Input 12 3 2" xfId="49411" xr:uid="{58E38584-C481-480A-A421-35FE4B53E032}"/>
    <cellStyle name="Input 12 3 2 2" xfId="50610" xr:uid="{B46F7208-F057-4AD9-B5C8-29C8F1D560DE}"/>
    <cellStyle name="Input 12 3 3" xfId="50609" xr:uid="{CA04BBC2-103B-4384-9DBC-0CE4761FA9DF}"/>
    <cellStyle name="Input 12 3 3 2" xfId="54244" xr:uid="{68357323-44C7-4F93-B5B1-F576116737AD}"/>
    <cellStyle name="Input 12 4" xfId="49412" xr:uid="{9372A559-8CA2-4CEF-A082-6CDAFE9B0B03}"/>
    <cellStyle name="Input 12 4 2" xfId="50611" xr:uid="{1E6296E9-01AC-48D5-9BC4-4053824C8167}"/>
    <cellStyle name="Input 12 4 2 2" xfId="54528" xr:uid="{C1256FD4-1D73-42B0-BA83-874F3245557D}"/>
    <cellStyle name="Input 12 5" xfId="50604" xr:uid="{AF334E12-774A-46FE-A896-1CAA129AA0FF}"/>
    <cellStyle name="Input 12 5 2" xfId="54806" xr:uid="{42CFDFF3-18E3-4D7A-8D4F-10997D68EF5E}"/>
    <cellStyle name="Input 12 6" xfId="55084" xr:uid="{34B7CE38-392C-4643-B7D4-0656C6A5870F}"/>
    <cellStyle name="Input 12 7" xfId="55368" xr:uid="{ECE1A8BC-7D26-4452-9BD3-21D5800A80AE}"/>
    <cellStyle name="Input 12 8" xfId="55646" xr:uid="{C13695FC-A9C7-4E10-BAEE-0B5D413AE75E}"/>
    <cellStyle name="Input 12 9" xfId="55924" xr:uid="{2B6950E0-0D6F-4E41-AA78-5BD446BA8708}"/>
    <cellStyle name="Input 13" xfId="49413" xr:uid="{B1EE5EFB-AE10-44C9-B2F0-733ABAECD0C8}"/>
    <cellStyle name="Input 13 10" xfId="53725" xr:uid="{1D829AF3-60E5-440E-A721-61E87C2F2584}"/>
    <cellStyle name="Input 13 2" xfId="49414" xr:uid="{784AD123-7C14-40B1-B937-13C5B10DD3C8}"/>
    <cellStyle name="Input 13 2 2" xfId="49415" xr:uid="{A71E6AE1-7DA5-4B38-803D-EF0BD716620F}"/>
    <cellStyle name="Input 13 2 2 2" xfId="49416" xr:uid="{F190065F-BA81-4BBC-8942-A68CF7413035}"/>
    <cellStyle name="Input 13 2 2 2 2" xfId="50615" xr:uid="{E3F2DA34-7235-43C6-B80A-989388BF64AD}"/>
    <cellStyle name="Input 13 2 2 3" xfId="50614" xr:uid="{D15773B0-8192-4396-98DB-6A98C30210AD}"/>
    <cellStyle name="Input 13 2 3" xfId="49417" xr:uid="{2F1E2562-A915-4F3F-B388-36A7BA1A67A3}"/>
    <cellStyle name="Input 13 2 3 2" xfId="50616" xr:uid="{490F3FC7-BA96-4143-9A7A-F457F6C7F9E7}"/>
    <cellStyle name="Input 13 2 4" xfId="50613" xr:uid="{82379428-4F82-459A-A93E-9412711380A2}"/>
    <cellStyle name="Input 13 2 4 2" xfId="54001" xr:uid="{FC61085A-3851-4E9A-A96B-7BBB12A347DF}"/>
    <cellStyle name="Input 13 3" xfId="49418" xr:uid="{3AF06A88-65F3-4E44-A1C9-ED0601312D1D}"/>
    <cellStyle name="Input 13 3 2" xfId="49419" xr:uid="{7A01203F-CD12-44D2-AE45-2F359318AC41}"/>
    <cellStyle name="Input 13 3 2 2" xfId="50618" xr:uid="{26788301-5517-41DB-A9BD-2D4E69519387}"/>
    <cellStyle name="Input 13 3 3" xfId="50617" xr:uid="{0AD411F2-D1F9-4334-8574-911083682256}"/>
    <cellStyle name="Input 13 3 3 2" xfId="54278" xr:uid="{15DBBA0A-F665-4CB9-BD2C-9BD2E33787E5}"/>
    <cellStyle name="Input 13 4" xfId="49420" xr:uid="{F7C43FAB-F966-4D3D-A2B1-0D3968E0081D}"/>
    <cellStyle name="Input 13 4 2" xfId="50619" xr:uid="{504C5FC3-50A7-4A1A-BA25-48B22EC4FBF7}"/>
    <cellStyle name="Input 13 4 2 2" xfId="54562" xr:uid="{CA30D126-752B-44ED-A906-7974B0D2D382}"/>
    <cellStyle name="Input 13 5" xfId="50612" xr:uid="{A8EFA845-EC76-4E19-9F69-94FC5B81B689}"/>
    <cellStyle name="Input 13 5 2" xfId="54840" xr:uid="{AC7EA547-349C-469E-9714-E339D6E880ED}"/>
    <cellStyle name="Input 13 6" xfId="55118" xr:uid="{F47012DD-A315-4E18-9A28-BA0D8A350A7C}"/>
    <cellStyle name="Input 13 7" xfId="55402" xr:uid="{3B77FAF7-A294-445E-B390-DFBDA3A27CC1}"/>
    <cellStyle name="Input 13 8" xfId="55680" xr:uid="{58116DD5-E410-41A5-90BF-D7CB13381516}"/>
    <cellStyle name="Input 13 9" xfId="55958" xr:uid="{7F568531-F2B7-494D-9096-E6F123E2A0D6}"/>
    <cellStyle name="Input 14" xfId="49421" xr:uid="{B1CE5F73-5978-4BD3-81AD-B96940F7D45C}"/>
    <cellStyle name="Input 14 10" xfId="53758" xr:uid="{A4902E3A-4270-4ECA-A820-52B7FB424B2E}"/>
    <cellStyle name="Input 14 2" xfId="49422" xr:uid="{DF661452-B4E9-4848-8133-6EA7CEB709C6}"/>
    <cellStyle name="Input 14 2 2" xfId="49423" xr:uid="{655CDABD-4B21-47A5-8264-C416742C74F0}"/>
    <cellStyle name="Input 14 2 2 2" xfId="49424" xr:uid="{EC73FD24-2A02-472B-8C60-28C2CB10827A}"/>
    <cellStyle name="Input 14 2 2 2 2" xfId="50623" xr:uid="{67A07EE6-C9AD-4FEB-9CC6-6B86659E0347}"/>
    <cellStyle name="Input 14 2 2 3" xfId="50622" xr:uid="{E713C766-54C9-4AFC-B89C-185AC06F29AA}"/>
    <cellStyle name="Input 14 2 3" xfId="49425" xr:uid="{9E371A2A-AC36-43E5-90C6-F9A5215EE861}"/>
    <cellStyle name="Input 14 2 3 2" xfId="50624" xr:uid="{8F4EE0A3-2692-4A9C-B597-DB0178DEA075}"/>
    <cellStyle name="Input 14 2 4" xfId="50621" xr:uid="{6EFE5B19-9341-4E37-B1F9-877F4FA170A9}"/>
    <cellStyle name="Input 14 2 4 2" xfId="54034" xr:uid="{A7F39970-D02A-4F91-ACDF-85DF7FDA1612}"/>
    <cellStyle name="Input 14 3" xfId="49426" xr:uid="{ABC74376-FEF3-45FD-916B-93243E307271}"/>
    <cellStyle name="Input 14 3 2" xfId="49427" xr:uid="{2F39F865-C449-4E55-ABBB-450F9D700DA6}"/>
    <cellStyle name="Input 14 3 2 2" xfId="50626" xr:uid="{C69B035E-AB56-45C6-9ADF-42DD663F4C6C}"/>
    <cellStyle name="Input 14 3 3" xfId="50625" xr:uid="{3F3F1782-B68B-4167-A1B5-3EFCE2E0EC37}"/>
    <cellStyle name="Input 14 3 3 2" xfId="54312" xr:uid="{8DF2E626-32A3-4559-8E1C-BE3D30362A51}"/>
    <cellStyle name="Input 14 4" xfId="49428" xr:uid="{72A09679-E6AD-4AF3-8C25-E17751EE8E84}"/>
    <cellStyle name="Input 14 4 2" xfId="50627" xr:uid="{525A0932-07D5-4140-AA15-1DE9F4026424}"/>
    <cellStyle name="Input 14 4 2 2" xfId="54596" xr:uid="{FF507F6A-5E69-4362-A729-ABEA2FFAB315}"/>
    <cellStyle name="Input 14 5" xfId="50620" xr:uid="{82A36ECB-CD60-4D52-94CC-FAF2792BA7C9}"/>
    <cellStyle name="Input 14 5 2" xfId="54874" xr:uid="{7FB079F6-7284-4B52-BFFD-5E784FBF74F7}"/>
    <cellStyle name="Input 14 6" xfId="55152" xr:uid="{D1592F33-D7D9-4638-8B21-6A8855CD4E37}"/>
    <cellStyle name="Input 14 7" xfId="55436" xr:uid="{C09FE9D1-AF3E-44B3-AC88-30163909AE7C}"/>
    <cellStyle name="Input 14 8" xfId="55714" xr:uid="{D476C9EB-5746-4C05-9C77-90DEFB3FD1F9}"/>
    <cellStyle name="Input 14 9" xfId="55992" xr:uid="{7C5DF682-579A-4D02-B697-922ABE74A102}"/>
    <cellStyle name="Input 15" xfId="49429" xr:uid="{A6E88714-4A73-4EF0-92D6-DA764251332D}"/>
    <cellStyle name="Input 15 2" xfId="49430" xr:uid="{36097070-3CD3-4397-828B-11397630A2AE}"/>
    <cellStyle name="Input 15 2 2" xfId="49431" xr:uid="{F4238A59-EA5F-476F-AB1B-A276E29B7167}"/>
    <cellStyle name="Input 15 2 2 2" xfId="49432" xr:uid="{ED026F5F-0B97-4EE8-970C-AD340D19264D}"/>
    <cellStyle name="Input 15 2 2 2 2" xfId="50631" xr:uid="{C847767E-7B3A-4DE3-B269-6642D35FF5BF}"/>
    <cellStyle name="Input 15 2 2 3" xfId="50630" xr:uid="{2F9AB6A1-D6AB-4F84-8BE6-377F38766ED4}"/>
    <cellStyle name="Input 15 2 3" xfId="49433" xr:uid="{C59DDF90-1678-4BAE-80D6-3F576BB5CC46}"/>
    <cellStyle name="Input 15 2 3 2" xfId="50632" xr:uid="{831937A2-A56E-4C3E-B9BD-B1E5263731D5}"/>
    <cellStyle name="Input 15 2 4" xfId="50629" xr:uid="{6F652905-1549-4DC9-9EA8-138292DEC269}"/>
    <cellStyle name="Input 15 3" xfId="49434" xr:uid="{DB1527CA-EC23-49C1-BECB-7E9FC0EEFCB0}"/>
    <cellStyle name="Input 15 3 2" xfId="49435" xr:uid="{43C7F9DB-7032-4F85-B280-F4E7B5C848FE}"/>
    <cellStyle name="Input 15 3 2 2" xfId="50634" xr:uid="{E51A7FE3-02AB-4587-ADF0-4BAC6E0DA956}"/>
    <cellStyle name="Input 15 3 3" xfId="50633" xr:uid="{3C754E7C-FB0F-4A89-AA1B-0A4EA9D70EB0}"/>
    <cellStyle name="Input 15 4" xfId="49436" xr:uid="{DA15460F-AB2D-4765-A5F6-2E89CA73D1CA}"/>
    <cellStyle name="Input 15 4 2" xfId="50635" xr:uid="{C0AB4FCD-3FD5-42A6-84C9-E37426810B1E}"/>
    <cellStyle name="Input 15 5" xfId="50628" xr:uid="{DAD42513-744E-41A1-AC06-7CA6025D6A40}"/>
    <cellStyle name="Input 15 5 2" xfId="53889" xr:uid="{81065FE5-D066-4626-A6BD-2C6A9AF4D124}"/>
    <cellStyle name="Input 16" xfId="49437" xr:uid="{89F9698D-9D52-430E-BCB8-2AF0A0276849}"/>
    <cellStyle name="Input 16 2" xfId="49438" xr:uid="{AE6E2C20-D039-40F5-AFEA-1E94B9325784}"/>
    <cellStyle name="Input 16 2 2" xfId="49439" xr:uid="{B1D3DB91-D951-4CC6-A102-9570E9116A83}"/>
    <cellStyle name="Input 16 2 2 2" xfId="49440" xr:uid="{EEE6FFE9-7741-40A6-8F6D-9E1EC27281C5}"/>
    <cellStyle name="Input 16 2 2 2 2" xfId="50639" xr:uid="{18944D32-269D-47E1-A3A8-497575FC1A21}"/>
    <cellStyle name="Input 16 2 2 3" xfId="50638" xr:uid="{5820E48C-A96F-41F6-9F86-1C42812A15F5}"/>
    <cellStyle name="Input 16 2 3" xfId="49441" xr:uid="{FCACDB30-B92D-4153-9E90-0680F49C3EA2}"/>
    <cellStyle name="Input 16 2 3 2" xfId="50640" xr:uid="{50253CC6-2489-40F3-9542-D398B6DBCEE9}"/>
    <cellStyle name="Input 16 2 4" xfId="50637" xr:uid="{5D2D8CA3-0DD8-496C-9A9A-B4673D71CD52}"/>
    <cellStyle name="Input 16 3" xfId="49442" xr:uid="{4E844310-3C30-44A2-8D3F-59054BFDADAA}"/>
    <cellStyle name="Input 16 3 2" xfId="49443" xr:uid="{DE92BD3E-B980-4026-90D5-E9AD905D6F37}"/>
    <cellStyle name="Input 16 3 2 2" xfId="50642" xr:uid="{0CDE8DC4-1C94-4440-9DCE-EAEC13B9FE7B}"/>
    <cellStyle name="Input 16 3 3" xfId="50641" xr:uid="{503A835C-B5C5-416A-A4D4-C4044DA05EBC}"/>
    <cellStyle name="Input 16 4" xfId="49444" xr:uid="{5399FA4C-2A15-40B8-907E-3EE0D88A4CA0}"/>
    <cellStyle name="Input 16 4 2" xfId="50643" xr:uid="{9A81DCC7-A569-4526-A95D-05B87132BC90}"/>
    <cellStyle name="Input 16 5" xfId="50636" xr:uid="{0626D773-EAC3-4EC2-89F2-D83CE8C1B140}"/>
    <cellStyle name="Input 16 5 2" xfId="53886" xr:uid="{3876B7DB-5ABF-4357-9A99-930219AFBCEB}"/>
    <cellStyle name="Input 17" xfId="49445" xr:uid="{C72AABA5-B8EC-4B49-A999-2780EA59674F}"/>
    <cellStyle name="Input 17 2" xfId="49446" xr:uid="{F74A452B-3A87-4537-B044-3E8CF51178D9}"/>
    <cellStyle name="Input 17 2 2" xfId="49447" xr:uid="{F56A0472-4C69-457C-843F-52D4B5A98BDE}"/>
    <cellStyle name="Input 17 2 2 2" xfId="49448" xr:uid="{AAF1E6CC-1BE4-4A6F-A91A-92E3BE94D545}"/>
    <cellStyle name="Input 17 2 2 2 2" xfId="50647" xr:uid="{2D937B2F-5EBE-4D07-9CC2-CEEE57E75994}"/>
    <cellStyle name="Input 17 2 2 3" xfId="50646" xr:uid="{37D5E839-8CB4-46B5-8481-A59AA783757F}"/>
    <cellStyle name="Input 17 2 3" xfId="49449" xr:uid="{6A8E6B4C-3D33-4DE5-8A35-A0FC5E48A7A9}"/>
    <cellStyle name="Input 17 2 3 2" xfId="50648" xr:uid="{4DBF5ECF-8182-4A61-B3EE-3B94A88D7533}"/>
    <cellStyle name="Input 17 2 4" xfId="50645" xr:uid="{65FCB309-486C-45DB-905E-ACEB93BED5AB}"/>
    <cellStyle name="Input 17 3" xfId="49450" xr:uid="{B67DA0D0-FF91-4766-8A90-EDB6BC95A46E}"/>
    <cellStyle name="Input 17 3 2" xfId="49451" xr:uid="{F80260BD-91F0-4DB3-9EFA-055AE2F66278}"/>
    <cellStyle name="Input 17 3 2 2" xfId="50650" xr:uid="{207B6AC5-DD05-4DDE-A6A4-CDABDAFE8347}"/>
    <cellStyle name="Input 17 3 3" xfId="50649" xr:uid="{8B3C74C7-1AF7-44AF-908B-16A3D172EC43}"/>
    <cellStyle name="Input 17 4" xfId="49452" xr:uid="{D64C0588-5078-4563-A391-B60CC7A285FB}"/>
    <cellStyle name="Input 17 4 2" xfId="50651" xr:uid="{08652C5F-8612-4859-9865-33BFE3803ECD}"/>
    <cellStyle name="Input 17 5" xfId="50644" xr:uid="{31F4B797-191A-400C-81E6-27E571C4F69B}"/>
    <cellStyle name="Input 17 5 2" xfId="54446" xr:uid="{13473797-004D-47A9-AA67-30C6A3972E7C}"/>
    <cellStyle name="Input 18" xfId="49453" xr:uid="{3D97D4DD-2C66-46E9-9CC4-4A34F3313ACD}"/>
    <cellStyle name="Input 18 2" xfId="49454" xr:uid="{261FFBAE-E5DA-44C7-92E1-1620FF1C0D0C}"/>
    <cellStyle name="Input 18 2 2" xfId="50653" xr:uid="{F45A4077-5A66-4902-BE06-5DE566D7EF51}"/>
    <cellStyle name="Input 18 3" xfId="50652" xr:uid="{86423F74-051E-4B3E-A4EA-B5ECED9AD47E}"/>
    <cellStyle name="Input 18 3 2" xfId="54442" xr:uid="{6108FF6F-4AE6-4FB3-844E-47D48207F068}"/>
    <cellStyle name="Input 19" xfId="49455" xr:uid="{8018C66B-30DB-4D84-A359-48244D199E78}"/>
    <cellStyle name="Input 19 2" xfId="49456" xr:uid="{CED943E1-D46B-4ECB-B1F9-FBBE4C436425}"/>
    <cellStyle name="Input 19 2 2" xfId="50655" xr:uid="{BFB83159-A695-4CEE-8B84-0F485B76C31A}"/>
    <cellStyle name="Input 19 3" xfId="50654" xr:uid="{460D9645-85DE-4986-8753-18EBD8F4B25E}"/>
    <cellStyle name="Input 19 3 2" xfId="54447" xr:uid="{30826D76-8926-4AB7-986C-9E4E9428B0B0}"/>
    <cellStyle name="Input 2" xfId="81" xr:uid="{00000000-0005-0000-0000-00005A000000}"/>
    <cellStyle name="Input 2 10" xfId="4374" xr:uid="{B697701F-C6B6-42CE-9E4D-E041F9F105BA}"/>
    <cellStyle name="Input 2 10 2" xfId="4375" xr:uid="{E69B33D9-2AD7-4576-8A57-17F1CF3F39D0}"/>
    <cellStyle name="Input 2 10 2 2" xfId="4376" xr:uid="{FFBCFC62-5B6F-42B9-9E29-B497CE99264E}"/>
    <cellStyle name="Input 2 10 2 2 2" xfId="4377" xr:uid="{A0E73CC3-1D9F-464A-8C74-962F2CF4D532}"/>
    <cellStyle name="Input 2 10 2 3" xfId="4378" xr:uid="{BF9E88F1-7D4F-4902-B27E-D145DE04D02A}"/>
    <cellStyle name="Input 2 10 2 4" xfId="54175" xr:uid="{6E46FF3A-DD97-4224-948C-DA16AF90B40C}"/>
    <cellStyle name="Input 2 10 3" xfId="4379" xr:uid="{8207729C-DEF0-4A83-96E1-383BB39A243E}"/>
    <cellStyle name="Input 2 10 4" xfId="4380" xr:uid="{37659F12-A6E8-4858-89CD-D63D1120E6C5}"/>
    <cellStyle name="Input 2 10 5" xfId="49458" xr:uid="{DED7C563-7E21-4921-9365-C4EE3CFDA389}"/>
    <cellStyle name="Input 2 10 6" xfId="50657" xr:uid="{D069270A-5F46-4BF1-8FC7-1618C8F56CD8}"/>
    <cellStyle name="Input 2 100" xfId="4381" xr:uid="{17446580-1B8C-41D2-A803-6459034E7142}"/>
    <cellStyle name="Input 2 101" xfId="4382" xr:uid="{1AC7415A-3579-4CAC-AACD-9B80A7A9A7A7}"/>
    <cellStyle name="Input 2 102" xfId="4383" xr:uid="{4B6513CA-EA34-4736-85DE-04F70F17D83A}"/>
    <cellStyle name="Input 2 103" xfId="4384" xr:uid="{BFA5743F-0C3A-46DB-9243-32D21C8A000B}"/>
    <cellStyle name="Input 2 103 2" xfId="4385" xr:uid="{40F7C252-9847-422F-93F9-D2D7AAA78017}"/>
    <cellStyle name="Input 2 104" xfId="4386" xr:uid="{5D9A91F2-010F-4125-8D76-6749D9D491BB}"/>
    <cellStyle name="Input 2 105" xfId="49457" xr:uid="{22AB97D7-DA39-4E47-BEA0-7D53385D90AE}"/>
    <cellStyle name="Input 2 106" xfId="50656" xr:uid="{7CCC95F0-BC81-4EB1-B5F9-4A82DF299643}"/>
    <cellStyle name="Input 2 107" xfId="4373" xr:uid="{04DB70DE-29AF-486B-8F14-3F180B5D7136}"/>
    <cellStyle name="Input 2 108" xfId="1971" xr:uid="{F783790F-EE3A-47D0-8672-79BEF954089D}"/>
    <cellStyle name="Input 2 11" xfId="4387" xr:uid="{5B50A868-16E3-4761-8D41-6F9C9A10CB73}"/>
    <cellStyle name="Input 2 11 2" xfId="4388" xr:uid="{C2E0DA9B-A085-4910-A9CB-76CBEA9AADD5}"/>
    <cellStyle name="Input 2 11 2 2" xfId="4389" xr:uid="{80E45F48-369C-46C3-B089-7B469853F665}"/>
    <cellStyle name="Input 2 11 2 2 2" xfId="4390" xr:uid="{B76B0B7C-C6FC-4883-8C21-8357093D639E}"/>
    <cellStyle name="Input 2 11 2 3" xfId="4391" xr:uid="{34E649D4-9712-4850-8AD7-1395A637C9E5}"/>
    <cellStyle name="Input 2 11 3" xfId="4392" xr:uid="{EDE2A52F-215C-4546-9804-A4B82545B87B}"/>
    <cellStyle name="Input 2 11 4" xfId="4393" xr:uid="{E5D10EBF-09B6-4CF8-B405-34C8C5DF5D75}"/>
    <cellStyle name="Input 2 11 5" xfId="54459" xr:uid="{71B97B0B-74B2-47FD-83BE-AB4A276585A5}"/>
    <cellStyle name="Input 2 12" xfId="4394" xr:uid="{377F5B00-C7BD-41F2-84FB-165868FD59B9}"/>
    <cellStyle name="Input 2 12 2" xfId="4395" xr:uid="{CC2F267E-3A7F-4048-8C87-EBE77F6521EE}"/>
    <cellStyle name="Input 2 12 2 2" xfId="4396" xr:uid="{20227781-8F53-40C0-B7E1-320205B00943}"/>
    <cellStyle name="Input 2 12 2 2 2" xfId="4397" xr:uid="{2DBA1D93-D6B1-4E99-A135-8AD0446FCAF2}"/>
    <cellStyle name="Input 2 12 2 3" xfId="4398" xr:uid="{152FACD5-F87F-4C8F-AC14-A3E9E79D7CED}"/>
    <cellStyle name="Input 2 12 3" xfId="4399" xr:uid="{46C6F1D4-DFC0-4079-9C0C-60D04BF06BFF}"/>
    <cellStyle name="Input 2 12 4" xfId="4400" xr:uid="{CE051A9A-52E5-4DBF-BA5F-D8BBC04DFCAA}"/>
    <cellStyle name="Input 2 12 5" xfId="54737" xr:uid="{0B9E4174-604A-49DF-A3F3-BAD6DB21DCDF}"/>
    <cellStyle name="Input 2 13" xfId="4401" xr:uid="{00D9AA5E-9D9E-41D4-889C-8A626523F7E8}"/>
    <cellStyle name="Input 2 13 2" xfId="4402" xr:uid="{F6F4452A-AC2A-4077-9889-CA6B26C1B67D}"/>
    <cellStyle name="Input 2 13 2 2" xfId="4403" xr:uid="{69FC38BF-C925-485B-A951-48AEC97D0125}"/>
    <cellStyle name="Input 2 13 2 2 2" xfId="4404" xr:uid="{70BC7FDE-8A5F-4ECC-93A4-DC6FA7299E82}"/>
    <cellStyle name="Input 2 13 2 3" xfId="4405" xr:uid="{6976E3C2-08AE-415E-9719-1A37C27A5347}"/>
    <cellStyle name="Input 2 13 3" xfId="4406" xr:uid="{670C8B94-52CE-468F-A0B5-DDE195E67D1A}"/>
    <cellStyle name="Input 2 13 4" xfId="4407" xr:uid="{A6D5DFCF-0B56-4EB4-A436-139C9C37CA25}"/>
    <cellStyle name="Input 2 13 5" xfId="55015" xr:uid="{86E6C297-943F-4E99-B736-61B9FF5DEE73}"/>
    <cellStyle name="Input 2 14" xfId="4408" xr:uid="{F296184A-4722-4559-8639-0BE4DECE4500}"/>
    <cellStyle name="Input 2 14 2" xfId="4409" xr:uid="{91D4B586-B3FC-4A57-9FAA-196A611CD957}"/>
    <cellStyle name="Input 2 14 2 2" xfId="4410" xr:uid="{1801CE03-A55D-4223-A851-7D8D213B396D}"/>
    <cellStyle name="Input 2 14 2 2 2" xfId="4411" xr:uid="{C88E6A98-D963-4026-B893-FE475862323B}"/>
    <cellStyle name="Input 2 14 2 3" xfId="4412" xr:uid="{6FE6716D-A4D6-4EA4-95D5-06954C88D04E}"/>
    <cellStyle name="Input 2 14 3" xfId="4413" xr:uid="{F2362B88-1C49-4865-8B81-204784AC0AAA}"/>
    <cellStyle name="Input 2 14 4" xfId="4414" xr:uid="{006CD0BF-3568-4C20-BE5C-5ED5EADFACE1}"/>
    <cellStyle name="Input 2 14 5" xfId="55299" xr:uid="{94C0484D-D104-425E-96A1-F8324DBA432F}"/>
    <cellStyle name="Input 2 15" xfId="4415" xr:uid="{C7889914-FA36-4ADB-803B-65865658A91B}"/>
    <cellStyle name="Input 2 15 2" xfId="4416" xr:uid="{34D13B78-F2AD-4E58-9584-9C1FF306EA60}"/>
    <cellStyle name="Input 2 15 2 2" xfId="4417" xr:uid="{EEF4AC9C-B191-41D8-949A-64E4580E6EEB}"/>
    <cellStyle name="Input 2 15 3" xfId="4418" xr:uid="{C8C56ED2-2254-4A37-AF13-BD42902EF478}"/>
    <cellStyle name="Input 2 15 4" xfId="55577" xr:uid="{2AFC0D0E-2B86-484F-A82A-016E78971856}"/>
    <cellStyle name="Input 2 16" xfId="4419" xr:uid="{5EE9DD71-0B9D-405A-8502-AE73BB1E1222}"/>
    <cellStyle name="Input 2 16 2" xfId="4420" xr:uid="{17D7AD8A-3C12-4D3E-A56D-86494746A2EA}"/>
    <cellStyle name="Input 2 16 2 2" xfId="4421" xr:uid="{08EDE79D-0628-4BD3-BA60-596557392655}"/>
    <cellStyle name="Input 2 16 3" xfId="55855" xr:uid="{66E0042A-FDF0-470E-A021-E3D24BCF9742}"/>
    <cellStyle name="Input 2 17" xfId="4422" xr:uid="{F2044F9E-A192-4692-815F-D8ABBBEF6037}"/>
    <cellStyle name="Input 2 17 2" xfId="4423" xr:uid="{888E0DA1-2D2B-43C2-B2E3-1C53E7CA15B9}"/>
    <cellStyle name="Input 2 17 2 2" xfId="4424" xr:uid="{D190DEEC-FD20-4B46-8779-A43DF6720987}"/>
    <cellStyle name="Input 2 17 3" xfId="53627" xr:uid="{58C7C2AE-F737-4C97-962C-A9C60A73AF88}"/>
    <cellStyle name="Input 2 18" xfId="4425" xr:uid="{BED45FDA-97DD-4A9A-A292-34505B7972E5}"/>
    <cellStyle name="Input 2 18 2" xfId="4426" xr:uid="{182DEE77-9C24-4D73-8DBA-051182DDF745}"/>
    <cellStyle name="Input 2 18 2 2" xfId="4427" xr:uid="{7E59DAE5-C1DF-4FE6-BD80-7AE43592B1F0}"/>
    <cellStyle name="Input 2 19" xfId="4428" xr:uid="{C9A6DEE7-B042-4CE6-B308-74364F230B2F}"/>
    <cellStyle name="Input 2 19 2" xfId="4429" xr:uid="{66268E3D-D65E-49E3-8CE7-1E20091A3A07}"/>
    <cellStyle name="Input 2 19 2 2" xfId="4430" xr:uid="{355C5D24-D5F9-444C-9C3B-6EFD87DA0AF4}"/>
    <cellStyle name="Input 2 2" xfId="82" xr:uid="{00000000-0005-0000-0000-00005B000000}"/>
    <cellStyle name="Input 2 2 10" xfId="53669" xr:uid="{10FD0755-1DBD-408F-9BA5-0C91BEBE8D4F}"/>
    <cellStyle name="Input 2 2 11" xfId="4431" xr:uid="{81D2630A-7D14-4DF2-9B17-52662CB6952E}"/>
    <cellStyle name="Input 2 2 12" xfId="1972" xr:uid="{D674CB8F-451E-4952-8FC2-1BCECA699DCB}"/>
    <cellStyle name="Input 2 2 2" xfId="106" xr:uid="{00000000-0005-0000-0000-00005C000000}"/>
    <cellStyle name="Input 2 2 2 2" xfId="1379" xr:uid="{A031B8EE-ABF4-4510-8D01-B848E7056CEA}"/>
    <cellStyle name="Input 2 2 2 2 2" xfId="4434" xr:uid="{BDEBFFE9-F526-4971-9B0B-E8504812669D}"/>
    <cellStyle name="Input 2 2 2 2 2 2" xfId="49462" xr:uid="{AA211737-3D3E-4207-AC9C-CCA8700AEBD4}"/>
    <cellStyle name="Input 2 2 2 2 2 3" xfId="50661" xr:uid="{BED3DC42-1087-4D08-9C5E-6EFA558AE841}"/>
    <cellStyle name="Input 2 2 2 2 3" xfId="49461" xr:uid="{55FCCB4C-F02E-41BE-BF30-101FF55AFABC}"/>
    <cellStyle name="Input 2 2 2 2 4" xfId="50660" xr:uid="{F843B4C7-382B-4FF8-B6F6-1F222B9CE7CB}"/>
    <cellStyle name="Input 2 2 2 2 5" xfId="4433" xr:uid="{68396DF3-13E2-4282-BAE5-0DD7CC1144B7}"/>
    <cellStyle name="Input 2 2 2 3" xfId="1854" xr:uid="{5F6CA0F7-BAEF-4BCD-807D-A1A04B800047}"/>
    <cellStyle name="Input 2 2 2 3 2" xfId="49463" xr:uid="{776AD2CC-9713-4268-B7B8-0A2AE66287D4}"/>
    <cellStyle name="Input 2 2 2 3 3" xfId="50662" xr:uid="{652D4A91-2102-4D2C-BD7E-90F3D39C178B}"/>
    <cellStyle name="Input 2 2 2 3 4" xfId="4435" xr:uid="{FE291800-7B9D-482A-85E0-501747932123}"/>
    <cellStyle name="Input 2 2 2 4" xfId="49460" xr:uid="{012E2BD5-639A-46B2-8D26-77349022ADD9}"/>
    <cellStyle name="Input 2 2 2 4 2" xfId="53944" xr:uid="{BC29A802-301D-454C-BF41-484AB3114D25}"/>
    <cellStyle name="Input 2 2 2 5" xfId="50659" xr:uid="{C67AD84C-DECE-4713-A0BF-AFE501BDAC76}"/>
    <cellStyle name="Input 2 2 2 6" xfId="4432" xr:uid="{BB511574-82AB-4F49-A960-A92A4E3E70E7}"/>
    <cellStyle name="Input 2 2 2 7" xfId="1987" xr:uid="{E2185494-9DFC-4A06-B376-6A454D1B19A4}"/>
    <cellStyle name="Input 2 2 3" xfId="1813" xr:uid="{CF13E576-CEDE-4902-9E8D-E2EE46BF8D43}"/>
    <cellStyle name="Input 2 2 3 2" xfId="49465" xr:uid="{7C32DABB-37C8-46EF-9E58-7736514BC56F}"/>
    <cellStyle name="Input 2 2 3 2 2" xfId="50664" xr:uid="{818C489A-56AD-43E9-969A-678516E78493}"/>
    <cellStyle name="Input 2 2 3 3" xfId="49464" xr:uid="{05A996CC-F18E-47A0-AAAF-DC49E033F3D8}"/>
    <cellStyle name="Input 2 2 3 3 2" xfId="54219" xr:uid="{D2B130E0-56E6-4F50-ACDB-6CFB6AFF9039}"/>
    <cellStyle name="Input 2 2 3 4" xfId="50663" xr:uid="{58555197-928B-4542-B084-56C70631EE5E}"/>
    <cellStyle name="Input 2 2 3 5" xfId="4436" xr:uid="{EC9D856C-3C6F-47A9-BE99-7C8EC158798A}"/>
    <cellStyle name="Input 2 2 4" xfId="4437" xr:uid="{FD5370E2-B6CD-4864-99C7-4B4FFC133CFF}"/>
    <cellStyle name="Input 2 2 4 2" xfId="49466" xr:uid="{BFA2847C-24F2-4AE0-9ED1-2ABB9AC649F4}"/>
    <cellStyle name="Input 2 2 4 2 2" xfId="54503" xr:uid="{09FD21E0-165B-443C-B271-631E83BBD7FD}"/>
    <cellStyle name="Input 2 2 4 3" xfId="50665" xr:uid="{8C3C68BA-0578-448F-88BF-3911E6A8DF17}"/>
    <cellStyle name="Input 2 2 5" xfId="49459" xr:uid="{4C1874D2-812B-49B6-8B14-50B16163E598}"/>
    <cellStyle name="Input 2 2 5 2" xfId="54781" xr:uid="{B35873FE-3353-4760-82DF-0E55FB717148}"/>
    <cellStyle name="Input 2 2 6" xfId="50658" xr:uid="{4A186E09-B405-4703-BA07-3B282F7E4FB5}"/>
    <cellStyle name="Input 2 2 6 2" xfId="55059" xr:uid="{71869A70-49C9-46E1-94B8-EC9E4029093B}"/>
    <cellStyle name="Input 2 2 7" xfId="55343" xr:uid="{1419F2FA-FB14-470E-890F-23B193A33121}"/>
    <cellStyle name="Input 2 2 8" xfId="55621" xr:uid="{D3DC3BD3-1F11-4318-A02F-955174601B21}"/>
    <cellStyle name="Input 2 2 9" xfId="55899" xr:uid="{4D6B28F8-4C67-4DFA-9904-C656F6EEB671}"/>
    <cellStyle name="Input 2 20" xfId="4438" xr:uid="{C40404A2-35F1-4A40-A954-A2996596B82B}"/>
    <cellStyle name="Input 2 20 2" xfId="4439" xr:uid="{A3C0E2B3-4E7D-4C2A-AD58-1113F82EC916}"/>
    <cellStyle name="Input 2 20 2 2" xfId="4440" xr:uid="{319EC8ED-CF63-4B01-80CF-58175D6C849F}"/>
    <cellStyle name="Input 2 21" xfId="4441" xr:uid="{0289DE58-940A-4992-B952-0DAF7076747F}"/>
    <cellStyle name="Input 2 21 2" xfId="4442" xr:uid="{EF988330-6F3B-44C4-BF54-5BE79EED6ACE}"/>
    <cellStyle name="Input 2 21 2 2" xfId="4443" xr:uid="{E8FC1C7B-5B5B-4F1A-B58D-ADEC5C933183}"/>
    <cellStyle name="Input 2 22" xfId="4444" xr:uid="{5DE05F85-2349-4090-871D-2D3D9CB74AB1}"/>
    <cellStyle name="Input 2 22 2" xfId="4445" xr:uid="{B881601B-BAAB-469A-9B5F-4AB6754CBFA3}"/>
    <cellStyle name="Input 2 22 2 2" xfId="4446" xr:uid="{3411374C-8D1A-413D-9FBF-00CD4D5CDEDE}"/>
    <cellStyle name="Input 2 23" xfId="4447" xr:uid="{C2B07DD2-F48E-484F-93FB-D917FB3E4804}"/>
    <cellStyle name="Input 2 23 2" xfId="4448" xr:uid="{EF98ADE9-4CE7-4FEC-A2EE-F467D41EEE62}"/>
    <cellStyle name="Input 2 23 2 2" xfId="4449" xr:uid="{E0CA8C1A-EFC0-4487-B067-6C692C4EAAE0}"/>
    <cellStyle name="Input 2 24" xfId="4450" xr:uid="{7478F273-5EDC-4D9F-80BD-67621E0950CE}"/>
    <cellStyle name="Input 2 24 2" xfId="4451" xr:uid="{AB9845A6-2966-4915-A9B3-3221BDA85265}"/>
    <cellStyle name="Input 2 24 2 2" xfId="4452" xr:uid="{A3FBDB0A-EF65-420C-AAF3-E811E882B07C}"/>
    <cellStyle name="Input 2 25" xfId="4453" xr:uid="{0868E184-27BB-45A8-9C0C-4A0A95AE48D2}"/>
    <cellStyle name="Input 2 25 2" xfId="4454" xr:uid="{7B531CE0-5E4F-48CB-9355-DD78486FDE28}"/>
    <cellStyle name="Input 2 25 2 2" xfId="4455" xr:uid="{16A1BE79-CB59-4CCE-8C79-54F9B033B0BD}"/>
    <cellStyle name="Input 2 26" xfId="4456" xr:uid="{B3D07F5B-0BA2-492A-BC52-703C11CDE950}"/>
    <cellStyle name="Input 2 26 2" xfId="4457" xr:uid="{38CA46EF-CF11-4501-BE7D-25C497783D58}"/>
    <cellStyle name="Input 2 26 2 2" xfId="4458" xr:uid="{46756B99-78E3-4235-B486-817BA15759BA}"/>
    <cellStyle name="Input 2 27" xfId="4459" xr:uid="{6E5456B5-6FD3-44EF-BE57-64C92B8ABAC4}"/>
    <cellStyle name="Input 2 27 2" xfId="4460" xr:uid="{CD9A4760-6CEF-44D8-B5F0-E1CAD70CFE47}"/>
    <cellStyle name="Input 2 27 2 2" xfId="4461" xr:uid="{4CCEA93E-5A57-4DDA-9612-B8FB352F7538}"/>
    <cellStyle name="Input 2 28" xfId="4462" xr:uid="{0B318C04-38E1-4D62-8881-6A991AC94555}"/>
    <cellStyle name="Input 2 28 2" xfId="4463" xr:uid="{C77C6B6B-D389-4A94-BBF3-394FF10BB2C6}"/>
    <cellStyle name="Input 2 28 2 2" xfId="4464" xr:uid="{2A46E840-5D91-431D-B4A1-D9F3FF8D7696}"/>
    <cellStyle name="Input 2 29" xfId="4465" xr:uid="{9387ACEF-5A01-432A-9A78-8FA2E9DA3E56}"/>
    <cellStyle name="Input 2 29 2" xfId="4466" xr:uid="{93C0096C-9F14-43B4-B624-8DB82805762D}"/>
    <cellStyle name="Input 2 29 2 2" xfId="4467" xr:uid="{847D2542-07C4-421C-B735-9941043284C2}"/>
    <cellStyle name="Input 2 3" xfId="105" xr:uid="{00000000-0005-0000-0000-00005D000000}"/>
    <cellStyle name="Input 2 3 10" xfId="53701" xr:uid="{721759A2-A638-4C6E-BEE3-1820CA745673}"/>
    <cellStyle name="Input 2 3 11" xfId="4468" xr:uid="{DAC05783-4A1B-48A7-91D1-B4A01F652359}"/>
    <cellStyle name="Input 2 3 12" xfId="1986" xr:uid="{77730339-1F77-4793-AD03-A9CD520439B6}"/>
    <cellStyle name="Input 2 3 2" xfId="1380" xr:uid="{E786B08E-33B5-4E1D-B0AB-398F0217DF32}"/>
    <cellStyle name="Input 2 3 2 2" xfId="4470" xr:uid="{4B0C2E9A-DBA4-4101-923F-B7ACFBA1BB96}"/>
    <cellStyle name="Input 2 3 2 2 2" xfId="4471" xr:uid="{3A070536-987F-4DCE-8D2E-6169E91DD15F}"/>
    <cellStyle name="Input 2 3 2 2 3" xfId="49469" xr:uid="{ECCE3BC4-6937-49E1-AE88-E8D70259AC73}"/>
    <cellStyle name="Input 2 3 2 2 4" xfId="50668" xr:uid="{0A54FAD1-7795-4CB1-8FA2-C7B53C6357BB}"/>
    <cellStyle name="Input 2 3 2 3" xfId="4472" xr:uid="{79A364B2-E6DF-4D7C-BF85-DA506DC3DF5B}"/>
    <cellStyle name="Input 2 3 2 3 2" xfId="53977" xr:uid="{1DFB9EB5-85ED-4363-B21E-7949D1964933}"/>
    <cellStyle name="Input 2 3 2 4" xfId="49468" xr:uid="{1F7F6A0A-3CDC-43BD-A508-3423E1997350}"/>
    <cellStyle name="Input 2 3 2 5" xfId="50667" xr:uid="{E031FBD9-10C1-4F45-8A7F-1445D2950436}"/>
    <cellStyle name="Input 2 3 2 6" xfId="4469" xr:uid="{ACFAF892-D131-4372-AB22-B1C97099A1E2}"/>
    <cellStyle name="Input 2 3 3" xfId="1855" xr:uid="{FA157E31-944F-4348-B7DB-B7BBD0D57701}"/>
    <cellStyle name="Input 2 3 3 2" xfId="49470" xr:uid="{27A86B8C-68EB-40E8-A815-4847DB1DB460}"/>
    <cellStyle name="Input 2 3 3 2 2" xfId="54253" xr:uid="{C8893200-83DF-4F47-97FC-739F69029589}"/>
    <cellStyle name="Input 2 3 3 3" xfId="50669" xr:uid="{29C1759C-EE91-47C7-9FA2-BF987F9AD8F8}"/>
    <cellStyle name="Input 2 3 3 4" xfId="4473" xr:uid="{CBCA0BE6-855A-4400-AA87-2322314FF98C}"/>
    <cellStyle name="Input 2 3 4" xfId="4474" xr:uid="{32A5AF12-EFF5-4440-9994-E207A7C18EC6}"/>
    <cellStyle name="Input 2 3 4 2" xfId="54537" xr:uid="{826AC539-73DC-4C39-8921-973009F2D75D}"/>
    <cellStyle name="Input 2 3 5" xfId="49467" xr:uid="{CD025075-0C44-4E53-AD0E-E473BF4A42E7}"/>
    <cellStyle name="Input 2 3 5 2" xfId="54815" xr:uid="{C156AC50-4F62-4464-95F0-802E0AA5296F}"/>
    <cellStyle name="Input 2 3 6" xfId="50666" xr:uid="{86EFE93C-1CEA-4865-B1F3-AFC49C9DBFCA}"/>
    <cellStyle name="Input 2 3 6 2" xfId="55093" xr:uid="{9C93896F-0B56-4381-ACC5-1D57E5AAB51D}"/>
    <cellStyle name="Input 2 3 7" xfId="55377" xr:uid="{A759886F-BABC-46D0-BD67-891AF09F2FDA}"/>
    <cellStyle name="Input 2 3 8" xfId="55655" xr:uid="{5D562A42-27CD-45C5-8397-49714A7CB8CC}"/>
    <cellStyle name="Input 2 3 9" xfId="55933" xr:uid="{B99FB64C-B644-4724-A4E2-126CD41559B7}"/>
    <cellStyle name="Input 2 30" xfId="4475" xr:uid="{AD39DA91-D7F6-4C3C-8AB1-D2F6EA45C77F}"/>
    <cellStyle name="Input 2 30 2" xfId="4476" xr:uid="{D27D32D1-B3DD-4F5F-8AE1-17D52452E079}"/>
    <cellStyle name="Input 2 30 2 2" xfId="4477" xr:uid="{C9CA5463-B9E9-419A-BCF9-72B935DA5C09}"/>
    <cellStyle name="Input 2 31" xfId="4478" xr:uid="{5843AAD3-C44D-4E68-A241-22FF7DC0DD1F}"/>
    <cellStyle name="Input 2 31 2" xfId="4479" xr:uid="{AFA50D69-CD0A-435C-ABA4-3999E71AF12F}"/>
    <cellStyle name="Input 2 31 2 2" xfId="4480" xr:uid="{CC73F8D5-2090-4236-B7DF-63C717340A54}"/>
    <cellStyle name="Input 2 32" xfId="4481" xr:uid="{3B432DDF-A6A7-4DB2-8777-0E2C85B2615D}"/>
    <cellStyle name="Input 2 32 2" xfId="4482" xr:uid="{038AD305-1BB1-45E6-A7E2-3A985FB69168}"/>
    <cellStyle name="Input 2 32 2 2" xfId="4483" xr:uid="{134EC7B2-119C-4D0E-A7B3-E49EA2D7A7F4}"/>
    <cellStyle name="Input 2 33" xfId="4484" xr:uid="{11659D4D-4B19-4D07-8861-3DCF1E147519}"/>
    <cellStyle name="Input 2 33 2" xfId="4485" xr:uid="{DCBE917E-C349-4CCB-B127-C9C52826349B}"/>
    <cellStyle name="Input 2 33 2 2" xfId="4486" xr:uid="{E16B6C15-DF30-4AEE-A9A1-5C3D728748EE}"/>
    <cellStyle name="Input 2 34" xfId="4487" xr:uid="{9D52EF4B-043A-4C05-82AC-28138C5125BB}"/>
    <cellStyle name="Input 2 34 2" xfId="4488" xr:uid="{0DC2F4D0-B8C3-4F1D-B763-D960469B7586}"/>
    <cellStyle name="Input 2 34 2 2" xfId="4489" xr:uid="{1A1BDAA1-489E-4FAB-8470-C1511DB4FA0C}"/>
    <cellStyle name="Input 2 35" xfId="4490" xr:uid="{367F748F-E0BB-4AF9-9AAF-03D9DC64107C}"/>
    <cellStyle name="Input 2 35 2" xfId="4491" xr:uid="{DDC0098E-D938-4A51-93F8-E0E9039CC8DE}"/>
    <cellStyle name="Input 2 35 2 2" xfId="4492" xr:uid="{4C17884A-B401-4BDF-9C53-3691D969A851}"/>
    <cellStyle name="Input 2 36" xfId="4493" xr:uid="{4BE15EB8-F4D0-4F60-989D-EDA481CDA508}"/>
    <cellStyle name="Input 2 36 2" xfId="4494" xr:uid="{1C266B93-00D1-4076-9DFA-D02A47E6B611}"/>
    <cellStyle name="Input 2 36 2 2" xfId="4495" xr:uid="{1C2C213A-87DE-4154-B9F3-4E8D8D8D54C3}"/>
    <cellStyle name="Input 2 37" xfId="4496" xr:uid="{4269A518-C440-41A4-816E-2EBA8EB9425F}"/>
    <cellStyle name="Input 2 37 2" xfId="4497" xr:uid="{38807730-C55F-4A2E-A218-DEEBFFB6165B}"/>
    <cellStyle name="Input 2 37 2 2" xfId="4498" xr:uid="{7F11DC75-3A67-4BD4-A243-EAEC7C452BFA}"/>
    <cellStyle name="Input 2 38" xfId="4499" xr:uid="{37CDC4C7-3D42-43D4-966D-CAC77176DE33}"/>
    <cellStyle name="Input 2 38 2" xfId="4500" xr:uid="{F58DC19F-FAB8-4CBD-B4A9-C929E903C60F}"/>
    <cellStyle name="Input 2 38 2 2" xfId="4501" xr:uid="{4F405606-8483-44A0-9F7B-39EAA50C830F}"/>
    <cellStyle name="Input 2 39" xfId="4502" xr:uid="{DAC9895D-E136-467F-BC1B-30811529CE86}"/>
    <cellStyle name="Input 2 39 2" xfId="4503" xr:uid="{24530179-30FD-4AB6-BA13-210B9123D79B}"/>
    <cellStyle name="Input 2 39 2 2" xfId="4504" xr:uid="{5ACE6A4F-A99F-455B-A925-6AFFF987B052}"/>
    <cellStyle name="Input 2 4" xfId="1381" xr:uid="{C66807E2-FBB8-4170-9CCF-6D3391AE680E}"/>
    <cellStyle name="Input 2 4 10" xfId="53734" xr:uid="{4EB38CE8-F985-4AEB-A286-1B5F1047F476}"/>
    <cellStyle name="Input 2 4 11" xfId="4505" xr:uid="{569738A2-15B3-4E1B-8475-E7CFCC09EBD6}"/>
    <cellStyle name="Input 2 4 2" xfId="1856" xr:uid="{50FB8E11-9298-43F9-8700-C650BBC01C33}"/>
    <cellStyle name="Input 2 4 2 2" xfId="4507" xr:uid="{3C3F90BA-8B4B-4A34-9E80-924D80B69906}"/>
    <cellStyle name="Input 2 4 2 2 2" xfId="4508" xr:uid="{CE4EA4EE-E3E9-41D0-AC33-B3EBC4DFD0B9}"/>
    <cellStyle name="Input 2 4 2 2 3" xfId="54010" xr:uid="{3CD7E014-98D5-4302-9A63-92F4232CF832}"/>
    <cellStyle name="Input 2 4 2 3" xfId="4509" xr:uid="{DF7FD8DF-F647-4FE5-BB68-5E9CEA32BDA2}"/>
    <cellStyle name="Input 2 4 2 4" xfId="49472" xr:uid="{27861E96-BB52-432C-AF35-F231588BDF6E}"/>
    <cellStyle name="Input 2 4 2 5" xfId="50671" xr:uid="{A22C1D0B-306F-42E3-B607-0E64A858E42A}"/>
    <cellStyle name="Input 2 4 2 6" xfId="4506" xr:uid="{9EE52DC4-BC85-4B1C-9BB5-657AF51FCFE9}"/>
    <cellStyle name="Input 2 4 3" xfId="4510" xr:uid="{E3A70A4F-984C-4995-B1CE-D479D131758A}"/>
    <cellStyle name="Input 2 4 3 2" xfId="54287" xr:uid="{30C4F392-81FA-4825-BE21-F630B45A0629}"/>
    <cellStyle name="Input 2 4 4" xfId="4511" xr:uid="{10C933C8-FC2F-4B56-99A4-7B929645BC51}"/>
    <cellStyle name="Input 2 4 4 2" xfId="54571" xr:uid="{6B8D726E-57DE-44E2-B33A-4C412D0F1BDA}"/>
    <cellStyle name="Input 2 4 5" xfId="49471" xr:uid="{4F25B19A-5736-4641-B6C5-BB9AC03B0243}"/>
    <cellStyle name="Input 2 4 5 2" xfId="54849" xr:uid="{FE9427A7-E148-4615-A492-F747467124F1}"/>
    <cellStyle name="Input 2 4 6" xfId="50670" xr:uid="{92A88FDF-EB85-4D4B-AF74-4FA24E5508F2}"/>
    <cellStyle name="Input 2 4 6 2" xfId="55127" xr:uid="{869B1C2D-AC3D-44A7-976A-B956E58DDC3C}"/>
    <cellStyle name="Input 2 4 7" xfId="55411" xr:uid="{51ECE302-C673-423C-88FC-334D64D72D0C}"/>
    <cellStyle name="Input 2 4 8" xfId="55689" xr:uid="{5BFBE1C5-0769-4445-A6E6-EDD406190454}"/>
    <cellStyle name="Input 2 4 9" xfId="55967" xr:uid="{1DFCFCF8-8392-439E-9643-A7B8B8C02091}"/>
    <cellStyle name="Input 2 40" xfId="4512" xr:uid="{D7F842B8-BEE0-4442-956A-C23788AF7BC9}"/>
    <cellStyle name="Input 2 40 2" xfId="4513" xr:uid="{60D47746-DCBC-49DB-9C5A-3316721E1433}"/>
    <cellStyle name="Input 2 40 2 2" xfId="4514" xr:uid="{09972F11-C671-4FB5-B8AC-1C7465783F6C}"/>
    <cellStyle name="Input 2 41" xfId="4515" xr:uid="{F66CEF8F-EF07-475C-9769-61EE3EC03CC2}"/>
    <cellStyle name="Input 2 41 2" xfId="4516" xr:uid="{5BCFFE96-1977-4389-AC38-14744D6D5371}"/>
    <cellStyle name="Input 2 41 2 2" xfId="4517" xr:uid="{2B20AABA-09CD-44A4-99CD-4ADF7BEA8CE5}"/>
    <cellStyle name="Input 2 42" xfId="4518" xr:uid="{DA94562C-7D79-4534-8AFE-202FE1C4A5C7}"/>
    <cellStyle name="Input 2 42 2" xfId="4519" xr:uid="{48E88A1B-86B6-4746-AA8F-B6A32878C3DB}"/>
    <cellStyle name="Input 2 42 2 2" xfId="4520" xr:uid="{71301B5A-33B3-4456-BA45-C5C06E7C8565}"/>
    <cellStyle name="Input 2 43" xfId="4521" xr:uid="{A803B681-B29B-4DF6-815A-77BB1DC377E5}"/>
    <cellStyle name="Input 2 43 2" xfId="4522" xr:uid="{6F224934-A6E8-4076-BF39-E72360BE3982}"/>
    <cellStyle name="Input 2 43 2 2" xfId="4523" xr:uid="{926EEC07-B81A-4CB2-AD09-675FDBE5B85C}"/>
    <cellStyle name="Input 2 44" xfId="4524" xr:uid="{FDD1DC3C-DE7F-402C-A672-56225572E830}"/>
    <cellStyle name="Input 2 44 2" xfId="4525" xr:uid="{DC0DE8C8-2618-4D1A-A3C4-03C8449C9B20}"/>
    <cellStyle name="Input 2 44 2 2" xfId="4526" xr:uid="{8A7B3879-F355-4877-A5B4-663AC4544F38}"/>
    <cellStyle name="Input 2 45" xfId="4527" xr:uid="{C61BE6B5-D019-442B-B5FB-4CAE2BC845FE}"/>
    <cellStyle name="Input 2 45 2" xfId="4528" xr:uid="{9CCE7EF7-F173-4EEB-9CBF-6F2C5B5F3063}"/>
    <cellStyle name="Input 2 45 2 2" xfId="4529" xr:uid="{8C1D3AAB-E4C6-4A0B-AE18-39B5D5236C8E}"/>
    <cellStyle name="Input 2 46" xfId="4530" xr:uid="{5F3B7962-99ED-4D2F-9795-8E0DAF9F6438}"/>
    <cellStyle name="Input 2 46 2" xfId="4531" xr:uid="{974B0AF6-8E1B-4903-A408-4EE2249B1BA3}"/>
    <cellStyle name="Input 2 46 2 2" xfId="4532" xr:uid="{754B886B-D968-420A-9E3D-B65CAF4AB318}"/>
    <cellStyle name="Input 2 47" xfId="4533" xr:uid="{5501AF2B-458B-4C89-82BB-4624498B1710}"/>
    <cellStyle name="Input 2 47 2" xfId="4534" xr:uid="{E347AA12-CBEC-4011-BF33-19F9272179FE}"/>
    <cellStyle name="Input 2 47 2 2" xfId="4535" xr:uid="{455E0001-6B59-4B54-BE49-64242B9E514A}"/>
    <cellStyle name="Input 2 48" xfId="4536" xr:uid="{B14D6832-8A68-4250-8565-E6F3C5BC7F2E}"/>
    <cellStyle name="Input 2 48 2" xfId="4537" xr:uid="{8CA7790E-B33B-4A15-91A3-6663E50B77EF}"/>
    <cellStyle name="Input 2 48 2 2" xfId="4538" xr:uid="{F8230EDA-186B-4ACA-AC19-1931EA3FC582}"/>
    <cellStyle name="Input 2 49" xfId="4539" xr:uid="{B574A2F9-B3A7-4C16-B52D-16D8BF47672A}"/>
    <cellStyle name="Input 2 49 2" xfId="4540" xr:uid="{A46E0DE1-85AA-46ED-A253-F523BDDDCF17}"/>
    <cellStyle name="Input 2 49 2 2" xfId="4541" xr:uid="{E5686FDC-2620-4B94-A001-F9A23BB7ABA0}"/>
    <cellStyle name="Input 2 5" xfId="1382" xr:uid="{215D0185-10DE-4067-850D-B0F35F9AA0AE}"/>
    <cellStyle name="Input 2 5 10" xfId="53767" xr:uid="{1B074A82-7300-4A75-9704-8C0C4AA12A21}"/>
    <cellStyle name="Input 2 5 11" xfId="4542" xr:uid="{2793CD27-E324-43AA-A2AC-FAD496C9168D}"/>
    <cellStyle name="Input 2 5 2" xfId="1857" xr:uid="{1B9774E4-23CE-4870-B4FE-0850CEDC923C}"/>
    <cellStyle name="Input 2 5 2 2" xfId="4544" xr:uid="{FF3B1878-FC03-40C2-ADA3-759B30F2CB19}"/>
    <cellStyle name="Input 2 5 2 2 2" xfId="4545" xr:uid="{A56B3FF7-4A98-4081-9029-9432927686FF}"/>
    <cellStyle name="Input 2 5 2 2 3" xfId="54043" xr:uid="{9957C5F6-5AEA-4390-AC45-25244D0BF89A}"/>
    <cellStyle name="Input 2 5 2 3" xfId="4546" xr:uid="{6425370F-6126-432D-AF14-6AFA5311D013}"/>
    <cellStyle name="Input 2 5 2 4" xfId="49474" xr:uid="{1A20435C-B210-4C05-9DF1-4D8D2FCFEF1B}"/>
    <cellStyle name="Input 2 5 2 5" xfId="50673" xr:uid="{49B871E8-351B-495C-A8DD-A70B9245CA79}"/>
    <cellStyle name="Input 2 5 2 6" xfId="4543" xr:uid="{F9084125-8C98-43D2-9383-FB2ECFB11043}"/>
    <cellStyle name="Input 2 5 3" xfId="4547" xr:uid="{5346432D-4177-43CB-B301-15057682D302}"/>
    <cellStyle name="Input 2 5 3 2" xfId="54321" xr:uid="{B9673282-2623-43DD-AFA8-964B05D52467}"/>
    <cellStyle name="Input 2 5 4" xfId="4548" xr:uid="{0A6A9D27-52FC-4A18-8B95-5A3D37D4EB6C}"/>
    <cellStyle name="Input 2 5 4 2" xfId="54605" xr:uid="{FC50428F-D89C-4E92-A676-80428F20009E}"/>
    <cellStyle name="Input 2 5 5" xfId="49473" xr:uid="{C0E0283F-8D3B-4D16-AA31-2AE8B03238D9}"/>
    <cellStyle name="Input 2 5 5 2" xfId="54883" xr:uid="{66C248B4-0408-4F76-AC57-35D0BFEE3903}"/>
    <cellStyle name="Input 2 5 6" xfId="50672" xr:uid="{AB7CF92C-37FF-49DE-A745-45C4F77B3595}"/>
    <cellStyle name="Input 2 5 6 2" xfId="55161" xr:uid="{9BE179BD-E94F-48F1-A373-4780340DF81B}"/>
    <cellStyle name="Input 2 5 7" xfId="55445" xr:uid="{F15F2847-7D80-433F-A4A6-29F81CD9555A}"/>
    <cellStyle name="Input 2 5 8" xfId="55723" xr:uid="{F3C58C66-B2F7-4176-B311-FB43DF9B1FA3}"/>
    <cellStyle name="Input 2 5 9" xfId="56001" xr:uid="{B0879B46-590D-4F74-AF51-C17704B7BCAB}"/>
    <cellStyle name="Input 2 50" xfId="4549" xr:uid="{F1A1477A-CF42-4560-84AB-7669B38B90E6}"/>
    <cellStyle name="Input 2 50 2" xfId="4550" xr:uid="{1DC788E3-B616-46C6-B400-23A282403DE4}"/>
    <cellStyle name="Input 2 50 2 2" xfId="4551" xr:uid="{77AF693A-ACF2-44B6-A9C8-A5B57AF4D12B}"/>
    <cellStyle name="Input 2 51" xfId="4552" xr:uid="{FD9A9701-7959-4EBE-9FDA-EEAEA675E16C}"/>
    <cellStyle name="Input 2 51 2" xfId="4553" xr:uid="{82EE9D99-EDBF-42F9-9F60-4CABAB3ECF6E}"/>
    <cellStyle name="Input 2 51 2 2" xfId="4554" xr:uid="{E19DD573-1592-4F52-AB06-902F20A1F7CF}"/>
    <cellStyle name="Input 2 52" xfId="4555" xr:uid="{ABF7A6AD-27A7-4178-BA35-BFBD08E49D88}"/>
    <cellStyle name="Input 2 52 2" xfId="4556" xr:uid="{4E91B65B-B7C5-4B88-8B58-FD1B40CF4E51}"/>
    <cellStyle name="Input 2 52 2 2" xfId="4557" xr:uid="{6D434CDA-A78C-49DF-AF84-29D0CDD15424}"/>
    <cellStyle name="Input 2 53" xfId="4558" xr:uid="{B1EF40C6-DEBF-420B-BE85-0A0A79460128}"/>
    <cellStyle name="Input 2 53 2" xfId="4559" xr:uid="{85211AA8-72E0-4F09-99EE-4A4CA1DFA586}"/>
    <cellStyle name="Input 2 53 2 2" xfId="4560" xr:uid="{EB53A973-CA19-41B4-BCB6-09A0BB1E2E22}"/>
    <cellStyle name="Input 2 54" xfId="4561" xr:uid="{D3986D2A-7BF6-4889-95D9-C943E306CC56}"/>
    <cellStyle name="Input 2 54 2" xfId="4562" xr:uid="{744D5B52-6FE3-4451-B25B-C0E5D73985C0}"/>
    <cellStyle name="Input 2 54 2 2" xfId="4563" xr:uid="{F4CF2393-0788-4FFB-8523-C8E503BF77D4}"/>
    <cellStyle name="Input 2 55" xfId="4564" xr:uid="{EB1277B0-E203-4499-AC22-CEEDD88CDD47}"/>
    <cellStyle name="Input 2 55 2" xfId="4565" xr:uid="{205A8082-F2D9-4F68-B540-17CAD216055F}"/>
    <cellStyle name="Input 2 55 2 2" xfId="4566" xr:uid="{0BE28365-D8FC-4F94-BE9B-07F10DE2B315}"/>
    <cellStyle name="Input 2 56" xfId="4567" xr:uid="{F494CBB0-D3B8-44CA-A54A-6FCFF748BCE6}"/>
    <cellStyle name="Input 2 56 2" xfId="4568" xr:uid="{354BEC1D-4464-4F83-951E-D3C4CB532AEA}"/>
    <cellStyle name="Input 2 56 2 2" xfId="4569" xr:uid="{32D4ED79-86A5-4859-86DE-A9B23CA63AE1}"/>
    <cellStyle name="Input 2 57" xfId="4570" xr:uid="{40217CC2-4411-4C71-AB4C-D49017A0138A}"/>
    <cellStyle name="Input 2 57 2" xfId="4571" xr:uid="{613BF599-634E-4BD9-A1C7-A42F314D724B}"/>
    <cellStyle name="Input 2 57 2 2" xfId="4572" xr:uid="{C19AA25C-2531-4E16-B871-D570641036B8}"/>
    <cellStyle name="Input 2 58" xfId="4573" xr:uid="{1B60B8E9-BAEE-42A7-AA41-4537DC430C15}"/>
    <cellStyle name="Input 2 58 2" xfId="4574" xr:uid="{146E7015-EC1D-4BAA-BECC-3F6D857585B2}"/>
    <cellStyle name="Input 2 58 2 2" xfId="4575" xr:uid="{2D5E5591-D609-4CF9-BA5B-A1FDC2F21478}"/>
    <cellStyle name="Input 2 59" xfId="4576" xr:uid="{F3EE1039-85B3-4337-AFE9-6D69EB0BDF5A}"/>
    <cellStyle name="Input 2 59 2" xfId="4577" xr:uid="{5DDB77EF-9C9E-40E9-A091-BE2DF0E3E8A3}"/>
    <cellStyle name="Input 2 59 2 2" xfId="4578" xr:uid="{DC8EA0BB-A47A-47EA-88E3-70920D5CE04E}"/>
    <cellStyle name="Input 2 6" xfId="1812" xr:uid="{6163D07E-8656-488C-B246-4464CCD9FA60}"/>
    <cellStyle name="Input 2 6 10" xfId="53799" xr:uid="{F70EFDEF-9869-4266-B028-0407F0210141}"/>
    <cellStyle name="Input 2 6 11" xfId="4579" xr:uid="{EFD7916B-E85E-46F7-85E7-39E16C5139F8}"/>
    <cellStyle name="Input 2 6 2" xfId="4580" xr:uid="{84B6209C-1BFD-4636-9302-8A2C119555CC}"/>
    <cellStyle name="Input 2 6 2 2" xfId="4581" xr:uid="{8CB75867-8968-447A-A2BA-D316399A0E20}"/>
    <cellStyle name="Input 2 6 2 2 2" xfId="4582" xr:uid="{7FA43815-0B99-49E5-BB4E-2FE1DBE66ED1}"/>
    <cellStyle name="Input 2 6 2 2 3" xfId="54076" xr:uid="{BBF9065E-B94D-4669-8783-67B7B5D0D2F4}"/>
    <cellStyle name="Input 2 6 2 3" xfId="4583" xr:uid="{439074BA-3652-40C3-98B2-795D734BAE99}"/>
    <cellStyle name="Input 2 6 2 4" xfId="49476" xr:uid="{7123BCB7-BB8E-4A99-8716-B89B8025F0BA}"/>
    <cellStyle name="Input 2 6 2 5" xfId="50675" xr:uid="{6E48AF37-01C7-4B4E-A548-B37F10A80C81}"/>
    <cellStyle name="Input 2 6 3" xfId="4584" xr:uid="{7F26F2A6-3744-447B-8C23-8DA933200ACA}"/>
    <cellStyle name="Input 2 6 3 2" xfId="54354" xr:uid="{5D6E2FCB-C83C-4ACB-8F1C-EB75A7018F41}"/>
    <cellStyle name="Input 2 6 4" xfId="4585" xr:uid="{8E47EBA6-2783-40CA-949F-50AD3C50FD87}"/>
    <cellStyle name="Input 2 6 4 2" xfId="54638" xr:uid="{DAA7B40E-FA6F-401A-B9BB-9BBE9C667FBC}"/>
    <cellStyle name="Input 2 6 5" xfId="49475" xr:uid="{0D1F7B9D-C77E-4F45-8D39-C479D9C5CE9A}"/>
    <cellStyle name="Input 2 6 5 2" xfId="54916" xr:uid="{BA9BE50D-2BBB-45DA-8AD1-6163874BB3A6}"/>
    <cellStyle name="Input 2 6 6" xfId="50674" xr:uid="{4FBB8651-42E7-4C71-A78C-FBD8DC35C9F3}"/>
    <cellStyle name="Input 2 6 6 2" xfId="55194" xr:uid="{B454122C-6820-4F7E-8A64-00502A75F9F3}"/>
    <cellStyle name="Input 2 6 7" xfId="55478" xr:uid="{96E8D7DA-3737-404C-AA4D-002268CA1854}"/>
    <cellStyle name="Input 2 6 8" xfId="55756" xr:uid="{497E02CF-8D43-456C-BF1D-4E1C48ABB51F}"/>
    <cellStyle name="Input 2 6 9" xfId="56034" xr:uid="{2F3D3774-3EA9-4067-B5CD-9963455937EC}"/>
    <cellStyle name="Input 2 60" xfId="4586" xr:uid="{ECFC22A7-B394-4DE4-84E4-A870A07CF61D}"/>
    <cellStyle name="Input 2 60 2" xfId="4587" xr:uid="{14FFDFF0-28E5-4303-9C20-76EC382EFF98}"/>
    <cellStyle name="Input 2 60 2 2" xfId="4588" xr:uid="{404C5FC3-2510-4275-AF75-12DF1B002F28}"/>
    <cellStyle name="Input 2 61" xfId="4589" xr:uid="{D2E77A07-19B5-47FC-B569-49FC99BEFC7E}"/>
    <cellStyle name="Input 2 61 2" xfId="4590" xr:uid="{E39CAD5F-0229-4158-8AD1-BC70AAD93311}"/>
    <cellStyle name="Input 2 61 2 2" xfId="4591" xr:uid="{87A60F7A-53D1-40A5-94E7-DB4910EFF35B}"/>
    <cellStyle name="Input 2 62" xfId="4592" xr:uid="{F7A21DAC-F35C-4BD2-A836-709E800749EC}"/>
    <cellStyle name="Input 2 62 2" xfId="4593" xr:uid="{FC9DA5E2-8DA9-4D07-BC44-F56DD74541B0}"/>
    <cellStyle name="Input 2 62 2 2" xfId="4594" xr:uid="{E8091C71-FCE1-40E8-B37E-652544CECE7D}"/>
    <cellStyle name="Input 2 63" xfId="4595" xr:uid="{728CEDDB-1C35-4CC3-8996-DD424EB3976E}"/>
    <cellStyle name="Input 2 63 2" xfId="4596" xr:uid="{1C36E247-DE74-463A-B323-BEF28DFC651A}"/>
    <cellStyle name="Input 2 63 2 2" xfId="4597" xr:uid="{0650B3D1-099C-4B37-80E0-407181B56158}"/>
    <cellStyle name="Input 2 64" xfId="4598" xr:uid="{CDBB5EE9-9077-4DAB-A1C2-D833A972AA78}"/>
    <cellStyle name="Input 2 64 2" xfId="4599" xr:uid="{30BF700C-970F-47BD-AD8F-EB7FEB2F3681}"/>
    <cellStyle name="Input 2 64 2 2" xfId="4600" xr:uid="{BC2CE268-CB3C-4648-B138-A574F5F3F4C8}"/>
    <cellStyle name="Input 2 65" xfId="4601" xr:uid="{D2BCD755-5C30-4288-A6DF-443DE027405D}"/>
    <cellStyle name="Input 2 65 2" xfId="4602" xr:uid="{9CED0794-6E1D-41D6-997B-48EA411E1F12}"/>
    <cellStyle name="Input 2 65 2 2" xfId="4603" xr:uid="{46750E9A-9163-47FC-BD5A-84E1ED71C86E}"/>
    <cellStyle name="Input 2 66" xfId="4604" xr:uid="{02DC23B4-C595-4652-A5CA-F3293CF71F4A}"/>
    <cellStyle name="Input 2 66 2" xfId="4605" xr:uid="{920CC3BF-114C-4147-AA20-8BD5FA897AF4}"/>
    <cellStyle name="Input 2 66 2 2" xfId="4606" xr:uid="{F4D78447-2E0A-4521-A66F-181624F8A876}"/>
    <cellStyle name="Input 2 67" xfId="4607" xr:uid="{66B17D39-8191-4DFB-87AB-E6CB48499AFE}"/>
    <cellStyle name="Input 2 67 2" xfId="4608" xr:uid="{140D12F9-DB82-41D3-B769-A4EAA7B89551}"/>
    <cellStyle name="Input 2 67 2 2" xfId="4609" xr:uid="{0554E963-B72E-44E8-BBDD-CDCC6CD8BC3E}"/>
    <cellStyle name="Input 2 68" xfId="4610" xr:uid="{7A94767B-1482-4C1D-BC38-0E8D414D9B07}"/>
    <cellStyle name="Input 2 68 2" xfId="4611" xr:uid="{07611C0D-BA13-4CFE-B7D7-5A62975DF504}"/>
    <cellStyle name="Input 2 68 2 2" xfId="4612" xr:uid="{BDF9C5F6-F321-4F08-ADB1-41D1EBB409FC}"/>
    <cellStyle name="Input 2 69" xfId="4613" xr:uid="{C8CB5C40-4B69-4D12-AC77-AC22FCA6090E}"/>
    <cellStyle name="Input 2 69 2" xfId="4614" xr:uid="{69CCC330-CC5E-4F36-93DD-4C3875225B0B}"/>
    <cellStyle name="Input 2 69 2 2" xfId="4615" xr:uid="{54459F11-371A-4954-81CC-B83A707E93B0}"/>
    <cellStyle name="Input 2 7" xfId="4616" xr:uid="{9461266D-432E-4C15-9193-713132E7FDFB}"/>
    <cellStyle name="Input 2 7 10" xfId="53831" xr:uid="{9F4BD001-5B28-4AAF-B18A-322FD5A4D78A}"/>
    <cellStyle name="Input 2 7 2" xfId="4617" xr:uid="{42B077E2-43BB-4F20-AB38-9888DBC1EB4A}"/>
    <cellStyle name="Input 2 7 2 2" xfId="4618" xr:uid="{ADA62608-374E-40F8-97A9-4EF0560E066E}"/>
    <cellStyle name="Input 2 7 2 2 2" xfId="4619" xr:uid="{D06B7F70-DE08-4559-B3CF-86E8788D4616}"/>
    <cellStyle name="Input 2 7 2 2 3" xfId="54109" xr:uid="{7137307E-2769-4285-B04B-89D4292FBB41}"/>
    <cellStyle name="Input 2 7 2 3" xfId="4620" xr:uid="{163B11A8-6A2C-4448-AB63-D1A35CAFB0BB}"/>
    <cellStyle name="Input 2 7 2 4" xfId="49478" xr:uid="{13C51F73-A170-4221-B899-5C8BF48C2ACB}"/>
    <cellStyle name="Input 2 7 2 5" xfId="50677" xr:uid="{FBAD09FA-380C-4C36-B80D-4536187D0D86}"/>
    <cellStyle name="Input 2 7 3" xfId="4621" xr:uid="{B4DF058F-F07D-4F40-9111-C2E7E5AFD1AF}"/>
    <cellStyle name="Input 2 7 3 2" xfId="54387" xr:uid="{ED423D54-CF71-4E85-A078-D044C48DFDC4}"/>
    <cellStyle name="Input 2 7 4" xfId="4622" xr:uid="{CCA9F8F2-3600-455A-8059-0202074CA641}"/>
    <cellStyle name="Input 2 7 4 2" xfId="54671" xr:uid="{45FDFC6F-BA0C-4A3A-BF00-A024BEC86F57}"/>
    <cellStyle name="Input 2 7 5" xfId="49477" xr:uid="{476E11DD-DC7A-4A97-AB4C-B0DE306BCFF8}"/>
    <cellStyle name="Input 2 7 5 2" xfId="54949" xr:uid="{A905C6EB-62F4-4F7A-B891-1DDF8A644D70}"/>
    <cellStyle name="Input 2 7 6" xfId="50676" xr:uid="{6F641EBF-8D88-4CF0-BB8F-E8B7B46A37C3}"/>
    <cellStyle name="Input 2 7 6 2" xfId="55227" xr:uid="{3F16FBE8-F5AA-4612-8EEA-511650985E51}"/>
    <cellStyle name="Input 2 7 7" xfId="55511" xr:uid="{B59158A7-DC9F-46AB-B648-777F27E8937D}"/>
    <cellStyle name="Input 2 7 8" xfId="55789" xr:uid="{A998315C-27AF-4A0D-B714-89C2AD68E7FD}"/>
    <cellStyle name="Input 2 7 9" xfId="56067" xr:uid="{026246C3-6FF4-4D28-A8CC-E0462364382F}"/>
    <cellStyle name="Input 2 70" xfId="4623" xr:uid="{F4A21143-6C95-4C67-8F6B-3479AB86146D}"/>
    <cellStyle name="Input 2 70 2" xfId="4624" xr:uid="{C4382BE6-CF96-4878-B9A9-05F4CD763EAF}"/>
    <cellStyle name="Input 2 70 2 2" xfId="4625" xr:uid="{0DB05886-BF77-4EDE-992A-43A376FEEDC1}"/>
    <cellStyle name="Input 2 71" xfId="4626" xr:uid="{6948B014-0560-4DF6-899A-A321AD34BA17}"/>
    <cellStyle name="Input 2 71 2" xfId="4627" xr:uid="{6C3EE4BE-7684-45B1-8489-025B7462934B}"/>
    <cellStyle name="Input 2 71 2 2" xfId="4628" xr:uid="{D9FC4E61-654B-418D-A74B-01940FA2D7C5}"/>
    <cellStyle name="Input 2 72" xfId="4629" xr:uid="{D4B09B9D-4021-4477-B56D-93329CE59CD0}"/>
    <cellStyle name="Input 2 72 2" xfId="4630" xr:uid="{E561A246-42DF-4D05-B1DF-92D1A8C7BBBD}"/>
    <cellStyle name="Input 2 72 2 2" xfId="4631" xr:uid="{F298FC9E-83EF-42F4-9DBD-0D387EC639FD}"/>
    <cellStyle name="Input 2 73" xfId="4632" xr:uid="{85B8E3AE-C2B3-45C0-B597-FA8D48020FDA}"/>
    <cellStyle name="Input 2 73 2" xfId="4633" xr:uid="{63FA198E-6FE7-42F3-8FE2-F39951FF5A58}"/>
    <cellStyle name="Input 2 73 2 2" xfId="4634" xr:uid="{038C656B-73B7-42DB-8801-CB3BA05BC39D}"/>
    <cellStyle name="Input 2 74" xfId="4635" xr:uid="{C5D72B8C-6BF1-41EB-8C38-26ED92D98F96}"/>
    <cellStyle name="Input 2 74 2" xfId="4636" xr:uid="{1DDBC0F8-B449-483E-9F4F-DD6EE81BC5B1}"/>
    <cellStyle name="Input 2 74 2 2" xfId="4637" xr:uid="{8D416CBE-D30E-4777-AC69-A1C32B5C8E0E}"/>
    <cellStyle name="Input 2 75" xfId="4638" xr:uid="{B3FDB843-FD96-414D-851C-AA6721D89CA6}"/>
    <cellStyle name="Input 2 76" xfId="4639" xr:uid="{E834D6F6-2B95-4A2A-A3A0-FF3E5C9ADC74}"/>
    <cellStyle name="Input 2 77" xfId="4640" xr:uid="{BA6D9B24-4B04-4B63-AA70-5BF9CBEED3D3}"/>
    <cellStyle name="Input 2 77 2" xfId="4641" xr:uid="{85F52AEF-6AD2-4B82-8AE9-A0B43BDF6914}"/>
    <cellStyle name="Input 2 78" xfId="4642" xr:uid="{473ED591-CB90-4A57-BF51-43E2458BAEE3}"/>
    <cellStyle name="Input 2 78 2" xfId="4643" xr:uid="{F48C940E-8FC2-44BD-9C3B-E6BDD0C47BDC}"/>
    <cellStyle name="Input 2 79" xfId="4644" xr:uid="{BF31F42D-F6B1-4A00-82C5-181C02961A51}"/>
    <cellStyle name="Input 2 79 2" xfId="4645" xr:uid="{8238A3E3-5193-40DB-BD75-F56C90B9D83A}"/>
    <cellStyle name="Input 2 8" xfId="4646" xr:uid="{D330C7B9-7C55-4CB1-867E-2C09FA1BA0AA}"/>
    <cellStyle name="Input 2 8 10" xfId="53864" xr:uid="{F8523B82-CFC9-4ED4-B402-E49D98518B26}"/>
    <cellStyle name="Input 2 8 2" xfId="4647" xr:uid="{ADCA8C7E-623D-45F9-B72A-B9DA37277230}"/>
    <cellStyle name="Input 2 8 2 2" xfId="4648" xr:uid="{BEA1A45F-D58A-4BDC-AA84-CA6B4B1E63AD}"/>
    <cellStyle name="Input 2 8 2 2 2" xfId="4649" xr:uid="{552605F2-7484-4AB6-9E49-2AAB8A49CFFD}"/>
    <cellStyle name="Input 2 8 2 2 3" xfId="54142" xr:uid="{4B18258B-191B-4FB7-ACE8-92CADA132F09}"/>
    <cellStyle name="Input 2 8 2 3" xfId="4650" xr:uid="{472E9B02-82FF-44BD-A5AC-71AAFE07F9AC}"/>
    <cellStyle name="Input 2 8 2 4" xfId="49480" xr:uid="{5C5AF2C8-032B-4174-A121-1F7F2C542CB5}"/>
    <cellStyle name="Input 2 8 2 5" xfId="50679" xr:uid="{E6AEFB6D-B990-4AD7-A622-C1E967841AAC}"/>
    <cellStyle name="Input 2 8 3" xfId="4651" xr:uid="{D1AD6E33-FE60-4D29-A3DA-F0B9644F90D1}"/>
    <cellStyle name="Input 2 8 3 2" xfId="54420" xr:uid="{860C4C66-D032-4F92-947D-83F00E4B8F28}"/>
    <cellStyle name="Input 2 8 4" xfId="4652" xr:uid="{F9EAF1BC-652E-4641-9E50-0C8C955E37E2}"/>
    <cellStyle name="Input 2 8 4 2" xfId="54704" xr:uid="{5EAFF672-C3B7-4C11-B914-2F5BE5A2A82E}"/>
    <cellStyle name="Input 2 8 5" xfId="49479" xr:uid="{C0A462AA-4612-4535-8371-44329C531D38}"/>
    <cellStyle name="Input 2 8 5 2" xfId="54982" xr:uid="{534C413C-CC7C-42E6-8F1B-2CAB54558EDD}"/>
    <cellStyle name="Input 2 8 6" xfId="50678" xr:uid="{CBD36B1D-52D6-41A5-B518-004AF9A16054}"/>
    <cellStyle name="Input 2 8 6 2" xfId="55260" xr:uid="{D3AEB1BC-8A82-4CE7-A9C5-2BB2C8A2C65E}"/>
    <cellStyle name="Input 2 8 7" xfId="55544" xr:uid="{997D4D53-0D8C-41E7-8596-C0E6D01708D9}"/>
    <cellStyle name="Input 2 8 8" xfId="55822" xr:uid="{C939A54F-51E9-4C51-8FA1-0E8620B8E9FA}"/>
    <cellStyle name="Input 2 8 9" xfId="56100" xr:uid="{64D0B7D9-206D-4E8C-AEEE-1C95754AF8A5}"/>
    <cellStyle name="Input 2 80" xfId="4653" xr:uid="{E676A959-6FCD-4623-A877-E48808E50D0B}"/>
    <cellStyle name="Input 2 81" xfId="4654" xr:uid="{3951076F-67D2-42CA-9EA6-9E8143B1E78A}"/>
    <cellStyle name="Input 2 82" xfId="4655" xr:uid="{03273731-8AFE-498F-853E-823FF8F1133B}"/>
    <cellStyle name="Input 2 83" xfId="4656" xr:uid="{F6B5EBAE-70B7-44A6-97C3-415A1047677B}"/>
    <cellStyle name="Input 2 84" xfId="4657" xr:uid="{49700C4E-7D94-4DDA-9BA6-B72F562E0E1E}"/>
    <cellStyle name="Input 2 85" xfId="4658" xr:uid="{DAC0E0CB-2B59-4939-B366-47D621A2D304}"/>
    <cellStyle name="Input 2 86" xfId="4659" xr:uid="{18634EB4-B1E4-472B-AC01-DAB0AD9F5EBA}"/>
    <cellStyle name="Input 2 87" xfId="4660" xr:uid="{6FF98795-1DA6-4565-8A93-A13377331A3F}"/>
    <cellStyle name="Input 2 88" xfId="4661" xr:uid="{33C15B09-BEF6-4F77-AA54-16318F0DA3D2}"/>
    <cellStyle name="Input 2 89" xfId="4662" xr:uid="{73861230-6827-4790-B94C-28EA5E55BEE7}"/>
    <cellStyle name="Input 2 9" xfId="4663" xr:uid="{F18ADEB0-6EBE-4D43-AB7B-D79F95485B87}"/>
    <cellStyle name="Input 2 9 2" xfId="4664" xr:uid="{BAA14E55-3396-4925-B04E-BD62A28A0201}"/>
    <cellStyle name="Input 2 9 2 2" xfId="4665" xr:uid="{6DEC0A29-BA93-4C20-B44D-790A45704A02}"/>
    <cellStyle name="Input 2 9 2 2 2" xfId="4666" xr:uid="{368A469F-1EB7-43FD-9725-C448F7C7F535}"/>
    <cellStyle name="Input 2 9 2 3" xfId="4667" xr:uid="{001F8674-E2FE-4D43-A496-E002D33B996C}"/>
    <cellStyle name="Input 2 9 2 4" xfId="49482" xr:uid="{97AB4BD3-773E-4617-ADE5-17C5B72CAABA}"/>
    <cellStyle name="Input 2 9 2 5" xfId="50681" xr:uid="{20F4ACF6-812D-45DD-8220-83C4FD0C56D7}"/>
    <cellStyle name="Input 2 9 3" xfId="4668" xr:uid="{DCCAC6E0-7D00-4D7A-86AC-C3E32D407FE7}"/>
    <cellStyle name="Input 2 9 3 2" xfId="53901" xr:uid="{EFE22AB0-4723-4A89-B02A-33153848D468}"/>
    <cellStyle name="Input 2 9 4" xfId="4669" xr:uid="{A7D5125D-7ADB-4295-A2C1-205DE56173FE}"/>
    <cellStyle name="Input 2 9 5" xfId="49481" xr:uid="{265CC674-0F16-414E-BF40-566EDCC65B96}"/>
    <cellStyle name="Input 2 9 6" xfId="50680" xr:uid="{0747A354-D857-4FD6-B486-A9064F9DB641}"/>
    <cellStyle name="Input 2 90" xfId="4670" xr:uid="{BCBB4B97-70BD-400B-9F7E-2AA109F7E9E6}"/>
    <cellStyle name="Input 2 91" xfId="4671" xr:uid="{313CC5F2-65BA-4648-A437-D2B4D3B91A7B}"/>
    <cellStyle name="Input 2 92" xfId="4672" xr:uid="{4759DF64-0E4B-4A27-BDEA-DAA47518BE5B}"/>
    <cellStyle name="Input 2 93" xfId="4673" xr:uid="{20DB50CE-501E-42C8-A4A2-9B89B21D7E40}"/>
    <cellStyle name="Input 2 94" xfId="4674" xr:uid="{6C1588E1-5070-4404-A291-9F387C50C97E}"/>
    <cellStyle name="Input 2 95" xfId="4675" xr:uid="{5818F4D4-72D2-4198-A086-96DFB772AE5A}"/>
    <cellStyle name="Input 2 96" xfId="4676" xr:uid="{F22C389E-98F7-4259-BC21-92D8AD338C5D}"/>
    <cellStyle name="Input 2 97" xfId="4677" xr:uid="{461D1864-4BB5-4C2C-828B-5105D827C2BB}"/>
    <cellStyle name="Input 2 98" xfId="4678" xr:uid="{EAC32C0A-1377-4A72-86D4-9CB8C5E14DA3}"/>
    <cellStyle name="Input 2 99" xfId="4679" xr:uid="{F3F6169A-756C-4ED7-B91D-3A087B428537}"/>
    <cellStyle name="Input 2_4_Pere April 2010 (version 1)" xfId="49483" xr:uid="{89C8FB2D-73E3-4B9C-A26C-58161D2AFFE6}"/>
    <cellStyle name="Input 20" xfId="49484" xr:uid="{282D8479-74BA-49D7-A41D-DE07FCA97A4A}"/>
    <cellStyle name="Input 20 2" xfId="49485" xr:uid="{4ED7FF04-7A21-418E-A5EB-4BEAB64CD276}"/>
    <cellStyle name="Input 20 2 2" xfId="50683" xr:uid="{B0DCEF64-44D6-4594-AE62-22FDD5EA1BB7}"/>
    <cellStyle name="Input 20 3" xfId="50682" xr:uid="{D1ACB3E5-21D0-4DC3-8956-22409B8D3986}"/>
    <cellStyle name="Input 20 3 2" xfId="55286" xr:uid="{E8976557-AE7B-43D4-83D9-37B10C5E906F}"/>
    <cellStyle name="Input 21" xfId="49486" xr:uid="{1CD4BBB7-71E3-4DE2-AD0E-63050DCC8F94}"/>
    <cellStyle name="Input 21 2" xfId="49487" xr:uid="{2226B48E-EF27-48C8-AA4B-9D99C8ACB3E8}"/>
    <cellStyle name="Input 21 2 2" xfId="50685" xr:uid="{43E1043C-04A6-4C4C-85E4-A3E291A85347}"/>
    <cellStyle name="Input 21 3" xfId="50684" xr:uid="{49093995-6125-486F-97BB-7F4FF6E9808B}"/>
    <cellStyle name="Input 21 3 2" xfId="55282" xr:uid="{33F6FD49-0B18-4A3B-AA7A-72FB2F3FBBEE}"/>
    <cellStyle name="Input 22" xfId="49488" xr:uid="{8E2E9B0C-7B60-4D6F-A0E8-B9FBDE7ABA31}"/>
    <cellStyle name="Input 22 2" xfId="49489" xr:uid="{5651F6E5-CA60-445F-8944-8CC2485D3B2D}"/>
    <cellStyle name="Input 22 2 2" xfId="50687" xr:uid="{4A4EFF79-BD15-4AC2-B4AA-1DC31C79C6D8}"/>
    <cellStyle name="Input 22 3" xfId="50686" xr:uid="{E1F7DFBF-5643-464D-B4A1-7A0ED9462E61}"/>
    <cellStyle name="Input 22 3 2" xfId="55287" xr:uid="{B0927F37-2BE7-4E9F-A3BF-137A45892A28}"/>
    <cellStyle name="Input 23" xfId="49490" xr:uid="{AA8DBB4A-4FA7-4257-AA99-0BBDD55E580E}"/>
    <cellStyle name="Input 24" xfId="49491" xr:uid="{B0BD0A32-7CD1-450C-B9C2-BCCE1096368D}"/>
    <cellStyle name="Input 24 2" xfId="49492" xr:uid="{DAFE86BE-5661-4756-92FE-4050A2D799C0}"/>
    <cellStyle name="Input 24 2 2" xfId="50689" xr:uid="{1EA88FB0-183A-4CEE-A987-DCC6A6662D8F}"/>
    <cellStyle name="Input 24 3" xfId="50688" xr:uid="{0ED53EA4-484F-47D8-BFCB-949673000695}"/>
    <cellStyle name="Input 25" xfId="49493" xr:uid="{C14F03F1-73B3-4566-9E62-5C2298D2C668}"/>
    <cellStyle name="Input 25 2" xfId="49494" xr:uid="{B888C8BB-C39B-4C93-A46B-DE9BFF7D54A0}"/>
    <cellStyle name="Input 25 2 2" xfId="50691" xr:uid="{DBB8EA92-EBB1-4430-8FD7-48ADACA8CBBD}"/>
    <cellStyle name="Input 25 3" xfId="50690" xr:uid="{C513B9CB-3B30-41D1-B602-5B41B48BF6A4}"/>
    <cellStyle name="Input 26" xfId="49495" xr:uid="{C3236594-3C95-457E-9636-2F9AA7165842}"/>
    <cellStyle name="Input 26 2" xfId="49496" xr:uid="{CA08C258-C549-472D-B86C-9FFF5EAF1285}"/>
    <cellStyle name="Input 26 2 2" xfId="50693" xr:uid="{9332A410-C9EE-4208-88BD-85A1D61B70C9}"/>
    <cellStyle name="Input 26 3" xfId="50692" xr:uid="{ED918A5A-1EF2-41C8-A582-52EF43AA1A29}"/>
    <cellStyle name="Input 27" xfId="49497" xr:uid="{9E2556DB-6E71-40E8-B8F8-D8B4233D9778}"/>
    <cellStyle name="Input 27 2" xfId="49498" xr:uid="{5D24B282-7194-4F68-9673-408379C99DBE}"/>
    <cellStyle name="Input 27 2 2" xfId="50695" xr:uid="{A247A774-B4F0-403B-884C-A428D70EE227}"/>
    <cellStyle name="Input 27 3" xfId="50694" xr:uid="{0F0C063B-DEC8-42CD-A429-2F05A35D30E4}"/>
    <cellStyle name="Input 28" xfId="49499" xr:uid="{54D881A7-02B6-4BCF-A291-C329E6211C71}"/>
    <cellStyle name="Input 28 2" xfId="49500" xr:uid="{9E47D753-40D1-4A68-B5F8-2CD8D09254D6}"/>
    <cellStyle name="Input 28 2 2" xfId="50697" xr:uid="{52604DB5-133F-4E83-8390-1035267983CC}"/>
    <cellStyle name="Input 28 3" xfId="50696" xr:uid="{4A80BD78-957D-489D-BFF1-899A028CB71F}"/>
    <cellStyle name="Input 29" xfId="49501" xr:uid="{C0879314-6F95-4928-A842-4DA6ADF3E1F9}"/>
    <cellStyle name="Input 29 2" xfId="50698" xr:uid="{8E7EDF8A-78BD-4919-81BE-5DCA0579F66B}"/>
    <cellStyle name="Input 3" xfId="205" xr:uid="{25E2EA06-C376-4176-9349-0C32E483CD72}"/>
    <cellStyle name="Input 3 10" xfId="54168" xr:uid="{0C181297-2C8C-4C90-B1BF-41F204AE86D4}"/>
    <cellStyle name="Input 3 11" xfId="54452" xr:uid="{07A5ED45-9C23-4C2F-8CBD-BDB6335DAAB7}"/>
    <cellStyle name="Input 3 12" xfId="54730" xr:uid="{66BF9970-56A4-4D9C-A075-FD145E14D9AE}"/>
    <cellStyle name="Input 3 13" xfId="55008" xr:uid="{E2EE1EE6-18FD-40BE-A9B4-80EE48DC8EEF}"/>
    <cellStyle name="Input 3 14" xfId="55292" xr:uid="{BD7C5437-8886-4B4A-B01F-C64EA46B1924}"/>
    <cellStyle name="Input 3 15" xfId="55570" xr:uid="{6AC918F8-3F66-485C-AC9F-7DA5EFE3612A}"/>
    <cellStyle name="Input 3 16" xfId="55848" xr:uid="{3CF26EA7-6445-49F2-AE30-310E2028BA13}"/>
    <cellStyle name="Input 3 17" xfId="53620" xr:uid="{359D2A5A-DFBD-46F6-A7CF-A21CAB3E2D6B}"/>
    <cellStyle name="Input 3 18" xfId="4680" xr:uid="{84B9779D-F6E3-4C16-AC42-2D85B0B30417}"/>
    <cellStyle name="Input 3 2" xfId="1384" xr:uid="{025DB0F0-2BCF-441B-A3ED-EC1A07EDE278}"/>
    <cellStyle name="Input 3 2 10" xfId="53662" xr:uid="{AC08645D-5F40-4349-A2A4-4A77E5455297}"/>
    <cellStyle name="Input 3 2 11" xfId="49503" xr:uid="{24B4968F-80C4-47CE-B6C3-7AC58C26DC34}"/>
    <cellStyle name="Input 3 2 2" xfId="1859" xr:uid="{3BBFAF8C-CCF3-477D-A556-96E9FA33B7D5}"/>
    <cellStyle name="Input 3 2 2 2" xfId="49505" xr:uid="{158A2A6E-B800-4040-8C5E-93BE8E824259}"/>
    <cellStyle name="Input 3 2 2 2 2" xfId="49506" xr:uid="{09D0FA3B-DC97-475B-B028-48BC07BA23A8}"/>
    <cellStyle name="Input 3 2 2 2 2 2" xfId="50703" xr:uid="{F0A57BC8-D88E-4117-AC5C-B8F0ECA2DEC7}"/>
    <cellStyle name="Input 3 2 2 2 3" xfId="50702" xr:uid="{94DDF000-35D9-4AEA-8762-91757CED6BB4}"/>
    <cellStyle name="Input 3 2 2 3" xfId="49507" xr:uid="{41B618DB-8703-4889-9C8E-F29E410E47DC}"/>
    <cellStyle name="Input 3 2 2 3 2" xfId="50704" xr:uid="{BF6ED5F5-5795-4241-965A-33C464E21927}"/>
    <cellStyle name="Input 3 2 2 4" xfId="50701" xr:uid="{C6587DFF-52F0-4801-8811-49D53FC2DB60}"/>
    <cellStyle name="Input 3 2 2 4 2" xfId="53937" xr:uid="{05631581-CADE-4AE8-A6C5-61982E8F46A5}"/>
    <cellStyle name="Input 3 2 2 5" xfId="49504" xr:uid="{24C44EDE-F82F-470D-990D-B6CF0604BAA3}"/>
    <cellStyle name="Input 3 2 3" xfId="49508" xr:uid="{27C347A1-BA6B-438C-95B5-D6F4930B56A3}"/>
    <cellStyle name="Input 3 2 3 2" xfId="49509" xr:uid="{9CDA6A06-A7B9-4FFB-ABA5-C99EB781100D}"/>
    <cellStyle name="Input 3 2 3 2 2" xfId="50706" xr:uid="{AA52625C-3BB2-47D7-A907-B2D1F9E00C81}"/>
    <cellStyle name="Input 3 2 3 3" xfId="50705" xr:uid="{5A304D7F-5052-4ADF-B9B1-695509131520}"/>
    <cellStyle name="Input 3 2 3 3 2" xfId="54212" xr:uid="{919000B3-D013-4E90-B8E0-111EBF799F7A}"/>
    <cellStyle name="Input 3 2 4" xfId="49510" xr:uid="{2A02C860-4458-4E2D-95BD-4B8951525D7C}"/>
    <cellStyle name="Input 3 2 4 2" xfId="50707" xr:uid="{1D776EA4-3706-4E20-BA80-B538C7057146}"/>
    <cellStyle name="Input 3 2 4 2 2" xfId="54496" xr:uid="{B1787134-92D2-4A0A-8679-F96E8B00E063}"/>
    <cellStyle name="Input 3 2 5" xfId="50700" xr:uid="{E0F50CE9-67FC-4FF7-A301-4FD7C391D145}"/>
    <cellStyle name="Input 3 2 5 2" xfId="54774" xr:uid="{3DE1D42E-4220-49E8-803E-82B38F81AC06}"/>
    <cellStyle name="Input 3 2 6" xfId="55052" xr:uid="{51896E16-5F5E-43F2-A58B-6BF9E6702A58}"/>
    <cellStyle name="Input 3 2 7" xfId="55336" xr:uid="{D7C8DD24-B650-4E35-84E8-47A831F06DA5}"/>
    <cellStyle name="Input 3 2 8" xfId="55614" xr:uid="{0D0AC0DD-09A9-4E16-AFC2-5427510DC464}"/>
    <cellStyle name="Input 3 2 9" xfId="55892" xr:uid="{5354CDE1-E7F4-4B3B-8AEB-B08347ADB0EC}"/>
    <cellStyle name="Input 3 3" xfId="1385" xr:uid="{44BE1F38-0950-4223-97EC-0FEA53A79C21}"/>
    <cellStyle name="Input 3 3 10" xfId="53694" xr:uid="{BC4D9C93-163C-4998-BB75-646E52F6C36A}"/>
    <cellStyle name="Input 3 3 11" xfId="49511" xr:uid="{89E57FEB-F0DE-457A-B669-4439BD53847A}"/>
    <cellStyle name="Input 3 3 2" xfId="1860" xr:uid="{947D65EE-1A09-4B94-9F44-E1C9662B3550}"/>
    <cellStyle name="Input 3 3 2 2" xfId="49513" xr:uid="{9D4AA827-371D-4308-B12A-3C6857167FD2}"/>
    <cellStyle name="Input 3 3 2 2 2" xfId="50710" xr:uid="{E8A40E8B-425D-4FC3-8722-50BCA3FB332F}"/>
    <cellStyle name="Input 3 3 2 3" xfId="50709" xr:uid="{42B3224D-34F9-456E-924D-FC6193B8039C}"/>
    <cellStyle name="Input 3 3 2 3 2" xfId="53970" xr:uid="{553A6783-284A-49AC-A196-F7FEB7502A63}"/>
    <cellStyle name="Input 3 3 2 4" xfId="49512" xr:uid="{77746B11-3556-4765-A12B-1DC71FD454B0}"/>
    <cellStyle name="Input 3 3 3" xfId="49514" xr:uid="{9FF00E73-568C-4963-9523-522A388AD2AD}"/>
    <cellStyle name="Input 3 3 3 2" xfId="50711" xr:uid="{65CCC9DF-109C-4C58-8A17-AC93C296538F}"/>
    <cellStyle name="Input 3 3 3 2 2" xfId="54246" xr:uid="{FA2A8ED9-0D63-4CFD-A710-9746E54E686E}"/>
    <cellStyle name="Input 3 3 4" xfId="50708" xr:uid="{501E07AE-FA48-43D6-A105-6F7F3DB8F537}"/>
    <cellStyle name="Input 3 3 4 2" xfId="54530" xr:uid="{5BE29B2F-7EC7-4A05-AF07-D201D7872E7E}"/>
    <cellStyle name="Input 3 3 5" xfId="54808" xr:uid="{73EBC68E-A553-49C0-A060-B8636FA3276A}"/>
    <cellStyle name="Input 3 3 6" xfId="55086" xr:uid="{39EE2102-C1EF-4E53-928C-67BCB26D520C}"/>
    <cellStyle name="Input 3 3 7" xfId="55370" xr:uid="{E2A3E956-80F1-437B-B2AE-7497548CB6CA}"/>
    <cellStyle name="Input 3 3 8" xfId="55648" xr:uid="{BC7A8891-B642-4F58-9CA2-46C42843F246}"/>
    <cellStyle name="Input 3 3 9" xfId="55926" xr:uid="{25EFED16-0F98-40C8-A6B8-1CC923D3561C}"/>
    <cellStyle name="Input 3 4" xfId="1386" xr:uid="{223B9AFF-AEE8-4B2E-A417-C6E4E8CE1DEA}"/>
    <cellStyle name="Input 3 4 10" xfId="53727" xr:uid="{DEFE343E-497A-421D-9FB4-92C226F6AE12}"/>
    <cellStyle name="Input 3 4 11" xfId="49515" xr:uid="{97DA1F41-9293-48F0-AD84-010667D7EF94}"/>
    <cellStyle name="Input 3 4 2" xfId="1861" xr:uid="{AF3186F1-66B3-4C8F-B71E-3BCBCD30263E}"/>
    <cellStyle name="Input 3 4 2 2" xfId="50713" xr:uid="{55FBC2A8-42E4-48A6-A3AD-FECDFDBA5B6E}"/>
    <cellStyle name="Input 3 4 2 2 2" xfId="54003" xr:uid="{B39C4A24-7411-4935-BBB5-C6EFA70ED6D6}"/>
    <cellStyle name="Input 3 4 2 3" xfId="49516" xr:uid="{98695A1D-A7A5-48F9-A955-D77A0834C710}"/>
    <cellStyle name="Input 3 4 3" xfId="50712" xr:uid="{5FC8CA4F-C02C-47DC-944C-20DDE8ED963E}"/>
    <cellStyle name="Input 3 4 3 2" xfId="54280" xr:uid="{59B68945-977B-456F-B0E5-C4C72CB4D8A6}"/>
    <cellStyle name="Input 3 4 4" xfId="54564" xr:uid="{B97B3B50-39BD-46F9-93B3-B63F21A149A0}"/>
    <cellStyle name="Input 3 4 5" xfId="54842" xr:uid="{8FB43F68-B889-4A10-B5D1-B8BD781B0118}"/>
    <cellStyle name="Input 3 4 6" xfId="55120" xr:uid="{D71CF09D-29BE-406A-B463-7FE4878B8AAA}"/>
    <cellStyle name="Input 3 4 7" xfId="55404" xr:uid="{FC585F28-F2FC-4AC0-97A0-C2F8F862266C}"/>
    <cellStyle name="Input 3 4 8" xfId="55682" xr:uid="{4B327595-CE82-44FB-BA18-9BD86190DF3B}"/>
    <cellStyle name="Input 3 4 9" xfId="55960" xr:uid="{A7B88846-26E7-4D50-83FD-4589D19AEC6E}"/>
    <cellStyle name="Input 3 5" xfId="1383" xr:uid="{19D1AA74-9683-426D-9471-5F0931E03EE7}"/>
    <cellStyle name="Input 3 5 10" xfId="53760" xr:uid="{E6EB0C99-0142-4B44-8A5E-7C4CCB3B8E20}"/>
    <cellStyle name="Input 3 5 11" xfId="49517" xr:uid="{4D8D2F7D-7A30-4C16-9BE0-77A2090CCCEB}"/>
    <cellStyle name="Input 3 5 2" xfId="1858" xr:uid="{56C19E5E-DC9F-46C1-8571-B3BC3DDEA666}"/>
    <cellStyle name="Input 3 5 2 2" xfId="54036" xr:uid="{212F0FEB-1D64-4998-AE64-37ED19DD5017}"/>
    <cellStyle name="Input 3 5 2 3" xfId="50714" xr:uid="{0647AC1D-E0D7-4CB6-9EEB-0BD422CDF006}"/>
    <cellStyle name="Input 3 5 3" xfId="54314" xr:uid="{C370872C-3637-45C9-A032-F9E24D78BB39}"/>
    <cellStyle name="Input 3 5 4" xfId="54598" xr:uid="{F4F5C5A6-F4E3-4795-B1C3-1682C39BBC45}"/>
    <cellStyle name="Input 3 5 5" xfId="54876" xr:uid="{EFF76584-81AE-4589-AD85-66AE4271CE1B}"/>
    <cellStyle name="Input 3 5 6" xfId="55154" xr:uid="{762ED4C3-9620-4656-8683-87460FBF4C5C}"/>
    <cellStyle name="Input 3 5 7" xfId="55438" xr:uid="{A1E8D10B-00D8-4956-B2B6-F2F03360BE2D}"/>
    <cellStyle name="Input 3 5 8" xfId="55716" xr:uid="{F0C11896-027E-442F-81B3-49219E0002AA}"/>
    <cellStyle name="Input 3 5 9" xfId="55994" xr:uid="{84EB929B-C316-4145-82A2-57F523210A04}"/>
    <cellStyle name="Input 3 6" xfId="1833" xr:uid="{560DCC1A-B8ED-4A61-AD1F-A9380DBDE68A}"/>
    <cellStyle name="Input 3 6 10" xfId="53792" xr:uid="{0AA67EA9-7AEF-4A3D-B5A7-AFCD460E98C0}"/>
    <cellStyle name="Input 3 6 11" xfId="49502" xr:uid="{5F13926B-AC2D-47EA-AB77-3DFAD59FC6FA}"/>
    <cellStyle name="Input 3 6 2" xfId="54069" xr:uid="{DDB11ABF-4D50-481A-ABD9-A2218009236D}"/>
    <cellStyle name="Input 3 6 3" xfId="54347" xr:uid="{0A9FA355-C9BE-4F91-97E1-403B5022DA24}"/>
    <cellStyle name="Input 3 6 4" xfId="54631" xr:uid="{BEE22F57-27CE-48A3-B008-7AD83A4CD904}"/>
    <cellStyle name="Input 3 6 5" xfId="54909" xr:uid="{AA813E03-4CF7-498E-9240-C7F1AE227E4D}"/>
    <cellStyle name="Input 3 6 6" xfId="55187" xr:uid="{682B8E38-51FE-4573-9B59-2418CF392D7C}"/>
    <cellStyle name="Input 3 6 7" xfId="55471" xr:uid="{6564828E-E4DE-4F5F-B83A-56461DB154F6}"/>
    <cellStyle name="Input 3 6 8" xfId="55749" xr:uid="{32EEE386-5B07-4D9A-82B8-AF9170F66038}"/>
    <cellStyle name="Input 3 6 9" xfId="56027" xr:uid="{CAFE9717-43F6-4F1B-B907-C17026DAD252}"/>
    <cellStyle name="Input 3 7" xfId="50699" xr:uid="{0F199A33-FA84-444A-BDC8-93621F7DAF2A}"/>
    <cellStyle name="Input 3 7 10" xfId="53824" xr:uid="{6267C08E-1099-403C-AE94-0E88F8442A34}"/>
    <cellStyle name="Input 3 7 2" xfId="54102" xr:uid="{58E9E699-4856-4DAE-B455-E62AAE9865CD}"/>
    <cellStyle name="Input 3 7 3" xfId="54380" xr:uid="{DAC98352-B92C-4DC1-9E72-BD354A0709D9}"/>
    <cellStyle name="Input 3 7 4" xfId="54664" xr:uid="{562CA558-39EC-423D-B201-CCC0F81E5052}"/>
    <cellStyle name="Input 3 7 5" xfId="54942" xr:uid="{D1D2700D-B586-4339-88D8-B00A48626D07}"/>
    <cellStyle name="Input 3 7 6" xfId="55220" xr:uid="{4FF31DA3-0703-4437-9059-9C1EEF18B882}"/>
    <cellStyle name="Input 3 7 7" xfId="55504" xr:uid="{DB4A17C7-70B9-451A-AB19-B86C468A338F}"/>
    <cellStyle name="Input 3 7 8" xfId="55782" xr:uid="{5B1310CF-E43F-432F-A499-8B2F63F1C627}"/>
    <cellStyle name="Input 3 7 9" xfId="56060" xr:uid="{CF106A0B-9E4D-4A33-A82D-DB58C0920AD5}"/>
    <cellStyle name="Input 3 8" xfId="53857" xr:uid="{1BD18882-D84D-4441-975F-70B769B90AD7}"/>
    <cellStyle name="Input 3 8 2" xfId="54135" xr:uid="{2FE36140-E2A6-4EA3-8BAA-28F9F0059D4C}"/>
    <cellStyle name="Input 3 8 3" xfId="54413" xr:uid="{9EB68439-3B98-4284-B7CE-4EE41AF37188}"/>
    <cellStyle name="Input 3 8 4" xfId="54697" xr:uid="{D20E7392-FE5C-4310-BBBC-7F04C367E100}"/>
    <cellStyle name="Input 3 8 5" xfId="54975" xr:uid="{32590104-D8D7-4183-ADA5-83B5B2428551}"/>
    <cellStyle name="Input 3 8 6" xfId="55253" xr:uid="{C76D3D57-78DB-4F8C-8B72-E5E3843B042F}"/>
    <cellStyle name="Input 3 8 7" xfId="55537" xr:uid="{FE799598-CDBC-4B89-9ABD-DDA3ECBB192B}"/>
    <cellStyle name="Input 3 8 8" xfId="55815" xr:uid="{5FAAB0F1-5885-4632-840C-F6A2CB6BE9CA}"/>
    <cellStyle name="Input 3 8 9" xfId="56093" xr:uid="{7CEE1C1E-048C-4998-A184-EC7DDB8C7C44}"/>
    <cellStyle name="Input 3 9" xfId="53894" xr:uid="{2993466E-F1B5-43E4-B281-9D1A322AEDBE}"/>
    <cellStyle name="Input 3_4_Pere April 2010 (version 1)" xfId="49518" xr:uid="{3F26ADB6-82BE-4E80-9FD2-0DFBC68BDD64}"/>
    <cellStyle name="Input 30" xfId="49519" xr:uid="{D6A6A4E4-A016-4E6C-9C0F-99D5F3DB23E1}"/>
    <cellStyle name="Input 30 2" xfId="50715" xr:uid="{9C105F3A-EE34-4ED0-897A-DC9B5414E7F1}"/>
    <cellStyle name="Input 31" xfId="49520" xr:uid="{23D20B15-0C7F-41AE-84C6-FCEA325BE923}"/>
    <cellStyle name="Input 31 2" xfId="50716" xr:uid="{F3C3845C-4C2C-412D-9014-46D18F3093D7}"/>
    <cellStyle name="Input 32" xfId="53613" xr:uid="{1067C930-A887-40D6-8775-686231D850F8}"/>
    <cellStyle name="Input 33" xfId="56447" xr:uid="{C0ADDA70-F9BC-41F8-954B-FDB9B6965BAF}"/>
    <cellStyle name="Input 4" xfId="1387" xr:uid="{74BA385C-3368-452E-A2CB-C0018B5E0BBF}"/>
    <cellStyle name="Input 4 10" xfId="54167" xr:uid="{C4E4AED4-A4EB-46F7-BDC5-E3588E31735A}"/>
    <cellStyle name="Input 4 11" xfId="54451" xr:uid="{859865A4-CA49-48E6-92FE-D142B42AB977}"/>
    <cellStyle name="Input 4 12" xfId="54729" xr:uid="{8C7586A4-4F2E-4E1A-A8F6-D3EBA26D5615}"/>
    <cellStyle name="Input 4 13" xfId="55007" xr:uid="{299D0B33-570C-4488-919F-EA5A9CA06BC1}"/>
    <cellStyle name="Input 4 14" xfId="55291" xr:uid="{205BFD34-BAB9-4D14-8726-CB7926F90B50}"/>
    <cellStyle name="Input 4 15" xfId="55569" xr:uid="{CBCF870C-A81C-46B2-9C81-3D2F3F65C9BB}"/>
    <cellStyle name="Input 4 16" xfId="55847" xr:uid="{29D3EA8A-802A-402B-BB20-FEFF114E25DC}"/>
    <cellStyle name="Input 4 17" xfId="53619" xr:uid="{EFD1AD24-E2BA-4016-AB81-C6857A622FEC}"/>
    <cellStyle name="Input 4 18" xfId="49521" xr:uid="{CFC442E6-9B84-4260-AB1C-AF0781706239}"/>
    <cellStyle name="Input 4 2" xfId="1862" xr:uid="{94132A85-FFAA-4008-AA83-79F82A3804C1}"/>
    <cellStyle name="Input 4 2 10" xfId="53661" xr:uid="{D94AA9D3-B518-41FF-A9CD-4C7289385DAB}"/>
    <cellStyle name="Input 4 2 11" xfId="49522" xr:uid="{A95F7B3B-BF5C-4239-BA83-F82AC21D9593}"/>
    <cellStyle name="Input 4 2 2" xfId="49523" xr:uid="{58D4F6F3-D55F-4FF1-9220-D64D49CA69C9}"/>
    <cellStyle name="Input 4 2 2 2" xfId="49524" xr:uid="{74298E53-8C51-4916-8ED1-C1158AE3B1B7}"/>
    <cellStyle name="Input 4 2 2 2 2" xfId="50720" xr:uid="{CECFC008-1DF5-41C5-8C85-6F3CC5198048}"/>
    <cellStyle name="Input 4 2 2 3" xfId="50719" xr:uid="{B991E3F7-F308-4FFB-BB3B-EFB853AC2AD1}"/>
    <cellStyle name="Input 4 2 2 3 2" xfId="53936" xr:uid="{16A2D5D3-58F0-4504-BE7E-EB20DDD2F888}"/>
    <cellStyle name="Input 4 2 3" xfId="49525" xr:uid="{CF9CD36F-E403-472E-9D91-8543B1E7A37D}"/>
    <cellStyle name="Input 4 2 3 2" xfId="50721" xr:uid="{2559F059-4787-4848-8B58-AC04433E0111}"/>
    <cellStyle name="Input 4 2 3 2 2" xfId="54211" xr:uid="{2A9A8C83-DDDB-4A6A-AC48-49D4E4E8954C}"/>
    <cellStyle name="Input 4 2 4" xfId="50718" xr:uid="{CEFADBB0-A2C9-4C60-813F-45DB0DD84B09}"/>
    <cellStyle name="Input 4 2 4 2" xfId="54495" xr:uid="{1A575522-8E41-40AD-95E7-657AAAFB895C}"/>
    <cellStyle name="Input 4 2 5" xfId="54773" xr:uid="{F377BEDF-C359-4732-98E2-435B88293AF2}"/>
    <cellStyle name="Input 4 2 6" xfId="55051" xr:uid="{55ED49B2-C3CC-492F-91DA-56EBB7A55F09}"/>
    <cellStyle name="Input 4 2 7" xfId="55335" xr:uid="{0B16C78E-9A49-4CAE-9259-D2A270708E26}"/>
    <cellStyle name="Input 4 2 8" xfId="55613" xr:uid="{57437A23-8B54-4E3E-88B8-E541C32DBCAE}"/>
    <cellStyle name="Input 4 2 9" xfId="55891" xr:uid="{9CBAEA04-2C1C-4B59-9A7E-461DED074E8E}"/>
    <cellStyle name="Input 4 3" xfId="49526" xr:uid="{8B37FFDF-48EF-48AF-8EB5-89D21719F73B}"/>
    <cellStyle name="Input 4 3 10" xfId="53693" xr:uid="{96DA8441-9CED-4668-9089-F6272F319678}"/>
    <cellStyle name="Input 4 3 2" xfId="49527" xr:uid="{1B126ACA-28CE-4BBD-9353-D60B4FB0845C}"/>
    <cellStyle name="Input 4 3 2 2" xfId="50723" xr:uid="{695E94BE-18DC-47EB-933B-327AA5074E46}"/>
    <cellStyle name="Input 4 3 2 2 2" xfId="53969" xr:uid="{53B45B58-339E-4B88-B272-196F58C9363D}"/>
    <cellStyle name="Input 4 3 3" xfId="50722" xr:uid="{74159571-647C-459E-B05F-60FB206B48FF}"/>
    <cellStyle name="Input 4 3 3 2" xfId="54245" xr:uid="{70286945-7958-4AE4-B277-0B71807012B0}"/>
    <cellStyle name="Input 4 3 4" xfId="54529" xr:uid="{99766DAC-D640-4701-88DD-FCA41CBA7BF6}"/>
    <cellStyle name="Input 4 3 5" xfId="54807" xr:uid="{CCB8B337-35E2-437C-A990-80CE5CE2E4DF}"/>
    <cellStyle name="Input 4 3 6" xfId="55085" xr:uid="{0F8B11FD-CF36-40BF-ABB5-E3450272D301}"/>
    <cellStyle name="Input 4 3 7" xfId="55369" xr:uid="{61734668-3F6B-46AC-AEA2-CF33FA80311E}"/>
    <cellStyle name="Input 4 3 8" xfId="55647" xr:uid="{1CE86530-C1E1-4FF9-BD32-95B0BC3E7DA4}"/>
    <cellStyle name="Input 4 3 9" xfId="55925" xr:uid="{BCB87A91-2D76-4C25-BC85-B9C2E4459F92}"/>
    <cellStyle name="Input 4 4" xfId="49528" xr:uid="{4F2C4E3C-77E0-46F4-9531-E88DE5EE78FB}"/>
    <cellStyle name="Input 4 4 10" xfId="53726" xr:uid="{3F627CC0-72AB-4229-8C34-9F93D89F9A40}"/>
    <cellStyle name="Input 4 4 2" xfId="50724" xr:uid="{56D2B364-B3DA-4CB9-8125-5B9FF0BD5E85}"/>
    <cellStyle name="Input 4 4 2 2" xfId="54002" xr:uid="{B8AAE30F-5326-4A56-A5DE-0613CB17B960}"/>
    <cellStyle name="Input 4 4 3" xfId="54279" xr:uid="{1006D9C4-2B0C-4A2A-9D5A-45179691BFB9}"/>
    <cellStyle name="Input 4 4 4" xfId="54563" xr:uid="{E52CADA2-D012-4108-90B0-CE63DB682D19}"/>
    <cellStyle name="Input 4 4 5" xfId="54841" xr:uid="{C822FEE9-9FFB-48C5-B472-F6EC12105BFB}"/>
    <cellStyle name="Input 4 4 6" xfId="55119" xr:uid="{CF5E6A37-04A5-4139-941F-13C2BB719ADE}"/>
    <cellStyle name="Input 4 4 7" xfId="55403" xr:uid="{1EA360DB-C8FC-47C9-8B0A-1276415D88BE}"/>
    <cellStyle name="Input 4 4 8" xfId="55681" xr:uid="{85714C7E-7261-407B-BA8A-9C8CF949D1BD}"/>
    <cellStyle name="Input 4 4 9" xfId="55959" xr:uid="{E71F69CA-2FB4-4DBE-9DC7-0030A7F79BA3}"/>
    <cellStyle name="Input 4 5" xfId="50717" xr:uid="{52F1975F-1DDA-4B44-A625-BCD1C0B8A1A2}"/>
    <cellStyle name="Input 4 5 10" xfId="53759" xr:uid="{0D34F80A-794A-4163-8AC6-A037585F4B70}"/>
    <cellStyle name="Input 4 5 2" xfId="54035" xr:uid="{804060B7-AF2A-4997-9994-FBC3D4C04C95}"/>
    <cellStyle name="Input 4 5 3" xfId="54313" xr:uid="{F8813E9E-7BD2-4CE4-BD76-0AB339FA6ABC}"/>
    <cellStyle name="Input 4 5 4" xfId="54597" xr:uid="{89BDC4EC-6BA2-458B-ACFD-7C4EA9187293}"/>
    <cellStyle name="Input 4 5 5" xfId="54875" xr:uid="{46BFE990-0D7D-467E-A0F1-E48C83297701}"/>
    <cellStyle name="Input 4 5 6" xfId="55153" xr:uid="{99CA6E66-2EEC-4BB2-8F3F-CE6EC94572E8}"/>
    <cellStyle name="Input 4 5 7" xfId="55437" xr:uid="{62CA02BB-DB62-4E97-8AE5-7B2769F9E60A}"/>
    <cellStyle name="Input 4 5 8" xfId="55715" xr:uid="{9E589F3D-473D-4350-BA98-244CC45190F0}"/>
    <cellStyle name="Input 4 5 9" xfId="55993" xr:uid="{E1307A13-454B-4157-9DA3-676DEA538B44}"/>
    <cellStyle name="Input 4 6" xfId="53791" xr:uid="{4CE6CB0D-BE13-43D3-8E82-371322D0BADC}"/>
    <cellStyle name="Input 4 6 2" xfId="54068" xr:uid="{C616C062-4A4B-406E-84B7-C47C121F03A7}"/>
    <cellStyle name="Input 4 6 3" xfId="54346" xr:uid="{35710A14-A391-494D-8616-AB861528BAE6}"/>
    <cellStyle name="Input 4 6 4" xfId="54630" xr:uid="{3F438325-4314-45F4-913F-FA463A85A9E7}"/>
    <cellStyle name="Input 4 6 5" xfId="54908" xr:uid="{83D581E7-8B98-482C-BBC9-3A22832A12BC}"/>
    <cellStyle name="Input 4 6 6" xfId="55186" xr:uid="{C629EC13-031B-4CC2-B83D-62699555C78B}"/>
    <cellStyle name="Input 4 6 7" xfId="55470" xr:uid="{6F99586A-26A5-43EE-BC0E-CAE4CF0C734E}"/>
    <cellStyle name="Input 4 6 8" xfId="55748" xr:uid="{D4B473DF-7071-4821-850F-F272B55375EE}"/>
    <cellStyle name="Input 4 6 9" xfId="56026" xr:uid="{57A6FE25-5340-426A-99BE-27D86670DB7C}"/>
    <cellStyle name="Input 4 7" xfId="53823" xr:uid="{BE1A5377-72ED-4EC0-AD26-24DE80F3090D}"/>
    <cellStyle name="Input 4 7 2" xfId="54101" xr:uid="{C8D98E09-FCF7-4158-BAD6-84E34768AA33}"/>
    <cellStyle name="Input 4 7 3" xfId="54379" xr:uid="{4C2E021D-0EBA-4831-A459-C60B079ECB9B}"/>
    <cellStyle name="Input 4 7 4" xfId="54663" xr:uid="{78DB8512-1D0C-4D23-9FC4-48E1A7C0E157}"/>
    <cellStyle name="Input 4 7 5" xfId="54941" xr:uid="{047347A8-16F1-41D0-A603-B4C878C5E076}"/>
    <cellStyle name="Input 4 7 6" xfId="55219" xr:uid="{FEFD8872-DCEE-4550-9AB4-4AB3DAD54B41}"/>
    <cellStyle name="Input 4 7 7" xfId="55503" xr:uid="{0EFDFD64-65CB-4AD1-8AEF-9CEA88268C75}"/>
    <cellStyle name="Input 4 7 8" xfId="55781" xr:uid="{B6D79A43-2FA9-44D3-9EC5-59A69EEF17DE}"/>
    <cellStyle name="Input 4 7 9" xfId="56059" xr:uid="{EBEC48DE-1425-467B-A8F7-8B1BE4AB9026}"/>
    <cellStyle name="Input 4 8" xfId="53856" xr:uid="{899E134D-5FC3-49F4-9973-E8D3F76126F5}"/>
    <cellStyle name="Input 4 8 2" xfId="54134" xr:uid="{2EFC22F1-075E-4F4F-A475-2A97FFE1D36E}"/>
    <cellStyle name="Input 4 8 3" xfId="54412" xr:uid="{EE2AC254-33C4-4B65-A79A-EBC1C3A1BC0C}"/>
    <cellStyle name="Input 4 8 4" xfId="54696" xr:uid="{6F173EC8-2A3A-47A4-8F0E-32DCF23CD1C8}"/>
    <cellStyle name="Input 4 8 5" xfId="54974" xr:uid="{A0B7837D-0A97-4B04-951C-FA8AF650E81A}"/>
    <cellStyle name="Input 4 8 6" xfId="55252" xr:uid="{68201E2D-18DE-4984-B535-E6DF73CF97C1}"/>
    <cellStyle name="Input 4 8 7" xfId="55536" xr:uid="{29165082-CBD4-4469-A4D6-D12E2F389F16}"/>
    <cellStyle name="Input 4 8 8" xfId="55814" xr:uid="{13320A2A-8023-469A-B562-D174C25D1347}"/>
    <cellStyle name="Input 4 8 9" xfId="56092" xr:uid="{E2A7D2BE-E08E-40A0-856D-804B29F410C1}"/>
    <cellStyle name="Input 4 9" xfId="53893" xr:uid="{0C02E13C-347B-48C8-AC76-AA3541957EC6}"/>
    <cellStyle name="Input 5" xfId="49529" xr:uid="{768239E1-91D8-4C4E-A140-99FD1723F415}"/>
    <cellStyle name="Input 5 10" xfId="54179" xr:uid="{61589EC8-00EC-4F4E-9F5B-6ED40C710A07}"/>
    <cellStyle name="Input 5 11" xfId="54463" xr:uid="{E0A5B2CD-B157-4A25-969C-6C58D2E89681}"/>
    <cellStyle name="Input 5 12" xfId="54741" xr:uid="{09305AE9-A4C8-4DED-A1A9-15E0F2922E71}"/>
    <cellStyle name="Input 5 13" xfId="55019" xr:uid="{70639EB2-DD94-41A6-9104-8B17B0688412}"/>
    <cellStyle name="Input 5 14" xfId="55303" xr:uid="{ACDDA841-5111-469F-81E5-24A712484BE8}"/>
    <cellStyle name="Input 5 15" xfId="55581" xr:uid="{2BF94EBF-EDA1-472E-BADC-C65EE167C0BE}"/>
    <cellStyle name="Input 5 16" xfId="55859" xr:uid="{3BD0E40C-167C-480C-A754-A90A634B724D}"/>
    <cellStyle name="Input 5 17" xfId="53631" xr:uid="{F06C822A-4686-4DFC-9980-2A2885E27BDC}"/>
    <cellStyle name="Input 5 2" xfId="49530" xr:uid="{64937477-C020-4C3F-9D1F-2BB74653EB69}"/>
    <cellStyle name="Input 5 2 10" xfId="53673" xr:uid="{23E6A127-B09A-42C4-B33D-1B9B2F8C99DB}"/>
    <cellStyle name="Input 5 2 2" xfId="49531" xr:uid="{33FCEAD2-5DB5-41C4-95EF-9326B64CF777}"/>
    <cellStyle name="Input 5 2 2 2" xfId="49532" xr:uid="{C8AC27E9-E17B-45CB-BA32-3B04E8739450}"/>
    <cellStyle name="Input 5 2 2 2 2" xfId="50728" xr:uid="{0DF62D06-8DA1-4B47-8822-20F02FE98E31}"/>
    <cellStyle name="Input 5 2 2 3" xfId="50727" xr:uid="{82992F0F-1D27-4CFF-AFCE-0B50C3445050}"/>
    <cellStyle name="Input 5 2 2 3 2" xfId="53948" xr:uid="{DC928CE7-ECAC-42E1-B228-15D716B459EC}"/>
    <cellStyle name="Input 5 2 3" xfId="49533" xr:uid="{E7EC79C6-EB8E-438C-AB64-64773A932294}"/>
    <cellStyle name="Input 5 2 3 2" xfId="50729" xr:uid="{FDDF55AB-D16F-4FBE-AF5D-3FD94753D771}"/>
    <cellStyle name="Input 5 2 3 2 2" xfId="54223" xr:uid="{62CE5635-74D6-440C-AFDE-00E7BCE7A1E4}"/>
    <cellStyle name="Input 5 2 4" xfId="50726" xr:uid="{D9FAD2AF-1850-4233-B4A0-33580230FAFC}"/>
    <cellStyle name="Input 5 2 4 2" xfId="54507" xr:uid="{C820B482-23F4-41EA-8642-71DCB8F4C9A5}"/>
    <cellStyle name="Input 5 2 5" xfId="54785" xr:uid="{2716B0B5-BE1B-4D10-B562-BC1878B14D3C}"/>
    <cellStyle name="Input 5 2 6" xfId="55063" xr:uid="{F51C58F3-4C4A-466C-96CC-B97DB92FA0BB}"/>
    <cellStyle name="Input 5 2 7" xfId="55347" xr:uid="{DE56F19D-4EB1-4F4C-94CE-D4D7FB988481}"/>
    <cellStyle name="Input 5 2 8" xfId="55625" xr:uid="{541DEE99-0F34-414D-AD63-EA25E851A4E3}"/>
    <cellStyle name="Input 5 2 9" xfId="55903" xr:uid="{C51F68CB-02AE-4EA2-B70A-D8E62040880B}"/>
    <cellStyle name="Input 5 3" xfId="49534" xr:uid="{48A3A206-95D1-47CB-8BAA-82B84A6B3B49}"/>
    <cellStyle name="Input 5 3 10" xfId="53705" xr:uid="{4D2F766A-FF58-477E-A891-55C6F286FEBD}"/>
    <cellStyle name="Input 5 3 2" xfId="49535" xr:uid="{0AA61ED8-902C-4A2F-81BE-1B3A4FA6B8B5}"/>
    <cellStyle name="Input 5 3 2 2" xfId="50731" xr:uid="{26241A58-F3AC-4FF8-B6C2-56C2FC0736EB}"/>
    <cellStyle name="Input 5 3 2 2 2" xfId="53981" xr:uid="{F91FF508-9C6B-4E32-A8B3-C78260B84B4D}"/>
    <cellStyle name="Input 5 3 3" xfId="50730" xr:uid="{53EC5160-B36D-4774-86A7-DB8C06AE688B}"/>
    <cellStyle name="Input 5 3 3 2" xfId="54257" xr:uid="{6C80E53F-79A7-4E80-ADD0-633D61EC77F5}"/>
    <cellStyle name="Input 5 3 4" xfId="54541" xr:uid="{F2F91BA4-13C5-4FB0-BFE9-68FBAF3721F4}"/>
    <cellStyle name="Input 5 3 5" xfId="54819" xr:uid="{3B4331C6-E9ED-499E-BD2E-584DD4E60D36}"/>
    <cellStyle name="Input 5 3 6" xfId="55097" xr:uid="{FCFAA79D-C17B-4317-8E96-91F9FF7AD311}"/>
    <cellStyle name="Input 5 3 7" xfId="55381" xr:uid="{220A669D-A562-465D-B150-636F2C60E927}"/>
    <cellStyle name="Input 5 3 8" xfId="55659" xr:uid="{E42988B2-CC2B-4775-8AF4-A79C0C72A9D6}"/>
    <cellStyle name="Input 5 3 9" xfId="55937" xr:uid="{4570F7E2-4E57-4373-B67A-87648598430A}"/>
    <cellStyle name="Input 5 4" xfId="49536" xr:uid="{D531980D-626F-4ED4-A4E7-7A6D62A29B24}"/>
    <cellStyle name="Input 5 4 10" xfId="53738" xr:uid="{BDBA441D-A98F-49D8-94DF-65A4CCA8BEB3}"/>
    <cellStyle name="Input 5 4 2" xfId="50732" xr:uid="{28326A06-0BBF-4543-AA90-5979B7216FE7}"/>
    <cellStyle name="Input 5 4 2 2" xfId="54014" xr:uid="{CD1AA930-F618-4A07-8C39-4B3710145CCD}"/>
    <cellStyle name="Input 5 4 3" xfId="54291" xr:uid="{21E7412B-F295-4BF3-8018-82FB602097DF}"/>
    <cellStyle name="Input 5 4 4" xfId="54575" xr:uid="{EE08CC46-C065-49C9-AA94-2B3A0F01870E}"/>
    <cellStyle name="Input 5 4 5" xfId="54853" xr:uid="{E6B5B309-8A7B-4DAD-8B34-251E6CEB1037}"/>
    <cellStyle name="Input 5 4 6" xfId="55131" xr:uid="{F0606BE7-236A-4322-B801-D6B34C80C54D}"/>
    <cellStyle name="Input 5 4 7" xfId="55415" xr:uid="{4233A240-93B8-428A-9B81-E36F158FE22D}"/>
    <cellStyle name="Input 5 4 8" xfId="55693" xr:uid="{2740C71E-ABF6-44DB-86D8-C9EB3C93FDE8}"/>
    <cellStyle name="Input 5 4 9" xfId="55971" xr:uid="{5EA1E45B-3CCF-4F12-BA61-5ACC55210B80}"/>
    <cellStyle name="Input 5 5" xfId="50725" xr:uid="{B9698C62-C7AF-4071-8DF7-0DE1C20ADF8F}"/>
    <cellStyle name="Input 5 5 10" xfId="53771" xr:uid="{3C8537E1-884B-4B3C-934D-D6494E4E0042}"/>
    <cellStyle name="Input 5 5 2" xfId="54047" xr:uid="{A29F5857-B4AF-4AA1-B3E0-41474CB2671A}"/>
    <cellStyle name="Input 5 5 3" xfId="54325" xr:uid="{D9507591-56B0-4AC2-9ECA-1F90410843A8}"/>
    <cellStyle name="Input 5 5 4" xfId="54609" xr:uid="{51421346-23AB-45A5-8434-577D6AF05D09}"/>
    <cellStyle name="Input 5 5 5" xfId="54887" xr:uid="{3391C700-63E4-40ED-8341-A3540D759051}"/>
    <cellStyle name="Input 5 5 6" xfId="55165" xr:uid="{979A316C-DD61-4FD3-8EBA-AC76905D7ECC}"/>
    <cellStyle name="Input 5 5 7" xfId="55449" xr:uid="{2D998381-5DAA-438C-8960-6F2089F03001}"/>
    <cellStyle name="Input 5 5 8" xfId="55727" xr:uid="{47319DA2-AC6F-4C98-B042-C136B5AD3D60}"/>
    <cellStyle name="Input 5 5 9" xfId="56005" xr:uid="{53ECBCE9-AADC-4803-89FA-0FFF7A371771}"/>
    <cellStyle name="Input 5 6" xfId="53803" xr:uid="{09B903E9-5E4E-40AD-A4A7-ABAB7FB9B3EF}"/>
    <cellStyle name="Input 5 6 2" xfId="54080" xr:uid="{F2D229AF-A8DC-4755-A828-2F7A948F816A}"/>
    <cellStyle name="Input 5 6 3" xfId="54358" xr:uid="{D6623833-458A-49A1-BEEF-F2FB58FB70B1}"/>
    <cellStyle name="Input 5 6 4" xfId="54642" xr:uid="{18E03047-C95B-4F56-BC1E-42AA8D8017BA}"/>
    <cellStyle name="Input 5 6 5" xfId="54920" xr:uid="{9C92F8B4-C374-4A49-AA67-4BAB8AB10A6E}"/>
    <cellStyle name="Input 5 6 6" xfId="55198" xr:uid="{1B323EB1-D6DE-4E5A-B822-EDBF06CDE6A5}"/>
    <cellStyle name="Input 5 6 7" xfId="55482" xr:uid="{25DAE5B3-5E8E-4BE9-8A97-11E02C7E4DC0}"/>
    <cellStyle name="Input 5 6 8" xfId="55760" xr:uid="{9CF862D9-4745-4B78-A217-B2E6BA2F4950}"/>
    <cellStyle name="Input 5 6 9" xfId="56038" xr:uid="{71AD182E-9426-4B18-8833-65A358E81C86}"/>
    <cellStyle name="Input 5 7" xfId="53835" xr:uid="{0BAF92B2-E4BD-4C1F-8D10-3ACB3B094AD9}"/>
    <cellStyle name="Input 5 7 2" xfId="54113" xr:uid="{38C75252-7BC2-4053-8CDA-3CEFAFAAE483}"/>
    <cellStyle name="Input 5 7 3" xfId="54391" xr:uid="{76DE6382-81BF-4AFC-8EB8-0F39CF5FEEF9}"/>
    <cellStyle name="Input 5 7 4" xfId="54675" xr:uid="{AEE238B9-FD67-429E-8860-A6A0F29D45F6}"/>
    <cellStyle name="Input 5 7 5" xfId="54953" xr:uid="{5C5DD334-BFCB-4709-BA89-AB3ED78D7E69}"/>
    <cellStyle name="Input 5 7 6" xfId="55231" xr:uid="{E64B8496-3102-4E87-9E47-A4641FB31E1E}"/>
    <cellStyle name="Input 5 7 7" xfId="55515" xr:uid="{4B2CCEAD-83D1-4C24-B3DE-71E35682AB06}"/>
    <cellStyle name="Input 5 7 8" xfId="55793" xr:uid="{8A01981F-5A60-4DCE-A5CC-1C0E543188D9}"/>
    <cellStyle name="Input 5 7 9" xfId="56071" xr:uid="{76BB1EBB-8988-4ECC-A7CB-342FFAD8E098}"/>
    <cellStyle name="Input 5 8" xfId="53868" xr:uid="{CF80903B-C00A-4583-9B1D-BE76AA49B20D}"/>
    <cellStyle name="Input 5 8 2" xfId="54146" xr:uid="{31B96374-E8D1-44CE-9FC3-88C7957BC976}"/>
    <cellStyle name="Input 5 8 3" xfId="54424" xr:uid="{6109D33D-8D06-4356-9840-24ECA8113C44}"/>
    <cellStyle name="Input 5 8 4" xfId="54708" xr:uid="{09A05FF9-1ADA-44FA-B9D0-C14E8D2B1AA6}"/>
    <cellStyle name="Input 5 8 5" xfId="54986" xr:uid="{DBA5AB7F-E9FA-4FD0-86BC-2C3F00B3D613}"/>
    <cellStyle name="Input 5 8 6" xfId="55264" xr:uid="{D0D5624F-E8F0-4CF2-8975-6E4AD6DA1DFC}"/>
    <cellStyle name="Input 5 8 7" xfId="55548" xr:uid="{46E9406B-247F-456A-9011-777428137598}"/>
    <cellStyle name="Input 5 8 8" xfId="55826" xr:uid="{65CE7689-EE66-4681-8093-85DB1F5543FC}"/>
    <cellStyle name="Input 5 8 9" xfId="56104" xr:uid="{14A37162-2D04-4C63-ADA7-D956F0634662}"/>
    <cellStyle name="Input 5 9" xfId="53905" xr:uid="{9C65938E-E3FA-4A4D-9ED0-692CC68683C3}"/>
    <cellStyle name="Input 6" xfId="49537" xr:uid="{BE4D6A37-E4F7-41EB-BEED-59B084D7A7A3}"/>
    <cellStyle name="Input 6 10" xfId="54183" xr:uid="{11914664-C7FA-449B-BEA9-0E79370F7965}"/>
    <cellStyle name="Input 6 11" xfId="54467" xr:uid="{3248E3C7-B182-4512-B470-DF2CC5550EE9}"/>
    <cellStyle name="Input 6 12" xfId="54745" xr:uid="{36CD2F4A-3B98-45E1-B199-82930FF5B55F}"/>
    <cellStyle name="Input 6 13" xfId="55023" xr:uid="{D02B9C0B-8AF3-4FAD-9078-50CAAEC2AE06}"/>
    <cellStyle name="Input 6 14" xfId="55307" xr:uid="{02A1995B-D581-412B-B5E5-00CFDF802840}"/>
    <cellStyle name="Input 6 15" xfId="55585" xr:uid="{EA8D6356-BC88-44F5-A471-89277A217A09}"/>
    <cellStyle name="Input 6 16" xfId="55863" xr:uid="{0A4069FD-CEB1-46DE-BD58-8D1FC45A9BD1}"/>
    <cellStyle name="Input 6 17" xfId="53635" xr:uid="{5F00182D-C3B8-4A04-89A1-72DD74E5DC73}"/>
    <cellStyle name="Input 6 2" xfId="49538" xr:uid="{67810D72-F1DB-427A-A483-B9E1971FD56B}"/>
    <cellStyle name="Input 6 2 10" xfId="53677" xr:uid="{68F613B3-2241-4F5A-A140-673E34456AD6}"/>
    <cellStyle name="Input 6 2 2" xfId="49539" xr:uid="{17C33625-E6B3-4D2C-867B-698941FCCB0F}"/>
    <cellStyle name="Input 6 2 2 2" xfId="49540" xr:uid="{21E4C2F3-3317-47E1-9FB3-A9BBD21D9E01}"/>
    <cellStyle name="Input 6 2 2 2 2" xfId="50736" xr:uid="{BBA54F14-695C-4483-B93E-7375B8E98595}"/>
    <cellStyle name="Input 6 2 2 3" xfId="50735" xr:uid="{6B4D40B0-F2AA-44A2-8F2E-7073F16D794D}"/>
    <cellStyle name="Input 6 2 2 3 2" xfId="53952" xr:uid="{CE823A02-05DD-4A8A-95B2-0A375D61ACD9}"/>
    <cellStyle name="Input 6 2 3" xfId="49541" xr:uid="{DC466D5A-CC38-4550-A3AF-058F502B4192}"/>
    <cellStyle name="Input 6 2 3 2" xfId="50737" xr:uid="{9D1E5ADC-694F-409D-86A2-6E0CD1C68552}"/>
    <cellStyle name="Input 6 2 3 2 2" xfId="54227" xr:uid="{3FD12A5C-9AC8-470E-A3DB-30B17F84C364}"/>
    <cellStyle name="Input 6 2 4" xfId="50734" xr:uid="{C5C3214E-7056-496A-9059-25D2428BD3FB}"/>
    <cellStyle name="Input 6 2 4 2" xfId="54511" xr:uid="{4FB1E4C5-3D8D-4969-8A42-F6F577A06FE4}"/>
    <cellStyle name="Input 6 2 5" xfId="54789" xr:uid="{977E1237-CA8A-4433-B836-1C47730BE6D6}"/>
    <cellStyle name="Input 6 2 6" xfId="55067" xr:uid="{36E0BB5C-5C04-46DE-A6E3-000E15BDCD94}"/>
    <cellStyle name="Input 6 2 7" xfId="55351" xr:uid="{FD0B42AA-EF83-401B-9F20-392327083BEA}"/>
    <cellStyle name="Input 6 2 8" xfId="55629" xr:uid="{84447705-6DC1-4A65-AD42-FA7571424900}"/>
    <cellStyle name="Input 6 2 9" xfId="55907" xr:uid="{03BECC86-83AC-44EB-8700-7F6C369511FD}"/>
    <cellStyle name="Input 6 3" xfId="49542" xr:uid="{7E974ADF-8D0A-4BC8-AF6B-156C34F7D835}"/>
    <cellStyle name="Input 6 3 10" xfId="53709" xr:uid="{894E791B-0F38-48CE-A25E-CBB3B5FAF6DF}"/>
    <cellStyle name="Input 6 3 2" xfId="49543" xr:uid="{71630C1E-1861-4BAE-BEED-E126CC8B7B80}"/>
    <cellStyle name="Input 6 3 2 2" xfId="50739" xr:uid="{8D3B69AC-A96A-484D-80C8-2092109F17A5}"/>
    <cellStyle name="Input 6 3 2 2 2" xfId="53985" xr:uid="{0C1ADE73-303F-4AC8-AF3F-05FF0AAA4697}"/>
    <cellStyle name="Input 6 3 3" xfId="50738" xr:uid="{21E80AEB-2F92-4625-B0A9-B658F5FF14D2}"/>
    <cellStyle name="Input 6 3 3 2" xfId="54261" xr:uid="{6960AF7D-8383-4F05-A964-4B66C079C8F7}"/>
    <cellStyle name="Input 6 3 4" xfId="54545" xr:uid="{9F1E8A48-31F6-47DD-B233-A209FBCF593A}"/>
    <cellStyle name="Input 6 3 5" xfId="54823" xr:uid="{EE25C949-59B3-478F-B8E5-722CEB48418A}"/>
    <cellStyle name="Input 6 3 6" xfId="55101" xr:uid="{CA7894F9-9ED5-46D7-8FE2-D215E9E9916D}"/>
    <cellStyle name="Input 6 3 7" xfId="55385" xr:uid="{4A8B554E-C837-4800-8474-5C12AFC01337}"/>
    <cellStyle name="Input 6 3 8" xfId="55663" xr:uid="{BAF8E2C8-4C40-4FD0-896E-E2D37C0852D6}"/>
    <cellStyle name="Input 6 3 9" xfId="55941" xr:uid="{2E3931BE-DDE3-4102-9A00-1D8CDA9F3F74}"/>
    <cellStyle name="Input 6 4" xfId="49544" xr:uid="{F2D8B68B-C4B7-4DDC-A6BB-BAB052C4C6B3}"/>
    <cellStyle name="Input 6 4 10" xfId="53742" xr:uid="{C3EA1462-15ED-4E0A-96E6-553CC0523DC5}"/>
    <cellStyle name="Input 6 4 2" xfId="50740" xr:uid="{A015220B-37A5-4030-9D5E-EC293F37DA15}"/>
    <cellStyle name="Input 6 4 2 2" xfId="54018" xr:uid="{ACB7DA4C-1069-4E7F-90EB-E9CDE5139F5A}"/>
    <cellStyle name="Input 6 4 3" xfId="54295" xr:uid="{D1F101FC-580E-4C6C-859D-08B106A09839}"/>
    <cellStyle name="Input 6 4 4" xfId="54579" xr:uid="{FC9A8E3C-3A6F-485C-860C-2EE01139D6CC}"/>
    <cellStyle name="Input 6 4 5" xfId="54857" xr:uid="{4731247A-4F3A-4615-863F-D9D033D91B48}"/>
    <cellStyle name="Input 6 4 6" xfId="55135" xr:uid="{1797B28D-584E-4187-9B58-F704D173EE68}"/>
    <cellStyle name="Input 6 4 7" xfId="55419" xr:uid="{F2C0E6E6-A41D-4039-841A-62D3324EE0A3}"/>
    <cellStyle name="Input 6 4 8" xfId="55697" xr:uid="{8D194412-C702-434B-9F0B-8B37CE6FEE76}"/>
    <cellStyle name="Input 6 4 9" xfId="55975" xr:uid="{6B89FB36-1376-4722-814F-AF26E0474649}"/>
    <cellStyle name="Input 6 5" xfId="50733" xr:uid="{99A35312-878C-44AC-BBCA-56E65EAED18C}"/>
    <cellStyle name="Input 6 5 10" xfId="53775" xr:uid="{FF8FDBF1-9D2C-4B64-86BE-7E78E3F9B0C3}"/>
    <cellStyle name="Input 6 5 2" xfId="54051" xr:uid="{92CD60AA-BA5E-4606-B23D-D31338FC62A7}"/>
    <cellStyle name="Input 6 5 3" xfId="54329" xr:uid="{E6222512-1AE5-42BF-9529-AEA7FDD37A81}"/>
    <cellStyle name="Input 6 5 4" xfId="54613" xr:uid="{B499A1E4-3320-4843-97EE-6CCEFB433D71}"/>
    <cellStyle name="Input 6 5 5" xfId="54891" xr:uid="{534F7164-A954-4B8B-9964-18ECAC6D1BCE}"/>
    <cellStyle name="Input 6 5 6" xfId="55169" xr:uid="{50E7B941-2900-454C-A2A2-CD3102E17520}"/>
    <cellStyle name="Input 6 5 7" xfId="55453" xr:uid="{2D12BCB2-BE84-4D6C-ADA5-32F98420C881}"/>
    <cellStyle name="Input 6 5 8" xfId="55731" xr:uid="{2804340D-07AE-4BF7-94F6-25844FEA4A9C}"/>
    <cellStyle name="Input 6 5 9" xfId="56009" xr:uid="{51CF33FE-3B7B-43DE-9CCC-58C62DDD7B40}"/>
    <cellStyle name="Input 6 6" xfId="53807" xr:uid="{2343041D-7695-4A49-9E89-15230E6C7DD3}"/>
    <cellStyle name="Input 6 6 2" xfId="54084" xr:uid="{FF4CEC33-557D-49C8-8188-CF65ED2EB47B}"/>
    <cellStyle name="Input 6 6 3" xfId="54362" xr:uid="{E7350ED9-5DC1-4445-859D-7CA03E33E7A8}"/>
    <cellStyle name="Input 6 6 4" xfId="54646" xr:uid="{6D99100F-56F3-4AB9-854D-EEB421A0E3E1}"/>
    <cellStyle name="Input 6 6 5" xfId="54924" xr:uid="{5BBB0C55-E1FC-4283-A004-A4790E402AA2}"/>
    <cellStyle name="Input 6 6 6" xfId="55202" xr:uid="{880F92E1-F50A-4401-9661-18A0D1C1914C}"/>
    <cellStyle name="Input 6 6 7" xfId="55486" xr:uid="{CF6A79D1-D209-4683-9C02-E0BBA91951B0}"/>
    <cellStyle name="Input 6 6 8" xfId="55764" xr:uid="{C4FF2397-40A2-4685-8158-A997FE05C786}"/>
    <cellStyle name="Input 6 6 9" xfId="56042" xr:uid="{5EE28151-75D1-44ED-8CB5-FA9C0442EFE1}"/>
    <cellStyle name="Input 6 7" xfId="53839" xr:uid="{EA8486BC-6CAB-439B-8E86-FD80A176E1CA}"/>
    <cellStyle name="Input 6 7 2" xfId="54117" xr:uid="{7349D7D4-3E64-4FC6-BF06-60BA7FA76F43}"/>
    <cellStyle name="Input 6 7 3" xfId="54395" xr:uid="{11C04D7E-A096-45B2-A561-5647947C1257}"/>
    <cellStyle name="Input 6 7 4" xfId="54679" xr:uid="{503F27DA-12B3-4C5E-A4B5-30C4FB565C14}"/>
    <cellStyle name="Input 6 7 5" xfId="54957" xr:uid="{AA1400D1-BDC7-4160-A09A-D7383FF2817E}"/>
    <cellStyle name="Input 6 7 6" xfId="55235" xr:uid="{754EA6B9-1E4B-42A5-AF61-0EFF1949BBDD}"/>
    <cellStyle name="Input 6 7 7" xfId="55519" xr:uid="{E49E3791-F1F2-4A21-BAB3-56B756C8F9B3}"/>
    <cellStyle name="Input 6 7 8" xfId="55797" xr:uid="{6CD5113A-906C-4550-9CE1-A33FB8BBB382}"/>
    <cellStyle name="Input 6 7 9" xfId="56075" xr:uid="{4CA23AAC-D4D1-400D-BAE5-4EEA66E6D1F3}"/>
    <cellStyle name="Input 6 8" xfId="53872" xr:uid="{02A12C99-1130-4CA1-B938-57AFA2895788}"/>
    <cellStyle name="Input 6 8 2" xfId="54150" xr:uid="{E735FFE8-1D8C-4AC6-AA19-A5D0FD17194D}"/>
    <cellStyle name="Input 6 8 3" xfId="54428" xr:uid="{D89A1AC0-CF07-4D8A-9BDF-3C5BC632F602}"/>
    <cellStyle name="Input 6 8 4" xfId="54712" xr:uid="{B9C4F783-6EAA-40CD-BF34-8F09A6B762CE}"/>
    <cellStyle name="Input 6 8 5" xfId="54990" xr:uid="{A3202B82-61C9-4692-8F6D-367DB1C73A06}"/>
    <cellStyle name="Input 6 8 6" xfId="55268" xr:uid="{3623BAE8-25D7-4D28-9649-E21D02B34E1C}"/>
    <cellStyle name="Input 6 8 7" xfId="55552" xr:uid="{139A18DE-39BA-4D0A-B1FD-BA26C1908863}"/>
    <cellStyle name="Input 6 8 8" xfId="55830" xr:uid="{44E186CF-CD33-42CA-9920-17C5CFA3CAA6}"/>
    <cellStyle name="Input 6 8 9" xfId="56108" xr:uid="{2BC86B09-35E9-4E32-B897-8BDC0557DC28}"/>
    <cellStyle name="Input 6 9" xfId="53909" xr:uid="{B9E435B3-8E85-4743-BA20-75E464235B66}"/>
    <cellStyle name="Input 7" xfId="49545" xr:uid="{68D1EF79-C7E8-4401-8A35-2B246D5F85CC}"/>
    <cellStyle name="Input 7 10" xfId="54187" xr:uid="{6945AEF9-8D06-461A-9068-844495FAE90A}"/>
    <cellStyle name="Input 7 11" xfId="54471" xr:uid="{825B8E40-03BA-44FB-BDB8-84543593ABB9}"/>
    <cellStyle name="Input 7 12" xfId="54749" xr:uid="{CC167CE5-C613-4390-9CD9-E4DAFEEFAE5D}"/>
    <cellStyle name="Input 7 13" xfId="55027" xr:uid="{7FDB2CC9-54CA-48BF-8F06-B789F78D2E93}"/>
    <cellStyle name="Input 7 14" xfId="55311" xr:uid="{D4142F6F-BE73-4911-A9BE-C26378656EC0}"/>
    <cellStyle name="Input 7 15" xfId="55589" xr:uid="{CD02A5FB-217F-4780-870D-D4D77295A75D}"/>
    <cellStyle name="Input 7 16" xfId="55867" xr:uid="{88142276-CD53-4C9F-9186-4E16D19C9BDD}"/>
    <cellStyle name="Input 7 17" xfId="53639" xr:uid="{63102971-C46E-4DD9-BD9F-43FF0025D695}"/>
    <cellStyle name="Input 7 2" xfId="49546" xr:uid="{5830268B-C96D-4023-8DFD-5E6F7AD6EB6F}"/>
    <cellStyle name="Input 7 2 10" xfId="53681" xr:uid="{034BAE5A-7265-430A-BA6A-0DB233F9F674}"/>
    <cellStyle name="Input 7 2 2" xfId="49547" xr:uid="{66EAF2AB-D092-4DB5-BC59-62C696FD51D9}"/>
    <cellStyle name="Input 7 2 2 2" xfId="49548" xr:uid="{FE9B301E-3E94-4DFF-B69A-A76696CD0830}"/>
    <cellStyle name="Input 7 2 2 2 2" xfId="50744" xr:uid="{3AF65543-0C5D-4BA3-9677-E919C433856E}"/>
    <cellStyle name="Input 7 2 2 3" xfId="50743" xr:uid="{17B93E1B-A4E1-4776-9E79-7D0BBD642CBF}"/>
    <cellStyle name="Input 7 2 2 3 2" xfId="53956" xr:uid="{F1940E0B-B1C9-42FD-AB45-F9E255ACCAFC}"/>
    <cellStyle name="Input 7 2 3" xfId="49549" xr:uid="{345AC0A5-89ED-4EC1-A030-226BA54E6FCD}"/>
    <cellStyle name="Input 7 2 3 2" xfId="50745" xr:uid="{6240E376-7FB8-4C06-BD43-5A68A7838CAD}"/>
    <cellStyle name="Input 7 2 3 2 2" xfId="54231" xr:uid="{D5271010-64E5-407B-A246-F988B9AC7DC5}"/>
    <cellStyle name="Input 7 2 4" xfId="50742" xr:uid="{3745A82F-A54E-42D7-BF96-207C7BDA6129}"/>
    <cellStyle name="Input 7 2 4 2" xfId="54515" xr:uid="{5661FBF8-A592-400B-A4C1-46EABCDA76AB}"/>
    <cellStyle name="Input 7 2 5" xfId="54793" xr:uid="{961A4856-3A8F-48EC-901F-7040E8A5A336}"/>
    <cellStyle name="Input 7 2 6" xfId="55071" xr:uid="{2668230D-1455-4D16-826E-167275E9927C}"/>
    <cellStyle name="Input 7 2 7" xfId="55355" xr:uid="{50B31B18-CEF4-47EE-9C6B-9F1D69A13C6F}"/>
    <cellStyle name="Input 7 2 8" xfId="55633" xr:uid="{72A7A307-8496-46E4-81E5-E0CBAA2A2A8E}"/>
    <cellStyle name="Input 7 2 9" xfId="55911" xr:uid="{3F6F1901-EDE6-41F5-8D9D-FAE32DF38847}"/>
    <cellStyle name="Input 7 3" xfId="49550" xr:uid="{19B2718B-F93D-454A-B9CA-F49AF9B0754F}"/>
    <cellStyle name="Input 7 3 10" xfId="53713" xr:uid="{6F61A612-CAF8-4BEF-9E64-E6B5518F3445}"/>
    <cellStyle name="Input 7 3 2" xfId="49551" xr:uid="{115B569F-C87C-476F-B8CB-7EE84531C19F}"/>
    <cellStyle name="Input 7 3 2 2" xfId="50747" xr:uid="{B8051257-6B03-4D78-9206-0BA39E03B33D}"/>
    <cellStyle name="Input 7 3 2 2 2" xfId="53989" xr:uid="{34E31CE9-0BB0-46C3-B062-CA9AC787D31B}"/>
    <cellStyle name="Input 7 3 3" xfId="50746" xr:uid="{2EEC4EF0-1949-4CD7-9066-E0B255733B2B}"/>
    <cellStyle name="Input 7 3 3 2" xfId="54265" xr:uid="{0842B089-B828-40F8-936E-89AFB107A44C}"/>
    <cellStyle name="Input 7 3 4" xfId="54549" xr:uid="{C953833D-5C39-46CC-9809-2CAF2AF5F0A7}"/>
    <cellStyle name="Input 7 3 5" xfId="54827" xr:uid="{CEF42337-BCA4-4256-AC84-98D2C5E028FB}"/>
    <cellStyle name="Input 7 3 6" xfId="55105" xr:uid="{AF77701A-349E-46B0-8FCA-AE829EF7A042}"/>
    <cellStyle name="Input 7 3 7" xfId="55389" xr:uid="{7FBD5F6D-010C-4BF7-BB05-DC1D6B59F0C3}"/>
    <cellStyle name="Input 7 3 8" xfId="55667" xr:uid="{0883CF04-9775-4377-A4B1-5689C7BABB5E}"/>
    <cellStyle name="Input 7 3 9" xfId="55945" xr:uid="{DFF546ED-EB5A-4982-A8B3-2C7D0484C23F}"/>
    <cellStyle name="Input 7 4" xfId="49552" xr:uid="{E00034F0-7664-4829-B21B-E9BDCD323E89}"/>
    <cellStyle name="Input 7 4 10" xfId="53746" xr:uid="{2D14FC2A-AB8A-4A85-8BD1-37E56F75C6EC}"/>
    <cellStyle name="Input 7 4 2" xfId="50748" xr:uid="{6E5E5B71-4600-423C-8661-B6BDC82DAF6C}"/>
    <cellStyle name="Input 7 4 2 2" xfId="54022" xr:uid="{F761DDB3-FB10-449B-BEFD-B26A752D129E}"/>
    <cellStyle name="Input 7 4 3" xfId="54299" xr:uid="{36847671-065B-49A5-BD0E-6315FD1B0F79}"/>
    <cellStyle name="Input 7 4 4" xfId="54583" xr:uid="{7EEA4900-5799-4E06-962E-A420D3AA7DDE}"/>
    <cellStyle name="Input 7 4 5" xfId="54861" xr:uid="{E86D8CC3-CDCC-4367-B2CA-D3EB0C6532D7}"/>
    <cellStyle name="Input 7 4 6" xfId="55139" xr:uid="{E6AA5850-5501-4F5A-A5F7-604BCFAC4A09}"/>
    <cellStyle name="Input 7 4 7" xfId="55423" xr:uid="{6CDB1DFC-4862-41BF-8C57-F94FB28CF83A}"/>
    <cellStyle name="Input 7 4 8" xfId="55701" xr:uid="{76BCC250-3654-45C2-A5B0-D663AEC9C92D}"/>
    <cellStyle name="Input 7 4 9" xfId="55979" xr:uid="{89422778-6949-45AD-A0BA-476E169FDFA4}"/>
    <cellStyle name="Input 7 5" xfId="50741" xr:uid="{23409263-8F10-49DF-BE22-EE4771E08590}"/>
    <cellStyle name="Input 7 5 10" xfId="53779" xr:uid="{888F7DB7-CCA4-4A8F-B294-84C14DE5A4DA}"/>
    <cellStyle name="Input 7 5 2" xfId="54055" xr:uid="{579B0C90-6A6D-4D7E-B25B-A0117456BC3D}"/>
    <cellStyle name="Input 7 5 3" xfId="54333" xr:uid="{E8AE96A3-8CC0-4CE1-B764-01E2FFD67027}"/>
    <cellStyle name="Input 7 5 4" xfId="54617" xr:uid="{ED860DC3-C258-4ED6-AF12-467177215AE6}"/>
    <cellStyle name="Input 7 5 5" xfId="54895" xr:uid="{6D3E8C5E-4847-4B76-94E1-DD49AA74EF1A}"/>
    <cellStyle name="Input 7 5 6" xfId="55173" xr:uid="{756BA36F-0605-4AA1-BEBE-D7D0EBC51AF2}"/>
    <cellStyle name="Input 7 5 7" xfId="55457" xr:uid="{84F7A687-9521-42D8-B1B2-AB1B499B2FB8}"/>
    <cellStyle name="Input 7 5 8" xfId="55735" xr:uid="{6A6AC1DB-295C-4873-9E10-C93B8B237DF0}"/>
    <cellStyle name="Input 7 5 9" xfId="56013" xr:uid="{22D842B7-E693-46BB-AB41-3721D97E035B}"/>
    <cellStyle name="Input 7 6" xfId="53811" xr:uid="{6DC541E4-808A-43AB-AF19-E55C90B71EBD}"/>
    <cellStyle name="Input 7 6 2" xfId="54088" xr:uid="{0216D45B-DC63-44E6-8329-86CC1ABC0A86}"/>
    <cellStyle name="Input 7 6 3" xfId="54366" xr:uid="{392982FF-C50A-4A04-BF7F-EF71F502936A}"/>
    <cellStyle name="Input 7 6 4" xfId="54650" xr:uid="{FF590739-40E9-454A-B115-4D6F458ECAFB}"/>
    <cellStyle name="Input 7 6 5" xfId="54928" xr:uid="{BCBFC938-2781-48D5-B6C8-673893DB23A5}"/>
    <cellStyle name="Input 7 6 6" xfId="55206" xr:uid="{8745D65D-7FF5-4364-AD45-3908C1A3F84D}"/>
    <cellStyle name="Input 7 6 7" xfId="55490" xr:uid="{3CBB40A1-AE78-4679-92FD-6A381C4CD063}"/>
    <cellStyle name="Input 7 6 8" xfId="55768" xr:uid="{5E2E51A3-9FD6-4389-9083-1311E5B951DD}"/>
    <cellStyle name="Input 7 6 9" xfId="56046" xr:uid="{B6FA1A9D-7484-4C54-91DE-B8BA2D5034BF}"/>
    <cellStyle name="Input 7 7" xfId="53843" xr:uid="{3DECAF5E-A245-4EC2-87D2-DECB111D90CC}"/>
    <cellStyle name="Input 7 7 2" xfId="54121" xr:uid="{A8BEF722-DF17-42BF-8760-24DA827CED08}"/>
    <cellStyle name="Input 7 7 3" xfId="54399" xr:uid="{FF36BC86-4863-4417-8283-41E88F45EAA9}"/>
    <cellStyle name="Input 7 7 4" xfId="54683" xr:uid="{CCFD5481-8FED-484D-91B6-3FFA3C5C54BE}"/>
    <cellStyle name="Input 7 7 5" xfId="54961" xr:uid="{C3843DA1-EEA4-46FC-9BBB-549860726310}"/>
    <cellStyle name="Input 7 7 6" xfId="55239" xr:uid="{F6E4B432-E595-468E-8B8D-0D73D69538C3}"/>
    <cellStyle name="Input 7 7 7" xfId="55523" xr:uid="{C52C9433-1840-42D0-A492-271815001646}"/>
    <cellStyle name="Input 7 7 8" xfId="55801" xr:uid="{6D18626C-605C-4C5A-8BBB-1863AF904116}"/>
    <cellStyle name="Input 7 7 9" xfId="56079" xr:uid="{BE9F3377-2D6C-4FCD-ADA0-6530A864A67D}"/>
    <cellStyle name="Input 7 8" xfId="53876" xr:uid="{AA91EF72-B47A-4362-AD11-93982AA319B4}"/>
    <cellStyle name="Input 7 8 2" xfId="54154" xr:uid="{2FAED6F1-0F41-4CB9-8944-19AB45B95FB9}"/>
    <cellStyle name="Input 7 8 3" xfId="54432" xr:uid="{04B04642-8DB9-4DE9-92E4-9F70FFD57B8B}"/>
    <cellStyle name="Input 7 8 4" xfId="54716" xr:uid="{BBDF2B04-D0A1-4FCC-B456-E1968821B5B2}"/>
    <cellStyle name="Input 7 8 5" xfId="54994" xr:uid="{0CAE9F74-8C4E-4BBB-80DB-FB4EDAE0ACC2}"/>
    <cellStyle name="Input 7 8 6" xfId="55272" xr:uid="{833DA07B-2A64-4D9B-B746-4F51A131F663}"/>
    <cellStyle name="Input 7 8 7" xfId="55556" xr:uid="{E901DF67-D359-4694-AF65-A507BBE8276E}"/>
    <cellStyle name="Input 7 8 8" xfId="55834" xr:uid="{C9BBCB6B-F8DB-4302-A60B-ED3AA2BEA217}"/>
    <cellStyle name="Input 7 8 9" xfId="56112" xr:uid="{1CB20FB8-06C5-4D32-8A5C-E301FAA79420}"/>
    <cellStyle name="Input 7 9" xfId="53913" xr:uid="{B404D40D-A1C7-406C-92BA-58F75D3C2355}"/>
    <cellStyle name="Input 8" xfId="49553" xr:uid="{4AFB16E4-B319-49D9-A147-C83E1C9E9BEB}"/>
    <cellStyle name="Input 8 10" xfId="53657" xr:uid="{2EA63BEA-2DF0-406B-9740-F2AE3F1F78FE}"/>
    <cellStyle name="Input 8 2" xfId="49554" xr:uid="{C7C3EA40-56EA-4C36-BD3E-B9AE60EBA64C}"/>
    <cellStyle name="Input 8 2 2" xfId="49555" xr:uid="{E59261F2-5E0B-48C1-A592-40450EDBD77E}"/>
    <cellStyle name="Input 8 2 2 2" xfId="49556" xr:uid="{255FF8C4-0B27-4891-96F3-96D62D309412}"/>
    <cellStyle name="Input 8 2 2 2 2" xfId="50752" xr:uid="{7A70D2AB-E864-4C3D-ACCD-E34BCFE7479D}"/>
    <cellStyle name="Input 8 2 2 3" xfId="50751" xr:uid="{1BB5F3B8-C1FC-49F8-B549-EA2C97A4633E}"/>
    <cellStyle name="Input 8 2 3" xfId="49557" xr:uid="{58BAEEE6-9236-4D5D-804B-FC598A3B419D}"/>
    <cellStyle name="Input 8 2 3 2" xfId="50753" xr:uid="{21C80D6B-2FE8-411E-BD2C-0B4E41853F50}"/>
    <cellStyle name="Input 8 2 4" xfId="50750" xr:uid="{5528A7B7-41E3-4857-A878-0BA2BA579973}"/>
    <cellStyle name="Input 8 2 4 2" xfId="53932" xr:uid="{BC0C7BF8-4D13-4E3F-9BB1-F290BA2031F1}"/>
    <cellStyle name="Input 8 3" xfId="49558" xr:uid="{C83CC52E-1F50-4707-A938-D81A098E1F2C}"/>
    <cellStyle name="Input 8 3 2" xfId="49559" xr:uid="{FBB79CFF-66A8-4383-BDE1-4E109639FE58}"/>
    <cellStyle name="Input 8 3 2 2" xfId="50755" xr:uid="{032F69CF-5978-40F0-924C-7D91E27483A8}"/>
    <cellStyle name="Input 8 3 3" xfId="50754" xr:uid="{BBE2CE98-3686-4F46-913D-E8F595991352}"/>
    <cellStyle name="Input 8 3 3 2" xfId="54206" xr:uid="{681510F1-7897-4CD2-A725-D240A989546B}"/>
    <cellStyle name="Input 8 4" xfId="49560" xr:uid="{5C71DBD2-D3CC-4855-A862-600E598A2B1E}"/>
    <cellStyle name="Input 8 4 2" xfId="50756" xr:uid="{C6157084-C093-4BDD-BCA9-12B7A62D2504}"/>
    <cellStyle name="Input 8 4 2 2" xfId="54490" xr:uid="{349AE175-CA94-4A25-A49D-810C0777AC3E}"/>
    <cellStyle name="Input 8 5" xfId="50749" xr:uid="{7F9B4E4C-F52C-43E8-8E52-306B15D540A8}"/>
    <cellStyle name="Input 8 5 2" xfId="54768" xr:uid="{E7373A41-CBD6-4E86-BAC3-C551FB5CDED1}"/>
    <cellStyle name="Input 8 6" xfId="55046" xr:uid="{D37C688C-3DBB-4000-8D0A-4E6D849DC3A6}"/>
    <cellStyle name="Input 8 7" xfId="55330" xr:uid="{13C57140-3B31-4E82-89EE-3509D8ACD057}"/>
    <cellStyle name="Input 8 8" xfId="55608" xr:uid="{21834097-E41F-4AFA-9A30-3047C0AB1BDF}"/>
    <cellStyle name="Input 8 9" xfId="55886" xr:uid="{29B6DBED-5885-44B3-8890-DE01A24F47AA}"/>
    <cellStyle name="Input 9" xfId="49561" xr:uid="{F31EFC23-192E-486C-AEF7-C096859B7B36}"/>
    <cellStyle name="Input 9 10" xfId="53649" xr:uid="{D4FBDE8B-0388-4DBC-9EF4-CD4BB59BD48E}"/>
    <cellStyle name="Input 9 2" xfId="49562" xr:uid="{CBD684C0-13AF-4D6D-A9B4-121947D62FB3}"/>
    <cellStyle name="Input 9 2 2" xfId="49563" xr:uid="{F2F4E4B5-67E8-4CBA-9A06-8FBCB2F316E3}"/>
    <cellStyle name="Input 9 2 2 2" xfId="49564" xr:uid="{C0691C97-8DE5-44C3-A38F-092729BD111A}"/>
    <cellStyle name="Input 9 2 2 2 2" xfId="50760" xr:uid="{31C672D5-FAA9-4420-8B6B-72B1B886D681}"/>
    <cellStyle name="Input 9 2 2 3" xfId="50759" xr:uid="{F67F1F7B-EB3D-4A3E-A649-0BB11835B168}"/>
    <cellStyle name="Input 9 2 3" xfId="49565" xr:uid="{AAC7158F-C448-44AD-9024-F0CEA44E1918}"/>
    <cellStyle name="Input 9 2 3 2" xfId="50761" xr:uid="{1AF503E1-185B-435D-9F4A-A9A704146D05}"/>
    <cellStyle name="Input 9 2 4" xfId="50758" xr:uid="{BFCCEDE3-B109-4594-845B-C833C87C4BAC}"/>
    <cellStyle name="Input 9 2 4 2" xfId="53924" xr:uid="{FED1457A-8A61-4F2F-8DDC-56594B10A902}"/>
    <cellStyle name="Input 9 3" xfId="49566" xr:uid="{4DFD3629-5B33-4B50-B34D-42785AEF644E}"/>
    <cellStyle name="Input 9 3 2" xfId="49567" xr:uid="{3556BA06-5DCB-45B5-8BE5-2119FAD5B642}"/>
    <cellStyle name="Input 9 3 2 2" xfId="50763" xr:uid="{31F0544B-20EF-4394-A209-4E7B30C59D59}"/>
    <cellStyle name="Input 9 3 3" xfId="50762" xr:uid="{FA802932-AF39-4A52-BC8A-34740E1045A4}"/>
    <cellStyle name="Input 9 3 3 2" xfId="54198" xr:uid="{9476B826-8A52-41C5-8ECD-906B63B74ADC}"/>
    <cellStyle name="Input 9 4" xfId="49568" xr:uid="{09DBBAA2-38E2-4AFD-87D4-71D4D5AB4338}"/>
    <cellStyle name="Input 9 4 2" xfId="50764" xr:uid="{2966F576-2765-4778-A576-FD6A76E28D44}"/>
    <cellStyle name="Input 9 4 2 2" xfId="54482" xr:uid="{8D81CB08-D9D0-4A56-A4C6-0C42405C9CAF}"/>
    <cellStyle name="Input 9 5" xfId="50757" xr:uid="{1364E8F3-E075-4591-B588-7E8F65BFC62E}"/>
    <cellStyle name="Input 9 5 2" xfId="54760" xr:uid="{60D3778E-FC7E-4779-B0A0-EAE15F40A0B0}"/>
    <cellStyle name="Input 9 6" xfId="55038" xr:uid="{1C0E06D9-A99D-4732-9E8E-C3F3B61592F7}"/>
    <cellStyle name="Input 9 7" xfId="55322" xr:uid="{6138ACBC-1CC9-4C52-9C2F-736C4D76C2AA}"/>
    <cellStyle name="Input 9 8" xfId="55600" xr:uid="{C9A9B03F-4E54-40DE-9E10-93AF65E5DA18}"/>
    <cellStyle name="Input 9 9" xfId="55878" xr:uid="{08D7E435-08F6-4175-981B-4B1853523EEC}"/>
    <cellStyle name="Link Currency (0)" xfId="4681" xr:uid="{286469AD-9E6F-44E6-BF6C-62D5ADEFFBEF}"/>
    <cellStyle name="Link Currency (0) 10" xfId="51653" xr:uid="{62A2B074-2218-4EBC-BCC9-9A8A4FC1B63E}"/>
    <cellStyle name="Link Currency (0) 2" xfId="4682" xr:uid="{95BD4C36-0A2F-4006-90C7-ECC58C2C1B38}"/>
    <cellStyle name="Link Currency (0) 2 2" xfId="4683" xr:uid="{6996CD8E-223A-432C-9716-D606C3411BCB}"/>
    <cellStyle name="Link Currency (0) 2_HMU PER SHIFT" xfId="4684" xr:uid="{AF39E45B-D4AE-4EDB-9042-82A5A7C673CB}"/>
    <cellStyle name="Link Currency (0) 3" xfId="4685" xr:uid="{575F5C45-7E63-4EE7-B343-2221A00597B6}"/>
    <cellStyle name="Link Currency (0) 3 2" xfId="4686" xr:uid="{BF5F7430-134E-4271-8AB3-2A1C8956AFA2}"/>
    <cellStyle name="Link Currency (0) 4" xfId="4687" xr:uid="{03A489DD-2C88-4830-9FCD-7AA198EA53CE}"/>
    <cellStyle name="Link Currency (0) 4 2" xfId="4688" xr:uid="{64061D5C-F61B-4078-93CD-6EDCCB65A075}"/>
    <cellStyle name="Link Currency (0) 5" xfId="4689" xr:uid="{C6D73353-33B1-426D-8756-EF7A553D43AC}"/>
    <cellStyle name="Link Currency (0) 5 2" xfId="4690" xr:uid="{F4BAA7EA-2614-449B-B9D6-00C3A276C440}"/>
    <cellStyle name="Link Currency (0) 6" xfId="49569" xr:uid="{DB16AFDC-4CA7-4E7E-9ADD-E15B8CBB2A58}"/>
    <cellStyle name="Link Currency (0) 7" xfId="50765" xr:uid="{5A929357-194E-4C74-A85D-E913AE851EB6}"/>
    <cellStyle name="Link Currency (0) 8" xfId="51040" xr:uid="{68B66956-A9C0-427F-972E-163A85A0E73E}"/>
    <cellStyle name="Link Currency (0) 9" xfId="51374" xr:uid="{D5DCC709-CBB4-4C6E-9B82-F4AB3C916763}"/>
    <cellStyle name="Link Currency (2)" xfId="4691" xr:uid="{7BC59404-AC60-4727-8305-4BFEDB449AB9}"/>
    <cellStyle name="Link Currency (2) 10" xfId="51654" xr:uid="{6EDB2896-A833-40F8-ACAA-5FDEA7E5FC20}"/>
    <cellStyle name="Link Currency (2) 2" xfId="4692" xr:uid="{A26F2E61-E1EE-45EB-9CF2-0A75780F52A4}"/>
    <cellStyle name="Link Currency (2) 2 2" xfId="4693" xr:uid="{C8AC54A0-2398-4DE1-A0F6-D0522B8E9F04}"/>
    <cellStyle name="Link Currency (2) 2_HMU PER SHIFT" xfId="4694" xr:uid="{619C1B71-00C1-44AA-B430-7CB2503FAFC3}"/>
    <cellStyle name="Link Currency (2) 3" xfId="4695" xr:uid="{C4FCD714-DD09-4EBE-B11C-FACCAD13D0DD}"/>
    <cellStyle name="Link Currency (2) 3 2" xfId="4696" xr:uid="{D906BD9C-6664-410F-B9A0-FDA93A03B6D1}"/>
    <cellStyle name="Link Currency (2) 4" xfId="4697" xr:uid="{4BDB1F7E-FC2D-4BCF-8D39-CE4FD74F8E8D}"/>
    <cellStyle name="Link Currency (2) 4 2" xfId="4698" xr:uid="{7C60821A-0996-4953-A4F5-94D9213F3B81}"/>
    <cellStyle name="Link Currency (2) 5" xfId="4699" xr:uid="{0AFDE54F-83A4-48BF-8C65-513544572CE6}"/>
    <cellStyle name="Link Currency (2) 5 2" xfId="4700" xr:uid="{3C1565AF-B5C3-4D5C-8012-22D8D3A1FCC1}"/>
    <cellStyle name="Link Currency (2) 6" xfId="49570" xr:uid="{6B79D46C-C775-4A2F-A8C1-6D455FF31821}"/>
    <cellStyle name="Link Currency (2) 7" xfId="50766" xr:uid="{DADA6B67-F445-4904-8980-CE271A52F2C1}"/>
    <cellStyle name="Link Currency (2) 8" xfId="51041" xr:uid="{945D0B2B-E108-4103-BE32-7F152576111E}"/>
    <cellStyle name="Link Currency (2) 9" xfId="51375" xr:uid="{36C60F16-00AF-4B50-94C7-2974692FD266}"/>
    <cellStyle name="Link Units (0)" xfId="4701" xr:uid="{3BA31C03-175F-40F3-9879-DC772242424A}"/>
    <cellStyle name="Link Units (0) 10" xfId="51655" xr:uid="{75A8A68A-E0EA-4A27-A56E-CA23C2706826}"/>
    <cellStyle name="Link Units (0) 2" xfId="4702" xr:uid="{A9544BED-7963-4AF1-A617-99F9CC5B8B65}"/>
    <cellStyle name="Link Units (0) 2 2" xfId="4703" xr:uid="{7BD8D379-83E2-4466-AD37-291968C9FE26}"/>
    <cellStyle name="Link Units (0) 2_HMU PER SHIFT" xfId="4704" xr:uid="{75322531-CE16-4F0E-873A-67675C77A971}"/>
    <cellStyle name="Link Units (0) 3" xfId="4705" xr:uid="{D1182B82-F698-476C-9CB1-682030ACF9F8}"/>
    <cellStyle name="Link Units (0) 3 2" xfId="4706" xr:uid="{7FE43A29-7EE6-4C3E-9935-93DDD46BF421}"/>
    <cellStyle name="Link Units (0) 4" xfId="4707" xr:uid="{1FF707A2-322D-46D2-9738-789C373F40A8}"/>
    <cellStyle name="Link Units (0) 4 2" xfId="4708" xr:uid="{63ECF26C-B099-4F60-8310-6ED70B84D358}"/>
    <cellStyle name="Link Units (0) 5" xfId="4709" xr:uid="{CAA9F7C3-E201-4B75-9C48-72CE57DA9136}"/>
    <cellStyle name="Link Units (0) 5 2" xfId="4710" xr:uid="{B0AFA010-8C9B-44EA-8BDB-2946591F834F}"/>
    <cellStyle name="Link Units (0) 6" xfId="49571" xr:uid="{494B9793-00C7-4F51-9D5D-4425FC217C5E}"/>
    <cellStyle name="Link Units (0) 7" xfId="50767" xr:uid="{4D0AAEE7-099B-4593-B130-ACED11E7071D}"/>
    <cellStyle name="Link Units (0) 8" xfId="51042" xr:uid="{A067F8CF-E0F2-460B-AF17-01A63FF966A8}"/>
    <cellStyle name="Link Units (0) 9" xfId="51376" xr:uid="{256BD2C8-5447-4335-A4AE-BE70AEDB38C2}"/>
    <cellStyle name="Link Units (1)" xfId="4711" xr:uid="{8E9B24E9-3C36-4B6C-B4D2-A3D4ADB97832}"/>
    <cellStyle name="Link Units (1) 10" xfId="51656" xr:uid="{43ADC159-A73F-466A-8879-F97DE886F906}"/>
    <cellStyle name="Link Units (1) 2" xfId="4712" xr:uid="{5C80E83A-90C2-4C79-966F-B1E131C2BE66}"/>
    <cellStyle name="Link Units (1) 2 2" xfId="4713" xr:uid="{6979AA36-908C-40C8-9E9F-47C1DFA34A90}"/>
    <cellStyle name="Link Units (1) 2_HMU PER SHIFT" xfId="4714" xr:uid="{946569E6-F91F-4AF7-8B67-CA09E14945B4}"/>
    <cellStyle name="Link Units (1) 3" xfId="4715" xr:uid="{2C9F058A-0D37-46A8-9C40-15463D5800CD}"/>
    <cellStyle name="Link Units (1) 3 2" xfId="4716" xr:uid="{A5464844-4435-4D92-A0D5-4908D03FC903}"/>
    <cellStyle name="Link Units (1) 4" xfId="4717" xr:uid="{6678B63C-F40E-47AE-9C00-6C20FDDFBBAA}"/>
    <cellStyle name="Link Units (1) 4 2" xfId="4718" xr:uid="{F7287051-2590-4BE3-8A83-C56C0F40A5D4}"/>
    <cellStyle name="Link Units (1) 5" xfId="4719" xr:uid="{11BBF1FF-A2C0-43D9-820A-FA00E388CBE7}"/>
    <cellStyle name="Link Units (1) 5 2" xfId="4720" xr:uid="{E3B2EE2D-5760-4D40-81C2-08C589803AA9}"/>
    <cellStyle name="Link Units (1) 6" xfId="49572" xr:uid="{D42827D3-EDA5-493A-85CB-31B2813C90D3}"/>
    <cellStyle name="Link Units (1) 7" xfId="50768" xr:uid="{7C5A1499-9B42-4890-80AD-C9016C6F810E}"/>
    <cellStyle name="Link Units (1) 8" xfId="51043" xr:uid="{F6B3889A-847D-496E-B418-6055D70304A7}"/>
    <cellStyle name="Link Units (1) 9" xfId="51377" xr:uid="{ABF59B8D-A45A-4A2D-8C03-2B9B5EB60804}"/>
    <cellStyle name="Link Units (2)" xfId="4721" xr:uid="{00EBECA6-87A4-4536-972A-1C2A7DB99E29}"/>
    <cellStyle name="Link Units (2) 10" xfId="51657" xr:uid="{9BFD3088-0CFE-4FB0-9F1F-2899D1FE08AA}"/>
    <cellStyle name="Link Units (2) 2" xfId="4722" xr:uid="{8ED3C606-8286-4595-8D2D-FAB374F8A901}"/>
    <cellStyle name="Link Units (2) 2 2" xfId="4723" xr:uid="{0DE4D073-C1B3-4A50-8A74-51E519B358D9}"/>
    <cellStyle name="Link Units (2) 2_HMU PER SHIFT" xfId="4724" xr:uid="{B1F37D05-E3C8-4D0B-B152-358D2229E66E}"/>
    <cellStyle name="Link Units (2) 3" xfId="4725" xr:uid="{8121FBB6-3294-4F45-92EF-4A7D730EE389}"/>
    <cellStyle name="Link Units (2) 3 2" xfId="4726" xr:uid="{E37E18E4-70D4-4A68-B779-190FA03914E8}"/>
    <cellStyle name="Link Units (2) 4" xfId="4727" xr:uid="{902F5C19-2DBB-4FCB-AE3D-C34E4E3B8F7D}"/>
    <cellStyle name="Link Units (2) 4 2" xfId="4728" xr:uid="{E048CE74-B97B-4799-94F1-F750DE34C10C}"/>
    <cellStyle name="Link Units (2) 5" xfId="4729" xr:uid="{511A50A6-986F-4F48-B3FF-8CFEFB1D29F4}"/>
    <cellStyle name="Link Units (2) 5 2" xfId="4730" xr:uid="{BF0108D6-52CB-4BC3-918F-47A4908E8F1E}"/>
    <cellStyle name="Link Units (2) 6" xfId="49573" xr:uid="{767CC336-8EDD-4FD8-AC99-2AA29B6D193F}"/>
    <cellStyle name="Link Units (2) 7" xfId="50769" xr:uid="{2617BA90-BD2A-42BF-826E-D1BBB0EC0C29}"/>
    <cellStyle name="Link Units (2) 8" xfId="51044" xr:uid="{E036E6D2-A74D-4046-80CB-3902E8999FEC}"/>
    <cellStyle name="Link Units (2) 9" xfId="51378" xr:uid="{CC2C83DD-5A9E-42CF-BD22-E798713861D2}"/>
    <cellStyle name="Linked Cell 10" xfId="49574" xr:uid="{F82238CD-AFF6-4B7D-B2B9-8472E80FE993}"/>
    <cellStyle name="Linked Cell 10 2" xfId="49575" xr:uid="{446C9BDB-F83C-4EF3-9CDF-5C050D7FE6E0}"/>
    <cellStyle name="Linked Cell 10 2 2" xfId="49576" xr:uid="{DB50F2FD-25FB-47DD-A0DF-566017A1B4C8}"/>
    <cellStyle name="Linked Cell 10 3" xfId="49577" xr:uid="{CC055CEC-69C2-4307-A8B1-13E9B69560A6}"/>
    <cellStyle name="Linked Cell 11" xfId="49578" xr:uid="{A32606F6-DE8D-48FB-A5CF-8B90C8B86E21}"/>
    <cellStyle name="Linked Cell 12" xfId="49579" xr:uid="{4761A6D3-AC55-455A-91B6-3D5E713011BA}"/>
    <cellStyle name="Linked Cell 12 2" xfId="49580" xr:uid="{DDC19DA7-B8F7-407E-B463-8B8974947519}"/>
    <cellStyle name="Linked Cell 13" xfId="49581" xr:uid="{5DF42DD5-32C7-4C07-A372-26E73FE4DE16}"/>
    <cellStyle name="Linked Cell 13 2" xfId="49582" xr:uid="{6653A2E7-F471-44FB-83EA-F73FEE4A5A0D}"/>
    <cellStyle name="Linked Cell 14" xfId="49583" xr:uid="{59F69A66-3402-4A15-A891-B16BCCACC266}"/>
    <cellStyle name="Linked Cell 14 2" xfId="49584" xr:uid="{3D1CCEB3-FEB8-4CA1-B38A-0BFF184CF628}"/>
    <cellStyle name="Linked Cell 15" xfId="49585" xr:uid="{8E987023-64E4-4C00-AED0-651D5463B5E8}"/>
    <cellStyle name="Linked Cell 15 2" xfId="49586" xr:uid="{889B779A-E8B2-4B46-A839-464E61640EEE}"/>
    <cellStyle name="Linked Cell 16" xfId="49587" xr:uid="{D991AFA6-3830-41DA-B093-7120A982B3FD}"/>
    <cellStyle name="Linked Cell 16 2" xfId="49588" xr:uid="{8D43E724-1C52-49AA-BE63-0BAC83E96264}"/>
    <cellStyle name="Linked Cell 17" xfId="49589" xr:uid="{763BA985-ED0B-4AFC-A408-2F1A45215B5A}"/>
    <cellStyle name="Linked Cell 18" xfId="49590" xr:uid="{BB3EF3DB-17BE-4D41-A548-944E7D27EEC9}"/>
    <cellStyle name="Linked Cell 19" xfId="53614" xr:uid="{6C3C2677-F65A-4FC5-9E4F-242A21BB1591}"/>
    <cellStyle name="Linked Cell 2" xfId="83" xr:uid="{00000000-0005-0000-0000-00005E000000}"/>
    <cellStyle name="Linked Cell 2 10" xfId="49591" xr:uid="{621D1005-1165-4A5C-8ABC-67F9B71CA5DC}"/>
    <cellStyle name="Linked Cell 2 11" xfId="4731" xr:uid="{7CAECE2E-0F82-4ADB-BCAB-3781DF700B08}"/>
    <cellStyle name="Linked Cell 2 2" xfId="84" xr:uid="{00000000-0005-0000-0000-00005F000000}"/>
    <cellStyle name="Linked Cell 2 2 2" xfId="1388" xr:uid="{F4E3226A-484F-44EA-9658-4DB1C2380CAE}"/>
    <cellStyle name="Linked Cell 2 2 2 2" xfId="49594" xr:uid="{4B1CDA74-D147-409D-BB27-4F76A67D75FF}"/>
    <cellStyle name="Linked Cell 2 2 2 3" xfId="49593" xr:uid="{0A9D8C03-CED4-47C6-8BC6-9E15BF6E397A}"/>
    <cellStyle name="Linked Cell 2 2 3" xfId="49595" xr:uid="{671F9040-7DA4-4FC2-8E38-1EF11754E48A}"/>
    <cellStyle name="Linked Cell 2 2 4" xfId="49592" xr:uid="{52D2EC95-8AC4-4E3F-ACB2-74BF2C121007}"/>
    <cellStyle name="Linked Cell 2 3" xfId="1389" xr:uid="{E0311C99-6CAB-4002-ACC2-D032313D8EEA}"/>
    <cellStyle name="Linked Cell 2 3 2" xfId="49597" xr:uid="{DFE51DE5-FED6-4E82-BDEA-6A254CD8B2ED}"/>
    <cellStyle name="Linked Cell 2 3 3" xfId="49596" xr:uid="{38116BA1-3259-4289-81A7-D7226A1669ED}"/>
    <cellStyle name="Linked Cell 2 4" xfId="1390" xr:uid="{B2352B5E-4F1A-4FA5-9825-BF7EDA52D87F}"/>
    <cellStyle name="Linked Cell 2 4 2" xfId="49599" xr:uid="{D492BC2A-0683-4F77-B74E-06EA0FC8E663}"/>
    <cellStyle name="Linked Cell 2 4 3" xfId="49598" xr:uid="{0A684213-3BF9-441E-BA5D-32BFDD39EAE0}"/>
    <cellStyle name="Linked Cell 2 5" xfId="1391" xr:uid="{5E1ED6EF-F1BD-4E86-8CDA-A2758FA257AF}"/>
    <cellStyle name="Linked Cell 2 5 2" xfId="49601" xr:uid="{3C3F5EA0-9CE0-4575-AC14-4F4E1FDEFD27}"/>
    <cellStyle name="Linked Cell 2 5 3" xfId="49600" xr:uid="{2E5ACC9B-49B9-4A3A-B4DB-593EF95D7235}"/>
    <cellStyle name="Linked Cell 2 6" xfId="49602" xr:uid="{F2A52A3A-4685-4332-A018-A452A0C76C4D}"/>
    <cellStyle name="Linked Cell 2 6 2" xfId="49603" xr:uid="{6492F803-D399-401F-9BD1-CAA5185BE0D8}"/>
    <cellStyle name="Linked Cell 2 7" xfId="49604" xr:uid="{F83F2F9C-83C5-4E9D-ABE4-C2535955753B}"/>
    <cellStyle name="Linked Cell 2 7 2" xfId="49605" xr:uid="{0CFF9DF3-90C8-49C6-85D5-0EDC1ED00F4F}"/>
    <cellStyle name="Linked Cell 2 8" xfId="49606" xr:uid="{0507DE64-6730-4CD2-A34D-701F4C1F68E8}"/>
    <cellStyle name="Linked Cell 2 8 2" xfId="49607" xr:uid="{790C9A97-8C6B-4EBC-A6AD-2765798DA8CB}"/>
    <cellStyle name="Linked Cell 2 9" xfId="49608" xr:uid="{8A9626C2-4FA5-4BD1-B1C7-CE3EAA66EF3F}"/>
    <cellStyle name="Linked Cell 2_4_Pere April 2010 (version 1)" xfId="49609" xr:uid="{8B09213A-623B-45A2-B7D1-F1A13FF51719}"/>
    <cellStyle name="Linked Cell 3" xfId="206" xr:uid="{7CB39E52-7BE1-4F30-8761-DBC01441F3E6}"/>
    <cellStyle name="Linked Cell 3 2" xfId="1393" xr:uid="{7493EA38-F081-4009-9213-6A5D4FED1B1C}"/>
    <cellStyle name="Linked Cell 3 2 2" xfId="49612" xr:uid="{E5E64D00-35D9-42DC-952F-99B2A848F4D9}"/>
    <cellStyle name="Linked Cell 3 2 2 2" xfId="49613" xr:uid="{C66113A0-6D76-4A36-AF59-ACE60ED53BF4}"/>
    <cellStyle name="Linked Cell 3 2 3" xfId="49614" xr:uid="{6511000C-45BD-410B-B9D2-AAE6FC1A4F2A}"/>
    <cellStyle name="Linked Cell 3 2 4" xfId="49611" xr:uid="{800FCB6C-5A11-4C4B-AD59-904CC61BD7E1}"/>
    <cellStyle name="Linked Cell 3 3" xfId="1394" xr:uid="{8095913D-E35D-4AD8-8071-27B13D1116B5}"/>
    <cellStyle name="Linked Cell 3 3 2" xfId="49616" xr:uid="{520D9901-02C9-4830-B7D3-695B5D3AD0D2}"/>
    <cellStyle name="Linked Cell 3 3 3" xfId="49615" xr:uid="{22D275D8-5980-4D0E-91A0-05FEFBF57BAF}"/>
    <cellStyle name="Linked Cell 3 4" xfId="1395" xr:uid="{9AD090A1-65D5-47AC-B76C-F15D1457EBD9}"/>
    <cellStyle name="Linked Cell 3 4 2" xfId="49617" xr:uid="{E93B89B2-C9E6-4F0B-B07D-DDBBCDFF1973}"/>
    <cellStyle name="Linked Cell 3 5" xfId="1392" xr:uid="{5017B705-46CD-4DF5-82EA-3C65F8D3BB78}"/>
    <cellStyle name="Linked Cell 3 5 2" xfId="49610" xr:uid="{FD0C90D5-C329-46FB-B860-FA2A9A2A7DD4}"/>
    <cellStyle name="Linked Cell 3 6" xfId="4732" xr:uid="{DD90ED9A-142A-446B-9D20-2756FEAB202A}"/>
    <cellStyle name="Linked Cell 3_4_Pere April 2010 (version 1)" xfId="49618" xr:uid="{D68780DA-9DEC-4176-B03B-AE40968F52F9}"/>
    <cellStyle name="Linked Cell 4" xfId="1396" xr:uid="{6E24FC75-C32D-46D5-8C22-C7DCA73C2B1E}"/>
    <cellStyle name="Linked Cell 4 2" xfId="49620" xr:uid="{C263AEB0-9561-40D4-9FC5-3C6A7EF2B866}"/>
    <cellStyle name="Linked Cell 4 2 2" xfId="49621" xr:uid="{C1AC4A21-B4BB-4663-A53F-535BEB662226}"/>
    <cellStyle name="Linked Cell 4 3" xfId="49622" xr:uid="{31BA53E0-26D0-4691-B1F5-65AF289C653B}"/>
    <cellStyle name="Linked Cell 4 4" xfId="49619" xr:uid="{86647323-614F-40E4-8456-920745C9BFC3}"/>
    <cellStyle name="Linked Cell 5" xfId="49623" xr:uid="{20653F52-1BB8-457E-BD0C-83A76801E2D4}"/>
    <cellStyle name="Linked Cell 5 2" xfId="49624" xr:uid="{ABC2653B-BCA5-42DB-84C7-591408420BE7}"/>
    <cellStyle name="Linked Cell 5 2 2" xfId="49625" xr:uid="{9834E9B4-3DD8-4215-85D9-25A2B991FB4D}"/>
    <cellStyle name="Linked Cell 5 3" xfId="49626" xr:uid="{0E8825CC-B69D-4E7F-8D97-6420A6D05542}"/>
    <cellStyle name="Linked Cell 6" xfId="49627" xr:uid="{C61F19C5-02DD-4E5B-992C-A6F83829B6BD}"/>
    <cellStyle name="Linked Cell 6 2" xfId="49628" xr:uid="{5B0EA22F-737B-4DC0-BAA0-C5FFD8F471B4}"/>
    <cellStyle name="Linked Cell 6 2 2" xfId="49629" xr:uid="{14FF9A2A-2F02-4712-B1BF-00A83D84BA9A}"/>
    <cellStyle name="Linked Cell 6 3" xfId="49630" xr:uid="{FFC98822-2FA4-4356-A267-F0693AFC79FC}"/>
    <cellStyle name="Linked Cell 7" xfId="49631" xr:uid="{7DAB5E8D-92E2-4305-9127-940905AA67AF}"/>
    <cellStyle name="Linked Cell 7 2" xfId="49632" xr:uid="{EFE10D0B-32F1-434A-B3C3-8D1DF59240BC}"/>
    <cellStyle name="Linked Cell 7 2 2" xfId="49633" xr:uid="{A6B1386B-0FB5-4E99-A96E-45FAAA69311E}"/>
    <cellStyle name="Linked Cell 7 3" xfId="49634" xr:uid="{C0D57FD3-5CE7-4222-B6EC-11058D164A68}"/>
    <cellStyle name="Linked Cell 8" xfId="49635" xr:uid="{0449985D-C255-4992-9BF5-0BC9A7FB6DA7}"/>
    <cellStyle name="Linked Cell 8 2" xfId="49636" xr:uid="{BC170812-281A-4831-BA97-83A3FBCA4C58}"/>
    <cellStyle name="Linked Cell 8 2 2" xfId="49637" xr:uid="{8B03BD13-B436-4335-A945-16DE500FCAB2}"/>
    <cellStyle name="Linked Cell 8 3" xfId="49638" xr:uid="{508EEE4A-3843-4051-9FFD-6AB7D807CFA7}"/>
    <cellStyle name="Linked Cell 9" xfId="49639" xr:uid="{8910284C-234B-4A98-8BF0-7E528FA25A49}"/>
    <cellStyle name="Linked Cell 9 2" xfId="49640" xr:uid="{74846924-0C3C-4A2F-881F-13AF138ED2EA}"/>
    <cellStyle name="Linked Cell 9 2 2" xfId="49641" xr:uid="{B111DD98-CE8E-4A71-910F-6EB8135D6DCE}"/>
    <cellStyle name="Linked Cell 9 3" xfId="49642" xr:uid="{F7614410-A354-471D-B040-18941742FBD1}"/>
    <cellStyle name="Milliers [0]_AR1194" xfId="49643" xr:uid="{747E3868-6E00-4CD6-92E9-87FC77FDBFD4}"/>
    <cellStyle name="Milliers_AR1194" xfId="49644" xr:uid="{003E6486-F0F4-4B6A-A5DD-EBCE93329D01}"/>
    <cellStyle name="Model" xfId="1397" xr:uid="{E721A107-BBCF-4C3F-874C-CFFC3E419B80}"/>
    <cellStyle name="Monétaire [0]_AR1194" xfId="49645" xr:uid="{B2745A09-A067-43DF-829C-522980BEF6EB}"/>
    <cellStyle name="Monétaire_AR1194" xfId="49646" xr:uid="{A61B05DD-4C29-4323-B981-93A656C265F4}"/>
    <cellStyle name="Neutral 10" xfId="49647" xr:uid="{6C13082F-DD7A-4645-92E3-E70BD45698D6}"/>
    <cellStyle name="Neutral 10 2" xfId="49648" xr:uid="{1C8C3204-D002-42FE-8E97-E45FF6CCD8D1}"/>
    <cellStyle name="Neutral 11" xfId="49649" xr:uid="{70116E64-A009-4341-BC97-5E3E5B7ACF8B}"/>
    <cellStyle name="Neutral 12" xfId="49650" xr:uid="{B7795177-EF64-47EA-958C-1DD419DB2D97}"/>
    <cellStyle name="Neutral 13" xfId="49651" xr:uid="{11AC187E-ADF2-41F9-BD06-6FA7B411DD16}"/>
    <cellStyle name="Neutral 14" xfId="49652" xr:uid="{32C4B0D7-9DAD-406D-949B-360FCF39A239}"/>
    <cellStyle name="Neutral 15" xfId="49653" xr:uid="{11D13075-E547-44D6-84F8-710DA92A41B5}"/>
    <cellStyle name="Neutral 16" xfId="49654" xr:uid="{FD3A4DE9-E8F1-4109-AFB8-B3DCCA7D2DAC}"/>
    <cellStyle name="Neutral 17" xfId="49655" xr:uid="{A9D258E0-B11A-44CE-9B82-4B51C47F4DE5}"/>
    <cellStyle name="Neutral 18" xfId="53615" xr:uid="{68956ACE-A142-4B3C-AF80-D8E13D1E31FF}"/>
    <cellStyle name="Neutral 2" xfId="85" xr:uid="{00000000-0005-0000-0000-000060000000}"/>
    <cellStyle name="Neutral 2 10" xfId="4733" xr:uid="{67A49A88-2010-4AFB-AB0F-5B2DC70638EF}"/>
    <cellStyle name="Neutral 2 2" xfId="86" xr:uid="{00000000-0005-0000-0000-000061000000}"/>
    <cellStyle name="Neutral 2 2 2" xfId="1398" xr:uid="{DF43DCCD-CCDF-43DC-A099-765FCF9B5AEC}"/>
    <cellStyle name="Neutral 2 2 2 2" xfId="49658" xr:uid="{DB5462DA-FC47-4262-8920-7B60F5A2A865}"/>
    <cellStyle name="Neutral 2 2 3" xfId="49657" xr:uid="{B9A6712F-3D7C-496F-89CA-746096041256}"/>
    <cellStyle name="Neutral 2 3" xfId="1399" xr:uid="{0EE6A1E2-6B48-4DA2-9DB7-3C5EDD32CC2C}"/>
    <cellStyle name="Neutral 2 3 2" xfId="49659" xr:uid="{6F9DA52D-0BBF-42CF-BD80-85F080C6C5A7}"/>
    <cellStyle name="Neutral 2 4" xfId="1400" xr:uid="{9D23D309-9FA8-4151-8476-BC316D2D87B2}"/>
    <cellStyle name="Neutral 2 4 2" xfId="49660" xr:uid="{6F1763F5-BD9C-40C5-A893-56FBE335B2CE}"/>
    <cellStyle name="Neutral 2 5" xfId="1401" xr:uid="{EA57D82A-BE10-4FFE-9503-99D4CE1F00E1}"/>
    <cellStyle name="Neutral 2 5 2" xfId="49661" xr:uid="{D8962C59-3E85-47EB-94B2-B3BCA645F9EF}"/>
    <cellStyle name="Neutral 2 6" xfId="49662" xr:uid="{2B2E91DD-C982-4820-8146-28A15EB7D811}"/>
    <cellStyle name="Neutral 2 7" xfId="49663" xr:uid="{92E99CB1-F5A2-4E6D-B026-75880CF0DB98}"/>
    <cellStyle name="Neutral 2 8" xfId="49664" xr:uid="{A2D76996-204E-491C-B93C-56AFE1CBF1BC}"/>
    <cellStyle name="Neutral 2 9" xfId="49656" xr:uid="{9666992D-49DB-43EB-8901-3708B566C62C}"/>
    <cellStyle name="Neutral 2_4_Pere April 2010 (version 1)" xfId="49665" xr:uid="{0AA1B038-BF86-407E-BDE4-F7074F2F7B45}"/>
    <cellStyle name="Neutral 3" xfId="207" xr:uid="{95483242-FB70-4376-8167-20E468CC6304}"/>
    <cellStyle name="Neutral 3 2" xfId="1403" xr:uid="{D167C7BD-DBE6-4DA6-81C7-443F8A5D4425}"/>
    <cellStyle name="Neutral 3 2 2" xfId="49668" xr:uid="{41AD2B31-8781-4708-8DDF-877DAF2DB6BD}"/>
    <cellStyle name="Neutral 3 2 3" xfId="49667" xr:uid="{9B1BABE6-A1A4-435D-83FA-7714323C8EE1}"/>
    <cellStyle name="Neutral 3 3" xfId="1404" xr:uid="{FB45537A-5223-4B75-A8EF-D99140F69F7C}"/>
    <cellStyle name="Neutral 3 3 2" xfId="49669" xr:uid="{97A9D24A-8560-4477-9182-50B891023597}"/>
    <cellStyle name="Neutral 3 4" xfId="1405" xr:uid="{B5441BE8-5A94-4A6B-936D-B76199D63766}"/>
    <cellStyle name="Neutral 3 4 2" xfId="49666" xr:uid="{59F9E76B-DC3A-421F-AD5F-5EC13903F1CB}"/>
    <cellStyle name="Neutral 3 5" xfId="1402" xr:uid="{7D372803-F9CD-49C0-959A-0B940150E508}"/>
    <cellStyle name="Neutral 3 6" xfId="4734" xr:uid="{A3DAD215-9025-4752-80C8-C8752CE051F8}"/>
    <cellStyle name="Neutral 3_4_Pere April 2010 (version 1)" xfId="49670" xr:uid="{5A64AB5B-88B8-47CA-8AF0-C1A356E79410}"/>
    <cellStyle name="Neutral 4" xfId="1406" xr:uid="{616FD37D-07E7-4F6F-A8D8-608BA315CB8C}"/>
    <cellStyle name="Neutral 4 2" xfId="49672" xr:uid="{580D92E5-FE08-4AB5-8C12-EE2E04ECB020}"/>
    <cellStyle name="Neutral 4 3" xfId="49671" xr:uid="{8AA450FF-5DDE-4A36-BF20-29F39A66C633}"/>
    <cellStyle name="Neutral 5" xfId="49673" xr:uid="{37116585-7E81-4ADE-82F7-A8100EEABBE6}"/>
    <cellStyle name="Neutral 5 2" xfId="49674" xr:uid="{347B120E-98A9-4A61-891D-83E70235C251}"/>
    <cellStyle name="Neutral 6" xfId="49675" xr:uid="{CFEBA59D-2DE5-4510-A9D1-F8A984A16A19}"/>
    <cellStyle name="Neutral 6 2" xfId="49676" xr:uid="{54BD100A-D7BA-48CC-ABA9-1727FE849948}"/>
    <cellStyle name="Neutral 7" xfId="49677" xr:uid="{26798D38-B312-4647-9663-AD1AED21813B}"/>
    <cellStyle name="Neutral 7 2" xfId="49678" xr:uid="{9C64B402-0444-48A7-99BD-121C53BB4504}"/>
    <cellStyle name="Neutral 8" xfId="49679" xr:uid="{32852875-5667-4DB0-A5FF-2B44C4D612A5}"/>
    <cellStyle name="Neutral 8 2" xfId="49680" xr:uid="{8BBFB424-704C-44B4-95ED-D376CF41A6EE}"/>
    <cellStyle name="Neutral 9" xfId="49681" xr:uid="{F4EBBA2C-F87B-439E-B3FE-40A6F0C498AF}"/>
    <cellStyle name="Neutral 9 2" xfId="49682" xr:uid="{ECE99ABC-3340-4598-A05C-ADC9050AEDE6}"/>
    <cellStyle name="Normal" xfId="0" builtinId="0"/>
    <cellStyle name="Normal - Style1" xfId="1407" xr:uid="{40896856-490A-4567-8D7E-B792746E6B8F}"/>
    <cellStyle name="Normal - Style1 10" xfId="44685" xr:uid="{BDD4390A-6ED5-4AE1-8635-4D2911FC4090}"/>
    <cellStyle name="Normal - Style1 11" xfId="44686" xr:uid="{B8252B04-ABC9-4E51-AD7E-0C791E886DE0}"/>
    <cellStyle name="Normal - Style1 12" xfId="44687" xr:uid="{4810667D-CF03-4A68-AF02-140632F50606}"/>
    <cellStyle name="Normal - Style1 13" xfId="44688" xr:uid="{0A45E633-E111-4D59-8174-87F0D2536B7C}"/>
    <cellStyle name="Normal - Style1 14" xfId="44689" xr:uid="{904F2A45-BD6F-49F4-A011-878834B8A72A}"/>
    <cellStyle name="Normal - Style1 15" xfId="44690" xr:uid="{6CF71B55-2FBC-467F-BBD0-F64C33404DED}"/>
    <cellStyle name="Normal - Style1 16" xfId="44691" xr:uid="{38F4F636-6C99-48B9-9072-0F3A16329D16}"/>
    <cellStyle name="Normal - Style1 17" xfId="44692" xr:uid="{3E1A6F52-B3B3-46DC-A43B-5931AE0FD566}"/>
    <cellStyle name="Normal - Style1 18" xfId="44693" xr:uid="{B3FB6557-0482-4986-A4CB-363415136A4F}"/>
    <cellStyle name="Normal - Style1 19" xfId="44694" xr:uid="{32997559-BADC-426D-B3D7-FBDA3872900E}"/>
    <cellStyle name="Normal - Style1 2" xfId="4736" xr:uid="{E33E6FF8-3B2C-452A-9358-D553AE4C8D88}"/>
    <cellStyle name="Normal - Style1 2 2" xfId="4737" xr:uid="{D23F7E42-8208-42E1-88D7-F2B02A7FE87A}"/>
    <cellStyle name="Normal - Style1 2 2 2" xfId="4738" xr:uid="{6DA828BD-0FC2-4DCB-A62C-AE0F90F0958A}"/>
    <cellStyle name="Normal - Style1 2 3" xfId="4739" xr:uid="{4981A894-C637-4606-8286-4E7DC595584B}"/>
    <cellStyle name="Normal - Style1 2 4" xfId="4740" xr:uid="{38C4BD0E-74DC-4D15-B2F7-113152319E7B}"/>
    <cellStyle name="Normal - Style1 2 5" xfId="4741" xr:uid="{4F4321DD-2718-4598-AF4E-6F1C6C594603}"/>
    <cellStyle name="Normal - Style1 2_HMU PER SHIFT" xfId="4742" xr:uid="{8A4E1C00-A809-41C1-A371-73FE29A58A6C}"/>
    <cellStyle name="Normal - Style1 20" xfId="44695" xr:uid="{29993A57-A304-447E-A399-AAE70921EED3}"/>
    <cellStyle name="Normal - Style1 21" xfId="44696" xr:uid="{BC8FE8C4-4468-46E6-9942-912152C26D00}"/>
    <cellStyle name="Normal - Style1 22" xfId="44697" xr:uid="{56DC7DE0-FA78-474F-A7F5-B98D08B2F747}"/>
    <cellStyle name="Normal - Style1 23" xfId="44698" xr:uid="{5A91A3B1-BE67-4DB9-B621-E80B299796C2}"/>
    <cellStyle name="Normal - Style1 24" xfId="44699" xr:uid="{4DED78F6-B2E8-4167-8B9A-40848B907112}"/>
    <cellStyle name="Normal - Style1 25" xfId="44700" xr:uid="{A44E8EFD-E861-4BE2-939E-DD461B313EBF}"/>
    <cellStyle name="Normal - Style1 26" xfId="44701" xr:uid="{66FEB9CD-EC43-4F5C-889E-9179A1528E89}"/>
    <cellStyle name="Normal - Style1 27" xfId="44702" xr:uid="{726B9F03-9D11-4012-98B9-1D724175793E}"/>
    <cellStyle name="Normal - Style1 28" xfId="44703" xr:uid="{27A2D343-07D9-412E-9BD7-83D7A6247F2E}"/>
    <cellStyle name="Normal - Style1 29" xfId="44704" xr:uid="{B7F8FE52-8FEB-4975-8C92-D897F2E90626}"/>
    <cellStyle name="Normal - Style1 3" xfId="4743" xr:uid="{7A4384AC-DB74-4383-AB56-249E1E0C9A86}"/>
    <cellStyle name="Normal - Style1 3 2" xfId="4744" xr:uid="{00525EFB-B3FA-417B-A307-D2321576A0E4}"/>
    <cellStyle name="Normal - Style1 3 3" xfId="4745" xr:uid="{FA7A3423-DDF0-4371-8E59-3864938872E2}"/>
    <cellStyle name="Normal - Style1 3 4" xfId="4746" xr:uid="{AAAD7516-F574-46D1-9536-1A500A8070EA}"/>
    <cellStyle name="Normal - Style1 3 5" xfId="4747" xr:uid="{B603331C-36C4-454F-A012-85214CE3D2BB}"/>
    <cellStyle name="Normal - Style1 3 6" xfId="49683" xr:uid="{DBCFE40A-95D5-4996-BAFF-B53DB2F29901}"/>
    <cellStyle name="Normal - Style1 30" xfId="44705" xr:uid="{61FDF0E3-9512-4CBD-8BD4-6F8E7E2BDF31}"/>
    <cellStyle name="Normal - Style1 31" xfId="44706" xr:uid="{A067B1BD-ABE9-4F07-BC08-1A7CA7651BF7}"/>
    <cellStyle name="Normal - Style1 32" xfId="44707" xr:uid="{A081C36F-521B-491C-866F-71B0F0F8A0D4}"/>
    <cellStyle name="Normal - Style1 33" xfId="44708" xr:uid="{5E24986C-90CD-4CD1-B615-ACC9E3CC4488}"/>
    <cellStyle name="Normal - Style1 34" xfId="44709" xr:uid="{BF44BF73-97C0-4AD0-A0E0-ABF46763470F}"/>
    <cellStyle name="Normal - Style1 35" xfId="44710" xr:uid="{70B0ED0B-1CA4-4436-9C44-5B4A0396D0A5}"/>
    <cellStyle name="Normal - Style1 36" xfId="44711" xr:uid="{71E34CED-12BE-4890-8D79-79C4337556DE}"/>
    <cellStyle name="Normal - Style1 37" xfId="44712" xr:uid="{43435C31-306D-46FC-9C37-F787FB60EB41}"/>
    <cellStyle name="Normal - Style1 38" xfId="44713" xr:uid="{526E6D7D-4ECB-45E1-A09A-2626A87D3813}"/>
    <cellStyle name="Normal - Style1 39" xfId="44714" xr:uid="{DC5545E9-DC90-4C6F-ADF2-04E4DDDC52E0}"/>
    <cellStyle name="Normal - Style1 4" xfId="4748" xr:uid="{9BD0A5AD-E9FF-41FD-B621-EEFD1BB31C28}"/>
    <cellStyle name="Normal - Style1 4 2" xfId="4749" xr:uid="{40488773-0211-4A6F-8B30-0876107C055F}"/>
    <cellStyle name="Normal - Style1 4 3" xfId="4750" xr:uid="{82BBBEFC-E0FF-4598-B703-1E39DFBA7F8E}"/>
    <cellStyle name="Normal - Style1 4 4" xfId="4751" xr:uid="{51FBBCD2-CD03-477B-8D20-7006442BBDC5}"/>
    <cellStyle name="Normal - Style1 4 5" xfId="4752" xr:uid="{F8ED5B3A-7237-4365-8F8F-120D461BE88E}"/>
    <cellStyle name="Normal - Style1 40" xfId="44715" xr:uid="{CE450A92-CF95-4408-88DF-BF9550849A8F}"/>
    <cellStyle name="Normal - Style1 41" xfId="44716" xr:uid="{1E1F4CDA-1AA2-4F01-B22D-88AB100ACE4B}"/>
    <cellStyle name="Normal - Style1 42" xfId="44717" xr:uid="{CFC2517E-5D34-475F-860C-E681856574A2}"/>
    <cellStyle name="Normal - Style1 43" xfId="44718" xr:uid="{9D5A1FDB-BBE4-4D3A-8B8B-28B52C6AAE2D}"/>
    <cellStyle name="Normal - Style1 44" xfId="44719" xr:uid="{24391880-204A-4669-A43D-6A87F7AA3F2F}"/>
    <cellStyle name="Normal - Style1 45" xfId="44720" xr:uid="{103CD0BD-F5D2-400E-81BC-ED83D7C6253D}"/>
    <cellStyle name="Normal - Style1 46" xfId="44721" xr:uid="{EBADA6F6-EDF0-4D64-9AF7-30CF5411FD32}"/>
    <cellStyle name="Normal - Style1 47" xfId="44722" xr:uid="{291E0295-708B-4058-B274-B841F0945BB9}"/>
    <cellStyle name="Normal - Style1 48" xfId="44723" xr:uid="{0EB37719-688E-476D-8EC1-01979A9D5D3D}"/>
    <cellStyle name="Normal - Style1 49" xfId="44724" xr:uid="{17178FEF-86A5-4414-9B26-86A86844C282}"/>
    <cellStyle name="Normal - Style1 5" xfId="4753" xr:uid="{059A8B4C-7509-41A4-A5EA-1D653845F142}"/>
    <cellStyle name="Normal - Style1 5 2" xfId="4754" xr:uid="{5C6DEFE3-C96D-4921-A710-F361BC7F5079}"/>
    <cellStyle name="Normal - Style1 50" xfId="44725" xr:uid="{1C9C6D27-9D85-485C-B16E-6CC98C3CD7F4}"/>
    <cellStyle name="Normal - Style1 51" xfId="44726" xr:uid="{4B31BA33-188C-4095-9EDC-877C9457A626}"/>
    <cellStyle name="Normal - Style1 52" xfId="4735" xr:uid="{BE16AF87-F2B6-4ED4-8966-74BC5F8499EA}"/>
    <cellStyle name="Normal - Style1 6" xfId="4755" xr:uid="{DE8BD43A-6E67-45EF-8F4D-A070A3CB3D68}"/>
    <cellStyle name="Normal - Style1 6 2" xfId="4756" xr:uid="{A8B46553-C93E-40B1-965F-979726DB19BB}"/>
    <cellStyle name="Normal - Style1 7" xfId="44727" xr:uid="{59CD1D05-24C8-4FBE-937B-D0DE58FC3A63}"/>
    <cellStyle name="Normal - Style1 8" xfId="44728" xr:uid="{F5C17D60-B005-4DB0-9414-B6F06B6482A8}"/>
    <cellStyle name="Normal - Style1 9" xfId="44729" xr:uid="{177B70EA-89A5-4624-B6C9-83CA7CFFCEC8}"/>
    <cellStyle name="Normal - Style1_HMU PER SHIFT" xfId="4757" xr:uid="{B143155A-C38B-4CD8-8C90-84DB30AFBFB1}"/>
    <cellStyle name="Normal - Style5" xfId="49684" xr:uid="{6C053030-CFEF-4C1E-AF0E-39755E69A053}"/>
    <cellStyle name="Normal 10" xfId="1408" xr:uid="{CCF23C47-35D1-4E6E-AF6B-3622591D2B47}"/>
    <cellStyle name="Normal 10 10" xfId="56437" xr:uid="{3856FA23-F4BB-471B-9A1A-47DC0C9D939F}"/>
    <cellStyle name="Normal 10 10 2" xfId="56577" xr:uid="{A1C6F105-068F-4608-979B-974FDD302C5B}"/>
    <cellStyle name="Normal 10 11" xfId="56125" xr:uid="{DF74500F-7149-45D0-A80C-AB2EC8F13626}"/>
    <cellStyle name="Normal 10 12" xfId="56449" xr:uid="{75E5E8B8-7BD4-49E7-81B5-21D3D987FAAD}"/>
    <cellStyle name="Normal 10 13" xfId="4758" xr:uid="{4DE35882-20AB-4618-B741-51A19CAEF4F7}"/>
    <cellStyle name="Normal 10 2" xfId="1409" xr:uid="{A8CD4A38-6360-4926-8C1E-BB1EDAB70768}"/>
    <cellStyle name="Normal 10 2 2" xfId="44730" xr:uid="{5A6CF0C2-0CE0-40DB-BA28-8128FF5A1D94}"/>
    <cellStyle name="Normal 10 2 2 2" xfId="44731" xr:uid="{E7F80571-A70E-4AC8-AEFE-89540D02968E}"/>
    <cellStyle name="Normal 10 2 2 3" xfId="49686" xr:uid="{0414664C-30F5-4F0C-8EC8-63563AA54CE0}"/>
    <cellStyle name="Normal 10 2 3" xfId="44732" xr:uid="{023B4961-7C20-4EBC-A57D-CA779F653861}"/>
    <cellStyle name="Normal 10 2 3 2" xfId="56223" xr:uid="{8BD82571-07A5-4B75-A18F-7B4995C33232}"/>
    <cellStyle name="Normal 10 2 4" xfId="56513" xr:uid="{F7E908F2-1946-4A5F-83BC-99CC64E51350}"/>
    <cellStyle name="Normal 10 2 5" xfId="4759" xr:uid="{2ACAE344-05EB-4E4C-9424-7E36784E7145}"/>
    <cellStyle name="Normal 10 3" xfId="1410" xr:uid="{4214189E-5FF5-422D-90A4-AC5836CB52CA}"/>
    <cellStyle name="Normal 10 3 2" xfId="44733" xr:uid="{AF5E6337-DC74-41D2-B7A0-CF4614D9BA9C}"/>
    <cellStyle name="Normal 10 3 2 2" xfId="56286" xr:uid="{86724BB4-8AEA-49C8-A8EA-0FAD0AFD7651}"/>
    <cellStyle name="Normal 10 3 3" xfId="44734" xr:uid="{A7204404-B479-4C1B-8D02-2A4A524D20C5}"/>
    <cellStyle name="Normal 10 3 3 2" xfId="56521" xr:uid="{B9F69380-338A-4F75-979D-EDFB6F3D4A29}"/>
    <cellStyle name="Normal 10 4" xfId="1411" xr:uid="{0934AD7B-6AC9-4B9E-AEC7-50698229E31C}"/>
    <cellStyle name="Normal 10 4 2" xfId="49687" xr:uid="{167ADA6A-0EA2-4D32-A49A-58B04DDD3639}"/>
    <cellStyle name="Normal 10 4 2 2" xfId="56325" xr:uid="{C4984A26-CABC-4AC6-9AEE-1AF6039A6476}"/>
    <cellStyle name="Normal 10 4 3" xfId="56529" xr:uid="{EF5EDEB7-575D-4DBB-A7CC-5396F145A477}"/>
    <cellStyle name="Normal 10 4 4" xfId="44735" xr:uid="{5A908CA5-79B0-4BE5-8A5D-4B41B1016C1A}"/>
    <cellStyle name="Normal 10 5" xfId="1412" xr:uid="{D8379E1E-B50C-4E04-9731-FA076F9DECA4}"/>
    <cellStyle name="Normal 10 5 2" xfId="49689" xr:uid="{7BBDB16E-ED20-4665-84AA-9F7FDED9DC06}"/>
    <cellStyle name="Normal 10 5 3" xfId="49688" xr:uid="{AE4AF0BF-2907-4D3F-B7C0-DB6A5ECF03BB}"/>
    <cellStyle name="Normal 10 5 3 2" xfId="56337" xr:uid="{E5DC73FB-3960-4295-80E5-D21942ED0F0E}"/>
    <cellStyle name="Normal 10 5 4" xfId="56537" xr:uid="{D0F2C265-487B-4617-BD40-CFB950B8C00F}"/>
    <cellStyle name="Normal 10 5 5" xfId="44736" xr:uid="{D1F68A37-0B20-498C-8426-20258917CEE1}"/>
    <cellStyle name="Normal 10 6" xfId="1413" xr:uid="{BBCD5E2D-51C5-4E91-9456-3CB02BD0C474}"/>
    <cellStyle name="Normal 10 6 2" xfId="49690" xr:uid="{A2530815-F372-4766-A908-4E25D8E0B0D0}"/>
    <cellStyle name="Normal 10 6 2 2" xfId="56358" xr:uid="{BD39B599-8E61-42E7-83FE-FDA02FF9ADA5}"/>
    <cellStyle name="Normal 10 6 3" xfId="56545" xr:uid="{B176730E-BEB6-4873-B1F0-485437C6E9BD}"/>
    <cellStyle name="Normal 10 6 4" xfId="44737" xr:uid="{403520A0-0958-400A-B8C3-2196977534F9}"/>
    <cellStyle name="Normal 10 7" xfId="1863" xr:uid="{8732C6E4-B4EA-4613-BA07-46FE292B2CB1}"/>
    <cellStyle name="Normal 10 7 2" xfId="56399" xr:uid="{A271A528-F2AC-488A-B074-A9D645ACE9FE}"/>
    <cellStyle name="Normal 10 7 3" xfId="56553" xr:uid="{7781196E-77C3-4EF5-AB1D-F55E995CE160}"/>
    <cellStyle name="Normal 10 7 4" xfId="49691" xr:uid="{4969E7A3-1B48-4519-9F81-1D356BFA9BF7}"/>
    <cellStyle name="Normal 10 8" xfId="49685" xr:uid="{052A41D7-B4D5-4E8B-921D-242B8A287816}"/>
    <cellStyle name="Normal 10 8 2" xfId="56561" xr:uid="{E10359DC-43C7-4D11-9169-E88151DBE2AB}"/>
    <cellStyle name="Normal 10 8 3" xfId="56414" xr:uid="{77FACCFA-50EC-4133-BE4F-5B1513893764}"/>
    <cellStyle name="Normal 10 9" xfId="56428" xr:uid="{CE7A090B-7A5E-4284-BAC7-F82F8A3A2C72}"/>
    <cellStyle name="Normal 10 9 2" xfId="56569" xr:uid="{851B2E45-37DE-4B88-A7F3-25D3A4E5235F}"/>
    <cellStyle name="Normal 10_Daily production report (agustus 09)" xfId="1414" xr:uid="{6B08726C-4730-407E-9E80-649B92502F7E}"/>
    <cellStyle name="Normal 100" xfId="4760" xr:uid="{21407722-0B41-424E-BBD4-45528BD8DA65}"/>
    <cellStyle name="Normal 100 2" xfId="4761" xr:uid="{A940EB24-035B-4054-84C5-F91944EF0BAE}"/>
    <cellStyle name="Normal 100 3" xfId="4762" xr:uid="{7E2B5A92-1BA2-4F79-86F7-2D068D72D45A}"/>
    <cellStyle name="Normal 100 4" xfId="4763" xr:uid="{04DEB051-FE59-4B2D-9041-E6814CA74D2C}"/>
    <cellStyle name="Normal 1006" xfId="44738" xr:uid="{FEDF242B-61BC-45AE-BE3D-9D0E59488507}"/>
    <cellStyle name="Normal 101" xfId="4764" xr:uid="{AF065AD1-62E3-46C6-AF35-0B172812FD1D}"/>
    <cellStyle name="Normal 101 2" xfId="4765" xr:uid="{E9286FDA-9346-4FE0-8F72-5D5429F791BE}"/>
    <cellStyle name="Normal 101 3" xfId="4766" xr:uid="{ADE9255B-529F-4EF2-B5BA-B5DCE80EA62A}"/>
    <cellStyle name="Normal 101 4" xfId="4767" xr:uid="{92143C4E-591E-4264-8460-9C637FC7A590}"/>
    <cellStyle name="Normal 102" xfId="4768" xr:uid="{B4811189-48C1-4F86-B2CB-873C07B7ABA5}"/>
    <cellStyle name="Normal 102 2" xfId="4769" xr:uid="{356B8476-BC11-4813-AECE-101A325E3DCF}"/>
    <cellStyle name="Normal 102 3" xfId="4770" xr:uid="{98CE9100-E972-4F57-8AFD-556C00F89AF5}"/>
    <cellStyle name="Normal 102 4" xfId="4771" xr:uid="{B6871ED0-B74B-45F2-AB47-A2EC674820D5}"/>
    <cellStyle name="Normal 103" xfId="4772" xr:uid="{56D70BDE-3270-4FB0-99C6-5CAEE5255E3D}"/>
    <cellStyle name="Normal 103 2" xfId="4773" xr:uid="{133B6219-27E1-4252-95C9-326FAEE3048D}"/>
    <cellStyle name="Normal 103 3" xfId="4774" xr:uid="{3B47B7AD-0E50-46E4-8540-35442FFFFB6D}"/>
    <cellStyle name="Normal 103 4" xfId="4775" xr:uid="{AA30AA11-C6FF-45C7-90F7-410F02FDF009}"/>
    <cellStyle name="Normal 104" xfId="4776" xr:uid="{0A68F73A-D067-4AFF-A5AA-324332B61414}"/>
    <cellStyle name="Normal 104 2" xfId="4777" xr:uid="{389A89D4-5FE3-4A8B-BC3F-991BE0E5D2FA}"/>
    <cellStyle name="Normal 104 3" xfId="4778" xr:uid="{16AD03F8-B503-4ED1-BD24-8EEA9315D8C3}"/>
    <cellStyle name="Normal 104 4" xfId="4779" xr:uid="{05A9AB2D-EDE4-4062-941E-1AA162446747}"/>
    <cellStyle name="Normal 105" xfId="4780" xr:uid="{2F7929CD-4A7C-489B-94F1-E3C85039462B}"/>
    <cellStyle name="Normal 105 2" xfId="4781" xr:uid="{AC47BAC8-F39A-46BB-9C3C-85EB732A5871}"/>
    <cellStyle name="Normal 105 3" xfId="4782" xr:uid="{7625F877-CC31-42DB-8EC2-7697DD39FC3C}"/>
    <cellStyle name="Normal 105 4" xfId="4783" xr:uid="{CE193B2C-1D1D-4FCD-B087-93DBA29EEAA1}"/>
    <cellStyle name="Normal 106" xfId="4784" xr:uid="{07116DE2-D5A4-4EA8-8815-1C54B4227A62}"/>
    <cellStyle name="Normal 106 2" xfId="4785" xr:uid="{775C5B54-7B66-44F6-A59A-297CBF3D22C3}"/>
    <cellStyle name="Normal 106 3" xfId="4786" xr:uid="{50DC32E8-6F09-411E-88EB-11EE69E11A35}"/>
    <cellStyle name="Normal 106 4" xfId="4787" xr:uid="{84B74DED-4740-4DD9-B093-15C93E7C19C1}"/>
    <cellStyle name="Normal 107" xfId="4788" xr:uid="{5CBC7890-379C-4701-B0A6-4C7FB667F126}"/>
    <cellStyle name="Normal 107 2" xfId="4789" xr:uid="{58D9F431-86FF-404E-8C7E-96A22F86E735}"/>
    <cellStyle name="Normal 107 3" xfId="4790" xr:uid="{AEB57793-68F8-4A43-A459-26232C6A1DD4}"/>
    <cellStyle name="Normal 107 4" xfId="4791" xr:uid="{296E1FFC-5E25-4108-8870-7E11B5CF83B3}"/>
    <cellStyle name="Normal 108" xfId="4792" xr:uid="{07DAB62E-FC24-4377-A941-86F2E244F452}"/>
    <cellStyle name="Normal 108 2" xfId="4793" xr:uid="{DD8F76A4-7791-4CDC-96A2-98280CE1022A}"/>
    <cellStyle name="Normal 108 3" xfId="4794" xr:uid="{47372885-3B61-445D-AA33-2F2EB59A9C22}"/>
    <cellStyle name="Normal 108 4" xfId="4795" xr:uid="{A71A63B2-474D-4BB8-A86C-A90EAFCB695B}"/>
    <cellStyle name="Normal 109" xfId="4796" xr:uid="{6441F6E5-D992-4563-98BA-D864E7231ED7}"/>
    <cellStyle name="Normal 11" xfId="3" xr:uid="{00000000-0005-0000-0000-000063000000}"/>
    <cellStyle name="Normal 11 10" xfId="4798" xr:uid="{45436F9B-E0CA-47CD-9DB1-B1F01B84DE7B}"/>
    <cellStyle name="Normal 11 100" xfId="4799" xr:uid="{CFD7F0CE-8BE1-45D3-89FE-19F084A2F040}"/>
    <cellStyle name="Normal 11 101" xfId="4800" xr:uid="{DC33E44A-EA9B-4865-AD0E-F3F2BD95E4E1}"/>
    <cellStyle name="Normal 11 102" xfId="4801" xr:uid="{785495A1-87F9-4A22-9768-EEC218FF4F3F}"/>
    <cellStyle name="Normal 11 103" xfId="4802" xr:uid="{D197AAE0-E6FB-44D9-BAE8-DD1B11105904}"/>
    <cellStyle name="Normal 11 104" xfId="4803" xr:uid="{62FAF1F2-3B5A-42F5-879E-E543C1155183}"/>
    <cellStyle name="Normal 11 105" xfId="4804" xr:uid="{F7882C48-7E73-4DBF-82C2-F6F7E7373AFD}"/>
    <cellStyle name="Normal 11 106" xfId="4805" xr:uid="{B64341A1-93A8-4617-AED3-DB1D04DE6861}"/>
    <cellStyle name="Normal 11 107" xfId="4806" xr:uid="{C32159A0-19C3-4400-8C54-82FEAE780F0A}"/>
    <cellStyle name="Normal 11 108" xfId="4807" xr:uid="{E3313FC0-E5AA-4BF2-A952-EDE493E4CC3C}"/>
    <cellStyle name="Normal 11 109" xfId="4808" xr:uid="{2966B56E-7133-4318-A68B-1F5B49689466}"/>
    <cellStyle name="Normal 11 11" xfId="4809" xr:uid="{0AE377E7-B227-489A-AA76-8FE3395D0C83}"/>
    <cellStyle name="Normal 11 110" xfId="4810" xr:uid="{471B6D4B-0A05-45D8-8850-C62816425DB6}"/>
    <cellStyle name="Normal 11 111" xfId="4811" xr:uid="{25619822-A3C4-4A18-AD55-D10B54426876}"/>
    <cellStyle name="Normal 11 112" xfId="4812" xr:uid="{E1F9F44D-91A9-4485-965D-29860492D432}"/>
    <cellStyle name="Normal 11 113" xfId="4813" xr:uid="{7B87F2DB-7000-41EC-8FBA-B9C2BB1EE076}"/>
    <cellStyle name="Normal 11 114" xfId="4814" xr:uid="{152C5A3A-DEE3-4BA9-9B4C-1029685892D4}"/>
    <cellStyle name="Normal 11 115" xfId="4815" xr:uid="{2758B2D9-78AC-41CB-BDCF-2420AEAEDBCA}"/>
    <cellStyle name="Normal 11 116" xfId="4816" xr:uid="{C983C67D-DAF9-4E3F-9570-BBEF21A9E1AA}"/>
    <cellStyle name="Normal 11 117" xfId="4817" xr:uid="{9B535308-31F2-40EB-99E1-5EDEBF38B8FF}"/>
    <cellStyle name="Normal 11 118" xfId="4818" xr:uid="{4CA83736-762E-4393-9A8C-61D29823BFA8}"/>
    <cellStyle name="Normal 11 119" xfId="4819" xr:uid="{E847719C-9037-49EC-9ECB-8B3094B98C81}"/>
    <cellStyle name="Normal 11 12" xfId="4820" xr:uid="{E50E1D81-2C3C-49F4-86B5-9E217C1E7F2E}"/>
    <cellStyle name="Normal 11 120" xfId="4821" xr:uid="{E21F316E-412B-4398-90EF-CF284D58B9B0}"/>
    <cellStyle name="Normal 11 121" xfId="4822" xr:uid="{F279FA99-D8EE-4D0A-907B-3A00E72E188B}"/>
    <cellStyle name="Normal 11 122" xfId="4823" xr:uid="{CCA0D210-AF19-44D2-BDBB-67B343FA5768}"/>
    <cellStyle name="Normal 11 123" xfId="4824" xr:uid="{F33E3500-B6F7-47AC-848E-200B9CF59E44}"/>
    <cellStyle name="Normal 11 124" xfId="4825" xr:uid="{0459CAC0-DE5E-46B1-A296-52CB2E0C1016}"/>
    <cellStyle name="Normal 11 125" xfId="4826" xr:uid="{946A2D47-3561-4B5A-8865-3CD760BC65BA}"/>
    <cellStyle name="Normal 11 126" xfId="4827" xr:uid="{DBEFE795-C686-47ED-904A-854A750FB218}"/>
    <cellStyle name="Normal 11 127" xfId="4828" xr:uid="{CF2B46BE-8BCD-44A9-8995-0EFAFF9899B8}"/>
    <cellStyle name="Normal 11 128" xfId="4829" xr:uid="{24087682-0583-4B99-9AB4-F8BBF40DAE2D}"/>
    <cellStyle name="Normal 11 129" xfId="4830" xr:uid="{8D8FA448-CB7F-4951-AEA4-08A6C0670632}"/>
    <cellStyle name="Normal 11 13" xfId="4831" xr:uid="{E9035E49-F2A9-4835-B838-2CF889715AE9}"/>
    <cellStyle name="Normal 11 130" xfId="4832" xr:uid="{A9B471DA-347F-4E58-88EE-4C0E999271F2}"/>
    <cellStyle name="Normal 11 131" xfId="4833" xr:uid="{DB2EB4CD-CD24-4A1F-A22E-86A64EFDF101}"/>
    <cellStyle name="Normal 11 132" xfId="4834" xr:uid="{DDE30C31-4B8A-4785-9B55-9C928EA78744}"/>
    <cellStyle name="Normal 11 133" xfId="4835" xr:uid="{A5956AA6-E988-4789-AE5E-5E747D86CFA6}"/>
    <cellStyle name="Normal 11 134" xfId="4836" xr:uid="{E194D8C7-4D57-4277-813C-00549014E1B1}"/>
    <cellStyle name="Normal 11 135" xfId="4837" xr:uid="{70621517-1616-4156-B2A7-6050D0939FBA}"/>
    <cellStyle name="Normal 11 136" xfId="4838" xr:uid="{7AC0E020-2BF7-4FE8-A90F-EB873A720957}"/>
    <cellStyle name="Normal 11 137" xfId="4839" xr:uid="{33D80B2A-0443-44D6-83C9-EB69A7D23B22}"/>
    <cellStyle name="Normal 11 138" xfId="4840" xr:uid="{9E853F43-4052-450A-A8ED-F3B777FED6BC}"/>
    <cellStyle name="Normal 11 139" xfId="4841" xr:uid="{1556D485-A436-4597-A54B-A49E87C35BED}"/>
    <cellStyle name="Normal 11 14" xfId="4842" xr:uid="{407BDBA5-3523-406E-A5FA-043B8DDC2FAB}"/>
    <cellStyle name="Normal 11 140" xfId="4843" xr:uid="{8877C1F6-4C37-46A6-9FDF-89DBAC4DE866}"/>
    <cellStyle name="Normal 11 141" xfId="4844" xr:uid="{995BC7BF-B810-4D18-A526-5D10C79BE976}"/>
    <cellStyle name="Normal 11 142" xfId="4845" xr:uid="{D514C0CA-379A-4402-BDE0-285503A6BE0A}"/>
    <cellStyle name="Normal 11 143" xfId="4846" xr:uid="{387CEAD1-209F-44DA-A921-6119C1AA7D74}"/>
    <cellStyle name="Normal 11 144" xfId="4847" xr:uid="{A9A5AF9E-0F8D-4F1E-B9B9-D6F3359995DA}"/>
    <cellStyle name="Normal 11 145" xfId="4848" xr:uid="{BEE16BAE-181F-4099-9996-9DCE0D65BEE2}"/>
    <cellStyle name="Normal 11 146" xfId="4849" xr:uid="{0743ED3B-523F-4D01-A5F5-A3375BBBA403}"/>
    <cellStyle name="Normal 11 147" xfId="4850" xr:uid="{92D95632-98B0-4AD2-9C84-556199C89F08}"/>
    <cellStyle name="Normal 11 148" xfId="4851" xr:uid="{6ADB9C6E-AB12-4D2A-92BB-F96C931B6944}"/>
    <cellStyle name="Normal 11 149" xfId="4852" xr:uid="{E3DB906C-1DF6-4F67-8AA9-86F9934B3467}"/>
    <cellStyle name="Normal 11 15" xfId="4853" xr:uid="{2AE49E2A-6836-4943-B8BF-E08E6CE265F3}"/>
    <cellStyle name="Normal 11 150" xfId="4854" xr:uid="{8147A92B-0777-42DE-BA95-2EF0C8FA7F84}"/>
    <cellStyle name="Normal 11 151" xfId="4855" xr:uid="{3B68CBFF-2A8A-48CD-A121-48AD60529D99}"/>
    <cellStyle name="Normal 11 152" xfId="4856" xr:uid="{FC18D060-AE4B-4013-8BB2-6A083D0184CF}"/>
    <cellStyle name="Normal 11 153" xfId="4857" xr:uid="{1EA2B9E2-1D30-4FAC-A5B5-0823D1B3AFF0}"/>
    <cellStyle name="Normal 11 154" xfId="4858" xr:uid="{F786FDE4-D839-4FB2-BE23-5605971EC3AC}"/>
    <cellStyle name="Normal 11 155" xfId="4859" xr:uid="{D7FF9B03-7CAA-4360-B850-5551414D759B}"/>
    <cellStyle name="Normal 11 156" xfId="4860" xr:uid="{981FE6DA-18E9-441D-A875-59C437D1A694}"/>
    <cellStyle name="Normal 11 157" xfId="4861" xr:uid="{B0FFD653-8941-4DE6-B990-F802B9CB8E67}"/>
    <cellStyle name="Normal 11 158" xfId="4862" xr:uid="{775DADE6-9A70-4FD8-90C3-269182658972}"/>
    <cellStyle name="Normal 11 159" xfId="4863" xr:uid="{A414F8F7-8F42-4013-AA13-7D45EAF945EC}"/>
    <cellStyle name="Normal 11 16" xfId="4864" xr:uid="{84F7AEAA-0FDD-4BFD-81B3-9699EC256250}"/>
    <cellStyle name="Normal 11 160" xfId="4865" xr:uid="{0533549B-BF66-4542-8FD5-4F9B6179D143}"/>
    <cellStyle name="Normal 11 161" xfId="4866" xr:uid="{40E1AFEA-DF2F-423B-BE09-E1C4209712CD}"/>
    <cellStyle name="Normal 11 162" xfId="4867" xr:uid="{8DEF7C10-042D-4D72-A082-61E8EFD3F961}"/>
    <cellStyle name="Normal 11 163" xfId="4868" xr:uid="{3581308F-15DB-4176-8609-A174601D2765}"/>
    <cellStyle name="Normal 11 164" xfId="4869" xr:uid="{BA8484DE-18BE-4419-8A10-4D16F8EA7EC9}"/>
    <cellStyle name="Normal 11 165" xfId="4870" xr:uid="{6EB2B52F-7D47-466D-B624-90C7F3D4402E}"/>
    <cellStyle name="Normal 11 166" xfId="4871" xr:uid="{67C184B3-7B4F-46EF-8A07-C2FDF28EB604}"/>
    <cellStyle name="Normal 11 167" xfId="4872" xr:uid="{9CB59719-31CD-4DF6-956E-9483B671A4D8}"/>
    <cellStyle name="Normal 11 168" xfId="4873" xr:uid="{81BA52A9-81BC-42B8-8BEA-221E3BE7BF4F}"/>
    <cellStyle name="Normal 11 169" xfId="4874" xr:uid="{91004D6E-12B6-4F86-AB44-8F359E99EF3E}"/>
    <cellStyle name="Normal 11 17" xfId="4875" xr:uid="{B2945B8F-7493-4661-98B1-6CD76743945F}"/>
    <cellStyle name="Normal 11 170" xfId="4876" xr:uid="{2839045F-B753-4DC3-9CC8-09A296D247FF}"/>
    <cellStyle name="Normal 11 171" xfId="4877" xr:uid="{575B09F9-3657-48FA-AC35-E8DD8860D982}"/>
    <cellStyle name="Normal 11 172" xfId="4878" xr:uid="{CEC57A6B-207A-4FA1-B520-4053426C3910}"/>
    <cellStyle name="Normal 11 173" xfId="4879" xr:uid="{BE4719CB-51F7-4F36-BA02-3968BC67E328}"/>
    <cellStyle name="Normal 11 174" xfId="4880" xr:uid="{DA6E8650-7336-44FE-8974-ED26013FE2E5}"/>
    <cellStyle name="Normal 11 175" xfId="4881" xr:uid="{460A7CD4-92CD-4F04-A105-A934557BCF06}"/>
    <cellStyle name="Normal 11 176" xfId="4882" xr:uid="{6204B477-556F-4614-888E-E8DB942DD676}"/>
    <cellStyle name="Normal 11 177" xfId="4883" xr:uid="{BCDD04FB-F0CD-4532-A046-CAC1C22E46CF}"/>
    <cellStyle name="Normal 11 178" xfId="4884" xr:uid="{8B19459E-80D5-49A1-8847-629941CE1996}"/>
    <cellStyle name="Normal 11 179" xfId="4885" xr:uid="{BF76FFF2-BC71-4401-B53C-5A23A96257D2}"/>
    <cellStyle name="Normal 11 18" xfId="4886" xr:uid="{BB42FA33-11A1-4BE4-811B-7587F1377111}"/>
    <cellStyle name="Normal 11 180" xfId="4887" xr:uid="{E32184F6-F589-4058-B2E8-65005652C192}"/>
    <cellStyle name="Normal 11 181" xfId="4888" xr:uid="{3F28D45C-7DB8-4108-B5DC-57B34E96381C}"/>
    <cellStyle name="Normal 11 182" xfId="4889" xr:uid="{D65FB4E9-680F-4DE4-BAD2-C517A0D0B138}"/>
    <cellStyle name="Normal 11 183" xfId="4890" xr:uid="{5C60EA2E-EDFE-4E77-94DB-DD7DA28178E9}"/>
    <cellStyle name="Normal 11 184" xfId="4891" xr:uid="{480062B3-DC56-47F7-B6F3-FBC31C95E7F3}"/>
    <cellStyle name="Normal 11 185" xfId="4892" xr:uid="{EC642965-2E0D-42F6-8BF5-DC627490010D}"/>
    <cellStyle name="Normal 11 186" xfId="4893" xr:uid="{F3CCCB46-DF61-4AE0-AFA7-5924AD86A062}"/>
    <cellStyle name="Normal 11 187" xfId="4894" xr:uid="{3595C5D6-3CD6-4601-A7A5-FC8EAE24A127}"/>
    <cellStyle name="Normal 11 188" xfId="4895" xr:uid="{8C8FE2A4-2B66-4866-9C4A-FC9BB71FD987}"/>
    <cellStyle name="Normal 11 189" xfId="4896" xr:uid="{540B0164-678A-4CFD-84D3-22009F78EC1F}"/>
    <cellStyle name="Normal 11 19" xfId="4897" xr:uid="{562A8ED2-0A5E-45AD-931C-22311E315C39}"/>
    <cellStyle name="Normal 11 190" xfId="4898" xr:uid="{ADB5DCA8-FA2D-4318-80C6-A3F34951A903}"/>
    <cellStyle name="Normal 11 191" xfId="4899" xr:uid="{BD1E988D-DBF7-4F2A-8468-B3627D9EC676}"/>
    <cellStyle name="Normal 11 192" xfId="4900" xr:uid="{86FD1758-F2F7-457E-81F3-CC90C2974A96}"/>
    <cellStyle name="Normal 11 193" xfId="4901" xr:uid="{EE20F2F6-CB04-47B1-A9F5-167F58825446}"/>
    <cellStyle name="Normal 11 194" xfId="4902" xr:uid="{5BAE378B-1E08-496D-BF8F-B18A9F9FE838}"/>
    <cellStyle name="Normal 11 195" xfId="4903" xr:uid="{77CA1AC4-B2C6-4ED9-8668-C3EF3FAFA27D}"/>
    <cellStyle name="Normal 11 196" xfId="4904" xr:uid="{3B23F89B-69EC-4E5A-BBC5-321D8FA19813}"/>
    <cellStyle name="Normal 11 197" xfId="4905" xr:uid="{883B10AC-A91D-4CC0-B083-94BBBD38306B}"/>
    <cellStyle name="Normal 11 198" xfId="4906" xr:uid="{533B6746-3EC4-415D-8CF3-A4C6FE48802D}"/>
    <cellStyle name="Normal 11 199" xfId="4907" xr:uid="{A86A8D8A-52A3-448F-9FE0-74733279DDB0}"/>
    <cellStyle name="Normal 11 2" xfId="1416" xr:uid="{A2E1AE7B-C863-464A-970B-801A8900E89A}"/>
    <cellStyle name="Normal 11 2 10" xfId="4909" xr:uid="{8AAB4718-86C8-4244-95E7-3BE46299DB60}"/>
    <cellStyle name="Normal 11 2 100" xfId="4910" xr:uid="{FC09AA2B-0DEB-42C4-B112-561D5238BC3F}"/>
    <cellStyle name="Normal 11 2 101" xfId="4911" xr:uid="{7C0D3F1C-C0AB-4FAA-AC52-21DED38CA20F}"/>
    <cellStyle name="Normal 11 2 102" xfId="4912" xr:uid="{AA09E8CE-0E73-4738-825E-ABBAFD2DB938}"/>
    <cellStyle name="Normal 11 2 103" xfId="4913" xr:uid="{7D8732B8-3012-433B-B382-421231EC51A6}"/>
    <cellStyle name="Normal 11 2 104" xfId="4914" xr:uid="{6B52E0B4-B713-4E22-8DA0-49D0CB74094B}"/>
    <cellStyle name="Normal 11 2 105" xfId="4915" xr:uid="{9177D4BA-C5D5-4CDA-82F6-062161AE19AE}"/>
    <cellStyle name="Normal 11 2 106" xfId="4916" xr:uid="{4A025EEB-855E-4907-93CC-BDC9B852FC3F}"/>
    <cellStyle name="Normal 11 2 107" xfId="4917" xr:uid="{02920B47-BA62-435A-88A3-703D83209AA7}"/>
    <cellStyle name="Normal 11 2 108" xfId="4918" xr:uid="{89A7EAA7-7014-4B67-BD30-741DA2E58C93}"/>
    <cellStyle name="Normal 11 2 109" xfId="4919" xr:uid="{65000FDE-9CC4-4F80-B344-D09C1436D27A}"/>
    <cellStyle name="Normal 11 2 11" xfId="4920" xr:uid="{29FCB125-617E-4AB1-B211-181D652717A1}"/>
    <cellStyle name="Normal 11 2 110" xfId="4921" xr:uid="{0AE57082-EEBA-4C47-B38C-032CEC348514}"/>
    <cellStyle name="Normal 11 2 111" xfId="4922" xr:uid="{8DB1DA75-B353-4F46-92D3-8CF989750D37}"/>
    <cellStyle name="Normal 11 2 112" xfId="4923" xr:uid="{A2E86615-E4D1-4B30-8905-1DE4CA01B84C}"/>
    <cellStyle name="Normal 11 2 113" xfId="4924" xr:uid="{EF39C49E-80A3-40A6-9F28-FD6DCB5043B3}"/>
    <cellStyle name="Normal 11 2 114" xfId="4925" xr:uid="{2591EBF4-860F-4261-A8C4-C364DBB18CD0}"/>
    <cellStyle name="Normal 11 2 115" xfId="4926" xr:uid="{4762E282-3D8D-4255-886F-72C78FA2B5D5}"/>
    <cellStyle name="Normal 11 2 116" xfId="4927" xr:uid="{47ADE3BA-F457-41F5-B610-0D5FCBF89033}"/>
    <cellStyle name="Normal 11 2 117" xfId="4928" xr:uid="{715D158B-57FB-433C-A1D0-0531DDF2DE4B}"/>
    <cellStyle name="Normal 11 2 118" xfId="4929" xr:uid="{18D7811A-9B13-43CA-A2B2-9642F5997DDC}"/>
    <cellStyle name="Normal 11 2 119" xfId="4930" xr:uid="{264030FD-12B4-430C-8D00-2DFA2F03B693}"/>
    <cellStyle name="Normal 11 2 12" xfId="4931" xr:uid="{DB1BD933-1662-4FE9-8B71-E93EFAF2CCEA}"/>
    <cellStyle name="Normal 11 2 120" xfId="4932" xr:uid="{D049B9F3-5B47-4886-BE4F-A541628EF7B6}"/>
    <cellStyle name="Normal 11 2 121" xfId="4933" xr:uid="{53E055C8-C46A-4AD8-9EDB-CD756ACB2B64}"/>
    <cellStyle name="Normal 11 2 122" xfId="4934" xr:uid="{3B85A94B-6FF7-4B50-8403-76F7803E2ABB}"/>
    <cellStyle name="Normal 11 2 123" xfId="4935" xr:uid="{053E9DF4-B5D9-492D-8618-AF55696E54C8}"/>
    <cellStyle name="Normal 11 2 124" xfId="4936" xr:uid="{0D7D9F2A-0F9E-4477-AB1E-74DE6B107BCA}"/>
    <cellStyle name="Normal 11 2 125" xfId="4937" xr:uid="{FBC6BEF2-3C01-41AB-9610-A0F4BF227258}"/>
    <cellStyle name="Normal 11 2 126" xfId="4938" xr:uid="{35B942E0-4E30-40AA-9E77-78A78D02473D}"/>
    <cellStyle name="Normal 11 2 127" xfId="4939" xr:uid="{5AEC3B84-2329-4F56-8738-C9E44FE202B8}"/>
    <cellStyle name="Normal 11 2 128" xfId="4940" xr:uid="{E7EA2D0C-1A11-48D0-8EA6-12DAF73CE06A}"/>
    <cellStyle name="Normal 11 2 129" xfId="4941" xr:uid="{229A0946-B2C1-43FA-88C1-F0865CDD8568}"/>
    <cellStyle name="Normal 11 2 13" xfId="4942" xr:uid="{7B503355-113C-442E-BFA7-9E6653283724}"/>
    <cellStyle name="Normal 11 2 130" xfId="4943" xr:uid="{22B0D1CB-529F-4113-88E9-6BE56141CFB5}"/>
    <cellStyle name="Normal 11 2 131" xfId="4944" xr:uid="{250D2C60-AFCE-4B3F-AC30-069DAB74623F}"/>
    <cellStyle name="Normal 11 2 132" xfId="4945" xr:uid="{6AC54E0D-6B22-4BED-B280-A818D6AC755D}"/>
    <cellStyle name="Normal 11 2 133" xfId="4946" xr:uid="{012040DA-E7F5-4F97-8008-D8AE33406D3D}"/>
    <cellStyle name="Normal 11 2 134" xfId="4947" xr:uid="{7A19188F-5777-485E-A1A5-B9A3BA836D9E}"/>
    <cellStyle name="Normal 11 2 135" xfId="4948" xr:uid="{FD4DE8C7-DB61-4394-A467-D022E82D6CA0}"/>
    <cellStyle name="Normal 11 2 136" xfId="4949" xr:uid="{A99A6031-BAEC-478C-BDBB-2EE0F8A41306}"/>
    <cellStyle name="Normal 11 2 137" xfId="4950" xr:uid="{40D67EA8-9305-4F75-AEAE-A3D269E08B86}"/>
    <cellStyle name="Normal 11 2 138" xfId="4951" xr:uid="{C5B2EB50-D90A-4B94-BAAA-F89CC7888B15}"/>
    <cellStyle name="Normal 11 2 139" xfId="4952" xr:uid="{342914E4-CDE3-4B95-BC7B-EEF61E64D503}"/>
    <cellStyle name="Normal 11 2 14" xfId="4953" xr:uid="{2980446F-E1B6-41E8-AE2E-F40C53E529EB}"/>
    <cellStyle name="Normal 11 2 140" xfId="4954" xr:uid="{2B5CE280-1B31-4643-AAEE-AF572DC08C4B}"/>
    <cellStyle name="Normal 11 2 141" xfId="4955" xr:uid="{CE35CDC4-E7D2-4FDE-93C5-CB02522A2427}"/>
    <cellStyle name="Normal 11 2 142" xfId="4956" xr:uid="{3FE1BB5E-1EE3-46E0-A773-2A5ACCC8DB27}"/>
    <cellStyle name="Normal 11 2 143" xfId="4957" xr:uid="{11E8520D-5D7D-4CDB-84F6-00BD9EB165F6}"/>
    <cellStyle name="Normal 11 2 144" xfId="4958" xr:uid="{34A7F0B3-6891-4C1F-8A50-E1BC3A97BFEA}"/>
    <cellStyle name="Normal 11 2 145" xfId="4959" xr:uid="{97A44013-D832-4A1D-AA61-AFD3B6B460BB}"/>
    <cellStyle name="Normal 11 2 146" xfId="4960" xr:uid="{0B300DEB-FFBB-47D3-A9D7-E148A77C6F5A}"/>
    <cellStyle name="Normal 11 2 147" xfId="4961" xr:uid="{8B1AB5E8-0952-40E4-879D-3DDA48AEB5F0}"/>
    <cellStyle name="Normal 11 2 148" xfId="4962" xr:uid="{0BBA7262-8F6F-43CD-8678-F18863044B51}"/>
    <cellStyle name="Normal 11 2 149" xfId="4963" xr:uid="{77899B29-D76C-4C45-8A7B-53FD1AEA9A41}"/>
    <cellStyle name="Normal 11 2 15" xfId="4964" xr:uid="{A9E7593A-7C66-4E6F-AF39-6315C3F1896B}"/>
    <cellStyle name="Normal 11 2 150" xfId="4965" xr:uid="{25119CD1-0A62-4F40-AB7E-0D8807FCC8CB}"/>
    <cellStyle name="Normal 11 2 151" xfId="4966" xr:uid="{98C62DE8-49D0-417E-A967-08F1B9D233AC}"/>
    <cellStyle name="Normal 11 2 152" xfId="4967" xr:uid="{624B448A-5BC6-479D-8B69-4FA43BE7E6C9}"/>
    <cellStyle name="Normal 11 2 153" xfId="4968" xr:uid="{1B8FEFA7-C0A7-49E6-B9D1-2C5BC235FCA8}"/>
    <cellStyle name="Normal 11 2 154" xfId="4969" xr:uid="{8218B5EC-5ECF-41B5-B826-A1DCC90A92AB}"/>
    <cellStyle name="Normal 11 2 155" xfId="4970" xr:uid="{6A0DB342-9BAC-408C-8E37-5C2D029D4D5E}"/>
    <cellStyle name="Normal 11 2 156" xfId="4971" xr:uid="{959C74F0-0516-4023-AF39-EC136F3AB482}"/>
    <cellStyle name="Normal 11 2 157" xfId="4972" xr:uid="{364E3790-6BD2-475E-A7C9-F341FC6EA0D5}"/>
    <cellStyle name="Normal 11 2 158" xfId="4973" xr:uid="{D6B2E0B5-FC74-4597-8548-D2C4DAE7A858}"/>
    <cellStyle name="Normal 11 2 159" xfId="4974" xr:uid="{6C02838F-C091-484C-81AD-24CD5DA441FC}"/>
    <cellStyle name="Normal 11 2 16" xfId="4975" xr:uid="{218DA7D0-1ACA-402B-A45A-60D0C20C4DB3}"/>
    <cellStyle name="Normal 11 2 160" xfId="4976" xr:uid="{E783E48C-5DAA-4942-8A64-567F9BC49B9E}"/>
    <cellStyle name="Normal 11 2 161" xfId="4977" xr:uid="{8033FF45-6369-4623-B756-CA08227B45F8}"/>
    <cellStyle name="Normal 11 2 162" xfId="4978" xr:uid="{64ACE4F2-F858-47C9-8A0D-38164B289D33}"/>
    <cellStyle name="Normal 11 2 163" xfId="4979" xr:uid="{44F08706-07D8-4A95-A79C-F9BA0528849F}"/>
    <cellStyle name="Normal 11 2 164" xfId="4980" xr:uid="{DEB5EBD5-AFD1-4800-A6F9-66BFFA005949}"/>
    <cellStyle name="Normal 11 2 165" xfId="4981" xr:uid="{839AE093-43D9-479C-9F08-F9363935254E}"/>
    <cellStyle name="Normal 11 2 166" xfId="4982" xr:uid="{26071D11-89E9-45E2-BC17-0181FC23B856}"/>
    <cellStyle name="Normal 11 2 167" xfId="4983" xr:uid="{0CDA926E-5797-4680-8C81-24B03A213D01}"/>
    <cellStyle name="Normal 11 2 168" xfId="4984" xr:uid="{637B31FE-1D2D-47A6-A22C-F73A80F589DC}"/>
    <cellStyle name="Normal 11 2 169" xfId="4985" xr:uid="{1AFE627F-E6DA-4382-A60D-DC303AE23C78}"/>
    <cellStyle name="Normal 11 2 17" xfId="4986" xr:uid="{2AC759FC-2507-4F90-AAD4-A53480DE03EC}"/>
    <cellStyle name="Normal 11 2 170" xfId="4987" xr:uid="{3CD02F50-54A6-401B-813C-540900CA038D}"/>
    <cellStyle name="Normal 11 2 171" xfId="4988" xr:uid="{01C86EC6-EA10-4FAA-B141-8280AFF2B336}"/>
    <cellStyle name="Normal 11 2 172" xfId="4989" xr:uid="{E1E19FD6-A5BF-4C3B-813D-417DE79205CB}"/>
    <cellStyle name="Normal 11 2 173" xfId="4990" xr:uid="{2C31237D-194F-4610-9448-3D0C7A685023}"/>
    <cellStyle name="Normal 11 2 174" xfId="4991" xr:uid="{6B9F4F8C-02BA-409A-B9C5-F48218F4476A}"/>
    <cellStyle name="Normal 11 2 175" xfId="4992" xr:uid="{639A33FF-A3FB-4B7B-B825-0BFD72ACD82B}"/>
    <cellStyle name="Normal 11 2 176" xfId="4993" xr:uid="{C9F13E3F-41A4-476D-A878-86DFED848378}"/>
    <cellStyle name="Normal 11 2 177" xfId="4994" xr:uid="{6C4BE5D8-4DFF-4161-BE29-F4F7941133C0}"/>
    <cellStyle name="Normal 11 2 178" xfId="4995" xr:uid="{BA3E701C-0D03-47C0-9392-8C9C4C5177B7}"/>
    <cellStyle name="Normal 11 2 179" xfId="4996" xr:uid="{A097E9F8-08F6-4FBD-9CD8-F06C29F61A44}"/>
    <cellStyle name="Normal 11 2 18" xfId="4997" xr:uid="{CC9CB084-5CDD-49C8-B96E-52AEB1D18AAC}"/>
    <cellStyle name="Normal 11 2 180" xfId="4998" xr:uid="{3727DB2A-F5EA-47DB-BE11-B7FA478AFBA7}"/>
    <cellStyle name="Normal 11 2 181" xfId="4999" xr:uid="{8247FC03-EACB-4FB4-BE1A-5AFF9293A1FB}"/>
    <cellStyle name="Normal 11 2 182" xfId="5000" xr:uid="{F2BD0E08-F78D-41C5-ADD6-AF81A6DD8553}"/>
    <cellStyle name="Normal 11 2 183" xfId="5001" xr:uid="{F3A86EFC-A583-4885-AB0C-034C60D45C6E}"/>
    <cellStyle name="Normal 11 2 184" xfId="5002" xr:uid="{AEFDBF8F-4970-44CC-81AF-FD89557A5E4B}"/>
    <cellStyle name="Normal 11 2 185" xfId="5003" xr:uid="{08AA3851-CFA1-440E-B5E3-DF1520E1FBFC}"/>
    <cellStyle name="Normal 11 2 186" xfId="5004" xr:uid="{5CAE417C-395E-4304-9487-BD0FC5D535BC}"/>
    <cellStyle name="Normal 11 2 187" xfId="5005" xr:uid="{E1C43A07-0C2C-45AD-8EEF-D5AC42CD00B5}"/>
    <cellStyle name="Normal 11 2 188" xfId="5006" xr:uid="{0A4C9F7E-2F1B-4291-8B56-8348D362A476}"/>
    <cellStyle name="Normal 11 2 189" xfId="5007" xr:uid="{37AADB1E-BBF5-4A92-B0AB-905A21CEDA4F}"/>
    <cellStyle name="Normal 11 2 19" xfId="5008" xr:uid="{7D722D5C-33FB-4160-B9B5-64AF2C18A138}"/>
    <cellStyle name="Normal 11 2 190" xfId="5009" xr:uid="{EBD9FB8B-4307-4D39-BAE6-F8FEF51811C9}"/>
    <cellStyle name="Normal 11 2 191" xfId="5010" xr:uid="{0BD9D955-3B7C-4676-BBD5-AC74F541AB56}"/>
    <cellStyle name="Normal 11 2 192" xfId="5011" xr:uid="{9ED2BD02-9624-4E9F-91F3-D05189562F34}"/>
    <cellStyle name="Normal 11 2 193" xfId="5012" xr:uid="{D584075E-BC15-4233-A351-7B3EFA4D33A4}"/>
    <cellStyle name="Normal 11 2 194" xfId="5013" xr:uid="{2ABF456C-1CB3-4C06-9DD1-C80482F6B110}"/>
    <cellStyle name="Normal 11 2 195" xfId="5014" xr:uid="{0B4B1810-9631-4CA4-8224-BE85D382E324}"/>
    <cellStyle name="Normal 11 2 196" xfId="5015" xr:uid="{2E5305CA-A3A2-4D59-85FF-85DC1E836359}"/>
    <cellStyle name="Normal 11 2 197" xfId="5016" xr:uid="{24DB745F-CA1F-456B-97F6-A912C27CB98B}"/>
    <cellStyle name="Normal 11 2 198" xfId="5017" xr:uid="{F36171F3-FAF8-4580-8B03-EC87EBBF8C30}"/>
    <cellStyle name="Normal 11 2 199" xfId="5018" xr:uid="{5415E1C6-FED1-4037-B66C-0D09B3731495}"/>
    <cellStyle name="Normal 11 2 2" xfId="5019" xr:uid="{8A0232DC-81C9-495A-8BFB-DD7060AD4844}"/>
    <cellStyle name="Normal 11 2 2 2" xfId="5020" xr:uid="{9F50C072-4E67-45E8-B94C-20C4D3D1DD17}"/>
    <cellStyle name="Normal 11 2 2 3" xfId="49693" xr:uid="{239EFFEA-00DB-4F8A-8714-3F0817D42F2F}"/>
    <cellStyle name="Normal 11 2 20" xfId="5021" xr:uid="{888E0FB7-43DD-4A94-B399-0B8EFB2CA87A}"/>
    <cellStyle name="Normal 11 2 200" xfId="5022" xr:uid="{B650563E-6D97-4BF4-BB31-2B2FCF435D38}"/>
    <cellStyle name="Normal 11 2 201" xfId="5023" xr:uid="{BFA3982D-8326-414B-9CBA-3BDB3DC49AE8}"/>
    <cellStyle name="Normal 11 2 202" xfId="5024" xr:uid="{9BAB8145-05E6-4247-9268-CF94ECCBE4ED}"/>
    <cellStyle name="Normal 11 2 203" xfId="5025" xr:uid="{27D145B0-90F2-46F3-8E5C-BB0EE4FCFEC5}"/>
    <cellStyle name="Normal 11 2 204" xfId="5026" xr:uid="{F55E9BCE-4D88-4BC3-AD43-4D4808EAE60F}"/>
    <cellStyle name="Normal 11 2 205" xfId="5027" xr:uid="{C0B4125E-E209-47D3-BF02-1082878388E8}"/>
    <cellStyle name="Normal 11 2 206" xfId="5028" xr:uid="{94F2CF2C-A3A4-4518-9E66-70696C999147}"/>
    <cellStyle name="Normal 11 2 207" xfId="5029" xr:uid="{54D893F6-6A9B-4672-AD07-AF2878346465}"/>
    <cellStyle name="Normal 11 2 208" xfId="5030" xr:uid="{98C75DC9-6DDF-459F-926A-4A21489B9DAA}"/>
    <cellStyle name="Normal 11 2 209" xfId="5031" xr:uid="{938E17E4-0113-4054-8CE2-51072A25741C}"/>
    <cellStyle name="Normal 11 2 21" xfId="5032" xr:uid="{5C96B2FA-14A7-4001-9049-8E8A563EE967}"/>
    <cellStyle name="Normal 11 2 210" xfId="5033" xr:uid="{7FAB01B3-17EB-4670-A686-B74E209F572A}"/>
    <cellStyle name="Normal 11 2 211" xfId="5034" xr:uid="{72AA0BD8-638F-4ED0-B84E-09ACA7DC4E25}"/>
    <cellStyle name="Normal 11 2 212" xfId="4908" xr:uid="{7F0604AB-46A1-4BA4-904C-ECB8894F4219}"/>
    <cellStyle name="Normal 11 2 22" xfId="5035" xr:uid="{0CC17F4E-9645-4CF3-8D6F-1F4B09011222}"/>
    <cellStyle name="Normal 11 2 23" xfId="5036" xr:uid="{9F0F026C-9C40-4911-A7F8-A44B385106B8}"/>
    <cellStyle name="Normal 11 2 24" xfId="5037" xr:uid="{F7EE9737-7E94-4888-9378-56A3356FBDC4}"/>
    <cellStyle name="Normal 11 2 25" xfId="5038" xr:uid="{9DF56A5E-88AF-42AD-9977-33A9C4B0F5DC}"/>
    <cellStyle name="Normal 11 2 26" xfId="5039" xr:uid="{648F224C-D3C6-48D6-A87E-8124BF8B0E0A}"/>
    <cellStyle name="Normal 11 2 27" xfId="5040" xr:uid="{561E1EB4-53E2-40F0-8B35-1AB9E78A5D7F}"/>
    <cellStyle name="Normal 11 2 28" xfId="5041" xr:uid="{31C5E6F7-25D5-4170-B6D3-6FB0978E82FE}"/>
    <cellStyle name="Normal 11 2 29" xfId="5042" xr:uid="{E6A272A8-D7FD-48BD-9FB6-0019D2E17932}"/>
    <cellStyle name="Normal 11 2 3" xfId="5043" xr:uid="{EAAEE9EF-35C0-4884-847F-819201FC49E4}"/>
    <cellStyle name="Normal 11 2 30" xfId="5044" xr:uid="{6955BA34-1596-4CC8-A04A-63C169777EEB}"/>
    <cellStyle name="Normal 11 2 31" xfId="5045" xr:uid="{CA382544-9DF2-49E1-944B-5DE6AE87F471}"/>
    <cellStyle name="Normal 11 2 32" xfId="5046" xr:uid="{77E7145A-A50C-4CE7-B105-1CFCEF937AFA}"/>
    <cellStyle name="Normal 11 2 33" xfId="5047" xr:uid="{042731D9-9C1F-4399-ACCC-2E98D1CF906A}"/>
    <cellStyle name="Normal 11 2 34" xfId="5048" xr:uid="{0014F1E6-8FB0-4548-A1A5-EE86AACF6B52}"/>
    <cellStyle name="Normal 11 2 35" xfId="5049" xr:uid="{62264809-6193-479B-AA8B-719051B567F7}"/>
    <cellStyle name="Normal 11 2 36" xfId="5050" xr:uid="{859847B8-9A65-495B-BCF3-AD4D39AA0D59}"/>
    <cellStyle name="Normal 11 2 37" xfId="5051" xr:uid="{11EC7B8A-D0A5-4773-A440-97B37920ACC4}"/>
    <cellStyle name="Normal 11 2 38" xfId="5052" xr:uid="{4F3A768A-0E41-4196-A232-B0E725246FFC}"/>
    <cellStyle name="Normal 11 2 39" xfId="5053" xr:uid="{492E69E7-E6F0-4983-918B-5CCE6ED43A92}"/>
    <cellStyle name="Normal 11 2 4" xfId="5054" xr:uid="{CB594D95-BBE9-4D62-B26F-7EA6442A0AA3}"/>
    <cellStyle name="Normal 11 2 40" xfId="5055" xr:uid="{DDD52D85-BDE9-456A-A37C-40F4509CB10B}"/>
    <cellStyle name="Normal 11 2 41" xfId="5056" xr:uid="{22967D68-15E8-427C-8E4C-2013B719F5B8}"/>
    <cellStyle name="Normal 11 2 42" xfId="5057" xr:uid="{0E6C45FB-576C-4823-A390-8D5B495EAB87}"/>
    <cellStyle name="Normal 11 2 43" xfId="5058" xr:uid="{8BEDD7F2-312F-4911-B81B-BE7B4465EC42}"/>
    <cellStyle name="Normal 11 2 44" xfId="5059" xr:uid="{A13EC56C-B9D4-44E4-9F94-59D8324F3655}"/>
    <cellStyle name="Normal 11 2 45" xfId="5060" xr:uid="{A8A873D1-C961-4AAD-A4E8-F5513E951FF1}"/>
    <cellStyle name="Normal 11 2 46" xfId="5061" xr:uid="{3C57B030-381B-48F1-9547-B989FCCD081E}"/>
    <cellStyle name="Normal 11 2 47" xfId="5062" xr:uid="{21A57F8A-4378-4573-8E10-FB662C5BA572}"/>
    <cellStyle name="Normal 11 2 48" xfId="5063" xr:uid="{C263C7D9-A08A-45F5-BCDC-8192DA02F9E5}"/>
    <cellStyle name="Normal 11 2 49" xfId="5064" xr:uid="{F86E4458-B627-459E-AA6E-ECB29C6CCDEF}"/>
    <cellStyle name="Normal 11 2 5" xfId="5065" xr:uid="{361A596F-7951-4CF2-83BD-18267BE58F7D}"/>
    <cellStyle name="Normal 11 2 50" xfId="5066" xr:uid="{63FAD77C-FC02-40F4-88BA-0B395C700B36}"/>
    <cellStyle name="Normal 11 2 51" xfId="5067" xr:uid="{AC2FA6FF-0A5F-4AA0-8BA1-EA77C60C9010}"/>
    <cellStyle name="Normal 11 2 52" xfId="5068" xr:uid="{95091A32-7E68-42AF-89B5-E6A37EAEA147}"/>
    <cellStyle name="Normal 11 2 53" xfId="5069" xr:uid="{A23AC80D-23EC-4D89-8194-6E3AC6B5407D}"/>
    <cellStyle name="Normal 11 2 54" xfId="5070" xr:uid="{019E2FB6-B878-4B39-AADA-F0CA531F1924}"/>
    <cellStyle name="Normal 11 2 55" xfId="5071" xr:uid="{38EBCFF9-F836-442A-9ECA-9C74EBF3C8C3}"/>
    <cellStyle name="Normal 11 2 56" xfId="5072" xr:uid="{79EAE255-E6C3-40AD-B041-C490A76D8D9F}"/>
    <cellStyle name="Normal 11 2 57" xfId="5073" xr:uid="{0F56C37F-46AC-432C-9F08-CC56D2B2AE86}"/>
    <cellStyle name="Normal 11 2 58" xfId="5074" xr:uid="{4CE9C5E3-6BEF-4DF4-B7DF-F182E11D6DF1}"/>
    <cellStyle name="Normal 11 2 59" xfId="5075" xr:uid="{233161DE-6482-40EE-A4C3-569A0EA8E5DB}"/>
    <cellStyle name="Normal 11 2 6" xfId="5076" xr:uid="{B362E88A-92C0-482C-97CB-9739FBB773BA}"/>
    <cellStyle name="Normal 11 2 60" xfId="5077" xr:uid="{942E8FAD-8A7C-47A9-9C88-8ADFE41055D6}"/>
    <cellStyle name="Normal 11 2 61" xfId="5078" xr:uid="{17F3E236-F0B7-4335-87C8-3D30532737E5}"/>
    <cellStyle name="Normal 11 2 62" xfId="5079" xr:uid="{4225B0E8-2053-46D8-9CC3-591C74904056}"/>
    <cellStyle name="Normal 11 2 63" xfId="5080" xr:uid="{774D1655-6AC6-4B02-A147-55A2241D4F68}"/>
    <cellStyle name="Normal 11 2 64" xfId="5081" xr:uid="{49318EE7-EBFA-4D1E-B454-A0BDA73D0705}"/>
    <cellStyle name="Normal 11 2 65" xfId="5082" xr:uid="{D1A560CA-7B2C-41B8-B4B4-F38F9FFFB90F}"/>
    <cellStyle name="Normal 11 2 66" xfId="5083" xr:uid="{B4717B61-0B32-4A68-995D-2C55C3DBE9A2}"/>
    <cellStyle name="Normal 11 2 67" xfId="5084" xr:uid="{1B12FF6A-A6DD-4D6E-B6D3-24583F7A99A3}"/>
    <cellStyle name="Normal 11 2 68" xfId="5085" xr:uid="{AB0278F6-2126-4B59-9A2A-971CDAAA6036}"/>
    <cellStyle name="Normal 11 2 69" xfId="5086" xr:uid="{79C02500-91E3-4841-8D4B-045B398C5FA7}"/>
    <cellStyle name="Normal 11 2 7" xfId="5087" xr:uid="{806F0932-3ACA-4374-9095-D4DC9746DE8F}"/>
    <cellStyle name="Normal 11 2 70" xfId="5088" xr:uid="{3AA18109-581B-432F-AF4E-DAB997268171}"/>
    <cellStyle name="Normal 11 2 71" xfId="5089" xr:uid="{A0B75988-B4CD-41ED-A024-9F8293401E88}"/>
    <cellStyle name="Normal 11 2 72" xfId="5090" xr:uid="{CCE5EA35-5722-41A7-B007-1A12B288AE2F}"/>
    <cellStyle name="Normal 11 2 73" xfId="5091" xr:uid="{F2F37351-3E63-48BA-9438-0C8474DCD53F}"/>
    <cellStyle name="Normal 11 2 74" xfId="5092" xr:uid="{D7C41598-D239-4494-95A7-C3C75D321FDA}"/>
    <cellStyle name="Normal 11 2 75" xfId="5093" xr:uid="{553E6424-E1F8-4A92-B4E6-A9920D28C927}"/>
    <cellStyle name="Normal 11 2 76" xfId="5094" xr:uid="{9705195F-DC6C-4E78-9A62-6694FE9AC7B9}"/>
    <cellStyle name="Normal 11 2 77" xfId="5095" xr:uid="{4F21890C-3137-452A-AC1F-572C4B77740A}"/>
    <cellStyle name="Normal 11 2 78" xfId="5096" xr:uid="{7A79C79F-A89A-4722-A8EA-97E8F46228A9}"/>
    <cellStyle name="Normal 11 2 79" xfId="5097" xr:uid="{88D3B5EB-3F6E-4F6A-9671-A07CA92571F4}"/>
    <cellStyle name="Normal 11 2 8" xfId="5098" xr:uid="{F4220602-9FC4-4735-B2AA-610337D715CB}"/>
    <cellStyle name="Normal 11 2 80" xfId="5099" xr:uid="{592211D5-70FE-4348-93B0-9E57B6057EB0}"/>
    <cellStyle name="Normal 11 2 81" xfId="5100" xr:uid="{2508873C-2761-4AF9-8D65-6F7E4BC95899}"/>
    <cellStyle name="Normal 11 2 82" xfId="5101" xr:uid="{40A5FA82-9F49-483E-BB7E-D5D4CA5100A5}"/>
    <cellStyle name="Normal 11 2 83" xfId="5102" xr:uid="{7D2816CF-C78A-4957-A88C-1F04A137158A}"/>
    <cellStyle name="Normal 11 2 84" xfId="5103" xr:uid="{0C1F37EF-5F60-4FDD-94E1-FF6590E86CCF}"/>
    <cellStyle name="Normal 11 2 85" xfId="5104" xr:uid="{BF27AF83-0509-435D-B82D-72A7F5FF6DB0}"/>
    <cellStyle name="Normal 11 2 86" xfId="5105" xr:uid="{C1D23705-0141-4AC9-A19C-650A5EF20468}"/>
    <cellStyle name="Normal 11 2 87" xfId="5106" xr:uid="{EA71A3DE-29DF-4B9B-A044-E2ED27918417}"/>
    <cellStyle name="Normal 11 2 88" xfId="5107" xr:uid="{A4F01A1C-6D12-48FD-8B8D-E2172DB9685F}"/>
    <cellStyle name="Normal 11 2 89" xfId="5108" xr:uid="{AED96E55-F025-4C77-8665-2347211B0269}"/>
    <cellStyle name="Normal 11 2 9" xfId="5109" xr:uid="{C83D2904-F994-4198-8319-134E27031ECB}"/>
    <cellStyle name="Normal 11 2 90" xfId="5110" xr:uid="{E7506B1E-0A80-4131-95BC-5893748063A3}"/>
    <cellStyle name="Normal 11 2 91" xfId="5111" xr:uid="{27F2F07A-CE6C-4B3F-B728-B6FD536DDE4B}"/>
    <cellStyle name="Normal 11 2 92" xfId="5112" xr:uid="{26E4642A-8D71-46FD-A39A-AD2C441F669E}"/>
    <cellStyle name="Normal 11 2 93" xfId="5113" xr:uid="{0799CCCE-CBD7-4CEC-B51E-B7593474E932}"/>
    <cellStyle name="Normal 11 2 94" xfId="5114" xr:uid="{C172BEEF-D70E-4095-9C67-7A3A49D1FDE8}"/>
    <cellStyle name="Normal 11 2 95" xfId="5115" xr:uid="{E2F3416B-DDC0-4614-9842-103F5AEB363F}"/>
    <cellStyle name="Normal 11 2 96" xfId="5116" xr:uid="{3E905D40-340E-4CA6-93E0-034E6A3E4444}"/>
    <cellStyle name="Normal 11 2 97" xfId="5117" xr:uid="{5956B785-5971-403C-9473-B7418378FD3A}"/>
    <cellStyle name="Normal 11 2 98" xfId="5118" xr:uid="{AB11CB4D-4CD2-4F63-AD03-260C9946B029}"/>
    <cellStyle name="Normal 11 2 99" xfId="5119" xr:uid="{BBEBBBB1-DE2F-4DA7-ADB2-747CB03AD432}"/>
    <cellStyle name="Normal 11 20" xfId="5120" xr:uid="{FB781FC9-46F2-4134-BB33-F6039A3C4997}"/>
    <cellStyle name="Normal 11 200" xfId="5121" xr:uid="{98F8864B-9BA3-41A9-B5EA-23D65E9365C4}"/>
    <cellStyle name="Normal 11 201" xfId="5122" xr:uid="{B1BB311B-2A8A-49FA-AB23-C35F3532D008}"/>
    <cellStyle name="Normal 11 202" xfId="5123" xr:uid="{2B98E6A9-8DFA-4F57-AA13-2E90E546FBDD}"/>
    <cellStyle name="Normal 11 203" xfId="5124" xr:uid="{D9F433BA-B7C5-4ADD-8F74-582C042BF93D}"/>
    <cellStyle name="Normal 11 204" xfId="5125" xr:uid="{D328FBBF-33FC-4FC1-B1CE-908773CBB539}"/>
    <cellStyle name="Normal 11 205" xfId="5126" xr:uid="{46C4BB3E-E834-4172-AD9F-E765CBA2F963}"/>
    <cellStyle name="Normal 11 206" xfId="5127" xr:uid="{F7C88FC3-7066-467E-9412-CCBB17E5672D}"/>
    <cellStyle name="Normal 11 207" xfId="5128" xr:uid="{F591B4A0-89BA-4DB3-B53E-C8673283316E}"/>
    <cellStyle name="Normal 11 208" xfId="5129" xr:uid="{7E515B58-F650-4577-8026-5D8D3EF1475C}"/>
    <cellStyle name="Normal 11 209" xfId="5130" xr:uid="{3CD98AB7-D482-42E2-B8D5-D6E6C8430B0A}"/>
    <cellStyle name="Normal 11 21" xfId="5131" xr:uid="{8B26C564-D5E6-437A-B891-143DCF887A71}"/>
    <cellStyle name="Normal 11 210" xfId="5132" xr:uid="{74CDCEA3-10B7-425A-8D41-7822AD369AD9}"/>
    <cellStyle name="Normal 11 211" xfId="5133" xr:uid="{DE7CA679-C7C1-4881-95A5-93B983B0BF51}"/>
    <cellStyle name="Normal 11 212" xfId="5134" xr:uid="{8579DFDD-84C2-4875-B3AA-736B219DC1FC}"/>
    <cellStyle name="Normal 11 213" xfId="5135" xr:uid="{D305383C-0A68-4E31-828C-9B6DF532C408}"/>
    <cellStyle name="Normal 11 214" xfId="5136" xr:uid="{416ABEC4-D46E-4646-87E0-66A6EF5C529D}"/>
    <cellStyle name="Normal 11 215" xfId="5137" xr:uid="{4CFCF0B1-E0D6-4DF6-B552-6E4FBFF9EBE3}"/>
    <cellStyle name="Normal 11 216" xfId="49692" xr:uid="{1364F6DD-1553-48D9-960F-C44B2C0B0548}"/>
    <cellStyle name="Normal 11 217" xfId="4797" xr:uid="{AB8F2B7D-5A71-409B-AB03-DF8B621D80D8}"/>
    <cellStyle name="Normal 11 22" xfId="5138" xr:uid="{15A4F11F-FCBB-4F23-9791-D57E74DC445A}"/>
    <cellStyle name="Normal 11 23" xfId="5139" xr:uid="{FB7786F8-896A-449C-9C7B-58FABEEC023C}"/>
    <cellStyle name="Normal 11 24" xfId="5140" xr:uid="{8EACFB0F-F63A-42CF-B76B-D207AAB46D9B}"/>
    <cellStyle name="Normal 11 25" xfId="5141" xr:uid="{EE2CE784-22F8-4104-8823-B9957E2E61A5}"/>
    <cellStyle name="Normal 11 26" xfId="5142" xr:uid="{7F114994-1F89-4D1F-A4A5-F22CE6446103}"/>
    <cellStyle name="Normal 11 27" xfId="5143" xr:uid="{DF41986B-B251-4585-AB24-AFB56375DD2A}"/>
    <cellStyle name="Normal 11 28" xfId="5144" xr:uid="{757E178D-B2DF-4178-A08F-C3064FC6B4E4}"/>
    <cellStyle name="Normal 11 29" xfId="5145" xr:uid="{6DAD4A14-BF69-48E7-833A-353A0B840770}"/>
    <cellStyle name="Normal 11 3" xfId="1417" xr:uid="{6AC40304-2F2C-42CE-841E-AD2E08B909B9}"/>
    <cellStyle name="Normal 11 3 2" xfId="5146" xr:uid="{840931CE-530C-4AAA-B8C9-1BF5141C4D08}"/>
    <cellStyle name="Normal 11 3 2 2" xfId="49694" xr:uid="{5476748F-6C3F-4276-995B-A09AA6C9F9C6}"/>
    <cellStyle name="Normal 11 30" xfId="5147" xr:uid="{7ED5E1C3-F837-4D3E-AA5A-54F6EA8F6BC4}"/>
    <cellStyle name="Normal 11 31" xfId="5148" xr:uid="{4EB23091-C13F-41E3-9E28-9220A3C32F3D}"/>
    <cellStyle name="Normal 11 32" xfId="5149" xr:uid="{FC501F78-1F74-417F-A1DD-5BE51DFD84CD}"/>
    <cellStyle name="Normal 11 33" xfId="5150" xr:uid="{A13407D6-DDBA-45D5-B742-ACB7362137E5}"/>
    <cellStyle name="Normal 11 34" xfId="5151" xr:uid="{8B1A3B8D-5A4D-4D6F-9050-BE8D0C90ED2A}"/>
    <cellStyle name="Normal 11 35" xfId="5152" xr:uid="{17EAE879-C885-49B6-9F02-0BE56002DD7B}"/>
    <cellStyle name="Normal 11 36" xfId="5153" xr:uid="{AE720E75-CC8E-4EAF-A56D-6C593E0ECE65}"/>
    <cellStyle name="Normal 11 37" xfId="5154" xr:uid="{338B930C-E104-4BFD-892E-119042DAB4C3}"/>
    <cellStyle name="Normal 11 38" xfId="5155" xr:uid="{F2318541-D258-40EC-AB1C-121C8CCF967C}"/>
    <cellStyle name="Normal 11 39" xfId="5156" xr:uid="{785F1B8E-42DA-40D3-8E07-C582814FA9E4}"/>
    <cellStyle name="Normal 11 39 2" xfId="5157" xr:uid="{9123C3F3-6FC5-4495-9671-CC063584C960}"/>
    <cellStyle name="Normal 11 4" xfId="1418" xr:uid="{FDBA329F-F263-4DA0-958F-B41019BAB6A8}"/>
    <cellStyle name="Normal 11 4 2" xfId="49695" xr:uid="{328EA3DD-B6B0-40AC-BA90-887F7D17D1A4}"/>
    <cellStyle name="Normal 11 4 3" xfId="5158" xr:uid="{23C39751-69C1-4704-8E1D-7FB400B32DEB}"/>
    <cellStyle name="Normal 11 40" xfId="5159" xr:uid="{AAE354AE-4E1C-4559-B099-E51EDB9A3317}"/>
    <cellStyle name="Normal 11 41" xfId="5160" xr:uid="{3E0B4955-42BD-41B6-AF3E-5347C7F7FF0F}"/>
    <cellStyle name="Normal 11 42" xfId="5161" xr:uid="{4FA531B6-3695-48DB-A2A6-9AC10874A13D}"/>
    <cellStyle name="Normal 11 43" xfId="5162" xr:uid="{0D97DE48-A7C5-437A-BFC8-BB6376CFFE41}"/>
    <cellStyle name="Normal 11 44" xfId="5163" xr:uid="{2664E604-4C2C-4B56-B841-F6C21AB950C4}"/>
    <cellStyle name="Normal 11 45" xfId="5164" xr:uid="{41269E30-5B2D-42D1-B144-D2F4E6C95DB7}"/>
    <cellStyle name="Normal 11 46" xfId="5165" xr:uid="{E05DA8EA-31E0-416D-B810-CBFDE56604ED}"/>
    <cellStyle name="Normal 11 47" xfId="5166" xr:uid="{CBF6002A-66A0-493F-9CC3-335CBC5C4841}"/>
    <cellStyle name="Normal 11 48" xfId="5167" xr:uid="{3F8D35D3-9F24-4C37-A273-AF6BAD82C689}"/>
    <cellStyle name="Normal 11 49" xfId="5168" xr:uid="{CE31A593-3102-43F5-B705-E4BF97EDC03A}"/>
    <cellStyle name="Normal 11 5" xfId="1415" xr:uid="{23B57B4C-A71A-45E0-89FC-8D7917F82504}"/>
    <cellStyle name="Normal 11 5 2" xfId="49697" xr:uid="{E47BBB3A-1F5C-4832-B3ED-CD2047CAD5B1}"/>
    <cellStyle name="Normal 11 5 3" xfId="49696" xr:uid="{3C4678A1-97F6-403D-8196-430E964E993F}"/>
    <cellStyle name="Normal 11 5 4" xfId="5169" xr:uid="{A7A51DBA-1E36-49DA-BAAE-1BF4515DBE0C}"/>
    <cellStyle name="Normal 11 50" xfId="5170" xr:uid="{9A8A6983-D8E1-464A-B839-DC68A0638832}"/>
    <cellStyle name="Normal 11 51" xfId="5171" xr:uid="{1B0175B4-3454-4E5B-BDE6-F5E908315553}"/>
    <cellStyle name="Normal 11 52" xfId="5172" xr:uid="{4C5681F8-FD30-486B-BE5C-5D84B62EBBE5}"/>
    <cellStyle name="Normal 11 53" xfId="5173" xr:uid="{3A082F45-8748-4D0F-9CF1-75902E6B3A7F}"/>
    <cellStyle name="Normal 11 54" xfId="5174" xr:uid="{3565DEBF-8A76-4A44-8B6A-0BFF38D7A574}"/>
    <cellStyle name="Normal 11 55" xfId="5175" xr:uid="{0774A33A-821F-48C5-9FB5-4D89CE5A9D93}"/>
    <cellStyle name="Normal 11 56" xfId="5176" xr:uid="{DE1BEC48-ACA3-4D17-81D0-A4648F923B73}"/>
    <cellStyle name="Normal 11 57" xfId="5177" xr:uid="{BA78F502-AB06-4EF9-8859-9F45D343152E}"/>
    <cellStyle name="Normal 11 58" xfId="5178" xr:uid="{53705140-36A6-4A59-8E70-47F47061D48E}"/>
    <cellStyle name="Normal 11 59" xfId="5179" xr:uid="{57ABDB87-9A21-443F-BE09-0DC0C8DB8C6D}"/>
    <cellStyle name="Normal 11 6" xfId="1864" xr:uid="{C2C8EC29-E46E-4997-ABD2-CC48F04291E7}"/>
    <cellStyle name="Normal 11 6 2" xfId="49698" xr:uid="{E9B5E564-9691-4802-B437-EAEB6CE9AC5F}"/>
    <cellStyle name="Normal 11 6 3" xfId="5180" xr:uid="{33785335-4A77-400F-98F8-600C84277A7E}"/>
    <cellStyle name="Normal 11 60" xfId="5181" xr:uid="{7F76780A-1E5E-4C79-97A8-C4251292D87B}"/>
    <cellStyle name="Normal 11 61" xfId="5182" xr:uid="{EB4A6DCD-0B29-4E4E-94A7-0AEA597F5445}"/>
    <cellStyle name="Normal 11 62" xfId="5183" xr:uid="{E717353A-EDF4-430D-A1E2-1C6BD2C4E180}"/>
    <cellStyle name="Normal 11 63" xfId="5184" xr:uid="{8E64558F-3F62-460B-A7A3-D54286C626D1}"/>
    <cellStyle name="Normal 11 64" xfId="5185" xr:uid="{C5C759F3-F19C-4B0F-BE21-18A4F54188DF}"/>
    <cellStyle name="Normal 11 65" xfId="5186" xr:uid="{C4F8A8EE-E7EB-48FF-9273-E154AFB968BF}"/>
    <cellStyle name="Normal 11 66" xfId="5187" xr:uid="{AD502EA4-AEBE-41B3-A0B4-8AAC02FFE672}"/>
    <cellStyle name="Normal 11 67" xfId="5188" xr:uid="{8BC85CB1-B643-4C2F-9B04-71B2258DEBA2}"/>
    <cellStyle name="Normal 11 68" xfId="5189" xr:uid="{12597836-01AE-4B59-A488-0105FF256FB2}"/>
    <cellStyle name="Normal 11 69" xfId="5190" xr:uid="{BC9C1C32-6B7C-4322-A3C2-5693F4DF46B5}"/>
    <cellStyle name="Normal 11 7" xfId="5191" xr:uid="{3CF876F3-4C68-49A0-870A-F9728B554EB2}"/>
    <cellStyle name="Normal 11 7 2" xfId="56150" xr:uid="{1143FEAB-6AB5-498E-8C04-D13279AE3749}"/>
    <cellStyle name="Normal 11 70" xfId="5192" xr:uid="{D023EA7F-2F37-44CD-8668-DF0C419A847C}"/>
    <cellStyle name="Normal 11 71" xfId="5193" xr:uid="{3AEB6255-C1DD-4CF6-BB33-E81E359D7ABA}"/>
    <cellStyle name="Normal 11 72" xfId="5194" xr:uid="{DF9D228E-CFF8-4397-A2EE-821DF1F390F2}"/>
    <cellStyle name="Normal 11 73" xfId="5195" xr:uid="{E7A340C6-B12D-4506-85A6-CA66319CD686}"/>
    <cellStyle name="Normal 11 74" xfId="5196" xr:uid="{7AD1530F-E053-433C-830F-4DCB2FF124FE}"/>
    <cellStyle name="Normal 11 75" xfId="5197" xr:uid="{2832B536-0F4F-4D47-83CC-B6D8BBD40309}"/>
    <cellStyle name="Normal 11 76" xfId="5198" xr:uid="{F0703C8D-C2D2-4FB7-817D-9CDFEB1C24A8}"/>
    <cellStyle name="Normal 11 77" xfId="5199" xr:uid="{A441A5C9-D993-4CF7-84AB-4528120C604D}"/>
    <cellStyle name="Normal 11 78" xfId="5200" xr:uid="{F6BFBDBF-852B-4580-9491-4A85E9CEE569}"/>
    <cellStyle name="Normal 11 79" xfId="5201" xr:uid="{28A1C040-75B3-4F1A-8B98-14DE8628BFEA}"/>
    <cellStyle name="Normal 11 8" xfId="5202" xr:uid="{2C4B7B2D-90B3-4DB4-96E9-AE2FBBC81DF8}"/>
    <cellStyle name="Normal 11 80" xfId="5203" xr:uid="{434F49E5-1BA9-4B34-B5BB-1AF774C29F40}"/>
    <cellStyle name="Normal 11 81" xfId="5204" xr:uid="{BAB59F73-0425-47C0-9064-9CC19B2A42E5}"/>
    <cellStyle name="Normal 11 82" xfId="5205" xr:uid="{E46C58F1-DAB8-4BD8-A04C-39DDFA6AFE8D}"/>
    <cellStyle name="Normal 11 83" xfId="5206" xr:uid="{98559FFE-2DB4-4138-B60C-D580EBC2F973}"/>
    <cellStyle name="Normal 11 84" xfId="5207" xr:uid="{22FA9F3F-465F-415A-972F-514E9F65EAF6}"/>
    <cellStyle name="Normal 11 85" xfId="5208" xr:uid="{64575428-33ED-42F8-BC3E-A50C952A0D25}"/>
    <cellStyle name="Normal 11 86" xfId="5209" xr:uid="{F366A8B2-355D-42FF-A402-DE7290004EE9}"/>
    <cellStyle name="Normal 11 87" xfId="5210" xr:uid="{840837C4-42CB-4DB9-9582-432D441EB8C1}"/>
    <cellStyle name="Normal 11 88" xfId="5211" xr:uid="{D6D04D68-5C63-498E-83B3-5EB2FAAFEDF1}"/>
    <cellStyle name="Normal 11 89" xfId="5212" xr:uid="{4AEDCDE6-F8A5-4962-8ECA-8DC9E6EE97E9}"/>
    <cellStyle name="Normal 11 9" xfId="5213" xr:uid="{503F2DB1-4BDF-4690-9E5E-6EBA9E22C240}"/>
    <cellStyle name="Normal 11 90" xfId="5214" xr:uid="{100BC55D-CAC9-463D-8039-50D9A724EEAE}"/>
    <cellStyle name="Normal 11 91" xfId="5215" xr:uid="{9FE511AB-10C5-4B40-82AE-76C02CD5AA5E}"/>
    <cellStyle name="Normal 11 92" xfId="5216" xr:uid="{0062CB1D-E691-486B-BE02-369AF82720B1}"/>
    <cellStyle name="Normal 11 93" xfId="5217" xr:uid="{5BA20E7A-70F3-4CEE-BC32-2A330AF37666}"/>
    <cellStyle name="Normal 11 94" xfId="5218" xr:uid="{0B8300BF-7925-4CB1-B540-EEF3AA7A05E1}"/>
    <cellStyle name="Normal 11 95" xfId="5219" xr:uid="{E8C480DE-F5B4-4433-AED2-70F184B372C7}"/>
    <cellStyle name="Normal 11 96" xfId="5220" xr:uid="{DF8D1A6C-EFB1-4821-8BE1-6900E5890BAD}"/>
    <cellStyle name="Normal 11 97" xfId="5221" xr:uid="{0490A72E-A40C-4CBE-80B6-144057D5D5C4}"/>
    <cellStyle name="Normal 11 98" xfId="5222" xr:uid="{3AF62C6E-B8E8-41AD-9C4D-12530AA2AFE2}"/>
    <cellStyle name="Normal 11 99" xfId="5223" xr:uid="{B8333932-3E20-4E19-A5DF-0C8AD8A2212B}"/>
    <cellStyle name="Normal 11_Daily production report (agustus 09)" xfId="1419" xr:uid="{26B1EE3D-3097-4C85-90B7-81AD2DA5AEA8}"/>
    <cellStyle name="Normal 110" xfId="5224" xr:uid="{D2B591EE-DB40-40ED-8B03-02A80824DC5F}"/>
    <cellStyle name="Normal 111" xfId="5225" xr:uid="{F28108D6-5BB7-4C48-B108-CA3696EEBCC1}"/>
    <cellStyle name="Normal 112" xfId="5226" xr:uid="{688B2F4D-5A1F-4396-AEC0-1C97F86E109A}"/>
    <cellStyle name="Normal 113" xfId="5227" xr:uid="{B6AFA0CF-EAD1-4EBC-87FD-2FA55B82F505}"/>
    <cellStyle name="Normal 114" xfId="5228" xr:uid="{CD10D743-9277-4885-8C62-DF55343477C4}"/>
    <cellStyle name="Normal 115" xfId="5229" xr:uid="{FE348DF2-058E-45F4-A646-ADED8CC4142C}"/>
    <cellStyle name="Normal 116" xfId="5230" xr:uid="{64EF6367-4512-4161-90F1-495EA6DA32B7}"/>
    <cellStyle name="Normal 117" xfId="5231" xr:uid="{BF27B0C2-9722-47CA-A07A-B6808005B75F}"/>
    <cellStyle name="Normal 118" xfId="5232" xr:uid="{593BC7A6-CCF7-4C70-9336-CD8C1308F259}"/>
    <cellStyle name="Normal 119" xfId="5233" xr:uid="{73B7FF20-1D14-474B-A5A1-BD73AB9C5913}"/>
    <cellStyle name="Normal 12" xfId="1420" xr:uid="{9FC7B914-D814-4DCD-A6E3-52D0B0B6B53A}"/>
    <cellStyle name="Normal 12 10" xfId="5234" xr:uid="{B82A73AC-0A8B-4E65-998B-9796D59133BC}"/>
    <cellStyle name="Normal 12 2" xfId="1421" xr:uid="{A25E2E58-5A5B-47FB-8C95-18F283C43F97}"/>
    <cellStyle name="Normal 12 2 2" xfId="5236" xr:uid="{7E7D9BA4-FD7B-4A7C-AA78-0C31B5E49654}"/>
    <cellStyle name="Normal 12 2 2 2" xfId="49700" xr:uid="{0FFE05CD-9226-4D43-A847-E713683D9FD1}"/>
    <cellStyle name="Normal 12 2 3" xfId="5237" xr:uid="{75ED6A97-E4B7-49E0-AB2C-664F3FA8D436}"/>
    <cellStyle name="Normal 12 2 4" xfId="5235" xr:uid="{0199F156-C1C7-4641-90D2-F65A7184687F}"/>
    <cellStyle name="Normal 12 3" xfId="1422" xr:uid="{91A8B31A-92AA-4A55-AEAC-B58B855234F8}"/>
    <cellStyle name="Normal 12 3 2" xfId="5239" xr:uid="{5F6ABA62-493F-4F86-9235-C35F73410104}"/>
    <cellStyle name="Normal 12 3 2 2" xfId="49702" xr:uid="{D71AF114-358F-4594-AFCF-0DBE01C4C6DC}"/>
    <cellStyle name="Normal 12 3 3" xfId="49701" xr:uid="{7D20A0CB-903A-425F-A87C-8F77F5AC3C15}"/>
    <cellStyle name="Normal 12 3 4" xfId="5238" xr:uid="{EE3ED3CB-DC7B-4248-96E1-A4594053EC3D}"/>
    <cellStyle name="Normal 12 4" xfId="1423" xr:uid="{9CE25B9C-B507-4793-AEE3-A97B57B77D38}"/>
    <cellStyle name="Normal 12 5" xfId="1424" xr:uid="{7A819829-34E9-4A86-9F15-E8536B7DBE7A}"/>
    <cellStyle name="Normal 12 5 2" xfId="49704" xr:uid="{E305EE3D-4525-4722-A6FC-0797AD31B74C}"/>
    <cellStyle name="Normal 12 5 3" xfId="49703" xr:uid="{98FD2223-9A84-4439-A6FF-4097719B9FB0}"/>
    <cellStyle name="Normal 12 5 4" xfId="5240" xr:uid="{45D288CF-522C-45CD-A2A5-3B7DF2783D51}"/>
    <cellStyle name="Normal 12 6" xfId="1425" xr:uid="{22996766-1E7E-4E9B-9388-7B1AA06D358B}"/>
    <cellStyle name="Normal 12 6 2" xfId="49705" xr:uid="{1E0B5F14-7427-4AC6-8092-0A3B8EEEE39F}"/>
    <cellStyle name="Normal 12 6 3" xfId="5241" xr:uid="{B0F8ED97-8370-4941-8A77-745867E9D576}"/>
    <cellStyle name="Normal 12 7" xfId="5242" xr:uid="{34F53B1B-233E-4926-BCDB-E4FF0641F660}"/>
    <cellStyle name="Normal 12 7 2" xfId="49706" xr:uid="{C2F568F8-85DA-4504-B3C1-EDA7424267B4}"/>
    <cellStyle name="Normal 12 8" xfId="5243" xr:uid="{CE9918BB-AF8A-4F75-ADBE-7DEBA92FCBCE}"/>
    <cellStyle name="Normal 12 8 2" xfId="49707" xr:uid="{72FF266C-3138-4528-86FF-3E73E5DB35E5}"/>
    <cellStyle name="Normal 12 9" xfId="49699" xr:uid="{EB8F9DA8-CD90-4762-A955-595C6510DB1D}"/>
    <cellStyle name="Normal 12 9 2" xfId="56155" xr:uid="{EF759267-033D-4172-8C3C-1D01E48E8706}"/>
    <cellStyle name="Normal 12_Daily production report (agustus 09)" xfId="1426" xr:uid="{870C99BA-D215-4A3A-B487-32DCC35EB594}"/>
    <cellStyle name="Normal 120" xfId="5244" xr:uid="{3A416987-958C-4658-A47A-C7C55BE06488}"/>
    <cellStyle name="Normal 121" xfId="5245" xr:uid="{AB05CF5D-9C17-4BE5-BA28-9D51C9F9EF16}"/>
    <cellStyle name="Normal 122" xfId="5246" xr:uid="{E63D23AE-D98B-4E62-9BEE-5F2B72BAA894}"/>
    <cellStyle name="Normal 123" xfId="5247" xr:uid="{4308733F-D3BC-4937-8173-AE7D24050653}"/>
    <cellStyle name="Normal 124" xfId="5248" xr:uid="{6C3A752A-9595-4BAA-ADE1-D47B41825B58}"/>
    <cellStyle name="Normal 125" xfId="5249" xr:uid="{FC7C5783-58C9-4B6D-B51F-B1CC11932407}"/>
    <cellStyle name="Normal 126" xfId="5250" xr:uid="{1ABE098D-BF64-40CD-9C3F-D275D844B131}"/>
    <cellStyle name="Normal 127" xfId="5251" xr:uid="{68F169AF-00C4-4683-84BE-40FF68922A0D}"/>
    <cellStyle name="Normal 128" xfId="5252" xr:uid="{F07FA6CE-CF7F-4D4F-9F37-4D69C1D50403}"/>
    <cellStyle name="Normal 128 10" xfId="52168" xr:uid="{F4F8A269-EC3D-4218-B3A4-78E9E069843E}"/>
    <cellStyle name="Normal 128 11" xfId="52423" xr:uid="{2548FA45-4CDF-4827-A785-7F9ED0D51D5F}"/>
    <cellStyle name="Normal 128 12" xfId="52671" xr:uid="{BAA72B22-6D1C-41E9-BB95-934648800D0F}"/>
    <cellStyle name="Normal 128 13" xfId="53163" xr:uid="{21CF072E-B39A-4929-8AD4-FC4D0C25B9B7}"/>
    <cellStyle name="Normal 128 2" xfId="49709" xr:uid="{7BD17C74-EE6C-4412-A4E3-6D8069EFDF37}"/>
    <cellStyle name="Normal 128 2 10" xfId="53164" xr:uid="{5D344CA7-2414-4BE1-9364-E9B71CA5260B}"/>
    <cellStyle name="Normal 128 2 2" xfId="50771" xr:uid="{9D768676-49DA-4F59-8047-8854F4510770}"/>
    <cellStyle name="Normal 128 2 2 2" xfId="52919" xr:uid="{73ADA317-952E-4E27-84CD-001C0EB9C458}"/>
    <cellStyle name="Normal 128 2 2 3" xfId="53408" xr:uid="{B8067B80-D142-4044-A74D-02B1DA5F4B43}"/>
    <cellStyle name="Normal 128 2 3" xfId="51046" xr:uid="{803C51B1-916B-42E5-92C3-20F16629F41D}"/>
    <cellStyle name="Normal 128 2 4" xfId="51380" xr:uid="{E7D90484-DF7D-4EB0-BE87-08B081A8C23F}"/>
    <cellStyle name="Normal 128 2 5" xfId="51659" xr:uid="{8748590D-648D-4F01-8818-2A256430C0E0}"/>
    <cellStyle name="Normal 128 2 6" xfId="51916" xr:uid="{30DBBC24-09CE-4DFA-BE89-52F4D4443530}"/>
    <cellStyle name="Normal 128 2 7" xfId="52169" xr:uid="{5B918E62-F7EA-4DD4-B2BF-934CFBFB87D4}"/>
    <cellStyle name="Normal 128 2 8" xfId="52424" xr:uid="{C77629C5-6A93-4C8C-A8F9-3EEEF52A7A53}"/>
    <cellStyle name="Normal 128 2 9" xfId="52672" xr:uid="{46BDE5F1-A3C8-4746-BFEE-E92EE40D0AF4}"/>
    <cellStyle name="Normal 128 3" xfId="49710" xr:uid="{D7C9657E-B7B5-4BFB-92FE-B004E32197EE}"/>
    <cellStyle name="Normal 128 3 10" xfId="53165" xr:uid="{D6CC792E-6172-47C2-96C3-A38047C3E451}"/>
    <cellStyle name="Normal 128 3 2" xfId="50772" xr:uid="{DD2820D7-E918-49CC-96EA-B8A3B48CD877}"/>
    <cellStyle name="Normal 128 3 2 2" xfId="52920" xr:uid="{B4D8655F-4C54-4F06-9852-6F4C669FB09A}"/>
    <cellStyle name="Normal 128 3 2 3" xfId="53409" xr:uid="{4C6AB518-F425-43DD-9458-17DDC1A8F1EC}"/>
    <cellStyle name="Normal 128 3 3" xfId="51047" xr:uid="{8C0CDCA8-9632-4CDC-9C92-018C9C89142F}"/>
    <cellStyle name="Normal 128 3 4" xfId="51381" xr:uid="{7ABAE9C5-D65A-49B7-B758-C38DAEDD2DD5}"/>
    <cellStyle name="Normal 128 3 5" xfId="51660" xr:uid="{151C15C6-51B5-43B9-9A2E-62194C6B36B0}"/>
    <cellStyle name="Normal 128 3 6" xfId="51917" xr:uid="{0AC60245-0ED9-497B-A3AE-94D7EAB6625E}"/>
    <cellStyle name="Normal 128 3 7" xfId="52170" xr:uid="{7B527039-D659-4CCB-BEF1-591449A0BD07}"/>
    <cellStyle name="Normal 128 3 8" xfId="52425" xr:uid="{5E08CDA1-CA5B-4C7E-92C5-B4B091C9D459}"/>
    <cellStyle name="Normal 128 3 9" xfId="52673" xr:uid="{D40D6D04-2FEB-4AC9-A6B5-21461EDD4A07}"/>
    <cellStyle name="Normal 128 4" xfId="49708" xr:uid="{55C2C3FE-F221-45D1-9191-B6FF155C369C}"/>
    <cellStyle name="Normal 128 4 2" xfId="52918" xr:uid="{1F658CF4-98FB-47FA-A500-C35A2B601ED0}"/>
    <cellStyle name="Normal 128 4 3" xfId="53407" xr:uid="{26CB7B95-FE83-4686-9E57-56C7D4E01C14}"/>
    <cellStyle name="Normal 128 5" xfId="50770" xr:uid="{1C00C1CC-AF5D-4232-B782-67C447AE9D04}"/>
    <cellStyle name="Normal 128 6" xfId="51045" xr:uid="{0470264E-45D5-4CB7-9FE6-C297D2DA525E}"/>
    <cellStyle name="Normal 128 7" xfId="51379" xr:uid="{05D739EE-54B8-4003-80C9-1C9BC3C34B4B}"/>
    <cellStyle name="Normal 128 8" xfId="51658" xr:uid="{B17681C5-229E-4202-ABCA-22E6A6D92E38}"/>
    <cellStyle name="Normal 128 9" xfId="51915" xr:uid="{9756C0A2-3368-4A97-BFBC-65B17ED6CC40}"/>
    <cellStyle name="Normal 129" xfId="5253" xr:uid="{7024AD80-EB15-497B-865F-80795084C6DF}"/>
    <cellStyle name="Normal 13" xfId="1427" xr:uid="{C93792EB-0014-475C-961B-1384FD4A8696}"/>
    <cellStyle name="Normal 13 10" xfId="49711" xr:uid="{060DDC3C-79F0-4B96-B0E3-6652A4F2FF76}"/>
    <cellStyle name="Normal 13 11" xfId="5254" xr:uid="{7792B7F9-E456-4E00-A201-0C77043B5948}"/>
    <cellStyle name="Normal 13 2" xfId="1428" xr:uid="{A1618A79-BDBE-4BDD-95C7-35A5A6EA864A}"/>
    <cellStyle name="Normal 13 2 2" xfId="5256" xr:uid="{861A7651-AD5F-4DB3-8DCB-025DBACE8A9E}"/>
    <cellStyle name="Normal 13 2 2 2" xfId="5257" xr:uid="{57C931CD-1BA6-4A06-938F-0C27B39A3E9B}"/>
    <cellStyle name="Normal 13 2 2 3" xfId="49712" xr:uid="{C6E0868E-2FA5-4D51-9193-F80B67842EAD}"/>
    <cellStyle name="Normal 13 2 3" xfId="5258" xr:uid="{48A61BD4-3A35-410D-A915-49020DA2806B}"/>
    <cellStyle name="Normal 13 2 4" xfId="5259" xr:uid="{9C58B167-EE0A-4BC3-BB7E-3FC2862D8A77}"/>
    <cellStyle name="Normal 13 2 5" xfId="5255" xr:uid="{8E8C698F-47FE-4F82-A28C-0F80446C4230}"/>
    <cellStyle name="Normal 13 3" xfId="1429" xr:uid="{8A0BFA8A-6068-4A52-B438-4A3594D91B3A}"/>
    <cellStyle name="Normal 13 3 10" xfId="49713" xr:uid="{D311CA39-9812-464D-9112-958AFB8B30D9}"/>
    <cellStyle name="Normal 13 3 11" xfId="5260" xr:uid="{7F21DAF0-F2AA-468B-96ED-1FE4271600C0}"/>
    <cellStyle name="Normal 13 3 2" xfId="5261" xr:uid="{0BB29366-F058-4F89-9A15-8448785658F3}"/>
    <cellStyle name="Normal 13 3 2 2" xfId="5262" xr:uid="{7CC132F8-D736-4F06-9FCA-8F6E69A26E1C}"/>
    <cellStyle name="Normal 13 3 2 2 2" xfId="5263" xr:uid="{B0167856-19EB-4126-A5D7-5916ED33383B}"/>
    <cellStyle name="Normal 13 3 2 2 2 2" xfId="5264" xr:uid="{0668B0E6-69DA-4C04-928A-11A81D117E87}"/>
    <cellStyle name="Normal 13 3 2 2 2 2 2" xfId="5265" xr:uid="{E3B8B1A2-4CDD-47B4-BBD9-2AD1805F0130}"/>
    <cellStyle name="Normal 13 3 2 2 2 3" xfId="5266" xr:uid="{D170913F-E2B6-4D75-B3D4-566728C09FD8}"/>
    <cellStyle name="Normal 13 3 2 2 3" xfId="5267" xr:uid="{F83349AB-36D3-4E5F-B58B-C76CCCADFCC4}"/>
    <cellStyle name="Normal 13 3 2 2 3 2" xfId="5268" xr:uid="{854D788C-B02C-4E53-873E-263D2169F964}"/>
    <cellStyle name="Normal 13 3 2 2 3 2 2" xfId="5269" xr:uid="{3A92148D-44C6-46B6-B32A-870B3109FC28}"/>
    <cellStyle name="Normal 13 3 2 2 3 3" xfId="5270" xr:uid="{D778824B-6FC2-4220-A1FD-971F1907253E}"/>
    <cellStyle name="Normal 13 3 2 2 4" xfId="5271" xr:uid="{4DDCBC9C-752C-4A96-A499-285398D10A3E}"/>
    <cellStyle name="Normal 13 3 2 2 4 2" xfId="5272" xr:uid="{388F88F2-1043-4B01-BACD-1F4F3CC3CF47}"/>
    <cellStyle name="Normal 13 3 2 2 5" xfId="5273" xr:uid="{4C1E32EE-69EC-4236-A7DB-E031B11649BE}"/>
    <cellStyle name="Normal 13 3 2 3" xfId="5274" xr:uid="{5FAD8686-CBE6-4630-8ABF-94048A9FAA29}"/>
    <cellStyle name="Normal 13 3 2 3 2" xfId="5275" xr:uid="{B3B1AE43-B845-49D3-825C-10BD23E097CD}"/>
    <cellStyle name="Normal 13 3 2 3 2 2" xfId="5276" xr:uid="{36BA66AC-3645-487A-8EF1-9BE104608035}"/>
    <cellStyle name="Normal 13 3 2 3 2 2 2" xfId="5277" xr:uid="{C691851F-CB61-46EF-A75D-DA9CEAFA8D41}"/>
    <cellStyle name="Normal 13 3 2 3 2 3" xfId="5278" xr:uid="{B0922F9E-C966-46D7-999B-AECDD09F64A8}"/>
    <cellStyle name="Normal 13 3 2 3 3" xfId="5279" xr:uid="{E0DB1573-4747-408B-99C9-B87643581AD4}"/>
    <cellStyle name="Normal 13 3 2 3 3 2" xfId="5280" xr:uid="{D3FFA820-2739-45E1-A8E6-CD044C19A6BA}"/>
    <cellStyle name="Normal 13 3 2 3 3 2 2" xfId="5281" xr:uid="{368C5DD5-EB34-455D-B6EB-0D13CC7F5AAA}"/>
    <cellStyle name="Normal 13 3 2 3 3 3" xfId="5282" xr:uid="{43563B84-A7FC-47F2-9221-35113BBF6476}"/>
    <cellStyle name="Normal 13 3 2 3 4" xfId="5283" xr:uid="{C08AEAE6-93EC-471C-8BCA-671812428C62}"/>
    <cellStyle name="Normal 13 3 2 3 4 2" xfId="5284" xr:uid="{ED33A668-5F86-4C08-8D1E-57A2E407EF78}"/>
    <cellStyle name="Normal 13 3 2 3 5" xfId="5285" xr:uid="{03F8D3D4-773C-4A1C-A5C5-CA161B026709}"/>
    <cellStyle name="Normal 13 3 2 4" xfId="5286" xr:uid="{68AE138F-BDF5-4F3A-824C-D4CC6CB06535}"/>
    <cellStyle name="Normal 13 3 2 4 2" xfId="5287" xr:uid="{0B94F8B8-C8AF-4299-9F62-4BE063669646}"/>
    <cellStyle name="Normal 13 3 2 4 2 2" xfId="5288" xr:uid="{9F031370-FD84-4511-A766-0B22F1410151}"/>
    <cellStyle name="Normal 13 3 2 4 2 2 2" xfId="5289" xr:uid="{2ACB93B2-FE40-43FC-8E8E-C4C6FF9173E4}"/>
    <cellStyle name="Normal 13 3 2 4 2 3" xfId="5290" xr:uid="{799C2981-3A8C-43CA-AAAD-2C44DFE29AAF}"/>
    <cellStyle name="Normal 13 3 2 4 3" xfId="5291" xr:uid="{C1177A08-09D5-4F9C-A5F7-572BF3369A91}"/>
    <cellStyle name="Normal 13 3 2 4 3 2" xfId="5292" xr:uid="{2045A48A-F91A-4842-9C9A-7A2586B9FE2D}"/>
    <cellStyle name="Normal 13 3 2 4 3 2 2" xfId="5293" xr:uid="{D291BD99-F50C-44D2-B1F9-F189A7A1EEBF}"/>
    <cellStyle name="Normal 13 3 2 4 3 3" xfId="5294" xr:uid="{621524C8-63BC-4A85-9BA5-DEE4F7EEABA7}"/>
    <cellStyle name="Normal 13 3 2 4 4" xfId="5295" xr:uid="{507A8651-21EF-4458-A001-88AE2F034E90}"/>
    <cellStyle name="Normal 13 3 2 4 4 2" xfId="5296" xr:uid="{64CC49A7-DADA-4B3C-A13E-23F39547AB1B}"/>
    <cellStyle name="Normal 13 3 2 4 5" xfId="5297" xr:uid="{38EF1400-6735-42CE-8DBC-B8091464A7E0}"/>
    <cellStyle name="Normal 13 3 2 5" xfId="5298" xr:uid="{FA25347C-E78A-4466-8E6F-A076946B5600}"/>
    <cellStyle name="Normal 13 3 2 5 2" xfId="5299" xr:uid="{B7ED2C05-61C7-4BE1-BA1B-F67733C8AA9B}"/>
    <cellStyle name="Normal 13 3 2 5 2 2" xfId="5300" xr:uid="{C92869D0-9507-45C4-8368-82E576560BBF}"/>
    <cellStyle name="Normal 13 3 2 5 3" xfId="5301" xr:uid="{002EAB55-30B6-40B7-8FE5-5848CA8666A3}"/>
    <cellStyle name="Normal 13 3 2 6" xfId="5302" xr:uid="{17F28740-9844-4BF5-8F29-57E755963FCB}"/>
    <cellStyle name="Normal 13 3 2 6 2" xfId="5303" xr:uid="{ADF6B1DF-6BE6-4857-9CC7-A2E013648F0D}"/>
    <cellStyle name="Normal 13 3 2 6 2 2" xfId="5304" xr:uid="{CE443CB1-8F50-495F-9A51-A92875F66063}"/>
    <cellStyle name="Normal 13 3 2 6 3" xfId="5305" xr:uid="{275AE729-D184-4D87-B69A-A586E6108601}"/>
    <cellStyle name="Normal 13 3 2 7" xfId="5306" xr:uid="{588F3927-1D83-4135-B367-E5F98F0BD1BB}"/>
    <cellStyle name="Normal 13 3 2 7 2" xfId="5307" xr:uid="{3C885890-94AD-4DBC-812B-F1B5C2AE5370}"/>
    <cellStyle name="Normal 13 3 2 8" xfId="5308" xr:uid="{E046891A-64F9-4BF6-B7DE-07EC00CF7414}"/>
    <cellStyle name="Normal 13 3 2 9" xfId="49714" xr:uid="{C91A5E42-7EB4-4F7F-A309-86662B4D3898}"/>
    <cellStyle name="Normal 13 3 2_15NS" xfId="5309" xr:uid="{9CEF7F95-08F8-46DE-A7B0-8E94B3187B3F}"/>
    <cellStyle name="Normal 13 3 3" xfId="5310" xr:uid="{98F2B5F4-3CFE-4F69-97C4-E3E43C4E7234}"/>
    <cellStyle name="Normal 13 3 3 2" xfId="5311" xr:uid="{D6C42F3C-7036-407F-ACF8-AEE8DC46FBC9}"/>
    <cellStyle name="Normal 13 3 3 2 2" xfId="5312" xr:uid="{4DA5A6EA-4C5F-498C-A7F1-6558ECA20F1B}"/>
    <cellStyle name="Normal 13 3 3 2 2 2" xfId="5313" xr:uid="{CC745786-FEB5-4D35-ABAD-46E4947AE763}"/>
    <cellStyle name="Normal 13 3 3 2 3" xfId="5314" xr:uid="{D2D80D8F-0EBD-44A9-8100-9D917B82D322}"/>
    <cellStyle name="Normal 13 3 3 3" xfId="5315" xr:uid="{DBFA1968-5D68-4DE7-A2BE-B4ACB4FC56A4}"/>
    <cellStyle name="Normal 13 3 3 3 2" xfId="5316" xr:uid="{1D28616B-499A-406C-A058-8EB32E5182BC}"/>
    <cellStyle name="Normal 13 3 3 3 2 2" xfId="5317" xr:uid="{0AE4BD11-E5F1-461A-8514-E249AD493533}"/>
    <cellStyle name="Normal 13 3 3 3 3" xfId="5318" xr:uid="{4AE41100-F7F1-4FE4-B1D6-2F59AA9AE5AC}"/>
    <cellStyle name="Normal 13 3 3 4" xfId="5319" xr:uid="{6BA32D15-8508-4D81-AB16-4F8573228CE8}"/>
    <cellStyle name="Normal 13 3 3 4 2" xfId="5320" xr:uid="{01BF7106-B792-4244-B4FD-EEAFE9493AA8}"/>
    <cellStyle name="Normal 13 3 3 5" xfId="5321" xr:uid="{31020BC6-5D4E-4030-A32C-C7ED1A816277}"/>
    <cellStyle name="Normal 13 3 4" xfId="5322" xr:uid="{7FE7D57C-813D-4CD9-A9D7-CD613262FA1B}"/>
    <cellStyle name="Normal 13 3 4 2" xfId="5323" xr:uid="{846FFB0A-78AB-44C2-8CF2-CBF76D8442FD}"/>
    <cellStyle name="Normal 13 3 4 2 2" xfId="5324" xr:uid="{27558869-1730-43FB-838E-EF79435A4EE7}"/>
    <cellStyle name="Normal 13 3 4 2 2 2" xfId="5325" xr:uid="{8299B09F-05FD-4661-A082-D5BFBAD9958D}"/>
    <cellStyle name="Normal 13 3 4 2 3" xfId="5326" xr:uid="{BC357335-6E0C-43B8-8B28-EFC24E658B4F}"/>
    <cellStyle name="Normal 13 3 4 3" xfId="5327" xr:uid="{BB0A6431-0261-425E-959D-923A808FB57A}"/>
    <cellStyle name="Normal 13 3 4 3 2" xfId="5328" xr:uid="{EFC59CEC-BC97-4BEE-B5E8-9CEBF76F3124}"/>
    <cellStyle name="Normal 13 3 4 3 2 2" xfId="5329" xr:uid="{11DC3202-4D00-40FF-B020-A410A14E0018}"/>
    <cellStyle name="Normal 13 3 4 3 3" xfId="5330" xr:uid="{716154D4-32F2-47B3-BD57-1AB9035B76BB}"/>
    <cellStyle name="Normal 13 3 4 4" xfId="5331" xr:uid="{A9FB886B-56AD-4ACB-888F-56267CEFCCAD}"/>
    <cellStyle name="Normal 13 3 4 4 2" xfId="5332" xr:uid="{F88A467F-839D-4423-A270-D2265BF931DB}"/>
    <cellStyle name="Normal 13 3 4 5" xfId="5333" xr:uid="{1263AAAA-75FB-4B12-A4E8-581D873488F3}"/>
    <cellStyle name="Normal 13 3 5" xfId="5334" xr:uid="{F4152849-3F2C-47D8-8059-3C94105A8F5F}"/>
    <cellStyle name="Normal 13 3 5 2" xfId="5335" xr:uid="{853D7B9A-9EAB-4EDB-9EFA-EEFA4F150693}"/>
    <cellStyle name="Normal 13 3 5 2 2" xfId="5336" xr:uid="{8104CD3C-D5D1-42F5-A547-2460BDCA04F9}"/>
    <cellStyle name="Normal 13 3 5 2 2 2" xfId="5337" xr:uid="{0D7D2D59-FC76-4986-90AA-FA81B41FA872}"/>
    <cellStyle name="Normal 13 3 5 2 3" xfId="5338" xr:uid="{CD1DB2AF-50C1-4F01-8548-F94F83F85D78}"/>
    <cellStyle name="Normal 13 3 5 3" xfId="5339" xr:uid="{8486D290-D32C-4605-B29A-BF702FFCC0AA}"/>
    <cellStyle name="Normal 13 3 5 3 2" xfId="5340" xr:uid="{B8B55961-EE91-47C2-921E-C67CE18A0683}"/>
    <cellStyle name="Normal 13 3 5 3 2 2" xfId="5341" xr:uid="{3E3DCD98-6409-46DC-8EE0-A3FE95A97C3C}"/>
    <cellStyle name="Normal 13 3 5 3 3" xfId="5342" xr:uid="{25347A51-54DD-4055-A518-9597D0EE2702}"/>
    <cellStyle name="Normal 13 3 5 4" xfId="5343" xr:uid="{6888DF1D-01AF-4662-B0D3-A07C12FE8818}"/>
    <cellStyle name="Normal 13 3 5 4 2" xfId="5344" xr:uid="{79E10E5F-31F6-453C-9E94-83AD40615D0D}"/>
    <cellStyle name="Normal 13 3 5 5" xfId="5345" xr:uid="{5187E724-A700-4659-98B8-0563CFB33671}"/>
    <cellStyle name="Normal 13 3 6" xfId="5346" xr:uid="{6EC0B7BD-93F8-41B8-878B-4C86094660F3}"/>
    <cellStyle name="Normal 13 3 6 2" xfId="5347" xr:uid="{C20C2C2A-1A54-463E-AEBD-2F0E7A45F2B6}"/>
    <cellStyle name="Normal 13 3 6 2 2" xfId="5348" xr:uid="{0C1BCD2C-F529-4E92-8C63-9D8BC2002001}"/>
    <cellStyle name="Normal 13 3 6 3" xfId="5349" xr:uid="{E03871FD-D1A1-4F3E-82FE-4B027EF87803}"/>
    <cellStyle name="Normal 13 3 7" xfId="5350" xr:uid="{FAFFAA40-73EE-40CE-8417-6E30B487E8E1}"/>
    <cellStyle name="Normal 13 3 7 2" xfId="5351" xr:uid="{0B1B92DF-580C-45E5-9831-85778CC0886B}"/>
    <cellStyle name="Normal 13 3 7 2 2" xfId="5352" xr:uid="{02B67BEE-B8DC-4841-9AA6-85D1B1DB2C5D}"/>
    <cellStyle name="Normal 13 3 7 3" xfId="5353" xr:uid="{610DA032-1A85-4D47-9E59-C809C4B68BDF}"/>
    <cellStyle name="Normal 13 3 8" xfId="5354" xr:uid="{C437460C-30A6-47A7-A5C5-11334D3728E1}"/>
    <cellStyle name="Normal 13 3 8 2" xfId="5355" xr:uid="{75D14D3B-5496-48F0-B184-B2C4B5FB9B3C}"/>
    <cellStyle name="Normal 13 3 9" xfId="5356" xr:uid="{06093EC9-034A-46C9-A2AC-02630A554904}"/>
    <cellStyle name="Normal 13 3_05DS" xfId="5357" xr:uid="{0D8B3893-2A34-4DCA-A300-41AA90BF77EB}"/>
    <cellStyle name="Normal 13 4" xfId="1865" xr:uid="{0A607AC7-BBA3-4C31-9E68-225D7E1A7BA5}"/>
    <cellStyle name="Normal 13 4 2" xfId="5359" xr:uid="{A5680FEF-F0F7-40EF-94B9-B4BBAE9AD575}"/>
    <cellStyle name="Normal 13 4 3" xfId="5358" xr:uid="{33A9B919-D288-4A05-BBC4-05B565D55BF2}"/>
    <cellStyle name="Normal 13 5" xfId="5360" xr:uid="{3B75BD90-CC01-4F15-B45C-19D69B1981DB}"/>
    <cellStyle name="Normal 13 5 10" xfId="49715" xr:uid="{79B5D138-F4B5-47CE-9565-BB7046793172}"/>
    <cellStyle name="Normal 13 5 2" xfId="5361" xr:uid="{49BD1D8F-D9E1-4B4A-8811-EF25B1323D41}"/>
    <cellStyle name="Normal 13 5 2 2" xfId="5362" xr:uid="{2D039F1E-8426-4D1B-AEE9-F54F8E1E3F83}"/>
    <cellStyle name="Normal 13 5 2 2 2" xfId="5363" xr:uid="{7EA77ED9-2D46-42B9-A5F6-077738A1A35E}"/>
    <cellStyle name="Normal 13 5 2 2 2 2" xfId="5364" xr:uid="{64D1EE46-4E16-4D95-91E1-48AC640B09E1}"/>
    <cellStyle name="Normal 13 5 2 2 2 2 2" xfId="5365" xr:uid="{9E34B916-03FE-4E97-80DD-47800331AD41}"/>
    <cellStyle name="Normal 13 5 2 2 2 3" xfId="5366" xr:uid="{2A79D72E-3916-4A1D-8FB9-8049B42C59FF}"/>
    <cellStyle name="Normal 13 5 2 2 3" xfId="5367" xr:uid="{724628FE-D031-4BE6-A7CE-DF2757397387}"/>
    <cellStyle name="Normal 13 5 2 2 3 2" xfId="5368" xr:uid="{F0040E84-D4D4-4623-BAD7-1E2F767D5014}"/>
    <cellStyle name="Normal 13 5 2 2 3 2 2" xfId="5369" xr:uid="{FE1EC358-6287-4ADA-8F2E-CA7EC6390C54}"/>
    <cellStyle name="Normal 13 5 2 2 3 3" xfId="5370" xr:uid="{8E8DCF4D-5475-471E-BA51-E7864CE34A86}"/>
    <cellStyle name="Normal 13 5 2 2 4" xfId="5371" xr:uid="{393A527F-2F2B-4E18-9330-8E5C55F7A04E}"/>
    <cellStyle name="Normal 13 5 2 2 4 2" xfId="5372" xr:uid="{8106ECE7-0419-49A9-B83A-ADDDE696CCA4}"/>
    <cellStyle name="Normal 13 5 2 2 5" xfId="5373" xr:uid="{6226B58A-43EE-4EC9-9209-A6E6E354001F}"/>
    <cellStyle name="Normal 13 5 2 3" xfId="5374" xr:uid="{210A679D-B130-4F6A-8B13-3DC87956E4DC}"/>
    <cellStyle name="Normal 13 5 2 3 2" xfId="5375" xr:uid="{4F0110A0-FFF7-45AB-9B2C-0CE7F5AD3D8E}"/>
    <cellStyle name="Normal 13 5 2 3 2 2" xfId="5376" xr:uid="{AE54EC33-E069-414A-B7D5-0526EBEAB79F}"/>
    <cellStyle name="Normal 13 5 2 3 2 2 2" xfId="5377" xr:uid="{C5DBCFDF-BF23-431F-A110-2EAACA0648A0}"/>
    <cellStyle name="Normal 13 5 2 3 2 3" xfId="5378" xr:uid="{CA0F812E-2BA2-44AB-BBFC-74E2BF17F5BA}"/>
    <cellStyle name="Normal 13 5 2 3 3" xfId="5379" xr:uid="{69CFF149-E986-448C-AE00-1B12783BF87E}"/>
    <cellStyle name="Normal 13 5 2 3 3 2" xfId="5380" xr:uid="{65C60995-49A4-4409-A361-AD3B66EDBAF5}"/>
    <cellStyle name="Normal 13 5 2 3 3 2 2" xfId="5381" xr:uid="{DB341A21-15D5-439D-B897-F04D4F97F83D}"/>
    <cellStyle name="Normal 13 5 2 3 3 3" xfId="5382" xr:uid="{EA44AC45-C4A7-4774-8E2F-DFE548AEB4E1}"/>
    <cellStyle name="Normal 13 5 2 3 4" xfId="5383" xr:uid="{672FF5CC-2619-4641-9065-7B4EFF1365FF}"/>
    <cellStyle name="Normal 13 5 2 3 4 2" xfId="5384" xr:uid="{82D7965A-1F31-4EE9-9291-0814ED7E3D36}"/>
    <cellStyle name="Normal 13 5 2 3 5" xfId="5385" xr:uid="{4236DF2B-73D7-4EB0-B0AC-2C0DFC99B4F2}"/>
    <cellStyle name="Normal 13 5 2 4" xfId="5386" xr:uid="{490A72D6-20B8-44D4-B984-897430AC9011}"/>
    <cellStyle name="Normal 13 5 2 4 2" xfId="5387" xr:uid="{54D55CC7-F8D8-4077-8664-F7443F37C8B7}"/>
    <cellStyle name="Normal 13 5 2 4 2 2" xfId="5388" xr:uid="{67DA68DB-BF39-4089-A437-CC5A6368C0B1}"/>
    <cellStyle name="Normal 13 5 2 4 2 2 2" xfId="5389" xr:uid="{E8098412-16F9-41E5-9126-F29AC9881720}"/>
    <cellStyle name="Normal 13 5 2 4 2 3" xfId="5390" xr:uid="{E3125D79-1FF0-429E-8865-213C3E65A8FC}"/>
    <cellStyle name="Normal 13 5 2 4 3" xfId="5391" xr:uid="{FA970571-22F6-4C70-8C5E-E9C312237D3E}"/>
    <cellStyle name="Normal 13 5 2 4 3 2" xfId="5392" xr:uid="{EB6A3318-389D-4179-8212-88927B2FF05A}"/>
    <cellStyle name="Normal 13 5 2 4 3 2 2" xfId="5393" xr:uid="{DE7FC9E7-BAF3-4994-BD7E-712C9074BF3D}"/>
    <cellStyle name="Normal 13 5 2 4 3 3" xfId="5394" xr:uid="{935138EF-2BC9-47E8-A1DB-B37A0773CAF1}"/>
    <cellStyle name="Normal 13 5 2 4 4" xfId="5395" xr:uid="{E43815F2-F8D8-4052-BEC1-15A4489A7D6B}"/>
    <cellStyle name="Normal 13 5 2 4 4 2" xfId="5396" xr:uid="{B35CD91C-01BE-4D88-8B55-ADD55492BE29}"/>
    <cellStyle name="Normal 13 5 2 4 5" xfId="5397" xr:uid="{1EFB7A59-7261-451B-A9B6-3A468574F4A0}"/>
    <cellStyle name="Normal 13 5 2 5" xfId="5398" xr:uid="{0A50CB44-F901-4D3A-A3B0-C86EF54622C5}"/>
    <cellStyle name="Normal 13 5 2 5 2" xfId="5399" xr:uid="{794B789B-970F-4728-95CE-9E1C5E7A5555}"/>
    <cellStyle name="Normal 13 5 2 5 2 2" xfId="5400" xr:uid="{0343DD6D-F073-4D94-9469-9EA61BCD668C}"/>
    <cellStyle name="Normal 13 5 2 5 3" xfId="5401" xr:uid="{DE6A4A09-6020-419F-B410-B42EBDDF217F}"/>
    <cellStyle name="Normal 13 5 2 6" xfId="5402" xr:uid="{B2D6EC1E-65D1-4C53-8E98-24F32CAEE9D5}"/>
    <cellStyle name="Normal 13 5 2 6 2" xfId="5403" xr:uid="{C51BD170-F154-4267-A619-994954DC8623}"/>
    <cellStyle name="Normal 13 5 2 6 2 2" xfId="5404" xr:uid="{225D3FBD-EA23-489D-8342-DEB864964CDE}"/>
    <cellStyle name="Normal 13 5 2 6 3" xfId="5405" xr:uid="{D3766730-8610-4E49-AE6A-F4BEAAC8306C}"/>
    <cellStyle name="Normal 13 5 2 7" xfId="5406" xr:uid="{9581BCE5-45C6-4AF1-AFE1-06CF08C1947D}"/>
    <cellStyle name="Normal 13 5 2 7 2" xfId="5407" xr:uid="{0211E0E6-F2EE-42ED-817E-CEB822548AA0}"/>
    <cellStyle name="Normal 13 5 2 8" xfId="5408" xr:uid="{40672073-D8B6-48FA-9127-E71A88157437}"/>
    <cellStyle name="Normal 13 5 2 9" xfId="49716" xr:uid="{2C206412-7CCB-4BDD-9C8B-14431AA0B28F}"/>
    <cellStyle name="Normal 13 5 2_15NS" xfId="5409" xr:uid="{3D77EF9E-6DAD-4D0E-9CD5-FABB3D3AC3AC}"/>
    <cellStyle name="Normal 13 5 3" xfId="5410" xr:uid="{07619BFC-7D4A-41E1-BB95-C35606E45FC6}"/>
    <cellStyle name="Normal 13 5 3 2" xfId="5411" xr:uid="{013106B7-A4AF-430E-93C0-ED13DCB47CDE}"/>
    <cellStyle name="Normal 13 5 3 2 2" xfId="5412" xr:uid="{E1CDFE53-862B-4F37-9F45-85618FC8E255}"/>
    <cellStyle name="Normal 13 5 3 2 2 2" xfId="5413" xr:uid="{482AAA69-1B91-480B-80C7-A533872699A4}"/>
    <cellStyle name="Normal 13 5 3 2 3" xfId="5414" xr:uid="{C250074B-3A2C-4EBE-9B18-DCA8D33FD7AE}"/>
    <cellStyle name="Normal 13 5 3 3" xfId="5415" xr:uid="{3190D01C-6065-4123-A701-780B90D891F5}"/>
    <cellStyle name="Normal 13 5 3 3 2" xfId="5416" xr:uid="{3F6622D9-EF68-4700-9311-886378B28AC2}"/>
    <cellStyle name="Normal 13 5 3 3 2 2" xfId="5417" xr:uid="{D5FF7B52-6901-4135-A177-98D972478F32}"/>
    <cellStyle name="Normal 13 5 3 3 3" xfId="5418" xr:uid="{BB74F69B-73A9-44A9-86D1-C5DA9C1B2825}"/>
    <cellStyle name="Normal 13 5 3 4" xfId="5419" xr:uid="{8168B8A0-8C9D-4F31-8375-34831EFD6D8C}"/>
    <cellStyle name="Normal 13 5 3 4 2" xfId="5420" xr:uid="{74D9F70E-2E5D-4A19-88E2-4F9593B8FEF1}"/>
    <cellStyle name="Normal 13 5 3 5" xfId="5421" xr:uid="{79F6C365-D7DA-40AB-A555-160A26DCF0CF}"/>
    <cellStyle name="Normal 13 5 4" xfId="5422" xr:uid="{EEB9CD88-36FC-4A9E-AA1F-78A98432749D}"/>
    <cellStyle name="Normal 13 5 4 2" xfId="5423" xr:uid="{D410BF86-2D7A-49EF-8507-35F9826EA07F}"/>
    <cellStyle name="Normal 13 5 4 2 2" xfId="5424" xr:uid="{3CF73FA5-BFB2-43BA-A78E-5B46176B8D6C}"/>
    <cellStyle name="Normal 13 5 4 2 2 2" xfId="5425" xr:uid="{C6615E8F-4812-4F4B-AF23-531368A2F561}"/>
    <cellStyle name="Normal 13 5 4 2 3" xfId="5426" xr:uid="{8F0E10C2-8BC6-4087-B4A7-EFB05D5D93B6}"/>
    <cellStyle name="Normal 13 5 4 3" xfId="5427" xr:uid="{EE068405-3015-4A75-8A45-077FA49726F6}"/>
    <cellStyle name="Normal 13 5 4 3 2" xfId="5428" xr:uid="{383F2B4C-4A71-4873-90D6-3AF3A0348043}"/>
    <cellStyle name="Normal 13 5 4 3 2 2" xfId="5429" xr:uid="{D818F3F5-66A2-4BF1-8DEE-B78DC4F25F03}"/>
    <cellStyle name="Normal 13 5 4 3 3" xfId="5430" xr:uid="{8DCE1E41-C600-48E2-9262-FC5865F34364}"/>
    <cellStyle name="Normal 13 5 4 4" xfId="5431" xr:uid="{DFA8C6A3-4898-4E59-B4AB-F3E2C9280D62}"/>
    <cellStyle name="Normal 13 5 4 4 2" xfId="5432" xr:uid="{F4931E25-895C-47B8-B6BA-B85540B43332}"/>
    <cellStyle name="Normal 13 5 4 5" xfId="5433" xr:uid="{9AFC871A-D6EF-4D0F-BF9C-C0FBEC338434}"/>
    <cellStyle name="Normal 13 5 5" xfId="5434" xr:uid="{4A1AB2A6-8186-4836-9B0C-C2C8A94DE3F9}"/>
    <cellStyle name="Normal 13 5 5 2" xfId="5435" xr:uid="{7256C219-95B0-4F1F-8F40-AABC39EC9BBD}"/>
    <cellStyle name="Normal 13 5 5 2 2" xfId="5436" xr:uid="{F557EE6C-BB68-40BF-BA76-69E5E5FEE16A}"/>
    <cellStyle name="Normal 13 5 5 2 2 2" xfId="5437" xr:uid="{EBBBAABE-ED9A-44E0-B5E3-BA686E208552}"/>
    <cellStyle name="Normal 13 5 5 2 3" xfId="5438" xr:uid="{D7306970-E7CB-47D7-8390-02AAE1D9EE3C}"/>
    <cellStyle name="Normal 13 5 5 3" xfId="5439" xr:uid="{088F1560-D4F2-41BA-BEF0-A3C1DF18E2C0}"/>
    <cellStyle name="Normal 13 5 5 3 2" xfId="5440" xr:uid="{EAFA9966-9AFF-427A-9586-23C4FB95F8AC}"/>
    <cellStyle name="Normal 13 5 5 3 2 2" xfId="5441" xr:uid="{475BEBB3-3EB7-4592-992B-9288D9D82756}"/>
    <cellStyle name="Normal 13 5 5 3 3" xfId="5442" xr:uid="{E7B2F048-C691-4EC6-9848-5970A3C65C63}"/>
    <cellStyle name="Normal 13 5 5 4" xfId="5443" xr:uid="{3CFBB1A9-005A-417F-9541-7BE4227141DD}"/>
    <cellStyle name="Normal 13 5 5 4 2" xfId="5444" xr:uid="{49BDD059-0A61-43D2-8AF1-6192E28F177B}"/>
    <cellStyle name="Normal 13 5 5 5" xfId="5445" xr:uid="{7553100F-63BF-41B0-ADD2-264857FA7365}"/>
    <cellStyle name="Normal 13 5 6" xfId="5446" xr:uid="{BEC7FAC0-1651-4509-859C-E0CB6DD5624C}"/>
    <cellStyle name="Normal 13 5 6 2" xfId="5447" xr:uid="{E0CF2A8D-0F9A-4761-A3FA-DC91B85AAC89}"/>
    <cellStyle name="Normal 13 5 6 2 2" xfId="5448" xr:uid="{0394B938-8C79-46BD-881A-93A70D6615B7}"/>
    <cellStyle name="Normal 13 5 6 3" xfId="5449" xr:uid="{A3F8D8C6-91DB-4DA3-A231-A48E99B55AA1}"/>
    <cellStyle name="Normal 13 5 7" xfId="5450" xr:uid="{6BC1C474-BD5B-4633-B3B5-DD4A604C88A0}"/>
    <cellStyle name="Normal 13 5 7 2" xfId="5451" xr:uid="{ECD61B26-5F1F-4260-8B9A-9DE6BDA2C7B7}"/>
    <cellStyle name="Normal 13 5 7 2 2" xfId="5452" xr:uid="{A2240240-054E-4AAE-898E-3735F07311DA}"/>
    <cellStyle name="Normal 13 5 7 3" xfId="5453" xr:uid="{B00DA373-57D5-4163-A84B-329C6DFBEDB8}"/>
    <cellStyle name="Normal 13 5 8" xfId="5454" xr:uid="{0BE44645-36C1-40FA-87F4-C844A148AD18}"/>
    <cellStyle name="Normal 13 5 8 2" xfId="5455" xr:uid="{2F115E66-7113-46B8-9760-3C6BC5630E3E}"/>
    <cellStyle name="Normal 13 5 9" xfId="5456" xr:uid="{60C4BED6-EAE6-4747-ACA9-F5597D361544}"/>
    <cellStyle name="Normal 13 5_05DS" xfId="5457" xr:uid="{59B3717F-1225-4AB2-A6E1-A47E3262EF25}"/>
    <cellStyle name="Normal 13 6" xfId="5458" xr:uid="{61CDDC1A-ACA8-4143-B95C-16C4CB6A815B}"/>
    <cellStyle name="Normal 13 6 10" xfId="49717" xr:uid="{1B6F0474-55C2-4C2A-A559-8951AFD64B5C}"/>
    <cellStyle name="Normal 13 6 2" xfId="5459" xr:uid="{8613CC71-A735-4B9A-BE3B-0094D92919CD}"/>
    <cellStyle name="Normal 13 6 2 2" xfId="5460" xr:uid="{163B731D-D974-4480-B303-B05326BF2337}"/>
    <cellStyle name="Normal 13 6 2 2 2" xfId="5461" xr:uid="{52EC9A47-6B3A-4CA3-B9AC-3808FD1776B7}"/>
    <cellStyle name="Normal 13 6 2 2 2 2" xfId="5462" xr:uid="{04B28B8F-834E-4833-BFAB-7F1F4C834D99}"/>
    <cellStyle name="Normal 13 6 2 2 2 2 2" xfId="5463" xr:uid="{C38E24EF-F89C-48D7-8522-0BD06E3B5468}"/>
    <cellStyle name="Normal 13 6 2 2 2 3" xfId="5464" xr:uid="{FFC41BD9-B401-4F72-A48A-00934AE5C1C0}"/>
    <cellStyle name="Normal 13 6 2 2 3" xfId="5465" xr:uid="{B4520E5C-52F3-4672-8F5E-0866859E5FCB}"/>
    <cellStyle name="Normal 13 6 2 2 3 2" xfId="5466" xr:uid="{B521BE83-F72A-42DF-AAD5-8DBE4B92EE01}"/>
    <cellStyle name="Normal 13 6 2 2 3 2 2" xfId="5467" xr:uid="{7CE4264D-F02F-4B18-AE1B-A450C2B255E4}"/>
    <cellStyle name="Normal 13 6 2 2 3 3" xfId="5468" xr:uid="{A9F75D9D-B080-482A-BDB3-4042EB8833A6}"/>
    <cellStyle name="Normal 13 6 2 2 4" xfId="5469" xr:uid="{E09D2596-158A-40F6-9C7D-EEE468AD2AE8}"/>
    <cellStyle name="Normal 13 6 2 2 4 2" xfId="5470" xr:uid="{B2D844F1-85D0-42AE-B194-81FE58772D53}"/>
    <cellStyle name="Normal 13 6 2 2 5" xfId="5471" xr:uid="{691CCC30-6567-49DC-9C22-EC49451AC552}"/>
    <cellStyle name="Normal 13 6 2 3" xfId="5472" xr:uid="{DC8335D3-8BA0-4E27-8C29-741612332E24}"/>
    <cellStyle name="Normal 13 6 2 3 2" xfId="5473" xr:uid="{71995589-8C1B-47CC-8EE3-570A6C6331A2}"/>
    <cellStyle name="Normal 13 6 2 3 2 2" xfId="5474" xr:uid="{26D851BB-7A84-4033-90FD-1567F07CB035}"/>
    <cellStyle name="Normal 13 6 2 3 2 2 2" xfId="5475" xr:uid="{B369749A-146E-4EA9-B21E-B80EBD3404CE}"/>
    <cellStyle name="Normal 13 6 2 3 2 3" xfId="5476" xr:uid="{2FF50D1A-77E1-447F-BE25-EE37FD92CF98}"/>
    <cellStyle name="Normal 13 6 2 3 3" xfId="5477" xr:uid="{FB3CFC9A-F635-459F-A4B9-030D6CE660BB}"/>
    <cellStyle name="Normal 13 6 2 3 3 2" xfId="5478" xr:uid="{26092D54-C755-455F-966A-CB91080D3AB5}"/>
    <cellStyle name="Normal 13 6 2 3 3 2 2" xfId="5479" xr:uid="{F00016B3-A80B-44B9-AB9A-4BAD468A39DA}"/>
    <cellStyle name="Normal 13 6 2 3 3 3" xfId="5480" xr:uid="{2D43BE38-9E7E-4F98-A3D0-9906C9F780E3}"/>
    <cellStyle name="Normal 13 6 2 3 4" xfId="5481" xr:uid="{7AA9E213-3BA4-4D46-94BE-791AD37D8AF6}"/>
    <cellStyle name="Normal 13 6 2 3 4 2" xfId="5482" xr:uid="{B43E7C5F-C178-42C1-A833-7AD0D576E096}"/>
    <cellStyle name="Normal 13 6 2 3 5" xfId="5483" xr:uid="{5FB94F22-2EC3-4E40-A2D1-C821C1E4E1A5}"/>
    <cellStyle name="Normal 13 6 2 4" xfId="5484" xr:uid="{9D659F9E-67F8-42EB-B2AA-E29CEF43B386}"/>
    <cellStyle name="Normal 13 6 2 4 2" xfId="5485" xr:uid="{82D3DE86-4537-44AB-9C73-AD8DF0292232}"/>
    <cellStyle name="Normal 13 6 2 4 2 2" xfId="5486" xr:uid="{11F7F76D-72C4-498D-A9F0-1AD2E4D8502C}"/>
    <cellStyle name="Normal 13 6 2 4 2 2 2" xfId="5487" xr:uid="{CE7AF0C7-1621-4F70-B758-819E981ACB81}"/>
    <cellStyle name="Normal 13 6 2 4 2 3" xfId="5488" xr:uid="{1A464155-4B13-45CB-BF04-61ADE4436A88}"/>
    <cellStyle name="Normal 13 6 2 4 3" xfId="5489" xr:uid="{0173B6AE-05C5-40D8-A2B5-3CE3F1A72163}"/>
    <cellStyle name="Normal 13 6 2 4 3 2" xfId="5490" xr:uid="{E8EA2F99-52EC-4518-BB26-18C0F866F0E3}"/>
    <cellStyle name="Normal 13 6 2 4 3 2 2" xfId="5491" xr:uid="{95F63499-D84A-496A-AA1B-B57E76B0BFD2}"/>
    <cellStyle name="Normal 13 6 2 4 3 3" xfId="5492" xr:uid="{E894E526-CCDE-4E0A-9BEF-71AA6B9CA62A}"/>
    <cellStyle name="Normal 13 6 2 4 4" xfId="5493" xr:uid="{99F8FF8A-8927-4C62-A2D6-3AA4AA7DB6FC}"/>
    <cellStyle name="Normal 13 6 2 4 4 2" xfId="5494" xr:uid="{80E74000-0D12-495C-AFF9-F96119A0D193}"/>
    <cellStyle name="Normal 13 6 2 4 5" xfId="5495" xr:uid="{8FA6EF76-3F4C-45BD-9838-D3716D25EF7C}"/>
    <cellStyle name="Normal 13 6 2 5" xfId="5496" xr:uid="{1437E5C8-D8FF-4F0A-8D25-69F6841BC559}"/>
    <cellStyle name="Normal 13 6 2 5 2" xfId="5497" xr:uid="{B726C41B-3EAD-4890-940C-658306EDA2B6}"/>
    <cellStyle name="Normal 13 6 2 5 2 2" xfId="5498" xr:uid="{8894FEA4-715E-4BB9-98A7-A55B89C347B4}"/>
    <cellStyle name="Normal 13 6 2 5 3" xfId="5499" xr:uid="{0F90CD25-3060-4D19-80A8-623D02B4E1C2}"/>
    <cellStyle name="Normal 13 6 2 6" xfId="5500" xr:uid="{C3324B89-E095-4C06-88F2-036288F0C556}"/>
    <cellStyle name="Normal 13 6 2 6 2" xfId="5501" xr:uid="{657548A5-AC5C-4A79-82A1-738911E2461B}"/>
    <cellStyle name="Normal 13 6 2 6 2 2" xfId="5502" xr:uid="{BD565A3C-66A5-40C4-8CA5-645322B0556B}"/>
    <cellStyle name="Normal 13 6 2 6 3" xfId="5503" xr:uid="{6F9712F1-807C-4C91-A678-091D12608975}"/>
    <cellStyle name="Normal 13 6 2 7" xfId="5504" xr:uid="{A5C002A2-6FF1-4CA7-924A-8541B18EE624}"/>
    <cellStyle name="Normal 13 6 2 7 2" xfId="5505" xr:uid="{7D044556-D66F-4723-94B4-3780648C0F9B}"/>
    <cellStyle name="Normal 13 6 2 8" xfId="5506" xr:uid="{0BA3302A-F05F-4FD1-A1D9-F736A86411E9}"/>
    <cellStyle name="Normal 13 6 2_15NS" xfId="5507" xr:uid="{AFDE1294-4CF6-4831-AA0D-1277AC33D021}"/>
    <cellStyle name="Normal 13 6 3" xfId="5508" xr:uid="{8AC91F9B-D11F-4B17-802B-48FDE2A28996}"/>
    <cellStyle name="Normal 13 6 3 2" xfId="5509" xr:uid="{C2A5BE4C-4DB4-402D-B063-E4F7721EFAE6}"/>
    <cellStyle name="Normal 13 6 3 2 2" xfId="5510" xr:uid="{A04518C0-FA1F-49E1-979D-CE1076E37FBA}"/>
    <cellStyle name="Normal 13 6 3 2 2 2" xfId="5511" xr:uid="{81EE7D4C-A2D7-4970-8CB0-A3B2C1BF7CA1}"/>
    <cellStyle name="Normal 13 6 3 2 3" xfId="5512" xr:uid="{9D92919A-60DD-424D-971C-AF4AD7E921BE}"/>
    <cellStyle name="Normal 13 6 3 3" xfId="5513" xr:uid="{DD6299E5-4E2E-44E7-8C29-20EC2415E402}"/>
    <cellStyle name="Normal 13 6 3 3 2" xfId="5514" xr:uid="{35FF0F96-6AF1-48FE-BE2B-0741005058B7}"/>
    <cellStyle name="Normal 13 6 3 3 2 2" xfId="5515" xr:uid="{27F8C605-FF5E-442C-8EC4-2745D43A3D87}"/>
    <cellStyle name="Normal 13 6 3 3 3" xfId="5516" xr:uid="{07A49AB3-187E-4AF3-A3F1-266C92B85248}"/>
    <cellStyle name="Normal 13 6 3 4" xfId="5517" xr:uid="{519DDEC6-2371-4225-84BF-FDBBA3EC600C}"/>
    <cellStyle name="Normal 13 6 3 4 2" xfId="5518" xr:uid="{E077D6EC-C257-4C61-A179-6686539F594D}"/>
    <cellStyle name="Normal 13 6 3 5" xfId="5519" xr:uid="{54231198-16FA-4AE3-9680-7C60547DA2D6}"/>
    <cellStyle name="Normal 13 6 4" xfId="5520" xr:uid="{66CA0B0F-D8B6-4951-87FC-E9683DCB7838}"/>
    <cellStyle name="Normal 13 6 4 2" xfId="5521" xr:uid="{59C0D127-630D-4CDE-BD3D-F1C6473202D5}"/>
    <cellStyle name="Normal 13 6 4 2 2" xfId="5522" xr:uid="{1B68A365-A8C8-4E5E-90E2-DE59A2E9DC1E}"/>
    <cellStyle name="Normal 13 6 4 2 2 2" xfId="5523" xr:uid="{41FA01BD-789A-412A-9DD6-859316EFE5C7}"/>
    <cellStyle name="Normal 13 6 4 2 3" xfId="5524" xr:uid="{F49FD048-B6ED-488B-A20C-827406DD1C87}"/>
    <cellStyle name="Normal 13 6 4 3" xfId="5525" xr:uid="{EED8CA6B-9077-4DA7-B6C9-93D3F278AC14}"/>
    <cellStyle name="Normal 13 6 4 3 2" xfId="5526" xr:uid="{4CBCC831-0A11-43E0-B310-F0BC8BBE2B4D}"/>
    <cellStyle name="Normal 13 6 4 3 2 2" xfId="5527" xr:uid="{09BC575C-4D7F-495F-B4B3-58372B01EF90}"/>
    <cellStyle name="Normal 13 6 4 3 3" xfId="5528" xr:uid="{D4BA723A-3070-4FD9-9A6F-62FBB1331CD9}"/>
    <cellStyle name="Normal 13 6 4 4" xfId="5529" xr:uid="{AAF43705-96B4-4DA9-98AD-60A18B79E93B}"/>
    <cellStyle name="Normal 13 6 4 4 2" xfId="5530" xr:uid="{F08D464E-152B-4ECC-A46E-EDE699584305}"/>
    <cellStyle name="Normal 13 6 4 5" xfId="5531" xr:uid="{BBDE01E9-DCAA-4877-AD8E-366766A48A41}"/>
    <cellStyle name="Normal 13 6 5" xfId="5532" xr:uid="{40A51CB3-055E-4800-845A-810AC1AAC18A}"/>
    <cellStyle name="Normal 13 6 5 2" xfId="5533" xr:uid="{E2F6ACBE-D428-49CF-B1FB-A2A153E863A4}"/>
    <cellStyle name="Normal 13 6 5 2 2" xfId="5534" xr:uid="{475A4204-9ABA-4351-A980-E133062443CB}"/>
    <cellStyle name="Normal 13 6 5 2 2 2" xfId="5535" xr:uid="{1BD61251-238F-4BFC-BE6F-E4A60EB04DDB}"/>
    <cellStyle name="Normal 13 6 5 2 3" xfId="5536" xr:uid="{9E47D000-F49F-4C21-9135-DD97C5472DA7}"/>
    <cellStyle name="Normal 13 6 5 3" xfId="5537" xr:uid="{F2113E7D-3D79-43BB-94C0-B9CD7EFE91C9}"/>
    <cellStyle name="Normal 13 6 5 3 2" xfId="5538" xr:uid="{FC45E8F7-1D8E-4E3C-BA81-A2900BBB04CD}"/>
    <cellStyle name="Normal 13 6 5 3 2 2" xfId="5539" xr:uid="{44BC8E8F-4C96-44BE-8FBA-5ACDB1FB801A}"/>
    <cellStyle name="Normal 13 6 5 3 3" xfId="5540" xr:uid="{21775D27-37BD-46B7-A031-8E2FA841120E}"/>
    <cellStyle name="Normal 13 6 5 4" xfId="5541" xr:uid="{E0153BD3-FC05-478A-82D3-2E8F568B15FC}"/>
    <cellStyle name="Normal 13 6 5 4 2" xfId="5542" xr:uid="{FBC2E721-CD7B-4611-87AB-AF5CD341010E}"/>
    <cellStyle name="Normal 13 6 5 5" xfId="5543" xr:uid="{E8CA66A8-B2CB-4616-B736-BB007C205A96}"/>
    <cellStyle name="Normal 13 6 6" xfId="5544" xr:uid="{37978D8E-3612-43B4-B4D5-AD305993D136}"/>
    <cellStyle name="Normal 13 6 6 2" xfId="5545" xr:uid="{87FDAA08-649C-47AE-80E8-1A0291CA6395}"/>
    <cellStyle name="Normal 13 6 6 2 2" xfId="5546" xr:uid="{B1CD10DA-8870-472D-995D-FB3D2A5FBC8A}"/>
    <cellStyle name="Normal 13 6 6 3" xfId="5547" xr:uid="{3B2ED22F-CE5F-4D79-9522-4259C2CB63DF}"/>
    <cellStyle name="Normal 13 6 7" xfId="5548" xr:uid="{8AB87143-B7EF-4C1C-A14F-2E193F315710}"/>
    <cellStyle name="Normal 13 6 7 2" xfId="5549" xr:uid="{51D05C93-5E53-4B97-821F-DD378A46C2A0}"/>
    <cellStyle name="Normal 13 6 7 2 2" xfId="5550" xr:uid="{D8EEA593-A6A7-4126-B607-2FBF29B0E088}"/>
    <cellStyle name="Normal 13 6 7 3" xfId="5551" xr:uid="{9A5CE769-9810-4055-B9B4-CFB8C406C0DF}"/>
    <cellStyle name="Normal 13 6 8" xfId="5552" xr:uid="{B724A1AB-8EBE-4FC1-B7D1-DBB8D760D7EA}"/>
    <cellStyle name="Normal 13 6 8 2" xfId="5553" xr:uid="{64E4A8F4-8E70-493E-A443-68FA76013A3E}"/>
    <cellStyle name="Normal 13 6 9" xfId="5554" xr:uid="{40CA72FF-5231-4A73-A925-52795629E507}"/>
    <cellStyle name="Normal 13 6_05DS" xfId="5555" xr:uid="{D3AD1E43-5D44-4319-B6FF-01B638E2982E}"/>
    <cellStyle name="Normal 13 7" xfId="5556" xr:uid="{ED02A376-748C-4DD3-B593-E96285C393E0}"/>
    <cellStyle name="Normal 13 7 2" xfId="5557" xr:uid="{D00F9AD0-05F5-4AFC-8883-9855FB83B169}"/>
    <cellStyle name="Normal 13 7 2 2" xfId="5558" xr:uid="{ABD4B3CF-6E3B-4796-A127-3615C7D7C749}"/>
    <cellStyle name="Normal 13 7 2 2 2" xfId="5559" xr:uid="{118BD99B-6866-413D-95AB-35ED81C7E148}"/>
    <cellStyle name="Normal 13 7 2 3" xfId="5560" xr:uid="{4A78DBB0-8DBB-41A7-BD30-97AF213EA216}"/>
    <cellStyle name="Normal 13 7 3" xfId="5561" xr:uid="{49F6412E-44B4-43E7-AAB9-7910B0E9EC08}"/>
    <cellStyle name="Normal 13 7 3 2" xfId="5562" xr:uid="{291CC5E2-430B-414C-9766-FE14F8DB8E11}"/>
    <cellStyle name="Normal 13 7 3 2 2" xfId="5563" xr:uid="{9C901FAF-ABC5-4D38-B3D4-EE537D1A5A5D}"/>
    <cellStyle name="Normal 13 7 3 3" xfId="5564" xr:uid="{EC3B4BA5-854B-46C4-AE03-624B7258DEE7}"/>
    <cellStyle name="Normal 13 7 4" xfId="5565" xr:uid="{D8C47164-A3A3-482A-A473-A9FA780A5119}"/>
    <cellStyle name="Normal 13 7 4 2" xfId="5566" xr:uid="{72442DB8-92B3-4FEE-922B-F7104867B298}"/>
    <cellStyle name="Normal 13 7 5" xfId="5567" xr:uid="{FFFC342F-18B2-4CA1-8217-A63DD9961585}"/>
    <cellStyle name="Normal 13 7 6" xfId="49718" xr:uid="{E947F094-4078-4567-8E01-F3A61CB42889}"/>
    <cellStyle name="Normal 13 8" xfId="5568" xr:uid="{5005E4FB-B654-43FA-B350-8194BF3376FF}"/>
    <cellStyle name="Normal 13 8 2" xfId="56160" xr:uid="{8D67B421-96D7-4EDB-A225-013F4A779A96}"/>
    <cellStyle name="Normal 13 9" xfId="5569" xr:uid="{869FF4AE-C03F-4F18-BDA1-059FCF02DEFA}"/>
    <cellStyle name="Normal 13_Daily production report (agustus 09)" xfId="1430" xr:uid="{07C208F4-8168-421E-AB4F-B08E0D80621A}"/>
    <cellStyle name="Normal 130" xfId="5570" xr:uid="{5490A472-D6F2-4268-A870-97A317A307EB}"/>
    <cellStyle name="Normal 131" xfId="5571" xr:uid="{AFAC91D2-B92E-4057-8E05-FAF4F041BB8C}"/>
    <cellStyle name="Normal 132" xfId="5572" xr:uid="{0A9BDBE1-AD33-4005-9EA8-267B5AB717F7}"/>
    <cellStyle name="Normal 133" xfId="5573" xr:uid="{E4AC22B0-5248-4A8F-874C-CFAAA3B263F8}"/>
    <cellStyle name="Normal 134" xfId="5574" xr:uid="{A9E85C94-6FD7-4E2A-A511-CD28BB9C1F97}"/>
    <cellStyle name="Normal 135" xfId="5575" xr:uid="{DDAD9A57-B622-4D9F-9136-2A2031B0190F}"/>
    <cellStyle name="Normal 136" xfId="5576" xr:uid="{D2B370E4-3435-4F67-B37E-B6F72F2ACA7D}"/>
    <cellStyle name="Normal 137" xfId="5577" xr:uid="{AE4EF97D-9B55-4989-917D-47C28FAF8518}"/>
    <cellStyle name="Normal 138" xfId="5578" xr:uid="{A66EA0FB-E3DC-47C3-86D4-FD73DFFABD94}"/>
    <cellStyle name="Normal 139" xfId="5579" xr:uid="{96043F5C-5FE8-4A40-A179-1EB087622659}"/>
    <cellStyle name="Normal 14" xfId="1431" xr:uid="{5CDEBC01-A0AE-4D86-B110-BBA1C4A68F60}"/>
    <cellStyle name="Normal 14 10" xfId="5580" xr:uid="{24D7264C-6991-4118-BD1A-EB6D5271D7EA}"/>
    <cellStyle name="Normal 14 2" xfId="1432" xr:uid="{29E2AADC-867B-48A2-86A0-4B097FC42B7B}"/>
    <cellStyle name="Normal 14 2 2" xfId="5582" xr:uid="{9045DCDC-9C06-49E2-868C-6EF6C9D53F3F}"/>
    <cellStyle name="Normal 14 2 2 2" xfId="49720" xr:uid="{DAA8D492-D7A5-47F9-9D3A-A4B91225D0D2}"/>
    <cellStyle name="Normal 14 2 3" xfId="5581" xr:uid="{4BF23784-84E2-4F90-B4E8-9E021900DBF8}"/>
    <cellStyle name="Normal 14 3" xfId="1866" xr:uid="{AA7B43F6-8D15-429F-82C7-54342AC4B606}"/>
    <cellStyle name="Normal 14 3 2" xfId="5584" xr:uid="{319B9526-8712-4482-AE9F-4F4CFCAF36DE}"/>
    <cellStyle name="Normal 14 3 2 2" xfId="49721" xr:uid="{B1EAA60B-933D-43D7-9A8A-5EB3D63E6EE1}"/>
    <cellStyle name="Normal 14 3 3" xfId="5583" xr:uid="{9EFAC721-1813-470F-8910-9F564B83EBBE}"/>
    <cellStyle name="Normal 14 4" xfId="5585" xr:uid="{7C03D38B-7B4E-439A-8BA8-96F64A915008}"/>
    <cellStyle name="Normal 14 5" xfId="5586" xr:uid="{EFBD89C7-D1A0-46D1-B24E-ADE27BA0CBF8}"/>
    <cellStyle name="Normal 14 5 2" xfId="49722" xr:uid="{EA5D872E-6F73-4DDA-882C-CEF02FCF7824}"/>
    <cellStyle name="Normal 14 6" xfId="5587" xr:uid="{66337E68-6A6E-45D9-85E2-9299180ED335}"/>
    <cellStyle name="Normal 14 7" xfId="5588" xr:uid="{D176DB24-1726-49E1-A74C-D5F9167B847D}"/>
    <cellStyle name="Normal 14 7 2" xfId="49723" xr:uid="{69359C81-DA0B-428D-BF4A-12A39C873AD2}"/>
    <cellStyle name="Normal 14 8" xfId="45167" xr:uid="{62E68414-7F0F-40BB-B2AF-CDC2B903396D}"/>
    <cellStyle name="Normal 14 8 2" xfId="45170" xr:uid="{87FC8EEC-F5EC-4F59-A7D7-0747DFBC1C4A}"/>
    <cellStyle name="Normal 14 8 2 2" xfId="45173" xr:uid="{E5B3A0EA-5225-4FF2-930B-A1E3A6E6ECC2}"/>
    <cellStyle name="Normal 14 8 2 2 2" xfId="45178" xr:uid="{F73F66D5-91EC-40ED-AFD8-6033A066A72E}"/>
    <cellStyle name="Normal 14 8 2 2 2 2" xfId="45181" xr:uid="{976CA791-8DB1-4BC3-9844-A8862C3A7410}"/>
    <cellStyle name="Normal 14 8 3" xfId="49724" xr:uid="{40BBE48E-AB12-4082-8A02-68F86795D2EB}"/>
    <cellStyle name="Normal 14 9" xfId="49719" xr:uid="{FE43ACDE-D7F3-43BE-B5B0-C471DC678C78}"/>
    <cellStyle name="Normal 14 9 2" xfId="56165" xr:uid="{A3A0C6A9-ED07-4DA0-B589-3A1C805E6222}"/>
    <cellStyle name="Normal 140" xfId="5589" xr:uid="{BE57ADC7-9709-4BD2-BB34-0D7D4B766790}"/>
    <cellStyle name="Normal 141" xfId="5590" xr:uid="{041B1273-F664-4199-9340-42BFF5A71E45}"/>
    <cellStyle name="Normal 142" xfId="5591" xr:uid="{F7769989-7DEC-49CC-A1A7-1C000B6F7072}"/>
    <cellStyle name="Normal 143" xfId="5592" xr:uid="{4582075B-F471-4BE2-BBA9-EF7A175E16E3}"/>
    <cellStyle name="Normal 144" xfId="5593" xr:uid="{72E33D89-C281-4013-AB9C-7882F8FA6E2B}"/>
    <cellStyle name="Normal 145" xfId="5594" xr:uid="{047FB156-35AD-41D2-A137-C64793667989}"/>
    <cellStyle name="Normal 146" xfId="5595" xr:uid="{C5F2537E-8CF3-4949-9F1F-721A0A317649}"/>
    <cellStyle name="Normal 147" xfId="5596" xr:uid="{6B9174AF-539B-47F9-95B0-01DC0A25B721}"/>
    <cellStyle name="Normal 148" xfId="5597" xr:uid="{38D826D2-EC6C-4149-BA02-1EB09313020B}"/>
    <cellStyle name="Normal 149" xfId="5598" xr:uid="{9F39F98E-A7A4-416D-A414-7BBA2655B6A1}"/>
    <cellStyle name="Normal 15" xfId="1433" xr:uid="{C53FB024-273D-4256-AE8F-7ABDE31BD1C3}"/>
    <cellStyle name="Normal 15 10" xfId="5600" xr:uid="{699B8B25-2A11-467F-AF41-A61F56D462B6}"/>
    <cellStyle name="Normal 15 10 2" xfId="5601" xr:uid="{FBFE898C-DECB-4DB1-A298-D203DDC8B5E1}"/>
    <cellStyle name="Normal 15 11" xfId="5602" xr:uid="{3588D88B-3F1A-481D-A5F2-3FB95010663B}"/>
    <cellStyle name="Normal 15 12" xfId="49725" xr:uid="{656FF738-9CC8-4AAA-B4AC-7E6C58A7E63F}"/>
    <cellStyle name="Normal 15 13" xfId="5599" xr:uid="{E3372005-5EB8-4EAB-899A-D10225B81473}"/>
    <cellStyle name="Normal 15 2" xfId="1434" xr:uid="{6F7B0ACA-2330-4D5D-B7B9-2339A77F04A2}"/>
    <cellStyle name="Normal 15 2 2" xfId="5603" xr:uid="{B4B8E0FE-6853-4CA9-A59D-792C80378B23}"/>
    <cellStyle name="Normal 15 2 2 2" xfId="49726" xr:uid="{1A63FC04-E44E-4980-92CE-AF2D8464FA42}"/>
    <cellStyle name="Normal 15 3" xfId="1867" xr:uid="{A97FEB8F-6E50-408E-9EC9-685B320DCEB7}"/>
    <cellStyle name="Normal 15 3 2" xfId="5605" xr:uid="{CA28E2FC-5676-44C7-8AF8-D3EF764C3BD0}"/>
    <cellStyle name="Normal 15 3 2 2" xfId="49727" xr:uid="{2A08D554-DCB3-4CAF-AC2E-52E04BC184BC}"/>
    <cellStyle name="Normal 15 3 3" xfId="5604" xr:uid="{0A591C0A-B332-4634-B9F1-B9AB02C61BEC}"/>
    <cellStyle name="Normal 15 4" xfId="5606" xr:uid="{8455DF18-3497-4503-B0A6-52EFCFEC6054}"/>
    <cellStyle name="Normal 15 4 2" xfId="5607" xr:uid="{EBB178DF-1885-4E51-A81F-90EB531729FD}"/>
    <cellStyle name="Normal 15 4 2 2" xfId="5608" xr:uid="{A51CC0BE-5262-4C07-9D4D-FAEA2653A2B1}"/>
    <cellStyle name="Normal 15 4 2 2 2" xfId="5609" xr:uid="{E91B48E2-2999-467B-AC07-5BF4677CE8D2}"/>
    <cellStyle name="Normal 15 4 2 2 2 2" xfId="5610" xr:uid="{16724F44-79D6-4F53-BC1F-5C404B43C87C}"/>
    <cellStyle name="Normal 15 4 2 2 3" xfId="5611" xr:uid="{077EA8CB-95EF-4995-AAE1-07A45C33632A}"/>
    <cellStyle name="Normal 15 4 2 3" xfId="5612" xr:uid="{D6E1A628-E726-4EA0-99E3-C0B59EBA2D13}"/>
    <cellStyle name="Normal 15 4 2 3 2" xfId="5613" xr:uid="{8618254F-EC02-458E-9712-904732EA214C}"/>
    <cellStyle name="Normal 15 4 2 3 2 2" xfId="5614" xr:uid="{AC77A525-E71A-4964-B83D-339E40753E11}"/>
    <cellStyle name="Normal 15 4 2 3 3" xfId="5615" xr:uid="{F4A09658-1A3F-4756-A864-4CF7704089BA}"/>
    <cellStyle name="Normal 15 4 2 4" xfId="5616" xr:uid="{45FC78CD-9840-41B7-9AB5-BA41184C961E}"/>
    <cellStyle name="Normal 15 4 2 4 2" xfId="5617" xr:uid="{FA0E6640-9947-403B-9176-8D660DBEBCCF}"/>
    <cellStyle name="Normal 15 4 2 5" xfId="5618" xr:uid="{B9742574-2817-43C5-A728-BC15BA12B2B3}"/>
    <cellStyle name="Normal 15 4 3" xfId="5619" xr:uid="{57C2B794-162B-4F8F-8642-72660F5B36AA}"/>
    <cellStyle name="Normal 15 4 3 2" xfId="5620" xr:uid="{93916E75-C114-4C7C-8612-1DB2BF12B61E}"/>
    <cellStyle name="Normal 15 4 3 2 2" xfId="5621" xr:uid="{14AE0A5B-BF2D-438D-97E8-76523E9CCCA3}"/>
    <cellStyle name="Normal 15 4 3 2 2 2" xfId="5622" xr:uid="{5A95740F-9102-4117-8EB6-735C3D3E10AB}"/>
    <cellStyle name="Normal 15 4 3 2 3" xfId="5623" xr:uid="{D0712045-8B8A-41B6-A6AF-A7EA69A7CC0B}"/>
    <cellStyle name="Normal 15 4 3 3" xfId="5624" xr:uid="{6ED06B0B-66DA-4E14-BD4E-85DAF26560F7}"/>
    <cellStyle name="Normal 15 4 3 3 2" xfId="5625" xr:uid="{A6176F34-2F8A-4FE4-9634-76944AC902EF}"/>
    <cellStyle name="Normal 15 4 3 3 2 2" xfId="5626" xr:uid="{7556B0FB-B37A-4936-8B74-688777F573FA}"/>
    <cellStyle name="Normal 15 4 3 3 3" xfId="5627" xr:uid="{0D1044ED-54ED-4E97-8F6A-7FF5B786CB4A}"/>
    <cellStyle name="Normal 15 4 3 4" xfId="5628" xr:uid="{1FE5A667-3113-4390-9842-F1DEDC406826}"/>
    <cellStyle name="Normal 15 4 3 4 2" xfId="5629" xr:uid="{39705159-669D-4F6F-89CC-79834148442C}"/>
    <cellStyle name="Normal 15 4 3 5" xfId="5630" xr:uid="{53FC5C06-A46E-4B2D-B158-14EEFD883E70}"/>
    <cellStyle name="Normal 15 4 4" xfId="5631" xr:uid="{31DE08C8-3460-48C9-9EDC-57E6FD56180C}"/>
    <cellStyle name="Normal 15 4 4 2" xfId="5632" xr:uid="{D0225648-8E61-4474-BFC8-0A36842BF337}"/>
    <cellStyle name="Normal 15 4 4 2 2" xfId="5633" xr:uid="{7FFF8066-1935-4FDA-98F9-500CD3081D3F}"/>
    <cellStyle name="Normal 15 4 4 2 2 2" xfId="5634" xr:uid="{7A6472E9-4E09-498E-A3BA-31BB55303D06}"/>
    <cellStyle name="Normal 15 4 4 2 3" xfId="5635" xr:uid="{55E68039-09D0-45D8-A854-143DB6E45A55}"/>
    <cellStyle name="Normal 15 4 4 3" xfId="5636" xr:uid="{53873CF4-7871-4075-B638-3CC5DF98154F}"/>
    <cellStyle name="Normal 15 4 4 3 2" xfId="5637" xr:uid="{EECD97C3-E59D-4971-8325-7AA4C4427E4C}"/>
    <cellStyle name="Normal 15 4 4 3 2 2" xfId="5638" xr:uid="{13460886-1A32-47E2-9FEF-5D36BDCD61F7}"/>
    <cellStyle name="Normal 15 4 4 3 3" xfId="5639" xr:uid="{C97634BA-F383-441F-BD4B-15384930B1CD}"/>
    <cellStyle name="Normal 15 4 4 4" xfId="5640" xr:uid="{E33E2CD0-B5CB-419C-A324-609E786E1178}"/>
    <cellStyle name="Normal 15 4 4 4 2" xfId="5641" xr:uid="{DEAA83BB-AFE6-4ED9-B7AD-6704B17BD208}"/>
    <cellStyle name="Normal 15 4 4 5" xfId="5642" xr:uid="{885698F6-C895-4BD5-B169-BC3438E646D3}"/>
    <cellStyle name="Normal 15 4 5" xfId="5643" xr:uid="{B2906B9C-D9C6-4399-82F1-28BF44C27AF0}"/>
    <cellStyle name="Normal 15 4 5 2" xfId="5644" xr:uid="{1010AF1E-E5BE-4C77-AF4A-07ACF69042D1}"/>
    <cellStyle name="Normal 15 4 5 2 2" xfId="5645" xr:uid="{7ABB1CF9-055D-413C-966B-E396FCA10CFF}"/>
    <cellStyle name="Normal 15 4 5 3" xfId="5646" xr:uid="{379E644A-1BFF-46AD-A7EE-F401631E9FDF}"/>
    <cellStyle name="Normal 15 4 6" xfId="5647" xr:uid="{1C888F15-48AF-4E3A-9657-F6618A672736}"/>
    <cellStyle name="Normal 15 4 6 2" xfId="5648" xr:uid="{04A2DEFF-3606-42C7-A626-FC94B020F452}"/>
    <cellStyle name="Normal 15 4 6 2 2" xfId="5649" xr:uid="{A590153B-92E3-457E-9575-ABC564B88781}"/>
    <cellStyle name="Normal 15 4 6 3" xfId="5650" xr:uid="{CB01B5CD-3FE8-4178-AD8D-CA441559012A}"/>
    <cellStyle name="Normal 15 4 7" xfId="5651" xr:uid="{8FF91B13-0DDE-4672-B5D9-118DF700060B}"/>
    <cellStyle name="Normal 15 4 7 2" xfId="5652" xr:uid="{81C69C75-6D89-416D-A88D-18851F89B3B0}"/>
    <cellStyle name="Normal 15 4 8" xfId="5653" xr:uid="{E1392028-AB56-4AB3-BF5F-E90E10F33D22}"/>
    <cellStyle name="Normal 15 4 9" xfId="49728" xr:uid="{67174A6A-B7EB-4CA2-829E-2F2CD5011D02}"/>
    <cellStyle name="Normal 15 4_15NS" xfId="5654" xr:uid="{45759AAC-4928-471D-9BC9-4E5846388BEE}"/>
    <cellStyle name="Normal 15 5" xfId="5655" xr:uid="{71BBDC25-2685-443A-A909-EF7AD2053AF5}"/>
    <cellStyle name="Normal 15 5 2" xfId="5656" xr:uid="{C43E2689-9F37-4427-B817-B9AF388F7A59}"/>
    <cellStyle name="Normal 15 5 2 2" xfId="5657" xr:uid="{570E30EA-2897-45AB-8B56-65103CAF2EE5}"/>
    <cellStyle name="Normal 15 5 2 2 2" xfId="5658" xr:uid="{87B7FFEC-B62B-4060-B0DB-736A26D6F152}"/>
    <cellStyle name="Normal 15 5 2 3" xfId="5659" xr:uid="{A39D665A-68F1-463F-8E25-21C75B0F9C5B}"/>
    <cellStyle name="Normal 15 5 2 4" xfId="49730" xr:uid="{A1601F0A-DAC6-4608-BCE6-AFD5F307AFD8}"/>
    <cellStyle name="Normal 15 5 3" xfId="5660" xr:uid="{5772531B-DCDC-4608-8755-26EC03C81124}"/>
    <cellStyle name="Normal 15 5 3 2" xfId="5661" xr:uid="{64B9B4B0-F19C-495F-BD8F-A8E760AFE009}"/>
    <cellStyle name="Normal 15 5 3 2 2" xfId="5662" xr:uid="{2C55A011-47D4-4A8C-9106-5DEF6D1DB257}"/>
    <cellStyle name="Normal 15 5 3 3" xfId="5663" xr:uid="{E6D85B97-8D40-4CC3-BC57-D4732A4A6A3E}"/>
    <cellStyle name="Normal 15 5 4" xfId="5664" xr:uid="{659D7271-DB09-4D36-9C0F-E888102ED7F3}"/>
    <cellStyle name="Normal 15 5 4 2" xfId="5665" xr:uid="{B394A6FB-CC2B-4E92-B7E3-C3E02455299D}"/>
    <cellStyle name="Normal 15 5 5" xfId="5666" xr:uid="{439D3C0E-D015-4075-BB7C-EE6BDA227DF2}"/>
    <cellStyle name="Normal 15 5 6" xfId="49729" xr:uid="{1931D5E8-A19E-4AC3-9446-DF88472BAC49}"/>
    <cellStyle name="Normal 15 6" xfId="5667" xr:uid="{AF7DF25A-36CF-4581-98CF-D431A892CD6D}"/>
    <cellStyle name="Normal 15 6 2" xfId="5668" xr:uid="{7E793131-A94C-45D9-ABA4-69306CC89EBF}"/>
    <cellStyle name="Normal 15 6 2 2" xfId="5669" xr:uid="{356E7142-B56C-4DC5-A30D-7FA025DBAB54}"/>
    <cellStyle name="Normal 15 6 2 2 2" xfId="5670" xr:uid="{4A38130D-D3A8-4449-8202-C3DAB6B0FD31}"/>
    <cellStyle name="Normal 15 6 2 3" xfId="5671" xr:uid="{DDF1BBB3-4D44-470D-A44A-3BAD64020256}"/>
    <cellStyle name="Normal 15 6 3" xfId="5672" xr:uid="{6AE2CE67-9C0C-4DE4-9182-A3524C095223}"/>
    <cellStyle name="Normal 15 6 3 2" xfId="5673" xr:uid="{1519421C-F066-4FF5-BFBB-8FFFF7845026}"/>
    <cellStyle name="Normal 15 6 3 2 2" xfId="5674" xr:uid="{FF630AB7-1908-4115-8DF6-FC54C2013564}"/>
    <cellStyle name="Normal 15 6 3 3" xfId="5675" xr:uid="{B8F72403-BA58-43EC-B735-647C11C26EDE}"/>
    <cellStyle name="Normal 15 6 4" xfId="5676" xr:uid="{987F67D1-010D-435B-BA55-B4C7E118D3B9}"/>
    <cellStyle name="Normal 15 6 4 2" xfId="5677" xr:uid="{1AF95C6E-6C00-4050-964F-96452C465FC4}"/>
    <cellStyle name="Normal 15 6 5" xfId="5678" xr:uid="{F3A9226F-7394-4F5D-9218-058E9527F1EA}"/>
    <cellStyle name="Normal 15 6 6" xfId="49731" xr:uid="{8D920CC7-E647-41B5-838C-193F0FBA983B}"/>
    <cellStyle name="Normal 15 7" xfId="5679" xr:uid="{E313F460-C680-46AD-9E5A-1DA19CF06768}"/>
    <cellStyle name="Normal 15 7 2" xfId="5680" xr:uid="{E18AB30F-D019-4590-8404-309A15EC7859}"/>
    <cellStyle name="Normal 15 7 2 2" xfId="5681" xr:uid="{AC6C5DF5-B058-451D-8451-A705692C6F56}"/>
    <cellStyle name="Normal 15 7 2 2 2" xfId="5682" xr:uid="{AE0AEE31-1554-4597-9C4C-09A2F53AFB9D}"/>
    <cellStyle name="Normal 15 7 2 3" xfId="5683" xr:uid="{3367D6F8-4C3A-46AD-A58D-0D294E97D338}"/>
    <cellStyle name="Normal 15 7 3" xfId="5684" xr:uid="{724490ED-DFC0-483F-BAFF-540141D8401E}"/>
    <cellStyle name="Normal 15 7 3 2" xfId="5685" xr:uid="{3F12656D-4D47-43FC-BBDF-48C92F0282CD}"/>
    <cellStyle name="Normal 15 7 3 2 2" xfId="5686" xr:uid="{95EB4342-9061-4504-9DE4-7174E34FD38A}"/>
    <cellStyle name="Normal 15 7 3 3" xfId="5687" xr:uid="{843323CF-8B34-4297-8867-92243E6CB474}"/>
    <cellStyle name="Normal 15 7 4" xfId="5688" xr:uid="{81D41FCC-DE8B-4F56-90AB-845F0F91F377}"/>
    <cellStyle name="Normal 15 7 4 2" xfId="5689" xr:uid="{7299A2AD-1A08-4D1E-812E-16E4C741EB35}"/>
    <cellStyle name="Normal 15 7 5" xfId="5690" xr:uid="{81908ED5-153F-47C1-8C1B-2B5F8F2C4198}"/>
    <cellStyle name="Normal 15 7 6" xfId="49732" xr:uid="{688CC589-3C2C-4853-8571-E7951DBA1D9A}"/>
    <cellStyle name="Normal 15 8" xfId="5691" xr:uid="{08B4C476-DD70-4FAC-B3FF-9DB3A4C34F62}"/>
    <cellStyle name="Normal 15 8 2" xfId="5692" xr:uid="{4A432C79-6823-4126-93D0-CCE6A55EBE68}"/>
    <cellStyle name="Normal 15 8 2 2" xfId="5693" xr:uid="{AF234D34-BCC4-440D-94CD-5F5E0FD77DFA}"/>
    <cellStyle name="Normal 15 8 3" xfId="5694" xr:uid="{D21C0A0F-0331-4C96-9ABC-84EC59B3F32F}"/>
    <cellStyle name="Normal 15 8 4" xfId="56170" xr:uid="{527572E9-4B68-4F2C-A87E-4FBBF2374D98}"/>
    <cellStyle name="Normal 15 9" xfId="5695" xr:uid="{FB3020FA-F8C6-49DD-9C35-C08F554C2692}"/>
    <cellStyle name="Normal 15 9 2" xfId="5696" xr:uid="{5A215EC3-95CF-44BC-83B1-A0906007F9DA}"/>
    <cellStyle name="Normal 15 9 2 2" xfId="5697" xr:uid="{9FAAA599-2771-4AE6-B8F2-C5E86634461A}"/>
    <cellStyle name="Normal 15 9 3" xfId="5698" xr:uid="{CADA3AFF-B1ED-4060-8857-A205965BCD09}"/>
    <cellStyle name="Normal 15_05DS" xfId="5699" xr:uid="{49B1793A-25FB-4EA3-A288-76C8815D2892}"/>
    <cellStyle name="Normal 150" xfId="5700" xr:uid="{7F4243C2-7AB5-4F44-95CC-B039B3119A29}"/>
    <cellStyle name="Normal 151" xfId="5701" xr:uid="{C38DFA43-E867-4802-A7E5-1C3B9426D372}"/>
    <cellStyle name="Normal 152" xfId="5702" xr:uid="{282A2043-2D65-42A2-8C84-05724BF02FA7}"/>
    <cellStyle name="Normal 153" xfId="5703" xr:uid="{10F9DDA1-F73F-4677-9BEE-EC9D949B07B1}"/>
    <cellStyle name="Normal 154" xfId="5704" xr:uid="{D0CCC4EB-1098-43C9-B14D-877135D6E584}"/>
    <cellStyle name="Normal 155" xfId="5705" xr:uid="{005A786C-F689-40CD-8879-0B395FDCB649}"/>
    <cellStyle name="Normal 156" xfId="5706" xr:uid="{67B764E3-31AB-4FD9-A164-0AEFD5B27B3E}"/>
    <cellStyle name="Normal 156 10" xfId="52674" xr:uid="{469F2DBE-B76D-43D8-A8AD-103CDA63E240}"/>
    <cellStyle name="Normal 156 11" xfId="53166" xr:uid="{9B069E19-A1A0-4DD8-841A-E52119BFE74F}"/>
    <cellStyle name="Normal 156 2" xfId="49733" xr:uid="{DE107776-6A4A-4B31-AA4F-9D05CA739A7D}"/>
    <cellStyle name="Normal 156 2 2" xfId="52921" xr:uid="{FF61F987-2BBD-49F8-9805-09FA1A1D7CB6}"/>
    <cellStyle name="Normal 156 2 3" xfId="53410" xr:uid="{2302CCFA-A843-49FC-8ADF-A959B0686F0F}"/>
    <cellStyle name="Normal 156 3" xfId="50773" xr:uid="{B9D8A0D9-0FB3-4E05-8315-07F65C55415C}"/>
    <cellStyle name="Normal 156 4" xfId="51048" xr:uid="{B32BB8AD-76A4-4ACC-8C72-051D45BBEB63}"/>
    <cellStyle name="Normal 156 5" xfId="51382" xr:uid="{648B4E9A-6CC3-429D-8033-A7BD500250B4}"/>
    <cellStyle name="Normal 156 6" xfId="51661" xr:uid="{02127E75-CB16-4A42-A3C6-448CF91AF12C}"/>
    <cellStyle name="Normal 156 7" xfId="51918" xr:uid="{F937732C-912A-4897-ABAD-C22AFAA68675}"/>
    <cellStyle name="Normal 156 8" xfId="52171" xr:uid="{89031551-6E04-42A1-808A-3D8D17862CF0}"/>
    <cellStyle name="Normal 156 9" xfId="52426" xr:uid="{C7E8CF11-4C64-46AC-A101-FD735957672F}"/>
    <cellStyle name="Normal 157" xfId="5707" xr:uid="{1E0F22FC-C431-4994-8F94-880D56C9664B}"/>
    <cellStyle name="Normal 158" xfId="5708" xr:uid="{33C415EB-7004-4237-AC1B-C614BA74B2C7}"/>
    <cellStyle name="Normal 158 10" xfId="52675" xr:uid="{0B1D8082-C727-4A9B-B53E-C5C551F63A4A}"/>
    <cellStyle name="Normal 158 11" xfId="53167" xr:uid="{3B257406-CB6B-4B0A-A63B-A80C12C94F38}"/>
    <cellStyle name="Normal 158 2" xfId="49734" xr:uid="{FBE8CAE5-DD26-4B5E-AAB1-B0E0D676F2F2}"/>
    <cellStyle name="Normal 158 2 2" xfId="52922" xr:uid="{D9694653-381E-4552-B6BB-A4F4AF9BF6CB}"/>
    <cellStyle name="Normal 158 2 3" xfId="53411" xr:uid="{FD7C5ED9-111D-4E35-B62C-6846D6C218DD}"/>
    <cellStyle name="Normal 158 3" xfId="50774" xr:uid="{516E224E-E27E-42BE-B070-13CF958B7BB5}"/>
    <cellStyle name="Normal 158 4" xfId="51049" xr:uid="{D2DEB888-3C2C-4BD4-8C30-2F646097C1C6}"/>
    <cellStyle name="Normal 158 5" xfId="51383" xr:uid="{EB520862-327F-409B-8B8C-416788B5E703}"/>
    <cellStyle name="Normal 158 6" xfId="51662" xr:uid="{98276D97-A165-4673-89D6-E040B004034D}"/>
    <cellStyle name="Normal 158 7" xfId="51919" xr:uid="{957CADD3-09AF-4C31-803C-FC554ED223FF}"/>
    <cellStyle name="Normal 158 8" xfId="52172" xr:uid="{53D745AD-0D7F-467E-A60A-1739F8AB70A1}"/>
    <cellStyle name="Normal 158 9" xfId="52427" xr:uid="{FD79B86B-78A1-49E1-9CFC-FFD0A3D2DA3A}"/>
    <cellStyle name="Normal 159" xfId="5709" xr:uid="{3BF08B24-3739-4A4F-AC6B-6F732F3453B2}"/>
    <cellStyle name="Normal 159 10" xfId="52676" xr:uid="{AA4ADD71-77AD-4FB2-9FB7-F9808DDE6D74}"/>
    <cellStyle name="Normal 159 11" xfId="53168" xr:uid="{8361F0E0-6A50-48F1-AE44-D4080CBDFAEF}"/>
    <cellStyle name="Normal 159 2" xfId="49735" xr:uid="{ACBC59B7-C679-4D63-A2B8-9CFE73E0F5A8}"/>
    <cellStyle name="Normal 159 2 2" xfId="52923" xr:uid="{E7400AA6-FAE6-43E7-AA19-620F98547F1B}"/>
    <cellStyle name="Normal 159 2 3" xfId="53412" xr:uid="{F56F4892-75DA-4468-965B-9B446911BF31}"/>
    <cellStyle name="Normal 159 3" xfId="50775" xr:uid="{3A324384-4793-44C0-A4CF-FB6A7B78C19A}"/>
    <cellStyle name="Normal 159 4" xfId="51050" xr:uid="{08638975-A747-4044-95C6-B48E107BA91E}"/>
    <cellStyle name="Normal 159 5" xfId="51384" xr:uid="{6871633A-A484-4EE9-8E9F-C08F856D0BB8}"/>
    <cellStyle name="Normal 159 6" xfId="51663" xr:uid="{39C17701-8A49-4855-B950-5500112996E5}"/>
    <cellStyle name="Normal 159 7" xfId="51920" xr:uid="{3A0CCBE3-816E-498C-8BBA-F53203936D1F}"/>
    <cellStyle name="Normal 159 8" xfId="52173" xr:uid="{53AA1248-1E4E-4BF3-B532-CA7F440C0432}"/>
    <cellStyle name="Normal 159 9" xfId="52428" xr:uid="{259937F0-5FC9-400A-8F33-48F507FA9439}"/>
    <cellStyle name="Normal 16" xfId="1435" xr:uid="{1CB60DA7-B96F-445A-9575-77ADA85DC5E8}"/>
    <cellStyle name="Normal 16 10" xfId="5711" xr:uid="{0750048C-6950-49A6-9F75-94E1D9F22462}"/>
    <cellStyle name="Normal 16 10 2" xfId="5712" xr:uid="{11828C3A-CF56-4B57-914F-FDFB4E43AB93}"/>
    <cellStyle name="Normal 16 10 2 2" xfId="5713" xr:uid="{B8287E16-63FC-476F-94BE-0FD312065892}"/>
    <cellStyle name="Normal 16 10 3" xfId="5714" xr:uid="{7BEE7AB8-7994-49C4-8C4F-B61394B7FF7D}"/>
    <cellStyle name="Normal 16 11" xfId="5715" xr:uid="{6D41B9C9-1DE2-4619-BD7B-C695AC2D5C5B}"/>
    <cellStyle name="Normal 16 11 2" xfId="5716" xr:uid="{441B3DB0-2EF8-4AE9-8BE1-BF7AAA79AD0C}"/>
    <cellStyle name="Normal 16 12" xfId="5717" xr:uid="{D4EA1B68-72EF-4977-B9DA-C8E6E3D88D40}"/>
    <cellStyle name="Normal 16 13" xfId="49736" xr:uid="{1A65217C-60DE-41C5-8D13-DDC7C4610073}"/>
    <cellStyle name="Normal 16 14" xfId="5710" xr:uid="{0C0F2D1F-5120-48BF-A311-D69E6107B32B}"/>
    <cellStyle name="Normal 16 2" xfId="1436" xr:uid="{F96911CF-4AF7-4011-B3FF-4CE50E3DC664}"/>
    <cellStyle name="Normal 16 2 2" xfId="49737" xr:uid="{826EEA19-9CF7-4E53-AACC-0707322C2325}"/>
    <cellStyle name="Normal 16 3" xfId="1437" xr:uid="{B6569640-0676-42B6-A362-39BA738EB360}"/>
    <cellStyle name="Normal 16 3 2" xfId="5718" xr:uid="{E0A74A19-2660-4078-B0FD-6045B46C22F7}"/>
    <cellStyle name="Normal 16 3 2 2" xfId="49738" xr:uid="{A9D7086C-65A3-49B6-80BD-D495BFFAF8F7}"/>
    <cellStyle name="Normal 16 4" xfId="1438" xr:uid="{53C70BCE-9297-4721-98ED-81B62409B204}"/>
    <cellStyle name="Normal 16 5" xfId="1439" xr:uid="{753222CA-5225-4BF9-A618-65E1CDCB8E01}"/>
    <cellStyle name="Normal 16 5 10" xfId="5719" xr:uid="{6D0D2C33-012B-406F-B985-82AFCC73975D}"/>
    <cellStyle name="Normal 16 5 2" xfId="5720" xr:uid="{36D711D2-ED9A-4ADA-BF1E-68E9224B2D77}"/>
    <cellStyle name="Normal 16 5 2 2" xfId="5721" xr:uid="{9E631B4D-71EF-46E5-8995-872F1A40EF08}"/>
    <cellStyle name="Normal 16 5 2 2 2" xfId="5722" xr:uid="{9FABB31B-B4EF-412C-8D3F-3EDFDDA9E24D}"/>
    <cellStyle name="Normal 16 5 2 2 2 2" xfId="5723" xr:uid="{C8B0BCE6-9CB9-415A-92E9-10B09505E34B}"/>
    <cellStyle name="Normal 16 5 2 2 3" xfId="5724" xr:uid="{BD951C2B-B13C-47CD-AB07-A64B37D91A10}"/>
    <cellStyle name="Normal 16 5 2 3" xfId="5725" xr:uid="{264E3476-93AF-47A1-9423-3D91EFA237A5}"/>
    <cellStyle name="Normal 16 5 2 3 2" xfId="5726" xr:uid="{BA94DF1E-D36E-49A7-B094-601E13B553FE}"/>
    <cellStyle name="Normal 16 5 2 3 2 2" xfId="5727" xr:uid="{5E41EF70-BB18-4047-813B-87E08661FEDB}"/>
    <cellStyle name="Normal 16 5 2 3 3" xfId="5728" xr:uid="{EC65698F-667F-4D04-B28B-A271C82FE938}"/>
    <cellStyle name="Normal 16 5 2 4" xfId="5729" xr:uid="{014CB3F7-3C8F-4C08-A3A4-29B5BE7DE1C6}"/>
    <cellStyle name="Normal 16 5 2 4 2" xfId="5730" xr:uid="{68C2DB2B-C698-4CD2-AF61-57BDED1ACCFF}"/>
    <cellStyle name="Normal 16 5 2 5" xfId="5731" xr:uid="{90FE5BF0-9416-4901-9D79-A746EB151A7B}"/>
    <cellStyle name="Normal 16 5 2 6" xfId="49740" xr:uid="{24E509FA-B096-4D7D-9B6D-F951D5C67102}"/>
    <cellStyle name="Normal 16 5 3" xfId="5732" xr:uid="{767A11D3-6DD3-4865-B9F8-A4AEB8234C9E}"/>
    <cellStyle name="Normal 16 5 3 2" xfId="5733" xr:uid="{03AE57FA-75A9-401E-A9AB-E25324E4E2F8}"/>
    <cellStyle name="Normal 16 5 3 2 2" xfId="5734" xr:uid="{1F7200E7-5AF3-4642-9D7D-D227D9157073}"/>
    <cellStyle name="Normal 16 5 3 2 2 2" xfId="5735" xr:uid="{D6325798-8616-40D2-8815-DA721173085D}"/>
    <cellStyle name="Normal 16 5 3 2 3" xfId="5736" xr:uid="{76E99017-6EAB-4309-90AA-2A7A774AD8D6}"/>
    <cellStyle name="Normal 16 5 3 3" xfId="5737" xr:uid="{0BF94148-B180-4D94-957D-48EE4282F527}"/>
    <cellStyle name="Normal 16 5 3 3 2" xfId="5738" xr:uid="{F0FBC5EB-372E-4D2A-8F66-FCAD498B6EDC}"/>
    <cellStyle name="Normal 16 5 3 3 2 2" xfId="5739" xr:uid="{4E6398BF-5B67-451E-AD22-CB38C97D8093}"/>
    <cellStyle name="Normal 16 5 3 3 3" xfId="5740" xr:uid="{01160631-96C6-4112-BF7F-9B1BA8FF76BC}"/>
    <cellStyle name="Normal 16 5 3 4" xfId="5741" xr:uid="{0B8E0B94-7D89-4E90-9BC5-DA775B6B0793}"/>
    <cellStyle name="Normal 16 5 3 4 2" xfId="5742" xr:uid="{4C2E8AA5-0886-4978-9A5E-EED52EC6E2CA}"/>
    <cellStyle name="Normal 16 5 3 5" xfId="5743" xr:uid="{4B6E1470-9C47-48D2-B349-4C4E97B5A4D2}"/>
    <cellStyle name="Normal 16 5 4" xfId="5744" xr:uid="{56A302C8-C438-4FCD-BCD1-1B4E5C8AC521}"/>
    <cellStyle name="Normal 16 5 4 2" xfId="5745" xr:uid="{5BAE9278-2A79-47A9-8B2F-3CB8AAE6F80D}"/>
    <cellStyle name="Normal 16 5 4 2 2" xfId="5746" xr:uid="{6975302A-B031-4FA1-A92D-9698DE9CE3F8}"/>
    <cellStyle name="Normal 16 5 4 2 2 2" xfId="5747" xr:uid="{0FE56DE7-9909-43F9-B791-6B79F70AF4B6}"/>
    <cellStyle name="Normal 16 5 4 2 3" xfId="5748" xr:uid="{60A0E2AE-25F7-44FC-AD89-5DBAEC105F0F}"/>
    <cellStyle name="Normal 16 5 4 3" xfId="5749" xr:uid="{246F331E-DA8C-4FEF-9C45-DB866AF1B691}"/>
    <cellStyle name="Normal 16 5 4 3 2" xfId="5750" xr:uid="{AC33E321-1739-4349-B199-E2BD892BAD82}"/>
    <cellStyle name="Normal 16 5 4 3 2 2" xfId="5751" xr:uid="{C5C9F2E9-0BBA-463B-8CB7-0B18EF314817}"/>
    <cellStyle name="Normal 16 5 4 3 3" xfId="5752" xr:uid="{C154EBFE-7534-4B16-B6B1-878944A01659}"/>
    <cellStyle name="Normal 16 5 4 4" xfId="5753" xr:uid="{58C78C2E-DE96-4D18-B73C-417FA5196491}"/>
    <cellStyle name="Normal 16 5 4 4 2" xfId="5754" xr:uid="{E0B425BB-623C-4009-A1A0-8E7D4D1C82BC}"/>
    <cellStyle name="Normal 16 5 4 5" xfId="5755" xr:uid="{BB0F8976-CFAA-48E4-AE1B-C25B638C109E}"/>
    <cellStyle name="Normal 16 5 5" xfId="5756" xr:uid="{5867115C-D53E-4ACB-A768-F9F52A40C915}"/>
    <cellStyle name="Normal 16 5 5 2" xfId="5757" xr:uid="{B7FF80FA-16E0-4580-9B44-C9453A632B5C}"/>
    <cellStyle name="Normal 16 5 5 2 2" xfId="5758" xr:uid="{2C3416E2-7FF1-4DCA-A3BB-BE79A9017C13}"/>
    <cellStyle name="Normal 16 5 5 3" xfId="5759" xr:uid="{0E0FAC8F-7183-456E-A605-EC2339A77712}"/>
    <cellStyle name="Normal 16 5 6" xfId="5760" xr:uid="{911B4E4B-8D6F-4996-BB94-0E5C8CEF0EBA}"/>
    <cellStyle name="Normal 16 5 6 2" xfId="5761" xr:uid="{C9BFFB3A-8D39-4CAF-A471-E4A2A15A948E}"/>
    <cellStyle name="Normal 16 5 6 2 2" xfId="5762" xr:uid="{35A54BCA-F97B-4A0A-834F-DA8FB241C23B}"/>
    <cellStyle name="Normal 16 5 6 3" xfId="5763" xr:uid="{8479A671-A041-435E-BD5F-AFC4F5D15F49}"/>
    <cellStyle name="Normal 16 5 7" xfId="5764" xr:uid="{0E17CD05-CEEF-4ECF-8D06-0D3C34B50A81}"/>
    <cellStyle name="Normal 16 5 7 2" xfId="5765" xr:uid="{36DF8449-BAAD-4F2D-8E07-A0E697D9F782}"/>
    <cellStyle name="Normal 16 5 8" xfId="5766" xr:uid="{8BECFDC5-6C68-4266-BF40-2ACEA613E784}"/>
    <cellStyle name="Normal 16 5 9" xfId="49739" xr:uid="{67C84ED8-CFD9-47AC-8A06-07E8FB0AB66A}"/>
    <cellStyle name="Normal 16 5_15NS" xfId="5767" xr:uid="{B7857524-A2E3-48D3-B393-C5613D79BE40}"/>
    <cellStyle name="Normal 16 6" xfId="1440" xr:uid="{C073775F-D74A-4B67-B23B-E4DC7F4A4485}"/>
    <cellStyle name="Normal 16 6 2" xfId="5769" xr:uid="{4BA1E258-31FA-4CA7-BC88-87D4CF1875A9}"/>
    <cellStyle name="Normal 16 6 2 2" xfId="5770" xr:uid="{3A46972F-A277-419C-AC78-CCFBA0953DAD}"/>
    <cellStyle name="Normal 16 6 2 2 2" xfId="5771" xr:uid="{92301FA7-90EB-431C-BAFE-6460D4845429}"/>
    <cellStyle name="Normal 16 6 2 3" xfId="5772" xr:uid="{441D009A-E770-4DA8-B92D-65BFDDBCC661}"/>
    <cellStyle name="Normal 16 6 3" xfId="5773" xr:uid="{1C4D9B6C-2B09-49C2-888A-1B7F4575E007}"/>
    <cellStyle name="Normal 16 6 3 2" xfId="5774" xr:uid="{CFA999B1-ADCA-49C7-A6D0-41078F72CF6A}"/>
    <cellStyle name="Normal 16 6 3 2 2" xfId="5775" xr:uid="{45432192-945B-4E65-B2C6-AD76E42DDFB6}"/>
    <cellStyle name="Normal 16 6 3 3" xfId="5776" xr:uid="{EE2A7C1C-D796-4EF2-A701-5EE5D566B21C}"/>
    <cellStyle name="Normal 16 6 4" xfId="5777" xr:uid="{05A1E6E7-1BB3-46AA-940C-E4F2E7760127}"/>
    <cellStyle name="Normal 16 6 4 2" xfId="5778" xr:uid="{CBB753CC-8E26-4AA6-A7FE-9DCE8D77EEB8}"/>
    <cellStyle name="Normal 16 6 5" xfId="5779" xr:uid="{F4DBC4B1-15F4-4C25-9AF8-637EBCBCD26A}"/>
    <cellStyle name="Normal 16 6 6" xfId="49741" xr:uid="{AC76926F-AD39-42FB-8362-25F340BD130F}"/>
    <cellStyle name="Normal 16 6 7" xfId="5768" xr:uid="{E4E2CED7-209B-4164-AF3F-B39309BF56AE}"/>
    <cellStyle name="Normal 16 7" xfId="1868" xr:uid="{83979A1F-0987-4D34-9FE7-FC6D8F9217BD}"/>
    <cellStyle name="Normal 16 7 2" xfId="5781" xr:uid="{196E9187-624E-461D-A884-E98789C8F2E7}"/>
    <cellStyle name="Normal 16 7 2 2" xfId="5782" xr:uid="{D96393F5-941F-466B-AC66-32A7E1DD1F2B}"/>
    <cellStyle name="Normal 16 7 2 2 2" xfId="5783" xr:uid="{DA92E593-3968-4F01-96E9-EEA42FFD35D7}"/>
    <cellStyle name="Normal 16 7 2 3" xfId="5784" xr:uid="{89593B97-DD83-48D1-8F55-F85EC35061E3}"/>
    <cellStyle name="Normal 16 7 3" xfId="5785" xr:uid="{9BEAE70C-FE28-4F1B-BB10-CA3458CA70B1}"/>
    <cellStyle name="Normal 16 7 3 2" xfId="5786" xr:uid="{C3E90971-A12B-4066-8064-F46A1BEDF5F6}"/>
    <cellStyle name="Normal 16 7 3 2 2" xfId="5787" xr:uid="{EA86E1FE-BFC8-4CD2-A848-36CC456CF3E2}"/>
    <cellStyle name="Normal 16 7 3 3" xfId="5788" xr:uid="{1D88A357-2C08-4C3C-BA01-033367F2AB52}"/>
    <cellStyle name="Normal 16 7 4" xfId="5789" xr:uid="{E76469E8-01B3-4808-9F38-D4E4C088C304}"/>
    <cellStyle name="Normal 16 7 4 2" xfId="5790" xr:uid="{4DC2C21F-35B2-4194-ADF2-BA12E96A7E6B}"/>
    <cellStyle name="Normal 16 7 5" xfId="5791" xr:uid="{66310D51-7363-4BC2-B6BC-DCEBC0C57D9E}"/>
    <cellStyle name="Normal 16 7 6" xfId="49742" xr:uid="{8FF980D9-0659-4117-A638-F3A3DE9F4AD7}"/>
    <cellStyle name="Normal 16 7 7" xfId="5780" xr:uid="{D84C3D0E-6B20-44CC-846C-1037CDA320B3}"/>
    <cellStyle name="Normal 16 8" xfId="5792" xr:uid="{595B746F-8AE8-4882-8D33-DC8154F8CC2A}"/>
    <cellStyle name="Normal 16 8 2" xfId="5793" xr:uid="{4B3FE703-C9B4-4818-8EA9-DC5325F862B5}"/>
    <cellStyle name="Normal 16 8 2 2" xfId="5794" xr:uid="{F623AD78-966A-4FC5-A891-306CB1A99364}"/>
    <cellStyle name="Normal 16 8 2 2 2" xfId="5795" xr:uid="{60790332-0529-45F9-90EA-F0160590FD84}"/>
    <cellStyle name="Normal 16 8 2 3" xfId="5796" xr:uid="{5C31A111-D4A4-422F-AC54-06237D88359C}"/>
    <cellStyle name="Normal 16 8 3" xfId="5797" xr:uid="{90A8B64C-629B-490A-8D80-741CA9A135FB}"/>
    <cellStyle name="Normal 16 8 3 2" xfId="5798" xr:uid="{28C0F11A-3FC2-42B8-9121-5F1CB3AAC82B}"/>
    <cellStyle name="Normal 16 8 3 2 2" xfId="5799" xr:uid="{0D1E980A-8DB1-496B-AE28-04F41B5EFEB1}"/>
    <cellStyle name="Normal 16 8 3 3" xfId="5800" xr:uid="{F76ECD62-462D-4791-AA03-ADF606AFFE7F}"/>
    <cellStyle name="Normal 16 8 4" xfId="5801" xr:uid="{0313CB69-A134-4190-B0F8-9FC08C198D40}"/>
    <cellStyle name="Normal 16 8 4 2" xfId="5802" xr:uid="{DE536ACD-CE2D-4DAE-B918-253866E42883}"/>
    <cellStyle name="Normal 16 8 5" xfId="5803" xr:uid="{62C47F50-DD4C-4011-AC09-99B494F46129}"/>
    <cellStyle name="Normal 16 8 6" xfId="49743" xr:uid="{BA090325-88D3-4120-9D84-985AD4D9F2E9}"/>
    <cellStyle name="Normal 16 9" xfId="5804" xr:uid="{DC966176-7043-4C7F-8075-9F0CDF77369E}"/>
    <cellStyle name="Normal 16 9 2" xfId="5805" xr:uid="{4DA6997A-F1C5-4FE0-9E11-F5E8FB65398E}"/>
    <cellStyle name="Normal 16 9 2 2" xfId="5806" xr:uid="{47D3F8AB-4730-415F-A292-BD659036577F}"/>
    <cellStyle name="Normal 16 9 3" xfId="5807" xr:uid="{54E0154E-C7D5-4967-BC1D-DB8B884100A0}"/>
    <cellStyle name="Normal 16_05DS" xfId="5808" xr:uid="{512F6C78-8286-4BB2-BB0F-BBA2B06F03CA}"/>
    <cellStyle name="Normal 160" xfId="5809" xr:uid="{85F1F25A-9F91-4BD4-AED4-0E9C92CDD642}"/>
    <cellStyle name="Normal 161" xfId="5810" xr:uid="{DCD9A911-4D87-456B-82C7-807EC8561981}"/>
    <cellStyle name="Normal 162" xfId="5811" xr:uid="{974C498E-63D3-4B80-ABDF-E01A605B1FA8}"/>
    <cellStyle name="Normal 163" xfId="5812" xr:uid="{6693D45A-8427-449C-A2F4-A8964CE763AA}"/>
    <cellStyle name="Normal 164" xfId="5813" xr:uid="{CE09FAD2-5202-4110-BEDD-89F8364165DD}"/>
    <cellStyle name="Normal 165" xfId="5814" xr:uid="{5C296C3B-7BEC-4580-9B8F-4C7EED6DC21D}"/>
    <cellStyle name="Normal 166" xfId="5815" xr:uid="{E6E1EBB9-F405-4958-A866-A8C26C728C2C}"/>
    <cellStyle name="Normal 167" xfId="5816" xr:uid="{37D956F6-D767-4153-B325-0160F333A25B}"/>
    <cellStyle name="Normal 168" xfId="5817" xr:uid="{FD3FCAE3-4435-428D-828F-393566CF3866}"/>
    <cellStyle name="Normal 169" xfId="5818" xr:uid="{F26AB3A1-6EB1-43F6-89DA-07E4B19397D8}"/>
    <cellStyle name="Normal 17" xfId="208" xr:uid="{41F02E89-E3F5-4687-9346-3BA6A5B71C9A}"/>
    <cellStyle name="Normal 17 10" xfId="5820" xr:uid="{FD6CEA7C-07E4-4E4D-8D1A-7DB46B471421}"/>
    <cellStyle name="Normal 17 10 2" xfId="5821" xr:uid="{A921A1F6-6093-44C3-991C-52EA5E7B251E}"/>
    <cellStyle name="Normal 17 10 2 2" xfId="5822" xr:uid="{035784DC-F85A-471B-AEAE-C39AC8132064}"/>
    <cellStyle name="Normal 17 10 3" xfId="5823" xr:uid="{4EFBF6BD-F9FD-49C8-AE73-4942420CA261}"/>
    <cellStyle name="Normal 17 10 4" xfId="52924" xr:uid="{89E4DAB3-5071-4FCF-86A4-13DE76388815}"/>
    <cellStyle name="Normal 17 10 5" xfId="53413" xr:uid="{B7C6DA30-73CE-40C1-A5A9-EF2E4A77B9AA}"/>
    <cellStyle name="Normal 17 11" xfId="5824" xr:uid="{0E711375-7B2C-472A-B3D1-898EBE848E25}"/>
    <cellStyle name="Normal 17 11 2" xfId="5825" xr:uid="{2FE05CF7-20B2-48AA-BF3B-2B5503B9E99A}"/>
    <cellStyle name="Normal 17 12" xfId="5826" xr:uid="{DEFEE7CE-8E69-4219-ACC3-20BF1282BEE1}"/>
    <cellStyle name="Normal 17 13" xfId="49744" xr:uid="{5DEC4B3A-4F19-4FDF-B16F-1F43EA42FEDC}"/>
    <cellStyle name="Normal 17 14" xfId="50776" xr:uid="{BB707854-5A71-466B-A2B4-F1EAEA076DDC}"/>
    <cellStyle name="Normal 17 15" xfId="51051" xr:uid="{D970E130-DC30-446D-96F0-54EBFF255CB3}"/>
    <cellStyle name="Normal 17 16" xfId="51385" xr:uid="{1386AD5A-57F6-4D38-A5B5-540BCDA9D84B}"/>
    <cellStyle name="Normal 17 17" xfId="51664" xr:uid="{046E7B91-66D6-4464-A32F-A89F919D7E5E}"/>
    <cellStyle name="Normal 17 18" xfId="51921" xr:uid="{FAA5957B-1C54-4AEA-B40B-1CA167C25BCA}"/>
    <cellStyle name="Normal 17 19" xfId="52174" xr:uid="{6A7D3ABA-AD8C-4CC9-81C4-ADF04877834A}"/>
    <cellStyle name="Normal 17 2" xfId="1442" xr:uid="{E1FA4A7D-0853-4BDC-A293-8CF6A7171BD8}"/>
    <cellStyle name="Normal 17 2 2" xfId="49745" xr:uid="{6A67B2BF-EF59-40E3-A86F-FDEB3B95A970}"/>
    <cellStyle name="Normal 17 20" xfId="52429" xr:uid="{EF4EBC38-9E8D-47B7-9464-8DC4E8DB8C52}"/>
    <cellStyle name="Normal 17 21" xfId="52677" xr:uid="{5B9EE3A8-E4F3-413F-9D6F-722937805349}"/>
    <cellStyle name="Normal 17 22" xfId="53169" xr:uid="{14C61D88-EBA5-45B3-943A-C3A1DE348748}"/>
    <cellStyle name="Normal 17 23" xfId="5819" xr:uid="{D9C13F71-7A3C-4C64-8691-FD36B00D7F54}"/>
    <cellStyle name="Normal 17 3" xfId="1443" xr:uid="{2214D240-71C3-4BF5-9CA9-1DF0E7F26D62}"/>
    <cellStyle name="Normal 17 3 2" xfId="5827" xr:uid="{FBEF54EF-41E5-4D4F-ABCF-64A5637C014E}"/>
    <cellStyle name="Normal 17 3 2 2" xfId="49746" xr:uid="{96163249-F5B7-493E-A09B-5BA8110CB94A}"/>
    <cellStyle name="Normal 17 4" xfId="1444" xr:uid="{CBE52EE8-8595-444F-800B-8AF8A1A87BA5}"/>
    <cellStyle name="Normal 17 5" xfId="1445" xr:uid="{1302D532-F6F9-4E7E-8833-17F68707DBC0}"/>
    <cellStyle name="Normal 17 5 10" xfId="5828" xr:uid="{8537570D-39EA-4C5E-869A-FB39216A149B}"/>
    <cellStyle name="Normal 17 5 2" xfId="5829" xr:uid="{4665B21B-6B7D-4B41-B03B-9A8D58D21DAF}"/>
    <cellStyle name="Normal 17 5 2 2" xfId="5830" xr:uid="{A8237EE9-DD0A-4403-8760-5C51DCC5A558}"/>
    <cellStyle name="Normal 17 5 2 2 2" xfId="5831" xr:uid="{2AA17017-C283-4C4C-A78B-8ACEE9090F8D}"/>
    <cellStyle name="Normal 17 5 2 2 2 2" xfId="5832" xr:uid="{9CF1FF76-B144-47D8-89D1-C69070AD3CD3}"/>
    <cellStyle name="Normal 17 5 2 2 3" xfId="5833" xr:uid="{D64567FA-ABEE-4BBC-8234-8AE4248215FF}"/>
    <cellStyle name="Normal 17 5 2 3" xfId="5834" xr:uid="{EA3D329C-2182-4720-AE6F-6D955083E5E0}"/>
    <cellStyle name="Normal 17 5 2 3 2" xfId="5835" xr:uid="{62925BA8-5216-4718-BB69-4D6C12FF7BE1}"/>
    <cellStyle name="Normal 17 5 2 3 2 2" xfId="5836" xr:uid="{60419BB5-329C-43B3-8847-A340E38CE99B}"/>
    <cellStyle name="Normal 17 5 2 3 3" xfId="5837" xr:uid="{C8CFF1A2-0C60-4517-A396-B40614DB57B5}"/>
    <cellStyle name="Normal 17 5 2 4" xfId="5838" xr:uid="{559BFA4B-5EA8-473D-821E-54983FDF11D5}"/>
    <cellStyle name="Normal 17 5 2 4 2" xfId="5839" xr:uid="{581E06FF-3C04-4CD2-A42D-88EC9B9195D2}"/>
    <cellStyle name="Normal 17 5 2 5" xfId="5840" xr:uid="{863674B7-BE30-466B-A6DF-E0A9E8BBA359}"/>
    <cellStyle name="Normal 17 5 2 6" xfId="49748" xr:uid="{3B4B10AA-D7CF-422C-9DFD-42EE29922EFD}"/>
    <cellStyle name="Normal 17 5 3" xfId="5841" xr:uid="{65E27FE6-0704-47A3-AB2A-2C60F3C69ABA}"/>
    <cellStyle name="Normal 17 5 3 2" xfId="5842" xr:uid="{4AB1F1FF-788B-422D-A4F3-A6D4C678559B}"/>
    <cellStyle name="Normal 17 5 3 2 2" xfId="5843" xr:uid="{81BABB1F-A60E-43AC-8B9C-0A21AF11C58A}"/>
    <cellStyle name="Normal 17 5 3 2 2 2" xfId="5844" xr:uid="{440FDC60-774A-481A-A244-AD1E3747158D}"/>
    <cellStyle name="Normal 17 5 3 2 3" xfId="5845" xr:uid="{316DF410-FF01-4076-BEA2-FCA9399C8633}"/>
    <cellStyle name="Normal 17 5 3 3" xfId="5846" xr:uid="{E882088C-8DDB-41CB-A27F-3509B21EC7C4}"/>
    <cellStyle name="Normal 17 5 3 3 2" xfId="5847" xr:uid="{0762DFC4-4DF7-4A01-89B9-14763A6CFCF5}"/>
    <cellStyle name="Normal 17 5 3 3 2 2" xfId="5848" xr:uid="{10BD6443-2A85-40B3-ACF2-3331A19B44C1}"/>
    <cellStyle name="Normal 17 5 3 3 3" xfId="5849" xr:uid="{491BD26B-3BF0-4776-862D-C4890BA6C413}"/>
    <cellStyle name="Normal 17 5 3 4" xfId="5850" xr:uid="{7FED27E8-BEB3-4A25-BDED-DAFB4D8BE45D}"/>
    <cellStyle name="Normal 17 5 3 4 2" xfId="5851" xr:uid="{ADF6D383-0C07-41E7-B128-F9BB7A0D59ED}"/>
    <cellStyle name="Normal 17 5 3 5" xfId="5852" xr:uid="{0E3FFCC0-D3DF-47B2-BEFA-6903268B863F}"/>
    <cellStyle name="Normal 17 5 4" xfId="5853" xr:uid="{4741F987-3BD6-404A-AD62-EBEAE5F368CC}"/>
    <cellStyle name="Normal 17 5 4 2" xfId="5854" xr:uid="{DD50E676-DBFD-4144-B20B-5C7C6B0CCB44}"/>
    <cellStyle name="Normal 17 5 4 2 2" xfId="5855" xr:uid="{D2D657BE-B83D-4D67-B85C-896F2A227BB8}"/>
    <cellStyle name="Normal 17 5 4 2 2 2" xfId="5856" xr:uid="{56330108-D63F-4CAF-89C1-1211DFE93DD9}"/>
    <cellStyle name="Normal 17 5 4 2 3" xfId="5857" xr:uid="{B13325AD-01A6-4E8D-8570-3A2B216B92E2}"/>
    <cellStyle name="Normal 17 5 4 3" xfId="5858" xr:uid="{B1839457-B7EB-402E-980D-502350C95E4C}"/>
    <cellStyle name="Normal 17 5 4 3 2" xfId="5859" xr:uid="{EEA8FE33-257C-45A0-A8AA-1B60386BC211}"/>
    <cellStyle name="Normal 17 5 4 3 2 2" xfId="5860" xr:uid="{26936AF9-300A-4FB2-BD36-7983D162A3D0}"/>
    <cellStyle name="Normal 17 5 4 3 3" xfId="5861" xr:uid="{29D9BF89-2170-46E8-8DDD-A0CB9FCDCE8A}"/>
    <cellStyle name="Normal 17 5 4 4" xfId="5862" xr:uid="{FBD4972C-0E4C-4E13-8A29-A07F05D2F48C}"/>
    <cellStyle name="Normal 17 5 4 4 2" xfId="5863" xr:uid="{6355FFBB-6569-49DF-9F7A-09F960F8978A}"/>
    <cellStyle name="Normal 17 5 4 5" xfId="5864" xr:uid="{8C0795F2-66D5-45F7-B7A1-46FA8EA699A0}"/>
    <cellStyle name="Normal 17 5 5" xfId="5865" xr:uid="{8E77E72A-DCAD-4101-8ECB-2746D4689693}"/>
    <cellStyle name="Normal 17 5 5 2" xfId="5866" xr:uid="{8AD76757-F30C-4D59-97BF-5E260781F605}"/>
    <cellStyle name="Normal 17 5 5 2 2" xfId="5867" xr:uid="{79FD0464-30EC-4085-A32B-17FB225B68C3}"/>
    <cellStyle name="Normal 17 5 5 3" xfId="5868" xr:uid="{79EF9D53-6769-4B94-95DC-E59D0461467C}"/>
    <cellStyle name="Normal 17 5 6" xfId="5869" xr:uid="{0FDAF2D4-74D5-479B-A3B1-AF6F77D4FD5D}"/>
    <cellStyle name="Normal 17 5 6 2" xfId="5870" xr:uid="{73D620E8-D47F-4F35-85D3-9D9413EB4DEE}"/>
    <cellStyle name="Normal 17 5 6 2 2" xfId="5871" xr:uid="{25BA45E3-1F12-4BC1-93D3-E036ECA46066}"/>
    <cellStyle name="Normal 17 5 6 3" xfId="5872" xr:uid="{3FAF2A15-E6A6-4EFF-A6CA-197B9C0313FD}"/>
    <cellStyle name="Normal 17 5 7" xfId="5873" xr:uid="{58640898-E003-434C-81BD-CD9099D719EC}"/>
    <cellStyle name="Normal 17 5 7 2" xfId="5874" xr:uid="{9D30DF25-06BF-4A58-85C4-8F52EC34A69F}"/>
    <cellStyle name="Normal 17 5 8" xfId="5875" xr:uid="{A9481141-C1B4-49D6-9C15-7238D1E30A74}"/>
    <cellStyle name="Normal 17 5 9" xfId="49747" xr:uid="{FB50A384-0AB1-456A-A8EF-CAADA37F0C69}"/>
    <cellStyle name="Normal 17 5_15NS" xfId="5876" xr:uid="{58CBA3CA-AB41-4F00-AEA7-8712F7688329}"/>
    <cellStyle name="Normal 17 6" xfId="1446" xr:uid="{AFA5FE19-A96C-4BBB-BC8C-493120EE5B69}"/>
    <cellStyle name="Normal 17 6 2" xfId="5878" xr:uid="{56E9D426-F5AB-4BFA-9EE7-8633B39823C7}"/>
    <cellStyle name="Normal 17 6 2 2" xfId="5879" xr:uid="{450C1C7D-CDE3-4603-BCCD-513E071C8635}"/>
    <cellStyle name="Normal 17 6 2 2 2" xfId="5880" xr:uid="{3BD5B159-576B-4616-91BC-CFB808F9B69B}"/>
    <cellStyle name="Normal 17 6 2 3" xfId="5881" xr:uid="{8A9CC6FC-2870-44AD-A2FA-F8D96D0A6AB8}"/>
    <cellStyle name="Normal 17 6 3" xfId="5882" xr:uid="{EECDCB27-F256-4DEA-948D-A235B8BCB3D3}"/>
    <cellStyle name="Normal 17 6 3 2" xfId="5883" xr:uid="{14735626-5BC6-4B7E-900B-E8EF8A3A0954}"/>
    <cellStyle name="Normal 17 6 3 2 2" xfId="5884" xr:uid="{A4E3F88A-9441-439F-81A3-ACD885630FC6}"/>
    <cellStyle name="Normal 17 6 3 3" xfId="5885" xr:uid="{5397656C-3980-4D75-ACE6-4037C5BDE7DC}"/>
    <cellStyle name="Normal 17 6 4" xfId="5886" xr:uid="{0B39A51F-937D-4DFB-9953-E60467FA4E5C}"/>
    <cellStyle name="Normal 17 6 4 2" xfId="5887" xr:uid="{7BAE2BB6-BB13-41D7-BF6C-6F07021A428D}"/>
    <cellStyle name="Normal 17 6 5" xfId="5888" xr:uid="{0E2DA8D8-B282-40E0-872B-1AC73246AFFB}"/>
    <cellStyle name="Normal 17 6 6" xfId="49749" xr:uid="{D3FC8727-4DB3-4D90-84C6-F039B9E295D6}"/>
    <cellStyle name="Normal 17 6 7" xfId="5877" xr:uid="{63F956C2-387B-4C74-AC47-205F70096265}"/>
    <cellStyle name="Normal 17 7" xfId="1441" xr:uid="{B4C2125E-96C6-4DB6-85C4-DBEA65217E25}"/>
    <cellStyle name="Normal 17 7 10" xfId="51665" xr:uid="{5B6EBB51-E372-45CE-8EF6-2ACB0C80A55D}"/>
    <cellStyle name="Normal 17 7 11" xfId="51922" xr:uid="{215C7E35-A707-462C-8F07-9C67E5009532}"/>
    <cellStyle name="Normal 17 7 12" xfId="52175" xr:uid="{57E71A3F-ED27-40F1-A7A4-D0A3E57C71AC}"/>
    <cellStyle name="Normal 17 7 13" xfId="52430" xr:uid="{641957BA-675D-44AF-A6AB-8FBBA3918843}"/>
    <cellStyle name="Normal 17 7 14" xfId="52678" xr:uid="{726DE646-4ECC-47AB-9F93-1A01122F8B12}"/>
    <cellStyle name="Normal 17 7 15" xfId="53170" xr:uid="{EE7D7338-915B-4840-9259-0886006DAC36}"/>
    <cellStyle name="Normal 17 7 16" xfId="5889" xr:uid="{F3082494-1B83-4F3C-9C00-B998A0819E89}"/>
    <cellStyle name="Normal 17 7 2" xfId="1869" xr:uid="{8065F9D9-1172-4723-864E-591F57B6F1F7}"/>
    <cellStyle name="Normal 17 7 2 2" xfId="5891" xr:uid="{874D6922-2054-44AB-BB3E-A57CA962D58C}"/>
    <cellStyle name="Normal 17 7 2 2 2" xfId="5892" xr:uid="{B71B3A02-63DE-4276-A73A-71FA0C8AEC5F}"/>
    <cellStyle name="Normal 17 7 2 3" xfId="5893" xr:uid="{9DA8251B-4DBA-48C3-A7CF-0A323C5BD777}"/>
    <cellStyle name="Normal 17 7 2 4" xfId="52925" xr:uid="{3CD2F910-F101-4C6E-8A30-E22C1FCA5E1C}"/>
    <cellStyle name="Normal 17 7 2 5" xfId="53414" xr:uid="{947D6889-8132-4A75-961A-9F7E153E2FBD}"/>
    <cellStyle name="Normal 17 7 2 6" xfId="5890" xr:uid="{1B2AA558-B50D-401C-BBAA-5A6702662CC2}"/>
    <cellStyle name="Normal 17 7 3" xfId="5894" xr:uid="{6856E612-B2B5-478B-B6AD-A22B255FF877}"/>
    <cellStyle name="Normal 17 7 3 2" xfId="5895" xr:uid="{D382120E-6503-4227-AE63-AF5087DD4402}"/>
    <cellStyle name="Normal 17 7 3 2 2" xfId="5896" xr:uid="{FFCCC19D-379A-4DA8-AFF2-9485EE16CDC3}"/>
    <cellStyle name="Normal 17 7 3 3" xfId="5897" xr:uid="{E187BAE0-EE70-4E35-BF36-9692C5E6CEE3}"/>
    <cellStyle name="Normal 17 7 4" xfId="5898" xr:uid="{A41F303E-D172-4E13-A325-905758BAA160}"/>
    <cellStyle name="Normal 17 7 4 2" xfId="5899" xr:uid="{0D7C2BEB-8BC3-47B6-9F6F-D1AD0D25DACC}"/>
    <cellStyle name="Normal 17 7 5" xfId="5900" xr:uid="{C2F4BFFB-DF48-4B91-8F5C-491C6A4E267E}"/>
    <cellStyle name="Normal 17 7 6" xfId="49750" xr:uid="{3EBD82BB-002E-47AC-B394-DAC683C8D6D6}"/>
    <cellStyle name="Normal 17 7 7" xfId="50777" xr:uid="{233169A8-86A8-4FFE-9F0F-F94E0F240B63}"/>
    <cellStyle name="Normal 17 7 8" xfId="51052" xr:uid="{6DF4D714-C230-4406-971B-42593A7B3DB6}"/>
    <cellStyle name="Normal 17 7 9" xfId="51386" xr:uid="{332E8BDA-181D-4390-84E8-615BE76DFD82}"/>
    <cellStyle name="Normal 17 8" xfId="5901" xr:uid="{36E680A1-972A-491A-A70F-31E5E4E57401}"/>
    <cellStyle name="Normal 17 8 10" xfId="51666" xr:uid="{05143303-1785-4177-835A-94FE91812937}"/>
    <cellStyle name="Normal 17 8 11" xfId="51923" xr:uid="{907BC5B2-1AF5-44A9-8DD3-FB5757473332}"/>
    <cellStyle name="Normal 17 8 12" xfId="52176" xr:uid="{11304972-07FE-4FA2-ADBD-7C53243DCE3C}"/>
    <cellStyle name="Normal 17 8 13" xfId="52431" xr:uid="{C961A21F-45C1-42F1-B0C2-EFB5FC2E52C4}"/>
    <cellStyle name="Normal 17 8 14" xfId="52679" xr:uid="{6F789EF5-F99C-436E-BBE8-278C0038659D}"/>
    <cellStyle name="Normal 17 8 15" xfId="53171" xr:uid="{587DED49-0B20-4747-93D8-F38C6EA817C5}"/>
    <cellStyle name="Normal 17 8 2" xfId="5902" xr:uid="{622222A8-E381-4E9F-9486-9C3293D83C0C}"/>
    <cellStyle name="Normal 17 8 2 2" xfId="5903" xr:uid="{6DD2F492-C7FA-404E-BA06-5F87254D2D89}"/>
    <cellStyle name="Normal 17 8 2 2 2" xfId="5904" xr:uid="{5B8171CB-B34F-4401-B7EC-7F832D7881A8}"/>
    <cellStyle name="Normal 17 8 2 3" xfId="5905" xr:uid="{EDD913F1-DB96-4219-B42E-CB9FF0E3EA3B}"/>
    <cellStyle name="Normal 17 8 2 4" xfId="52926" xr:uid="{51C83A3D-94CC-4136-8235-E60EB49235CE}"/>
    <cellStyle name="Normal 17 8 2 5" xfId="53415" xr:uid="{48AC25FF-1BF1-4FD0-8332-EBB3860DCA15}"/>
    <cellStyle name="Normal 17 8 3" xfId="5906" xr:uid="{D2976B14-3650-4EAF-B813-65F7008B67B4}"/>
    <cellStyle name="Normal 17 8 3 2" xfId="5907" xr:uid="{3E11CC66-7322-4926-9C48-39BA917FC9CD}"/>
    <cellStyle name="Normal 17 8 3 2 2" xfId="5908" xr:uid="{6F9DE620-965B-44A7-A98F-EDEFFB99D679}"/>
    <cellStyle name="Normal 17 8 3 3" xfId="5909" xr:uid="{A9B2F460-A66E-4ADC-B828-5E8207429A49}"/>
    <cellStyle name="Normal 17 8 4" xfId="5910" xr:uid="{D4D887FC-C74B-4BC6-BEF7-88084794C43F}"/>
    <cellStyle name="Normal 17 8 4 2" xfId="5911" xr:uid="{C5554FB1-FB3E-4634-BED6-C54D483DEE21}"/>
    <cellStyle name="Normal 17 8 5" xfId="5912" xr:uid="{D6CCFC5F-AB59-4E48-A7AB-5A94CEB7E0CE}"/>
    <cellStyle name="Normal 17 8 6" xfId="49751" xr:uid="{A437BC51-CE89-49D8-8DF2-FA49C032D7BA}"/>
    <cellStyle name="Normal 17 8 7" xfId="50778" xr:uid="{8D89914D-DFFA-4F86-A8DD-E7FD6E32D797}"/>
    <cellStyle name="Normal 17 8 8" xfId="51053" xr:uid="{D103EE60-D9D6-43E5-A7E3-061404CB97CB}"/>
    <cellStyle name="Normal 17 8 9" xfId="51387" xr:uid="{D909F421-0BF6-4BAA-A903-49B2DEDE91E0}"/>
    <cellStyle name="Normal 17 9" xfId="5913" xr:uid="{D6C9A622-B9E1-427C-8C77-C6E5F0CAD609}"/>
    <cellStyle name="Normal 17 9 2" xfId="5914" xr:uid="{826F6D4F-B785-497D-9226-B13E25D7DFA6}"/>
    <cellStyle name="Normal 17 9 2 2" xfId="5915" xr:uid="{C9658E0B-A93B-4897-85CB-CFD195505B18}"/>
    <cellStyle name="Normal 17 9 3" xfId="5916" xr:uid="{EACAD74E-58B2-4B5A-8D65-C72438F67406}"/>
    <cellStyle name="Normal 17 9 4" xfId="49752" xr:uid="{B1DF0220-9F79-4331-97B1-5D92D15A65EE}"/>
    <cellStyle name="Normal 17_05DS" xfId="5917" xr:uid="{F85C78C9-AEF1-4EE6-8135-8FC0ABE1650C}"/>
    <cellStyle name="Normal 170" xfId="5918" xr:uid="{54437FDD-099B-4C80-8646-5B09A17A0AA3}"/>
    <cellStyle name="Normal 171" xfId="5919" xr:uid="{2A5CF073-9F95-49CD-9785-DB5634DD3D69}"/>
    <cellStyle name="Normal 172" xfId="5920" xr:uid="{14A1FCC5-1EB5-4C98-AA75-8E7EBF2145AB}"/>
    <cellStyle name="Normal 173" xfId="5921" xr:uid="{3B85DB41-6109-407A-9D59-301B0D4AB786}"/>
    <cellStyle name="Normal 174" xfId="5922" xr:uid="{44ADED28-2EE9-450D-B55D-8B3A371BA4E8}"/>
    <cellStyle name="Normal 175" xfId="5923" xr:uid="{704E17EE-8756-430C-BA5F-79085505668C}"/>
    <cellStyle name="Normal 176" xfId="5924" xr:uid="{898469C4-416E-44C6-B204-BC38A507DBEB}"/>
    <cellStyle name="Normal 177" xfId="5925" xr:uid="{19BAA16C-CE50-4C2D-8687-36254DC0407A}"/>
    <cellStyle name="Normal 178" xfId="5926" xr:uid="{2174C200-3A82-4F07-8CAE-9A896EDD5379}"/>
    <cellStyle name="Normal 179" xfId="5927" xr:uid="{E33C39DA-51EE-4D85-BB84-1B389C538357}"/>
    <cellStyle name="Normal 18" xfId="1447" xr:uid="{A7EA05A6-8B94-408A-ACD9-C025BD6F9D1B}"/>
    <cellStyle name="Normal 18 10" xfId="5929" xr:uid="{199DFFA0-AD6F-4778-943D-37660FBA99B9}"/>
    <cellStyle name="Normal 18 10 2" xfId="5930" xr:uid="{CDE4A188-C25C-4A07-A41D-3D4FF693A971}"/>
    <cellStyle name="Normal 18 10 2 2" xfId="5931" xr:uid="{508ADE1D-D0F3-4023-B79C-E379A8968ADB}"/>
    <cellStyle name="Normal 18 10 3" xfId="5932" xr:uid="{04E717E2-4C38-4D9C-842D-0E7D80717AC5}"/>
    <cellStyle name="Normal 18 10 4" xfId="45192" xr:uid="{5F87B9E2-7F87-46E3-B20A-64966644127D}"/>
    <cellStyle name="Normal 18 10 5" xfId="52848" xr:uid="{EC345894-ADFA-4BC3-8B23-12A25F6D6550}"/>
    <cellStyle name="Normal 18 10 6" xfId="53338" xr:uid="{F11633AB-1DEF-4C74-8CD8-F5FA86751FDA}"/>
    <cellStyle name="Normal 18 11" xfId="5933" xr:uid="{EAAFB906-5E62-48A2-B962-60953D21E9CF}"/>
    <cellStyle name="Normal 18 11 2" xfId="5934" xr:uid="{AAF7C43E-BF76-48CC-B004-A3AC322C07A8}"/>
    <cellStyle name="Normal 18 11 3" xfId="45194" xr:uid="{115697CE-EC63-483A-AAB3-2E8F809101A3}"/>
    <cellStyle name="Normal 18 11 4" xfId="53088" xr:uid="{4BC01ABE-BC1C-449B-8189-BA3147969CD9}"/>
    <cellStyle name="Normal 18 11 5" xfId="53576" xr:uid="{09B0465D-E633-4CDF-844A-96B33C77C703}"/>
    <cellStyle name="Normal 18 12" xfId="5935" xr:uid="{068AADF2-7CEB-4B1B-A614-8448DE99F881}"/>
    <cellStyle name="Normal 18 13" xfId="45188" xr:uid="{FD500B25-8251-4A26-9FC8-9AB6AB9851C8}"/>
    <cellStyle name="Normal 18 13 2" xfId="51281" xr:uid="{17C4B7E3-2595-451A-BACA-35475128F7C6}"/>
    <cellStyle name="Normal 18 13 2 2" xfId="51565" xr:uid="{153072FC-D047-45A1-83FA-3602FCA1A9F8}"/>
    <cellStyle name="Normal 18 14" xfId="45197" xr:uid="{DBD25826-23F2-4FBD-A306-53D58AB0865E}"/>
    <cellStyle name="Normal 18 15" xfId="50390" xr:uid="{038BF037-6C1C-442F-9B07-2CFAEFF4C48F}"/>
    <cellStyle name="Normal 18 15 2" xfId="51282" xr:uid="{2D92886C-A335-46C6-BC5A-27EFFDCA94EA}"/>
    <cellStyle name="Normal 18 15 2 2" xfId="51563" xr:uid="{7F4ED070-1B47-4624-A283-B694B1D8D354}"/>
    <cellStyle name="Normal 18 16" xfId="50957" xr:uid="{0EA8CA9D-AE4A-474B-9D80-A5601A8BE726}"/>
    <cellStyle name="Normal 18 16 2" xfId="51286" xr:uid="{55C9CC9D-1E0F-431B-B760-59CD7CA7EB86}"/>
    <cellStyle name="Normal 18 17" xfId="51289" xr:uid="{EF31CB62-5C1C-482E-816B-F380C35BEA2D}"/>
    <cellStyle name="Normal 18 18" xfId="51568" xr:uid="{53A588C3-8333-44DE-9C89-BD9FCB3F59BF}"/>
    <cellStyle name="Normal 18 19" xfId="51844" xr:uid="{D8422D85-6D6C-40AD-9DA5-70B8605CC268}"/>
    <cellStyle name="Normal 18 2" xfId="5936" xr:uid="{D43560C4-BAC6-4133-A7CB-5811AB0A194A}"/>
    <cellStyle name="Normal 18 2 2" xfId="49753" xr:uid="{561F3E6B-CEA8-488B-915E-6734CDB0A12D}"/>
    <cellStyle name="Normal 18 20" xfId="52092" xr:uid="{9537C7CD-BE90-46F6-9C6D-FF1C23CA79C3}"/>
    <cellStyle name="Normal 18 21" xfId="52352" xr:uid="{17B65272-8519-4FE6-9ED1-DA74AEBAA75A}"/>
    <cellStyle name="Normal 18 22" xfId="52600" xr:uid="{8DDC549D-4930-4DFC-8444-16E970714676}"/>
    <cellStyle name="Normal 18 23" xfId="53092" xr:uid="{6735C7AB-F593-4D61-B4F1-164350C1B0D6}"/>
    <cellStyle name="Normal 18 24" xfId="5928" xr:uid="{B2E653D1-563B-445E-9277-7BC6B9F7DADA}"/>
    <cellStyle name="Normal 18 3" xfId="5937" xr:uid="{572082CD-A6D8-44BA-B1B2-A22D6188D865}"/>
    <cellStyle name="Normal 18 3 2" xfId="5938" xr:uid="{D2708CFF-E4E5-40BC-BA8B-82789A3B963D}"/>
    <cellStyle name="Normal 18 3 2 2" xfId="49754" xr:uid="{C1039BDC-2AA0-4F1A-A4C1-4FC091570D08}"/>
    <cellStyle name="Normal 18 4" xfId="5939" xr:uid="{E5498394-C765-4D79-8F54-147C99EAFF29}"/>
    <cellStyle name="Normal 18 5" xfId="5940" xr:uid="{40548F26-CC7F-4088-A805-6BCD2DD7D4AF}"/>
    <cellStyle name="Normal 18 5 2" xfId="5941" xr:uid="{B7EE36B6-3C3B-441E-80FA-329EE2B69F3F}"/>
    <cellStyle name="Normal 18 5 2 2" xfId="5942" xr:uid="{399E87D3-7596-4C64-BBE3-C1F65021EC63}"/>
    <cellStyle name="Normal 18 5 2 2 2" xfId="5943" xr:uid="{696D05F8-C275-4974-923E-91E3594E2E6E}"/>
    <cellStyle name="Normal 18 5 2 2 2 2" xfId="5944" xr:uid="{14C1322A-3E12-410E-978C-A9501A9B7193}"/>
    <cellStyle name="Normal 18 5 2 2 3" xfId="5945" xr:uid="{2EC27179-7A25-44D4-A353-9D501DFC358C}"/>
    <cellStyle name="Normal 18 5 2 3" xfId="5946" xr:uid="{84CBB9F1-E06F-420F-B8BA-10376E537E9C}"/>
    <cellStyle name="Normal 18 5 2 3 2" xfId="5947" xr:uid="{D68B4C39-DE17-4A1A-992B-29BE9CEA6AEC}"/>
    <cellStyle name="Normal 18 5 2 3 2 2" xfId="5948" xr:uid="{221D98AA-1ADF-4664-8275-6A2CA035A799}"/>
    <cellStyle name="Normal 18 5 2 3 3" xfId="5949" xr:uid="{C26FCE29-FED0-4851-90F2-357BF22CD1F5}"/>
    <cellStyle name="Normal 18 5 2 4" xfId="5950" xr:uid="{959E5D87-DBF7-4E00-8F9A-138CFC99F21C}"/>
    <cellStyle name="Normal 18 5 2 4 2" xfId="5951" xr:uid="{6A9DD872-0324-4BC7-9882-695BA44EECBB}"/>
    <cellStyle name="Normal 18 5 2 5" xfId="5952" xr:uid="{EB59796C-45AC-4924-B7AE-BD2AA5CB969C}"/>
    <cellStyle name="Normal 18 5 2 6" xfId="49756" xr:uid="{EA3B31AF-A937-4D48-8D61-AF87A26C4255}"/>
    <cellStyle name="Normal 18 5 3" xfId="5953" xr:uid="{AA8DFC20-CF1C-4AB9-8C33-60E17A8E5E3A}"/>
    <cellStyle name="Normal 18 5 3 2" xfId="5954" xr:uid="{490850D7-6029-498E-980B-F905B867D419}"/>
    <cellStyle name="Normal 18 5 3 2 2" xfId="5955" xr:uid="{18CDA498-5F30-48FD-9D54-44F6A97F57AB}"/>
    <cellStyle name="Normal 18 5 3 2 2 2" xfId="5956" xr:uid="{799A6118-A1F1-479A-A015-4C19FA012783}"/>
    <cellStyle name="Normal 18 5 3 2 3" xfId="5957" xr:uid="{AC7A335E-C4D6-45F7-A0A2-428D07A3D8AB}"/>
    <cellStyle name="Normal 18 5 3 3" xfId="5958" xr:uid="{7ED7FFD9-1B5A-44BF-848A-81891D980CB2}"/>
    <cellStyle name="Normal 18 5 3 3 2" xfId="5959" xr:uid="{3100A989-9D42-4824-8943-EC85ECDE64A1}"/>
    <cellStyle name="Normal 18 5 3 3 2 2" xfId="5960" xr:uid="{06DF73D3-AD0B-4269-BF8E-A90BC1FD4DD7}"/>
    <cellStyle name="Normal 18 5 3 3 3" xfId="5961" xr:uid="{91CD3CD9-E72D-445E-83AB-FE575510CD42}"/>
    <cellStyle name="Normal 18 5 3 4" xfId="5962" xr:uid="{F141158C-4AEE-45CE-87F3-CD9E4F4F6910}"/>
    <cellStyle name="Normal 18 5 3 4 2" xfId="5963" xr:uid="{82399AEE-3EA8-4CF6-8E80-755C1B44C981}"/>
    <cellStyle name="Normal 18 5 3 5" xfId="5964" xr:uid="{A1837AA8-B7D9-440A-83F1-C109FC779E93}"/>
    <cellStyle name="Normal 18 5 4" xfId="5965" xr:uid="{079CA2CE-D482-4761-8CE2-645F50A9A517}"/>
    <cellStyle name="Normal 18 5 4 2" xfId="5966" xr:uid="{63F019AF-FB36-4080-B856-0E607A4E8D76}"/>
    <cellStyle name="Normal 18 5 4 2 2" xfId="5967" xr:uid="{0A3BE808-0643-47A3-B2A0-7A4ABD826734}"/>
    <cellStyle name="Normal 18 5 4 2 2 2" xfId="5968" xr:uid="{BF8343B7-508D-40B6-B971-B09FBEC0D76B}"/>
    <cellStyle name="Normal 18 5 4 2 3" xfId="5969" xr:uid="{37B023B9-9AF6-4A79-8598-5A544ECF5585}"/>
    <cellStyle name="Normal 18 5 4 3" xfId="5970" xr:uid="{1A1CE7FF-15DA-4FA7-8D99-273E55837C5E}"/>
    <cellStyle name="Normal 18 5 4 3 2" xfId="5971" xr:uid="{850F47B8-3915-450B-AA88-AEDC643E31D2}"/>
    <cellStyle name="Normal 18 5 4 3 2 2" xfId="5972" xr:uid="{4A72F55B-012C-4479-AAC5-7F4F1A74B346}"/>
    <cellStyle name="Normal 18 5 4 3 3" xfId="5973" xr:uid="{6260606E-E340-45C6-BED4-A1DE1D7E25AA}"/>
    <cellStyle name="Normal 18 5 4 4" xfId="5974" xr:uid="{CE2F1443-F3AD-4099-8D4E-9C92999AB26A}"/>
    <cellStyle name="Normal 18 5 4 4 2" xfId="5975" xr:uid="{B8DF236E-E62E-4751-B98C-BD4E63D0978A}"/>
    <cellStyle name="Normal 18 5 4 5" xfId="5976" xr:uid="{D359460D-27C7-4413-87DA-915B7BF76DA8}"/>
    <cellStyle name="Normal 18 5 5" xfId="5977" xr:uid="{180F2402-3E2A-4BFE-8C60-AFDBAF0846E4}"/>
    <cellStyle name="Normal 18 5 5 2" xfId="5978" xr:uid="{43D00E20-32EB-4810-90A5-9C37BDB82727}"/>
    <cellStyle name="Normal 18 5 5 2 2" xfId="5979" xr:uid="{F305C50E-BCE7-454C-969E-CEEC32E75002}"/>
    <cellStyle name="Normal 18 5 5 3" xfId="5980" xr:uid="{12501671-E0E3-492A-802E-984563F817ED}"/>
    <cellStyle name="Normal 18 5 6" xfId="5981" xr:uid="{72FF57D9-F68D-40FD-9466-15D2A616D20F}"/>
    <cellStyle name="Normal 18 5 6 2" xfId="5982" xr:uid="{E6777C40-8EF7-4B43-9BE1-594F16E6CDE2}"/>
    <cellStyle name="Normal 18 5 6 2 2" xfId="5983" xr:uid="{1A516FD6-14AB-4E95-A88A-D7D0910D5055}"/>
    <cellStyle name="Normal 18 5 6 3" xfId="5984" xr:uid="{A8590890-8314-43C6-A442-68080DFBF898}"/>
    <cellStyle name="Normal 18 5 7" xfId="5985" xr:uid="{D9B9A080-6FC9-4701-AF0D-04FA29F5AFFC}"/>
    <cellStyle name="Normal 18 5 7 2" xfId="5986" xr:uid="{9D9DEAF0-7828-4D56-A601-0F861D0B50C8}"/>
    <cellStyle name="Normal 18 5 8" xfId="5987" xr:uid="{9D76A8D0-1E48-40B3-9D54-BFEDB48F0911}"/>
    <cellStyle name="Normal 18 5 9" xfId="49755" xr:uid="{3EDBBFF8-37B1-41A1-8402-3D0DE892CF28}"/>
    <cellStyle name="Normal 18 5_15NS" xfId="5988" xr:uid="{31B7025C-B1F4-4E52-8D9C-6B0097306886}"/>
    <cellStyle name="Normal 18 6" xfId="5989" xr:uid="{C10D204F-6A64-475A-9A21-74C44587E625}"/>
    <cellStyle name="Normal 18 6 2" xfId="5990" xr:uid="{B6DA1673-03EA-479C-8871-97BD306A5E12}"/>
    <cellStyle name="Normal 18 6 2 2" xfId="5991" xr:uid="{0ECD6F6E-67CD-4A2B-AC2E-E1E94B88B2FF}"/>
    <cellStyle name="Normal 18 6 2 2 2" xfId="5992" xr:uid="{CDB05E9D-0947-41BC-AFE8-84A958F6D87D}"/>
    <cellStyle name="Normal 18 6 2 3" xfId="5993" xr:uid="{7EFC71E2-3405-4ACC-9475-4EB0EE9D4551}"/>
    <cellStyle name="Normal 18 6 3" xfId="5994" xr:uid="{CF76A212-83A1-4B22-B1A9-75B92C9C7C88}"/>
    <cellStyle name="Normal 18 6 3 2" xfId="5995" xr:uid="{D2175E1B-A87F-459C-9093-B245B95E0100}"/>
    <cellStyle name="Normal 18 6 3 2 2" xfId="5996" xr:uid="{43E5E6AA-EF99-4EAA-B101-78E3FA8B2A1A}"/>
    <cellStyle name="Normal 18 6 3 3" xfId="5997" xr:uid="{3D3C2AAC-9794-414C-AECA-845C7A22B41F}"/>
    <cellStyle name="Normal 18 6 4" xfId="5998" xr:uid="{445DCE99-9436-42A1-9542-148467F794DC}"/>
    <cellStyle name="Normal 18 6 4 2" xfId="5999" xr:uid="{C67198F3-73B4-45B4-AA48-94FCD21538B3}"/>
    <cellStyle name="Normal 18 6 5" xfId="6000" xr:uid="{9AB295DE-FE68-432E-A334-41DA1674C92C}"/>
    <cellStyle name="Normal 18 6 6" xfId="49757" xr:uid="{CCC65BF4-6E9B-4E72-8197-0EEB3A6291DF}"/>
    <cellStyle name="Normal 18 7" xfId="6001" xr:uid="{72013FF7-AF84-4F9E-B185-87B41ECEB890}"/>
    <cellStyle name="Normal 18 7 10" xfId="51667" xr:uid="{93FA416E-FB95-4918-8684-8B303BEB91E9}"/>
    <cellStyle name="Normal 18 7 11" xfId="51924" xr:uid="{D7469F6B-4AA2-4ABC-AECE-BA08FC42C473}"/>
    <cellStyle name="Normal 18 7 12" xfId="52177" xr:uid="{1EB80C7A-0959-4752-A7DA-5CFAD1A60911}"/>
    <cellStyle name="Normal 18 7 13" xfId="52432" xr:uid="{C87CB802-542B-4D5A-BEB8-5CDEF5A43DA1}"/>
    <cellStyle name="Normal 18 7 14" xfId="52680" xr:uid="{447F8FB3-DE7E-4DA1-A547-E5911AB419C1}"/>
    <cellStyle name="Normal 18 7 15" xfId="53172" xr:uid="{DC42FA27-1256-47B9-BD0B-AC50C497A17C}"/>
    <cellStyle name="Normal 18 7 2" xfId="6002" xr:uid="{A769D22E-2D1E-4166-B63E-A8F0F38A805B}"/>
    <cellStyle name="Normal 18 7 2 2" xfId="6003" xr:uid="{AB3C7F3D-5E88-49FA-AE80-177A17EE3E77}"/>
    <cellStyle name="Normal 18 7 2 2 2" xfId="6004" xr:uid="{CB562ECA-7DCF-4A84-90C6-CBEC58F3BE24}"/>
    <cellStyle name="Normal 18 7 2 3" xfId="6005" xr:uid="{505DCB7B-89D4-4E08-8277-0A492D475F52}"/>
    <cellStyle name="Normal 18 7 2 4" xfId="52927" xr:uid="{9C865E38-AC68-4D20-B5A6-975A0DFD9763}"/>
    <cellStyle name="Normal 18 7 2 5" xfId="53416" xr:uid="{B2850BD5-64B2-4B55-B2B2-53083C2FE0CC}"/>
    <cellStyle name="Normal 18 7 3" xfId="6006" xr:uid="{E68CE6EE-1463-48FD-ADC9-353AC697673A}"/>
    <cellStyle name="Normal 18 7 3 2" xfId="6007" xr:uid="{19BE839A-2B00-47A9-BCEE-D4E470670BB1}"/>
    <cellStyle name="Normal 18 7 3 2 2" xfId="6008" xr:uid="{401C544A-4F25-4BEE-90BB-9A9B4B1A3DD0}"/>
    <cellStyle name="Normal 18 7 3 3" xfId="6009" xr:uid="{347160A9-7D2B-451B-8EF8-829FA00BDCDF}"/>
    <cellStyle name="Normal 18 7 4" xfId="6010" xr:uid="{56DF839B-C647-4E65-B2F9-A26691F78D84}"/>
    <cellStyle name="Normal 18 7 4 2" xfId="6011" xr:uid="{09068458-D73A-4F2B-93DE-110C2A266DBB}"/>
    <cellStyle name="Normal 18 7 5" xfId="6012" xr:uid="{D0FAC983-07C1-4EFB-8536-54FAF9F35089}"/>
    <cellStyle name="Normal 18 7 6" xfId="49758" xr:uid="{C3E21611-3E6C-43AE-9C89-6CD1C022EE35}"/>
    <cellStyle name="Normal 18 7 7" xfId="50779" xr:uid="{C77130E3-C775-4629-98EC-608D8EA63196}"/>
    <cellStyle name="Normal 18 7 8" xfId="51054" xr:uid="{F7202C93-CBF2-4607-B8AF-724CF4E486D6}"/>
    <cellStyle name="Normal 18 7 9" xfId="51388" xr:uid="{A6FF8059-59C4-48CB-AD87-6A4655D6A7C5}"/>
    <cellStyle name="Normal 18 8" xfId="6013" xr:uid="{4C251A34-75AC-4E44-A91D-0A1D9CB2C975}"/>
    <cellStyle name="Normal 18 8 10" xfId="51668" xr:uid="{7859DFA4-254D-411B-94E4-2438D2059F23}"/>
    <cellStyle name="Normal 18 8 11" xfId="51925" xr:uid="{7A6758CB-DF5D-4B85-A9F0-F41364CF620B}"/>
    <cellStyle name="Normal 18 8 12" xfId="52178" xr:uid="{1B130B0C-8BBF-45ED-9DC3-D6E7C2EF9631}"/>
    <cellStyle name="Normal 18 8 13" xfId="52433" xr:uid="{D0FC91FE-A43A-4999-BE4F-4818422877D9}"/>
    <cellStyle name="Normal 18 8 14" xfId="52681" xr:uid="{2923498F-9622-4E89-9B29-2D6AAFA7D23E}"/>
    <cellStyle name="Normal 18 8 15" xfId="53173" xr:uid="{53CB8C29-73D4-4E95-99A7-B89B526DAABF}"/>
    <cellStyle name="Normal 18 8 2" xfId="6014" xr:uid="{8FC2BF76-C93A-4AAD-A4C1-6C3E3894FD8A}"/>
    <cellStyle name="Normal 18 8 2 2" xfId="6015" xr:uid="{AA2E6FB8-60AD-45A5-8BD4-9F5E0C6AFCAB}"/>
    <cellStyle name="Normal 18 8 2 2 2" xfId="6016" xr:uid="{CA9AB66F-03E4-4FA0-97E0-098871603A5C}"/>
    <cellStyle name="Normal 18 8 2 3" xfId="6017" xr:uid="{24828269-1D1D-40A5-BB71-8E70096A4156}"/>
    <cellStyle name="Normal 18 8 2 4" xfId="52928" xr:uid="{53E7612B-8FAD-4611-A60C-0AF088CE13A9}"/>
    <cellStyle name="Normal 18 8 2 5" xfId="53417" xr:uid="{C1ACEA4C-868E-446B-927A-A9A7AB41D528}"/>
    <cellStyle name="Normal 18 8 3" xfId="6018" xr:uid="{CED70534-0B54-41DA-9414-BD1B44D24439}"/>
    <cellStyle name="Normal 18 8 3 2" xfId="6019" xr:uid="{C9242A75-F41A-4512-8515-95A4A0348D4C}"/>
    <cellStyle name="Normal 18 8 3 2 2" xfId="6020" xr:uid="{D714FADB-21BF-402D-9E3B-CE3B862C7E3B}"/>
    <cellStyle name="Normal 18 8 3 3" xfId="6021" xr:uid="{DCC0C5E6-4529-4969-9B31-FBF8B5797FE2}"/>
    <cellStyle name="Normal 18 8 4" xfId="6022" xr:uid="{830E804A-7603-441A-BCB9-BB61045C6253}"/>
    <cellStyle name="Normal 18 8 4 2" xfId="6023" xr:uid="{B1080D6E-046D-439B-890A-6783CB8B1704}"/>
    <cellStyle name="Normal 18 8 5" xfId="6024" xr:uid="{8E7B611D-D0EC-4C47-B948-3014346B068D}"/>
    <cellStyle name="Normal 18 8 6" xfId="49759" xr:uid="{98DB46B1-3395-4228-AA44-7D9811D5496E}"/>
    <cellStyle name="Normal 18 8 7" xfId="50780" xr:uid="{F148EEE4-87ED-4F4F-801F-A0283BD1D047}"/>
    <cellStyle name="Normal 18 8 8" xfId="51055" xr:uid="{CACA325A-2347-497F-9481-8F7E9EFF57A8}"/>
    <cellStyle name="Normal 18 8 9" xfId="51389" xr:uid="{301F4C67-C00F-478A-83A1-933116022B4A}"/>
    <cellStyle name="Normal 18 9" xfId="6025" xr:uid="{8DDD255F-316A-41E5-AFD2-1C3527057DD9}"/>
    <cellStyle name="Normal 18 9 2" xfId="6026" xr:uid="{91EEB289-3588-4DAA-B240-191CB31CFCA2}"/>
    <cellStyle name="Normal 18 9 2 2" xfId="6027" xr:uid="{602B0512-45D5-453D-B59C-61E6EFC89C7A}"/>
    <cellStyle name="Normal 18 9 3" xfId="6028" xr:uid="{79A37989-2AB5-459B-A206-A1FA57339D5D}"/>
    <cellStyle name="Normal 18 9 4" xfId="49760" xr:uid="{C88DCFD7-23EC-45E6-A6C6-6C46FBBC25A5}"/>
    <cellStyle name="Normal 18_05DS" xfId="6029" xr:uid="{88FF6B4B-A5A9-453B-8C7E-0A0F53A17FB8}"/>
    <cellStyle name="Normal 180" xfId="6030" xr:uid="{015D51D0-B6C5-4880-8BFB-6EB4D41D7514}"/>
    <cellStyle name="Normal 181" xfId="6031" xr:uid="{700025A8-37F5-4300-B72F-E0367EA52277}"/>
    <cellStyle name="Normal 182" xfId="6032" xr:uid="{6CE7E30D-A49A-468E-8456-1435D23B97EC}"/>
    <cellStyle name="Normal 183" xfId="6033" xr:uid="{7433DA1F-88BA-4661-8568-197C8095A2DD}"/>
    <cellStyle name="Normal 184" xfId="6034" xr:uid="{4F0A2927-BFCA-45C8-848F-3EE1ADFC73C5}"/>
    <cellStyle name="Normal 185" xfId="6035" xr:uid="{6B6F58EB-8E4B-4AD3-AD9B-E4D093E0D6B3}"/>
    <cellStyle name="Normal 186" xfId="6036" xr:uid="{1FDB6976-E8E6-41B8-9B0E-5BA8EE2CB71D}"/>
    <cellStyle name="Normal 187" xfId="6037" xr:uid="{97E79554-69B6-4A73-9F7B-0088CB9F32CA}"/>
    <cellStyle name="Normal 188" xfId="6038" xr:uid="{4CCBF619-30C2-4D63-A105-0476CE6D04AE}"/>
    <cellStyle name="Normal 189" xfId="6039" xr:uid="{2FD278A2-4E64-4C8A-9B6E-DA1C78398A8B}"/>
    <cellStyle name="Normal 19" xfId="1448" xr:uid="{DB72D712-CFEE-40A2-AB94-0AEEB01601F5}"/>
    <cellStyle name="Normal 19 10" xfId="6041" xr:uid="{8B5D4CDA-7C0A-4644-8ECB-DBDD8600D38C}"/>
    <cellStyle name="Normal 19 10 2" xfId="6042" xr:uid="{3B990CBA-5E17-438E-A58C-901875F4E8F8}"/>
    <cellStyle name="Normal 19 10 2 2" xfId="6043" xr:uid="{EAB64C93-7658-4325-8BA8-ECE3CBACB954}"/>
    <cellStyle name="Normal 19 10 3" xfId="6044" xr:uid="{63178EBC-7051-4AB2-8D0C-86B82C46C378}"/>
    <cellStyle name="Normal 19 11" xfId="6045" xr:uid="{DAE39920-3A89-4505-AD99-1E77DC003257}"/>
    <cellStyle name="Normal 19 11 2" xfId="6046" xr:uid="{1D5E6E80-3797-46FA-BB49-685C773DA1B5}"/>
    <cellStyle name="Normal 19 12" xfId="6047" xr:uid="{B09BD992-8ACC-45CC-B291-E436ECD6431C}"/>
    <cellStyle name="Normal 19 13" xfId="49761" xr:uid="{CD480358-3495-46B1-8FE4-D137CDA6C641}"/>
    <cellStyle name="Normal 19 14" xfId="6040" xr:uid="{A1856869-55CF-4230-8EB1-D5BCA8FA9B8E}"/>
    <cellStyle name="Normal 19 2" xfId="6048" xr:uid="{1556156B-A7B8-479D-B96F-026327642229}"/>
    <cellStyle name="Normal 19 2 2" xfId="49762" xr:uid="{97DE3271-F59A-4CA6-A4C0-61B329928224}"/>
    <cellStyle name="Normal 19 3" xfId="6049" xr:uid="{F58EF64F-9218-4063-B2A1-CC5F08DF5DAE}"/>
    <cellStyle name="Normal 19 3 2" xfId="6050" xr:uid="{B278C69C-95EF-4DB8-A3ED-57C3A99E4649}"/>
    <cellStyle name="Normal 19 4" xfId="6051" xr:uid="{B0D05E01-C0BB-48CD-946F-2A7AFCBE1D4B}"/>
    <cellStyle name="Normal 19 5" xfId="6052" xr:uid="{8523E3D5-4676-4A9C-8264-E1910E329C56}"/>
    <cellStyle name="Normal 19 5 2" xfId="6053" xr:uid="{E1796212-4246-4DEE-9342-95C67E91949C}"/>
    <cellStyle name="Normal 19 5 2 2" xfId="6054" xr:uid="{1E727805-E5D5-4CF6-8DBC-16825A61BA82}"/>
    <cellStyle name="Normal 19 5 2 2 2" xfId="6055" xr:uid="{722E2342-A707-49EB-9A88-F16DBE6FA98B}"/>
    <cellStyle name="Normal 19 5 2 2 2 2" xfId="6056" xr:uid="{BB73896C-139E-445B-9620-DB448951E718}"/>
    <cellStyle name="Normal 19 5 2 2 3" xfId="6057" xr:uid="{46B705FC-5D65-4ABD-8D2F-6C9CBAED2FE4}"/>
    <cellStyle name="Normal 19 5 2 3" xfId="6058" xr:uid="{EDD2713A-9AA6-4BAE-AC66-775D2906A1B6}"/>
    <cellStyle name="Normal 19 5 2 3 2" xfId="6059" xr:uid="{259B3E84-D823-4121-B3A1-8861FA010702}"/>
    <cellStyle name="Normal 19 5 2 3 2 2" xfId="6060" xr:uid="{CEE4A678-1270-42F2-A421-5D2D82EC20E5}"/>
    <cellStyle name="Normal 19 5 2 3 3" xfId="6061" xr:uid="{CC721E68-C7E6-4E33-9F6E-3A074381C24F}"/>
    <cellStyle name="Normal 19 5 2 4" xfId="6062" xr:uid="{EFFB5945-7B1D-4C69-A53A-8547DC799946}"/>
    <cellStyle name="Normal 19 5 2 4 2" xfId="6063" xr:uid="{C443C422-3E96-444C-8F89-644576CCD37D}"/>
    <cellStyle name="Normal 19 5 2 5" xfId="6064" xr:uid="{819484C6-231A-4863-B3DD-3AEB45B055C5}"/>
    <cellStyle name="Normal 19 5 2 6" xfId="49764" xr:uid="{32C343E7-9F59-438D-B702-FD719BB7EFE8}"/>
    <cellStyle name="Normal 19 5 3" xfId="6065" xr:uid="{50A71B7A-1C39-4EF0-BC90-DC4A3BD710EE}"/>
    <cellStyle name="Normal 19 5 3 2" xfId="6066" xr:uid="{F997EEF3-3CD9-45D7-AE85-D171C0005D2C}"/>
    <cellStyle name="Normal 19 5 3 2 2" xfId="6067" xr:uid="{D9295367-23FC-4FE6-976D-1DE8A2B6D83A}"/>
    <cellStyle name="Normal 19 5 3 2 2 2" xfId="6068" xr:uid="{E143456A-3544-4A55-9579-27F130DCEB53}"/>
    <cellStyle name="Normal 19 5 3 2 3" xfId="6069" xr:uid="{FB528697-1EA5-4A4D-88FA-0E06FA07B7F4}"/>
    <cellStyle name="Normal 19 5 3 3" xfId="6070" xr:uid="{18D99386-B897-4A45-91DC-0FF7B3DAB4D7}"/>
    <cellStyle name="Normal 19 5 3 3 2" xfId="6071" xr:uid="{D7123E46-2C17-4087-B441-667BCAF0EE45}"/>
    <cellStyle name="Normal 19 5 3 3 2 2" xfId="6072" xr:uid="{E5237EF5-0AF7-4D96-9964-894FE885E201}"/>
    <cellStyle name="Normal 19 5 3 3 3" xfId="6073" xr:uid="{2B98E9AB-421C-4B4C-B90B-52317574E2F9}"/>
    <cellStyle name="Normal 19 5 3 4" xfId="6074" xr:uid="{FA7B94CE-0593-44D1-A403-5FE1FECF221A}"/>
    <cellStyle name="Normal 19 5 3 4 2" xfId="6075" xr:uid="{C0EAD426-370D-49DC-A700-2894620D8248}"/>
    <cellStyle name="Normal 19 5 3 5" xfId="6076" xr:uid="{BD38FEC8-152C-4A3B-9AF0-6AA7DA55102F}"/>
    <cellStyle name="Normal 19 5 4" xfId="6077" xr:uid="{68E439CF-0D7E-4FCD-8344-C5F98D80F77B}"/>
    <cellStyle name="Normal 19 5 4 2" xfId="6078" xr:uid="{66A85EA6-4461-4B0D-BEC2-0FEB42F6CAD3}"/>
    <cellStyle name="Normal 19 5 4 2 2" xfId="6079" xr:uid="{DB5466EA-211E-4C09-AC84-652E417DB2FE}"/>
    <cellStyle name="Normal 19 5 4 2 2 2" xfId="6080" xr:uid="{870E7187-C7E2-44BA-9E86-2DE6E0D8F27A}"/>
    <cellStyle name="Normal 19 5 4 2 3" xfId="6081" xr:uid="{D206A324-6655-466F-A9B9-4CFE023CF0A7}"/>
    <cellStyle name="Normal 19 5 4 3" xfId="6082" xr:uid="{894655DB-3973-4667-8E15-D89C0B4C1E2B}"/>
    <cellStyle name="Normal 19 5 4 3 2" xfId="6083" xr:uid="{D36C012F-6353-4845-A362-657D45C36E59}"/>
    <cellStyle name="Normal 19 5 4 3 2 2" xfId="6084" xr:uid="{7E70B4C6-8E5E-4DDD-93D1-433B001F9516}"/>
    <cellStyle name="Normal 19 5 4 3 3" xfId="6085" xr:uid="{0FB87145-452C-47A5-BA29-78F817DF608A}"/>
    <cellStyle name="Normal 19 5 4 4" xfId="6086" xr:uid="{ECFC03B5-EA5C-4D48-8121-F2DA23935D6F}"/>
    <cellStyle name="Normal 19 5 4 4 2" xfId="6087" xr:uid="{071E7349-C651-49E4-9ACC-621E644BEBD7}"/>
    <cellStyle name="Normal 19 5 4 5" xfId="6088" xr:uid="{9A0BBCF1-CFB8-4157-8FEC-FBB3C844DED3}"/>
    <cellStyle name="Normal 19 5 5" xfId="6089" xr:uid="{FA2456E6-E33B-48B9-92DF-9F14380A5D52}"/>
    <cellStyle name="Normal 19 5 5 2" xfId="6090" xr:uid="{934D90D0-6B05-42FD-B2BC-07E817A81B6D}"/>
    <cellStyle name="Normal 19 5 5 2 2" xfId="6091" xr:uid="{F8D5F8E9-52B9-4255-B095-B8DD8FF75B94}"/>
    <cellStyle name="Normal 19 5 5 3" xfId="6092" xr:uid="{ECD4AB8E-D0B3-40AE-AF43-B3187CE2FDF0}"/>
    <cellStyle name="Normal 19 5 6" xfId="6093" xr:uid="{7C214747-6473-4D37-82B3-7AA5FAEFD616}"/>
    <cellStyle name="Normal 19 5 6 2" xfId="6094" xr:uid="{1182E797-617A-4C7C-8D18-42582F84881E}"/>
    <cellStyle name="Normal 19 5 6 2 2" xfId="6095" xr:uid="{000C9E3B-7B7E-4F4C-A5E3-3D2CAE85F473}"/>
    <cellStyle name="Normal 19 5 6 3" xfId="6096" xr:uid="{CD51E936-425F-4843-88C3-8337BFE7F742}"/>
    <cellStyle name="Normal 19 5 7" xfId="6097" xr:uid="{3F5F45F2-55DD-47E6-804B-490DCBC622DD}"/>
    <cellStyle name="Normal 19 5 7 2" xfId="6098" xr:uid="{B800FDFF-1C9C-433A-9B77-80C2A7EEB661}"/>
    <cellStyle name="Normal 19 5 8" xfId="6099" xr:uid="{DDBC92C2-F932-41B3-BFD4-5DC0C3CDC573}"/>
    <cellStyle name="Normal 19 5 9" xfId="49763" xr:uid="{D92376ED-92E9-4A5D-8680-AF442DF17332}"/>
    <cellStyle name="Normal 19 5_15NS" xfId="6100" xr:uid="{6BAEDB5B-4E95-454C-804A-2DB76C7EE912}"/>
    <cellStyle name="Normal 19 6" xfId="6101" xr:uid="{89FBC287-0DF9-4474-94BE-6FE94A497C28}"/>
    <cellStyle name="Normal 19 6 2" xfId="6102" xr:uid="{282B0FC6-BE49-446A-9F09-18061AB169D4}"/>
    <cellStyle name="Normal 19 6 2 2" xfId="6103" xr:uid="{E22ADA2C-67B8-4F7C-AA89-53A43201EE51}"/>
    <cellStyle name="Normal 19 6 2 2 2" xfId="6104" xr:uid="{650004B9-94B0-4EED-B57F-466F598190ED}"/>
    <cellStyle name="Normal 19 6 2 3" xfId="6105" xr:uid="{56856FBF-5808-4FBE-9B52-8490149AF29E}"/>
    <cellStyle name="Normal 19 6 3" xfId="6106" xr:uid="{D1099CB4-BF34-497C-80EB-F7F0609B0FF2}"/>
    <cellStyle name="Normal 19 6 3 2" xfId="6107" xr:uid="{04DEF2EC-5D68-4DD7-852D-86BC55FD57B7}"/>
    <cellStyle name="Normal 19 6 3 2 2" xfId="6108" xr:uid="{601B65FA-280B-4149-99F2-D220D27DD333}"/>
    <cellStyle name="Normal 19 6 3 3" xfId="6109" xr:uid="{40B9A119-556C-47F8-AB0A-FC1EB0AC0FE2}"/>
    <cellStyle name="Normal 19 6 4" xfId="6110" xr:uid="{5CDDBB55-3325-4D2A-BC7C-EF1BE76CDA1F}"/>
    <cellStyle name="Normal 19 6 4 2" xfId="6111" xr:uid="{0EF45190-E07E-46B1-9932-57DBBD3C27E5}"/>
    <cellStyle name="Normal 19 6 5" xfId="6112" xr:uid="{12D49087-2E99-45E3-921F-6B7DD846F714}"/>
    <cellStyle name="Normal 19 6 6" xfId="49765" xr:uid="{1E069A30-2B2F-4047-B5C3-D3A1F67D9459}"/>
    <cellStyle name="Normal 19 7" xfId="6113" xr:uid="{8A4465FC-A06F-4D2F-9F52-B5662CCB65A0}"/>
    <cellStyle name="Normal 19 7 2" xfId="6114" xr:uid="{0E769E5A-B2A2-4B2C-B7DC-7F200988E510}"/>
    <cellStyle name="Normal 19 7 2 2" xfId="6115" xr:uid="{B39B42AE-1DF9-45A6-A05F-C983E7862D79}"/>
    <cellStyle name="Normal 19 7 2 2 2" xfId="6116" xr:uid="{9388A721-6791-4737-94E5-FC251029DFFE}"/>
    <cellStyle name="Normal 19 7 2 3" xfId="6117" xr:uid="{23084C3A-9BA7-410D-8DC8-EC343C10A0C7}"/>
    <cellStyle name="Normal 19 7 3" xfId="6118" xr:uid="{189A2749-A937-4A19-BB2E-BD44A3FD659A}"/>
    <cellStyle name="Normal 19 7 3 2" xfId="6119" xr:uid="{2ED7DE1F-DC99-4687-8B4A-8B8CD8A6E51E}"/>
    <cellStyle name="Normal 19 7 3 2 2" xfId="6120" xr:uid="{FFA02FE1-EFA9-4DCE-A543-8F85B34ACAFC}"/>
    <cellStyle name="Normal 19 7 3 3" xfId="6121" xr:uid="{3AD1BDE0-2994-4F31-BAD3-36BB7056A1A6}"/>
    <cellStyle name="Normal 19 7 4" xfId="6122" xr:uid="{E4BCE3EA-2264-47D6-9CC3-89D4D32148DB}"/>
    <cellStyle name="Normal 19 7 4 2" xfId="6123" xr:uid="{53CDC8A1-4A0E-4781-9181-B2AE2236E53F}"/>
    <cellStyle name="Normal 19 7 5" xfId="6124" xr:uid="{50270F7B-752D-4340-88CF-E72E48883E71}"/>
    <cellStyle name="Normal 19 7 6" xfId="49766" xr:uid="{4770DC20-A50E-41BA-862D-92EF5B1E1B42}"/>
    <cellStyle name="Normal 19 8" xfId="6125" xr:uid="{751CFB30-322B-4CDB-A5FE-E1BF0200FC41}"/>
    <cellStyle name="Normal 19 8 2" xfId="6126" xr:uid="{67E17C36-A936-46E0-8E37-13BACB760766}"/>
    <cellStyle name="Normal 19 8 2 2" xfId="6127" xr:uid="{16E8773D-225C-4922-87ED-C3676D1FE608}"/>
    <cellStyle name="Normal 19 8 2 2 2" xfId="6128" xr:uid="{F184B6A1-B475-44F6-890E-211F1FF581F5}"/>
    <cellStyle name="Normal 19 8 2 3" xfId="6129" xr:uid="{CA6F0141-1E95-4E3C-B785-CFA3F01614D7}"/>
    <cellStyle name="Normal 19 8 3" xfId="6130" xr:uid="{99D4C482-33C0-49E5-9F12-30F8F2A80DBF}"/>
    <cellStyle name="Normal 19 8 3 2" xfId="6131" xr:uid="{0747D57F-C0D9-48C1-A5FA-1130FA31F970}"/>
    <cellStyle name="Normal 19 8 3 2 2" xfId="6132" xr:uid="{DF148B22-9C7B-4B7D-8E1A-FBE56D69DB8C}"/>
    <cellStyle name="Normal 19 8 3 3" xfId="6133" xr:uid="{86ABE1B8-98FA-4209-ADDC-1E1719F65A0A}"/>
    <cellStyle name="Normal 19 8 4" xfId="6134" xr:uid="{276AB61C-CC17-4A71-8EA7-9329A612E62E}"/>
    <cellStyle name="Normal 19 8 4 2" xfId="6135" xr:uid="{3829F19A-E200-4542-AE07-AD224AB2961F}"/>
    <cellStyle name="Normal 19 8 5" xfId="6136" xr:uid="{302385D0-0897-4E5B-AB0E-5CA2EDB54288}"/>
    <cellStyle name="Normal 19 9" xfId="6137" xr:uid="{9E2235BC-9E3F-40BC-ADD1-57D74EE5A786}"/>
    <cellStyle name="Normal 19 9 2" xfId="6138" xr:uid="{BE13E2E4-CA0C-415E-B435-7B279C55BE34}"/>
    <cellStyle name="Normal 19 9 2 2" xfId="6139" xr:uid="{1031EF15-7051-41B9-A009-60C01DA74A9B}"/>
    <cellStyle name="Normal 19 9 3" xfId="6140" xr:uid="{D5351333-8AEC-4B70-818D-58CCE95B5E0C}"/>
    <cellStyle name="Normal 19_05DS" xfId="6141" xr:uid="{A71FEF21-5D17-4CED-A9CE-5662745E0431}"/>
    <cellStyle name="Normal 190" xfId="6142" xr:uid="{9866CA06-A3CC-456F-854A-9544F07A4E36}"/>
    <cellStyle name="Normal 191" xfId="6143" xr:uid="{2636431E-B680-47D5-8B5E-A9D66E0D91CF}"/>
    <cellStyle name="Normal 192" xfId="6144" xr:uid="{70AF2C97-B3FD-4636-8C70-04E0A11DB886}"/>
    <cellStyle name="Normal 193" xfId="6145" xr:uid="{0FA28BE4-5CAE-4869-9D23-9B1B033991E5}"/>
    <cellStyle name="Normal 194" xfId="6146" xr:uid="{1D4447B0-0342-4C7E-8E32-7ABB17D21672}"/>
    <cellStyle name="Normal 195" xfId="6147" xr:uid="{7D98EDB2-CD66-47B8-AAAD-230863D6680F}"/>
    <cellStyle name="Normal 196" xfId="6148" xr:uid="{4F1963A5-30F6-4719-A8A3-66A52A2D7F61}"/>
    <cellStyle name="Normal 197" xfId="6149" xr:uid="{EA4D64F0-A939-451A-B6B9-BD2BB6947B2D}"/>
    <cellStyle name="Normal 198" xfId="6150" xr:uid="{029D78A9-4333-4EE0-9DEF-B8DFFD01C788}"/>
    <cellStyle name="Normal 199" xfId="6151" xr:uid="{6B9077CE-7B19-4D5B-8C64-837C0E530784}"/>
    <cellStyle name="Normal 2" xfId="7" xr:uid="{00000000-0005-0000-0000-000064000000}"/>
    <cellStyle name="Normal 2 10" xfId="1450" xr:uid="{DB1A3D06-14E7-411D-B195-69D10255E76D}"/>
    <cellStyle name="Normal 2 10 2" xfId="44739" xr:uid="{219A94A7-490D-4F42-91F1-E2C93BA79EE4}"/>
    <cellStyle name="Normal 2 10 2 2" xfId="56172" xr:uid="{B51C6C1F-8199-4D3C-9CC3-6FA12CCE28B9}"/>
    <cellStyle name="Normal 2 10 3" xfId="49767" xr:uid="{32578F37-4A5D-46E4-8AE8-EEC966C7BE69}"/>
    <cellStyle name="Normal 2 10 3 2" xfId="56478" xr:uid="{7BAE4CE7-1E62-41B1-AECB-0CC7823C8731}"/>
    <cellStyle name="Normal 2 10 4" xfId="6152" xr:uid="{953AD94B-1C11-48D9-AFD7-43DB9A506406}"/>
    <cellStyle name="Normal 2 100" xfId="6153" xr:uid="{0F516ACE-1E41-44AD-9E3E-2D6B03E73EB4}"/>
    <cellStyle name="Normal 2 101" xfId="6154" xr:uid="{E9558731-739C-436E-924D-ECEFFD9BD60A}"/>
    <cellStyle name="Normal 2 102" xfId="6155" xr:uid="{F6E27E75-1993-40F1-AD97-DF44C072902A}"/>
    <cellStyle name="Normal 2 103" xfId="6156" xr:uid="{89452DDA-8812-4682-A039-A8D23FAC4AB4}"/>
    <cellStyle name="Normal 2 104" xfId="6157" xr:uid="{04D19B24-8DBC-4735-B77A-353BC9BBB823}"/>
    <cellStyle name="Normal 2 105" xfId="6158" xr:uid="{47946032-7857-410C-A6CE-95E32A78E05F}"/>
    <cellStyle name="Normal 2 106" xfId="6159" xr:uid="{647689D1-334A-4E12-BF26-5A96F8CE4BB0}"/>
    <cellStyle name="Normal 2 107" xfId="6160" xr:uid="{26F52BB9-0556-468F-9F87-48466F269376}"/>
    <cellStyle name="Normal 2 108" xfId="6161" xr:uid="{8DE0F6CF-2D66-47FB-9E7F-4AEF3D3D0CB3}"/>
    <cellStyle name="Normal 2 109" xfId="6162" xr:uid="{55280033-B3EA-4A2A-B582-A37991C51482}"/>
    <cellStyle name="Normal 2 11" xfId="1451" xr:uid="{B5D87FE5-899B-4321-9D4C-8997C40E4769}"/>
    <cellStyle name="Normal 2 11 10" xfId="52682" xr:uid="{00E8A289-AC83-4B43-A2D0-87349488C908}"/>
    <cellStyle name="Normal 2 11 11" xfId="53174" xr:uid="{FF4B7DC6-7279-426E-8F5B-5DFB88C142AC}"/>
    <cellStyle name="Normal 2 11 12" xfId="6163" xr:uid="{BBE95117-0C04-4489-9D9A-4A6DF3180FFE}"/>
    <cellStyle name="Normal 2 11 2" xfId="49768" xr:uid="{A8008EEB-8757-4391-9250-93DB01EEA8A6}"/>
    <cellStyle name="Normal 2 11 2 2" xfId="52929" xr:uid="{232CB185-AA1C-4292-8E19-D93640568E90}"/>
    <cellStyle name="Normal 2 11 2 3" xfId="53418" xr:uid="{F93ADBE8-9C65-4FA6-9EE3-61348EAC1D5D}"/>
    <cellStyle name="Normal 2 11 3" xfId="50781" xr:uid="{EB8FCBFE-B86E-4050-95EE-CDDDB0E80619}"/>
    <cellStyle name="Normal 2 11 3 2" xfId="56176" xr:uid="{75C98B7C-ED0F-4357-8E60-7F791CBBA7DC}"/>
    <cellStyle name="Normal 2 11 4" xfId="51056" xr:uid="{D34487CA-8977-4210-8325-C5F5795486F8}"/>
    <cellStyle name="Normal 2 11 4 2" xfId="56481" xr:uid="{DBADCEB0-5CA7-457A-8D90-0E484101B29A}"/>
    <cellStyle name="Normal 2 11 5" xfId="51390" xr:uid="{53BFB8A0-59A0-4EE3-97FE-5D74BD96AE50}"/>
    <cellStyle name="Normal 2 11 6" xfId="51669" xr:uid="{449FF5AF-4E94-47A9-9139-5B84811BA4F1}"/>
    <cellStyle name="Normal 2 11 7" xfId="51926" xr:uid="{FDEEA7F5-6833-4CD1-B1E5-4F321D73972C}"/>
    <cellStyle name="Normal 2 11 8" xfId="52179" xr:uid="{D9A73D4B-D289-497E-BE98-3BC2EA35BC4D}"/>
    <cellStyle name="Normal 2 11 9" xfId="52434" xr:uid="{8E727EAF-CE98-41F0-B413-C52A0A97514F}"/>
    <cellStyle name="Normal 2 110" xfId="6164" xr:uid="{A58592C0-DE40-4AD1-ADBD-C76E71BF1622}"/>
    <cellStyle name="Normal 2 110 2" xfId="44740" xr:uid="{4FFD0B1B-805F-4F6F-BD98-AB4192CC6711}"/>
    <cellStyle name="Normal 2 110 3" xfId="44741" xr:uid="{6E423C3A-7F38-462F-951D-A78D9C67AE96}"/>
    <cellStyle name="Normal 2 110 4" xfId="44742" xr:uid="{66866693-47B6-464C-A0C8-3B8386AD4FB7}"/>
    <cellStyle name="Normal 2 110 5" xfId="44743" xr:uid="{439A1679-9FA8-4196-897B-31915DCB023E}"/>
    <cellStyle name="Normal 2 111" xfId="6165" xr:uid="{C6CD2253-0F8B-4865-A80B-E62F73555B9C}"/>
    <cellStyle name="Normal 2 112" xfId="6166" xr:uid="{54177E87-2B46-492A-917C-7AA2F5807E42}"/>
    <cellStyle name="Normal 2 113" xfId="6167" xr:uid="{9B2C32AB-B261-4D13-B1F8-FC3BADDEBFF6}"/>
    <cellStyle name="Normal 2 114" xfId="6168" xr:uid="{DF4C116A-1ED6-415B-A80A-7DA300EE82F1}"/>
    <cellStyle name="Normal 2 115" xfId="6169" xr:uid="{F2A863E4-E2E4-427F-911A-D0A7E6A3149A}"/>
    <cellStyle name="Normal 2 116" xfId="6170" xr:uid="{EB993945-250C-4A1D-8EA2-A0DB1FFC0A98}"/>
    <cellStyle name="Normal 2 117" xfId="6171" xr:uid="{EE029183-BD69-4DC0-B8F0-647693D50B9D}"/>
    <cellStyle name="Normal 2 118" xfId="6172" xr:uid="{37A4B5BD-317A-48D2-B96D-72EBDFBA98F0}"/>
    <cellStyle name="Normal 2 119" xfId="6173" xr:uid="{58BB2C8E-726C-48C2-9BFC-B8646FE4BDCF}"/>
    <cellStyle name="Normal 2 12" xfId="1452" xr:uid="{374D7424-B225-4CD3-B297-A245E3C776D7}"/>
    <cellStyle name="Normal 2 12 2" xfId="1870" xr:uid="{8F9AE057-5D28-4634-ABDB-3A8679D3E3F3}"/>
    <cellStyle name="Normal 2 12 2 2" xfId="56484" xr:uid="{B4CFE21A-9BAF-4C57-BB2E-E56294311143}"/>
    <cellStyle name="Normal 2 12 2 3" xfId="6175" xr:uid="{23478759-B9D5-48DE-A8D1-0C64A16CB477}"/>
    <cellStyle name="Normal 2 12 3" xfId="56180" xr:uid="{B0BFE4C0-8850-4F64-9663-F2058BA58A0C}"/>
    <cellStyle name="Normal 2 12 4" xfId="6174" xr:uid="{83A0F209-02F5-44FF-9037-915E71076E3E}"/>
    <cellStyle name="Normal 2 120" xfId="6176" xr:uid="{358024EA-CD57-4A3C-A62C-453DA3F5092F}"/>
    <cellStyle name="Normal 2 121" xfId="6177" xr:uid="{9EC19970-BDB0-4CB9-8592-5BB3AEFF4F59}"/>
    <cellStyle name="Normal 2 122" xfId="6178" xr:uid="{E39A7F43-CC0B-4225-9695-FEA25AF8F081}"/>
    <cellStyle name="Normal 2 123" xfId="6179" xr:uid="{6C52BC4F-6B3E-4FBF-BA8B-886EA2D74BF3}"/>
    <cellStyle name="Normal 2 124" xfId="6180" xr:uid="{84A40EE7-7345-48BD-B38E-2AC9C57F561B}"/>
    <cellStyle name="Normal 2 125" xfId="6181" xr:uid="{E8FED335-BC9B-4C95-BD0C-316728379476}"/>
    <cellStyle name="Normal 2 126" xfId="6182" xr:uid="{EA1F9C1F-3577-4F51-BB68-30DB6BB7CD96}"/>
    <cellStyle name="Normal 2 127" xfId="6183" xr:uid="{4CFEC1F9-81A2-47C7-86A9-76A786EA33EF}"/>
    <cellStyle name="Normal 2 128" xfId="6184" xr:uid="{C9806FEE-DFE5-4C9C-B3DE-A04C6F91ACB4}"/>
    <cellStyle name="Normal 2 129" xfId="6185" xr:uid="{FB4303C9-FD25-4B4B-A91D-8635EEA71E33}"/>
    <cellStyle name="Normal 2 13" xfId="1449" xr:uid="{5BEDBB4E-F189-486D-8394-341B4739E74C}"/>
    <cellStyle name="Normal 2 13 2" xfId="6187" xr:uid="{5B77E0AC-A138-4E71-8517-40537BAD372A}"/>
    <cellStyle name="Normal 2 13 2 2" xfId="56487" xr:uid="{D829527F-311D-4E1C-84BE-A5A7FA48F2F0}"/>
    <cellStyle name="Normal 2 13 3" xfId="6188" xr:uid="{99BDDBB6-BCFB-4D86-B0D6-CF21024FA4C4}"/>
    <cellStyle name="Normal 2 13 4" xfId="6189" xr:uid="{3CAAF059-F0F5-4A0D-BF43-DFF5793C86C8}"/>
    <cellStyle name="Normal 2 13 5" xfId="56184" xr:uid="{6766E082-C1D2-46E2-B33B-4E7CBBD72139}"/>
    <cellStyle name="Normal 2 13 6" xfId="6186" xr:uid="{F26D1B3C-1F43-4AF3-A194-2D0DCC09D871}"/>
    <cellStyle name="Normal 2 130" xfId="6190" xr:uid="{70DDFC99-635E-4DF3-BC42-CC8C1F01A796}"/>
    <cellStyle name="Normal 2 131" xfId="6191" xr:uid="{4BAF0683-E891-44A8-85D3-EF62B12A5390}"/>
    <cellStyle name="Normal 2 132" xfId="6192" xr:uid="{4D960A1B-DA78-4345-A622-43D0353688E2}"/>
    <cellStyle name="Normal 2 133" xfId="6193" xr:uid="{D38B35C7-8CD2-4FF4-8493-2CBE82456E24}"/>
    <cellStyle name="Normal 2 134" xfId="6194" xr:uid="{0714F610-F11B-4F9C-8938-7DB5ECCE3D0C}"/>
    <cellStyle name="Normal 2 135" xfId="6195" xr:uid="{733E6BC4-D642-470C-8525-8CF9847F8C0D}"/>
    <cellStyle name="Normal 2 135 2" xfId="44744" xr:uid="{653D0FE8-4445-4333-86AC-E880D72518A3}"/>
    <cellStyle name="Normal 2 136" xfId="6196" xr:uid="{167FDBA2-3644-4253-A38E-6C98758C6190}"/>
    <cellStyle name="Normal 2 136 2" xfId="44745" xr:uid="{9CAF09C4-10D9-47AB-A61D-89D5A83DA0EE}"/>
    <cellStyle name="Normal 2 137" xfId="6197" xr:uid="{1E73EEB7-DF02-41DD-90B9-BD9DA78DD335}"/>
    <cellStyle name="Normal 2 137 2" xfId="44746" xr:uid="{5D35FD0C-1CF8-4639-AA7F-2B5C0F211212}"/>
    <cellStyle name="Normal 2 138" xfId="6198" xr:uid="{8F7FDC1C-D80B-4B92-B3EF-74649510F6BC}"/>
    <cellStyle name="Normal 2 138 2" xfId="44747" xr:uid="{60570C65-60D5-4C0A-A291-EEDC4D91C5FC}"/>
    <cellStyle name="Normal 2 139" xfId="6199" xr:uid="{2640C571-A47C-48F5-A10A-AB2DCCC58867}"/>
    <cellStyle name="Normal 2 139 2" xfId="44748" xr:uid="{06AEF930-A1DB-4AFD-82EA-941947D8F9F7}"/>
    <cellStyle name="Normal 2 14" xfId="6200" xr:uid="{79859771-ACB3-44BD-9A7B-310960F12EBD}"/>
    <cellStyle name="Normal 2 14 2" xfId="56490" xr:uid="{9DD6505B-F4B1-4C1F-BCB2-6FAB98611558}"/>
    <cellStyle name="Normal 2 14 3" xfId="56188" xr:uid="{B1D25B3D-37B9-4EE6-AFB9-BEFA5D2831AB}"/>
    <cellStyle name="Normal 2 140" xfId="6201" xr:uid="{FA60012D-2445-4561-BBF0-9B8E5097E7C8}"/>
    <cellStyle name="Normal 2 140 2" xfId="44749" xr:uid="{72ED3571-9E01-45DA-985F-980377068910}"/>
    <cellStyle name="Normal 2 141" xfId="6202" xr:uid="{971F0BEA-A08D-4435-B666-9F35623B1C5C}"/>
    <cellStyle name="Normal 2 141 2" xfId="44750" xr:uid="{3A142529-4824-40C6-86B6-40483223F0C0}"/>
    <cellStyle name="Normal 2 142" xfId="6203" xr:uid="{BD9BE18A-5F10-4268-8048-864B25405787}"/>
    <cellStyle name="Normal 2 142 2" xfId="44751" xr:uid="{A96BED8B-6C2C-4F4C-A9F9-7B6B3CE6A7F2}"/>
    <cellStyle name="Normal 2 143" xfId="6204" xr:uid="{ABDC00B0-728A-4470-9D28-222E61842D33}"/>
    <cellStyle name="Normal 2 143 2" xfId="44752" xr:uid="{146D6EF1-133B-4F82-96C2-787158CD4EF4}"/>
    <cellStyle name="Normal 2 144" xfId="6205" xr:uid="{B0ADC816-C1D0-4DE2-A65F-5EFBD59E2BF9}"/>
    <cellStyle name="Normal 2 144 2" xfId="44753" xr:uid="{E49D33DD-99A8-4287-89C5-EE14FE6F851E}"/>
    <cellStyle name="Normal 2 145" xfId="6206" xr:uid="{702ED645-636D-4A0C-B393-E3B499B6D332}"/>
    <cellStyle name="Normal 2 145 2" xfId="44754" xr:uid="{E9383399-915B-4891-BE59-7A0273523AF9}"/>
    <cellStyle name="Normal 2 146" xfId="6207" xr:uid="{16673524-5942-4910-995F-29A9D86E0F20}"/>
    <cellStyle name="Normal 2 146 2" xfId="44755" xr:uid="{50D3C7AA-5050-48CE-8F93-40DC15DE03BF}"/>
    <cellStyle name="Normal 2 147" xfId="6208" xr:uid="{A6624096-64DF-45AC-B65E-B0E61180629C}"/>
    <cellStyle name="Normal 2 147 2" xfId="44756" xr:uid="{6A37ACA7-648E-4F54-9681-4FB5A1BBE811}"/>
    <cellStyle name="Normal 2 148" xfId="6209" xr:uid="{F6831274-F063-4DF6-A485-6424277A0423}"/>
    <cellStyle name="Normal 2 148 2" xfId="44757" xr:uid="{B6F676E5-DF79-4684-A9B5-36ABCED247D1}"/>
    <cellStyle name="Normal 2 149" xfId="6210" xr:uid="{447028BC-4A77-4FDE-92C1-C80436DC1E5C}"/>
    <cellStyle name="Normal 2 149 2" xfId="44758" xr:uid="{A4B541E5-C3A9-4C4E-A05F-6FBB3EB30A8D}"/>
    <cellStyle name="Normal 2 15" xfId="6211" xr:uid="{E0568714-5ADF-49AA-BCF5-A0C01A74B008}"/>
    <cellStyle name="Normal 2 15 2" xfId="56493" xr:uid="{8532A733-90FC-440F-B2A2-B3D07E7C8853}"/>
    <cellStyle name="Normal 2 15 3" xfId="56192" xr:uid="{0CFC2C74-BD14-4AAD-AE47-E4449BCB3778}"/>
    <cellStyle name="Normal 2 150" xfId="6212" xr:uid="{3B30283C-CE5F-47B2-B983-8A8324C2E394}"/>
    <cellStyle name="Normal 2 150 2" xfId="44759" xr:uid="{1AE5A45F-2348-4BF6-A4EA-0C9F91A64F9C}"/>
    <cellStyle name="Normal 2 151" xfId="6213" xr:uid="{74721D4B-83C5-4D25-BF98-D13804453E35}"/>
    <cellStyle name="Normal 2 151 2" xfId="44760" xr:uid="{47D2FDF8-31BF-4E7D-9396-DAFA623D25CD}"/>
    <cellStyle name="Normal 2 152" xfId="6214" xr:uid="{853A430C-2747-4208-BAC0-BA1E32166635}"/>
    <cellStyle name="Normal 2 152 2" xfId="44761" xr:uid="{48CEA183-605D-489C-AE21-1A694ED389F8}"/>
    <cellStyle name="Normal 2 153" xfId="6215" xr:uid="{2F5DF419-AEC6-4C42-9564-BFF6F2125FF8}"/>
    <cellStyle name="Normal 2 153 2" xfId="44762" xr:uid="{0603F500-8AD4-4C51-89E8-5EAF4372CCEF}"/>
    <cellStyle name="Normal 2 154" xfId="6216" xr:uid="{5716C8DB-857A-4A42-AE21-D0422D20A4F0}"/>
    <cellStyle name="Normal 2 154 2" xfId="44763" xr:uid="{CD712388-AD42-4656-93D5-4F72F51E6E65}"/>
    <cellStyle name="Normal 2 155" xfId="6217" xr:uid="{1DD74B2F-B56E-4A75-9339-4D17F630EA89}"/>
    <cellStyle name="Normal 2 155 2" xfId="44764" xr:uid="{0C9943FD-3717-4F50-8ECA-60D96BA1C302}"/>
    <cellStyle name="Normal 2 156" xfId="6218" xr:uid="{E811CF87-7765-4024-9F8F-8987BCE5B64C}"/>
    <cellStyle name="Normal 2 156 2" xfId="44765" xr:uid="{201F2B98-4396-47ED-8BEF-6C8F3D48EA16}"/>
    <cellStyle name="Normal 2 157" xfId="6219" xr:uid="{C6BF7A06-3A0B-4AE6-A5B1-C9DBDB4B3546}"/>
    <cellStyle name="Normal 2 157 2" xfId="44766" xr:uid="{8B008084-7BB0-4480-A993-EAAFA63B3DA4}"/>
    <cellStyle name="Normal 2 158" xfId="6220" xr:uid="{005CEC16-6411-4948-AA4E-36F9BFC1BB95}"/>
    <cellStyle name="Normal 2 158 2" xfId="44767" xr:uid="{7B802ADA-0A04-4AB1-88B3-50295F54EFDF}"/>
    <cellStyle name="Normal 2 159" xfId="6221" xr:uid="{8768B2E4-13DE-4F45-B0FA-66EB1B4A9926}"/>
    <cellStyle name="Normal 2 159 2" xfId="44768" xr:uid="{3BB65686-2DD1-4F0F-AF9F-3A7554FEFEF2}"/>
    <cellStyle name="Normal 2 16" xfId="6222" xr:uid="{E9E6ECF2-35EE-432A-9F18-66FD114CB973}"/>
    <cellStyle name="Normal 2 16 2" xfId="56496" xr:uid="{E0E3B6D0-FFF6-43F4-93A3-D864AE5A0398}"/>
    <cellStyle name="Normal 2 16 3" xfId="56196" xr:uid="{28D40641-EA6C-433F-B668-77B3C7AD3942}"/>
    <cellStyle name="Normal 2 160" xfId="6223" xr:uid="{65A20898-8164-49C5-96A3-59BE6C589039}"/>
    <cellStyle name="Normal 2 160 2" xfId="44769" xr:uid="{51D608A4-2847-4E4B-9F1B-71454FD12049}"/>
    <cellStyle name="Normal 2 161" xfId="6224" xr:uid="{D9D93106-D332-474E-BD1E-3F6B3F490E9F}"/>
    <cellStyle name="Normal 2 161 2" xfId="44770" xr:uid="{720997EB-171B-4F25-9333-39271B87DA6F}"/>
    <cellStyle name="Normal 2 162" xfId="6225" xr:uid="{6D259667-681B-45E2-8006-80268A851FD4}"/>
    <cellStyle name="Normal 2 162 2" xfId="44771" xr:uid="{D9F50F0C-A10D-4533-9934-80B94A4AD9C0}"/>
    <cellStyle name="Normal 2 163" xfId="6226" xr:uid="{C05FA5D7-F4D0-4752-8364-35B352A59490}"/>
    <cellStyle name="Normal 2 163 2" xfId="44772" xr:uid="{A863A0BE-56F8-4F90-95A4-FD2920BC94B7}"/>
    <cellStyle name="Normal 2 164" xfId="6227" xr:uid="{A74F2532-4718-4BFB-8CD6-564AD15DB932}"/>
    <cellStyle name="Normal 2 164 2" xfId="44773" xr:uid="{7E9B0763-52AE-4148-B4EB-A132F28C200A}"/>
    <cellStyle name="Normal 2 165" xfId="6228" xr:uid="{F731F695-19F3-459E-82F3-CE5A885E78A9}"/>
    <cellStyle name="Normal 2 165 2" xfId="44774" xr:uid="{ACC7E394-6E4F-4547-A823-6AAE7B4538A2}"/>
    <cellStyle name="Normal 2 166" xfId="6229" xr:uid="{738A60B4-14AD-4F7E-B474-48BCA0D5A875}"/>
    <cellStyle name="Normal 2 167" xfId="6230" xr:uid="{3BC72475-4024-4014-BEF6-F6946A7081BF}"/>
    <cellStyle name="Normal 2 168" xfId="6231" xr:uid="{D300C38E-43FF-4D59-AE21-C56B4FB5B87D}"/>
    <cellStyle name="Normal 2 169" xfId="6232" xr:uid="{13E1930A-20E1-4983-B616-BB96CECCBE45}"/>
    <cellStyle name="Normal 2 17" xfId="6233" xr:uid="{EA13CC45-2FA1-4A19-B5C2-9CA415B7AA92}"/>
    <cellStyle name="Normal 2 17 2" xfId="56499" xr:uid="{FA668197-FDD6-49A2-A6BB-A801B8980A6B}"/>
    <cellStyle name="Normal 2 17 3" xfId="56200" xr:uid="{7B44F0C7-B607-4A24-9D2A-DADA6D9823A3}"/>
    <cellStyle name="Normal 2 170" xfId="6234" xr:uid="{7B80920A-8131-4983-9E6F-ABBFE8DD49DB}"/>
    <cellStyle name="Normal 2 171" xfId="6235" xr:uid="{0DD8AB92-4AC0-4AD9-993F-08080B1BA4F2}"/>
    <cellStyle name="Normal 2 172" xfId="6236" xr:uid="{9EF94F00-D06B-40CA-83EB-EE4269AD9535}"/>
    <cellStyle name="Normal 2 173" xfId="6237" xr:uid="{BCD04FB1-35AA-4E3D-AC3E-081B618DC0F1}"/>
    <cellStyle name="Normal 2 174" xfId="6238" xr:uid="{FD966200-0AD3-4F48-9D94-964FAF8AA7FC}"/>
    <cellStyle name="Normal 2 175" xfId="6239" xr:uid="{50597B3A-06D7-415D-87CC-09B98667D6B7}"/>
    <cellStyle name="Normal 2 176" xfId="6240" xr:uid="{15CA0838-E690-4B47-B3A9-3FE8BCE26931}"/>
    <cellStyle name="Normal 2 177" xfId="6241" xr:uid="{A3255C54-FB00-402F-BC23-D6AE2C25CA62}"/>
    <cellStyle name="Normal 2 178" xfId="6242" xr:uid="{57BEAC0A-6572-4A96-9D82-49F1331EF717}"/>
    <cellStyle name="Normal 2 179" xfId="6243" xr:uid="{DC67003A-AD18-460F-B195-9048DE8FC3E2}"/>
    <cellStyle name="Normal 2 18" xfId="6244" xr:uid="{6B6A05ED-3D2E-46E3-B411-28D0A2926EFD}"/>
    <cellStyle name="Normal 2 18 2" xfId="56502" xr:uid="{F0FD3C2E-2135-410B-A4F2-F0EDBBD5A2F5}"/>
    <cellStyle name="Normal 2 18 3" xfId="56203" xr:uid="{71DDBF38-C219-4256-B0EA-00E7F2926EF6}"/>
    <cellStyle name="Normal 2 180" xfId="6245" xr:uid="{4F63D02C-208A-49D4-AA83-EE14A256BA32}"/>
    <cellStyle name="Normal 2 181" xfId="6246" xr:uid="{6949FEE8-53AA-49F3-9FE1-CCEE1B3F4611}"/>
    <cellStyle name="Normal 2 182" xfId="6247" xr:uid="{4A3E64D6-612E-40E3-A999-4C9F47523A3A}"/>
    <cellStyle name="Normal 2 183" xfId="6248" xr:uid="{49BE395B-5323-43B6-8900-555A0FE58D16}"/>
    <cellStyle name="Normal 2 184" xfId="6249" xr:uid="{0F523B8B-EE31-4049-B27C-C5BE1F175976}"/>
    <cellStyle name="Normal 2 185" xfId="6250" xr:uid="{513E88E2-47A4-413F-97CD-71BFC7AD762A}"/>
    <cellStyle name="Normal 2 186" xfId="6251" xr:uid="{E19E9390-03A5-40CA-8DF5-6520DC8E212C}"/>
    <cellStyle name="Normal 2 187" xfId="6252" xr:uid="{AA2FEB0D-7A6A-4F47-BDD9-B3C589B8561E}"/>
    <cellStyle name="Normal 2 188" xfId="6253" xr:uid="{F075726C-366A-4C5C-AFCA-BB6C6BEC37C4}"/>
    <cellStyle name="Normal 2 189" xfId="6254" xr:uid="{56A6B340-3C49-4232-A340-6BBADF2C37FE}"/>
    <cellStyle name="Normal 2 19" xfId="6255" xr:uid="{85478D89-81D3-47B6-8AA8-879366919FD2}"/>
    <cellStyle name="Normal 2 19 2" xfId="56505" xr:uid="{8514A365-BDDB-42F2-A5F2-8541DE628B8C}"/>
    <cellStyle name="Normal 2 19 3" xfId="56206" xr:uid="{4CA3F3CF-0E96-4CD3-8D5F-C0E872E147C6}"/>
    <cellStyle name="Normal 2 190" xfId="6256" xr:uid="{7C150740-5B33-4123-861B-27CC5CC39A14}"/>
    <cellStyle name="Normal 2 191" xfId="6257" xr:uid="{A215CC24-2505-44FA-A2F3-95C77ACFFF99}"/>
    <cellStyle name="Normal 2 192" xfId="6258" xr:uid="{D3E76D02-2819-4C14-8E98-13C711A9CFB5}"/>
    <cellStyle name="Normal 2 193" xfId="6259" xr:uid="{F073F551-0D7E-4B8E-9896-81238837A10C}"/>
    <cellStyle name="Normal 2 194" xfId="6260" xr:uid="{5001910D-1208-458F-ADE6-FACA2BD769DC}"/>
    <cellStyle name="Normal 2 195" xfId="6261" xr:uid="{9FF26481-0F20-4098-A619-C336DD66BF47}"/>
    <cellStyle name="Normal 2 196" xfId="6262" xr:uid="{7C69B485-D72F-4E39-841F-4254DBBD5E78}"/>
    <cellStyle name="Normal 2 197" xfId="6263" xr:uid="{8EE35E45-7F4E-4A48-ADEA-53D3B5D8BAA9}"/>
    <cellStyle name="Normal 2 198" xfId="6264" xr:uid="{359DB139-E541-4637-BA2D-94DB9BA79816}"/>
    <cellStyle name="Normal 2 199" xfId="6265" xr:uid="{D4E8E33F-B4CA-46C0-93C1-1A78C783EDFF}"/>
    <cellStyle name="Normal 2 2" xfId="2" xr:uid="{00000000-0005-0000-0000-000065000000}"/>
    <cellStyle name="Normal 2 2 10" xfId="126" xr:uid="{00000000-0005-0000-0000-000066000000}"/>
    <cellStyle name="Normal 2 2 10 2" xfId="6267" xr:uid="{864AEB0F-D73F-4FAB-97AA-1D0E3A08CBBD}"/>
    <cellStyle name="Normal 2 2 10 2 2" xfId="56583" xr:uid="{EE45703D-C79A-4154-B881-CB98C59AC0C0}"/>
    <cellStyle name="Normal 2 2 10 3" xfId="6268" xr:uid="{FC515F53-80BB-468F-B91C-16705FEEFB35}"/>
    <cellStyle name="Normal 2 2 10 4" xfId="56444" xr:uid="{B1CC8E0A-B988-4D23-A870-848F4E95A7BD}"/>
    <cellStyle name="Normal 2 2 100" xfId="44775" xr:uid="{95345F81-C3C9-46BA-B8A6-A1B906CAEDF6}"/>
    <cellStyle name="Normal 2 2 101" xfId="44776" xr:uid="{55DABE35-5D9C-4894-8BC1-ACC857F55485}"/>
    <cellStyle name="Normal 2 2 102" xfId="44777" xr:uid="{A0C15C6A-1E51-4418-9B48-85B48741BEEC}"/>
    <cellStyle name="Normal 2 2 103" xfId="44778" xr:uid="{5796126A-A855-4A67-A498-F1E44657DD1C}"/>
    <cellStyle name="Normal 2 2 104" xfId="44779" xr:uid="{07C4DB7D-93C7-4CF2-86A7-6FA7BAEE9CBF}"/>
    <cellStyle name="Normal 2 2 105" xfId="44780" xr:uid="{E2A75C18-D0C0-4B68-9A4A-53B689F26DAC}"/>
    <cellStyle name="Normal 2 2 106" xfId="44781" xr:uid="{D156C5B3-6167-4214-9579-EE57B5E62D09}"/>
    <cellStyle name="Normal 2 2 107" xfId="44782" xr:uid="{C01D290E-FAA7-46A2-BA24-79E9094EAE05}"/>
    <cellStyle name="Normal 2 2 108" xfId="44783" xr:uid="{5AC02952-659A-4F66-833A-C3BE2C08591B}"/>
    <cellStyle name="Normal 2 2 109" xfId="44784" xr:uid="{95345DBC-E5A1-4226-B0B3-DF6D342F3552}"/>
    <cellStyle name="Normal 2 2 11" xfId="6269" xr:uid="{AE0F7B69-4856-42EA-9C31-FFE64AC3FE93}"/>
    <cellStyle name="Normal 2 2 11 2" xfId="6270" xr:uid="{9AA4379C-32A5-4502-86B8-CC390799E0C2}"/>
    <cellStyle name="Normal 2 2 11 3" xfId="6271" xr:uid="{23E5EF13-5DB6-4886-B1B4-63FBEA8C4AC3}"/>
    <cellStyle name="Normal 2 2 11 4" xfId="56126" xr:uid="{8703C2A8-FF18-4F45-BE6C-78249CAA1E56}"/>
    <cellStyle name="Normal 2 2 110" xfId="44785" xr:uid="{F624057D-1AA2-4F81-A281-08C5E237CF52}"/>
    <cellStyle name="Normal 2 2 111" xfId="44786" xr:uid="{960348CA-4B9E-4873-B27E-32F6673F5BD9}"/>
    <cellStyle name="Normal 2 2 112" xfId="44787" xr:uid="{098AE896-F4DC-4426-A727-467254FFE0A8}"/>
    <cellStyle name="Normal 2 2 113" xfId="44788" xr:uid="{7323552F-5D3C-4D44-8A2B-A00D5F0FA284}"/>
    <cellStyle name="Normal 2 2 114" xfId="44789" xr:uid="{D0F27EBA-DEC2-46F4-B314-A283FC163382}"/>
    <cellStyle name="Normal 2 2 115" xfId="44790" xr:uid="{E919AE6E-F5B1-41CD-8FE8-3E5927240B98}"/>
    <cellStyle name="Normal 2 2 116" xfId="44791" xr:uid="{259FE4C4-E0D9-41EA-B8E6-CE707B27E225}"/>
    <cellStyle name="Normal 2 2 117" xfId="44792" xr:uid="{44287E1E-06FE-4019-81E4-650660667CB9}"/>
    <cellStyle name="Normal 2 2 118" xfId="44793" xr:uid="{E3E8904C-C213-41B3-A3FC-6EAC044541F5}"/>
    <cellStyle name="Normal 2 2 119" xfId="44794" xr:uid="{9D130A2D-89A3-492D-8CD9-AE0CD8DB2B34}"/>
    <cellStyle name="Normal 2 2 12" xfId="6272" xr:uid="{4AD4DECF-7B50-4418-BB01-2C9D276FC73D}"/>
    <cellStyle name="Normal 2 2 12 2" xfId="6273" xr:uid="{00711F80-2AA3-4A0A-A211-B1AD3CCB108C}"/>
    <cellStyle name="Normal 2 2 12 3" xfId="6274" xr:uid="{A5AF1460-998A-4921-AEE6-D7DB95BCDF74}"/>
    <cellStyle name="Normal 2 2 12 4" xfId="56450" xr:uid="{6B9A46DE-9EC0-4F19-8CBF-8BFA5C97E997}"/>
    <cellStyle name="Normal 2 2 120" xfId="44795" xr:uid="{22EBE7C2-0F4B-40B2-8A69-CE51EE6DB2F3}"/>
    <cellStyle name="Normal 2 2 121" xfId="44796" xr:uid="{4A8584AD-397C-4056-B492-E0D859167790}"/>
    <cellStyle name="Normal 2 2 122" xfId="44797" xr:uid="{57194F26-F488-4B64-BF8F-AFA11CAC8569}"/>
    <cellStyle name="Normal 2 2 123" xfId="44798" xr:uid="{6238CC38-BB7E-48E3-8E4D-8A22F47A059D}"/>
    <cellStyle name="Normal 2 2 124" xfId="44799" xr:uid="{3CA92617-BA89-4AAD-B013-CA6004D933A8}"/>
    <cellStyle name="Normal 2 2 125" xfId="44800" xr:uid="{99B7A525-2BC6-4F9A-87FB-019B1C9AD00C}"/>
    <cellStyle name="Normal 2 2 126" xfId="44801" xr:uid="{066916BE-1719-4873-96CA-45598327827C}"/>
    <cellStyle name="Normal 2 2 127" xfId="44802" xr:uid="{2A6B1084-A62B-4655-ADD6-5F08285F24CB}"/>
    <cellStyle name="Normal 2 2 128" xfId="44803" xr:uid="{E1CA9D86-164C-4571-8859-8E02A92F1C55}"/>
    <cellStyle name="Normal 2 2 129" xfId="44804" xr:uid="{AB1B60DD-EDE3-40F3-8C62-BBC96D104B32}"/>
    <cellStyle name="Normal 2 2 13" xfId="6275" xr:uid="{D04D4449-B8E6-4907-A710-96C1C4B2E8B6}"/>
    <cellStyle name="Normal 2 2 13 2" xfId="6276" xr:uid="{031C7C35-66F6-4380-83D9-0733654438C3}"/>
    <cellStyle name="Normal 2 2 13 3" xfId="6277" xr:uid="{1371C116-E34B-4666-9D75-231B11383416}"/>
    <cellStyle name="Normal 2 2 130" xfId="44805" xr:uid="{4183829D-F01A-4940-BA19-AE84E414A483}"/>
    <cellStyle name="Normal 2 2 131" xfId="44806" xr:uid="{63896F36-F83A-4C16-B2F3-20721FE10CD6}"/>
    <cellStyle name="Normal 2 2 132" xfId="44807" xr:uid="{9C64B517-FBB7-405A-8CEA-06557F66B3EF}"/>
    <cellStyle name="Normal 2 2 132 2" xfId="44808" xr:uid="{972091A7-6A21-4028-BA80-985702298C65}"/>
    <cellStyle name="Normal 2 2 133" xfId="44809" xr:uid="{5A582304-AA3A-454F-BE96-118057E0D10F}"/>
    <cellStyle name="Normal 2 2 133 2" xfId="44810" xr:uid="{7FC01ECA-E975-4ECE-9BF9-299FF5582D8A}"/>
    <cellStyle name="Normal 2 2 134" xfId="44811" xr:uid="{73FBC313-87B6-467F-9442-3AB07B415801}"/>
    <cellStyle name="Normal 2 2 134 2" xfId="44812" xr:uid="{A700E185-AA1F-49AD-8D5D-225C8C27C9E4}"/>
    <cellStyle name="Normal 2 2 135" xfId="44813" xr:uid="{A09C95CA-8B95-4E59-A16E-D4CC71D902DC}"/>
    <cellStyle name="Normal 2 2 135 2" xfId="44814" xr:uid="{6C72AF88-85C2-4A23-9B36-94D827A4182E}"/>
    <cellStyle name="Normal 2 2 136" xfId="44815" xr:uid="{B7EE0D20-E684-4B6E-A5D6-0BAC5714B6CA}"/>
    <cellStyle name="Normal 2 2 136 2" xfId="44816" xr:uid="{33591D18-649B-40FA-8FD2-FB3B023B03F5}"/>
    <cellStyle name="Normal 2 2 137" xfId="44817" xr:uid="{D1F631CC-91C3-4A74-926E-43A1F64F40F3}"/>
    <cellStyle name="Normal 2 2 137 2" xfId="44818" xr:uid="{3737D957-32B1-4321-851C-439EBA448D9D}"/>
    <cellStyle name="Normal 2 2 138" xfId="44819" xr:uid="{CD063CCC-D42B-4553-ACB5-B625AF37410A}"/>
    <cellStyle name="Normal 2 2 138 2" xfId="44820" xr:uid="{6ADC798A-D965-48BA-A427-7145059D1253}"/>
    <cellStyle name="Normal 2 2 139" xfId="44821" xr:uid="{74934369-A00C-40CE-A3F6-E579F13BE9B6}"/>
    <cellStyle name="Normal 2 2 14" xfId="6278" xr:uid="{15276FB6-36F7-4477-B05D-DC12D3FA8205}"/>
    <cellStyle name="Normal 2 2 14 2" xfId="6279" xr:uid="{F611460F-C07C-4D19-8095-D0117C067364}"/>
    <cellStyle name="Normal 2 2 14 3" xfId="6280" xr:uid="{B4703D59-7408-48CC-908F-3E41277FBEE1}"/>
    <cellStyle name="Normal 2 2 140" xfId="44822" xr:uid="{1263C7D0-A5AA-4FDE-BFAB-2FD16C247902}"/>
    <cellStyle name="Normal 2 2 141" xfId="44823" xr:uid="{A6F0B3DC-FBAE-4520-8C35-D17B157465CA}"/>
    <cellStyle name="Normal 2 2 142" xfId="44824" xr:uid="{A2B979B1-455B-4482-9DB4-78A0BDF29A3A}"/>
    <cellStyle name="Normal 2 2 143" xfId="44825" xr:uid="{DE587628-A28C-4DAF-8AFC-DEB8E6CC0300}"/>
    <cellStyle name="Normal 2 2 144" xfId="44826" xr:uid="{B6AF602C-2EE8-4197-8F66-FC2F238BFF8B}"/>
    <cellStyle name="Normal 2 2 145" xfId="44827" xr:uid="{FAE51BC1-05C5-4F80-BE9A-0F85EF6406AE}"/>
    <cellStyle name="Normal 2 2 146" xfId="44828" xr:uid="{80BB3C8E-E381-4968-9417-3E62B76E1A51}"/>
    <cellStyle name="Normal 2 2 147" xfId="44829" xr:uid="{C05F7F7F-6F5E-4AE9-8287-77C48E214E32}"/>
    <cellStyle name="Normal 2 2 148" xfId="44830" xr:uid="{DC5740D6-CB55-4F7B-AB5B-80E02F7AAECB}"/>
    <cellStyle name="Normal 2 2 149" xfId="44831" xr:uid="{269F299F-F933-4074-B892-B1325293B712}"/>
    <cellStyle name="Normal 2 2 15" xfId="6281" xr:uid="{B1414546-0545-4987-940B-72BDF5EDF3CA}"/>
    <cellStyle name="Normal 2 2 15 2" xfId="6282" xr:uid="{40940174-60A8-4646-8550-7AE6787375EF}"/>
    <cellStyle name="Normal 2 2 15 3" xfId="6283" xr:uid="{39B3CCEE-C629-46B5-A716-ED7B73348A3D}"/>
    <cellStyle name="Normal 2 2 150" xfId="44832" xr:uid="{3E805EC5-8AD3-45F8-BFD9-A67AC40E6958}"/>
    <cellStyle name="Normal 2 2 151" xfId="44833" xr:uid="{79807A14-CE0A-4C89-8DB9-10D65B0FB837}"/>
    <cellStyle name="Normal 2 2 152" xfId="44834" xr:uid="{3D50B7E4-186E-4631-8FF0-310D9C58826A}"/>
    <cellStyle name="Normal 2 2 153" xfId="44835" xr:uid="{B4167090-A98E-4FF8-8CA4-CEC4A78B463C}"/>
    <cellStyle name="Normal 2 2 154" xfId="44836" xr:uid="{648B1035-5DF0-42D4-91F2-56E0C7A5DA2E}"/>
    <cellStyle name="Normal 2 2 155" xfId="44837" xr:uid="{F74989B3-8445-40CB-9AD6-D4470A29216F}"/>
    <cellStyle name="Normal 2 2 156" xfId="44838" xr:uid="{40701E12-E280-4952-AB47-86E49B91CE7F}"/>
    <cellStyle name="Normal 2 2 157" xfId="44839" xr:uid="{E6D91804-24DF-4B74-9348-73F6A72D4AEA}"/>
    <cellStyle name="Normal 2 2 158" xfId="44840" xr:uid="{46AEA4BA-59A2-4D79-84C8-99D5AB126C75}"/>
    <cellStyle name="Normal 2 2 159" xfId="44841" xr:uid="{2313FA7A-16DA-4D65-85C9-4ACF4CCD11E5}"/>
    <cellStyle name="Normal 2 2 16" xfId="6284" xr:uid="{9ECC0FD6-002C-44B0-962F-B85AF445909B}"/>
    <cellStyle name="Normal 2 2 16 2" xfId="6285" xr:uid="{75AFAB6D-2325-449D-A8AA-C5EC111B802D}"/>
    <cellStyle name="Normal 2 2 16 3" xfId="6286" xr:uid="{76300B97-072E-4690-AD12-E2A527AB0D32}"/>
    <cellStyle name="Normal 2 2 160" xfId="44842" xr:uid="{20C1CA31-8711-4647-BD45-E702541CE02C}"/>
    <cellStyle name="Normal 2 2 161" xfId="44843" xr:uid="{997FAB0F-4CD8-4CF8-8CE7-07C8A4A26D64}"/>
    <cellStyle name="Normal 2 2 162" xfId="44844" xr:uid="{4858119F-ABF1-4992-83D3-47F3792B5A17}"/>
    <cellStyle name="Normal 2 2 163" xfId="44845" xr:uid="{ECBAF1D5-97DA-4FB0-9256-737FCA06E21A}"/>
    <cellStyle name="Normal 2 2 164" xfId="44846" xr:uid="{854048E7-91BD-4D08-A982-A1A46BF783D0}"/>
    <cellStyle name="Normal 2 2 165" xfId="44847" xr:uid="{95132218-6AFA-45A9-B0E9-C49E467E94AA}"/>
    <cellStyle name="Normal 2 2 166" xfId="44848" xr:uid="{162774B7-489F-410C-80D4-8A9196A944F6}"/>
    <cellStyle name="Normal 2 2 167" xfId="44849" xr:uid="{0FD53D67-29B0-42CD-8579-5309CF7DEC1C}"/>
    <cellStyle name="Normal 2 2 168" xfId="44850" xr:uid="{9745D4EA-E945-4B3E-B8E5-CAF443536BDC}"/>
    <cellStyle name="Normal 2 2 169" xfId="44851" xr:uid="{0C0E6898-FB1A-47B4-998C-42D711342FBC}"/>
    <cellStyle name="Normal 2 2 17" xfId="6287" xr:uid="{77C4EAF5-3EAD-4E86-AA5F-F1C47443EF47}"/>
    <cellStyle name="Normal 2 2 17 2" xfId="6288" xr:uid="{1948A7A9-D806-4576-9FBE-1432EEBE113B}"/>
    <cellStyle name="Normal 2 2 17 3" xfId="6289" xr:uid="{1798F0AC-2056-4255-9867-55E8634410E1}"/>
    <cellStyle name="Normal 2 2 170" xfId="44852" xr:uid="{FB4A12E8-1AB1-4489-8028-EF1A47A73770}"/>
    <cellStyle name="Normal 2 2 171" xfId="44853" xr:uid="{80CE4369-9C41-42B3-B255-9BF0751CE7C7}"/>
    <cellStyle name="Normal 2 2 172" xfId="44854" xr:uid="{F192E3D6-8960-4131-9040-FA3CFC2A21C3}"/>
    <cellStyle name="Normal 2 2 173" xfId="44855" xr:uid="{369A39AF-7783-41CA-93DC-B3FEE0E07DD4}"/>
    <cellStyle name="Normal 2 2 174" xfId="44856" xr:uid="{563B6CCE-B8F2-4EDC-8593-415BDB4174CC}"/>
    <cellStyle name="Normal 2 2 175" xfId="44857" xr:uid="{5081AE72-BB89-494B-8E24-7697D6BDF1C7}"/>
    <cellStyle name="Normal 2 2 176" xfId="44858" xr:uid="{1E0A0FBD-9E59-4D71-A3F1-5243EFB54946}"/>
    <cellStyle name="Normal 2 2 177" xfId="44859" xr:uid="{FF48114E-BF68-4EF7-96FC-DF916B359747}"/>
    <cellStyle name="Normal 2 2 178" xfId="44860" xr:uid="{73AA2B5B-1F72-4F38-9076-27B10408D03A}"/>
    <cellStyle name="Normal 2 2 179" xfId="44861" xr:uid="{3E037345-BAC0-43A7-9AF1-3B90DEDB6838}"/>
    <cellStyle name="Normal 2 2 18" xfId="6290" xr:uid="{A295C3D4-C2C7-4156-995E-23CA445351AD}"/>
    <cellStyle name="Normal 2 2 18 2" xfId="6291" xr:uid="{43200FC3-9EA0-4340-9DC6-05D7906DCA85}"/>
    <cellStyle name="Normal 2 2 18 3" xfId="6292" xr:uid="{99AD534A-EEA5-4DE0-9B6B-793ABCF1874B}"/>
    <cellStyle name="Normal 2 2 180" xfId="44862" xr:uid="{9052AB5F-3E0D-4C6C-A9C0-E1928609642D}"/>
    <cellStyle name="Normal 2 2 181" xfId="44863" xr:uid="{EDDA50A0-5475-49F4-80B4-3C42DE32FC28}"/>
    <cellStyle name="Normal 2 2 182" xfId="44864" xr:uid="{1BC77286-CEC1-492D-A7AD-5837725D7761}"/>
    <cellStyle name="Normal 2 2 183" xfId="44865" xr:uid="{6C105C05-6959-47A7-82C3-25B19816C576}"/>
    <cellStyle name="Normal 2 2 184" xfId="44866" xr:uid="{79043E1D-20E5-4D73-A1BB-36F626ACA2DE}"/>
    <cellStyle name="Normal 2 2 185" xfId="44867" xr:uid="{716338EF-3E49-49FC-B3B4-6F7E7FD918B2}"/>
    <cellStyle name="Normal 2 2 186" xfId="44868" xr:uid="{8ED9E3D1-AB44-4489-B4F7-D42B7A6F1BB7}"/>
    <cellStyle name="Normal 2 2 187" xfId="44869" xr:uid="{E2C59C32-BD67-4B11-B306-76F47CC0AC3A}"/>
    <cellStyle name="Normal 2 2 188" xfId="44870" xr:uid="{9012C8F1-8EC8-484E-8E40-3E20D732939E}"/>
    <cellStyle name="Normal 2 2 189" xfId="44871" xr:uid="{21114193-B271-4E95-8192-15ECD52F53DC}"/>
    <cellStyle name="Normal 2 2 19" xfId="6293" xr:uid="{00BB6294-EE70-4E8F-82AD-CCFBA305A72F}"/>
    <cellStyle name="Normal 2 2 19 2" xfId="6294" xr:uid="{BE2E4133-CE05-4140-98E7-0EF06B7737C5}"/>
    <cellStyle name="Normal 2 2 19 3" xfId="6295" xr:uid="{5CBF3943-11D8-41B4-9FB4-08C22229183C}"/>
    <cellStyle name="Normal 2 2 190" xfId="44872" xr:uid="{FAFFBC67-C376-4A3D-965D-C2478E5A749B}"/>
    <cellStyle name="Normal 2 2 191" xfId="44873" xr:uid="{9C1553B5-F992-458C-ABDC-1FB5FFF9294B}"/>
    <cellStyle name="Normal 2 2 192" xfId="44874" xr:uid="{416185C8-3523-4E4C-A795-E97242118113}"/>
    <cellStyle name="Normal 2 2 193" xfId="44875" xr:uid="{63C8572F-24DC-4086-AEFC-B76C95942A58}"/>
    <cellStyle name="Normal 2 2 194" xfId="44876" xr:uid="{7613A197-93DF-4A3C-9E02-47FAAEB1A9B1}"/>
    <cellStyle name="Normal 2 2 195" xfId="44877" xr:uid="{34E8B78A-9782-42C4-A4D1-D4229287BDC0}"/>
    <cellStyle name="Normal 2 2 196" xfId="44878" xr:uid="{9012CDF3-0C23-4579-978B-9DBF2C502EE1}"/>
    <cellStyle name="Normal 2 2 197" xfId="44879" xr:uid="{043CD495-745F-489F-9BEA-CB5671BDFEB4}"/>
    <cellStyle name="Normal 2 2 198" xfId="44880" xr:uid="{AD6A8D85-2BD1-41EC-A8AD-9AE51DF7615E}"/>
    <cellStyle name="Normal 2 2 199" xfId="44881" xr:uid="{5CAE5C1A-852F-4AD7-8521-79FBEECE55F7}"/>
    <cellStyle name="Normal 2 2 2" xfId="5" xr:uid="{00000000-0005-0000-0000-000067000000}"/>
    <cellStyle name="Normal 2 2 2 10" xfId="44882" xr:uid="{19EAA96D-1EED-43EB-8B17-D3E626F4FA4C}"/>
    <cellStyle name="Normal 2 2 2 11" xfId="44883" xr:uid="{43AED506-4A3F-4D68-9F45-101034E5EB00}"/>
    <cellStyle name="Normal 2 2 2 12" xfId="44884" xr:uid="{E7126A25-AD5A-4EC2-A422-C9B00CCEA0B9}"/>
    <cellStyle name="Normal 2 2 2 13" xfId="44885" xr:uid="{CFC495E5-355F-4E9C-8348-5A15A45027CE}"/>
    <cellStyle name="Normal 2 2 2 14" xfId="44886" xr:uid="{52901D24-7C2D-4F9C-B3F9-78B63286F0B5}"/>
    <cellStyle name="Normal 2 2 2 15" xfId="44887" xr:uid="{89D191CF-ABD1-403E-ACF6-4DD8444C73E1}"/>
    <cellStyle name="Normal 2 2 2 16" xfId="44888" xr:uid="{19AFD5B6-5DC1-4522-A225-D1B563BF0CC5}"/>
    <cellStyle name="Normal 2 2 2 17" xfId="44889" xr:uid="{2C7A3B1F-39B0-4C05-89B2-F77DEA5E0426}"/>
    <cellStyle name="Normal 2 2 2 18" xfId="44890" xr:uid="{86673C17-80CB-418C-9945-6168EF101521}"/>
    <cellStyle name="Normal 2 2 2 19" xfId="44891" xr:uid="{F34BADD2-F266-48CC-8173-06BDD22C83DB}"/>
    <cellStyle name="Normal 2 2 2 2" xfId="1454" xr:uid="{8DE6A7BC-B8CE-4B15-9812-F9F77AD0E22E}"/>
    <cellStyle name="Normal 2 2 2 2 10" xfId="44892" xr:uid="{3ECFE07D-54AE-477C-BD13-500C3A23224B}"/>
    <cellStyle name="Normal 2 2 2 2 11" xfId="44893" xr:uid="{F763B28A-4B30-47C0-9BFF-DFD70717B0FD}"/>
    <cellStyle name="Normal 2 2 2 2 12" xfId="44894" xr:uid="{6A54ECE8-A16E-4E90-952D-91A8FDC08C8A}"/>
    <cellStyle name="Normal 2 2 2 2 13" xfId="44895" xr:uid="{2E0D0587-4FDA-4E35-99AD-1E129ED3D0CC}"/>
    <cellStyle name="Normal 2 2 2 2 14" xfId="44896" xr:uid="{A8A12D06-AA36-44B9-86C3-F4BBFDA9D2B5}"/>
    <cellStyle name="Normal 2 2 2 2 15" xfId="44897" xr:uid="{D9141719-21F9-45ED-AC3D-6B0345751248}"/>
    <cellStyle name="Normal 2 2 2 2 16" xfId="44898" xr:uid="{F83814C6-3FA8-4B47-AA07-0B4DD5DDD94B}"/>
    <cellStyle name="Normal 2 2 2 2 17" xfId="44899" xr:uid="{2644D092-4FA5-415D-90D2-B37F6C05C3C1}"/>
    <cellStyle name="Normal 2 2 2 2 18" xfId="44900" xr:uid="{B3925008-D480-44FE-B223-B2F18255CA25}"/>
    <cellStyle name="Normal 2 2 2 2 19" xfId="44901" xr:uid="{E5013687-F31B-488C-B37A-59C3531D3586}"/>
    <cellStyle name="Normal 2 2 2 2 2" xfId="6298" xr:uid="{34A128D1-D878-4217-9D41-BBC8F19D62DF}"/>
    <cellStyle name="Normal 2 2 2 2 2 10" xfId="44902" xr:uid="{B03B38CF-A4C5-40E0-B7E8-6FA7C329B4F6}"/>
    <cellStyle name="Normal 2 2 2 2 2 11" xfId="44903" xr:uid="{9017BABE-F294-4A87-81B6-21FBE7232040}"/>
    <cellStyle name="Normal 2 2 2 2 2 12" xfId="44904" xr:uid="{54D6324F-4188-492C-B21C-08B72A5BC16D}"/>
    <cellStyle name="Normal 2 2 2 2 2 13" xfId="44905" xr:uid="{984272CF-B392-43C7-B606-6D3B1986BD80}"/>
    <cellStyle name="Normal 2 2 2 2 2 14" xfId="44906" xr:uid="{349B019D-8DB5-4DF0-98AA-1203E4E2DF7D}"/>
    <cellStyle name="Normal 2 2 2 2 2 15" xfId="44907" xr:uid="{27522873-AF37-4FA1-8417-E171A10A9BC9}"/>
    <cellStyle name="Normal 2 2 2 2 2 16" xfId="44908" xr:uid="{863C5E40-C052-4637-B8F1-0F1425B7C851}"/>
    <cellStyle name="Normal 2 2 2 2 2 17" xfId="44909" xr:uid="{F5178AF9-4616-413B-AB31-DA301329933E}"/>
    <cellStyle name="Normal 2 2 2 2 2 18" xfId="44910" xr:uid="{EC6B9C18-FFC3-47DB-B200-B5D093321F8D}"/>
    <cellStyle name="Normal 2 2 2 2 2 19" xfId="44911" xr:uid="{4F36EEF5-5F90-47BF-853E-42671E139523}"/>
    <cellStyle name="Normal 2 2 2 2 2 2" xfId="44912" xr:uid="{8D5B8307-5CD6-4ACE-9F7D-3E7DA59888B6}"/>
    <cellStyle name="Normal 2 2 2 2 2 2 2" xfId="44913" xr:uid="{E58F3BB2-963E-4942-B628-9AE744592835}"/>
    <cellStyle name="Normal 2 2 2 2 2 2 3" xfId="44914" xr:uid="{65DC746C-2963-4469-A004-90893DD9BB7F}"/>
    <cellStyle name="Normal 2 2 2 2 2 2 4" xfId="44915" xr:uid="{CFDDBC9F-C4DB-4C5C-BCEE-F74097E35DC1}"/>
    <cellStyle name="Normal 2 2 2 2 2 2 5" xfId="44916" xr:uid="{0EEBF9B0-08F4-4A48-A024-E2A2921AA57B}"/>
    <cellStyle name="Normal 2 2 2 2 2 2 6" xfId="44917" xr:uid="{44F706FE-BB30-40BE-8F0B-6FCC8814F058}"/>
    <cellStyle name="Normal 2 2 2 2 2 2 7" xfId="44918" xr:uid="{7A2111B3-45D8-4507-8459-349CCE4CF6E1}"/>
    <cellStyle name="Normal 2 2 2 2 2 2 8" xfId="44919" xr:uid="{328C69A9-B788-4293-ACDA-F94A6A119415}"/>
    <cellStyle name="Normal 2 2 2 2 2 2 9" xfId="44920" xr:uid="{712F6DC2-BB47-4DB4-A5B1-D8FF77597446}"/>
    <cellStyle name="Normal 2 2 2 2 2 20" xfId="44921" xr:uid="{2E1792F5-D66E-493C-80E5-CFB0A8A875E7}"/>
    <cellStyle name="Normal 2 2 2 2 2 21" xfId="44922" xr:uid="{C60B5C39-DDA3-4B7F-84C7-FC1FF2FBFC66}"/>
    <cellStyle name="Normal 2 2 2 2 2 22" xfId="44923" xr:uid="{CBC6FB7F-AE26-4244-9942-CE59321B8D64}"/>
    <cellStyle name="Normal 2 2 2 2 2 23" xfId="44924" xr:uid="{DAF133AE-788E-4F56-9CA6-BCB2A5123A26}"/>
    <cellStyle name="Normal 2 2 2 2 2 24" xfId="44925" xr:uid="{2CBC2E79-5C00-4670-8BA2-29C91B47BD25}"/>
    <cellStyle name="Normal 2 2 2 2 2 25" xfId="44926" xr:uid="{7A185A94-9C3C-4B8C-AA29-AF34B36DE1A4}"/>
    <cellStyle name="Normal 2 2 2 2 2 26" xfId="44927" xr:uid="{96E3DE0C-334E-48DA-88FF-C1D3417C706E}"/>
    <cellStyle name="Normal 2 2 2 2 2 27" xfId="44928" xr:uid="{C6BC3DD7-9E70-4F34-9F89-CF656B19CC4B}"/>
    <cellStyle name="Normal 2 2 2 2 2 28" xfId="44929" xr:uid="{08B426DC-ACF3-4B0C-BD3B-7CF6639DE397}"/>
    <cellStyle name="Normal 2 2 2 2 2 29" xfId="44930" xr:uid="{C971135B-409A-4CFB-9CE8-45F0AFE8D948}"/>
    <cellStyle name="Normal 2 2 2 2 2 3" xfId="44931" xr:uid="{D4A4C0E9-A05C-4327-A9EB-E28F0827CF1A}"/>
    <cellStyle name="Normal 2 2 2 2 2 30" xfId="44932" xr:uid="{C5BA10CC-C655-44EB-80C8-95477692CA18}"/>
    <cellStyle name="Normal 2 2 2 2 2 31" xfId="44933" xr:uid="{54220575-C758-40F8-965C-58770ADDC829}"/>
    <cellStyle name="Normal 2 2 2 2 2 32" xfId="44934" xr:uid="{C0998189-88B5-4573-A8D9-9D49BDA9F39B}"/>
    <cellStyle name="Normal 2 2 2 2 2 33" xfId="44935" xr:uid="{93FD0EF8-C9A0-4189-9DB2-D679A7B767F2}"/>
    <cellStyle name="Normal 2 2 2 2 2 34" xfId="44936" xr:uid="{6FCF9278-ABBD-426B-B0A4-2AC1D2F4BA29}"/>
    <cellStyle name="Normal 2 2 2 2 2 35" xfId="44937" xr:uid="{75D2F268-361B-453C-9AC3-00C38E248084}"/>
    <cellStyle name="Normal 2 2 2 2 2 36" xfId="44938" xr:uid="{1F2A1F20-46B4-4264-A5D1-4ABEE780CCF7}"/>
    <cellStyle name="Normal 2 2 2 2 2 37" xfId="44939" xr:uid="{67B68A51-C40F-4978-8C91-075DCC79213E}"/>
    <cellStyle name="Normal 2 2 2 2 2 38" xfId="44940" xr:uid="{B072B2EC-D630-4CA2-8EB2-46E3878B0781}"/>
    <cellStyle name="Normal 2 2 2 2 2 39" xfId="44941" xr:uid="{E57381DB-17D8-4B4A-AF5C-0720C07EAB3E}"/>
    <cellStyle name="Normal 2 2 2 2 2 4" xfId="44942" xr:uid="{4830AEC2-219F-4A58-A4FE-FA25C8939147}"/>
    <cellStyle name="Normal 2 2 2 2 2 40" xfId="44943" xr:uid="{A4BB8609-8B6D-4A26-A410-8B65DF24079C}"/>
    <cellStyle name="Normal 2 2 2 2 2 41" xfId="44944" xr:uid="{45F9A369-0CCC-44B4-9789-4826263E18F4}"/>
    <cellStyle name="Normal 2 2 2 2 2 42" xfId="44945" xr:uid="{081AB26F-AE87-4D38-AE6B-3E3B4F2EADBB}"/>
    <cellStyle name="Normal 2 2 2 2 2 43" xfId="44946" xr:uid="{F365F8E6-7A36-4A4C-AF43-0DFDE644BE0B}"/>
    <cellStyle name="Normal 2 2 2 2 2 44" xfId="44947" xr:uid="{5384CCE3-5D1A-4FD4-996D-9ED90F4EEF3A}"/>
    <cellStyle name="Normal 2 2 2 2 2 45" xfId="44948" xr:uid="{47E61FE8-FF8C-4FA0-9EC3-A58AE8EDD0CF}"/>
    <cellStyle name="Normal 2 2 2 2 2 46" xfId="44949" xr:uid="{7E7746C0-2566-424A-9072-46288026393B}"/>
    <cellStyle name="Normal 2 2 2 2 2 47" xfId="44950" xr:uid="{ED7E41CC-6CE0-4756-8009-24339739A04C}"/>
    <cellStyle name="Normal 2 2 2 2 2 48" xfId="44951" xr:uid="{3359D33E-B8CC-4B62-B4C1-C8884B9692CE}"/>
    <cellStyle name="Normal 2 2 2 2 2 49" xfId="44952" xr:uid="{0B5C2709-8D4C-4DFA-B5CF-4DAE94806A11}"/>
    <cellStyle name="Normal 2 2 2 2 2 5" xfId="44953" xr:uid="{F4AA0A88-EED6-40E2-AB30-4D19F582FF65}"/>
    <cellStyle name="Normal 2 2 2 2 2 50" xfId="44954" xr:uid="{35ECE1C5-1A9C-4802-AC34-EBCBA38BA5AC}"/>
    <cellStyle name="Normal 2 2 2 2 2 51" xfId="44955" xr:uid="{10B5D09D-3480-439B-BBF5-807C2610814A}"/>
    <cellStyle name="Normal 2 2 2 2 2 52" xfId="44956" xr:uid="{8C9BFA83-E62E-4D08-B784-57A4C8DC404C}"/>
    <cellStyle name="Normal 2 2 2 2 2 53" xfId="44957" xr:uid="{C0FA6339-ADD8-47C1-875A-F2C5DAF3732A}"/>
    <cellStyle name="Normal 2 2 2 2 2 54" xfId="44958" xr:uid="{8CEC4BCB-9057-4BAA-8AF7-6B07E5E10DBB}"/>
    <cellStyle name="Normal 2 2 2 2 2 55" xfId="44959" xr:uid="{ED6C0717-BD4D-42BE-BF30-C830DFC68113}"/>
    <cellStyle name="Normal 2 2 2 2 2 56" xfId="44960" xr:uid="{45852E1A-489C-44B3-8E1A-6A2D3C6D512F}"/>
    <cellStyle name="Normal 2 2 2 2 2 57" xfId="44961" xr:uid="{2C8756B9-182A-40BD-94CE-DD4392D6DC32}"/>
    <cellStyle name="Normal 2 2 2 2 2 58" xfId="44962" xr:uid="{4267309D-EDC7-4A30-A3EF-3C3764F1B097}"/>
    <cellStyle name="Normal 2 2 2 2 2 6" xfId="44963" xr:uid="{2827E622-861F-45F3-9D66-EDB430B466A8}"/>
    <cellStyle name="Normal 2 2 2 2 2 7" xfId="44964" xr:uid="{C133F645-0E37-4C8E-9F34-6FDF59347EBE}"/>
    <cellStyle name="Normal 2 2 2 2 2 8" xfId="44965" xr:uid="{8E512622-5E4E-4580-843B-5D5F72598182}"/>
    <cellStyle name="Normal 2 2 2 2 2 9" xfId="44966" xr:uid="{26FAA6BC-61E8-42AD-A090-B97C4AE23381}"/>
    <cellStyle name="Normal 2 2 2 2 20" xfId="44967" xr:uid="{33C05A4B-7922-4DDB-A792-9DC5A5AA993A}"/>
    <cellStyle name="Normal 2 2 2 2 21" xfId="44968" xr:uid="{E7A2E9B7-1A4C-4272-95C2-E8374C4FF13B}"/>
    <cellStyle name="Normal 2 2 2 2 22" xfId="44969" xr:uid="{8D5AB429-073A-4EE2-B420-B88F76B24EB4}"/>
    <cellStyle name="Normal 2 2 2 2 23" xfId="44970" xr:uid="{453B5D3D-40C4-4103-BE48-D2F158F0FB5A}"/>
    <cellStyle name="Normal 2 2 2 2 24" xfId="44971" xr:uid="{2F4308FD-F60C-49B8-8195-A7B6E81BF5BF}"/>
    <cellStyle name="Normal 2 2 2 2 25" xfId="44972" xr:uid="{4924E595-1700-4DAF-8C09-D4AD1C8C8293}"/>
    <cellStyle name="Normal 2 2 2 2 26" xfId="44973" xr:uid="{E15DF26B-AB62-4B04-B48B-EBDAFACDE7E3}"/>
    <cellStyle name="Normal 2 2 2 2 27" xfId="44974" xr:uid="{F9A85A83-1200-4417-8A6F-B3E984D4B513}"/>
    <cellStyle name="Normal 2 2 2 2 28" xfId="44975" xr:uid="{F7FC8232-1932-4DAB-9CEC-D5B047B7D8FE}"/>
    <cellStyle name="Normal 2 2 2 2 29" xfId="44976" xr:uid="{9C555638-D57E-4431-929A-E6079204A963}"/>
    <cellStyle name="Normal 2 2 2 2 3" xfId="6299" xr:uid="{3DF7B02A-E154-4D5A-99E8-088CB191CFB5}"/>
    <cellStyle name="Normal 2 2 2 2 30" xfId="44977" xr:uid="{F945DA1B-B39C-45CF-8EEC-34A231DFF561}"/>
    <cellStyle name="Normal 2 2 2 2 31" xfId="44978" xr:uid="{12D14183-FBF5-47C6-8F3B-97643B61415A}"/>
    <cellStyle name="Normal 2 2 2 2 32" xfId="44979" xr:uid="{C5031186-F975-4AD0-BDEE-ED18843CAC73}"/>
    <cellStyle name="Normal 2 2 2 2 33" xfId="44980" xr:uid="{BF7FF768-D904-4EB4-85ED-34192AD2ED78}"/>
    <cellStyle name="Normal 2 2 2 2 34" xfId="44981" xr:uid="{4D66EA9F-C63D-4834-BACD-DFC7239BD757}"/>
    <cellStyle name="Normal 2 2 2 2 35" xfId="44982" xr:uid="{60923616-7F16-49DA-803E-0B49E78EBC38}"/>
    <cellStyle name="Normal 2 2 2 2 36" xfId="44983" xr:uid="{CF2D19F6-6781-429D-AB42-E2634533C389}"/>
    <cellStyle name="Normal 2 2 2 2 37" xfId="44984" xr:uid="{E26C46A9-CD37-4967-80EE-36B655E28C97}"/>
    <cellStyle name="Normal 2 2 2 2 38" xfId="44985" xr:uid="{494B940D-F428-45D8-ADEB-ACDB08789B09}"/>
    <cellStyle name="Normal 2 2 2 2 39" xfId="44986" xr:uid="{AD632BC2-CC85-4455-9E7B-86BF8DA39497}"/>
    <cellStyle name="Normal 2 2 2 2 4" xfId="44987" xr:uid="{4C0CAB9A-1F73-4582-97DF-067E4FBF52A2}"/>
    <cellStyle name="Normal 2 2 2 2 40" xfId="44988" xr:uid="{F417DEA4-998F-4F3C-99A9-A274181F96AB}"/>
    <cellStyle name="Normal 2 2 2 2 41" xfId="44989" xr:uid="{B02F88D8-E3C6-4DDE-8463-C6E8E0B10706}"/>
    <cellStyle name="Normal 2 2 2 2 42" xfId="44990" xr:uid="{C251CA4F-1BE8-407E-8C48-9397441292E6}"/>
    <cellStyle name="Normal 2 2 2 2 43" xfId="44991" xr:uid="{894B7A5B-03FE-483B-9B55-7ACB343947A4}"/>
    <cellStyle name="Normal 2 2 2 2 44" xfId="44992" xr:uid="{D7F61EFF-98BF-4D36-9F01-7F81E6A80272}"/>
    <cellStyle name="Normal 2 2 2 2 45" xfId="44993" xr:uid="{0EF0E4CB-E4DD-4E8E-9356-1B81F9DE6159}"/>
    <cellStyle name="Normal 2 2 2 2 46" xfId="44994" xr:uid="{5536BB6D-9D28-490C-BDBE-09958FB669DC}"/>
    <cellStyle name="Normal 2 2 2 2 47" xfId="44995" xr:uid="{2337E8D3-B344-4B29-B219-976F240D3A7B}"/>
    <cellStyle name="Normal 2 2 2 2 48" xfId="44996" xr:uid="{6EAFA28B-D638-4699-A9FD-B1448A5B48B9}"/>
    <cellStyle name="Normal 2 2 2 2 49" xfId="44997" xr:uid="{9380F88E-CEE5-4466-A793-7E34E968ECB0}"/>
    <cellStyle name="Normal 2 2 2 2 5" xfId="44998" xr:uid="{2DED987C-A13B-4C76-B17F-9B0D4BC20193}"/>
    <cellStyle name="Normal 2 2 2 2 50" xfId="44999" xr:uid="{18BB5D9D-8190-4F6E-9E14-C6B2F5B0C709}"/>
    <cellStyle name="Normal 2 2 2 2 51" xfId="45000" xr:uid="{DC4345A9-D8BA-446A-9BFA-A2F39B753834}"/>
    <cellStyle name="Normal 2 2 2 2 52" xfId="45001" xr:uid="{0A22FADC-7727-440E-B02B-2336AFBBCC67}"/>
    <cellStyle name="Normal 2 2 2 2 53" xfId="45002" xr:uid="{1383C18F-8075-4677-A0B5-CB6DA9B9B3A8}"/>
    <cellStyle name="Normal 2 2 2 2 54" xfId="45003" xr:uid="{0E15A3E0-2F03-4FCC-8B55-AB0D02585965}"/>
    <cellStyle name="Normal 2 2 2 2 55" xfId="45004" xr:uid="{5D055CAA-DBAC-4B17-87CF-266C114A9313}"/>
    <cellStyle name="Normal 2 2 2 2 56" xfId="45005" xr:uid="{B9486B71-5F44-4CB6-9E6E-D9BF12C017B9}"/>
    <cellStyle name="Normal 2 2 2 2 57" xfId="45006" xr:uid="{1BD183AB-3E82-4B1B-A73B-544BF35B4626}"/>
    <cellStyle name="Normal 2 2 2 2 58" xfId="45007" xr:uid="{1A843998-B092-4C5F-A2E7-C141EDDDCA0D}"/>
    <cellStyle name="Normal 2 2 2 2 59" xfId="6297" xr:uid="{C85CD04A-0DDC-41CF-88D7-E52C05EB8399}"/>
    <cellStyle name="Normal 2 2 2 2 6" xfId="45008" xr:uid="{5C4183E0-FAF4-438B-8E06-2BCC6840CC46}"/>
    <cellStyle name="Normal 2 2 2 2 7" xfId="45009" xr:uid="{17483EE4-4C14-4F48-AC95-E1FF6B621E41}"/>
    <cellStyle name="Normal 2 2 2 2 8" xfId="45010" xr:uid="{61C97158-8B03-4594-882E-180FEEE7CFFA}"/>
    <cellStyle name="Normal 2 2 2 2 9" xfId="45011" xr:uid="{0CA9B38F-545D-4B9B-8BCD-4C656475050E}"/>
    <cellStyle name="Normal 2 2 2 20" xfId="45012" xr:uid="{E7D755D5-3506-4D62-8B9E-91855CA7F34D}"/>
    <cellStyle name="Normal 2 2 2 21" xfId="45013" xr:uid="{AAA8491B-18AA-4460-8B9D-BBACF86C22AE}"/>
    <cellStyle name="Normal 2 2 2 22" xfId="45014" xr:uid="{E2D3B54B-A467-408F-8BEE-DE291EE36161}"/>
    <cellStyle name="Normal 2 2 2 23" xfId="45015" xr:uid="{7B0F1436-13A0-49C1-9CFC-7072A0C3118D}"/>
    <cellStyle name="Normal 2 2 2 24" xfId="45016" xr:uid="{343F9D34-564B-4B11-B6DF-A1D198FF701E}"/>
    <cellStyle name="Normal 2 2 2 25" xfId="45017" xr:uid="{B9F63A3F-9E0E-426E-BDF5-B2F3BEA2F793}"/>
    <cellStyle name="Normal 2 2 2 26" xfId="45018" xr:uid="{1963BA1F-5715-4255-BC7B-C9FD2ED497F0}"/>
    <cellStyle name="Normal 2 2 2 27" xfId="45019" xr:uid="{7F8526D2-E855-41B4-B22C-E5335A1AC8B7}"/>
    <cellStyle name="Normal 2 2 2 28" xfId="45020" xr:uid="{66516E00-7B04-44D1-9E91-4317F4504A5B}"/>
    <cellStyle name="Normal 2 2 2 29" xfId="45021" xr:uid="{0D4312AF-3447-4059-B775-9D606DA73FA9}"/>
    <cellStyle name="Normal 2 2 2 3" xfId="1455" xr:uid="{2E45DE09-58B1-4D87-81E8-C12D0F51F358}"/>
    <cellStyle name="Normal 2 2 2 3 2" xfId="56230" xr:uid="{9FE91ED9-4049-44B7-83F2-CE1D30731ADA}"/>
    <cellStyle name="Normal 2 2 2 3 3" xfId="6300" xr:uid="{E7ABD1CF-8AAC-4559-8261-4D105CFF84B5}"/>
    <cellStyle name="Normal 2 2 2 30" xfId="45022" xr:uid="{61466FE1-E457-476A-8D73-3B9482B36680}"/>
    <cellStyle name="Normal 2 2 2 31" xfId="45023" xr:uid="{25EBDCB5-3755-4028-A97D-8F8E8EF70730}"/>
    <cellStyle name="Normal 2 2 2 32" xfId="45024" xr:uid="{D436C63C-BA7E-4C4D-A579-D1D5A05684CD}"/>
    <cellStyle name="Normal 2 2 2 33" xfId="45025" xr:uid="{929705BF-F337-42F4-933D-B7401FC49479}"/>
    <cellStyle name="Normal 2 2 2 34" xfId="45026" xr:uid="{AEE1D504-81ED-4D77-B299-1E3D8F479A34}"/>
    <cellStyle name="Normal 2 2 2 35" xfId="45027" xr:uid="{A74B6230-32BB-4FDD-BB83-C26F914B9AD4}"/>
    <cellStyle name="Normal 2 2 2 36" xfId="45028" xr:uid="{DD6F1C24-A9FB-4ACC-9436-CEBB5E64CC6A}"/>
    <cellStyle name="Normal 2 2 2 37" xfId="45029" xr:uid="{7A3FFC7D-6B8E-4E6B-9EA9-6F9203596041}"/>
    <cellStyle name="Normal 2 2 2 38" xfId="45030" xr:uid="{851DEA47-FB7B-4A06-AB7F-FD3431B9213B}"/>
    <cellStyle name="Normal 2 2 2 39" xfId="45031" xr:uid="{677E8B76-8D1D-4651-B3A0-74DA1ED80744}"/>
    <cellStyle name="Normal 2 2 2 4" xfId="167" xr:uid="{944C829F-5123-4715-B9C2-8FF6CAB7644E}"/>
    <cellStyle name="Normal 2 2 2 4 2" xfId="56519" xr:uid="{4AE34E54-9600-491A-B324-786041E57418}"/>
    <cellStyle name="Normal 2 2 2 4 3" xfId="6301" xr:uid="{8B0856FE-FF48-4290-84F6-D1590755C4F4}"/>
    <cellStyle name="Normal 2 2 2 40" xfId="45032" xr:uid="{DE6925C3-3F48-4557-8354-3442869B89E5}"/>
    <cellStyle name="Normal 2 2 2 41" xfId="45033" xr:uid="{BEF10D75-0779-43F3-A70D-A66C0B79B392}"/>
    <cellStyle name="Normal 2 2 2 42" xfId="45034" xr:uid="{2A088DF9-D73A-4997-AF61-E4AB45D7119B}"/>
    <cellStyle name="Normal 2 2 2 43" xfId="45035" xr:uid="{EA05CE45-B04B-47A2-9CF6-AD73F0101706}"/>
    <cellStyle name="Normal 2 2 2 44" xfId="45036" xr:uid="{7B5A5BB9-74DA-4870-AFFA-DDB6E46F2631}"/>
    <cellStyle name="Normal 2 2 2 45" xfId="45037" xr:uid="{1DEA15FB-1784-42DD-96C9-DC906BE7A4EA}"/>
    <cellStyle name="Normal 2 2 2 46" xfId="45038" xr:uid="{2674E2E5-DC41-421E-8014-377A7D6A6813}"/>
    <cellStyle name="Normal 2 2 2 47" xfId="45039" xr:uid="{3A7F1261-F622-4DF3-AE2B-F6D554FEFBAE}"/>
    <cellStyle name="Normal 2 2 2 48" xfId="45040" xr:uid="{97C45CE1-CF90-4EF9-8FE5-42ECCB4E6816}"/>
    <cellStyle name="Normal 2 2 2 49" xfId="45041" xr:uid="{71ED1B04-B14A-4C1D-8058-D95B5C383004}"/>
    <cellStyle name="Normal 2 2 2 5" xfId="6302" xr:uid="{344857CD-83EF-4754-8305-FE65C5475D07}"/>
    <cellStyle name="Normal 2 2 2 5 2" xfId="6303" xr:uid="{6A32B29F-3161-46D5-B641-88E7439BBF3F}"/>
    <cellStyle name="Normal 2 2 2 50" xfId="45042" xr:uid="{6209974E-5F9F-489E-8CFF-5C544FCD42B6}"/>
    <cellStyle name="Normal 2 2 2 51" xfId="45043" xr:uid="{50132BAB-1C7E-404D-A68E-9641C3BA8AE7}"/>
    <cellStyle name="Normal 2 2 2 52" xfId="45044" xr:uid="{AB300A6A-BB05-4C09-801C-A17BD518BD47}"/>
    <cellStyle name="Normal 2 2 2 53" xfId="45045" xr:uid="{3FAC4C1C-474B-4236-B9A9-A4181BA1E06E}"/>
    <cellStyle name="Normal 2 2 2 54" xfId="45046" xr:uid="{95D1129B-BD25-49D5-9169-0BBA3D1BB9AD}"/>
    <cellStyle name="Normal 2 2 2 55" xfId="45047" xr:uid="{593AED96-8946-4880-AA0F-25DC22158080}"/>
    <cellStyle name="Normal 2 2 2 56" xfId="45048" xr:uid="{CB646576-4CF8-4B63-8E31-84319FA8741B}"/>
    <cellStyle name="Normal 2 2 2 57" xfId="45049" xr:uid="{107BD9D9-BB11-46C1-A073-578BC71A13D5}"/>
    <cellStyle name="Normal 2 2 2 58" xfId="45050" xr:uid="{26218CE9-8595-493B-A06C-546FC1AC4888}"/>
    <cellStyle name="Normal 2 2 2 59" xfId="45051" xr:uid="{85D405EE-5E04-47A9-87B6-0D4B1FA688F3}"/>
    <cellStyle name="Normal 2 2 2 6" xfId="6304" xr:uid="{3228846D-87F2-42FD-BAF5-73DCDAD61166}"/>
    <cellStyle name="Normal 2 2 2 60" xfId="45052" xr:uid="{4B75F71B-E593-49BF-B8BB-61B2E110CFA8}"/>
    <cellStyle name="Normal 2 2 2 61" xfId="45053" xr:uid="{1ECEB5BB-B017-47E2-9225-DCDCBE5B5D25}"/>
    <cellStyle name="Normal 2 2 2 62" xfId="45054" xr:uid="{6F9FCAC8-C8EF-42CC-82A0-21F14AFF12EB}"/>
    <cellStyle name="Normal 2 2 2 63" xfId="45055" xr:uid="{368822CF-9E8B-472B-8B06-C4D2BAF34F8E}"/>
    <cellStyle name="Normal 2 2 2 64" xfId="45056" xr:uid="{BAF3014A-A823-4752-BF82-9724E08B53B2}"/>
    <cellStyle name="Normal 2 2 2 65" xfId="45057" xr:uid="{54CB3DEA-2D28-4B77-9AAF-5B063C881CF2}"/>
    <cellStyle name="Normal 2 2 2 66" xfId="6296" xr:uid="{AB58ED7A-D9B0-4A4A-8829-A34D20043BA8}"/>
    <cellStyle name="Normal 2 2 2 7" xfId="6305" xr:uid="{C1E6B0D9-B281-478B-B472-F5FA9BFE1CAB}"/>
    <cellStyle name="Normal 2 2 2 8" xfId="45058" xr:uid="{B169C76C-FED6-4BEA-B70D-D374D03CA6E2}"/>
    <cellStyle name="Normal 2 2 2 9" xfId="45059" xr:uid="{8BDBF351-0520-413B-97FA-C9292C6F2600}"/>
    <cellStyle name="Normal 2 2 2_copy" xfId="1456" xr:uid="{ED413F8D-8D8C-41D6-BB40-3480A275AC7F}"/>
    <cellStyle name="Normal 2 2 20" xfId="6306" xr:uid="{AC3DB1E6-E1B4-4635-9702-441F402FCFBA}"/>
    <cellStyle name="Normal 2 2 20 2" xfId="6307" xr:uid="{BCD8CA43-B644-4745-ADCA-A57D7AFB7916}"/>
    <cellStyle name="Normal 2 2 20 3" xfId="6308" xr:uid="{16522BB2-8E2C-4B57-BF49-9D04A9DF384F}"/>
    <cellStyle name="Normal 2 2 200" xfId="45060" xr:uid="{B7F9A102-15A0-4000-A622-EE588297C8A9}"/>
    <cellStyle name="Normal 2 2 201" xfId="45061" xr:uid="{FD81DE9E-AD39-474A-9C62-0A8ACBF0DFD1}"/>
    <cellStyle name="Normal 2 2 202" xfId="45062" xr:uid="{50B9D23E-FBD2-4A18-8B97-5DBC029709BB}"/>
    <cellStyle name="Normal 2 2 203" xfId="45063" xr:uid="{EE1EF7F2-8A9C-4E10-A70E-C4ED4876A344}"/>
    <cellStyle name="Normal 2 2 204" xfId="45064" xr:uid="{F8E8EF3C-6BCD-4DD6-B15F-41FE5F1A000C}"/>
    <cellStyle name="Normal 2 2 205" xfId="45065" xr:uid="{90CE10FB-6F36-477F-AF8D-D233F619E3F0}"/>
    <cellStyle name="Normal 2 2 206" xfId="45066" xr:uid="{91C63B3E-5CB8-4B2A-A1BB-BB17482346BF}"/>
    <cellStyle name="Normal 2 2 207" xfId="45067" xr:uid="{78AE339F-5AC0-4AE7-94BD-C7F98A2648DE}"/>
    <cellStyle name="Normal 2 2 208" xfId="45068" xr:uid="{277FCCB5-AA74-4B74-821B-10B4078D8E66}"/>
    <cellStyle name="Normal 2 2 209" xfId="45069" xr:uid="{0867E040-404D-4F4B-B3E9-DE586B21E1F9}"/>
    <cellStyle name="Normal 2 2 21" xfId="6309" xr:uid="{6D5ED314-FE5C-405C-AE1E-436355126546}"/>
    <cellStyle name="Normal 2 2 21 2" xfId="6310" xr:uid="{E436C7BA-F94F-448A-A439-86C1EC2339D9}"/>
    <cellStyle name="Normal 2 2 21 3" xfId="6311" xr:uid="{CCF7E96C-FCEA-4CFA-8FDC-A1F9CF79A330}"/>
    <cellStyle name="Normal 2 2 210" xfId="45070" xr:uid="{6710E391-130A-4200-A4F3-F354D9830546}"/>
    <cellStyle name="Normal 2 2 211" xfId="45071" xr:uid="{E88C412A-AD6C-492B-9A37-D30FBE2CA54D}"/>
    <cellStyle name="Normal 2 2 212" xfId="45072" xr:uid="{C0F59C17-A217-4E4F-89CC-BA7066FB6895}"/>
    <cellStyle name="Normal 2 2 213" xfId="45073" xr:uid="{456D4E6D-6384-4971-99F3-63C450E1CD4C}"/>
    <cellStyle name="Normal 2 2 214" xfId="45074" xr:uid="{08FDAA5A-E1C2-4AD6-B6EC-4C9E4C0887A6}"/>
    <cellStyle name="Normal 2 2 215" xfId="45075" xr:uid="{1E08931D-A87C-40E7-A50A-5BDB2D66AC45}"/>
    <cellStyle name="Normal 2 2 216" xfId="45076" xr:uid="{556B726C-C5E0-4508-9877-A9C221CF1092}"/>
    <cellStyle name="Normal 2 2 217" xfId="45077" xr:uid="{71054E69-124B-4424-8EFD-634B9133C776}"/>
    <cellStyle name="Normal 2 2 218" xfId="45078" xr:uid="{30EDB898-7174-4426-9B8D-DB954DA072F1}"/>
    <cellStyle name="Normal 2 2 219" xfId="45079" xr:uid="{87ADFE48-7204-4909-8A26-A608AC382A55}"/>
    <cellStyle name="Normal 2 2 22" xfId="6312" xr:uid="{418A236D-BDCC-4FCA-B65D-31060215C996}"/>
    <cellStyle name="Normal 2 2 22 2" xfId="6313" xr:uid="{74FC4FC3-2EEA-4D05-84C9-88EC7F419688}"/>
    <cellStyle name="Normal 2 2 22 3" xfId="6314" xr:uid="{E7B167D6-A5B9-4615-B91D-BD5BDA293F7F}"/>
    <cellStyle name="Normal 2 2 220" xfId="45080" xr:uid="{F4F55ED0-C7B3-427D-9C62-4B3B4D3F77B3}"/>
    <cellStyle name="Normal 2 2 221" xfId="45081" xr:uid="{87349CAC-689A-42BD-A22B-411ADEA884CE}"/>
    <cellStyle name="Normal 2 2 222" xfId="45082" xr:uid="{FF5C0A94-BC7A-4510-BDB9-55E1CE42575D}"/>
    <cellStyle name="Normal 2 2 223" xfId="45083" xr:uid="{E500A990-1FFC-49FB-B7BE-D255441CBBEE}"/>
    <cellStyle name="Normal 2 2 224" xfId="45084" xr:uid="{34DC355F-A4D1-4FC4-BDE7-D30CFD1BE50A}"/>
    <cellStyle name="Normal 2 2 225" xfId="45085" xr:uid="{DE0E4FE0-019F-4482-AFD5-823FE1B703DE}"/>
    <cellStyle name="Normal 2 2 226" xfId="45086" xr:uid="{4E90F721-FD4C-45ED-B244-5DCF1D642348}"/>
    <cellStyle name="Normal 2 2 227" xfId="45087" xr:uid="{70BB8586-C2DC-49A5-AAC8-CDEA01D6E334}"/>
    <cellStyle name="Normal 2 2 228" xfId="45088" xr:uid="{BC55B6C2-7CA8-437F-943B-68C7BD68B78D}"/>
    <cellStyle name="Normal 2 2 229" xfId="45089" xr:uid="{11C484DD-4DF7-4030-8E11-EB30DBA3C02A}"/>
    <cellStyle name="Normal 2 2 23" xfId="6315" xr:uid="{19F10235-4572-4747-A79B-99A18B8FB181}"/>
    <cellStyle name="Normal 2 2 23 2" xfId="6316" xr:uid="{FEC92582-EB83-4EE5-9C93-BA8596599153}"/>
    <cellStyle name="Normal 2 2 23 3" xfId="6317" xr:uid="{27AB7823-9D12-46EA-B712-7BABC7E85B59}"/>
    <cellStyle name="Normal 2 2 230" xfId="45090" xr:uid="{B4BB31C0-8E71-4697-BCBB-DEB18E3693BB}"/>
    <cellStyle name="Normal 2 2 231" xfId="45091" xr:uid="{A1A2D6DD-1CA9-4D96-968C-A37B5858AFBB}"/>
    <cellStyle name="Normal 2 2 232" xfId="6266" xr:uid="{F44D09EF-A194-4832-B570-C598C694A498}"/>
    <cellStyle name="Normal 2 2 24" xfId="6318" xr:uid="{34A1E10D-1ED4-4623-ACA3-BACFDBBF3D5F}"/>
    <cellStyle name="Normal 2 2 24 2" xfId="6319" xr:uid="{90F47177-98A6-4DCA-95A0-27623CC64EFD}"/>
    <cellStyle name="Normal 2 2 24 3" xfId="6320" xr:uid="{E8D5BFF6-1BB2-4D01-8781-E2BEED22E351}"/>
    <cellStyle name="Normal 2 2 25" xfId="6321" xr:uid="{CD174A0A-3B0C-4DBF-ABB4-F9FD5C74EB4B}"/>
    <cellStyle name="Normal 2 2 25 2" xfId="6322" xr:uid="{F9F2CB6E-2AC6-4B28-A370-E8B695B90C5A}"/>
    <cellStyle name="Normal 2 2 25 3" xfId="6323" xr:uid="{35454B86-DDE2-4B33-8BA5-9433ADF682D0}"/>
    <cellStyle name="Normal 2 2 26" xfId="6324" xr:uid="{C1C2AB91-507C-4094-83FD-ECEA8FDDE917}"/>
    <cellStyle name="Normal 2 2 26 2" xfId="6325" xr:uid="{F12F94A5-4AD1-4A4A-AF70-DB1A618B627B}"/>
    <cellStyle name="Normal 2 2 26 3" xfId="6326" xr:uid="{C35F6008-0358-4EF3-AAAF-94DDE5276C64}"/>
    <cellStyle name="Normal 2 2 27" xfId="6327" xr:uid="{26BAC94A-E13B-4E34-A13C-DA689C33CBA5}"/>
    <cellStyle name="Normal 2 2 27 2" xfId="6328" xr:uid="{2F4C8979-086B-4069-9DF8-090DBC104F1A}"/>
    <cellStyle name="Normal 2 2 27 3" xfId="6329" xr:uid="{81F85CBD-41C5-4593-B269-797F2136E574}"/>
    <cellStyle name="Normal 2 2 28" xfId="6330" xr:uid="{414AFE1A-4346-4D65-87FF-ECDDDB10F3D7}"/>
    <cellStyle name="Normal 2 2 28 2" xfId="6331" xr:uid="{11C32E11-AA46-4440-BE76-C05F4691FA95}"/>
    <cellStyle name="Normal 2 2 28 3" xfId="6332" xr:uid="{B90113CD-E927-4034-9D48-FFB7E98836F4}"/>
    <cellStyle name="Normal 2 2 29" xfId="6333" xr:uid="{B0490ACC-E8F8-4882-9E54-68891EB14334}"/>
    <cellStyle name="Normal 2 2 29 2" xfId="6334" xr:uid="{477D37FC-17B0-47BF-A26F-CC712A9FD2A4}"/>
    <cellStyle name="Normal 2 2 29 3" xfId="6335" xr:uid="{AF20B994-5A82-4BC9-9933-8AFB3FFB9554}"/>
    <cellStyle name="Normal 2 2 3" xfId="124" xr:uid="{00000000-0005-0000-0000-000068000000}"/>
    <cellStyle name="Normal 2 2 3 2" xfId="1457" xr:uid="{9D2DB60E-4BCE-4FF0-87D3-26D64DB7DC4F}"/>
    <cellStyle name="Normal 2 2 3 2 2" xfId="6338" xr:uid="{831A913B-ABA0-4A25-A63D-6EEF35C39F0C}"/>
    <cellStyle name="Normal 2 2 3 2 3" xfId="56293" xr:uid="{F01D515A-CEB6-4E64-8091-C473FB2CB560}"/>
    <cellStyle name="Normal 2 2 3 2 4" xfId="6337" xr:uid="{78736F24-7999-4231-965F-C4B6410CE06A}"/>
    <cellStyle name="Normal 2 2 3 3" xfId="6339" xr:uid="{0F652934-5F76-468C-A993-B1C2CA1FEB3F}"/>
    <cellStyle name="Normal 2 2 3 3 2" xfId="56527" xr:uid="{C7AC0CB9-8CE4-4118-8FCC-18C06EAAE623}"/>
    <cellStyle name="Normal 2 2 3 4" xfId="6340" xr:uid="{4F59334F-1350-44F9-8467-21601C42522D}"/>
    <cellStyle name="Normal 2 2 3 5" xfId="49769" xr:uid="{6428D0CC-5C0E-49F1-ABF9-7635B694B9E1}"/>
    <cellStyle name="Normal 2 2 3 6" xfId="6336" xr:uid="{2A547269-684E-4B1C-905F-3AB9DED42E3C}"/>
    <cellStyle name="Normal 2 2 30" xfId="6341" xr:uid="{C44A2752-07C8-4981-917E-A23B937AD101}"/>
    <cellStyle name="Normal 2 2 30 2" xfId="6342" xr:uid="{9B83B514-39DA-4906-B544-F3F5F151B1BC}"/>
    <cellStyle name="Normal 2 2 30 3" xfId="6343" xr:uid="{19364130-A44B-4970-B32F-F6722D60B054}"/>
    <cellStyle name="Normal 2 2 31" xfId="6344" xr:uid="{07CD5C4B-B783-4104-A7AE-945D0514D7CE}"/>
    <cellStyle name="Normal 2 2 31 2" xfId="6345" xr:uid="{26A33B0B-2D1A-47C0-B40C-C5436B2A96AE}"/>
    <cellStyle name="Normal 2 2 31 3" xfId="6346" xr:uid="{C4822F7A-3BF1-4AFB-A289-0FAB13B390C9}"/>
    <cellStyle name="Normal 2 2 32" xfId="6347" xr:uid="{235063F3-7D58-427F-863A-B646B4DF7715}"/>
    <cellStyle name="Normal 2 2 32 2" xfId="6348" xr:uid="{F9F1EC5C-BCBF-4C86-9A65-3163559AA73D}"/>
    <cellStyle name="Normal 2 2 32 3" xfId="6349" xr:uid="{C94D1F54-1EDD-448B-9EF4-97FDD0C19200}"/>
    <cellStyle name="Normal 2 2 33" xfId="6350" xr:uid="{6E95E22E-1E18-4D98-B480-C6967CE9AD4B}"/>
    <cellStyle name="Normal 2 2 33 2" xfId="6351" xr:uid="{E2D09C28-9131-431D-A227-0884F46EAFAD}"/>
    <cellStyle name="Normal 2 2 33 3" xfId="6352" xr:uid="{CD635BA3-EE78-4722-845F-B2569FDBBA60}"/>
    <cellStyle name="Normal 2 2 34" xfId="6353" xr:uid="{73AD77F3-C554-4E31-A2C1-C049FCC8C43A}"/>
    <cellStyle name="Normal 2 2 34 2" xfId="6354" xr:uid="{3DD3B952-0D0F-425A-A03B-0AC0A97FD764}"/>
    <cellStyle name="Normal 2 2 34 3" xfId="6355" xr:uid="{82DC63B5-FDBE-4840-A99A-0531ED3785DC}"/>
    <cellStyle name="Normal 2 2 35" xfId="6356" xr:uid="{EF605AD1-38F3-48D2-A1D6-952802C430DF}"/>
    <cellStyle name="Normal 2 2 35 2" xfId="6357" xr:uid="{C2D50F0C-DEB8-43B3-AFF9-42ED5BF2D490}"/>
    <cellStyle name="Normal 2 2 35 3" xfId="6358" xr:uid="{A60FD8A8-E844-465C-8137-0BED44620FFD}"/>
    <cellStyle name="Normal 2 2 36" xfId="6359" xr:uid="{A7FFC690-50BB-45A9-AEDE-337B8ED9BAFD}"/>
    <cellStyle name="Normal 2 2 36 2" xfId="6360" xr:uid="{85C0204C-13EF-4322-A5E4-A5CFD1F71572}"/>
    <cellStyle name="Normal 2 2 36 3" xfId="6361" xr:uid="{C2D56F8B-CA4C-4F50-942C-3227A9F2F69F}"/>
    <cellStyle name="Normal 2 2 37" xfId="6362" xr:uid="{2629632C-5B51-4E1B-B9C7-663F2552F315}"/>
    <cellStyle name="Normal 2 2 38" xfId="45092" xr:uid="{5EF94469-44CD-4E2B-953B-5C57FBD7CA57}"/>
    <cellStyle name="Normal 2 2 39" xfId="45093" xr:uid="{9913B3A0-6F19-4650-BE37-B4922EC8F1E8}"/>
    <cellStyle name="Normal 2 2 4" xfId="1453" xr:uid="{6F7A0993-E06F-4BA0-AE21-E264BBDDBB09}"/>
    <cellStyle name="Normal 2 2 4 2" xfId="6364" xr:uid="{DBFA80E8-8889-4AA1-BAB5-FC60105EB360}"/>
    <cellStyle name="Normal 2 2 4 2 2" xfId="6365" xr:uid="{1D87491E-9BF2-4F47-9D07-92066BD318B4}"/>
    <cellStyle name="Normal 2 2 4 2 3" xfId="56332" xr:uid="{F3E1BF8A-A2B0-4E7B-92B2-0545BC9A21F0}"/>
    <cellStyle name="Normal 2 2 4 3" xfId="6366" xr:uid="{2AE1039A-ACA5-4B2E-9B98-DBC65A6413A1}"/>
    <cellStyle name="Normal 2 2 4 3 2" xfId="56535" xr:uid="{2853DA4F-F7C1-4166-8243-5CA6C8516631}"/>
    <cellStyle name="Normal 2 2 4 4" xfId="49770" xr:uid="{5E4A7D3D-E3CE-40FE-B38D-F3EAA658F549}"/>
    <cellStyle name="Normal 2 2 4 5" xfId="6363" xr:uid="{7C4A817C-A5BA-4ACD-BA18-EBB91DDE40E8}"/>
    <cellStyle name="Normal 2 2 40" xfId="45094" xr:uid="{9DB32E09-63AD-4983-87B4-3BE0CCD174C8}"/>
    <cellStyle name="Normal 2 2 41" xfId="45095" xr:uid="{13E4D2AE-C4C1-4201-8E1C-F10B525F722C}"/>
    <cellStyle name="Normal 2 2 42" xfId="45096" xr:uid="{01F2042A-0C72-4041-946C-04E5CDFEED2B}"/>
    <cellStyle name="Normal 2 2 43" xfId="45097" xr:uid="{2FF7E574-3D08-4CCD-AA8B-3F0E0C72AD52}"/>
    <cellStyle name="Normal 2 2 44" xfId="45098" xr:uid="{9772401B-D7D0-4EC3-A436-960D498051C0}"/>
    <cellStyle name="Normal 2 2 45" xfId="45099" xr:uid="{92777D70-AD73-49CE-99D1-CE2A4A65FDE3}"/>
    <cellStyle name="Normal 2 2 46" xfId="45100" xr:uid="{65EF5798-2F9A-4A75-8B0A-941E0BD8CB5D}"/>
    <cellStyle name="Normal 2 2 47" xfId="45101" xr:uid="{F2DFF573-2054-41E6-AAF7-A0EB751AB6E3}"/>
    <cellStyle name="Normal 2 2 48" xfId="45102" xr:uid="{1F3FE338-9479-428B-B85B-6426273507C3}"/>
    <cellStyle name="Normal 2 2 49" xfId="45103" xr:uid="{9DC6D0AF-264D-4BCF-87ED-F2850CC41C89}"/>
    <cellStyle name="Normal 2 2 5" xfId="209" xr:uid="{235251F7-B071-496C-B468-DF48FDD8DCF2}"/>
    <cellStyle name="Normal 2 2 5 2" xfId="6368" xr:uid="{2D926CB3-4BAF-4B54-9F4D-3053F214E10E}"/>
    <cellStyle name="Normal 2 2 5 2 2" xfId="56344" xr:uid="{F731830C-F60F-47CF-8490-2C71C92ADA77}"/>
    <cellStyle name="Normal 2 2 5 3" xfId="6369" xr:uid="{EED379D4-3920-4E1C-A6A1-DD5372DDA907}"/>
    <cellStyle name="Normal 2 2 5 3 2" xfId="56543" xr:uid="{BE278265-5D0B-4F53-8FC8-6F00D4B35BAB}"/>
    <cellStyle name="Normal 2 2 5 4" xfId="49771" xr:uid="{BC655F6A-EF05-404C-BAEB-8B69AED4AE40}"/>
    <cellStyle name="Normal 2 2 5 5" xfId="6367" xr:uid="{6795AAE9-884F-4B43-89F7-B74625DBD50C}"/>
    <cellStyle name="Normal 2 2 50" xfId="45104" xr:uid="{32864C8F-1D68-4632-904D-14E062958C25}"/>
    <cellStyle name="Normal 2 2 51" xfId="45105" xr:uid="{1260F7B9-1FB2-4977-9569-EDEA32F4F86D}"/>
    <cellStyle name="Normal 2 2 52" xfId="45106" xr:uid="{1313BE12-0084-4F27-A0BB-465C800B2844}"/>
    <cellStyle name="Normal 2 2 53" xfId="45107" xr:uid="{3BC351CF-7D45-4D7D-B817-CCB33D87599E}"/>
    <cellStyle name="Normal 2 2 54" xfId="45108" xr:uid="{73E92ECC-466C-440E-A3E0-97B697CCB3FF}"/>
    <cellStyle name="Normal 2 2 55" xfId="45109" xr:uid="{A590FFCA-CB73-41D9-93B3-644C3F321E18}"/>
    <cellStyle name="Normal 2 2 56" xfId="45110" xr:uid="{1CBDF4B1-41C6-408D-A460-020FFA652D25}"/>
    <cellStyle name="Normal 2 2 57" xfId="45111" xr:uid="{EFBC1C79-6B9F-4865-B652-A80CCB42CC23}"/>
    <cellStyle name="Normal 2 2 58" xfId="45112" xr:uid="{EA60A299-4C40-422B-8206-9832F3007A44}"/>
    <cellStyle name="Normal 2 2 59" xfId="45113" xr:uid="{9C6C44B3-E29D-4633-8A49-5B87CFADB028}"/>
    <cellStyle name="Normal 2 2 6" xfId="1788" xr:uid="{2D7C6164-64E0-4EC8-89FE-FC44C1BFC94D}"/>
    <cellStyle name="Normal 2 2 6 2" xfId="6371" xr:uid="{46038ADF-F1F9-43AD-BE95-020CBCDD62A9}"/>
    <cellStyle name="Normal 2 2 6 2 2" xfId="49773" xr:uid="{3E6BFAE7-C873-4E03-8285-6FB536DADAF5}"/>
    <cellStyle name="Normal 2 2 6 3" xfId="6372" xr:uid="{38E59906-6379-4729-9E9C-DE447F7CC2E5}"/>
    <cellStyle name="Normal 2 2 6 3 2" xfId="56365" xr:uid="{9736CB31-666E-435E-9010-8019B6975172}"/>
    <cellStyle name="Normal 2 2 6 4" xfId="49772" xr:uid="{3E1E1FCE-5EC5-4FBB-BC1F-2016ABAD1D65}"/>
    <cellStyle name="Normal 2 2 6 4 2" xfId="56551" xr:uid="{DAA3E78C-7458-4239-AB24-1D0D8C597E08}"/>
    <cellStyle name="Normal 2 2 6 5" xfId="6370" xr:uid="{9257EDF0-77B3-4B28-86DF-70D0CFA09669}"/>
    <cellStyle name="Normal 2 2 60" xfId="45114" xr:uid="{DBD1AEF6-67EA-49C8-8FC9-24F1A94E84B7}"/>
    <cellStyle name="Normal 2 2 61" xfId="45115" xr:uid="{59EE0D37-CC94-46C5-9052-CCE1F08DD44A}"/>
    <cellStyle name="Normal 2 2 62" xfId="45116" xr:uid="{6F81562B-9B87-4F97-9ABB-5D8DF94F3D3C}"/>
    <cellStyle name="Normal 2 2 63" xfId="45117" xr:uid="{67EF38CF-15E3-4840-AF94-AAA2E3758862}"/>
    <cellStyle name="Normal 2 2 64" xfId="45118" xr:uid="{074CE7C5-1005-483C-81DD-984D3A0463D1}"/>
    <cellStyle name="Normal 2 2 65" xfId="45119" xr:uid="{821B1B8A-FC2A-4045-B0E1-DE4AE6D6B793}"/>
    <cellStyle name="Normal 2 2 66" xfId="45120" xr:uid="{FFBFF754-1385-459D-B590-91114A9355BA}"/>
    <cellStyle name="Normal 2 2 67" xfId="45121" xr:uid="{144F2DF6-814D-4EB9-85D4-DB33F8AC5B64}"/>
    <cellStyle name="Normal 2 2 68" xfId="45122" xr:uid="{C197EAA7-0F71-4A3C-9885-5DA2074C5B89}"/>
    <cellStyle name="Normal 2 2 69" xfId="45123" xr:uid="{BFE217EB-82C1-4408-B2E0-835C56F819BB}"/>
    <cellStyle name="Normal 2 2 7" xfId="1821" xr:uid="{B36A42F2-509D-4201-9516-45094DBC1A8D}"/>
    <cellStyle name="Normal 2 2 7 2" xfId="6374" xr:uid="{8FB23FB0-5140-4071-AA36-6E26DDA07296}"/>
    <cellStyle name="Normal 2 2 7 2 2" xfId="56406" xr:uid="{AC72190A-65EA-4475-B06B-C15CCC6554EE}"/>
    <cellStyle name="Normal 2 2 7 3" xfId="6375" xr:uid="{C2EA1A2B-5F37-4E6B-968C-F2988535B78D}"/>
    <cellStyle name="Normal 2 2 7 3 2" xfId="56559" xr:uid="{1A642085-36D5-4F7D-9DD0-ECDB0984C6BF}"/>
    <cellStyle name="Normal 2 2 7 4" xfId="49774" xr:uid="{148BD2FB-7EDD-4DEF-AEF5-A915AA3A69C9}"/>
    <cellStyle name="Normal 2 2 7 5" xfId="6373" xr:uid="{0D28EB94-CDC2-4BBF-8134-3DCC72F33E4A}"/>
    <cellStyle name="Normal 2 2 70" xfId="45124" xr:uid="{EC96B9AF-E2AA-436F-8128-AA34232B050A}"/>
    <cellStyle name="Normal 2 2 71" xfId="45125" xr:uid="{797337C2-E5FA-4216-B971-9C4B71BDD30F}"/>
    <cellStyle name="Normal 2 2 72" xfId="45126" xr:uid="{F1366D86-BE58-4823-9E9C-D011EFE5B46D}"/>
    <cellStyle name="Normal 2 2 73" xfId="45127" xr:uid="{6EDD28CA-D235-4876-B727-F3A64A2554BC}"/>
    <cellStyle name="Normal 2 2 74" xfId="45128" xr:uid="{B4585C4B-2709-4304-89D6-CD73CC154F4B}"/>
    <cellStyle name="Normal 2 2 75" xfId="45129" xr:uid="{D27F5512-D0BD-445E-9C8D-AA16E56AC083}"/>
    <cellStyle name="Normal 2 2 76" xfId="45130" xr:uid="{EADD7EBD-E9D6-4C29-AEE5-D53CC302A24C}"/>
    <cellStyle name="Normal 2 2 77" xfId="45131" xr:uid="{2C478ED1-C094-4171-ACFA-2D051F20A249}"/>
    <cellStyle name="Normal 2 2 78" xfId="45132" xr:uid="{C9326E2A-C4E5-4C48-80F6-1F3631B3722C}"/>
    <cellStyle name="Normal 2 2 78 2" xfId="45133" xr:uid="{62E05BDC-C4F9-48C3-AA81-AAC6F2E16346}"/>
    <cellStyle name="Normal 2 2 78 3" xfId="45134" xr:uid="{5D0FDFCB-BFD7-408C-892F-5B0642056208}"/>
    <cellStyle name="Normal 2 2 78 4" xfId="45135" xr:uid="{89C21B9A-1C38-49EA-94DE-DC2DAE200767}"/>
    <cellStyle name="Normal 2 2 78 5" xfId="45136" xr:uid="{A1DD0C74-642A-4734-A0A1-1D4D4D69F361}"/>
    <cellStyle name="Normal 2 2 78 6" xfId="45137" xr:uid="{B8CEA648-7344-4DAA-B599-0886A5A8B7D2}"/>
    <cellStyle name="Normal 2 2 79" xfId="45138" xr:uid="{A7B86E76-06EF-4A8E-9289-99A7ACDEC16A}"/>
    <cellStyle name="Normal 2 2 8" xfId="1922" xr:uid="{266A0605-979D-40FB-8294-45D640F0B736}"/>
    <cellStyle name="Normal 2 2 8 2" xfId="6377" xr:uid="{BE4A4FB8-2C2A-4C97-AD45-AB703411FE8A}"/>
    <cellStyle name="Normal 2 2 8 2 2" xfId="56567" xr:uid="{3809B4EF-E752-40D3-AB88-66CD7D6B4F6A}"/>
    <cellStyle name="Normal 2 2 8 3" xfId="6378" xr:uid="{381E0D38-6435-4644-9EBD-FCE8577B0996}"/>
    <cellStyle name="Normal 2 2 8 4" xfId="56421" xr:uid="{9DFAE029-2369-44C5-9BF4-49EBEDB1F27D}"/>
    <cellStyle name="Normal 2 2 8 5" xfId="6376" xr:uid="{E0C651BF-FC90-4F09-9CC3-C38934A777F7}"/>
    <cellStyle name="Normal 2 2 80" xfId="45139" xr:uid="{7BC1BDF6-295B-43F1-895C-F4AA76E397C4}"/>
    <cellStyle name="Normal 2 2 81" xfId="45140" xr:uid="{DE72C91F-06E3-4119-B9CA-8BD5E99A5F23}"/>
    <cellStyle name="Normal 2 2 82" xfId="45141" xr:uid="{7741F34B-56ED-4AC3-B78A-D166C3ECB565}"/>
    <cellStyle name="Normal 2 2 83" xfId="45142" xr:uid="{76F8ADF7-39CE-4AA6-9CD8-D62401012013}"/>
    <cellStyle name="Normal 2 2 84" xfId="45143" xr:uid="{F3BC1915-A4C6-495E-BBE9-2D2DEA0B97F3}"/>
    <cellStyle name="Normal 2 2 85" xfId="45144" xr:uid="{96C9BF1B-D9E0-4F4A-9894-09170E971376}"/>
    <cellStyle name="Normal 2 2 86" xfId="45145" xr:uid="{89605C28-AAD0-4C34-9E6E-A838266A52E9}"/>
    <cellStyle name="Normal 2 2 87" xfId="45146" xr:uid="{31127DAB-C992-47B1-A892-0A759560749E}"/>
    <cellStyle name="Normal 2 2 88" xfId="45147" xr:uid="{F776F769-C15E-469F-A72C-A61BEB59958D}"/>
    <cellStyle name="Normal 2 2 89" xfId="45148" xr:uid="{68C8550A-BF9B-4196-B670-49180B0340C3}"/>
    <cellStyle name="Normal 2 2 9" xfId="6379" xr:uid="{9A32727D-853E-4E89-9C78-D34E45E05E3D}"/>
    <cellStyle name="Normal 2 2 9 2" xfId="6380" xr:uid="{14BE316A-767B-4037-98D6-DC5E855076F2}"/>
    <cellStyle name="Normal 2 2 9 2 2" xfId="56575" xr:uid="{21904A28-4A17-4DA1-96FA-D18717B07CE6}"/>
    <cellStyle name="Normal 2 2 9 3" xfId="6381" xr:uid="{70E1872C-EE05-48CA-B4F3-DC63DB0089DE}"/>
    <cellStyle name="Normal 2 2 9 4" xfId="56435" xr:uid="{E9649BB6-EB3A-40F6-81CC-B9920119F366}"/>
    <cellStyle name="Normal 2 2 90" xfId="45149" xr:uid="{111A7264-A8C1-465E-A8E0-76FFDA3A9BCE}"/>
    <cellStyle name="Normal 2 2 91" xfId="45150" xr:uid="{4D84A74F-5EDD-4BBC-AEC0-E06A3790C51D}"/>
    <cellStyle name="Normal 2 2 92" xfId="45151" xr:uid="{50F2B3A5-F240-4070-85DC-F2693FF0A4B2}"/>
    <cellStyle name="Normal 2 2 93" xfId="45152" xr:uid="{1B446DBD-845B-4A1E-BBCB-6F503736BA0E}"/>
    <cellStyle name="Normal 2 2 94" xfId="45153" xr:uid="{B3263381-EB59-4C9B-92E6-63D6D88C1E19}"/>
    <cellStyle name="Normal 2 2 95" xfId="45154" xr:uid="{FCCECB4D-7CBD-4114-99E0-BBC068D93517}"/>
    <cellStyle name="Normal 2 2 96" xfId="45155" xr:uid="{CAD2F392-4798-4334-A812-1304AFA39A27}"/>
    <cellStyle name="Normal 2 2 97" xfId="45156" xr:uid="{0E5D08FB-8229-4F2B-9E84-62EDF424DE53}"/>
    <cellStyle name="Normal 2 2 98" xfId="45157" xr:uid="{5C038B8A-0573-4A0A-B1A8-8A421778FE76}"/>
    <cellStyle name="Normal 2 2 99" xfId="45158" xr:uid="{ABFD16AE-06A1-4466-895F-43A426B333D8}"/>
    <cellStyle name="Normal 2 2_24DS" xfId="6382" xr:uid="{09825DC4-EBB8-465A-972A-7AD6F78B634C}"/>
    <cellStyle name="Normal 2 20" xfId="6383" xr:uid="{6D2F7E28-B696-4426-9A32-9056A39EA2BD}"/>
    <cellStyle name="Normal 2 20 2" xfId="56508" xr:uid="{4AEA2DB3-6E35-4DC4-909B-3E819F7072E3}"/>
    <cellStyle name="Normal 2 20 3" xfId="56210" xr:uid="{D3FF11EC-70C5-45C9-8905-9E5AE18A9D8B}"/>
    <cellStyle name="Normal 2 200" xfId="6384" xr:uid="{B1099732-3BFA-44A3-95DA-266614FFB0A9}"/>
    <cellStyle name="Normal 2 201" xfId="6385" xr:uid="{503D253F-6FA3-4C28-869F-8DBD1D6E7577}"/>
    <cellStyle name="Normal 2 202" xfId="6386" xr:uid="{3E196D1B-4541-4C11-AC64-5D4978114962}"/>
    <cellStyle name="Normal 2 203" xfId="6387" xr:uid="{9BCBCCC6-0DC6-4DEB-8DE5-476AA4D4EC09}"/>
    <cellStyle name="Normal 2 204" xfId="6388" xr:uid="{688717C9-D81F-4262-8D5F-A0A0934D2A67}"/>
    <cellStyle name="Normal 2 205" xfId="6389" xr:uid="{55B0E28C-854C-4FB1-B963-B4F796DA98EB}"/>
    <cellStyle name="Normal 2 206" xfId="6390" xr:uid="{369C9BBC-C0B3-4909-A8E6-511DC209E85D}"/>
    <cellStyle name="Normal 2 207" xfId="6391" xr:uid="{9F331B67-44BD-4EBC-807D-28019C5BB6E1}"/>
    <cellStyle name="Normal 2 208" xfId="6392" xr:uid="{A9049EBA-76DC-41E4-A160-F3A1264C865F}"/>
    <cellStyle name="Normal 2 209" xfId="6393" xr:uid="{1AFF9C97-D4E1-4208-8521-79C531DFEB0F}"/>
    <cellStyle name="Normal 2 21" xfId="6394" xr:uid="{B8F338F1-A5D2-492F-9B44-2EED9B0CA43A}"/>
    <cellStyle name="Normal 2 21 2" xfId="56510" xr:uid="{E140BC18-2BB2-42EE-B2A6-0FBFF043AC0D}"/>
    <cellStyle name="Normal 2 21 3" xfId="56213" xr:uid="{4CB5C347-AE38-44A1-B33E-43FC019D16BA}"/>
    <cellStyle name="Normal 2 210" xfId="6395" xr:uid="{EE625DC5-2057-426B-B8E3-C5CAF364A0B0}"/>
    <cellStyle name="Normal 2 211" xfId="6396" xr:uid="{8BED1DF9-9FD1-4F2C-B626-D8FA424E4382}"/>
    <cellStyle name="Normal 2 212" xfId="6397" xr:uid="{F28AC255-302F-440E-BEEC-04389690262B}"/>
    <cellStyle name="Normal 2 213" xfId="6398" xr:uid="{58F0E1FE-31C3-4FE3-90FF-69826BB46B2E}"/>
    <cellStyle name="Normal 2 214" xfId="6399" xr:uid="{F40B6241-C5E1-4D4A-85CE-B928AD9F14AC}"/>
    <cellStyle name="Normal 2 215" xfId="6400" xr:uid="{C1FC0A62-E10C-4F38-B73C-AA8D504F292E}"/>
    <cellStyle name="Normal 2 216" xfId="6401" xr:uid="{98768839-3A02-4CAC-91FC-F696BE779AEC}"/>
    <cellStyle name="Normal 2 217" xfId="6402" xr:uid="{A97F1850-DA47-466D-8B9C-C44A347609FB}"/>
    <cellStyle name="Normal 2 218" xfId="6403" xr:uid="{C859332B-7EAA-4B14-BF34-93268CD70164}"/>
    <cellStyle name="Normal 2 219" xfId="6404" xr:uid="{2EE7FF09-18EA-4A6D-A6B0-4A57C25B5078}"/>
    <cellStyle name="Normal 2 22" xfId="6405" xr:uid="{98D5C800-54E0-473F-9F00-BBB654A239CB}"/>
    <cellStyle name="Normal 2 22 2" xfId="56514" xr:uid="{7CCBFD68-48AC-41A1-8D85-F7159268BA3B}"/>
    <cellStyle name="Normal 2 22 3" xfId="56224" xr:uid="{1C372527-5AAC-4273-A2AA-589605B4CC72}"/>
    <cellStyle name="Normal 2 220" xfId="6406" xr:uid="{5E895EAE-B936-4FA5-A02F-78EA78742E3B}"/>
    <cellStyle name="Normal 2 221" xfId="6407" xr:uid="{0862CFB7-A124-4BA4-AB5C-4F8E10593D61}"/>
    <cellStyle name="Normal 2 222" xfId="6408" xr:uid="{488D4613-D1BC-41FE-A6A0-C1ED12EB3EA1}"/>
    <cellStyle name="Normal 2 223" xfId="1999" xr:uid="{A20FF720-FDE0-4DF4-888D-3FDA7541F6DD}"/>
    <cellStyle name="Normal 2 224" xfId="1965" xr:uid="{FEF50C7F-6C2A-4DFB-98B7-64D419C74104}"/>
    <cellStyle name="Normal 2 23" xfId="6409" xr:uid="{CD8AE1A9-5B42-4063-B5D8-C81DB1B4CBFA}"/>
    <cellStyle name="Normal 2 23 2" xfId="56522" xr:uid="{94CDE7F7-9102-46FA-96EB-F6CD5934DA9E}"/>
    <cellStyle name="Normal 2 23 3" xfId="56287" xr:uid="{0582976A-3823-47BE-B222-4BC85660970D}"/>
    <cellStyle name="Normal 2 24" xfId="6410" xr:uid="{DE796DE8-4B55-427A-B170-45F122071495}"/>
    <cellStyle name="Normal 2 24 2" xfId="56530" xr:uid="{3A1FDA05-1F10-4856-9350-D812F422689D}"/>
    <cellStyle name="Normal 2 24 3" xfId="56326" xr:uid="{6FDA7A30-D2EC-476A-9991-B5D1988B9B5B}"/>
    <cellStyle name="Normal 2 25" xfId="6411" xr:uid="{AC8A506A-47D4-4A45-9CA6-0722CA9E8E81}"/>
    <cellStyle name="Normal 2 25 2" xfId="56538" xr:uid="{EBF5E2D0-71E9-4FB8-8CCB-257AA80F1F26}"/>
    <cellStyle name="Normal 2 25 3" xfId="56338" xr:uid="{75DC7859-7288-4DF0-88AE-45F297F24F5B}"/>
    <cellStyle name="Normal 2 26" xfId="6412" xr:uid="{F9F4E111-15DC-41BB-AA04-C492C3E9F762}"/>
    <cellStyle name="Normal 2 26 2" xfId="56546" xr:uid="{63215896-BD82-46D3-8E98-09CBE6C7E998}"/>
    <cellStyle name="Normal 2 26 3" xfId="56359" xr:uid="{73797C55-9882-4659-83F7-591994704B5B}"/>
    <cellStyle name="Normal 2 27" xfId="6413" xr:uid="{3A10942C-77B3-4359-86AA-323766029E0B}"/>
    <cellStyle name="Normal 2 27 2" xfId="56554" xr:uid="{E8C21852-495A-41CE-9449-708213E3FCC4}"/>
    <cellStyle name="Normal 2 27 3" xfId="56400" xr:uid="{D2DFB807-7A7F-445E-9F7E-BDD80A8958BB}"/>
    <cellStyle name="Normal 2 28" xfId="6414" xr:uid="{C24D6307-5AC3-4401-B978-A65768BE4584}"/>
    <cellStyle name="Normal 2 28 2" xfId="56562" xr:uid="{4C759E20-1892-46CD-9BF6-A8AC44927717}"/>
    <cellStyle name="Normal 2 28 3" xfId="56415" xr:uid="{F1EE46EC-ADCE-4204-80D4-5AA4A67B1F1D}"/>
    <cellStyle name="Normal 2 29" xfId="6415" xr:uid="{8B42F573-CAA0-47D4-A6ED-F985C204813C}"/>
    <cellStyle name="Normal 2 29 2" xfId="56570" xr:uid="{173199CA-135F-4D20-9F2D-5A808A025910}"/>
    <cellStyle name="Normal 2 29 3" xfId="56429" xr:uid="{9D1DF6E4-C8A7-4910-893B-90DB8DD31321}"/>
    <cellStyle name="Normal 2 3" xfId="6" xr:uid="{00000000-0005-0000-0000-000069000000}"/>
    <cellStyle name="Normal 2 3 2" xfId="1458" xr:uid="{2DF14525-D851-4CDF-AB10-F690134A562C}"/>
    <cellStyle name="Normal 2 3 2 2" xfId="6418" xr:uid="{105B9BE1-002B-4924-B42D-816A792DB6A4}"/>
    <cellStyle name="Normal 2 3 2 3" xfId="6419" xr:uid="{0234B94B-A0A9-41FE-AF6D-A28D832CFB27}"/>
    <cellStyle name="Normal 2 3 2 4" xfId="6420" xr:uid="{2ACB1975-7F89-4E64-AECD-C9474C5BE148}"/>
    <cellStyle name="Normal 2 3 2 5" xfId="6417" xr:uid="{1256E34E-E94A-4BE6-96EF-CB8B64D99B6B}"/>
    <cellStyle name="Normal 2 3 3" xfId="6421" xr:uid="{8DEB36FC-A3CE-43A3-A9E7-129FE4D99EA8}"/>
    <cellStyle name="Normal 2 3 4" xfId="45159" xr:uid="{771EFD85-FF08-48B0-9EFE-31751FEB028D}"/>
    <cellStyle name="Normal 2 3 4 2" xfId="56137" xr:uid="{78716573-4975-4291-9C7A-DC928A1689AB}"/>
    <cellStyle name="Normal 2 3 5" xfId="49775" xr:uid="{F80ECE7D-958C-46D8-86F5-4C05D4BF206C}"/>
    <cellStyle name="Normal 2 3 5 2" xfId="56457" xr:uid="{F30FD16B-F6A4-450B-B872-09DB8883AEBF}"/>
    <cellStyle name="Normal 2 3 6" xfId="6416" xr:uid="{4F30F7C7-A126-49BA-A333-ECDE7D7591E3}"/>
    <cellStyle name="Normal 2 3_HMU PER SHIFT" xfId="6422" xr:uid="{B10CFD1A-ADA1-4234-B32C-9C26BAB18268}"/>
    <cellStyle name="Normal 2 30" xfId="6423" xr:uid="{BD1B7BD4-3D31-414B-973F-9629DD82B0BB}"/>
    <cellStyle name="Normal 2 30 2" xfId="56578" xr:uid="{88F1DCDF-D4BC-4093-AB0B-5E206EA07F8F}"/>
    <cellStyle name="Normal 2 30 3" xfId="56438" xr:uid="{08873C42-BABA-4CD1-9B54-A8198C61411C}"/>
    <cellStyle name="Normal 2 31" xfId="6424" xr:uid="{6405660B-D1FB-4763-A99C-60DEFF945965}"/>
    <cellStyle name="Normal 2 32" xfId="6425" xr:uid="{97CCD05E-02E9-4245-8AA1-FAC869202CC6}"/>
    <cellStyle name="Normal 2 33" xfId="6426" xr:uid="{B541EF52-33B9-497C-9E06-CDAF1969674C}"/>
    <cellStyle name="Normal 2 34" xfId="6427" xr:uid="{2A84888A-6839-480D-AA22-B7D68417E64D}"/>
    <cellStyle name="Normal 2 35" xfId="6428" xr:uid="{71F08C43-9398-4851-8883-73A5581BD365}"/>
    <cellStyle name="Normal 2 36" xfId="6429" xr:uid="{7F3E9B2A-F66F-4C1E-95EC-C0D8769F9503}"/>
    <cellStyle name="Normal 2 37" xfId="6430" xr:uid="{C1160807-35D8-41A4-AB68-BDC9F46B88AF}"/>
    <cellStyle name="Normal 2 38" xfId="6431" xr:uid="{7904A52F-BB54-4830-99E8-DD49AFCC2DD1}"/>
    <cellStyle name="Normal 2 39" xfId="6432" xr:uid="{C18502CA-730A-43F5-9EB7-D6AA25001FCA}"/>
    <cellStyle name="Normal 2 4" xfId="97" xr:uid="{00000000-0005-0000-0000-00006A000000}"/>
    <cellStyle name="Normal 2 4 2" xfId="1459" xr:uid="{9E659186-ED17-4971-BE6E-138335C38740}"/>
    <cellStyle name="Normal 2 4 2 2" xfId="56142" xr:uid="{91E7696E-0A8C-44D5-8213-A20244D6D55C}"/>
    <cellStyle name="Normal 2 4 2 3" xfId="6434" xr:uid="{86C12ED1-43D8-4738-AEFB-523292E61B2C}"/>
    <cellStyle name="Normal 2 4 3" xfId="6435" xr:uid="{06ABAEEA-26AD-4BDE-A83E-5CD498FD3309}"/>
    <cellStyle name="Normal 2 4 3 2" xfId="56460" xr:uid="{459DB63E-C78C-4488-B6C2-C4C0F794E9C2}"/>
    <cellStyle name="Normal 2 4 4" xfId="6433" xr:uid="{7A526513-259F-43DA-ACBF-A3824A0800E1}"/>
    <cellStyle name="Normal 2 40" xfId="6436" xr:uid="{B5ADB4C5-2F87-4F9B-8C24-2D4CE59449BD}"/>
    <cellStyle name="Normal 2 41" xfId="6437" xr:uid="{3A41A090-94EB-4C5B-9322-C552DC3279D4}"/>
    <cellStyle name="Normal 2 42" xfId="6438" xr:uid="{68761A1A-2521-41B5-8105-1BFE5E0661FC}"/>
    <cellStyle name="Normal 2 43" xfId="6439" xr:uid="{27E56801-61B4-43C6-B4D9-8EDE210E4FA1}"/>
    <cellStyle name="Normal 2 44" xfId="6440" xr:uid="{BD6C7C0E-5069-474E-A9BC-D12DA8F51EF8}"/>
    <cellStyle name="Normal 2 45" xfId="6441" xr:uid="{28CF53B6-C612-4F33-9A83-3DEB8F186670}"/>
    <cellStyle name="Normal 2 46" xfId="6442" xr:uid="{490BBF12-9F19-475B-B23D-B37FBBF84315}"/>
    <cellStyle name="Normal 2 47" xfId="6443" xr:uid="{B9597AB3-9752-43B8-8748-ACD51A9782B6}"/>
    <cellStyle name="Normal 2 48" xfId="6444" xr:uid="{977C695A-16C0-4B34-99B1-7366650C951C}"/>
    <cellStyle name="Normal 2 49" xfId="6445" xr:uid="{AFAA7E02-C08F-49C7-9B3D-C0BAAA39EF37}"/>
    <cellStyle name="Normal 2 5" xfId="1460" xr:uid="{D043EDA7-E2A0-401C-8E3A-98DEDD02B28D}"/>
    <cellStyle name="Normal 2 5 10" xfId="51670" xr:uid="{E0A9C856-ADF4-4C8C-9779-4EF889B149B9}"/>
    <cellStyle name="Normal 2 5 11" xfId="51927" xr:uid="{3E6DF3F0-8134-4B5B-8CA3-7D77DE5F258E}"/>
    <cellStyle name="Normal 2 5 12" xfId="52180" xr:uid="{C5EC8236-6ED3-4C0D-A101-5979EC06687D}"/>
    <cellStyle name="Normal 2 5 13" xfId="52435" xr:uid="{C0EB82B5-0760-4D93-BA83-B5E5C38BA5E7}"/>
    <cellStyle name="Normal 2 5 14" xfId="52683" xr:uid="{0B98794A-0FD3-40B0-BAC1-385114BD0AF1}"/>
    <cellStyle name="Normal 2 5 15" xfId="53175" xr:uid="{18A723A8-A3FA-4B58-99A2-E8411D0A829A}"/>
    <cellStyle name="Normal 2 5 16" xfId="6446" xr:uid="{2B14D1F4-5586-49D9-A8F6-93F5C9F8DB58}"/>
    <cellStyle name="Normal 2 5 2" xfId="6447" xr:uid="{92D7E441-069F-4889-A3B8-ED1EECA5A54B}"/>
    <cellStyle name="Normal 2 5 2 2" xfId="6448" xr:uid="{420ABBB3-A02D-4B45-BADC-083DA2214881}"/>
    <cellStyle name="Normal 2 5 2 3" xfId="49777" xr:uid="{5A826066-16D3-478A-92F3-6674100D704C}"/>
    <cellStyle name="Normal 2 5 3" xfId="6449" xr:uid="{74B3A411-19CF-47E2-A6C9-58FF5BE621DC}"/>
    <cellStyle name="Normal 2 5 3 2" xfId="6450" xr:uid="{B9F2F8D0-AD36-48CE-BB78-39EBBCC591B3}"/>
    <cellStyle name="Normal 2 5 3 3" xfId="52930" xr:uid="{99DB2B77-EF43-4CB0-B7E3-2CAC46CC16EC}"/>
    <cellStyle name="Normal 2 5 3 4" xfId="53419" xr:uid="{BE9617CA-0F0B-49B7-A22F-442A19B91854}"/>
    <cellStyle name="Normal 2 5 4" xfId="6451" xr:uid="{4D89FE4A-EAD4-4335-B54D-EEB7F8BBC8A5}"/>
    <cellStyle name="Normal 2 5 4 2" xfId="56147" xr:uid="{84562D90-DB8B-4AE9-AB9A-742609DBFCB5}"/>
    <cellStyle name="Normal 2 5 5" xfId="6452" xr:uid="{60F1A332-0662-4D68-B3E2-19F6319DB52D}"/>
    <cellStyle name="Normal 2 5 5 2" xfId="56463" xr:uid="{BD764E43-2611-42E7-8F26-6E79E3BC16DB}"/>
    <cellStyle name="Normal 2 5 6" xfId="49776" xr:uid="{FF060F41-FB92-4562-B61B-45DB0DBFA81F}"/>
    <cellStyle name="Normal 2 5 7" xfId="50782" xr:uid="{C1EC02DB-A88E-4B27-9338-8371F5DF744C}"/>
    <cellStyle name="Normal 2 5 8" xfId="51057" xr:uid="{0B6FFF4E-950F-496F-94D9-83246297BB2E}"/>
    <cellStyle name="Normal 2 5 9" xfId="51391" xr:uid="{3A5EBEB9-3303-4DF4-B1A8-941447ABCE5C}"/>
    <cellStyle name="Normal 2 50" xfId="6453" xr:uid="{6F362BFA-808C-4907-8DC6-D1A17E138F56}"/>
    <cellStyle name="Normal 2 51" xfId="6454" xr:uid="{84CEEDF8-72F9-4B63-9E99-402EF2606ABF}"/>
    <cellStyle name="Normal 2 52" xfId="6455" xr:uid="{9D002078-4D39-4232-9F85-82BFFAED164D}"/>
    <cellStyle name="Normal 2 53" xfId="6456" xr:uid="{7CD1BAC0-6937-4A46-B24E-B4E05323C3C9}"/>
    <cellStyle name="Normal 2 54" xfId="6457" xr:uid="{67635A17-F15B-4206-BAB7-B680B52967C0}"/>
    <cellStyle name="Normal 2 55" xfId="6458" xr:uid="{9EA8F4F9-9593-4ABA-ACB1-6F3A1354E3AE}"/>
    <cellStyle name="Normal 2 56" xfId="6459" xr:uid="{5D82E442-1A8A-4A73-9484-0B7227905705}"/>
    <cellStyle name="Normal 2 57" xfId="6460" xr:uid="{136784E0-278B-461C-B5E4-1199CD332CDC}"/>
    <cellStyle name="Normal 2 58" xfId="6461" xr:uid="{929727C1-0B0E-4229-9367-8DDC0608D546}"/>
    <cellStyle name="Normal 2 59" xfId="6462" xr:uid="{44AC26B4-ED7A-479A-9FEB-3F6C82C29F78}"/>
    <cellStyle name="Normal 2 6" xfId="1461" xr:uid="{3F3EB7F7-A297-4477-A3DC-2D2789373BD9}"/>
    <cellStyle name="Normal 2 6 2" xfId="6464" xr:uid="{FE6EB15D-BF53-4C1D-A842-0BFE10FC6708}"/>
    <cellStyle name="Normal 2 6 2 2" xfId="56152" xr:uid="{BA3C7FEC-290F-4C68-BFEE-5DD8E3BC289D}"/>
    <cellStyle name="Normal 2 6 3" xfId="49778" xr:uid="{BBC76197-5DAD-4D2E-B05A-963C5270E7BF}"/>
    <cellStyle name="Normal 2 6 3 2" xfId="56466" xr:uid="{974E8C14-5294-4D84-B3D0-010CF9B87525}"/>
    <cellStyle name="Normal 2 6 4" xfId="6463" xr:uid="{F2360D3B-367A-4320-B626-D5FD2E7A740B}"/>
    <cellStyle name="Normal 2 60" xfId="6465" xr:uid="{C77FDCB2-1E17-436E-9CAA-DB5EC0236D61}"/>
    <cellStyle name="Normal 2 61" xfId="6466" xr:uid="{EBA5D9B8-0C2A-4423-BAB0-735E915F9E3B}"/>
    <cellStyle name="Normal 2 62" xfId="6467" xr:uid="{5FC57CBB-CD3A-4B5A-8878-46DC0303F5DD}"/>
    <cellStyle name="Normal 2 63" xfId="6468" xr:uid="{5219D300-EF38-49AC-860A-1D09C974BE16}"/>
    <cellStyle name="Normal 2 64" xfId="6469" xr:uid="{2009CE1A-DE94-4A28-92C8-55B38356301F}"/>
    <cellStyle name="Normal 2 65" xfId="6470" xr:uid="{0FD59CEB-5560-4632-861E-0AA3C28B12BD}"/>
    <cellStyle name="Normal 2 66" xfId="6471" xr:uid="{10FAD021-1C2E-424B-B4D0-DFF100EC456A}"/>
    <cellStyle name="Normal 2 67" xfId="6472" xr:uid="{7C0D8BE8-7B19-4CD7-8E99-0E33A559A691}"/>
    <cellStyle name="Normal 2 68" xfId="6473" xr:uid="{CFE77F3F-AD3E-4479-8831-C6EC23322385}"/>
    <cellStyle name="Normal 2 69" xfId="6474" xr:uid="{17D25C32-CA4D-4BEE-BBDC-01A8596B2685}"/>
    <cellStyle name="Normal 2 7" xfId="1462" xr:uid="{1B0853BA-178D-4E69-8C4D-DD46A7229851}"/>
    <cellStyle name="Normal 2 7 2" xfId="6476" xr:uid="{0315A480-DF88-48F7-A177-4F6F6A7F969E}"/>
    <cellStyle name="Normal 2 7 2 2" xfId="56157" xr:uid="{ADA27BAA-520D-4D93-8C90-7792DA25DB91}"/>
    <cellStyle name="Normal 2 7 3" xfId="49779" xr:uid="{7C0D7920-24A3-489F-911B-544808A9C9B8}"/>
    <cellStyle name="Normal 2 7 3 2" xfId="56469" xr:uid="{61AF3B7C-3876-405D-9C7B-AD4EEE310A4D}"/>
    <cellStyle name="Normal 2 7 4" xfId="6475" xr:uid="{542936DC-A074-4ED2-9FFD-1E59AEB14173}"/>
    <cellStyle name="Normal 2 70" xfId="6477" xr:uid="{339DFAB2-1A1C-4CF0-A87B-FFDD6E4CD145}"/>
    <cellStyle name="Normal 2 71" xfId="6478" xr:uid="{39280DE6-EE6C-4E6A-9E75-0717B3408A0F}"/>
    <cellStyle name="Normal 2 72" xfId="6479" xr:uid="{0E6678DA-3AA1-4985-A5CE-089944E0A937}"/>
    <cellStyle name="Normal 2 73" xfId="6480" xr:uid="{AD175EAB-9BE5-4C23-87B9-C013EA08FB34}"/>
    <cellStyle name="Normal 2 74" xfId="6481" xr:uid="{89BB780B-5D92-46E5-A3FB-F254A38E80A3}"/>
    <cellStyle name="Normal 2 75" xfId="6482" xr:uid="{059885C9-071C-462A-B390-C717113A8809}"/>
    <cellStyle name="Normal 2 76" xfId="6483" xr:uid="{6058D3ED-2E67-47C1-AD12-401D4C65BF3F}"/>
    <cellStyle name="Normal 2 77" xfId="6484" xr:uid="{B519D5CD-A1E4-4FE4-8502-CD3BD1AAAA7F}"/>
    <cellStyle name="Normal 2 78" xfId="6485" xr:uid="{2AEA5E5B-A368-4A07-8B3D-F23C33AC631E}"/>
    <cellStyle name="Normal 2 79" xfId="6486" xr:uid="{F35ED3B6-F673-4098-948D-2306BA438745}"/>
    <cellStyle name="Normal 2 8" xfId="1463" xr:uid="{1A4708CA-418F-482D-BB1D-D1325DB3AC17}"/>
    <cellStyle name="Normal 2 8 2" xfId="49780" xr:uid="{4D8DB65D-995E-49F3-B572-4D546CF5DFDD}"/>
    <cellStyle name="Normal 2 8 2 2" xfId="56162" xr:uid="{E5ECC372-228A-4548-9698-C36CEE200D2A}"/>
    <cellStyle name="Normal 2 8 3" xfId="56472" xr:uid="{C6C21673-DB3D-442E-A44B-0405FB368E17}"/>
    <cellStyle name="Normal 2 80" xfId="6487" xr:uid="{683FC6D2-BD62-48A0-87DA-79D125AEAB8B}"/>
    <cellStyle name="Normal 2 81" xfId="6488" xr:uid="{7D752139-F1F9-44D2-B265-FB38A81F613D}"/>
    <cellStyle name="Normal 2 82" xfId="6489" xr:uid="{3970047D-080C-42AF-8401-CE1DB99F96C3}"/>
    <cellStyle name="Normal 2 83" xfId="6490" xr:uid="{62F01AC4-CD22-4EA6-8D57-E80526975A5C}"/>
    <cellStyle name="Normal 2 84" xfId="6491" xr:uid="{20964453-4FDA-4A5F-890C-1BC5498BF8D6}"/>
    <cellStyle name="Normal 2 85" xfId="6492" xr:uid="{7289661D-22FF-42CF-BC42-968533109EC7}"/>
    <cellStyle name="Normal 2 86" xfId="6493" xr:uid="{15C0137C-5E24-4D6F-B041-071EBF8375D6}"/>
    <cellStyle name="Normal 2 87" xfId="6494" xr:uid="{0B4FDFFF-E0F5-4802-92C5-88B2F320CACD}"/>
    <cellStyle name="Normal 2 88" xfId="6495" xr:uid="{699C34BF-F6E4-41D9-9100-C36BCF1D0446}"/>
    <cellStyle name="Normal 2 89" xfId="6496" xr:uid="{B506E4AC-B4F7-41CC-BF4F-50984673ED69}"/>
    <cellStyle name="Normal 2 9" xfId="1464" xr:uid="{B5F40DAD-370F-44AF-8306-E3482421E323}"/>
    <cellStyle name="Normal 2 9 2" xfId="6498" xr:uid="{E06DDF24-1830-49D7-85B6-C1F2843A0283}"/>
    <cellStyle name="Normal 2 9 2 2" xfId="6499" xr:uid="{4FB5DB8B-6C84-40E1-878E-C60DAF498B7C}"/>
    <cellStyle name="Normal 2 9 2 3" xfId="56167" xr:uid="{58559AC0-77F9-4F13-A941-1F7322A98FB4}"/>
    <cellStyle name="Normal 2 9 3" xfId="6500" xr:uid="{5CCDA2AD-C4BB-4506-B006-A6E21F37A2BB}"/>
    <cellStyle name="Normal 2 9 3 2" xfId="56475" xr:uid="{77F56080-60D3-47C8-9341-AF01DE7FF8E2}"/>
    <cellStyle name="Normal 2 9 4" xfId="49781" xr:uid="{DD503940-A770-4102-99C4-3F0C624FB1EC}"/>
    <cellStyle name="Normal 2 9 5" xfId="6497" xr:uid="{D1FC905E-35EE-41A9-933C-474B8FD6D1E0}"/>
    <cellStyle name="Normal 2 90" xfId="6501" xr:uid="{B080DA1D-6AA1-4C4D-B9FA-7EE4E6BB7B4B}"/>
    <cellStyle name="Normal 2 91" xfId="6502" xr:uid="{F0E1E662-FB0E-4CCF-8EFB-7519B9828A38}"/>
    <cellStyle name="Normal 2 92" xfId="6503" xr:uid="{C1A7DF42-6BB6-4A53-AF51-AE99831CC4BB}"/>
    <cellStyle name="Normal 2 93" xfId="6504" xr:uid="{F364E324-D8D7-482B-95A3-B461A1BE1A68}"/>
    <cellStyle name="Normal 2 94" xfId="6505" xr:uid="{416A5516-B1E0-4482-BC46-05D1F16F216B}"/>
    <cellStyle name="Normal 2 95" xfId="6506" xr:uid="{E7594F4E-E019-4D3E-84EF-9EDE3527A04A}"/>
    <cellStyle name="Normal 2 96" xfId="6507" xr:uid="{04B1232E-F16D-40D8-871E-CE2737BC7288}"/>
    <cellStyle name="Normal 2 97" xfId="6508" xr:uid="{4932ABC1-190A-40E9-8727-E2282795C447}"/>
    <cellStyle name="Normal 2 98" xfId="6509" xr:uid="{D3244A16-9F00-4C3F-BAB6-D40149EA8AE8}"/>
    <cellStyle name="Normal 2 99" xfId="6510" xr:uid="{13672EC2-C4B6-481A-975C-1C7AED73BCC6}"/>
    <cellStyle name="Normal 2_01 - 15 April 2010" xfId="6511" xr:uid="{45DC1299-54E2-4393-92E2-9320C369B9F6}"/>
    <cellStyle name="Normal 20" xfId="1465" xr:uid="{272BC81E-7B17-43D4-B464-9EF086A492B2}"/>
    <cellStyle name="Normal 20 10" xfId="6513" xr:uid="{87FC7FB1-6C2B-46EE-A630-33950D4E5EF0}"/>
    <cellStyle name="Normal 20 10 2" xfId="6514" xr:uid="{168DBE92-98DD-4EC1-A28E-0EAD773413E0}"/>
    <cellStyle name="Normal 20 10 2 2" xfId="6515" xr:uid="{0A0F1C22-65DA-4009-9BB5-EFB29E4B7559}"/>
    <cellStyle name="Normal 20 10 3" xfId="6516" xr:uid="{6719BE1F-2BA2-4A5A-8886-666C0817344A}"/>
    <cellStyle name="Normal 20 11" xfId="6517" xr:uid="{72F17C03-EBD0-41C4-86EE-C5594CBF423E}"/>
    <cellStyle name="Normal 20 11 2" xfId="6518" xr:uid="{992D1871-B458-4BED-8AA9-6F093FC2A9FF}"/>
    <cellStyle name="Normal 20 12" xfId="6519" xr:uid="{C29AE581-5FC2-4B32-B813-6BAC666614CD}"/>
    <cellStyle name="Normal 20 13" xfId="49782" xr:uid="{DBDF954D-D2AD-4581-B024-41343BE9F4D0}"/>
    <cellStyle name="Normal 20 14" xfId="50783" xr:uid="{1146AE49-EE7F-4FDD-ADD9-A8C840274D36}"/>
    <cellStyle name="Normal 20 15" xfId="51058" xr:uid="{19735066-67D0-4609-A7AF-AC3142C30F01}"/>
    <cellStyle name="Normal 20 16" xfId="51392" xr:uid="{6EDE26D9-BF09-45E1-B420-42B996C9DFAA}"/>
    <cellStyle name="Normal 20 17" xfId="51671" xr:uid="{711E824E-3403-4F46-A422-A8F77E64F627}"/>
    <cellStyle name="Normal 20 18" xfId="51928" xr:uid="{536E63F7-4CDD-4E6B-A38A-13FC953D36FF}"/>
    <cellStyle name="Normal 20 19" xfId="52181" xr:uid="{605DB948-C954-4FA9-B6F6-4E06C013FC09}"/>
    <cellStyle name="Normal 20 2" xfId="6520" xr:uid="{B74F4B06-C389-4FC5-87D6-8C7D79F24AFD}"/>
    <cellStyle name="Normal 20 20" xfId="52436" xr:uid="{6B0DB315-694A-42C6-8ED5-1E35422440BF}"/>
    <cellStyle name="Normal 20 21" xfId="52684" xr:uid="{1A3E9DDB-457C-4912-BE02-3FE58FA3967C}"/>
    <cellStyle name="Normal 20 22" xfId="53176" xr:uid="{C4DB60EF-419C-48C6-A3E3-5447B02A6876}"/>
    <cellStyle name="Normal 20 23" xfId="6512" xr:uid="{6E62AF25-79D0-4415-B351-39EE0ADDA9A7}"/>
    <cellStyle name="Normal 20 3" xfId="6521" xr:uid="{6EBDDB90-C0B9-4A58-B499-D3C2A939FCEF}"/>
    <cellStyle name="Normal 20 3 2" xfId="52931" xr:uid="{A1EDD5B5-897D-4642-A10A-2E99FA1D5819}"/>
    <cellStyle name="Normal 20 3 3" xfId="53420" xr:uid="{889F2322-B5FC-4B57-8B24-18D81A606655}"/>
    <cellStyle name="Normal 20 4" xfId="6522" xr:uid="{0415764F-E9B5-48DB-91B2-F66EC673D8FA}"/>
    <cellStyle name="Normal 20 5" xfId="6523" xr:uid="{4A8CD8A6-7F5E-4129-BFBE-73A86BA028F3}"/>
    <cellStyle name="Normal 20 5 2" xfId="6524" xr:uid="{C00796A4-70B6-4258-9EFF-7A9E3E92CC9F}"/>
    <cellStyle name="Normal 20 5 2 2" xfId="6525" xr:uid="{DAC69BF6-2002-48FE-9CB0-CBFA47BEEBA1}"/>
    <cellStyle name="Normal 20 5 2 2 2" xfId="6526" xr:uid="{08F72F2B-B63A-447F-BBF2-EFB7C00F4E3C}"/>
    <cellStyle name="Normal 20 5 2 2 2 2" xfId="6527" xr:uid="{7CDDB4C3-7591-4633-AA3A-DE3B8A38C572}"/>
    <cellStyle name="Normal 20 5 2 2 3" xfId="6528" xr:uid="{04009131-CD7D-4EF8-A42F-FE78AC95B977}"/>
    <cellStyle name="Normal 20 5 2 3" xfId="6529" xr:uid="{1B71708F-4CFC-4CB2-B478-47F5B2AFD907}"/>
    <cellStyle name="Normal 20 5 2 3 2" xfId="6530" xr:uid="{411665B0-7F9D-4B87-86A8-B1423F6960EC}"/>
    <cellStyle name="Normal 20 5 2 3 2 2" xfId="6531" xr:uid="{BC747231-49D6-417A-8912-75464111F8A8}"/>
    <cellStyle name="Normal 20 5 2 3 3" xfId="6532" xr:uid="{FF0FC539-E6FD-4B8C-A811-4438408886CC}"/>
    <cellStyle name="Normal 20 5 2 4" xfId="6533" xr:uid="{4F83259B-C93F-4E9C-8138-0AF5C1BCD47F}"/>
    <cellStyle name="Normal 20 5 2 4 2" xfId="6534" xr:uid="{E494A58E-29F3-4C22-B05A-C3936D8295D1}"/>
    <cellStyle name="Normal 20 5 2 5" xfId="6535" xr:uid="{1C420069-CA90-4A49-8A4C-11E67AFE7F6C}"/>
    <cellStyle name="Normal 20 5 3" xfId="6536" xr:uid="{F7BD7AA8-ABC6-4B2B-9566-B7CC8E452917}"/>
    <cellStyle name="Normal 20 5 3 2" xfId="6537" xr:uid="{47212A5A-396F-4DE7-AB62-43C736B7ADC3}"/>
    <cellStyle name="Normal 20 5 3 2 2" xfId="6538" xr:uid="{81C4203C-D6F0-4B95-996F-9F88D4970B82}"/>
    <cellStyle name="Normal 20 5 3 2 2 2" xfId="6539" xr:uid="{14429F70-9592-4A54-BE11-3912380F79EF}"/>
    <cellStyle name="Normal 20 5 3 2 3" xfId="6540" xr:uid="{77FFC0DD-94DA-4FE0-B881-11AC51C7CDA6}"/>
    <cellStyle name="Normal 20 5 3 3" xfId="6541" xr:uid="{050F7DA6-941D-4D14-AB30-4500FA2A9C62}"/>
    <cellStyle name="Normal 20 5 3 3 2" xfId="6542" xr:uid="{DE18822B-D5C1-468F-8547-F8DE10874C1F}"/>
    <cellStyle name="Normal 20 5 3 3 2 2" xfId="6543" xr:uid="{547D378C-3487-4FA8-838F-5ECEB7A2FD3A}"/>
    <cellStyle name="Normal 20 5 3 3 3" xfId="6544" xr:uid="{E8133673-2266-44D9-8EA0-797EBC47C4CA}"/>
    <cellStyle name="Normal 20 5 3 4" xfId="6545" xr:uid="{23D4D7D6-AA3E-4C08-86C3-F3313D13F3B4}"/>
    <cellStyle name="Normal 20 5 3 4 2" xfId="6546" xr:uid="{89B7B5BD-2FE6-4ADE-A903-65880EDB2497}"/>
    <cellStyle name="Normal 20 5 3 5" xfId="6547" xr:uid="{5BEBB5AC-03C6-4DD8-ABD6-A8D6C7220C3B}"/>
    <cellStyle name="Normal 20 5 4" xfId="6548" xr:uid="{BD91E837-76A4-451A-A223-786B34821113}"/>
    <cellStyle name="Normal 20 5 4 2" xfId="6549" xr:uid="{E2D7E14C-4123-4EFD-9132-E2D650E72769}"/>
    <cellStyle name="Normal 20 5 4 2 2" xfId="6550" xr:uid="{7E00AFD4-E2E1-4D4C-8683-261CE389B98D}"/>
    <cellStyle name="Normal 20 5 4 2 2 2" xfId="6551" xr:uid="{18003982-3EC6-49F5-91AC-7A615417ED07}"/>
    <cellStyle name="Normal 20 5 4 2 3" xfId="6552" xr:uid="{7DF3A503-3815-4232-9B3B-66631CDDE1A0}"/>
    <cellStyle name="Normal 20 5 4 3" xfId="6553" xr:uid="{0D09B030-1A32-40C0-A3F3-1360DCD74CC2}"/>
    <cellStyle name="Normal 20 5 4 3 2" xfId="6554" xr:uid="{B26FF296-75EF-4964-B3C8-36A675F8C42F}"/>
    <cellStyle name="Normal 20 5 4 3 2 2" xfId="6555" xr:uid="{C1A218C8-4996-40EA-86CD-3AB398406EDB}"/>
    <cellStyle name="Normal 20 5 4 3 3" xfId="6556" xr:uid="{4BDD79DA-7DA7-46BC-87EA-1E2A55682EAF}"/>
    <cellStyle name="Normal 20 5 4 4" xfId="6557" xr:uid="{4F67D4AD-37C7-4C69-B111-04F9856DA09C}"/>
    <cellStyle name="Normal 20 5 4 4 2" xfId="6558" xr:uid="{1B4F9270-777A-460E-99BE-F945960FE6BF}"/>
    <cellStyle name="Normal 20 5 4 5" xfId="6559" xr:uid="{6E9FD0EA-533B-4412-AB41-E2D908A09D71}"/>
    <cellStyle name="Normal 20 5 5" xfId="6560" xr:uid="{110EF2BC-4603-4E08-9B8A-585091A9F5FB}"/>
    <cellStyle name="Normal 20 5 5 2" xfId="6561" xr:uid="{B6060AF4-886C-4A18-B4D2-31337A9EE240}"/>
    <cellStyle name="Normal 20 5 5 2 2" xfId="6562" xr:uid="{00E1B795-970D-4C9D-8ED0-8DCDC2D9CE8D}"/>
    <cellStyle name="Normal 20 5 5 3" xfId="6563" xr:uid="{8D9B3AB2-3010-4862-A317-3F2B21F2D052}"/>
    <cellStyle name="Normal 20 5 6" xfId="6564" xr:uid="{1AB6FF8D-4F56-465C-B91C-EF1C20AE10DA}"/>
    <cellStyle name="Normal 20 5 6 2" xfId="6565" xr:uid="{7293395C-F056-4A3C-8619-2D226C22727A}"/>
    <cellStyle name="Normal 20 5 6 2 2" xfId="6566" xr:uid="{88E51327-0E72-4D72-A951-C47B37626B55}"/>
    <cellStyle name="Normal 20 5 6 3" xfId="6567" xr:uid="{2827DCA0-BAB2-4A72-A6AA-014443813A28}"/>
    <cellStyle name="Normal 20 5 7" xfId="6568" xr:uid="{C857C551-12DA-4868-AC95-CA4627AFF2C3}"/>
    <cellStyle name="Normal 20 5 7 2" xfId="6569" xr:uid="{7BD6B44C-A617-4A91-94B9-1017CFD39D3C}"/>
    <cellStyle name="Normal 20 5 8" xfId="6570" xr:uid="{01023A43-9326-4742-8FBB-FDB8EBB4997F}"/>
    <cellStyle name="Normal 20 5_15NS" xfId="6571" xr:uid="{8A2A5316-A654-46B8-A1F3-86363DAA6DE4}"/>
    <cellStyle name="Normal 20 6" xfId="6572" xr:uid="{10B19022-4C25-4913-B714-ADA146249FA2}"/>
    <cellStyle name="Normal 20 6 2" xfId="6573" xr:uid="{013963B1-4C15-4E71-AD56-52571DA786BB}"/>
    <cellStyle name="Normal 20 6 2 2" xfId="6574" xr:uid="{7D79BB0F-AE7B-4C41-9FA6-EC74CD915AAB}"/>
    <cellStyle name="Normal 20 6 2 2 2" xfId="6575" xr:uid="{29E6B96F-F00F-4B0E-952C-E28A56FA18EF}"/>
    <cellStyle name="Normal 20 6 2 3" xfId="6576" xr:uid="{5D3F7DC7-C0B7-46D6-826B-B8434DE355B3}"/>
    <cellStyle name="Normal 20 6 3" xfId="6577" xr:uid="{6AB3C713-FEEC-4B1F-B3A9-D3D346B74283}"/>
    <cellStyle name="Normal 20 6 3 2" xfId="6578" xr:uid="{C81855F4-4EEB-4846-B54A-04A26116A9EF}"/>
    <cellStyle name="Normal 20 6 3 2 2" xfId="6579" xr:uid="{D2B29F36-ADC2-41B0-A7D9-8C09C2A78D5C}"/>
    <cellStyle name="Normal 20 6 3 3" xfId="6580" xr:uid="{05C90D66-44D3-4311-84C1-C3016DAF4FA2}"/>
    <cellStyle name="Normal 20 6 4" xfId="6581" xr:uid="{3EFA483E-40EB-479C-916E-F98308AE9D74}"/>
    <cellStyle name="Normal 20 6 4 2" xfId="6582" xr:uid="{EBD62FCC-0DB4-419D-B6D8-2B2484976E64}"/>
    <cellStyle name="Normal 20 6 5" xfId="6583" xr:uid="{B187C7B8-BC46-4D91-BBD6-6FA17A903790}"/>
    <cellStyle name="Normal 20 7" xfId="6584" xr:uid="{BE58B953-BE8C-465F-A9F6-91AEAAD39A57}"/>
    <cellStyle name="Normal 20 7 2" xfId="6585" xr:uid="{0C23D437-E8BA-42A4-8B33-8E7E7FF1E2AF}"/>
    <cellStyle name="Normal 20 7 2 2" xfId="6586" xr:uid="{40DA6EE6-1D37-4DE9-8A9E-19C977D23CC1}"/>
    <cellStyle name="Normal 20 7 2 2 2" xfId="6587" xr:uid="{04769DCF-433C-45B7-B1B5-28FC85946A42}"/>
    <cellStyle name="Normal 20 7 2 3" xfId="6588" xr:uid="{E71CC7D9-2E6F-405B-A99D-A0B67A553C89}"/>
    <cellStyle name="Normal 20 7 3" xfId="6589" xr:uid="{21535C30-7996-4B21-B780-32942A0649D8}"/>
    <cellStyle name="Normal 20 7 3 2" xfId="6590" xr:uid="{F65D2BFE-16E8-46E3-B5A1-255669B2D318}"/>
    <cellStyle name="Normal 20 7 3 2 2" xfId="6591" xr:uid="{665304B1-6304-49DC-B69C-027510DB998E}"/>
    <cellStyle name="Normal 20 7 3 3" xfId="6592" xr:uid="{580EA475-BFE1-4561-93AF-D9AD3E574F40}"/>
    <cellStyle name="Normal 20 7 4" xfId="6593" xr:uid="{1331509A-D0B5-4B3E-AB43-0EA4C9D1722C}"/>
    <cellStyle name="Normal 20 7 4 2" xfId="6594" xr:uid="{26168D3D-1209-4655-82C4-5CEF5235B165}"/>
    <cellStyle name="Normal 20 7 5" xfId="6595" xr:uid="{5419AF78-3885-4160-A186-805481C8AA55}"/>
    <cellStyle name="Normal 20 8" xfId="6596" xr:uid="{ABF3BC76-53E3-45D9-8D39-C46BD8C3B934}"/>
    <cellStyle name="Normal 20 8 2" xfId="6597" xr:uid="{EB6E360E-0C4C-486B-A493-9F7CAAC32CA3}"/>
    <cellStyle name="Normal 20 8 2 2" xfId="6598" xr:uid="{AC5E5ACC-6167-4237-96C0-1AFE6E327ACC}"/>
    <cellStyle name="Normal 20 8 2 2 2" xfId="6599" xr:uid="{1E5F36E8-52B4-4F4B-8771-A0D41B92C8AD}"/>
    <cellStyle name="Normal 20 8 2 3" xfId="6600" xr:uid="{3E807C2F-32DA-41F8-BE76-35DAC654FA17}"/>
    <cellStyle name="Normal 20 8 3" xfId="6601" xr:uid="{6D643C95-2F32-40D0-AC53-BA24D1AAFA79}"/>
    <cellStyle name="Normal 20 8 3 2" xfId="6602" xr:uid="{EE6997A0-0973-4C8F-B311-1DF0CBCDD4EE}"/>
    <cellStyle name="Normal 20 8 3 2 2" xfId="6603" xr:uid="{C1CC77BD-81C0-407B-855D-3DBAF962B18C}"/>
    <cellStyle name="Normal 20 8 3 3" xfId="6604" xr:uid="{F28C23A0-8178-440E-A746-F1F0DF2863A7}"/>
    <cellStyle name="Normal 20 8 4" xfId="6605" xr:uid="{3E6922AF-3E67-41A3-A974-27445D95DBDC}"/>
    <cellStyle name="Normal 20 8 4 2" xfId="6606" xr:uid="{674E2E9E-5B56-4704-A2F3-31F5561AD78D}"/>
    <cellStyle name="Normal 20 8 5" xfId="6607" xr:uid="{CF4B266F-D4BC-454C-A929-8A60D1B56294}"/>
    <cellStyle name="Normal 20 9" xfId="6608" xr:uid="{EE75FED2-FE44-49ED-9158-A2C7465A8B54}"/>
    <cellStyle name="Normal 20 9 2" xfId="6609" xr:uid="{82F87681-EAA2-4A30-BCC7-6AB6F874E223}"/>
    <cellStyle name="Normal 20 9 2 2" xfId="6610" xr:uid="{5BEAAB36-C7B5-424F-8B1B-DF13F589460A}"/>
    <cellStyle name="Normal 20 9 3" xfId="6611" xr:uid="{6E15119A-7542-4EEF-8467-73B6A5CDCBBB}"/>
    <cellStyle name="Normal 20_05DS" xfId="6612" xr:uid="{3F998E8F-C5BB-4809-9B18-9DA4D5988B35}"/>
    <cellStyle name="Normal 200" xfId="6613" xr:uid="{6794FF03-6061-4497-ACAB-4E18DCDD92A1}"/>
    <cellStyle name="Normal 201" xfId="6614" xr:uid="{F191C4EA-4730-4B4C-B0EB-1258D18043FA}"/>
    <cellStyle name="Normal 202" xfId="6615" xr:uid="{6C6DDA29-4D22-477D-BCD8-EC835419F6BD}"/>
    <cellStyle name="Normal 203" xfId="6616" xr:uid="{14D46F5B-4780-465B-882D-AF8CA07D50A1}"/>
    <cellStyle name="Normal 204" xfId="6617" xr:uid="{35FDC7BC-CB67-4691-852A-EC2EB208D616}"/>
    <cellStyle name="Normal 205" xfId="6618" xr:uid="{795A40C6-B8DC-41CD-AC1E-69BC1A84DABE}"/>
    <cellStyle name="Normal 206" xfId="6619" xr:uid="{E3D0D5C9-ED96-47B7-A220-3DF746EAAFAC}"/>
    <cellStyle name="Normal 207" xfId="6620" xr:uid="{97BF1007-A972-4504-AEBB-A3F8FE79314A}"/>
    <cellStyle name="Normal 208" xfId="6621" xr:uid="{147B4DFB-92A5-4B47-A5D7-6421C66F1FD9}"/>
    <cellStyle name="Normal 209" xfId="6622" xr:uid="{B3DB4D89-7436-4B69-BF9A-357CC9000ACA}"/>
    <cellStyle name="Normal 21" xfId="1466" xr:uid="{2DDD627A-2141-45FE-B652-D3DA2A7294F4}"/>
    <cellStyle name="Normal 21 10" xfId="6624" xr:uid="{B9211B9E-906B-4B32-A5FF-E6B6AA7745C0}"/>
    <cellStyle name="Normal 21 10 2" xfId="6625" xr:uid="{29D7F192-FB5F-4534-B878-8901D37BE8CF}"/>
    <cellStyle name="Normal 21 10 2 2" xfId="6626" xr:uid="{E2216BEC-68E1-4CA7-B928-11F6D6A77481}"/>
    <cellStyle name="Normal 21 10 3" xfId="6627" xr:uid="{F0D66AAB-ABA5-4F60-96FC-3F4F5E0BCDE4}"/>
    <cellStyle name="Normal 21 11" xfId="6628" xr:uid="{B402CD64-EB52-4371-95CB-DB1BBCB97956}"/>
    <cellStyle name="Normal 21 11 2" xfId="6629" xr:uid="{9711B300-43F3-4251-894F-881B5D20B440}"/>
    <cellStyle name="Normal 21 12" xfId="6630" xr:uid="{247F4B11-5D01-4424-9C75-17299E78CD38}"/>
    <cellStyle name="Normal 21 13" xfId="49783" xr:uid="{1C1CFC6C-1B62-430A-9FBB-F6BCB2073BF0}"/>
    <cellStyle name="Normal 21 14" xfId="6623" xr:uid="{3470E047-1C53-4345-BEB9-60AE1E08323F}"/>
    <cellStyle name="Normal 21 2" xfId="6631" xr:uid="{97D00316-2285-4B0E-BF34-225A03DECBED}"/>
    <cellStyle name="Normal 21 3" xfId="6632" xr:uid="{6BB75E72-7767-46D5-A21D-7005A4CCCC4D}"/>
    <cellStyle name="Normal 21 4" xfId="6633" xr:uid="{FE91013A-ED31-4D7A-B44A-B907B5D001CD}"/>
    <cellStyle name="Normal 21 5" xfId="6634" xr:uid="{3B9FFD00-D555-41FB-8CDD-B824C92BEE12}"/>
    <cellStyle name="Normal 21 5 2" xfId="6635" xr:uid="{7128224A-A2DB-481C-8878-E03B0332A2D6}"/>
    <cellStyle name="Normal 21 5 2 2" xfId="6636" xr:uid="{E29C4BCA-07B3-4B88-A2E1-12947E1518F5}"/>
    <cellStyle name="Normal 21 5 2 2 2" xfId="6637" xr:uid="{42449ADF-4C34-49DB-B828-4C858C47657E}"/>
    <cellStyle name="Normal 21 5 2 2 2 2" xfId="6638" xr:uid="{8DDB642B-DE3A-42D6-AE34-ACCAD38DE30E}"/>
    <cellStyle name="Normal 21 5 2 2 3" xfId="6639" xr:uid="{B2B09128-8D19-4838-998B-EB520C794F0B}"/>
    <cellStyle name="Normal 21 5 2 3" xfId="6640" xr:uid="{57F1F5D7-2C79-4FAE-80E5-1A68D40249DE}"/>
    <cellStyle name="Normal 21 5 2 3 2" xfId="6641" xr:uid="{DEB1474B-27FF-4EBA-AF5D-9AE7008DF30B}"/>
    <cellStyle name="Normal 21 5 2 3 2 2" xfId="6642" xr:uid="{2529B402-89E0-416D-9791-55A2120C0C74}"/>
    <cellStyle name="Normal 21 5 2 3 3" xfId="6643" xr:uid="{CC1BB37D-7983-452C-9A07-D955A23A570A}"/>
    <cellStyle name="Normal 21 5 2 4" xfId="6644" xr:uid="{E510FD31-5CF1-4961-AF88-4F1669D93C41}"/>
    <cellStyle name="Normal 21 5 2 4 2" xfId="6645" xr:uid="{149255ED-5E85-4D83-946A-AEB3DDE277AE}"/>
    <cellStyle name="Normal 21 5 2 5" xfId="6646" xr:uid="{578C6CC3-BFDF-4BD0-8EEF-D21DC468E5A7}"/>
    <cellStyle name="Normal 21 5 3" xfId="6647" xr:uid="{C3199F07-DC68-490F-A236-94E2788839E2}"/>
    <cellStyle name="Normal 21 5 3 2" xfId="6648" xr:uid="{54036B39-BA0F-4F9E-9774-B2C689719670}"/>
    <cellStyle name="Normal 21 5 3 2 2" xfId="6649" xr:uid="{7D86F652-748B-4BBB-9FE2-7037A036ACBD}"/>
    <cellStyle name="Normal 21 5 3 2 2 2" xfId="6650" xr:uid="{8AB4C07A-DEF6-4B1B-A1BD-A4FA7D85AD49}"/>
    <cellStyle name="Normal 21 5 3 2 3" xfId="6651" xr:uid="{C37F1BBF-8929-47C6-B19B-BF444E2204A2}"/>
    <cellStyle name="Normal 21 5 3 3" xfId="6652" xr:uid="{D4477E29-6050-4BA7-942C-4332DF528CAA}"/>
    <cellStyle name="Normal 21 5 3 3 2" xfId="6653" xr:uid="{3EA93AF6-5637-4B10-B693-525D64413D93}"/>
    <cellStyle name="Normal 21 5 3 3 2 2" xfId="6654" xr:uid="{FBD6B86F-9FA8-49EA-B785-21D9ABD0DC3C}"/>
    <cellStyle name="Normal 21 5 3 3 3" xfId="6655" xr:uid="{9F639423-598E-4BC4-8E24-95561EFD0A6A}"/>
    <cellStyle name="Normal 21 5 3 4" xfId="6656" xr:uid="{A41AE4DE-2E71-40EC-9373-8F72E88C3C66}"/>
    <cellStyle name="Normal 21 5 3 4 2" xfId="6657" xr:uid="{9BCFD931-7FAB-430C-8A52-0E49CDCCCB0E}"/>
    <cellStyle name="Normal 21 5 3 5" xfId="6658" xr:uid="{1E0474ED-3856-40F3-B3AD-C9BD1B6E52A4}"/>
    <cellStyle name="Normal 21 5 4" xfId="6659" xr:uid="{27F80B31-2CB2-4AEF-8952-373C1C1E8ED3}"/>
    <cellStyle name="Normal 21 5 4 2" xfId="6660" xr:uid="{CFBC5D6F-08C5-4F12-82D6-486E183987E7}"/>
    <cellStyle name="Normal 21 5 4 2 2" xfId="6661" xr:uid="{DAC24F10-510F-45EE-B8B5-FC149E06E24A}"/>
    <cellStyle name="Normal 21 5 4 2 2 2" xfId="6662" xr:uid="{1E63AAFB-0FC0-4E56-AC9B-B04AF1358B68}"/>
    <cellStyle name="Normal 21 5 4 2 3" xfId="6663" xr:uid="{145A16B3-E798-4FEF-98FE-FB37A1708631}"/>
    <cellStyle name="Normal 21 5 4 3" xfId="6664" xr:uid="{72AD3876-A42E-48E1-B1D1-F9F386CDB307}"/>
    <cellStyle name="Normal 21 5 4 3 2" xfId="6665" xr:uid="{6ED4BFCC-F2DF-49E4-A7D4-81A7D9C21C74}"/>
    <cellStyle name="Normal 21 5 4 3 2 2" xfId="6666" xr:uid="{72237599-B7AF-4D5F-AE67-EE510B3FB4D5}"/>
    <cellStyle name="Normal 21 5 4 3 3" xfId="6667" xr:uid="{FA5F240E-29ED-4DAF-BCE4-29DA8C681A24}"/>
    <cellStyle name="Normal 21 5 4 4" xfId="6668" xr:uid="{0D8DB833-369E-40E5-8A3B-39825F21F1C4}"/>
    <cellStyle name="Normal 21 5 4 4 2" xfId="6669" xr:uid="{7AD80B0A-9623-435D-8C93-0B2CA5BA460F}"/>
    <cellStyle name="Normal 21 5 4 5" xfId="6670" xr:uid="{2FA7FE23-8295-422B-A3E7-F240A0C42C62}"/>
    <cellStyle name="Normal 21 5 5" xfId="6671" xr:uid="{FA0C78DA-917E-48A8-9EF8-01BAE6B22C0B}"/>
    <cellStyle name="Normal 21 5 5 2" xfId="6672" xr:uid="{AA50FA1A-A752-4E67-892F-3C743F10F0B9}"/>
    <cellStyle name="Normal 21 5 5 2 2" xfId="6673" xr:uid="{F22DDE4A-98F9-4985-AAF7-98B5B382B0B8}"/>
    <cellStyle name="Normal 21 5 5 3" xfId="6674" xr:uid="{9E3E0DA0-E405-41F6-8448-55831EAA5C0B}"/>
    <cellStyle name="Normal 21 5 6" xfId="6675" xr:uid="{5A8A8BC2-9F8A-4774-AA09-79ED0CC5D2AF}"/>
    <cellStyle name="Normal 21 5 6 2" xfId="6676" xr:uid="{5AC3F91D-367D-4783-8359-65C512DA7A58}"/>
    <cellStyle name="Normal 21 5 6 2 2" xfId="6677" xr:uid="{E6974ABF-54CA-465A-A946-E691A9B88EC4}"/>
    <cellStyle name="Normal 21 5 6 3" xfId="6678" xr:uid="{34A27090-BEE8-48B6-9142-E2D9D146051E}"/>
    <cellStyle name="Normal 21 5 7" xfId="6679" xr:uid="{6599295C-2F23-4811-8F64-3C3A556207C4}"/>
    <cellStyle name="Normal 21 5 7 2" xfId="6680" xr:uid="{E6492FE3-0256-4A03-A4E5-A78694689644}"/>
    <cellStyle name="Normal 21 5 8" xfId="6681" xr:uid="{04A34EA6-0340-488D-B6C3-5203BD039134}"/>
    <cellStyle name="Normal 21 5_15NS" xfId="6682" xr:uid="{4F5D2D1E-B20B-4004-B563-27E14B528069}"/>
    <cellStyle name="Normal 21 6" xfId="6683" xr:uid="{DE8B53EE-F782-4035-A33D-C0A8A99AC478}"/>
    <cellStyle name="Normal 21 6 2" xfId="6684" xr:uid="{F839E7E9-704F-4EF6-8795-762CDBBC8774}"/>
    <cellStyle name="Normal 21 6 2 2" xfId="6685" xr:uid="{F5394A87-50B7-4B33-97BA-87FD5BA50B91}"/>
    <cellStyle name="Normal 21 6 2 2 2" xfId="6686" xr:uid="{AF37582B-4B7D-4FBD-8DD8-9E4F3BF5A58C}"/>
    <cellStyle name="Normal 21 6 2 3" xfId="6687" xr:uid="{F1FD76FF-1904-4451-99E4-54764C1E0F5D}"/>
    <cellStyle name="Normal 21 6 3" xfId="6688" xr:uid="{32047147-2A2E-4845-9F13-35B01743329E}"/>
    <cellStyle name="Normal 21 6 3 2" xfId="6689" xr:uid="{2BF697C1-6681-4895-BAE0-926884BF330D}"/>
    <cellStyle name="Normal 21 6 3 2 2" xfId="6690" xr:uid="{6D740FBA-12D8-4F74-9D10-5B67CEA001AF}"/>
    <cellStyle name="Normal 21 6 3 3" xfId="6691" xr:uid="{2996E81F-6504-43C4-88E4-63F9A41C587D}"/>
    <cellStyle name="Normal 21 6 4" xfId="6692" xr:uid="{01A7EBE4-6535-41BB-80F7-00C69AD7BD40}"/>
    <cellStyle name="Normal 21 6 4 2" xfId="6693" xr:uid="{EE0F1304-7065-4232-BD69-311ED08FC614}"/>
    <cellStyle name="Normal 21 6 5" xfId="6694" xr:uid="{9BCECB6E-2D8D-458B-AC20-999F84CC02DE}"/>
    <cellStyle name="Normal 21 7" xfId="6695" xr:uid="{E0CAEE7A-D8B7-474E-B44C-7CBF0364D065}"/>
    <cellStyle name="Normal 21 7 2" xfId="6696" xr:uid="{C0C2864A-09FC-4602-8180-4999A5A79743}"/>
    <cellStyle name="Normal 21 7 2 2" xfId="6697" xr:uid="{A752CBCF-D398-43CF-A7E7-8542B442AC15}"/>
    <cellStyle name="Normal 21 7 2 2 2" xfId="6698" xr:uid="{6CFA9680-7E70-424C-A2D3-E0FF22D4D49F}"/>
    <cellStyle name="Normal 21 7 2 3" xfId="6699" xr:uid="{12880F92-01DF-47F9-8378-C89819F330D6}"/>
    <cellStyle name="Normal 21 7 3" xfId="6700" xr:uid="{8E6613F5-6641-4416-9D73-4D64C147860E}"/>
    <cellStyle name="Normal 21 7 3 2" xfId="6701" xr:uid="{4A64768C-2A9D-4471-B9C4-755B4D33CE68}"/>
    <cellStyle name="Normal 21 7 3 2 2" xfId="6702" xr:uid="{5F9F0FB4-0096-4556-AA2B-E0D65C51A3E1}"/>
    <cellStyle name="Normal 21 7 3 3" xfId="6703" xr:uid="{82B79401-A7F7-45C7-BF0B-8026F82FA5B5}"/>
    <cellStyle name="Normal 21 7 4" xfId="6704" xr:uid="{3161C423-8426-44EF-8637-72D36FF5305D}"/>
    <cellStyle name="Normal 21 7 4 2" xfId="6705" xr:uid="{1307F432-B708-43FF-ACA5-B57D33CB9FE3}"/>
    <cellStyle name="Normal 21 7 5" xfId="6706" xr:uid="{12D0585E-4A03-42A6-911A-E9095E24B22C}"/>
    <cellStyle name="Normal 21 8" xfId="6707" xr:uid="{5765AA42-AE4F-46D1-9C3A-3121D2B36B7F}"/>
    <cellStyle name="Normal 21 8 2" xfId="6708" xr:uid="{F0806FFD-041F-4F1B-B8FD-C1C4A0D1E9E6}"/>
    <cellStyle name="Normal 21 8 2 2" xfId="6709" xr:uid="{956851AC-F295-49F2-8E52-3EBC0F8F9464}"/>
    <cellStyle name="Normal 21 8 2 2 2" xfId="6710" xr:uid="{7DD8B3C6-5FD6-4302-B3E0-4035905069CC}"/>
    <cellStyle name="Normal 21 8 2 3" xfId="6711" xr:uid="{8713470D-210E-4D46-98B2-7F003B7F119D}"/>
    <cellStyle name="Normal 21 8 3" xfId="6712" xr:uid="{8F78E572-D2C3-403C-876D-22240063B8E7}"/>
    <cellStyle name="Normal 21 8 3 2" xfId="6713" xr:uid="{AC35B4E6-BE83-478E-8E5A-70B73CE082A2}"/>
    <cellStyle name="Normal 21 8 3 2 2" xfId="6714" xr:uid="{28B98063-D8A3-4F99-99C3-A24188EF88A2}"/>
    <cellStyle name="Normal 21 8 3 3" xfId="6715" xr:uid="{94324CD7-1945-4D38-8458-D3ED932C448A}"/>
    <cellStyle name="Normal 21 8 4" xfId="6716" xr:uid="{B79CE9C1-0193-4C2A-8A39-548887433F86}"/>
    <cellStyle name="Normal 21 8 4 2" xfId="6717" xr:uid="{4CA2376F-4E0C-45B5-844D-05FA5FD7D8B1}"/>
    <cellStyle name="Normal 21 8 5" xfId="6718" xr:uid="{ED083FF3-0BB6-4F3A-8D64-C9213000899A}"/>
    <cellStyle name="Normal 21 9" xfId="6719" xr:uid="{DA4A17C0-E2A9-414A-9093-1983590B7BF9}"/>
    <cellStyle name="Normal 21 9 2" xfId="6720" xr:uid="{536BCD9C-5ED9-4E03-B972-F8FF1450367A}"/>
    <cellStyle name="Normal 21 9 2 2" xfId="6721" xr:uid="{C59CE9C9-BD45-47C3-BABB-320107BCC48A}"/>
    <cellStyle name="Normal 21 9 3" xfId="6722" xr:uid="{CF5963F7-A7A2-4F0E-AB82-3665AAE611AD}"/>
    <cellStyle name="Normal 21_05DS" xfId="6723" xr:uid="{2EC7166A-8A3A-4431-B1AF-82A1E1CB64BC}"/>
    <cellStyle name="Normal 210" xfId="6724" xr:uid="{FD883B27-E686-4C41-8AC7-FC0577C96FE1}"/>
    <cellStyle name="Normal 211" xfId="6725" xr:uid="{855F1C98-00AC-42D8-AC2A-FE27F967DEC1}"/>
    <cellStyle name="Normal 212" xfId="6726" xr:uid="{5C2917E9-E016-4ACD-9245-670C7C88B3E0}"/>
    <cellStyle name="Normal 213" xfId="6727" xr:uid="{B09FAFB0-F168-4C89-8CAA-CF6DBACBD3FD}"/>
    <cellStyle name="Normal 214" xfId="6728" xr:uid="{85501A66-663F-4464-B4AB-07FCC067FFEF}"/>
    <cellStyle name="Normal 215" xfId="6729" xr:uid="{8A0DC68D-20F3-440A-B1F4-0D16847219DB}"/>
    <cellStyle name="Normal 216" xfId="6730" xr:uid="{BD02839D-1703-47E9-A87F-D69D658A29EC}"/>
    <cellStyle name="Normal 217" xfId="6731" xr:uid="{585F9EF8-590D-4FE4-8479-E7C5AC9E8363}"/>
    <cellStyle name="Normal 218" xfId="6732" xr:uid="{8886A010-7BF7-43C9-8441-7CBA1441C24E}"/>
    <cellStyle name="Normal 219" xfId="6733" xr:uid="{D17D8C95-BDDC-4DF1-B86A-40687E824A65}"/>
    <cellStyle name="Normal 22" xfId="1467" xr:uid="{618973C2-D09C-481A-83FB-F36014CA0DF2}"/>
    <cellStyle name="Normal 22 10" xfId="6735" xr:uid="{DE71716A-6BAB-4356-A362-920FCCF8F871}"/>
    <cellStyle name="Normal 22 10 2" xfId="6736" xr:uid="{FEEAF006-734A-4BF6-96FC-6BC2914B3184}"/>
    <cellStyle name="Normal 22 10 2 2" xfId="6737" xr:uid="{712D50DA-200E-4D07-8307-19268D7A59C2}"/>
    <cellStyle name="Normal 22 10 3" xfId="6738" xr:uid="{AAB2DFD7-83C1-458B-894A-3EB35C016CB2}"/>
    <cellStyle name="Normal 22 11" xfId="6739" xr:uid="{A5D9DCA1-CBE8-4288-BE10-14481CC555A0}"/>
    <cellStyle name="Normal 22 11 2" xfId="6740" xr:uid="{B22F8666-71C0-4961-AEE5-ACEC97FC374D}"/>
    <cellStyle name="Normal 22 12" xfId="6741" xr:uid="{D63C254A-25B9-41CD-BBD5-14C4B36131CB}"/>
    <cellStyle name="Normal 22 13" xfId="49784" xr:uid="{AB2D3A83-0B0C-45D1-B7D8-A19A6413E65C}"/>
    <cellStyle name="Normal 22 14" xfId="6734" xr:uid="{FE745913-9D46-4117-9674-CE5A2603C99A}"/>
    <cellStyle name="Normal 22 2" xfId="6742" xr:uid="{471277BC-60CE-43A7-B53E-711F1CF29234}"/>
    <cellStyle name="Normal 22 3" xfId="6743" xr:uid="{DFA6C13E-850C-4B9D-BBC2-55E612F1DCDD}"/>
    <cellStyle name="Normal 22 4" xfId="6744" xr:uid="{5DD63219-1B97-41FF-ACE8-E7AE636A6772}"/>
    <cellStyle name="Normal 22 5" xfId="6745" xr:uid="{B93A281C-7AE3-4B4B-8AB2-3F62EA357B44}"/>
    <cellStyle name="Normal 22 5 2" xfId="6746" xr:uid="{C45EF2A9-C5B4-4CAD-AEF8-5B765F09CEA0}"/>
    <cellStyle name="Normal 22 5 2 2" xfId="6747" xr:uid="{00161140-65FF-4C46-B660-E52D1F3CF1E1}"/>
    <cellStyle name="Normal 22 5 2 2 2" xfId="6748" xr:uid="{CE824071-BC40-4ACF-B616-959FD874BA4B}"/>
    <cellStyle name="Normal 22 5 2 2 2 2" xfId="6749" xr:uid="{7DE1ABC3-3430-457A-84CD-EBB86EDEF6CC}"/>
    <cellStyle name="Normal 22 5 2 2 3" xfId="6750" xr:uid="{C187E9CC-D474-4255-ABE9-08D7D7A6EC71}"/>
    <cellStyle name="Normal 22 5 2 3" xfId="6751" xr:uid="{69F61ADD-A795-40C8-8072-DC478954C78C}"/>
    <cellStyle name="Normal 22 5 2 3 2" xfId="6752" xr:uid="{0C6120E6-E74A-49F3-9429-6116FA31BF98}"/>
    <cellStyle name="Normal 22 5 2 3 2 2" xfId="6753" xr:uid="{7F683360-C2DB-4976-AC15-7A3D2FC99C84}"/>
    <cellStyle name="Normal 22 5 2 3 3" xfId="6754" xr:uid="{822FD883-D3DB-4693-A443-EA606055F23F}"/>
    <cellStyle name="Normal 22 5 2 4" xfId="6755" xr:uid="{15B0745B-C322-4321-AB1D-7B89AFC8589E}"/>
    <cellStyle name="Normal 22 5 2 4 2" xfId="6756" xr:uid="{AF8AF0F6-22F3-4E91-BE34-98AD575C1E8F}"/>
    <cellStyle name="Normal 22 5 2 5" xfId="6757" xr:uid="{40751FF6-2395-4ECE-B804-2A61100368FD}"/>
    <cellStyle name="Normal 22 5 3" xfId="6758" xr:uid="{2EC87739-FBE6-4355-8E19-F984C52FF851}"/>
    <cellStyle name="Normal 22 5 3 2" xfId="6759" xr:uid="{8489C3F6-31F4-43DE-9950-98C57DDF83B2}"/>
    <cellStyle name="Normal 22 5 3 2 2" xfId="6760" xr:uid="{52079A2F-E12F-4AD1-87EC-B57846475E9F}"/>
    <cellStyle name="Normal 22 5 3 2 2 2" xfId="6761" xr:uid="{F75C0E99-76FA-41E5-AC5D-76CAFB70994E}"/>
    <cellStyle name="Normal 22 5 3 2 3" xfId="6762" xr:uid="{8E1F41C1-4DAE-4607-A236-2B25AF6CF522}"/>
    <cellStyle name="Normal 22 5 3 3" xfId="6763" xr:uid="{E77CB23B-56B1-4F04-A481-F11F39A00FF6}"/>
    <cellStyle name="Normal 22 5 3 3 2" xfId="6764" xr:uid="{AC48C736-2C4D-446C-965F-F0960C6ADF0F}"/>
    <cellStyle name="Normal 22 5 3 3 2 2" xfId="6765" xr:uid="{CFFBF3C1-9FFB-4F8E-81A3-BAB275C7B062}"/>
    <cellStyle name="Normal 22 5 3 3 3" xfId="6766" xr:uid="{CF9767F1-71C9-4D44-B74D-9567B38C62F6}"/>
    <cellStyle name="Normal 22 5 3 4" xfId="6767" xr:uid="{C89496F4-85BE-4127-88B4-43575712CE37}"/>
    <cellStyle name="Normal 22 5 3 4 2" xfId="6768" xr:uid="{4439C066-A235-4420-A80F-30C9DA49E801}"/>
    <cellStyle name="Normal 22 5 3 5" xfId="6769" xr:uid="{21BD037F-CF57-46A4-B028-226407502CEF}"/>
    <cellStyle name="Normal 22 5 4" xfId="6770" xr:uid="{D00260E8-D941-4277-B456-96F27FC92399}"/>
    <cellStyle name="Normal 22 5 4 2" xfId="6771" xr:uid="{87EAF4CE-ECBE-4CA8-9DEA-0519E5F3C82F}"/>
    <cellStyle name="Normal 22 5 4 2 2" xfId="6772" xr:uid="{2E7829CF-2397-4765-A3E5-DA1EBDFE7A14}"/>
    <cellStyle name="Normal 22 5 4 2 2 2" xfId="6773" xr:uid="{1FEAFB48-39C2-47CF-B623-B4132A8D6773}"/>
    <cellStyle name="Normal 22 5 4 2 3" xfId="6774" xr:uid="{0518568A-7073-4638-BF1F-81314468AD32}"/>
    <cellStyle name="Normal 22 5 4 3" xfId="6775" xr:uid="{E526FBDA-8DFE-4448-B97D-BE77A8BA69EF}"/>
    <cellStyle name="Normal 22 5 4 3 2" xfId="6776" xr:uid="{FA2936C1-B823-408F-8660-59298A427C3C}"/>
    <cellStyle name="Normal 22 5 4 3 2 2" xfId="6777" xr:uid="{634D7FB1-27F7-4916-A8B1-0F054171F8E3}"/>
    <cellStyle name="Normal 22 5 4 3 3" xfId="6778" xr:uid="{A141C7F6-2C73-4057-98BE-32D64EF818F3}"/>
    <cellStyle name="Normal 22 5 4 4" xfId="6779" xr:uid="{AD92927A-28C4-49F2-BA37-F4B22EE5B607}"/>
    <cellStyle name="Normal 22 5 4 4 2" xfId="6780" xr:uid="{14A0BED8-B93D-41BF-AD27-BBA145FB0210}"/>
    <cellStyle name="Normal 22 5 4 5" xfId="6781" xr:uid="{3A9F5A2A-DFDC-4BF3-999A-BE16D8A081A9}"/>
    <cellStyle name="Normal 22 5 5" xfId="6782" xr:uid="{77BA827D-BDE8-4CC9-BF22-69BE54B2DD7F}"/>
    <cellStyle name="Normal 22 5 5 2" xfId="6783" xr:uid="{00D4A6FC-287B-49F7-ADB3-93B1525B4CD4}"/>
    <cellStyle name="Normal 22 5 5 2 2" xfId="6784" xr:uid="{67960937-D5FB-4491-B8A6-7DDBBA4A8515}"/>
    <cellStyle name="Normal 22 5 5 3" xfId="6785" xr:uid="{A2B4AC52-44D6-453E-9E2A-2B44B958AC82}"/>
    <cellStyle name="Normal 22 5 6" xfId="6786" xr:uid="{7155231E-4E6D-4749-97B6-00E418A84090}"/>
    <cellStyle name="Normal 22 5 6 2" xfId="6787" xr:uid="{BDD98158-80ED-495E-AC3F-DA6920B97A5C}"/>
    <cellStyle name="Normal 22 5 6 2 2" xfId="6788" xr:uid="{F596D410-FD2C-417C-87E0-C35C3A6084F6}"/>
    <cellStyle name="Normal 22 5 6 3" xfId="6789" xr:uid="{D782100B-514C-401F-97D0-F9D484DA6F9F}"/>
    <cellStyle name="Normal 22 5 7" xfId="6790" xr:uid="{F7EF42FD-94E7-427D-87BD-37F314639D9B}"/>
    <cellStyle name="Normal 22 5 7 2" xfId="6791" xr:uid="{5615D58A-C966-4EB7-9646-EB320BA50FE2}"/>
    <cellStyle name="Normal 22 5 8" xfId="6792" xr:uid="{4778BDD8-5719-4A14-BF14-09BEE51047C7}"/>
    <cellStyle name="Normal 22 5_15NS" xfId="6793" xr:uid="{0EE5F11E-26DC-4266-8EC9-9D7E348B3BDF}"/>
    <cellStyle name="Normal 22 6" xfId="6794" xr:uid="{980BCF15-5F22-457C-8120-2CE7EBC03619}"/>
    <cellStyle name="Normal 22 6 2" xfId="6795" xr:uid="{89D55483-38DC-42D0-9247-0CA11E5180FF}"/>
    <cellStyle name="Normal 22 6 2 2" xfId="6796" xr:uid="{A04D943C-79F8-4E79-97C6-86400C60967A}"/>
    <cellStyle name="Normal 22 6 2 2 2" xfId="6797" xr:uid="{427131FE-2309-47AE-BD17-8A64CBB8D748}"/>
    <cellStyle name="Normal 22 6 2 3" xfId="6798" xr:uid="{D03D87C4-110B-4C3E-8566-FA4712C73F1B}"/>
    <cellStyle name="Normal 22 6 3" xfId="6799" xr:uid="{172C808A-31AD-4A91-B435-D9584B7118C3}"/>
    <cellStyle name="Normal 22 6 3 2" xfId="6800" xr:uid="{5B404649-3415-4604-BBFA-BB40CDF98604}"/>
    <cellStyle name="Normal 22 6 3 2 2" xfId="6801" xr:uid="{9BF8F9AE-074F-4C71-9C3E-B81174A58114}"/>
    <cellStyle name="Normal 22 6 3 3" xfId="6802" xr:uid="{937B89D0-7CF0-4468-9D7D-9D6553D39743}"/>
    <cellStyle name="Normal 22 6 4" xfId="6803" xr:uid="{7F1FEAB0-67C5-4B0C-83BB-56FBB64A2220}"/>
    <cellStyle name="Normal 22 6 4 2" xfId="6804" xr:uid="{854EEEA5-349D-4856-8628-10E84AA320B9}"/>
    <cellStyle name="Normal 22 6 5" xfId="6805" xr:uid="{249A43BA-33EB-46A1-8375-7C3A72E80B43}"/>
    <cellStyle name="Normal 22 7" xfId="6806" xr:uid="{0A8B46D9-6B06-4DAD-A412-C0978583BC66}"/>
    <cellStyle name="Normal 22 7 2" xfId="6807" xr:uid="{7459BE7C-723F-44AE-A838-C4457BA06426}"/>
    <cellStyle name="Normal 22 7 2 2" xfId="6808" xr:uid="{D7ACF383-A310-47B3-AE4D-83CC8FFF1C85}"/>
    <cellStyle name="Normal 22 7 2 2 2" xfId="6809" xr:uid="{6D02E378-EA07-4D9E-8691-5E5278EDDB9F}"/>
    <cellStyle name="Normal 22 7 2 3" xfId="6810" xr:uid="{3F4ED0B9-BE23-4EDC-AEE8-94D649825392}"/>
    <cellStyle name="Normal 22 7 3" xfId="6811" xr:uid="{C6BF67DD-0EFF-42A4-B49B-4A149BD03B6C}"/>
    <cellStyle name="Normal 22 7 3 2" xfId="6812" xr:uid="{82847EF4-490D-4773-9CAB-E8413962C496}"/>
    <cellStyle name="Normal 22 7 3 2 2" xfId="6813" xr:uid="{40AF38C6-728A-4789-BEA0-5DF3FCE5EA85}"/>
    <cellStyle name="Normal 22 7 3 3" xfId="6814" xr:uid="{E32BC8CE-EC6C-4B96-BA78-C26627781DE6}"/>
    <cellStyle name="Normal 22 7 4" xfId="6815" xr:uid="{F0AE8F31-2A18-4D5A-8F89-ABBC0F47CF2C}"/>
    <cellStyle name="Normal 22 7 4 2" xfId="6816" xr:uid="{6D58D80B-D8DD-4F4A-99E9-423071FBB4C6}"/>
    <cellStyle name="Normal 22 7 5" xfId="6817" xr:uid="{C9EAD16E-F3BD-4A49-A138-8FC00966D273}"/>
    <cellStyle name="Normal 22 8" xfId="6818" xr:uid="{EF230EE0-BB4C-491C-847E-926C42688478}"/>
    <cellStyle name="Normal 22 8 2" xfId="6819" xr:uid="{B545041B-98D6-4623-B679-DAECDAC1B198}"/>
    <cellStyle name="Normal 22 8 2 2" xfId="6820" xr:uid="{8726836A-C02C-42A4-BD3C-150F4D1FE77E}"/>
    <cellStyle name="Normal 22 8 2 2 2" xfId="6821" xr:uid="{E4B6B643-323A-4471-8E44-2C1107556D02}"/>
    <cellStyle name="Normal 22 8 2 3" xfId="6822" xr:uid="{BF0AFB1A-B779-4FE6-9109-9B4769EC38E8}"/>
    <cellStyle name="Normal 22 8 3" xfId="6823" xr:uid="{0BE78F40-3FC0-42B4-B5A6-EC7AA6491DD5}"/>
    <cellStyle name="Normal 22 8 3 2" xfId="6824" xr:uid="{2F947A76-8912-4786-8B7A-EDDCA829E15F}"/>
    <cellStyle name="Normal 22 8 3 2 2" xfId="6825" xr:uid="{E9147FBB-EDBE-4212-B6D7-FB72E0B9EABE}"/>
    <cellStyle name="Normal 22 8 3 3" xfId="6826" xr:uid="{9E6D84F6-19BC-4452-98FE-C0EF36BC887B}"/>
    <cellStyle name="Normal 22 8 4" xfId="6827" xr:uid="{7E65C32B-482B-4013-B560-27979EF3D83A}"/>
    <cellStyle name="Normal 22 8 4 2" xfId="6828" xr:uid="{A7FB909F-7AC6-46B5-B994-3A860E104315}"/>
    <cellStyle name="Normal 22 8 5" xfId="6829" xr:uid="{57B07B1E-4DE2-4A6E-8B38-ABE3DDB47471}"/>
    <cellStyle name="Normal 22 9" xfId="6830" xr:uid="{EA9F2A3E-AD50-4AA2-AFD4-572DC6143B06}"/>
    <cellStyle name="Normal 22 9 2" xfId="6831" xr:uid="{7974A381-E1DC-40BA-84B0-562054572437}"/>
    <cellStyle name="Normal 22 9 2 2" xfId="6832" xr:uid="{722A086B-E10E-4734-865C-07585923F453}"/>
    <cellStyle name="Normal 22 9 3" xfId="6833" xr:uid="{2A665FA7-E3FD-4B9B-8E5C-62B7AD514276}"/>
    <cellStyle name="Normal 22_05DS" xfId="6834" xr:uid="{7382599F-2F9F-4E58-84F9-F7EF616F224D}"/>
    <cellStyle name="Normal 220" xfId="6835" xr:uid="{35EC5E93-E47F-4158-884A-055B401E1A08}"/>
    <cellStyle name="Normal 221" xfId="6836" xr:uid="{AF452C92-C970-449B-AE14-9845FC282819}"/>
    <cellStyle name="Normal 222" xfId="6837" xr:uid="{BD202F18-C2CB-4223-B1AC-5FBDFCD1531B}"/>
    <cellStyle name="Normal 223" xfId="6838" xr:uid="{D4CE2C1B-5754-4571-A6FD-EF14D1843EA5}"/>
    <cellStyle name="Normal 223 2" xfId="6839" xr:uid="{537FD410-8B3C-457A-A2DA-42F28E64DCBC}"/>
    <cellStyle name="Normal 223 2 2" xfId="6840" xr:uid="{0C706D3A-A48A-4087-9317-522997765BC1}"/>
    <cellStyle name="Normal 223 2 2 2" xfId="6841" xr:uid="{2BB64B44-3CAF-4F0B-8311-FC1D395690ED}"/>
    <cellStyle name="Normal 223 2 2 2 2" xfId="6842" xr:uid="{F86958D4-6B60-4D16-8E80-294E760A41AB}"/>
    <cellStyle name="Normal 223 2 2 3" xfId="6843" xr:uid="{FCF1F098-99C2-4681-A6AD-39EF550EE71A}"/>
    <cellStyle name="Normal 223 2 3" xfId="6844" xr:uid="{FA46149C-693D-4C0A-81C8-B1C88279777A}"/>
    <cellStyle name="Normal 223 2 3 2" xfId="6845" xr:uid="{6B57C45F-8FED-469B-B6D9-F9D80EA349B6}"/>
    <cellStyle name="Normal 223 2 3 2 2" xfId="6846" xr:uid="{12C5C667-8CF5-451C-9051-C75917AC48E0}"/>
    <cellStyle name="Normal 223 2 3 3" xfId="6847" xr:uid="{CA2B5A44-F02A-45C3-841F-C127EF182E1E}"/>
    <cellStyle name="Normal 223 2 4" xfId="6848" xr:uid="{5A613992-05E6-42D0-85FB-6BE9E0090B8D}"/>
    <cellStyle name="Normal 223 2 4 2" xfId="6849" xr:uid="{75E1062C-9CA9-4080-80E5-134460557F7B}"/>
    <cellStyle name="Normal 223 2 5" xfId="6850" xr:uid="{13BABA3C-E0CA-428E-A42F-36D1C8F1E413}"/>
    <cellStyle name="Normal 223 3" xfId="6851" xr:uid="{F71C9066-E453-449F-9977-AB22129107B9}"/>
    <cellStyle name="Normal 223 3 2" xfId="6852" xr:uid="{DF242A02-1A00-4A0C-8817-171A05AA0690}"/>
    <cellStyle name="Normal 223 3 2 2" xfId="6853" xr:uid="{DBCC9FA7-190D-43AF-960A-21AB52F85AD0}"/>
    <cellStyle name="Normal 223 3 2 2 2" xfId="6854" xr:uid="{C15B6735-CFF7-4F1C-A97D-4AF3543416F9}"/>
    <cellStyle name="Normal 223 3 2 3" xfId="6855" xr:uid="{F5F6FA5E-C36B-4440-8072-75EC2F931BBE}"/>
    <cellStyle name="Normal 223 3 3" xfId="6856" xr:uid="{E76F5F99-FF2E-4809-BC20-D5E37E9BEA32}"/>
    <cellStyle name="Normal 223 3 3 2" xfId="6857" xr:uid="{04569828-D51C-455F-B117-9E2353E786B0}"/>
    <cellStyle name="Normal 223 3 3 2 2" xfId="6858" xr:uid="{11EE9734-B9B7-4245-B89F-99A47E0DB393}"/>
    <cellStyle name="Normal 223 3 3 3" xfId="6859" xr:uid="{D6C97621-8823-4868-A113-34A5813D49A8}"/>
    <cellStyle name="Normal 223 3 4" xfId="6860" xr:uid="{16C01837-7135-454B-95F9-FE553EB04544}"/>
    <cellStyle name="Normal 223 3 4 2" xfId="6861" xr:uid="{9D7A615F-5973-43E6-BFC8-11DC776F5C9F}"/>
    <cellStyle name="Normal 223 3 5" xfId="6862" xr:uid="{7C54AB21-D988-4EFE-B277-85EFD370442F}"/>
    <cellStyle name="Normal 223 4" xfId="6863" xr:uid="{DB079AB3-BB71-43E6-BFCF-D22EBE5903D1}"/>
    <cellStyle name="Normal 223 4 2" xfId="6864" xr:uid="{047ABF10-7A3E-4F66-BE22-FF75EA76375E}"/>
    <cellStyle name="Normal 223 4 2 2" xfId="6865" xr:uid="{5299A970-C0C8-4DFF-BDDB-019A4F334C74}"/>
    <cellStyle name="Normal 223 4 2 2 2" xfId="6866" xr:uid="{62ABA904-2380-473A-8EAA-BC32DA09B864}"/>
    <cellStyle name="Normal 223 4 2 3" xfId="6867" xr:uid="{180142C2-3A48-4543-8259-B7055DCDA216}"/>
    <cellStyle name="Normal 223 4 3" xfId="6868" xr:uid="{CDE1E1A5-EB54-48C4-B692-697A2AAB52CB}"/>
    <cellStyle name="Normal 223 4 3 2" xfId="6869" xr:uid="{8D68BA47-58EB-4816-A0D8-55B710E48DA1}"/>
    <cellStyle name="Normal 223 4 3 2 2" xfId="6870" xr:uid="{BDECFD7A-5169-4762-8C1B-9D19850204A2}"/>
    <cellStyle name="Normal 223 4 3 3" xfId="6871" xr:uid="{61FD3DCD-2FAF-46C5-9C68-D89BDBE38B58}"/>
    <cellStyle name="Normal 223 4 4" xfId="6872" xr:uid="{57FE0E54-EF88-417C-981E-EBBD8B72363E}"/>
    <cellStyle name="Normal 223 4 4 2" xfId="6873" xr:uid="{161B1015-03C2-4536-AF24-407DEAABE9E0}"/>
    <cellStyle name="Normal 223 4 5" xfId="6874" xr:uid="{80C5216A-43BA-4FFE-8E7A-F3EF9D15EF4C}"/>
    <cellStyle name="Normal 223 5" xfId="6875" xr:uid="{E13D4647-85DC-4F23-ACBD-9C55CF751623}"/>
    <cellStyle name="Normal 223 5 2" xfId="6876" xr:uid="{5C38C5A4-D768-47DD-83E8-D03129F09636}"/>
    <cellStyle name="Normal 223 5 2 2" xfId="6877" xr:uid="{6BEAF57D-3EB7-4D0C-8C79-F8FC081A895D}"/>
    <cellStyle name="Normal 223 5 3" xfId="6878" xr:uid="{80A031D0-9B03-45A4-8B3B-DD95EFBEC671}"/>
    <cellStyle name="Normal 223 6" xfId="6879" xr:uid="{8E9B1DDF-1166-47A9-B77F-75642938CD75}"/>
    <cellStyle name="Normal 223 6 2" xfId="6880" xr:uid="{961DFBA3-0DA5-40DA-B988-57985F744A1F}"/>
    <cellStyle name="Normal 223 6 2 2" xfId="6881" xr:uid="{770AEC9B-D42F-4E6F-9D79-A156E67AF78D}"/>
    <cellStyle name="Normal 223 6 3" xfId="6882" xr:uid="{5C0F6104-5390-4643-99C2-A4F201BE31C0}"/>
    <cellStyle name="Normal 223 7" xfId="6883" xr:uid="{29DC85D0-13C1-4AC5-BEFD-C2F6280071B2}"/>
    <cellStyle name="Normal 223 7 2" xfId="6884" xr:uid="{1B6915F3-B695-4991-9871-BFE4DB868535}"/>
    <cellStyle name="Normal 223 8" xfId="6885" xr:uid="{03F3ABF5-A130-40ED-81FA-BEA4DA28FB6F}"/>
    <cellStyle name="Normal 223 9" xfId="6886" xr:uid="{41FCFE67-BB06-4E29-9BB0-C29D2B165ED4}"/>
    <cellStyle name="Normal 223_15NS" xfId="6887" xr:uid="{86797335-11FD-4B81-B998-7B36FDCA61AC}"/>
    <cellStyle name="Normal 224" xfId="6888" xr:uid="{3BD138CD-25D7-4800-BA0D-5D3DCBD34B70}"/>
    <cellStyle name="Normal 224 2" xfId="6889" xr:uid="{AB738E84-EA08-4C4A-9ED5-3866634CD9CF}"/>
    <cellStyle name="Normal 225" xfId="6890" xr:uid="{E920D4D7-90CE-4FB1-9693-F89FF661AEE4}"/>
    <cellStyle name="Normal 225 2" xfId="6891" xr:uid="{78BD69BF-3731-4A99-91C6-2694851F9D03}"/>
    <cellStyle name="Normal 226" xfId="6892" xr:uid="{6DDEFC74-440B-44F9-A621-E9315CC87B53}"/>
    <cellStyle name="Normal 226 2" xfId="6893" xr:uid="{7FA288D4-C32F-43FC-B112-4828F9965C7A}"/>
    <cellStyle name="Normal 227" xfId="6894" xr:uid="{A386FAFB-BA1E-46AB-AA4D-34ABA6CBA06F}"/>
    <cellStyle name="Normal 227 2" xfId="6895" xr:uid="{2240B044-5A46-41C6-8AA1-52D5700188C7}"/>
    <cellStyle name="Normal 228" xfId="6896" xr:uid="{E4C9080A-C1CF-438C-9BE4-503C37F62ADB}"/>
    <cellStyle name="Normal 228 2" xfId="6897" xr:uid="{15BB3BB0-575A-493A-BA78-249B5F022840}"/>
    <cellStyle name="Normal 228 3" xfId="6898" xr:uid="{A39D6436-F06F-4D11-B35B-A2DFD2C75BB6}"/>
    <cellStyle name="Normal 229" xfId="6899" xr:uid="{B0AF5066-DAD0-4745-A19E-055253C65D61}"/>
    <cellStyle name="Normal 229 2" xfId="6900" xr:uid="{1962D094-42A8-4462-9C19-E88117BB747E}"/>
    <cellStyle name="Normal 23" xfId="1468" xr:uid="{AB714F18-F085-459E-80C1-40DA3F314392}"/>
    <cellStyle name="Normal 23 10" xfId="6902" xr:uid="{4177D028-AAD6-4382-A68E-6ADD10374F79}"/>
    <cellStyle name="Normal 23 10 2" xfId="6903" xr:uid="{A770BBF3-179E-4866-8AC4-C7C39BFE67AE}"/>
    <cellStyle name="Normal 23 10 2 2" xfId="6904" xr:uid="{949012EB-8EEF-441B-9780-A8F82C5A7580}"/>
    <cellStyle name="Normal 23 10 3" xfId="6905" xr:uid="{C516EB76-FEFC-40AF-8F51-CF5664141F13}"/>
    <cellStyle name="Normal 23 11" xfId="6906" xr:uid="{37F12AA7-E3CD-4E1A-81B7-68580F293056}"/>
    <cellStyle name="Normal 23 11 2" xfId="6907" xr:uid="{B72A04AA-F8BF-48E9-B54C-6CEA5E0FCFAC}"/>
    <cellStyle name="Normal 23 12" xfId="6908" xr:uid="{B9E6FB3D-4484-4E5F-A38F-C16EEA590A1A}"/>
    <cellStyle name="Normal 23 13" xfId="6901" xr:uid="{BFD9235B-2D64-4109-A62F-A8B7FD46F8F3}"/>
    <cellStyle name="Normal 23 2" xfId="6909" xr:uid="{1B7F159C-6D9D-487F-A417-145D9541B678}"/>
    <cellStyle name="Normal 23 3" xfId="6910" xr:uid="{F379FF22-0033-406B-9D8B-91D67DE93B5E}"/>
    <cellStyle name="Normal 23 4" xfId="6911" xr:uid="{DF35379D-30AF-4D59-AF22-7A116A2CC6C4}"/>
    <cellStyle name="Normal 23 5" xfId="6912" xr:uid="{5433ACC2-B45C-497C-BEB0-74472D293547}"/>
    <cellStyle name="Normal 23 5 2" xfId="6913" xr:uid="{D66A61CB-ED56-49FF-9C4D-D3C9538DC3C7}"/>
    <cellStyle name="Normal 23 5 2 2" xfId="6914" xr:uid="{89792B5B-6131-4081-A0AE-9E415DD7444A}"/>
    <cellStyle name="Normal 23 5 2 2 2" xfId="6915" xr:uid="{C5B353F0-5BD7-4FF7-8D7E-3B3739FB2463}"/>
    <cellStyle name="Normal 23 5 2 2 2 2" xfId="6916" xr:uid="{DA0036B9-7389-4DE2-A3BD-CBEE98908D88}"/>
    <cellStyle name="Normal 23 5 2 2 3" xfId="6917" xr:uid="{20ABCC6B-331D-432A-9A0F-23FB2E486FA0}"/>
    <cellStyle name="Normal 23 5 2 3" xfId="6918" xr:uid="{C925EA64-E6D4-423C-9F71-2398DCFD8BA7}"/>
    <cellStyle name="Normal 23 5 2 3 2" xfId="6919" xr:uid="{437B4726-B657-44D2-AA3B-E85344CFBE6F}"/>
    <cellStyle name="Normal 23 5 2 3 2 2" xfId="6920" xr:uid="{BE6028F2-5A0F-4D2F-8078-F781EB2748FE}"/>
    <cellStyle name="Normal 23 5 2 3 3" xfId="6921" xr:uid="{9DB7EE54-9D30-4A4C-96E7-D555E246C833}"/>
    <cellStyle name="Normal 23 5 2 4" xfId="6922" xr:uid="{C4D018C5-AF10-41E7-9FE5-CCC305ACD792}"/>
    <cellStyle name="Normal 23 5 2 4 2" xfId="6923" xr:uid="{DB07753F-09D8-4FB6-8CD6-528F80A070BF}"/>
    <cellStyle name="Normal 23 5 2 5" xfId="6924" xr:uid="{046CAC0E-59B7-4F97-99F4-08D2E5A582A7}"/>
    <cellStyle name="Normal 23 5 3" xfId="6925" xr:uid="{C83DD347-B3E8-4055-865C-6ABB4838C8E0}"/>
    <cellStyle name="Normal 23 5 3 2" xfId="6926" xr:uid="{E4638FEB-4D89-4E9F-8693-470995A319BF}"/>
    <cellStyle name="Normal 23 5 3 2 2" xfId="6927" xr:uid="{34898B4A-92EE-413A-A612-06C94051CF19}"/>
    <cellStyle name="Normal 23 5 3 2 2 2" xfId="6928" xr:uid="{4055625E-B046-45E5-9E85-395630AF11BE}"/>
    <cellStyle name="Normal 23 5 3 2 3" xfId="6929" xr:uid="{EB04FC21-9E7A-428F-9A78-17C1D6D1F43C}"/>
    <cellStyle name="Normal 23 5 3 3" xfId="6930" xr:uid="{D7CEBF9D-0FE3-4E10-B047-45476AE5C30C}"/>
    <cellStyle name="Normal 23 5 3 3 2" xfId="6931" xr:uid="{B8F9A8B2-7391-4DFF-A519-55D9EED17D3F}"/>
    <cellStyle name="Normal 23 5 3 3 2 2" xfId="6932" xr:uid="{75154D55-6765-47FE-8E5C-BE99200255BF}"/>
    <cellStyle name="Normal 23 5 3 3 3" xfId="6933" xr:uid="{925ED3F4-82FA-4073-8D34-2C09EC53D949}"/>
    <cellStyle name="Normal 23 5 3 4" xfId="6934" xr:uid="{1E939D49-C48B-4137-89F9-71D3B0D8A45E}"/>
    <cellStyle name="Normal 23 5 3 4 2" xfId="6935" xr:uid="{E04C628D-A77B-479C-9DC5-B735A59A882F}"/>
    <cellStyle name="Normal 23 5 3 5" xfId="6936" xr:uid="{84153743-0F1B-4089-AB58-B7A90FFE6832}"/>
    <cellStyle name="Normal 23 5 4" xfId="6937" xr:uid="{3BEA5DE7-0AEC-4205-8647-B0AAE3656788}"/>
    <cellStyle name="Normal 23 5 4 2" xfId="6938" xr:uid="{36D0877C-27F6-45AF-A0D2-EAB35F6CD2EE}"/>
    <cellStyle name="Normal 23 5 4 2 2" xfId="6939" xr:uid="{2C3EA0A2-8BBA-4565-8284-FFF9A452F4C3}"/>
    <cellStyle name="Normal 23 5 4 2 2 2" xfId="6940" xr:uid="{6BE9D16B-FB67-4F51-8222-54CE02474CC3}"/>
    <cellStyle name="Normal 23 5 4 2 3" xfId="6941" xr:uid="{6FFB9D90-3889-45F8-A0DD-7BAB5A08DA2E}"/>
    <cellStyle name="Normal 23 5 4 3" xfId="6942" xr:uid="{0ADA01C9-8AFE-4631-ABFA-EAAF14424B1E}"/>
    <cellStyle name="Normal 23 5 4 3 2" xfId="6943" xr:uid="{5A4232A9-BC3F-492B-9901-06D9F165CA62}"/>
    <cellStyle name="Normal 23 5 4 3 2 2" xfId="6944" xr:uid="{68D8941E-C54A-4F8A-94AC-A6E8C20D6E13}"/>
    <cellStyle name="Normal 23 5 4 3 3" xfId="6945" xr:uid="{D4D804EE-D473-4595-838F-8733469175AF}"/>
    <cellStyle name="Normal 23 5 4 4" xfId="6946" xr:uid="{C7893E01-C7AE-4080-8E95-04C517FA0514}"/>
    <cellStyle name="Normal 23 5 4 4 2" xfId="6947" xr:uid="{F38A3C37-65DE-4293-AA7E-776B30B989C3}"/>
    <cellStyle name="Normal 23 5 4 5" xfId="6948" xr:uid="{262FF06B-59F7-4BDC-9633-6468EE41B37F}"/>
    <cellStyle name="Normal 23 5 5" xfId="6949" xr:uid="{89070E7D-EDBA-4B52-ADAD-0F006BA05872}"/>
    <cellStyle name="Normal 23 5 5 2" xfId="6950" xr:uid="{95384DE1-EF72-4359-95FF-13CA390E1822}"/>
    <cellStyle name="Normal 23 5 5 2 2" xfId="6951" xr:uid="{28296837-6BC6-44FB-B9AF-5E990D077458}"/>
    <cellStyle name="Normal 23 5 5 3" xfId="6952" xr:uid="{CAEC3EFF-22C8-41A7-A4A8-E5365CE991B8}"/>
    <cellStyle name="Normal 23 5 6" xfId="6953" xr:uid="{D85CFED4-F703-4483-9997-1522AB9B46E7}"/>
    <cellStyle name="Normal 23 5 6 2" xfId="6954" xr:uid="{0853ED49-43D6-40AE-AB6A-EB6BBC63B7E4}"/>
    <cellStyle name="Normal 23 5 6 2 2" xfId="6955" xr:uid="{AD6FC0A7-75C0-424B-9FBC-5BBA0CCA38E1}"/>
    <cellStyle name="Normal 23 5 6 3" xfId="6956" xr:uid="{9512C8FF-F95C-4DA6-8DD0-056B81B19E0D}"/>
    <cellStyle name="Normal 23 5 7" xfId="6957" xr:uid="{EA70E5C9-24EC-4F5C-BD76-4AE4BA5812E2}"/>
    <cellStyle name="Normal 23 5 7 2" xfId="6958" xr:uid="{064A13E5-1530-4162-A3B0-F3DDA28CF28C}"/>
    <cellStyle name="Normal 23 5 8" xfId="6959" xr:uid="{D533244B-521B-4EB0-8615-3E3648ED003F}"/>
    <cellStyle name="Normal 23 5_15NS" xfId="6960" xr:uid="{29BBE2C5-E62D-461B-89D7-9017CD579451}"/>
    <cellStyle name="Normal 23 6" xfId="6961" xr:uid="{EFA4CED3-B5BF-4174-913F-EFC63CA2B062}"/>
    <cellStyle name="Normal 23 6 2" xfId="6962" xr:uid="{7B33BC8B-992F-4DDF-8A77-DA4F44EE513C}"/>
    <cellStyle name="Normal 23 6 2 2" xfId="6963" xr:uid="{58601896-70F0-4D02-A1CA-F8C65DF92737}"/>
    <cellStyle name="Normal 23 6 2 2 2" xfId="6964" xr:uid="{C8997454-4467-4BC4-B36A-80232761693E}"/>
    <cellStyle name="Normal 23 6 2 3" xfId="6965" xr:uid="{64BC9DB1-DC9C-4F3B-93F2-F5CC192EFA76}"/>
    <cellStyle name="Normal 23 6 3" xfId="6966" xr:uid="{B8948722-DFAE-4F8F-9FF1-A900134D517B}"/>
    <cellStyle name="Normal 23 6 3 2" xfId="6967" xr:uid="{4123E89C-BC36-40A6-A974-1024C2B95A49}"/>
    <cellStyle name="Normal 23 6 3 2 2" xfId="6968" xr:uid="{A9F75EB6-C327-4554-8585-03E497D66897}"/>
    <cellStyle name="Normal 23 6 3 3" xfId="6969" xr:uid="{EBF6D150-1FBD-409E-9751-10BF1228455E}"/>
    <cellStyle name="Normal 23 6 4" xfId="6970" xr:uid="{74522273-478A-4ACB-A57B-016F04432AC3}"/>
    <cellStyle name="Normal 23 6 4 2" xfId="6971" xr:uid="{217263EE-028C-4FD4-ABA0-B6B856C7CC2C}"/>
    <cellStyle name="Normal 23 6 5" xfId="6972" xr:uid="{D9A5BC91-B3E9-4545-879A-1E98BE8CEC7C}"/>
    <cellStyle name="Normal 23 7" xfId="6973" xr:uid="{36B48931-6E81-47F5-9E96-13CA9BC9D427}"/>
    <cellStyle name="Normal 23 7 2" xfId="6974" xr:uid="{69E41BC9-146D-4221-ADDE-3843FB91B465}"/>
    <cellStyle name="Normal 23 7 2 2" xfId="6975" xr:uid="{1C6915B0-B063-4315-8047-F0D1A0B082C6}"/>
    <cellStyle name="Normal 23 7 2 2 2" xfId="6976" xr:uid="{2BA61462-FB0A-40B1-8F00-31371EB07FE7}"/>
    <cellStyle name="Normal 23 7 2 3" xfId="6977" xr:uid="{70BEC371-CBA7-4F4E-AF73-2EA3EDB265DF}"/>
    <cellStyle name="Normal 23 7 3" xfId="6978" xr:uid="{D70996DB-0F77-4BCB-99B8-C2A8EE050DA3}"/>
    <cellStyle name="Normal 23 7 3 2" xfId="6979" xr:uid="{28BCDDD8-74FA-42A5-864B-88B3AB1DC5F3}"/>
    <cellStyle name="Normal 23 7 3 2 2" xfId="6980" xr:uid="{6ACC2914-B676-46AD-852E-972D8B1DA52B}"/>
    <cellStyle name="Normal 23 7 3 3" xfId="6981" xr:uid="{F4F72AB5-F96D-4EA6-BACD-A081CCE8BBC5}"/>
    <cellStyle name="Normal 23 7 4" xfId="6982" xr:uid="{5ECABD61-91F6-4C2E-96BB-8CA2240601ED}"/>
    <cellStyle name="Normal 23 7 4 2" xfId="6983" xr:uid="{EADC7F6A-D846-474A-9420-0F7F7A3BBFED}"/>
    <cellStyle name="Normal 23 7 5" xfId="6984" xr:uid="{E27633EB-3FBA-4B65-AD5E-F67792CE55FA}"/>
    <cellStyle name="Normal 23 8" xfId="6985" xr:uid="{9576B690-AF47-4D59-BA12-E324C86DF49B}"/>
    <cellStyle name="Normal 23 8 2" xfId="6986" xr:uid="{02702A77-45B5-45CA-86BD-0A557AD554B6}"/>
    <cellStyle name="Normal 23 8 2 2" xfId="6987" xr:uid="{DBCDF072-69B7-4640-B622-595B7313E1DD}"/>
    <cellStyle name="Normal 23 8 2 2 2" xfId="6988" xr:uid="{FC328C22-906F-4D42-9080-B94D4CCD88CC}"/>
    <cellStyle name="Normal 23 8 2 3" xfId="6989" xr:uid="{2BAC1A23-250C-4896-AAD1-7C40341E2CAA}"/>
    <cellStyle name="Normal 23 8 3" xfId="6990" xr:uid="{A4E93E76-4CA0-4078-B38D-ED181FF489B1}"/>
    <cellStyle name="Normal 23 8 3 2" xfId="6991" xr:uid="{C8F5AD8F-9563-44C9-A88F-391229247408}"/>
    <cellStyle name="Normal 23 8 3 2 2" xfId="6992" xr:uid="{ED09652C-102F-42ED-89C7-57CE40216822}"/>
    <cellStyle name="Normal 23 8 3 3" xfId="6993" xr:uid="{AD89DCC7-0EE8-40D1-B69F-DAB1D62DF6D4}"/>
    <cellStyle name="Normal 23 8 4" xfId="6994" xr:uid="{AAE5B58F-A191-4696-8E5E-616A2CADD4A7}"/>
    <cellStyle name="Normal 23 8 4 2" xfId="6995" xr:uid="{869FB019-66B1-4C5B-9E75-16ED62F6DF33}"/>
    <cellStyle name="Normal 23 8 5" xfId="6996" xr:uid="{2DDA9189-88F6-42FE-B59A-B64EB8EF66F7}"/>
    <cellStyle name="Normal 23 9" xfId="6997" xr:uid="{F27F45B7-D8E9-4E8A-9AAD-2E997E9B3D15}"/>
    <cellStyle name="Normal 23 9 2" xfId="6998" xr:uid="{031B6EB2-A325-485E-9F07-A91E49F355B7}"/>
    <cellStyle name="Normal 23 9 2 2" xfId="6999" xr:uid="{F5D72BFB-50C2-4CE5-A3E1-359546D09B26}"/>
    <cellStyle name="Normal 23 9 3" xfId="7000" xr:uid="{FD2083E7-8764-4BCF-837E-73322A5B5D1D}"/>
    <cellStyle name="Normal 23_05DS" xfId="7001" xr:uid="{9A101C2D-EBE9-4D4B-AA7D-0A373A3DA2ED}"/>
    <cellStyle name="Normal 230" xfId="7002" xr:uid="{CAD26A62-8288-4669-A5D8-014E4CBF0FD6}"/>
    <cellStyle name="Normal 231" xfId="7003" xr:uid="{3CE52074-F919-4F22-BCBB-101138148558}"/>
    <cellStyle name="Normal 231 2" xfId="7004" xr:uid="{EF18F4DB-DF65-441B-BFF7-F3746C34D7ED}"/>
    <cellStyle name="Normal 231 3" xfId="7005" xr:uid="{D1C5359D-9D2A-473E-8F45-B794306B0FEE}"/>
    <cellStyle name="Normal 232" xfId="7006" xr:uid="{15562C02-B35A-42D2-8E9C-447211DE9577}"/>
    <cellStyle name="Normal 232 2" xfId="7007" xr:uid="{50E455F4-D487-4540-BDC4-DFC8EF3C555A}"/>
    <cellStyle name="Normal 232 3" xfId="7008" xr:uid="{6DDDD8DD-2029-47E6-B77E-6ECEF4F9392B}"/>
    <cellStyle name="Normal 233" xfId="7009" xr:uid="{BCC2ED57-6E70-4EC0-80C0-141960BA34A7}"/>
    <cellStyle name="Normal 233 2" xfId="7010" xr:uid="{EE701398-516B-47B9-8A83-B6DCDF7097FD}"/>
    <cellStyle name="Normal 233 3" xfId="7011" xr:uid="{26C1F44C-5E92-428F-A022-A62F58840578}"/>
    <cellStyle name="Normal 234" xfId="7012" xr:uid="{5494925E-D691-4CA7-BC8B-BCCFC4EDE6B2}"/>
    <cellStyle name="Normal 234 2" xfId="7013" xr:uid="{D55D4045-9912-4278-B495-B75E7B86D8D1}"/>
    <cellStyle name="Normal 234 3" xfId="7014" xr:uid="{CC5BE93F-A9BF-4210-9B10-D92BBF0260CA}"/>
    <cellStyle name="Normal 235" xfId="7015" xr:uid="{FAC04822-4B96-43AD-BB52-76BDD0A1E9C3}"/>
    <cellStyle name="Normal 235 2" xfId="7016" xr:uid="{5468B349-23B4-4CFA-A6CD-1279C55E7D32}"/>
    <cellStyle name="Normal 235 3" xfId="7017" xr:uid="{8F4899FF-9492-4D15-9432-8C04B7F580F0}"/>
    <cellStyle name="Normal 236" xfId="7018" xr:uid="{E482F86A-8D59-45DF-A9EC-C5E3B255BE2B}"/>
    <cellStyle name="Normal 236 2" xfId="7019" xr:uid="{552BC138-3CE6-4EFD-8781-0713F46722F2}"/>
    <cellStyle name="Normal 236 3" xfId="7020" xr:uid="{C9DC3909-5D9F-4490-8F6F-70085118F627}"/>
    <cellStyle name="Normal 237" xfId="7021" xr:uid="{977878E8-644B-42F3-96BA-B2424952F50A}"/>
    <cellStyle name="Normal 237 2" xfId="7022" xr:uid="{6416A202-F2D8-4930-844B-908D01984A52}"/>
    <cellStyle name="Normal 237 3" xfId="7023" xr:uid="{745C083C-7AC9-47B9-8FA2-A6A1E3BFF1C8}"/>
    <cellStyle name="Normal 238" xfId="7024" xr:uid="{AD7B6AA5-26FB-4684-A196-90C38BD23F10}"/>
    <cellStyle name="Normal 238 2" xfId="7025" xr:uid="{0F43CD9B-2BB6-41E3-AA5C-47BE7B64E8EA}"/>
    <cellStyle name="Normal 238 3" xfId="7026" xr:uid="{0C750118-8039-41CE-A62D-5062A4C51869}"/>
    <cellStyle name="Normal 239" xfId="7027" xr:uid="{D0D4D2F7-CD9E-40EF-A4AB-D1AE475D0ED6}"/>
    <cellStyle name="Normal 239 2" xfId="7028" xr:uid="{79DF002B-3CEA-481C-8073-6ECECE9ACF26}"/>
    <cellStyle name="Normal 239 3" xfId="7029" xr:uid="{EAE208AA-C8DF-4CA0-B02B-D08137A7A279}"/>
    <cellStyle name="Normal 24" xfId="1469" xr:uid="{D0416F2B-5DF5-4F21-A842-3E9A636CCCC3}"/>
    <cellStyle name="Normal 24 10" xfId="7031" xr:uid="{86061630-0416-48C7-9B0A-A2440F7DEFDB}"/>
    <cellStyle name="Normal 24 10 2" xfId="7032" xr:uid="{06CCAE53-0947-42EF-A02B-A96D3FA25618}"/>
    <cellStyle name="Normal 24 10 2 2" xfId="7033" xr:uid="{C959E9C1-78BC-4446-8716-6BF523E73458}"/>
    <cellStyle name="Normal 24 10 3" xfId="7034" xr:uid="{489FB689-97AD-4D93-BDEB-812B4606682D}"/>
    <cellStyle name="Normal 24 11" xfId="7035" xr:uid="{DEBEC6DA-1D01-40FE-B8C8-702543CDD2D9}"/>
    <cellStyle name="Normal 24 11 2" xfId="7036" xr:uid="{D1F1564D-46D2-4925-8CBF-608C446BBBA9}"/>
    <cellStyle name="Normal 24 12" xfId="7037" xr:uid="{C559F3F4-7972-4599-AC2A-DC677AB95EFC}"/>
    <cellStyle name="Normal 24 13" xfId="7030" xr:uid="{52BA0906-E85A-4196-A4CB-A11466B58CD0}"/>
    <cellStyle name="Normal 24 2" xfId="7038" xr:uid="{B60959D3-E70E-4DF2-9A48-5487B8555B79}"/>
    <cellStyle name="Normal 24 3" xfId="7039" xr:uid="{E1C6F123-19A2-4206-9B5E-6FF1C7FF71DF}"/>
    <cellStyle name="Normal 24 4" xfId="7040" xr:uid="{2E8BF90D-FC6F-4CCD-BCAE-AE290C32A281}"/>
    <cellStyle name="Normal 24 5" xfId="7041" xr:uid="{08A0F71D-DD20-4E8D-918A-A9DE0BB4510F}"/>
    <cellStyle name="Normal 24 5 2" xfId="7042" xr:uid="{B25B78D0-311A-402B-8B3A-BF3D1B840B90}"/>
    <cellStyle name="Normal 24 5 2 2" xfId="7043" xr:uid="{55E85F42-4263-41D5-91E0-812221C0DF3A}"/>
    <cellStyle name="Normal 24 5 2 2 2" xfId="7044" xr:uid="{BBE6D0C9-7869-4A26-BFDD-70709E2C0C23}"/>
    <cellStyle name="Normal 24 5 2 2 2 2" xfId="7045" xr:uid="{9071DB15-0D25-4350-A3ED-C4D6C6246BDB}"/>
    <cellStyle name="Normal 24 5 2 2 3" xfId="7046" xr:uid="{1F5B3468-9633-4AD8-9536-01A0D9FDBF4D}"/>
    <cellStyle name="Normal 24 5 2 3" xfId="7047" xr:uid="{A4032EFC-0003-44E7-BBCD-D25EB926329E}"/>
    <cellStyle name="Normal 24 5 2 3 2" xfId="7048" xr:uid="{D26BADB2-E869-48EE-A251-08856B82602A}"/>
    <cellStyle name="Normal 24 5 2 3 2 2" xfId="7049" xr:uid="{41FEA3B7-849F-423E-8953-2B03A5A1BB99}"/>
    <cellStyle name="Normal 24 5 2 3 3" xfId="7050" xr:uid="{E045CBAD-604A-4981-8E44-B5FF41BFBAAD}"/>
    <cellStyle name="Normal 24 5 2 4" xfId="7051" xr:uid="{5E7B3354-8052-4F8E-A44B-ED60E24AE3D1}"/>
    <cellStyle name="Normal 24 5 2 4 2" xfId="7052" xr:uid="{20BC3B2C-C550-4EF4-878C-F8C4EFAB5F36}"/>
    <cellStyle name="Normal 24 5 2 5" xfId="7053" xr:uid="{E7C2886C-738A-45BD-9FCA-D1F1616C34F5}"/>
    <cellStyle name="Normal 24 5 3" xfId="7054" xr:uid="{D13ACACF-C02A-402F-8D44-E192EC68DA5F}"/>
    <cellStyle name="Normal 24 5 3 2" xfId="7055" xr:uid="{E750518B-FCD8-4ABD-8F9E-DF830D5FB341}"/>
    <cellStyle name="Normal 24 5 3 2 2" xfId="7056" xr:uid="{837DCB2B-A756-429B-9DFF-E35A5997FB7D}"/>
    <cellStyle name="Normal 24 5 3 2 2 2" xfId="7057" xr:uid="{374CDE9A-7C64-4822-8F7C-E67A5D6703E0}"/>
    <cellStyle name="Normal 24 5 3 2 3" xfId="7058" xr:uid="{462F6CAE-F98F-468A-A749-E9DA1EFF4C73}"/>
    <cellStyle name="Normal 24 5 3 3" xfId="7059" xr:uid="{8B78F14C-28EF-4D12-9F90-CB614638A01E}"/>
    <cellStyle name="Normal 24 5 3 3 2" xfId="7060" xr:uid="{12974026-11DA-42CF-A8D1-5E0E219EF5DC}"/>
    <cellStyle name="Normal 24 5 3 3 2 2" xfId="7061" xr:uid="{009E3D31-BFC2-43A8-9504-111C78F5E115}"/>
    <cellStyle name="Normal 24 5 3 3 3" xfId="7062" xr:uid="{B408A9AC-58AA-4E83-9F72-B73E79FBC764}"/>
    <cellStyle name="Normal 24 5 3 4" xfId="7063" xr:uid="{2352DE74-E21C-4A9C-ACC4-F422CF27E4B1}"/>
    <cellStyle name="Normal 24 5 3 4 2" xfId="7064" xr:uid="{A6D21E88-0A10-442D-BAE6-3F09819A07CD}"/>
    <cellStyle name="Normal 24 5 3 5" xfId="7065" xr:uid="{A745FD77-14EA-48B8-99B2-4D8421C0C167}"/>
    <cellStyle name="Normal 24 5 4" xfId="7066" xr:uid="{B679705B-C17B-4061-A453-E2AE4CDDA759}"/>
    <cellStyle name="Normal 24 5 4 2" xfId="7067" xr:uid="{9B18ADBD-EA15-4F00-A188-951A4754CF81}"/>
    <cellStyle name="Normal 24 5 4 2 2" xfId="7068" xr:uid="{11362266-5EB2-479B-8812-DE74C647DBE0}"/>
    <cellStyle name="Normal 24 5 4 2 2 2" xfId="7069" xr:uid="{24473E94-4CA9-4056-AF18-2859270FBE86}"/>
    <cellStyle name="Normal 24 5 4 2 3" xfId="7070" xr:uid="{7647303D-4B89-475C-A700-0862264BA508}"/>
    <cellStyle name="Normal 24 5 4 3" xfId="7071" xr:uid="{A28D195C-BB0A-4F2D-9704-8B5A5D768591}"/>
    <cellStyle name="Normal 24 5 4 3 2" xfId="7072" xr:uid="{9EE2E524-E0DF-4CC3-9C92-63839B70223D}"/>
    <cellStyle name="Normal 24 5 4 3 2 2" xfId="7073" xr:uid="{AC7157EB-C1CD-4888-848C-C62FD9A8E97C}"/>
    <cellStyle name="Normal 24 5 4 3 3" xfId="7074" xr:uid="{D0913919-210E-475D-B1CB-D6CC9CA661EC}"/>
    <cellStyle name="Normal 24 5 4 4" xfId="7075" xr:uid="{85773081-495B-4D6E-B41A-D37245148461}"/>
    <cellStyle name="Normal 24 5 4 4 2" xfId="7076" xr:uid="{CFBB1A25-727E-4A7C-9F75-315D81CE9840}"/>
    <cellStyle name="Normal 24 5 4 5" xfId="7077" xr:uid="{E805F323-14A8-47CC-ACF8-EEC830C9ADB1}"/>
    <cellStyle name="Normal 24 5 5" xfId="7078" xr:uid="{4F4EC7FD-4EB9-4205-BC20-1B3063B2E38D}"/>
    <cellStyle name="Normal 24 5 5 2" xfId="7079" xr:uid="{6A638FD3-E7CB-490A-8DD5-06522342242A}"/>
    <cellStyle name="Normal 24 5 5 2 2" xfId="7080" xr:uid="{1A475242-9111-47B1-8166-D0FCA535076F}"/>
    <cellStyle name="Normal 24 5 5 3" xfId="7081" xr:uid="{6AF6D36B-E227-4C14-A075-E62B6AF1E47D}"/>
    <cellStyle name="Normal 24 5 6" xfId="7082" xr:uid="{F20448C8-0E69-45B6-988B-A25361C5D424}"/>
    <cellStyle name="Normal 24 5 6 2" xfId="7083" xr:uid="{50E05E9F-A210-4D42-B3E7-91A553413010}"/>
    <cellStyle name="Normal 24 5 6 2 2" xfId="7084" xr:uid="{6AF33DA7-45C4-4E3A-81FE-9C2AEBE3DAC4}"/>
    <cellStyle name="Normal 24 5 6 3" xfId="7085" xr:uid="{AD00FDFD-5FF7-4CA6-9D18-EFF6061E3F3C}"/>
    <cellStyle name="Normal 24 5 7" xfId="7086" xr:uid="{DD6B56FF-8181-4885-9005-3A37CCF40A86}"/>
    <cellStyle name="Normal 24 5 7 2" xfId="7087" xr:uid="{7B7A8580-562E-4FE7-AC0F-3FD658C84FD4}"/>
    <cellStyle name="Normal 24 5 8" xfId="7088" xr:uid="{8266377F-FA25-4EBE-A85C-76E634781874}"/>
    <cellStyle name="Normal 24 5_15NS" xfId="7089" xr:uid="{0A8E33ED-6F44-4CB8-A9AF-EF511D4D449F}"/>
    <cellStyle name="Normal 24 6" xfId="7090" xr:uid="{3BC1C9BC-6852-4EC9-BD28-8F18127A4BFB}"/>
    <cellStyle name="Normal 24 6 2" xfId="7091" xr:uid="{8B9254B1-0E2D-4B05-A182-5DBF21E0C92A}"/>
    <cellStyle name="Normal 24 6 2 2" xfId="7092" xr:uid="{64E7A595-0E0A-41DB-A8E2-622EF89FCA25}"/>
    <cellStyle name="Normal 24 6 2 2 2" xfId="7093" xr:uid="{CEBF0702-D2F9-428C-8877-16978D5ED4CD}"/>
    <cellStyle name="Normal 24 6 2 3" xfId="7094" xr:uid="{55FCF050-FC74-4869-A8CB-15BF51940685}"/>
    <cellStyle name="Normal 24 6 3" xfId="7095" xr:uid="{EF445173-050E-4BF9-B999-D195B6A77C5D}"/>
    <cellStyle name="Normal 24 6 3 2" xfId="7096" xr:uid="{16C3519D-07A1-4BA0-990B-A0E50D9C6821}"/>
    <cellStyle name="Normal 24 6 3 2 2" xfId="7097" xr:uid="{B28D9490-DED5-46E1-A29B-A09B114AA942}"/>
    <cellStyle name="Normal 24 6 3 3" xfId="7098" xr:uid="{03B3E7E1-9E2F-489F-BA40-5075976ADC4A}"/>
    <cellStyle name="Normal 24 6 4" xfId="7099" xr:uid="{10DB4C9B-8A5F-4E82-9C04-5E1A9CC1DCBC}"/>
    <cellStyle name="Normal 24 6 4 2" xfId="7100" xr:uid="{930E4DF8-2ED4-4DF9-B1D0-AFB7DBE333BE}"/>
    <cellStyle name="Normal 24 6 5" xfId="7101" xr:uid="{FECB28AD-38D0-464E-BE3A-9DC41E572300}"/>
    <cellStyle name="Normal 24 7" xfId="7102" xr:uid="{51C48258-0E8C-47A4-88E7-295EFAC86220}"/>
    <cellStyle name="Normal 24 7 2" xfId="7103" xr:uid="{8DCFF04E-A86B-469D-B9F0-A5E303E9AB57}"/>
    <cellStyle name="Normal 24 7 2 2" xfId="7104" xr:uid="{6ABB998E-D424-4308-9A88-01830ED3C254}"/>
    <cellStyle name="Normal 24 7 2 2 2" xfId="7105" xr:uid="{8E3DE66B-71C3-4334-BEA1-F8C2C9172CEB}"/>
    <cellStyle name="Normal 24 7 2 3" xfId="7106" xr:uid="{B22B489F-35A8-4D24-8CFB-8B4974E87287}"/>
    <cellStyle name="Normal 24 7 3" xfId="7107" xr:uid="{E6DF9A80-6168-4341-AD88-B37AD24BEFA9}"/>
    <cellStyle name="Normal 24 7 3 2" xfId="7108" xr:uid="{7B30A22E-8D57-4F03-BE81-F292025007C3}"/>
    <cellStyle name="Normal 24 7 3 2 2" xfId="7109" xr:uid="{1B65D2C4-A176-4CF5-8436-D00163B78CF5}"/>
    <cellStyle name="Normal 24 7 3 3" xfId="7110" xr:uid="{05C11DF7-F5EC-4483-AA1C-B7624321AB2F}"/>
    <cellStyle name="Normal 24 7 4" xfId="7111" xr:uid="{E125A4A7-D138-4759-8950-B8CCA3B195AF}"/>
    <cellStyle name="Normal 24 7 4 2" xfId="7112" xr:uid="{9EB7143D-9762-4956-8296-8A80DD67A69B}"/>
    <cellStyle name="Normal 24 7 5" xfId="7113" xr:uid="{5D54EF29-BE17-4931-A551-238AFC385538}"/>
    <cellStyle name="Normal 24 8" xfId="7114" xr:uid="{24DF93B2-15C1-4654-B647-3E6BED81498A}"/>
    <cellStyle name="Normal 24 8 2" xfId="7115" xr:uid="{7CCC8C12-2354-429A-870F-1F84FF15A0BE}"/>
    <cellStyle name="Normal 24 8 2 2" xfId="7116" xr:uid="{5FE881D6-F8C8-469D-8D52-0105DB0695E8}"/>
    <cellStyle name="Normal 24 8 2 2 2" xfId="7117" xr:uid="{45BF2418-AEFB-4B8C-B2EE-1B4B62A7AC66}"/>
    <cellStyle name="Normal 24 8 2 3" xfId="7118" xr:uid="{56DFB84E-A8F6-45B2-9622-ABA429D81026}"/>
    <cellStyle name="Normal 24 8 3" xfId="7119" xr:uid="{F5773DC3-53DF-42E5-A581-81B17A088A52}"/>
    <cellStyle name="Normal 24 8 3 2" xfId="7120" xr:uid="{0DD0BAF6-9544-4AE8-9CCC-3BAC2CBDDEEC}"/>
    <cellStyle name="Normal 24 8 3 2 2" xfId="7121" xr:uid="{111997AD-F73A-4DC0-B77F-BB3DFB05359E}"/>
    <cellStyle name="Normal 24 8 3 3" xfId="7122" xr:uid="{005A975D-0322-4506-A283-3D64CFD1B9E5}"/>
    <cellStyle name="Normal 24 8 4" xfId="7123" xr:uid="{571F91E2-EA65-4901-AFD6-1DDB9E3436D6}"/>
    <cellStyle name="Normal 24 8 4 2" xfId="7124" xr:uid="{0D1465F7-C449-4D22-A8F6-F2DB5DC2F838}"/>
    <cellStyle name="Normal 24 8 5" xfId="7125" xr:uid="{8FC4AD6C-3A09-411D-A853-AA14058DC60E}"/>
    <cellStyle name="Normal 24 9" xfId="7126" xr:uid="{0F8FCA15-AD4C-4D8B-952E-C354E1F7CA9F}"/>
    <cellStyle name="Normal 24 9 2" xfId="7127" xr:uid="{227A0C95-BF2B-465A-A5C9-E09126B53F46}"/>
    <cellStyle name="Normal 24 9 2 2" xfId="7128" xr:uid="{96EB3A7D-F854-49EF-9696-91EC045191AD}"/>
    <cellStyle name="Normal 24 9 3" xfId="7129" xr:uid="{02874AB4-B6C2-4A56-AAEA-FD5994906D65}"/>
    <cellStyle name="Normal 24_05DS" xfId="7130" xr:uid="{8067E759-E512-4761-88C1-D8AB8B604484}"/>
    <cellStyle name="Normal 240" xfId="7131" xr:uid="{CE6333E8-DCCB-451E-867F-9B760C359892}"/>
    <cellStyle name="Normal 240 2" xfId="7132" xr:uid="{13C5FCAA-4F6F-42EA-AFE8-549EE5FEA551}"/>
    <cellStyle name="Normal 240 3" xfId="7133" xr:uid="{BAAB2912-5781-4CB4-B13B-B974E071329E}"/>
    <cellStyle name="Normal 241" xfId="7134" xr:uid="{6A8E39AC-6F3A-4965-94D3-93FF4EFE2585}"/>
    <cellStyle name="Normal 241 2" xfId="7135" xr:uid="{86BBF93E-C099-4886-9861-F0A1972B65E0}"/>
    <cellStyle name="Normal 241 3" xfId="7136" xr:uid="{E3C304A9-FEB6-4D7D-80B0-D3056208E297}"/>
    <cellStyle name="Normal 242" xfId="7137" xr:uid="{1C012D73-F2D9-4006-8453-BC8F52CAC75F}"/>
    <cellStyle name="Normal 242 2" xfId="7138" xr:uid="{C194AD7C-D8DB-42FE-93BC-B1D8CFA90A2E}"/>
    <cellStyle name="Normal 242 3" xfId="7139" xr:uid="{307F9158-18BE-4ECF-A29E-3E0B2E39D4CE}"/>
    <cellStyle name="Normal 243" xfId="7140" xr:uid="{2D458C91-534C-4D5A-85BD-B4EBAFED1333}"/>
    <cellStyle name="Normal 243 2" xfId="7141" xr:uid="{D39158C5-BD6E-48AD-BBC6-91A1627FC1C9}"/>
    <cellStyle name="Normal 243 3" xfId="7142" xr:uid="{F31A3DFD-DB7B-4548-8046-FA2A6DDDDAB1}"/>
    <cellStyle name="Normal 244" xfId="7143" xr:uid="{030A8442-4AB4-4327-A897-EFE7ED2918E6}"/>
    <cellStyle name="Normal 244 2" xfId="7144" xr:uid="{4A190E11-86CF-4278-8286-6610D134A1BD}"/>
    <cellStyle name="Normal 244 3" xfId="7145" xr:uid="{59B66AF9-712C-4F06-A359-671A9AEDBCC0}"/>
    <cellStyle name="Normal 245" xfId="7146" xr:uid="{AC9898D7-11ED-4248-B376-B4061C253AB6}"/>
    <cellStyle name="Normal 245 2" xfId="7147" xr:uid="{72017360-72B0-4F87-B4DE-1FE4A51C4000}"/>
    <cellStyle name="Normal 245 3" xfId="7148" xr:uid="{E74129E2-AB7C-42A4-BE3A-2642986094E8}"/>
    <cellStyle name="Normal 246" xfId="7149" xr:uid="{0327F7CF-3EB4-41E0-9262-3852C1C23F79}"/>
    <cellStyle name="Normal 246 2" xfId="7150" xr:uid="{1308F2E4-A6D1-4A59-8808-A825BF6ECBA9}"/>
    <cellStyle name="Normal 246 3" xfId="7151" xr:uid="{146C0928-0CF3-47D3-B097-B111E7EC8AF9}"/>
    <cellStyle name="Normal 247" xfId="7152" xr:uid="{8AA1206D-45EC-4B39-96E4-46282322FC9D}"/>
    <cellStyle name="Normal 248" xfId="7153" xr:uid="{FC6545C7-0D32-468F-8102-06ED7C9ED4CB}"/>
    <cellStyle name="Normal 249" xfId="7154" xr:uid="{C2B27949-B8F7-42B5-ADA5-68A7BBDC66DD}"/>
    <cellStyle name="Normal 25" xfId="1470" xr:uid="{E391E9B4-6774-4D09-B807-21415B6ADC59}"/>
    <cellStyle name="Normal 25 10" xfId="7156" xr:uid="{A2AE2357-A574-4A8A-B3D8-2A5F04A137C5}"/>
    <cellStyle name="Normal 25 10 2" xfId="7157" xr:uid="{D7873D1F-A1FB-4707-899A-E91430CF3CF7}"/>
    <cellStyle name="Normal 25 10 2 2" xfId="7158" xr:uid="{56E6F29F-7BA1-4526-B008-247092A0689A}"/>
    <cellStyle name="Normal 25 10 3" xfId="7159" xr:uid="{F4AC8B2E-0115-4B58-8648-274D7CEDA01E}"/>
    <cellStyle name="Normal 25 11" xfId="7160" xr:uid="{03FA75ED-D080-419A-9EFB-5B9D09AA0AD9}"/>
    <cellStyle name="Normal 25 11 2" xfId="7161" xr:uid="{27A841D5-83BF-49A3-9BB9-0FF2CF2DE11D}"/>
    <cellStyle name="Normal 25 12" xfId="7162" xr:uid="{FB78A035-FFEA-4814-997C-6C2DC9E75C7C}"/>
    <cellStyle name="Normal 25 13" xfId="7155" xr:uid="{FE84CA9A-CB2D-4711-A160-E8DB038A179F}"/>
    <cellStyle name="Normal 25 2" xfId="7163" xr:uid="{2F35371C-6D60-4C64-93DC-4613A5BA8564}"/>
    <cellStyle name="Normal 25 2 2" xfId="56209" xr:uid="{728F8439-89CD-480C-8B81-99DBDDCCD6B2}"/>
    <cellStyle name="Normal 25 3" xfId="7164" xr:uid="{C9862D52-1DAA-46FA-911D-8C234D4CD449}"/>
    <cellStyle name="Normal 25 4" xfId="7165" xr:uid="{7CBECDFD-2A3D-49A1-863C-9FCC12BE87C9}"/>
    <cellStyle name="Normal 25 5" xfId="7166" xr:uid="{13EC4DC6-A56F-470A-AC1A-4CB7CF94F2E9}"/>
    <cellStyle name="Normal 25 5 2" xfId="7167" xr:uid="{EEF37B91-DBC1-4834-A71F-E87F87570942}"/>
    <cellStyle name="Normal 25 5 2 2" xfId="7168" xr:uid="{D93C3569-9754-4910-ACC8-87AED51F4BEA}"/>
    <cellStyle name="Normal 25 5 2 2 2" xfId="7169" xr:uid="{18A591FB-E13A-4DEF-A50B-85CFD43FB3A9}"/>
    <cellStyle name="Normal 25 5 2 2 2 2" xfId="7170" xr:uid="{DD24EF8D-A3CB-4F23-949F-918D9D460E4D}"/>
    <cellStyle name="Normal 25 5 2 2 3" xfId="7171" xr:uid="{5AAC2098-57A6-4780-A7AF-66BB2A694D39}"/>
    <cellStyle name="Normal 25 5 2 3" xfId="7172" xr:uid="{836DCBFC-D321-4F8B-BA1D-A7E71BE34229}"/>
    <cellStyle name="Normal 25 5 2 3 2" xfId="7173" xr:uid="{310C8ACB-FE1F-472E-B4EB-7263F791FA72}"/>
    <cellStyle name="Normal 25 5 2 3 2 2" xfId="7174" xr:uid="{E3072994-2F79-4A5D-AF1B-5951679826D6}"/>
    <cellStyle name="Normal 25 5 2 3 3" xfId="7175" xr:uid="{9D2A438C-4999-4379-8D49-DBE33178D606}"/>
    <cellStyle name="Normal 25 5 2 4" xfId="7176" xr:uid="{5B5E8EA7-9886-438E-965E-169C549F6585}"/>
    <cellStyle name="Normal 25 5 2 4 2" xfId="7177" xr:uid="{764C099D-9CC2-4864-8A96-CE872FA30CE6}"/>
    <cellStyle name="Normal 25 5 2 5" xfId="7178" xr:uid="{7193FC46-2600-4C94-A00B-0FA4566A65B7}"/>
    <cellStyle name="Normal 25 5 3" xfId="7179" xr:uid="{1C100EFE-3E43-4780-87DB-D032936FE0FE}"/>
    <cellStyle name="Normal 25 5 3 2" xfId="7180" xr:uid="{E7AD5C8B-DB4C-4CD9-81F9-D99B384B9D9A}"/>
    <cellStyle name="Normal 25 5 3 2 2" xfId="7181" xr:uid="{3AC92F0A-860A-48E5-9F05-8B4478CB6992}"/>
    <cellStyle name="Normal 25 5 3 2 2 2" xfId="7182" xr:uid="{4EF76EE0-9A89-4B46-BEE9-07916DC78647}"/>
    <cellStyle name="Normal 25 5 3 2 3" xfId="7183" xr:uid="{04AF3F85-6591-4BEC-A851-F4EDA1EB1D68}"/>
    <cellStyle name="Normal 25 5 3 3" xfId="7184" xr:uid="{995CA97B-6CDF-4A8E-BDCD-8D3BE255E4F3}"/>
    <cellStyle name="Normal 25 5 3 3 2" xfId="7185" xr:uid="{C8DD69BD-0049-40F7-8784-D5178894CD34}"/>
    <cellStyle name="Normal 25 5 3 3 2 2" xfId="7186" xr:uid="{D13354FF-ABE0-45CA-88F0-402910005201}"/>
    <cellStyle name="Normal 25 5 3 3 3" xfId="7187" xr:uid="{DE49D170-1B17-4FDC-B439-14446A23766B}"/>
    <cellStyle name="Normal 25 5 3 4" xfId="7188" xr:uid="{676BCA73-74F2-42D9-9D82-FBD9D3BB66A2}"/>
    <cellStyle name="Normal 25 5 3 4 2" xfId="7189" xr:uid="{A69DB912-94EC-47BD-BED0-4FE9FE737C97}"/>
    <cellStyle name="Normal 25 5 3 5" xfId="7190" xr:uid="{94190C1F-DB29-473E-B349-6F297203BE54}"/>
    <cellStyle name="Normal 25 5 4" xfId="7191" xr:uid="{2CE29E9C-D6E4-47CF-B1F4-68B88FD2056B}"/>
    <cellStyle name="Normal 25 5 4 2" xfId="7192" xr:uid="{5747F0C7-F5D2-4385-AE8E-023265432891}"/>
    <cellStyle name="Normal 25 5 4 2 2" xfId="7193" xr:uid="{2F4B0DF3-4A91-4607-8CEC-411D8350A0A5}"/>
    <cellStyle name="Normal 25 5 4 2 2 2" xfId="7194" xr:uid="{2EAB5C6C-4A5A-487E-B6A7-78DC7F13A8DA}"/>
    <cellStyle name="Normal 25 5 4 2 3" xfId="7195" xr:uid="{B8E07FD6-D7F8-4669-A9C6-55D1B9E90A23}"/>
    <cellStyle name="Normal 25 5 4 3" xfId="7196" xr:uid="{23EC6CF6-3627-48D6-8B01-1DEF38DB6E2E}"/>
    <cellStyle name="Normal 25 5 4 3 2" xfId="7197" xr:uid="{D2D65AAC-A397-4B59-96BF-4FC5AE1AB96C}"/>
    <cellStyle name="Normal 25 5 4 3 2 2" xfId="7198" xr:uid="{8BAB445E-DDCE-4387-8837-795FF8AC7914}"/>
    <cellStyle name="Normal 25 5 4 3 3" xfId="7199" xr:uid="{A013546E-D710-43E5-9648-36FA162F7D94}"/>
    <cellStyle name="Normal 25 5 4 4" xfId="7200" xr:uid="{4F0926D9-0501-4ED0-8BFF-0C73F785E0F3}"/>
    <cellStyle name="Normal 25 5 4 4 2" xfId="7201" xr:uid="{41683F35-9303-4378-AFFF-2C7D5E0B6F93}"/>
    <cellStyle name="Normal 25 5 4 5" xfId="7202" xr:uid="{35461F19-EBB6-44B8-853A-2815468670B0}"/>
    <cellStyle name="Normal 25 5 5" xfId="7203" xr:uid="{6B46B7EF-AD0F-49B8-AAB8-D2343AC7A81F}"/>
    <cellStyle name="Normal 25 5 5 2" xfId="7204" xr:uid="{077AC469-4CBB-4723-A466-C18C3316058C}"/>
    <cellStyle name="Normal 25 5 5 2 2" xfId="7205" xr:uid="{4ED36146-FBD8-491C-B64B-4793C4C2EF42}"/>
    <cellStyle name="Normal 25 5 5 3" xfId="7206" xr:uid="{CC7DC4B3-3CEE-49B6-B5B9-7CD368573B03}"/>
    <cellStyle name="Normal 25 5 6" xfId="7207" xr:uid="{70071A17-BB3E-494B-A3FC-CB35ED63E13E}"/>
    <cellStyle name="Normal 25 5 6 2" xfId="7208" xr:uid="{28026F75-F917-47C4-9F19-4292CFBBF3CD}"/>
    <cellStyle name="Normal 25 5 6 2 2" xfId="7209" xr:uid="{EFE7239E-07B3-4188-91BF-C90C480A5157}"/>
    <cellStyle name="Normal 25 5 6 3" xfId="7210" xr:uid="{AC428F96-B4C9-41A9-8659-D2BF6F4C4749}"/>
    <cellStyle name="Normal 25 5 7" xfId="7211" xr:uid="{D97E9572-8582-4662-9B20-B325BF2E8331}"/>
    <cellStyle name="Normal 25 5 7 2" xfId="7212" xr:uid="{8D6CCF48-BB68-42CD-8947-521C17477829}"/>
    <cellStyle name="Normal 25 5 8" xfId="7213" xr:uid="{DF74347A-3ACC-4C26-B011-41ED770DB1F6}"/>
    <cellStyle name="Normal 25 5_15NS" xfId="7214" xr:uid="{EA211DF7-A116-4F0D-B36A-97D652DF19F8}"/>
    <cellStyle name="Normal 25 6" xfId="7215" xr:uid="{1E5AFBD5-2D32-43B9-8F6B-66A7204775F3}"/>
    <cellStyle name="Normal 25 6 2" xfId="7216" xr:uid="{33843BA0-DB56-497C-990E-6D8124A21E12}"/>
    <cellStyle name="Normal 25 6 2 2" xfId="7217" xr:uid="{21A4DC0F-1872-4B93-91E2-FCD0755D47B6}"/>
    <cellStyle name="Normal 25 6 2 2 2" xfId="7218" xr:uid="{AF69BB5B-9A86-4041-9CFF-87A3129BA9CA}"/>
    <cellStyle name="Normal 25 6 2 3" xfId="7219" xr:uid="{0C9EA5B8-F48B-49C7-9202-6AA9C2364732}"/>
    <cellStyle name="Normal 25 6 3" xfId="7220" xr:uid="{B944B59D-B136-48CA-9E9A-77F17D2A550E}"/>
    <cellStyle name="Normal 25 6 3 2" xfId="7221" xr:uid="{C48070ED-8BC3-470E-A043-A1E1C7ED87A6}"/>
    <cellStyle name="Normal 25 6 3 2 2" xfId="7222" xr:uid="{A3F4BA51-EBD9-41DB-B40B-0939AF603FA1}"/>
    <cellStyle name="Normal 25 6 3 3" xfId="7223" xr:uid="{E819D34E-E8AC-4E36-9CB3-37410FA80140}"/>
    <cellStyle name="Normal 25 6 4" xfId="7224" xr:uid="{D22B0BE9-A785-466F-A456-0CF3913D051B}"/>
    <cellStyle name="Normal 25 6 4 2" xfId="7225" xr:uid="{B78D243A-B9D0-4B49-8A6C-7CCE91370A0E}"/>
    <cellStyle name="Normal 25 6 5" xfId="7226" xr:uid="{B4774661-C9AB-4BCC-8025-40CBB6790C71}"/>
    <cellStyle name="Normal 25 7" xfId="7227" xr:uid="{3A80D697-19E0-46AD-9AF6-7FDA76CB6E7A}"/>
    <cellStyle name="Normal 25 7 2" xfId="7228" xr:uid="{7A6D064C-5390-42C1-9BF6-04955EE79EE3}"/>
    <cellStyle name="Normal 25 7 2 2" xfId="7229" xr:uid="{8663EC9A-B6A2-4BD6-BD32-9AD98BC05B28}"/>
    <cellStyle name="Normal 25 7 2 2 2" xfId="7230" xr:uid="{70DE60FD-683C-4A4A-BA4C-17053D5CE262}"/>
    <cellStyle name="Normal 25 7 2 3" xfId="7231" xr:uid="{5857606C-3538-4F6A-A4DD-B7FD3C3653CE}"/>
    <cellStyle name="Normal 25 7 3" xfId="7232" xr:uid="{42C4ABD0-64E0-4B50-BEAB-34DD05A95A0C}"/>
    <cellStyle name="Normal 25 7 3 2" xfId="7233" xr:uid="{B4606377-294A-4772-8B1D-3BBD9ABBF244}"/>
    <cellStyle name="Normal 25 7 3 2 2" xfId="7234" xr:uid="{3FF7D934-4BB1-4ABA-9B27-FE19551232FA}"/>
    <cellStyle name="Normal 25 7 3 3" xfId="7235" xr:uid="{A82FF27D-DD4E-4082-A062-23A01C9467A5}"/>
    <cellStyle name="Normal 25 7 4" xfId="7236" xr:uid="{C1E74E12-1C80-4D54-B8CB-34E5DB9AB7FD}"/>
    <cellStyle name="Normal 25 7 4 2" xfId="7237" xr:uid="{01722805-2B56-4404-B7A5-447357F2B5E2}"/>
    <cellStyle name="Normal 25 7 5" xfId="7238" xr:uid="{CFE6D97E-38E3-4FF6-9E5A-86299F6938E2}"/>
    <cellStyle name="Normal 25 8" xfId="7239" xr:uid="{D2C62551-D759-4C39-9E2F-68A6064F846B}"/>
    <cellStyle name="Normal 25 8 2" xfId="7240" xr:uid="{68B3D097-337A-4698-888A-90E64AAE5C01}"/>
    <cellStyle name="Normal 25 8 2 2" xfId="7241" xr:uid="{E76F1169-F9BB-47C9-876F-F40C2AE46E3D}"/>
    <cellStyle name="Normal 25 8 2 2 2" xfId="7242" xr:uid="{3F8430E1-CA79-4A12-9961-95986DA01E07}"/>
    <cellStyle name="Normal 25 8 2 3" xfId="7243" xr:uid="{4E7F213B-F619-45BB-A90D-EADD86C8AB80}"/>
    <cellStyle name="Normal 25 8 3" xfId="7244" xr:uid="{0F15CD60-ADAF-4DC9-A12C-C765817E9735}"/>
    <cellStyle name="Normal 25 8 3 2" xfId="7245" xr:uid="{7472DE6C-4EDC-4935-B12D-6DAC05293B2C}"/>
    <cellStyle name="Normal 25 8 3 2 2" xfId="7246" xr:uid="{F6A22927-E62A-4266-A674-3530CEDC9574}"/>
    <cellStyle name="Normal 25 8 3 3" xfId="7247" xr:uid="{0C2137FF-016E-4023-BC95-7F9A1EE06198}"/>
    <cellStyle name="Normal 25 8 4" xfId="7248" xr:uid="{09D8CD4A-D3BD-49C8-88EF-B9667A3D0285}"/>
    <cellStyle name="Normal 25 8 4 2" xfId="7249" xr:uid="{F68ABB02-0F45-4E3D-B939-3BC88762BDDF}"/>
    <cellStyle name="Normal 25 8 5" xfId="7250" xr:uid="{3DBC9C11-693F-4C4F-A7FE-27C65A03D078}"/>
    <cellStyle name="Normal 25 9" xfId="7251" xr:uid="{6BE0D984-84AB-44A0-9228-7ADF90EA530C}"/>
    <cellStyle name="Normal 25 9 2" xfId="7252" xr:uid="{DCE0019D-657F-49F4-A40A-C8ABCC37447C}"/>
    <cellStyle name="Normal 25 9 2 2" xfId="7253" xr:uid="{970154C9-7276-402D-8ECF-F33E636860C0}"/>
    <cellStyle name="Normal 25 9 3" xfId="7254" xr:uid="{D683D087-D111-4FE5-BE58-71AD33970D4F}"/>
    <cellStyle name="Normal 25_05DS" xfId="7255" xr:uid="{74F3E665-FD79-4299-9737-3D4AB95675A7}"/>
    <cellStyle name="Normal 250" xfId="7256" xr:uid="{AD829DC1-E650-44B2-8C8C-5736A1457AF2}"/>
    <cellStyle name="Normal 251" xfId="7257" xr:uid="{8829B219-FE3B-42B5-AE6E-933D4BB24B5E}"/>
    <cellStyle name="Normal 252" xfId="7258" xr:uid="{0D6B3816-BA0C-40F0-A783-4FE14EE469ED}"/>
    <cellStyle name="Normal 253" xfId="7259" xr:uid="{CB2AD64A-161A-495F-AB52-92483718CD52}"/>
    <cellStyle name="Normal 254" xfId="7260" xr:uid="{517A4307-9337-4682-8912-4C5D9856F43F}"/>
    <cellStyle name="Normal 255" xfId="7261" xr:uid="{41D450A9-03DB-4F4C-8049-F69FEDDE8D4A}"/>
    <cellStyle name="Normal 256" xfId="7262" xr:uid="{D2FAA9D5-C0FD-4BC3-8EBF-0D375026829A}"/>
    <cellStyle name="Normal 257" xfId="7263" xr:uid="{36EA63F7-2BE9-443B-BFB7-687145A4C14C}"/>
    <cellStyle name="Normal 258" xfId="7264" xr:uid="{5527963E-414A-44BD-80F8-7D1ED99C4700}"/>
    <cellStyle name="Normal 259" xfId="7265" xr:uid="{E22DB720-2FB1-4699-BC93-F06417C55279}"/>
    <cellStyle name="Normal 26" xfId="1471" xr:uid="{D07842F0-42AB-4025-9926-FF1AA29EE945}"/>
    <cellStyle name="Normal 26 10" xfId="7267" xr:uid="{5109C74B-55F4-4EEF-8CC1-06D5D9D56103}"/>
    <cellStyle name="Normal 26 10 2" xfId="7268" xr:uid="{38A075FF-6F12-4512-9C43-45C2778CC7E8}"/>
    <cellStyle name="Normal 26 10 2 2" xfId="7269" xr:uid="{3A9E3414-DA81-4018-A0A1-CDB3C97BC281}"/>
    <cellStyle name="Normal 26 10 3" xfId="7270" xr:uid="{653892D0-3492-442C-90EC-B7C346750396}"/>
    <cellStyle name="Normal 26 11" xfId="7271" xr:uid="{B290E271-E472-4DA8-A8BB-42E0A818F523}"/>
    <cellStyle name="Normal 26 11 2" xfId="7272" xr:uid="{9610BDDB-8A36-46FE-BD8B-5A1B6BAE43ED}"/>
    <cellStyle name="Normal 26 12" xfId="7273" xr:uid="{069D2F98-1CED-48DE-9DDA-4B28FD46C6A6}"/>
    <cellStyle name="Normal 26 13" xfId="7266" xr:uid="{53B93B14-FF20-4BB4-A8FE-E85352430C44}"/>
    <cellStyle name="Normal 26 2" xfId="7274" xr:uid="{89B8629A-DB3E-4493-9317-3C1B7268E1F6}"/>
    <cellStyle name="Normal 26 3" xfId="7275" xr:uid="{0F35D1E8-A5A6-4486-9A60-310B48CBA044}"/>
    <cellStyle name="Normal 26 4" xfId="7276" xr:uid="{8B2D78CD-2D86-4536-AE61-FD9E9BAF2F54}"/>
    <cellStyle name="Normal 26 5" xfId="7277" xr:uid="{C5D4F6B8-8D45-452D-A437-09A993DD3592}"/>
    <cellStyle name="Normal 26 5 2" xfId="7278" xr:uid="{10D100BD-4CFA-4636-8C90-EF1F3A49A432}"/>
    <cellStyle name="Normal 26 5 2 2" xfId="7279" xr:uid="{3A5FDB07-03C9-4551-AD0E-3C2401B72D42}"/>
    <cellStyle name="Normal 26 5 2 2 2" xfId="7280" xr:uid="{789D3718-6180-42A4-9BCF-421CBF3C718F}"/>
    <cellStyle name="Normal 26 5 2 2 2 2" xfId="7281" xr:uid="{3561C9B5-2C3D-4D35-8753-E0F477D5AF69}"/>
    <cellStyle name="Normal 26 5 2 2 3" xfId="7282" xr:uid="{51219D2A-DEAD-4F8D-B325-601B60017815}"/>
    <cellStyle name="Normal 26 5 2 3" xfId="7283" xr:uid="{55DF28BB-57E6-4B94-9A06-B825ACB9138C}"/>
    <cellStyle name="Normal 26 5 2 3 2" xfId="7284" xr:uid="{EB86EE25-0430-4096-907D-78183F02B041}"/>
    <cellStyle name="Normal 26 5 2 3 2 2" xfId="7285" xr:uid="{F7CE8950-8B52-4B4F-926A-C4CBEFC11B19}"/>
    <cellStyle name="Normal 26 5 2 3 3" xfId="7286" xr:uid="{75728B59-6BB3-4E82-8094-FC8F4FEB889D}"/>
    <cellStyle name="Normal 26 5 2 4" xfId="7287" xr:uid="{6BDA1478-A0B5-49AE-8B78-478EE02F8F08}"/>
    <cellStyle name="Normal 26 5 2 4 2" xfId="7288" xr:uid="{B02F2A7C-9D86-4D29-8A8B-DC06721B9566}"/>
    <cellStyle name="Normal 26 5 2 5" xfId="7289" xr:uid="{A80C0E0C-FAC0-4F38-A5B4-1A245B270ADE}"/>
    <cellStyle name="Normal 26 5 3" xfId="7290" xr:uid="{ADA38BE8-8E5C-42D3-8C88-C39D3FA1D875}"/>
    <cellStyle name="Normal 26 5 3 2" xfId="7291" xr:uid="{89B3CB42-7CF4-4318-A6A2-79A089B77FB6}"/>
    <cellStyle name="Normal 26 5 3 2 2" xfId="7292" xr:uid="{15FF22DD-21FE-44F0-9905-F94080FF6A3E}"/>
    <cellStyle name="Normal 26 5 3 2 2 2" xfId="7293" xr:uid="{A805ECD4-EC7B-4C4D-BFE2-AD1DA7623FA5}"/>
    <cellStyle name="Normal 26 5 3 2 3" xfId="7294" xr:uid="{D81127E8-29A9-4811-8AE1-51A93AEF2077}"/>
    <cellStyle name="Normal 26 5 3 3" xfId="7295" xr:uid="{FD412315-05DF-470A-BF64-B7F032EA0A4A}"/>
    <cellStyle name="Normal 26 5 3 3 2" xfId="7296" xr:uid="{10A204A7-BA99-4EDC-9BD3-1DB3B7C85865}"/>
    <cellStyle name="Normal 26 5 3 3 2 2" xfId="7297" xr:uid="{189B17C6-4889-4EE5-B226-A0A5DCEE09EC}"/>
    <cellStyle name="Normal 26 5 3 3 3" xfId="7298" xr:uid="{7DE4F926-B733-4FDF-AAA0-1DA36CD78FBB}"/>
    <cellStyle name="Normal 26 5 3 4" xfId="7299" xr:uid="{3F817282-B027-44BA-9D6D-66EFB29C2B06}"/>
    <cellStyle name="Normal 26 5 3 4 2" xfId="7300" xr:uid="{5C853A91-D884-4F7D-A247-1C355FECD988}"/>
    <cellStyle name="Normal 26 5 3 5" xfId="7301" xr:uid="{0551D8B3-8C3D-4DBB-BA12-92FD3B983C1E}"/>
    <cellStyle name="Normal 26 5 4" xfId="7302" xr:uid="{408666FF-65A4-4412-8C12-0FD343C3318C}"/>
    <cellStyle name="Normal 26 5 4 2" xfId="7303" xr:uid="{A4B9F373-F1CC-48B3-B9FE-6D4C6C2CC6CF}"/>
    <cellStyle name="Normal 26 5 4 2 2" xfId="7304" xr:uid="{783630D8-8EC9-4B6C-B066-72138E8ED556}"/>
    <cellStyle name="Normal 26 5 4 2 2 2" xfId="7305" xr:uid="{91A3B6A1-F97E-4717-9840-EE6653A3EC00}"/>
    <cellStyle name="Normal 26 5 4 2 3" xfId="7306" xr:uid="{391C75E1-C137-4D15-860D-F089F53C9DF3}"/>
    <cellStyle name="Normal 26 5 4 3" xfId="7307" xr:uid="{5CE18CDD-B166-4C46-A0FF-BF216115E0C8}"/>
    <cellStyle name="Normal 26 5 4 3 2" xfId="7308" xr:uid="{BC11C172-E829-4E9B-B211-771294829518}"/>
    <cellStyle name="Normal 26 5 4 3 2 2" xfId="7309" xr:uid="{ECB812F7-7110-4067-9C5A-5239D9584399}"/>
    <cellStyle name="Normal 26 5 4 3 3" xfId="7310" xr:uid="{A7EFE14B-5B21-47F0-BE83-F151BB93704B}"/>
    <cellStyle name="Normal 26 5 4 4" xfId="7311" xr:uid="{B15EA143-B293-4158-BDDF-E0F3B1F98F36}"/>
    <cellStyle name="Normal 26 5 4 4 2" xfId="7312" xr:uid="{9C1E3B8D-876D-4EA1-9D2D-7442E7DB8BB5}"/>
    <cellStyle name="Normal 26 5 4 5" xfId="7313" xr:uid="{ABD5D0B6-01E7-494E-AD8C-1B1B99DE1D92}"/>
    <cellStyle name="Normal 26 5 5" xfId="7314" xr:uid="{74942D96-7551-4067-9CC9-4C852D8CBEB1}"/>
    <cellStyle name="Normal 26 5 5 2" xfId="7315" xr:uid="{90596F58-381E-4EDE-9772-E0508D2B3F2C}"/>
    <cellStyle name="Normal 26 5 5 2 2" xfId="7316" xr:uid="{DE90211A-7299-4623-B11F-74D48E4F9FC8}"/>
    <cellStyle name="Normal 26 5 5 3" xfId="7317" xr:uid="{7ABC31BE-1B30-4012-BDE3-143B6D646846}"/>
    <cellStyle name="Normal 26 5 6" xfId="7318" xr:uid="{C12CBE3E-0FBE-4DDC-86A3-8E40C49ECFB2}"/>
    <cellStyle name="Normal 26 5 6 2" xfId="7319" xr:uid="{DB1201E4-D928-4F0F-A9D5-F17F9E2B527C}"/>
    <cellStyle name="Normal 26 5 6 2 2" xfId="7320" xr:uid="{23EDE23A-F047-4602-86DE-C2DEE1B8C671}"/>
    <cellStyle name="Normal 26 5 6 3" xfId="7321" xr:uid="{A3286424-9F04-40AE-940A-4E6C6BABC25E}"/>
    <cellStyle name="Normal 26 5 7" xfId="7322" xr:uid="{8A523241-CC79-4CA6-B81D-2910E87E1E70}"/>
    <cellStyle name="Normal 26 5 7 2" xfId="7323" xr:uid="{8E53CE41-75A9-447B-944E-1A6DC957FC99}"/>
    <cellStyle name="Normal 26 5 8" xfId="7324" xr:uid="{7C18FC54-76F1-4D85-B6D4-2826575FCB95}"/>
    <cellStyle name="Normal 26 5_15NS" xfId="7325" xr:uid="{07EC0A84-3305-4A24-B1C4-A65E7BE57134}"/>
    <cellStyle name="Normal 26 6" xfId="7326" xr:uid="{92534F13-C016-45D0-99DF-F8DFCF9627EA}"/>
    <cellStyle name="Normal 26 6 2" xfId="7327" xr:uid="{D8D026CA-1E20-4F9A-A7AB-A5384ACDF212}"/>
    <cellStyle name="Normal 26 6 2 2" xfId="7328" xr:uid="{E47BCF0E-2353-46FC-9DDC-8CC6CFCB8E24}"/>
    <cellStyle name="Normal 26 6 2 2 2" xfId="7329" xr:uid="{7778038C-EF56-4277-8603-8A9544F9B11E}"/>
    <cellStyle name="Normal 26 6 2 3" xfId="7330" xr:uid="{ED93618B-C285-4BC7-82BC-AF1BD3F12E5F}"/>
    <cellStyle name="Normal 26 6 3" xfId="7331" xr:uid="{3F8029C2-F4B3-480B-BC8D-477D3AD1EEEF}"/>
    <cellStyle name="Normal 26 6 3 2" xfId="7332" xr:uid="{8FE525A3-AEA7-4AB4-ACA2-5A00ACD06445}"/>
    <cellStyle name="Normal 26 6 3 2 2" xfId="7333" xr:uid="{2F3AB151-FE5B-4AB0-83E1-C5723ED23792}"/>
    <cellStyle name="Normal 26 6 3 3" xfId="7334" xr:uid="{0D06812B-AEF4-4856-B538-1359172B9E2F}"/>
    <cellStyle name="Normal 26 6 4" xfId="7335" xr:uid="{25A145FE-3497-488E-96FF-4DFBC1DD3F78}"/>
    <cellStyle name="Normal 26 6 4 2" xfId="7336" xr:uid="{915FB3DF-206D-4B0F-A40F-2F31A1C7DC0F}"/>
    <cellStyle name="Normal 26 6 5" xfId="7337" xr:uid="{BB97419A-10E5-4D9E-9F60-90617764B787}"/>
    <cellStyle name="Normal 26 7" xfId="7338" xr:uid="{ADBCFF21-34F7-4BE5-880E-2BE99A13529B}"/>
    <cellStyle name="Normal 26 7 2" xfId="7339" xr:uid="{9E22E543-2438-4B01-AE6E-91A723CA05D8}"/>
    <cellStyle name="Normal 26 7 2 2" xfId="7340" xr:uid="{A7C254F6-4214-471E-B238-B68FF08936EC}"/>
    <cellStyle name="Normal 26 7 2 2 2" xfId="7341" xr:uid="{CAB1200F-1CB7-475E-A8AF-80B19778C306}"/>
    <cellStyle name="Normal 26 7 2 3" xfId="7342" xr:uid="{3D30F3E6-8FF2-4878-BE25-307311B69411}"/>
    <cellStyle name="Normal 26 7 3" xfId="7343" xr:uid="{5DA01240-5937-4884-8227-F33F2944C2F7}"/>
    <cellStyle name="Normal 26 7 3 2" xfId="7344" xr:uid="{3485FDC1-0B38-42B9-B3B2-1EA6B61494A5}"/>
    <cellStyle name="Normal 26 7 3 2 2" xfId="7345" xr:uid="{7D3C931A-7B26-4361-A0D7-81DF64284D01}"/>
    <cellStyle name="Normal 26 7 3 3" xfId="7346" xr:uid="{3DAEAC92-4E5A-4D73-AB4C-59A7B4674E0F}"/>
    <cellStyle name="Normal 26 7 4" xfId="7347" xr:uid="{2485AD4F-02AE-428B-823A-B224EB9FCA25}"/>
    <cellStyle name="Normal 26 7 4 2" xfId="7348" xr:uid="{CB0668B6-B468-4A2F-87D6-CE9912A0228E}"/>
    <cellStyle name="Normal 26 7 5" xfId="7349" xr:uid="{55F3158E-4F12-4BFE-BCE9-2BAB5275076A}"/>
    <cellStyle name="Normal 26 8" xfId="7350" xr:uid="{C78AFF42-49B7-44AE-8CAE-8EAF07A7CF92}"/>
    <cellStyle name="Normal 26 8 2" xfId="7351" xr:uid="{C642B857-096E-422A-ADE6-BFDF688575CA}"/>
    <cellStyle name="Normal 26 8 2 2" xfId="7352" xr:uid="{08CF0B8A-218D-42B3-90F0-30969707FAF6}"/>
    <cellStyle name="Normal 26 8 2 2 2" xfId="7353" xr:uid="{8F572A98-22B1-4EA4-88C5-E107CD51D289}"/>
    <cellStyle name="Normal 26 8 2 3" xfId="7354" xr:uid="{8169EF5C-C685-4BF8-BD9F-5392B13CFB7E}"/>
    <cellStyle name="Normal 26 8 3" xfId="7355" xr:uid="{C1589BD8-E3A7-48B1-AF70-FE404127CB80}"/>
    <cellStyle name="Normal 26 8 3 2" xfId="7356" xr:uid="{534C246D-A136-4242-AE5A-151F8BDA701D}"/>
    <cellStyle name="Normal 26 8 3 2 2" xfId="7357" xr:uid="{4D309922-1C8B-4D96-9B12-062DDD52B7BB}"/>
    <cellStyle name="Normal 26 8 3 3" xfId="7358" xr:uid="{C640B2FF-E094-48D2-8139-FA999F47A01A}"/>
    <cellStyle name="Normal 26 8 4" xfId="7359" xr:uid="{83CF4F7C-29D5-42D6-90A6-BAB626FE6BEA}"/>
    <cellStyle name="Normal 26 8 4 2" xfId="7360" xr:uid="{04D2816A-2561-4480-B9E3-20B6AE5F3BD5}"/>
    <cellStyle name="Normal 26 8 5" xfId="7361" xr:uid="{82C3EFC8-BD33-4515-B683-E4BDEBC07EBF}"/>
    <cellStyle name="Normal 26 9" xfId="7362" xr:uid="{19A88D3F-7A1D-4CC8-BDAD-C578E11692C8}"/>
    <cellStyle name="Normal 26 9 2" xfId="7363" xr:uid="{83BDC879-844B-4863-9492-57A89660C6DB}"/>
    <cellStyle name="Normal 26 9 2 2" xfId="7364" xr:uid="{337494BD-EFF9-431D-A676-360D5BEA989A}"/>
    <cellStyle name="Normal 26 9 3" xfId="7365" xr:uid="{CA719A3A-2B4E-4418-8530-DC3564E6C1B1}"/>
    <cellStyle name="Normal 26_05DS" xfId="7366" xr:uid="{20E3BC88-86EF-4BC1-8B12-9313762CF404}"/>
    <cellStyle name="Normal 260" xfId="7367" xr:uid="{2F0E48A9-1DC7-4109-9C22-C66CAADE4515}"/>
    <cellStyle name="Normal 261" xfId="7368" xr:uid="{6FE97F6E-931C-469F-BFD1-FB765025967A}"/>
    <cellStyle name="Normal 262" xfId="7369" xr:uid="{FAB896A4-D7E1-4C84-9E55-9134BC3EC0F1}"/>
    <cellStyle name="Normal 263" xfId="7370" xr:uid="{AA0D31AF-2177-49D9-B5C2-B2F20512CD9C}"/>
    <cellStyle name="Normal 264" xfId="7371" xr:uid="{9793FB38-85E3-4B5D-A089-36AC5B184208}"/>
    <cellStyle name="Normal 265" xfId="7372" xr:uid="{A2D019CD-1D19-4E7F-8C1D-E3895C7246DF}"/>
    <cellStyle name="Normal 266" xfId="7373" xr:uid="{A9A2752B-B7E5-481E-BE2D-ACA9FCA3CE86}"/>
    <cellStyle name="Normal 267" xfId="7374" xr:uid="{4DCA2E87-5CF2-4686-8CE8-10706EA29914}"/>
    <cellStyle name="Normal 268" xfId="7375" xr:uid="{DB7D9BC0-4ABD-467F-B5E7-EEC0DE92FEC3}"/>
    <cellStyle name="Normal 269" xfId="7376" xr:uid="{D79198E5-13E5-4FAD-A71C-0CA6C1893D4B}"/>
    <cellStyle name="Normal 27" xfId="1472" xr:uid="{79CA4C73-F274-45E9-A8FA-FE561D7C6350}"/>
    <cellStyle name="Normal 27 10" xfId="7378" xr:uid="{025DFE98-A314-41D7-87D7-4884E3C94E6B}"/>
    <cellStyle name="Normal 27 10 2" xfId="7379" xr:uid="{C8C5F179-8F3C-47EA-92F1-72D99D5526E9}"/>
    <cellStyle name="Normal 27 10 2 2" xfId="7380" xr:uid="{66C073DB-E8CD-462C-924F-6AC9DC9E1215}"/>
    <cellStyle name="Normal 27 10 3" xfId="7381" xr:uid="{3E6B0838-E845-4380-9EF2-906097DC8998}"/>
    <cellStyle name="Normal 27 11" xfId="7382" xr:uid="{F3F20C88-041B-4824-B6C2-936392D790E5}"/>
    <cellStyle name="Normal 27 11 2" xfId="7383" xr:uid="{E2C5F146-BE58-4250-B50A-688C6CE9CCF9}"/>
    <cellStyle name="Normal 27 12" xfId="7384" xr:uid="{D69ED417-F6C4-4A34-9AD3-0D4846D3201E}"/>
    <cellStyle name="Normal 27 13" xfId="7377" xr:uid="{ED3D14B5-D13E-40CA-A56E-48125C630A49}"/>
    <cellStyle name="Normal 27 2" xfId="1473" xr:uid="{DD056FD7-32D3-4843-9A88-84CCFD5E8AB0}"/>
    <cellStyle name="Normal 27 3" xfId="7385" xr:uid="{8A100B4A-B36B-4B4F-83B5-C9764B23FA42}"/>
    <cellStyle name="Normal 27 4" xfId="7386" xr:uid="{359BCE74-7EE6-4226-AE88-DE8E22C79682}"/>
    <cellStyle name="Normal 27 5" xfId="7387" xr:uid="{CED1325F-BC3D-44D1-8B6B-AF7403648E83}"/>
    <cellStyle name="Normal 27 5 2" xfId="7388" xr:uid="{AAD57748-286D-4BCA-B24E-FEF709D945E8}"/>
    <cellStyle name="Normal 27 5 2 2" xfId="7389" xr:uid="{6EE0F681-07F4-4F48-B783-D51656BA04DF}"/>
    <cellStyle name="Normal 27 5 2 2 2" xfId="7390" xr:uid="{27661DA4-7ACA-490F-BC8F-C6E3D566E5FF}"/>
    <cellStyle name="Normal 27 5 2 2 2 2" xfId="7391" xr:uid="{955305E8-9D3E-47C5-A991-08E49FC2C7A3}"/>
    <cellStyle name="Normal 27 5 2 2 3" xfId="7392" xr:uid="{6AE97F43-49BA-4AAF-90FA-95FFAC23E436}"/>
    <cellStyle name="Normal 27 5 2 3" xfId="7393" xr:uid="{018E6AAA-D1C4-488F-AE43-F8ACE9EC14C0}"/>
    <cellStyle name="Normal 27 5 2 3 2" xfId="7394" xr:uid="{00124376-3B43-4A07-8F8C-35543DC167B1}"/>
    <cellStyle name="Normal 27 5 2 3 2 2" xfId="7395" xr:uid="{F508DEC0-DBEE-4916-9B7E-86C19BB18230}"/>
    <cellStyle name="Normal 27 5 2 3 3" xfId="7396" xr:uid="{29A5FA25-CD9E-4C36-B8A2-DCE4C42F8C66}"/>
    <cellStyle name="Normal 27 5 2 4" xfId="7397" xr:uid="{F5453C70-7F58-4A3E-8BAE-DE0212A55442}"/>
    <cellStyle name="Normal 27 5 2 4 2" xfId="7398" xr:uid="{497B017A-E0F8-4DA3-8276-9E6159A7C241}"/>
    <cellStyle name="Normal 27 5 2 5" xfId="7399" xr:uid="{857B0B83-E2B9-45A6-BCF3-50D32235255D}"/>
    <cellStyle name="Normal 27 5 3" xfId="7400" xr:uid="{810D0C07-F6BB-4A0F-BF2E-55760C895D55}"/>
    <cellStyle name="Normal 27 5 3 2" xfId="7401" xr:uid="{391AD1AE-97F5-4E91-8D6D-8E3A42FE0F8D}"/>
    <cellStyle name="Normal 27 5 3 2 2" xfId="7402" xr:uid="{72F09CA6-E854-4CD2-8BD8-5B1E9B89DA01}"/>
    <cellStyle name="Normal 27 5 3 2 2 2" xfId="7403" xr:uid="{929BEC22-49A6-4C0B-867C-B4C2BD38EE5D}"/>
    <cellStyle name="Normal 27 5 3 2 3" xfId="7404" xr:uid="{AB436B96-9014-4696-A387-21B885426844}"/>
    <cellStyle name="Normal 27 5 3 3" xfId="7405" xr:uid="{4B0BC26D-5040-42D2-B9ED-E52B44DF09BE}"/>
    <cellStyle name="Normal 27 5 3 3 2" xfId="7406" xr:uid="{CDB735A1-EFDD-479C-93D2-47EC2E178C65}"/>
    <cellStyle name="Normal 27 5 3 3 2 2" xfId="7407" xr:uid="{E1E4B090-45C7-45C2-8BEA-20F9B1A2895E}"/>
    <cellStyle name="Normal 27 5 3 3 3" xfId="7408" xr:uid="{6C681A70-D3A7-493D-898F-9FFBFB112709}"/>
    <cellStyle name="Normal 27 5 3 4" xfId="7409" xr:uid="{81EEDE22-9808-4D73-B169-F76D11941490}"/>
    <cellStyle name="Normal 27 5 3 4 2" xfId="7410" xr:uid="{BA729ECA-592B-4F40-952D-B682104EB8DE}"/>
    <cellStyle name="Normal 27 5 3 5" xfId="7411" xr:uid="{982E525C-32B1-428B-B4CE-25750A467C6F}"/>
    <cellStyle name="Normal 27 5 4" xfId="7412" xr:uid="{AB0E7D1D-15DD-406D-9AAA-642781CBED9E}"/>
    <cellStyle name="Normal 27 5 4 2" xfId="7413" xr:uid="{990AC12D-5CA2-4F49-90F0-E051890B0EF2}"/>
    <cellStyle name="Normal 27 5 4 2 2" xfId="7414" xr:uid="{355455D7-9928-431B-87A6-1D85E1A74F8D}"/>
    <cellStyle name="Normal 27 5 4 2 2 2" xfId="7415" xr:uid="{336A3798-2131-4FB8-B452-157B98B883E6}"/>
    <cellStyle name="Normal 27 5 4 2 3" xfId="7416" xr:uid="{A871B92B-352B-4C72-BBBE-2848BDFDFB73}"/>
    <cellStyle name="Normal 27 5 4 3" xfId="7417" xr:uid="{F634149F-F97F-478C-8628-1942D24861E8}"/>
    <cellStyle name="Normal 27 5 4 3 2" xfId="7418" xr:uid="{007AE92D-D76F-4724-B9CF-74BA3BCC294C}"/>
    <cellStyle name="Normal 27 5 4 3 2 2" xfId="7419" xr:uid="{17A7C2A4-8E4E-401F-853B-30DF9616FFD7}"/>
    <cellStyle name="Normal 27 5 4 3 3" xfId="7420" xr:uid="{8523597E-A8D9-4D6C-BF59-C14C3D2734E7}"/>
    <cellStyle name="Normal 27 5 4 4" xfId="7421" xr:uid="{4137D01C-AF07-4B71-A0DD-42BC5F7A71EC}"/>
    <cellStyle name="Normal 27 5 4 4 2" xfId="7422" xr:uid="{3DA2C189-CF29-4A2C-BD79-107B03E1B14C}"/>
    <cellStyle name="Normal 27 5 4 5" xfId="7423" xr:uid="{DC229929-58E5-4623-97C4-CC63B3E60A57}"/>
    <cellStyle name="Normal 27 5 5" xfId="7424" xr:uid="{19110C6C-FEB7-46B3-9CEE-8CCFE5771522}"/>
    <cellStyle name="Normal 27 5 5 2" xfId="7425" xr:uid="{9B6F159B-B373-4F3B-A8C2-6BB45BA6962F}"/>
    <cellStyle name="Normal 27 5 5 2 2" xfId="7426" xr:uid="{15471CC9-D7AF-4C6E-AF24-66C093A7424F}"/>
    <cellStyle name="Normal 27 5 5 3" xfId="7427" xr:uid="{CF477A39-19A5-4CE5-A6BE-EAD7BCFBED20}"/>
    <cellStyle name="Normal 27 5 6" xfId="7428" xr:uid="{201BE09B-7659-442E-BDCD-407DA594C590}"/>
    <cellStyle name="Normal 27 5 6 2" xfId="7429" xr:uid="{9AD9E2A7-CFF9-4C27-AF45-477F7A44349A}"/>
    <cellStyle name="Normal 27 5 6 2 2" xfId="7430" xr:uid="{A5873F67-469A-48DF-979A-EF335562262B}"/>
    <cellStyle name="Normal 27 5 6 3" xfId="7431" xr:uid="{9E8BB06D-9B30-405E-A0C9-A4AA6A3038B6}"/>
    <cellStyle name="Normal 27 5 7" xfId="7432" xr:uid="{A6159C68-A789-4B48-A6EA-3BA4F09C19AE}"/>
    <cellStyle name="Normal 27 5 7 2" xfId="7433" xr:uid="{C015CB76-44B7-4E4C-BA1D-85A1C935F089}"/>
    <cellStyle name="Normal 27 5 8" xfId="7434" xr:uid="{9A71E426-9FE0-43BE-AFA1-761850D68BE5}"/>
    <cellStyle name="Normal 27 5_15NS" xfId="7435" xr:uid="{817CFAF9-F0A4-4743-898C-B9F896324358}"/>
    <cellStyle name="Normal 27 6" xfId="7436" xr:uid="{E3BD0F35-9886-419A-A617-315E9994D67C}"/>
    <cellStyle name="Normal 27 6 2" xfId="7437" xr:uid="{C3A3F2D4-36FA-434D-A499-8029EEF1CFD1}"/>
    <cellStyle name="Normal 27 6 2 2" xfId="7438" xr:uid="{CEDD181D-61B7-4376-B479-2E479AA5D0A3}"/>
    <cellStyle name="Normal 27 6 2 2 2" xfId="7439" xr:uid="{0C5D4FEF-98A8-4BE8-8E72-645E5169ED7D}"/>
    <cellStyle name="Normal 27 6 2 3" xfId="7440" xr:uid="{335F62DF-CA25-4BF8-9E13-6AA48AEF6942}"/>
    <cellStyle name="Normal 27 6 3" xfId="7441" xr:uid="{54ACF9EF-3C45-462C-A243-B8A4B8AB271A}"/>
    <cellStyle name="Normal 27 6 3 2" xfId="7442" xr:uid="{E654F181-9645-4A5A-86B7-4459C7307D29}"/>
    <cellStyle name="Normal 27 6 3 2 2" xfId="7443" xr:uid="{3EDE3BA0-DC4E-4267-99F8-A5A4309F5588}"/>
    <cellStyle name="Normal 27 6 3 3" xfId="7444" xr:uid="{A5FCD690-CA98-4218-9B5C-CB30C490D7AA}"/>
    <cellStyle name="Normal 27 6 4" xfId="7445" xr:uid="{9D825D07-5AB3-4C61-856B-4CA6CE81E2B1}"/>
    <cellStyle name="Normal 27 6 4 2" xfId="7446" xr:uid="{10A20893-E507-4334-85AD-1305434A59AE}"/>
    <cellStyle name="Normal 27 6 5" xfId="7447" xr:uid="{F1AA57E3-6FDF-4E38-8666-B45EF0A4A92C}"/>
    <cellStyle name="Normal 27 7" xfId="7448" xr:uid="{0858A406-B09F-45E5-9E4F-E51174348842}"/>
    <cellStyle name="Normal 27 7 2" xfId="7449" xr:uid="{97617C34-BA09-4BE1-B3EF-23E03B660252}"/>
    <cellStyle name="Normal 27 7 2 2" xfId="7450" xr:uid="{83910AB5-FF02-4BD5-ACA9-80FB60D4469A}"/>
    <cellStyle name="Normal 27 7 2 2 2" xfId="7451" xr:uid="{D58C47CF-16AF-4833-A426-C42B1B64F0CF}"/>
    <cellStyle name="Normal 27 7 2 3" xfId="7452" xr:uid="{E58BE688-43D1-427E-8D95-0F0BA363CED4}"/>
    <cellStyle name="Normal 27 7 3" xfId="7453" xr:uid="{74DCCC03-BCDD-4759-96C8-A2C67AFECB8E}"/>
    <cellStyle name="Normal 27 7 3 2" xfId="7454" xr:uid="{915DE28F-EEF1-488F-96B5-0271669E1B75}"/>
    <cellStyle name="Normal 27 7 3 2 2" xfId="7455" xr:uid="{29E1D3F9-6AD0-4950-A54C-3B5756E8CFDB}"/>
    <cellStyle name="Normal 27 7 3 3" xfId="7456" xr:uid="{DD26BE7A-02C9-472C-A507-E2A7E0DE1604}"/>
    <cellStyle name="Normal 27 7 4" xfId="7457" xr:uid="{581596AC-0031-4593-ACAF-5A9D257EECD8}"/>
    <cellStyle name="Normal 27 7 4 2" xfId="7458" xr:uid="{18AE97A5-6F74-4C5F-9CA0-086174994752}"/>
    <cellStyle name="Normal 27 7 5" xfId="7459" xr:uid="{25AC820A-3487-49DC-9B63-3E9E3256E1AE}"/>
    <cellStyle name="Normal 27 8" xfId="7460" xr:uid="{8AD51984-27AA-4679-AF8E-055AC94DAB49}"/>
    <cellStyle name="Normal 27 8 2" xfId="7461" xr:uid="{1BDD10C9-BD93-47C0-92F9-6BE131F20541}"/>
    <cellStyle name="Normal 27 8 2 2" xfId="7462" xr:uid="{D5EA7BD5-BB13-48D0-B5FC-76BFA5CC6177}"/>
    <cellStyle name="Normal 27 8 2 2 2" xfId="7463" xr:uid="{B99D3805-75A4-43DF-B0E2-09BAE9E8ED45}"/>
    <cellStyle name="Normal 27 8 2 3" xfId="7464" xr:uid="{8EF72F1F-3FEC-4730-B845-FC68A09351E6}"/>
    <cellStyle name="Normal 27 8 3" xfId="7465" xr:uid="{2476DF6D-187E-4740-AF0D-BEFA64E07092}"/>
    <cellStyle name="Normal 27 8 3 2" xfId="7466" xr:uid="{05852A6E-E2D2-4B8D-BEB9-F5DB0C919E64}"/>
    <cellStyle name="Normal 27 8 3 2 2" xfId="7467" xr:uid="{EC66768E-5C9D-4843-94E5-C4B296019E70}"/>
    <cellStyle name="Normal 27 8 3 3" xfId="7468" xr:uid="{7597330F-C29C-4B1A-BA86-C4D3F0E26ED9}"/>
    <cellStyle name="Normal 27 8 4" xfId="7469" xr:uid="{2DB9C15B-7BBA-4A67-8518-F464B15004F9}"/>
    <cellStyle name="Normal 27 8 4 2" xfId="7470" xr:uid="{41AA73AE-5920-4BC5-A111-BC615B47B6D9}"/>
    <cellStyle name="Normal 27 8 5" xfId="7471" xr:uid="{720F0C44-760A-467F-8483-A7080218EB92}"/>
    <cellStyle name="Normal 27 9" xfId="7472" xr:uid="{D15F859A-5273-4FC5-86B5-4E4963786D96}"/>
    <cellStyle name="Normal 27 9 2" xfId="7473" xr:uid="{C4BB49CE-4B84-4FBE-92E5-9692C0EAB687}"/>
    <cellStyle name="Normal 27 9 2 2" xfId="7474" xr:uid="{1D5007FA-FBEB-47CB-9371-1D0C624E3628}"/>
    <cellStyle name="Normal 27 9 3" xfId="7475" xr:uid="{F1A5D6AF-7A86-4B80-BED6-A975A06ECB90}"/>
    <cellStyle name="Normal 27_05DS" xfId="7476" xr:uid="{1C9DC50C-BF04-4F1E-A709-A2F12FBCE555}"/>
    <cellStyle name="Normal 270" xfId="7477" xr:uid="{CF98B70E-DC42-40D0-B41A-8B2442F6541B}"/>
    <cellStyle name="Normal 271" xfId="7478" xr:uid="{98860193-4CE6-4698-A7E3-3112A56D1423}"/>
    <cellStyle name="Normal 272" xfId="7479" xr:uid="{779DA4C4-9F03-4034-95B6-1C85FDFE24ED}"/>
    <cellStyle name="Normal 273" xfId="7480" xr:uid="{D7754050-A2C5-4B35-BB07-614E339FC1CE}"/>
    <cellStyle name="Normal 274" xfId="7481" xr:uid="{D4CDE68E-CD45-49C7-AEC4-BF99D98769EB}"/>
    <cellStyle name="Normal 275" xfId="7482" xr:uid="{164A6257-5552-4BEB-89D4-B9CD80004489}"/>
    <cellStyle name="Normal 276" xfId="7483" xr:uid="{3495203F-FFA9-431C-8C56-667B6B8FCE12}"/>
    <cellStyle name="Normal 277" xfId="7484" xr:uid="{EE8D8A3E-08A2-4C42-86C7-CE4BF5BC3B5D}"/>
    <cellStyle name="Normal 278" xfId="7485" xr:uid="{5C08EAEC-1B5C-4CD1-8A09-E8FB4415B091}"/>
    <cellStyle name="Normal 279" xfId="7486" xr:uid="{53323337-9E98-49CC-B36F-F6E4A48516AC}"/>
    <cellStyle name="Normal 28" xfId="1474" xr:uid="{EDDCCBE4-9B58-4561-A283-B31621C9D781}"/>
    <cellStyle name="Normal 28 10" xfId="7488" xr:uid="{C3D08920-6821-4A6E-B1B6-CDE33AF1496D}"/>
    <cellStyle name="Normal 28 10 2" xfId="7489" xr:uid="{5FC490BF-CBB6-4590-8969-A3D5FE96AA07}"/>
    <cellStyle name="Normal 28 10 2 2" xfId="7490" xr:uid="{C4B7F345-2C0B-4CD3-B674-985F4A1EEE00}"/>
    <cellStyle name="Normal 28 10 3" xfId="7491" xr:uid="{722516E4-99D8-4348-9AF3-FF50C355C39D}"/>
    <cellStyle name="Normal 28 11" xfId="7492" xr:uid="{5437A53E-59EE-4B67-9163-926ABEC5A2EF}"/>
    <cellStyle name="Normal 28 11 2" xfId="7493" xr:uid="{2129000B-3E66-4FFD-8BFA-1D8A33580E16}"/>
    <cellStyle name="Normal 28 12" xfId="7494" xr:uid="{0DB23353-3738-4B71-B1D8-6CD103A89062}"/>
    <cellStyle name="Normal 28 13" xfId="7487" xr:uid="{3A3C771D-8C04-46B4-A6C8-3C95AEA9CBB5}"/>
    <cellStyle name="Normal 28 2" xfId="7495" xr:uid="{37CEC9C2-F90B-4D45-AFF8-004508EFF0F7}"/>
    <cellStyle name="Normal 28 3" xfId="7496" xr:uid="{EA139BF7-BD02-4C7B-830E-56CB18E1430E}"/>
    <cellStyle name="Normal 28 4" xfId="7497" xr:uid="{F3D81348-AE52-4D51-B21E-73CD110695CB}"/>
    <cellStyle name="Normal 28 5" xfId="7498" xr:uid="{9E77DDA1-994F-4094-9ED1-C01A15356427}"/>
    <cellStyle name="Normal 28 5 2" xfId="7499" xr:uid="{98268903-8D62-4C4A-8D01-ECB660064670}"/>
    <cellStyle name="Normal 28 5 2 2" xfId="7500" xr:uid="{6C2CAE8D-4AA3-4A1D-BE6B-5082212A5A2F}"/>
    <cellStyle name="Normal 28 5 2 2 2" xfId="7501" xr:uid="{18F95B9F-D334-410A-AB4E-C7D119EC057E}"/>
    <cellStyle name="Normal 28 5 2 2 2 2" xfId="7502" xr:uid="{BE742B39-D6BA-4F27-BC5B-434FA2256419}"/>
    <cellStyle name="Normal 28 5 2 2 3" xfId="7503" xr:uid="{5B619C14-0B02-40C3-AB85-947D04B4DD41}"/>
    <cellStyle name="Normal 28 5 2 3" xfId="7504" xr:uid="{DDFFF2DB-F578-48E3-97A5-D88F41BE78AE}"/>
    <cellStyle name="Normal 28 5 2 3 2" xfId="7505" xr:uid="{E80F0FB5-274A-42FB-B688-2DB405DE55CC}"/>
    <cellStyle name="Normal 28 5 2 3 2 2" xfId="7506" xr:uid="{298DC150-704B-487F-9A0C-040D91ABCEBA}"/>
    <cellStyle name="Normal 28 5 2 3 3" xfId="7507" xr:uid="{956807F2-9009-4AF3-B4BE-409DD56F4EA6}"/>
    <cellStyle name="Normal 28 5 2 4" xfId="7508" xr:uid="{A775DC11-121E-47E4-B3A8-3F8A371116F7}"/>
    <cellStyle name="Normal 28 5 2 4 2" xfId="7509" xr:uid="{5F3A64A4-5C8F-4473-A48D-CBD7CC283275}"/>
    <cellStyle name="Normal 28 5 2 5" xfId="7510" xr:uid="{FCE52087-6AF0-40E6-AE7B-3E392FA22490}"/>
    <cellStyle name="Normal 28 5 3" xfId="7511" xr:uid="{047F6487-016B-4AD0-A13A-BED9C147A73E}"/>
    <cellStyle name="Normal 28 5 3 2" xfId="7512" xr:uid="{80E4F995-9EAE-4137-B4AB-E6B832E5085C}"/>
    <cellStyle name="Normal 28 5 3 2 2" xfId="7513" xr:uid="{0BF43301-3A74-40F5-BB82-38780265BB68}"/>
    <cellStyle name="Normal 28 5 3 2 2 2" xfId="7514" xr:uid="{95A474F3-E026-4991-8F36-24A49AD66E9F}"/>
    <cellStyle name="Normal 28 5 3 2 3" xfId="7515" xr:uid="{F5E260DB-0057-41A4-B518-A05C190D2B3A}"/>
    <cellStyle name="Normal 28 5 3 3" xfId="7516" xr:uid="{D438E467-5F33-40FF-8AE4-E0D3A69395FC}"/>
    <cellStyle name="Normal 28 5 3 3 2" xfId="7517" xr:uid="{FDB8B690-EB95-4AE6-BA8E-AB04B6507A8B}"/>
    <cellStyle name="Normal 28 5 3 3 2 2" xfId="7518" xr:uid="{9C9B06FA-A037-4EE8-B105-37EB9DC9ED35}"/>
    <cellStyle name="Normal 28 5 3 3 3" xfId="7519" xr:uid="{524A0C4C-FA35-4191-B587-5498F3447525}"/>
    <cellStyle name="Normal 28 5 3 4" xfId="7520" xr:uid="{D40ADED9-8817-4FBF-9D96-D5A1677818F3}"/>
    <cellStyle name="Normal 28 5 3 4 2" xfId="7521" xr:uid="{E00C0374-46F8-497A-BEB3-55AB36B3B6DA}"/>
    <cellStyle name="Normal 28 5 3 5" xfId="7522" xr:uid="{2EF5E7D4-EDEF-4418-B367-D8F6DB0803DB}"/>
    <cellStyle name="Normal 28 5 4" xfId="7523" xr:uid="{7F463036-0E6C-4374-92A1-DF0BC0AFF52A}"/>
    <cellStyle name="Normal 28 5 4 2" xfId="7524" xr:uid="{8835A146-B3CD-4084-958B-B8B0AB60F00D}"/>
    <cellStyle name="Normal 28 5 4 2 2" xfId="7525" xr:uid="{74B84350-7254-4C62-AFD8-89179C572CC3}"/>
    <cellStyle name="Normal 28 5 4 2 2 2" xfId="7526" xr:uid="{9E9EF288-4606-4427-894C-E2BE3D6E4605}"/>
    <cellStyle name="Normal 28 5 4 2 3" xfId="7527" xr:uid="{C32B8643-C7BD-493F-8A4D-6DFEEBA96D9E}"/>
    <cellStyle name="Normal 28 5 4 3" xfId="7528" xr:uid="{87949669-F574-4802-BA7B-3D846D254BC9}"/>
    <cellStyle name="Normal 28 5 4 3 2" xfId="7529" xr:uid="{2C9D9F62-FF0E-4C1A-9BED-8915D649B59A}"/>
    <cellStyle name="Normal 28 5 4 3 2 2" xfId="7530" xr:uid="{98FB9C38-4354-4545-8FEF-A3905FDD1171}"/>
    <cellStyle name="Normal 28 5 4 3 3" xfId="7531" xr:uid="{207FE423-090B-4D4C-B9DB-FB718594104C}"/>
    <cellStyle name="Normal 28 5 4 4" xfId="7532" xr:uid="{9A1158D2-C5FF-410F-9CD3-21DC7FE9CA16}"/>
    <cellStyle name="Normal 28 5 4 4 2" xfId="7533" xr:uid="{45024F8E-28DB-4AD4-9975-7ECB0EC6C3A9}"/>
    <cellStyle name="Normal 28 5 4 5" xfId="7534" xr:uid="{9DC4ACCA-AD52-4E63-A978-B5B10A038C6F}"/>
    <cellStyle name="Normal 28 5 5" xfId="7535" xr:uid="{B3F99C1A-9C34-4A5D-A57E-3A117D1CB8EE}"/>
    <cellStyle name="Normal 28 5 5 2" xfId="7536" xr:uid="{93CF45BC-DE98-427C-934A-BA65971FCBFD}"/>
    <cellStyle name="Normal 28 5 5 2 2" xfId="7537" xr:uid="{2C0786E1-B12E-4AE1-9099-6D5D636EFF52}"/>
    <cellStyle name="Normal 28 5 5 3" xfId="7538" xr:uid="{2C06C07D-100A-4985-AF15-ACEC461B5040}"/>
    <cellStyle name="Normal 28 5 6" xfId="7539" xr:uid="{6649C8D7-709A-4BE9-B37F-77A70A33688A}"/>
    <cellStyle name="Normal 28 5 6 2" xfId="7540" xr:uid="{0D31FB09-CDA2-4B41-94C9-A2E3F662521A}"/>
    <cellStyle name="Normal 28 5 6 2 2" xfId="7541" xr:uid="{EAAF1714-005C-4958-BF27-61FAAE68CAC8}"/>
    <cellStyle name="Normal 28 5 6 3" xfId="7542" xr:uid="{228A5607-51F7-4052-AC8B-F1F7E628DB59}"/>
    <cellStyle name="Normal 28 5 7" xfId="7543" xr:uid="{D5944904-BE5C-4360-B8C6-42E02DBF15A0}"/>
    <cellStyle name="Normal 28 5 7 2" xfId="7544" xr:uid="{88042E73-51ED-4E9C-BE32-5712B2A7BEF8}"/>
    <cellStyle name="Normal 28 5 8" xfId="7545" xr:uid="{62530068-48D4-45A9-A05F-554BB3A24A4C}"/>
    <cellStyle name="Normal 28 5_15NS" xfId="7546" xr:uid="{EDC60806-7244-476F-837E-FAB3E29BA778}"/>
    <cellStyle name="Normal 28 6" xfId="7547" xr:uid="{3FFA6490-1614-4C1C-B716-EA4F15B75196}"/>
    <cellStyle name="Normal 28 6 2" xfId="7548" xr:uid="{4F51C847-A785-4C77-9771-557EE6422366}"/>
    <cellStyle name="Normal 28 6 2 2" xfId="7549" xr:uid="{EBA024A2-E003-460B-8BB6-8E0DFFA5E972}"/>
    <cellStyle name="Normal 28 6 2 2 2" xfId="7550" xr:uid="{93405AA2-41FF-4CBB-9661-070FC90EFF4E}"/>
    <cellStyle name="Normal 28 6 2 3" xfId="7551" xr:uid="{1EEECA95-1896-4863-BE47-4BEA13835A7B}"/>
    <cellStyle name="Normal 28 6 3" xfId="7552" xr:uid="{DEAFCC69-61BD-45DC-99CA-C9AF4037EA56}"/>
    <cellStyle name="Normal 28 6 3 2" xfId="7553" xr:uid="{6BB86D42-1FF0-4015-A259-933AADE3DFEE}"/>
    <cellStyle name="Normal 28 6 3 2 2" xfId="7554" xr:uid="{2B3E3FAF-A2EA-4188-B313-49F1E1003C35}"/>
    <cellStyle name="Normal 28 6 3 3" xfId="7555" xr:uid="{31CF28BA-5CBD-4B3F-8185-83DFE7A1119A}"/>
    <cellStyle name="Normal 28 6 4" xfId="7556" xr:uid="{B7624D61-0799-492B-BCF2-A222C37BAE47}"/>
    <cellStyle name="Normal 28 6 4 2" xfId="7557" xr:uid="{D1E1DBFF-0168-4403-AC01-E8E58604B49A}"/>
    <cellStyle name="Normal 28 6 5" xfId="7558" xr:uid="{D4AC2DFE-FB53-41C8-B2EF-C61F35510419}"/>
    <cellStyle name="Normal 28 7" xfId="7559" xr:uid="{0F357C74-10F7-4ACB-A01F-9042591FB0DA}"/>
    <cellStyle name="Normal 28 7 2" xfId="7560" xr:uid="{BA55CEE3-DA68-4582-A125-9E8F19BAC552}"/>
    <cellStyle name="Normal 28 7 2 2" xfId="7561" xr:uid="{81112FD1-1FB1-40BF-A2F3-2F49BA27632C}"/>
    <cellStyle name="Normal 28 7 2 2 2" xfId="7562" xr:uid="{F754A8A1-F59F-4E9A-ADC8-6DA6CA821EAA}"/>
    <cellStyle name="Normal 28 7 2 3" xfId="7563" xr:uid="{F0DB0CEF-B5FC-4193-881E-446DA7F4443A}"/>
    <cellStyle name="Normal 28 7 3" xfId="7564" xr:uid="{4D805711-D6FC-48CB-BB21-0F7FCE10F8D7}"/>
    <cellStyle name="Normal 28 7 3 2" xfId="7565" xr:uid="{63061B6A-BFC1-47C7-B51D-C2B8591707E4}"/>
    <cellStyle name="Normal 28 7 3 2 2" xfId="7566" xr:uid="{43B7B28F-1B92-4149-9675-048A0A87642F}"/>
    <cellStyle name="Normal 28 7 3 3" xfId="7567" xr:uid="{2D15847B-340A-426F-9E49-7848E447EBA2}"/>
    <cellStyle name="Normal 28 7 4" xfId="7568" xr:uid="{34387752-7C3A-460C-A749-6B00749B294E}"/>
    <cellStyle name="Normal 28 7 4 2" xfId="7569" xr:uid="{FD3EA641-C76E-4265-AC1D-5FCAA9669DCF}"/>
    <cellStyle name="Normal 28 7 5" xfId="7570" xr:uid="{43EC28C2-6325-43CB-A5A8-A519EF03DE47}"/>
    <cellStyle name="Normal 28 8" xfId="7571" xr:uid="{7D7B35A0-43F7-4CCE-A298-55F270779493}"/>
    <cellStyle name="Normal 28 8 2" xfId="7572" xr:uid="{9F5DF84D-864F-4DD7-9BEA-C3C1536EEACD}"/>
    <cellStyle name="Normal 28 8 2 2" xfId="7573" xr:uid="{D47785F7-B0B1-414B-A931-B11F8944FCFB}"/>
    <cellStyle name="Normal 28 8 2 2 2" xfId="7574" xr:uid="{6EC8F1DC-B4C6-4859-85BB-5D610583B92D}"/>
    <cellStyle name="Normal 28 8 2 3" xfId="7575" xr:uid="{A5816661-0946-4BB5-B6B1-75BD04AF2D65}"/>
    <cellStyle name="Normal 28 8 3" xfId="7576" xr:uid="{8A16C14B-0D68-46BB-90A8-EBBB2B37166B}"/>
    <cellStyle name="Normal 28 8 3 2" xfId="7577" xr:uid="{15695BAA-3264-46EC-8944-449BD21FCC23}"/>
    <cellStyle name="Normal 28 8 3 2 2" xfId="7578" xr:uid="{640AD4FC-FAB9-46CD-93C2-C6CDAA30AF6B}"/>
    <cellStyle name="Normal 28 8 3 3" xfId="7579" xr:uid="{23F21AD2-F56E-4410-8E4D-4BBFD767117D}"/>
    <cellStyle name="Normal 28 8 4" xfId="7580" xr:uid="{87911FC2-2DBA-4FFA-9D19-C0A5AC0A8F92}"/>
    <cellStyle name="Normal 28 8 4 2" xfId="7581" xr:uid="{D19CCBF9-10C1-44D2-B900-0175550B8BA8}"/>
    <cellStyle name="Normal 28 8 5" xfId="7582" xr:uid="{B0DCB6D4-B597-4B0A-930F-6B7B7F08F96B}"/>
    <cellStyle name="Normal 28 9" xfId="7583" xr:uid="{018AE76C-9D1A-4EA3-985F-09295610AA32}"/>
    <cellStyle name="Normal 28 9 2" xfId="7584" xr:uid="{7AEF70DB-03DB-487F-BB1C-FACEB76F77DA}"/>
    <cellStyle name="Normal 28 9 2 2" xfId="7585" xr:uid="{E2658390-42C0-4EFB-AEA4-6C9B50F3C0F4}"/>
    <cellStyle name="Normal 28 9 3" xfId="7586" xr:uid="{255301FE-119A-456A-8BF5-A04ECACABDF2}"/>
    <cellStyle name="Normal 28_05DS" xfId="7587" xr:uid="{92152D74-040B-4843-8C1A-95C10AC903CD}"/>
    <cellStyle name="Normal 280" xfId="7588" xr:uid="{A36FDF01-C436-497F-98CF-7A4F1C5A462F}"/>
    <cellStyle name="Normal 281" xfId="7589" xr:uid="{BF086BFB-DB3C-4BCA-AC76-4BEED9FFD99D}"/>
    <cellStyle name="Normal 282" xfId="7590" xr:uid="{51A9D28E-118C-4B3A-B94D-8B4C1BEF70BC}"/>
    <cellStyle name="Normal 283" xfId="7591" xr:uid="{143BD2FB-4CD2-4554-A055-2C954F4717D6}"/>
    <cellStyle name="Normal 284" xfId="7592" xr:uid="{3F7BD16A-EA75-49E5-BA0E-3FADEC5AF146}"/>
    <cellStyle name="Normal 285" xfId="7593" xr:uid="{782EFB4F-91CC-4BEA-9AD8-E1912E488F99}"/>
    <cellStyle name="Normal 286" xfId="7594" xr:uid="{4EEF37C7-D9BF-400F-AED4-A53B83AE7F6B}"/>
    <cellStyle name="Normal 287" xfId="7595" xr:uid="{17734C90-70FB-4187-AB56-DC02EBD06D23}"/>
    <cellStyle name="Normal 288" xfId="7596" xr:uid="{F00BFE8F-B49C-4DD3-B9E5-31CBF8351451}"/>
    <cellStyle name="Normal 289" xfId="7597" xr:uid="{944DD8E1-FF3A-4183-8868-F1EBAC2E73DE}"/>
    <cellStyle name="Normal 29" xfId="1475" xr:uid="{A81796E1-AE85-4313-9E13-2C64B604E1F3}"/>
    <cellStyle name="Normal 29 10" xfId="7599" xr:uid="{B91626B3-4311-4716-91DA-729A80268320}"/>
    <cellStyle name="Normal 29 11" xfId="7598" xr:uid="{9152A6C2-D536-4FD7-A5CF-971133DE1F72}"/>
    <cellStyle name="Normal 29 2" xfId="7600" xr:uid="{F5BC9210-C7FE-4677-A3E9-A1320683AEFA}"/>
    <cellStyle name="Normal 29 3" xfId="7601" xr:uid="{60E23F4E-E513-4551-B2C2-F2A63809F5CC}"/>
    <cellStyle name="Normal 29 3 2" xfId="7602" xr:uid="{52378E66-858B-4317-B6D3-BF0FAEEC547D}"/>
    <cellStyle name="Normal 29 3 2 2" xfId="7603" xr:uid="{D420CA52-8FD5-42D4-A915-83530B02A0E8}"/>
    <cellStyle name="Normal 29 3 2 2 2" xfId="7604" xr:uid="{6507DE65-6AF7-4E20-9BC5-E6D2A2DA44E0}"/>
    <cellStyle name="Normal 29 3 2 2 2 2" xfId="7605" xr:uid="{041FC4B0-0C58-4A0D-A07E-403413B75F76}"/>
    <cellStyle name="Normal 29 3 2 2 3" xfId="7606" xr:uid="{24578D8B-A2F1-4187-8A27-F5C439E7A624}"/>
    <cellStyle name="Normal 29 3 2 3" xfId="7607" xr:uid="{2501911C-864F-439E-AC87-38BF9D02E508}"/>
    <cellStyle name="Normal 29 3 2 3 2" xfId="7608" xr:uid="{D6F55C2A-C5D6-44B6-81B1-42488A5DCF85}"/>
    <cellStyle name="Normal 29 3 2 3 2 2" xfId="7609" xr:uid="{1CB65482-1615-4095-82E9-57E726968BDB}"/>
    <cellStyle name="Normal 29 3 2 3 3" xfId="7610" xr:uid="{D2A0E83E-0734-451A-8F80-D6709BF9D27A}"/>
    <cellStyle name="Normal 29 3 2 4" xfId="7611" xr:uid="{BDF007BF-87BC-40F4-B916-7BDC8E564865}"/>
    <cellStyle name="Normal 29 3 2 4 2" xfId="7612" xr:uid="{B3051A76-0BBC-40D0-88A8-BEE4C45BB6BC}"/>
    <cellStyle name="Normal 29 3 2 5" xfId="7613" xr:uid="{C2DF27CA-FB77-4AAF-A6C1-492C73F7E14F}"/>
    <cellStyle name="Normal 29 3 3" xfId="7614" xr:uid="{73A1EF2F-4A23-4A0B-8E1C-18D458BC11E6}"/>
    <cellStyle name="Normal 29 3 3 2" xfId="7615" xr:uid="{5FB348EE-5272-482D-82C1-54C370272132}"/>
    <cellStyle name="Normal 29 3 3 2 2" xfId="7616" xr:uid="{47449EB5-950A-4B93-A954-1436D9FA8079}"/>
    <cellStyle name="Normal 29 3 3 2 2 2" xfId="7617" xr:uid="{166AD0B5-A3AA-4F97-9A6E-296A4B298F35}"/>
    <cellStyle name="Normal 29 3 3 2 3" xfId="7618" xr:uid="{8E8C2A06-CD88-4DAB-8CC8-8B56F3C63B9A}"/>
    <cellStyle name="Normal 29 3 3 3" xfId="7619" xr:uid="{1A52ECF3-0AE8-4FBB-8B64-5CE71F21B0C5}"/>
    <cellStyle name="Normal 29 3 3 3 2" xfId="7620" xr:uid="{40681D3C-E9C1-4F3F-8DC3-C2B48BF097DF}"/>
    <cellStyle name="Normal 29 3 3 3 2 2" xfId="7621" xr:uid="{60E392D3-8BA1-40CE-8686-FBBB2FF3651C}"/>
    <cellStyle name="Normal 29 3 3 3 3" xfId="7622" xr:uid="{ED709435-6CA6-49AA-9120-D28516B4C78F}"/>
    <cellStyle name="Normal 29 3 3 4" xfId="7623" xr:uid="{998828D3-BD84-49AD-9DF1-455E0B50A20B}"/>
    <cellStyle name="Normal 29 3 3 4 2" xfId="7624" xr:uid="{23F994E5-8787-4BBA-A021-400D76B50123}"/>
    <cellStyle name="Normal 29 3 3 5" xfId="7625" xr:uid="{9CEB7859-1CBB-4203-B8D1-9B3FCCC7DB36}"/>
    <cellStyle name="Normal 29 3 4" xfId="7626" xr:uid="{CF1A614A-4C32-4EA3-A31F-ECFB67EF514D}"/>
    <cellStyle name="Normal 29 3 4 2" xfId="7627" xr:uid="{28210716-5C31-4F5C-8C49-99169B09B08A}"/>
    <cellStyle name="Normal 29 3 4 2 2" xfId="7628" xr:uid="{52199BA7-AD9E-4A39-84A9-2369BE915CE9}"/>
    <cellStyle name="Normal 29 3 4 2 2 2" xfId="7629" xr:uid="{80B9CD86-6A2D-4DBC-A7A7-E5E5BC5CDDAC}"/>
    <cellStyle name="Normal 29 3 4 2 3" xfId="7630" xr:uid="{362DE7E3-9453-4EEC-BB86-DB36C02E43A6}"/>
    <cellStyle name="Normal 29 3 4 3" xfId="7631" xr:uid="{77E28850-0C61-42CA-8DEF-ABBF152C87B1}"/>
    <cellStyle name="Normal 29 3 4 3 2" xfId="7632" xr:uid="{63134787-56D3-4CC0-A30C-DD3A41645141}"/>
    <cellStyle name="Normal 29 3 4 3 2 2" xfId="7633" xr:uid="{4ED28769-A3E3-4A2A-9E5E-F5AABB167DA6}"/>
    <cellStyle name="Normal 29 3 4 3 3" xfId="7634" xr:uid="{456F691A-0B37-44DD-8630-8073BDEEB5F9}"/>
    <cellStyle name="Normal 29 3 4 4" xfId="7635" xr:uid="{1B419F1C-6A8C-4D29-B3EC-926D1E86B192}"/>
    <cellStyle name="Normal 29 3 4 4 2" xfId="7636" xr:uid="{F4313422-77F7-48B2-840E-BC6050AB1D5C}"/>
    <cellStyle name="Normal 29 3 4 5" xfId="7637" xr:uid="{B735D2F3-6478-4784-A3A2-D496143C440A}"/>
    <cellStyle name="Normal 29 3 5" xfId="7638" xr:uid="{3BE253CE-CA36-4C9A-8094-11D4168A3DB8}"/>
    <cellStyle name="Normal 29 3 5 2" xfId="7639" xr:uid="{1ED8024F-5B9F-42C7-92F0-64CF4E0096DC}"/>
    <cellStyle name="Normal 29 3 5 2 2" xfId="7640" xr:uid="{9CD73CE0-6FDF-4CF4-BF55-FB5FEA5D973E}"/>
    <cellStyle name="Normal 29 3 5 3" xfId="7641" xr:uid="{C5AE7C4E-9810-4F76-99DC-CD731D3610FF}"/>
    <cellStyle name="Normal 29 3 6" xfId="7642" xr:uid="{2A3AD295-9F19-404C-8DD8-02425257C181}"/>
    <cellStyle name="Normal 29 3 6 2" xfId="7643" xr:uid="{310FB111-A429-4659-ABB1-E6E298EE03DF}"/>
    <cellStyle name="Normal 29 3 6 2 2" xfId="7644" xr:uid="{86579E2C-618B-48BC-8D91-34EDD497E234}"/>
    <cellStyle name="Normal 29 3 6 3" xfId="7645" xr:uid="{A4ABDBCC-F677-4359-8E65-61042AF6680A}"/>
    <cellStyle name="Normal 29 3 7" xfId="7646" xr:uid="{51655F6A-7F84-4B84-BA67-7EA5D3F8FAF0}"/>
    <cellStyle name="Normal 29 3 7 2" xfId="7647" xr:uid="{C098FC97-6C04-4D28-AC85-08198B78A5F9}"/>
    <cellStyle name="Normal 29 3 8" xfId="7648" xr:uid="{3B78D944-DBC6-4B53-B33D-E81E4AB0E9E7}"/>
    <cellStyle name="Normal 29 3_15NS" xfId="7649" xr:uid="{CB4DB77B-AF59-4D1F-98E3-537127AEC49D}"/>
    <cellStyle name="Normal 29 4" xfId="7650" xr:uid="{2855713A-C674-4B01-AB1D-6F92D8DA2234}"/>
    <cellStyle name="Normal 29 4 2" xfId="7651" xr:uid="{6E75A690-B00C-44BF-B5A4-48665132771C}"/>
    <cellStyle name="Normal 29 4 2 2" xfId="7652" xr:uid="{9F14468B-65CD-4140-B098-E8B1A21B3EBE}"/>
    <cellStyle name="Normal 29 4 2 2 2" xfId="7653" xr:uid="{BB08AEC8-F0EC-45A9-8584-38210ED0DE5F}"/>
    <cellStyle name="Normal 29 4 2 3" xfId="7654" xr:uid="{1DC31DC9-E502-43DF-A1AE-E3EB3C85B8A8}"/>
    <cellStyle name="Normal 29 4 3" xfId="7655" xr:uid="{A7D3F6A2-BC7E-4287-B18D-2EB3642D664F}"/>
    <cellStyle name="Normal 29 4 3 2" xfId="7656" xr:uid="{E6D6BDC1-675F-4DCE-81AC-4F8CB3DE3DEB}"/>
    <cellStyle name="Normal 29 4 3 2 2" xfId="7657" xr:uid="{4FE8008C-C6FD-4624-90B3-8539016DDC7A}"/>
    <cellStyle name="Normal 29 4 3 3" xfId="7658" xr:uid="{C72E6C1C-FF03-4E05-BA0B-1D8047150AD2}"/>
    <cellStyle name="Normal 29 4 4" xfId="7659" xr:uid="{01C5C636-87A3-4A2F-8D1B-278B653F032B}"/>
    <cellStyle name="Normal 29 4 4 2" xfId="7660" xr:uid="{C2EFF5DB-EE6A-48D8-B634-6FA9869175A0}"/>
    <cellStyle name="Normal 29 4 5" xfId="7661" xr:uid="{F32037A9-916B-42E7-B383-901424AEE63D}"/>
    <cellStyle name="Normal 29 5" xfId="7662" xr:uid="{BEADE214-2450-436A-8154-C0190EEDA70B}"/>
    <cellStyle name="Normal 29 5 2" xfId="7663" xr:uid="{267A9225-BA83-4D29-B516-912F50E7F30F}"/>
    <cellStyle name="Normal 29 5 2 2" xfId="7664" xr:uid="{9FF37786-32A9-43BC-AA9F-1445851E7AE7}"/>
    <cellStyle name="Normal 29 5 2 2 2" xfId="7665" xr:uid="{0D4867C8-2834-4967-ADEE-1721E242B302}"/>
    <cellStyle name="Normal 29 5 2 3" xfId="7666" xr:uid="{A6C6A2C7-612F-4716-AC51-D47F1F7D5FA3}"/>
    <cellStyle name="Normal 29 5 3" xfId="7667" xr:uid="{A62A7BA3-7B04-4295-8754-1128B85132C2}"/>
    <cellStyle name="Normal 29 5 3 2" xfId="7668" xr:uid="{651D8B81-20C0-4F9E-B499-1FB806496BD5}"/>
    <cellStyle name="Normal 29 5 3 2 2" xfId="7669" xr:uid="{D93430BD-D4CF-4BDA-B276-1EEE56953BD2}"/>
    <cellStyle name="Normal 29 5 3 3" xfId="7670" xr:uid="{F1B886F7-14B6-459C-85D3-5E15233E016A}"/>
    <cellStyle name="Normal 29 5 4" xfId="7671" xr:uid="{7870534E-3C0D-4D22-BCC1-B657CBD59508}"/>
    <cellStyle name="Normal 29 5 4 2" xfId="7672" xr:uid="{86C5111C-4029-4583-AAE9-13B483A7ABE7}"/>
    <cellStyle name="Normal 29 5 5" xfId="7673" xr:uid="{2F81A3A6-16A4-4580-9D54-CE10B915EDE1}"/>
    <cellStyle name="Normal 29 6" xfId="7674" xr:uid="{2862BA3A-F7EA-4945-9DAF-A0B51734E402}"/>
    <cellStyle name="Normal 29 6 2" xfId="7675" xr:uid="{02FC3574-1929-4C68-9AC5-7BAABC50878D}"/>
    <cellStyle name="Normal 29 6 2 2" xfId="7676" xr:uid="{6AC10AAD-173B-45E1-A652-0DCFEE8F504A}"/>
    <cellStyle name="Normal 29 6 2 2 2" xfId="7677" xr:uid="{2F407BB1-D656-4513-80F0-DCA4E0D7C69A}"/>
    <cellStyle name="Normal 29 6 2 3" xfId="7678" xr:uid="{7E700F65-0C04-4995-B03D-03140A7A7C5B}"/>
    <cellStyle name="Normal 29 6 3" xfId="7679" xr:uid="{B05E62B7-7E84-4CC6-9753-15FB326C542A}"/>
    <cellStyle name="Normal 29 6 3 2" xfId="7680" xr:uid="{D6B18171-4E6D-43C7-9060-45BE39DFD7EC}"/>
    <cellStyle name="Normal 29 6 3 2 2" xfId="7681" xr:uid="{AF8740A4-77C9-49EC-9087-78CC85BC6CCA}"/>
    <cellStyle name="Normal 29 6 3 3" xfId="7682" xr:uid="{7016AE84-3CED-4323-9397-AA209FD0CC12}"/>
    <cellStyle name="Normal 29 6 4" xfId="7683" xr:uid="{092D092B-345E-4650-9252-CE22CD7254C7}"/>
    <cellStyle name="Normal 29 6 4 2" xfId="7684" xr:uid="{2FE56EA7-F197-4250-8E55-DF8A7E826B2D}"/>
    <cellStyle name="Normal 29 6 5" xfId="7685" xr:uid="{C7A82AF0-6927-4DBB-9CC0-A0F29D2E6B5E}"/>
    <cellStyle name="Normal 29 7" xfId="7686" xr:uid="{574E2FA7-C204-4ADF-9708-746B1A21ED95}"/>
    <cellStyle name="Normal 29 7 2" xfId="7687" xr:uid="{6E32F732-C9B3-4336-BF22-10639CC8DF3C}"/>
    <cellStyle name="Normal 29 7 2 2" xfId="7688" xr:uid="{0FBEDF6F-8E82-48A1-9069-E77B85E441F3}"/>
    <cellStyle name="Normal 29 7 3" xfId="7689" xr:uid="{6888720E-068C-49CC-985F-EC0FA868779E}"/>
    <cellStyle name="Normal 29 8" xfId="7690" xr:uid="{A9246322-12CC-4A56-9CE3-19F32FC4875F}"/>
    <cellStyle name="Normal 29 8 2" xfId="7691" xr:uid="{5A7A08C3-59C7-48F8-A70C-B946E5610EDF}"/>
    <cellStyle name="Normal 29 8 2 2" xfId="7692" xr:uid="{9BA9AE4D-8CF1-43DD-8363-9CC2EE980FF5}"/>
    <cellStyle name="Normal 29 8 3" xfId="7693" xr:uid="{D1C6DAB9-81BC-4FC5-B2E8-4BFBAE2B6C8E}"/>
    <cellStyle name="Normal 29 9" xfId="7694" xr:uid="{471D9214-7452-4D0D-BD5E-93BBC421C5EA}"/>
    <cellStyle name="Normal 29 9 2" xfId="7695" xr:uid="{00EC4630-BB83-4431-ACFE-EE331BBFE718}"/>
    <cellStyle name="Normal 29_05DS" xfId="7696" xr:uid="{7024B44A-8ED5-4902-875D-0E1D01A72F0B}"/>
    <cellStyle name="Normal 290" xfId="7697" xr:uid="{1F7F9FFC-89FC-4391-A1BB-788D094159D5}"/>
    <cellStyle name="Normal 291" xfId="7698" xr:uid="{178B8865-06B0-413A-8B58-7A68F4388A40}"/>
    <cellStyle name="Normal 292" xfId="7699" xr:uid="{136571D2-971E-4463-BEDE-FF459BAE48F1}"/>
    <cellStyle name="Normal 293" xfId="7700" xr:uid="{E9BD623D-49E8-4545-A283-ACABFECF5F15}"/>
    <cellStyle name="Normal 294" xfId="7701" xr:uid="{6FC82507-41F7-4790-8074-0C13532554BF}"/>
    <cellStyle name="Normal 295" xfId="7702" xr:uid="{AB39CB15-4BFA-4F45-8034-1BDC0C7ACBF2}"/>
    <cellStyle name="Normal 296" xfId="7703" xr:uid="{187FF2F6-DB9D-4A2C-AB43-F3D4B3A6B97E}"/>
    <cellStyle name="Normal 297" xfId="7704" xr:uid="{023050F8-EAFD-47EE-839D-A18638A6B096}"/>
    <cellStyle name="Normal 298" xfId="7705" xr:uid="{F57DAAA8-4293-4515-9A3F-47EAB4C312D6}"/>
    <cellStyle name="Normal 299" xfId="7706" xr:uid="{E5745FF6-9BA8-4613-B1D8-AADAF5F2333A}"/>
    <cellStyle name="Normal 3" xfId="113" xr:uid="{00000000-0005-0000-0000-00006B000000}"/>
    <cellStyle name="Normal 3 10" xfId="1477" xr:uid="{8C029459-F7D7-4CFA-AACC-C4962511A600}"/>
    <cellStyle name="Normal 3 10 10" xfId="56173" xr:uid="{919A5991-8510-437B-AB34-05774EAB6BAD}"/>
    <cellStyle name="Normal 3 10 11" xfId="7708" xr:uid="{1FC1A23D-5582-49D6-B394-C2DC25EBE86C}"/>
    <cellStyle name="Normal 3 10 2" xfId="7709" xr:uid="{F4AA6371-3253-45B3-A3B4-D04E2511323D}"/>
    <cellStyle name="Normal 3 10 2 2" xfId="7710" xr:uid="{23893C22-4AE0-470F-AE8D-E8AF486B33CF}"/>
    <cellStyle name="Normal 3 10 2 2 2" xfId="7711" xr:uid="{E3E33708-4606-4D08-A2CE-13E516145DBB}"/>
    <cellStyle name="Normal 3 10 2 2 2 2" xfId="7712" xr:uid="{F784C3EB-3427-442A-8D01-17022B57C1E2}"/>
    <cellStyle name="Normal 3 10 2 2 2 2 2" xfId="7713" xr:uid="{FEBAFB69-D08B-4CF5-8980-8961B07072AB}"/>
    <cellStyle name="Normal 3 10 2 2 2 3" xfId="7714" xr:uid="{AB7E175E-CAD2-4CC1-B57C-66AA655F529C}"/>
    <cellStyle name="Normal 3 10 2 2 3" xfId="7715" xr:uid="{EFE6D1E1-2EF2-434F-9022-F12E06EE80A4}"/>
    <cellStyle name="Normal 3 10 2 2 3 2" xfId="7716" xr:uid="{293EF86B-4397-46D8-91EF-28333BED2FC0}"/>
    <cellStyle name="Normal 3 10 2 2 3 2 2" xfId="7717" xr:uid="{0DD83002-C4E4-4089-BDF7-0FB9704B4DFD}"/>
    <cellStyle name="Normal 3 10 2 2 3 3" xfId="7718" xr:uid="{39420C38-2013-4715-94DF-39D354C71F9A}"/>
    <cellStyle name="Normal 3 10 2 2 4" xfId="7719" xr:uid="{C69FFF36-B0F0-4BBA-BC8E-DE48A060BF8A}"/>
    <cellStyle name="Normal 3 10 2 2 4 2" xfId="7720" xr:uid="{812A2D22-E002-4CC1-8F9D-4816F623CAEC}"/>
    <cellStyle name="Normal 3 10 2 2 5" xfId="7721" xr:uid="{6C0FC18B-580A-433B-AB03-3D484C80E5FE}"/>
    <cellStyle name="Normal 3 10 2 3" xfId="7722" xr:uid="{E1123452-2E70-4264-B963-AA7808E4D07D}"/>
    <cellStyle name="Normal 3 10 2 3 2" xfId="7723" xr:uid="{1376E448-58AA-486F-8AC4-5938901858B8}"/>
    <cellStyle name="Normal 3 10 2 3 2 2" xfId="7724" xr:uid="{52D6AF80-C45B-4682-AC83-F3CDFAD3F7C3}"/>
    <cellStyle name="Normal 3 10 2 3 2 2 2" xfId="7725" xr:uid="{4AB05EB7-B723-47D7-8E9D-2D2ED00194E9}"/>
    <cellStyle name="Normal 3 10 2 3 2 3" xfId="7726" xr:uid="{C72E5E35-DC67-4686-99A4-2286E162EFDC}"/>
    <cellStyle name="Normal 3 10 2 3 3" xfId="7727" xr:uid="{716EF80C-5D95-478A-96D4-ECEC750813F1}"/>
    <cellStyle name="Normal 3 10 2 3 3 2" xfId="7728" xr:uid="{B11CC7B7-B8A8-4A24-A8ED-2B185E4F7171}"/>
    <cellStyle name="Normal 3 10 2 3 3 2 2" xfId="7729" xr:uid="{D10C2698-2543-4CDB-8C79-0BF7648B3C48}"/>
    <cellStyle name="Normal 3 10 2 3 3 3" xfId="7730" xr:uid="{B998FAC7-B45B-44EF-BCA8-5837395E6C75}"/>
    <cellStyle name="Normal 3 10 2 3 4" xfId="7731" xr:uid="{F924D8B3-281C-46A1-B7B7-8CE6C47D96C7}"/>
    <cellStyle name="Normal 3 10 2 3 4 2" xfId="7732" xr:uid="{E87BA952-5DB4-4DD0-AA9E-AFAD88B9D0B9}"/>
    <cellStyle name="Normal 3 10 2 3 5" xfId="7733" xr:uid="{EB7A1F48-3A84-41F0-9A5E-81BAAB29C642}"/>
    <cellStyle name="Normal 3 10 2 4" xfId="7734" xr:uid="{BFAD6A06-E56F-4874-A945-7526CF5F8406}"/>
    <cellStyle name="Normal 3 10 2 4 2" xfId="7735" xr:uid="{10A3DDC0-CA21-4553-8B10-44E4D2EC17CC}"/>
    <cellStyle name="Normal 3 10 2 4 2 2" xfId="7736" xr:uid="{4DC51AFA-0C65-44AA-96A7-1174DDCC5B3E}"/>
    <cellStyle name="Normal 3 10 2 4 2 2 2" xfId="7737" xr:uid="{0D1A9345-7914-4705-8F5C-022C83BF7CAC}"/>
    <cellStyle name="Normal 3 10 2 4 2 3" xfId="7738" xr:uid="{C2F7457D-1167-406A-A40B-989E9F66C575}"/>
    <cellStyle name="Normal 3 10 2 4 3" xfId="7739" xr:uid="{2FE8274A-9645-4341-8E35-3AC651F6D685}"/>
    <cellStyle name="Normal 3 10 2 4 3 2" xfId="7740" xr:uid="{B0B6DF1C-9BFF-4B25-BBB1-DF93347CE6C6}"/>
    <cellStyle name="Normal 3 10 2 4 3 2 2" xfId="7741" xr:uid="{D9AEAB1A-9123-4D86-AA67-40C7DCF79BC5}"/>
    <cellStyle name="Normal 3 10 2 4 3 3" xfId="7742" xr:uid="{A97DFCB5-1A73-486A-9268-FF193E99B2CA}"/>
    <cellStyle name="Normal 3 10 2 4 4" xfId="7743" xr:uid="{ED585635-B093-49CF-A737-C8209CF8AEB0}"/>
    <cellStyle name="Normal 3 10 2 4 4 2" xfId="7744" xr:uid="{AE7B7B7B-A13E-4514-94C6-8DF79E0C7A30}"/>
    <cellStyle name="Normal 3 10 2 4 5" xfId="7745" xr:uid="{1462D268-E518-426A-BAD8-3ACE092ECBE2}"/>
    <cellStyle name="Normal 3 10 2 5" xfId="7746" xr:uid="{35D5BE91-E3CA-4EC6-9597-D1E8FE3D3F82}"/>
    <cellStyle name="Normal 3 10 2 5 2" xfId="7747" xr:uid="{A4748E3D-3B02-4AB0-B8C2-2C69C813210B}"/>
    <cellStyle name="Normal 3 10 2 5 2 2" xfId="7748" xr:uid="{0DAFABA5-852D-4E35-9C5A-B065ADD11699}"/>
    <cellStyle name="Normal 3 10 2 5 3" xfId="7749" xr:uid="{C67284D3-85DD-4739-8D84-F8CD856AA535}"/>
    <cellStyle name="Normal 3 10 2 6" xfId="7750" xr:uid="{E08C00E6-661C-4420-9C4E-4E42B5AD4C45}"/>
    <cellStyle name="Normal 3 10 2 6 2" xfId="7751" xr:uid="{4859316B-7DFC-4A6B-9913-72E88A5A91F8}"/>
    <cellStyle name="Normal 3 10 2 6 2 2" xfId="7752" xr:uid="{9836D1FD-42C2-418D-8208-C3B0CC3FD04B}"/>
    <cellStyle name="Normal 3 10 2 6 3" xfId="7753" xr:uid="{25638A9D-DCD5-428B-B274-3094307C5CBF}"/>
    <cellStyle name="Normal 3 10 2 7" xfId="7754" xr:uid="{A4379C11-9B82-445F-8ADC-CBB1E33C1FD5}"/>
    <cellStyle name="Normal 3 10 2 7 2" xfId="7755" xr:uid="{AFD88E75-4D54-45F8-8F6C-347D24BF3C64}"/>
    <cellStyle name="Normal 3 10 2 8" xfId="7756" xr:uid="{2A1ABD8A-61B8-45CA-9C42-243EE45A5DD6}"/>
    <cellStyle name="Normal 3 10 2 9" xfId="56479" xr:uid="{2E0A984A-5615-46ED-A72D-4567EF6C300E}"/>
    <cellStyle name="Normal 3 10 2_15NS" xfId="7757" xr:uid="{63CC22A0-160A-4569-99B6-8020EBECC53E}"/>
    <cellStyle name="Normal 3 10 3" xfId="7758" xr:uid="{9C976DC6-339E-47CE-8445-2236B76E68E5}"/>
    <cellStyle name="Normal 3 10 3 2" xfId="7759" xr:uid="{B09B357B-68D9-4517-87AA-A46424E613E8}"/>
    <cellStyle name="Normal 3 10 3 2 2" xfId="7760" xr:uid="{33C145DA-E6C8-44D8-A102-12315F455D10}"/>
    <cellStyle name="Normal 3 10 3 2 2 2" xfId="7761" xr:uid="{7FDB423D-B66C-4015-91A6-E22BC1CEE941}"/>
    <cellStyle name="Normal 3 10 3 2 3" xfId="7762" xr:uid="{CFE7F0AA-1A85-4477-8E83-9D031CBDC070}"/>
    <cellStyle name="Normal 3 10 3 3" xfId="7763" xr:uid="{88117F53-9679-4C28-A0C3-3F7A42001578}"/>
    <cellStyle name="Normal 3 10 3 3 2" xfId="7764" xr:uid="{15CC6A9A-BD4C-49C8-9BA0-81FD1A23568C}"/>
    <cellStyle name="Normal 3 10 3 3 2 2" xfId="7765" xr:uid="{2C45D9FF-619A-4BFD-8BB0-EA210DD4DDB9}"/>
    <cellStyle name="Normal 3 10 3 3 3" xfId="7766" xr:uid="{DA88BF02-39AF-42A6-B527-80A280DE1370}"/>
    <cellStyle name="Normal 3 10 3 4" xfId="7767" xr:uid="{E1099852-8E09-4C04-B2CE-189DD318846F}"/>
    <cellStyle name="Normal 3 10 3 4 2" xfId="7768" xr:uid="{999D962A-764C-4C09-802B-684107F4A78F}"/>
    <cellStyle name="Normal 3 10 3 5" xfId="7769" xr:uid="{FBD6C51A-06F3-4098-A7F5-8CBA26BB78C2}"/>
    <cellStyle name="Normal 3 10 4" xfId="7770" xr:uid="{CFF285FC-409D-4A50-8735-4EA0CAC5AF6A}"/>
    <cellStyle name="Normal 3 10 4 2" xfId="7771" xr:uid="{2C68F707-CBA1-483F-B672-E46353930EC7}"/>
    <cellStyle name="Normal 3 10 4 2 2" xfId="7772" xr:uid="{CB20E358-1818-4B98-845A-2841B2384C08}"/>
    <cellStyle name="Normal 3 10 4 2 2 2" xfId="7773" xr:uid="{49C3FC3A-2CEB-448C-9220-26691E9E4383}"/>
    <cellStyle name="Normal 3 10 4 2 3" xfId="7774" xr:uid="{51665E44-2C91-4C78-84D7-50152F63C970}"/>
    <cellStyle name="Normal 3 10 4 3" xfId="7775" xr:uid="{7DDDFED0-AF8E-4375-B62A-F625D736141A}"/>
    <cellStyle name="Normal 3 10 4 3 2" xfId="7776" xr:uid="{0B7CFEF3-694C-47FB-856A-1E3325A5B640}"/>
    <cellStyle name="Normal 3 10 4 3 2 2" xfId="7777" xr:uid="{3BF4AC3F-5098-47FA-BF7F-3A450D0FC8E6}"/>
    <cellStyle name="Normal 3 10 4 3 3" xfId="7778" xr:uid="{5100F4F2-3E9F-43DC-AF40-6EC02A315040}"/>
    <cellStyle name="Normal 3 10 4 4" xfId="7779" xr:uid="{DF694337-E6C3-404A-8110-5DF632E4E109}"/>
    <cellStyle name="Normal 3 10 4 4 2" xfId="7780" xr:uid="{C610EC1B-DC8F-4AE2-9DB5-CA0117315A3C}"/>
    <cellStyle name="Normal 3 10 4 5" xfId="7781" xr:uid="{2AB6D1FC-9EEC-45BC-A7DF-637DA2790005}"/>
    <cellStyle name="Normal 3 10 5" xfId="7782" xr:uid="{84053171-DDAB-4715-9EBF-1C6D922245F0}"/>
    <cellStyle name="Normal 3 10 5 2" xfId="7783" xr:uid="{25DB27F1-6C40-43F5-9E74-0D754AB9722D}"/>
    <cellStyle name="Normal 3 10 5 2 2" xfId="7784" xr:uid="{50FBFB29-3C48-46D5-BD68-E4EBDEE0F4EC}"/>
    <cellStyle name="Normal 3 10 5 2 2 2" xfId="7785" xr:uid="{35CBDBC6-F2C5-4422-8009-284E03F3DA3C}"/>
    <cellStyle name="Normal 3 10 5 2 3" xfId="7786" xr:uid="{1A3DAF2D-737F-45FC-BDA6-04EDE2951639}"/>
    <cellStyle name="Normal 3 10 5 3" xfId="7787" xr:uid="{67304C17-31B6-4260-AC75-95913BD26283}"/>
    <cellStyle name="Normal 3 10 5 3 2" xfId="7788" xr:uid="{CC16A7C9-E779-47C2-99E8-3E9492E55168}"/>
    <cellStyle name="Normal 3 10 5 3 2 2" xfId="7789" xr:uid="{076873B4-3D72-4C29-B04C-3E1F000940DF}"/>
    <cellStyle name="Normal 3 10 5 3 3" xfId="7790" xr:uid="{E943CDB8-D799-4E7F-824B-5AB379CD71F8}"/>
    <cellStyle name="Normal 3 10 5 4" xfId="7791" xr:uid="{A79E8F7A-59F9-4146-9CA1-9F64EDE774EC}"/>
    <cellStyle name="Normal 3 10 5 4 2" xfId="7792" xr:uid="{1334E493-BB83-4D0C-8D8B-FFB5C1D8FC8A}"/>
    <cellStyle name="Normal 3 10 5 5" xfId="7793" xr:uid="{8B350503-7E87-4612-8974-897B63DF85EE}"/>
    <cellStyle name="Normal 3 10 6" xfId="7794" xr:uid="{9335C788-E443-468C-B84F-D01D98D108E3}"/>
    <cellStyle name="Normal 3 10 6 2" xfId="7795" xr:uid="{A2D01EED-5F98-4B83-B714-4145898FC2DE}"/>
    <cellStyle name="Normal 3 10 6 2 2" xfId="7796" xr:uid="{8FA6AF5A-70D9-44A9-B53B-FEC59CA61FDB}"/>
    <cellStyle name="Normal 3 10 6 3" xfId="7797" xr:uid="{64E76366-DA2F-4DE0-8AC0-1559E1145B9F}"/>
    <cellStyle name="Normal 3 10 7" xfId="7798" xr:uid="{79D98E65-886F-4E38-A08B-D8ED7ABC8353}"/>
    <cellStyle name="Normal 3 10 7 2" xfId="7799" xr:uid="{71552676-1B54-4504-9421-D42D4C6EC476}"/>
    <cellStyle name="Normal 3 10 7 2 2" xfId="7800" xr:uid="{D6EC1389-27DB-4A8B-A158-10B2BED8BD51}"/>
    <cellStyle name="Normal 3 10 7 3" xfId="7801" xr:uid="{36729A1D-1244-4ECA-8A2A-14D101AECFF4}"/>
    <cellStyle name="Normal 3 10 8" xfId="7802" xr:uid="{1F39EB21-FDE1-44BB-8CB4-34516C7C7890}"/>
    <cellStyle name="Normal 3 10 8 2" xfId="7803" xr:uid="{985B538C-721D-4571-B5FE-CA23B4587651}"/>
    <cellStyle name="Normal 3 10 9" xfId="7804" xr:uid="{5AAF847A-73FD-4976-AD78-918B397516F3}"/>
    <cellStyle name="Normal 3 10_05DS" xfId="7805" xr:uid="{2DF40A01-664D-4B4F-A527-CEDAA343C161}"/>
    <cellStyle name="Normal 3 100" xfId="7806" xr:uid="{CBBAC334-6208-46B8-9C93-9F0916E4C906}"/>
    <cellStyle name="Normal 3 100 2" xfId="7807" xr:uid="{67F246A4-50A6-4042-8FBA-C9E7023C448C}"/>
    <cellStyle name="Normal 3 100 2 2" xfId="7808" xr:uid="{C4F653F7-9157-4A5D-9868-D321E8C64E82}"/>
    <cellStyle name="Normal 3 100 2 2 2" xfId="7809" xr:uid="{53882293-9A9B-4060-91BE-D8B2A9E6716D}"/>
    <cellStyle name="Normal 3 100 2 2 2 2" xfId="7810" xr:uid="{23966715-6164-4963-8EB9-7CBEB64D1D4F}"/>
    <cellStyle name="Normal 3 100 2 2 2 2 2" xfId="7811" xr:uid="{0977573B-51D1-46F9-83EF-E7A46803BA7C}"/>
    <cellStyle name="Normal 3 100 2 2 2 3" xfId="7812" xr:uid="{4776A3A8-73EF-4A9D-8E64-607D09CE5DD0}"/>
    <cellStyle name="Normal 3 100 2 2 3" xfId="7813" xr:uid="{EA45B5E7-CDFB-41A3-AFD8-F22F848C2C29}"/>
    <cellStyle name="Normal 3 100 2 2 3 2" xfId="7814" xr:uid="{8D3199C5-A520-4057-9BBE-1757636EBCC6}"/>
    <cellStyle name="Normal 3 100 2 2 3 2 2" xfId="7815" xr:uid="{18AB020F-1403-4947-8ECE-F130334B7B8A}"/>
    <cellStyle name="Normal 3 100 2 2 3 3" xfId="7816" xr:uid="{38FE96AD-D857-4216-9D99-105A8639F456}"/>
    <cellStyle name="Normal 3 100 2 2 4" xfId="7817" xr:uid="{46E3CA2D-EFC5-4058-95F7-D20AC4B4E318}"/>
    <cellStyle name="Normal 3 100 2 2 4 2" xfId="7818" xr:uid="{411B0B1D-6275-4D94-9C61-13A9B97B6E8D}"/>
    <cellStyle name="Normal 3 100 2 2 5" xfId="7819" xr:uid="{5AA65CE0-26F6-4DA4-939D-191D73EDC272}"/>
    <cellStyle name="Normal 3 100 2 3" xfId="7820" xr:uid="{4791FE54-D8C1-43C3-9ECB-2F4A0F852E59}"/>
    <cellStyle name="Normal 3 100 2 3 2" xfId="7821" xr:uid="{F5E6D572-B4E3-4C08-969D-252EBFBA0535}"/>
    <cellStyle name="Normal 3 100 2 3 2 2" xfId="7822" xr:uid="{9A543A7E-72C3-4CB3-A6BD-36D9FF46444C}"/>
    <cellStyle name="Normal 3 100 2 3 2 2 2" xfId="7823" xr:uid="{B6A5F0ED-6E77-4E50-862C-3F842FD627A1}"/>
    <cellStyle name="Normal 3 100 2 3 2 3" xfId="7824" xr:uid="{9FC4194C-4521-4EDC-B985-5411DDF29A19}"/>
    <cellStyle name="Normal 3 100 2 3 3" xfId="7825" xr:uid="{A01C7C31-0401-4261-81D0-DC509AF8F9E4}"/>
    <cellStyle name="Normal 3 100 2 3 3 2" xfId="7826" xr:uid="{0444C286-9118-46E1-B0C6-54267DB1969B}"/>
    <cellStyle name="Normal 3 100 2 3 3 2 2" xfId="7827" xr:uid="{491F7268-7197-476A-98D0-9C87DB61D8B8}"/>
    <cellStyle name="Normal 3 100 2 3 3 3" xfId="7828" xr:uid="{34AF4312-E827-40F1-887C-A68A67E1588B}"/>
    <cellStyle name="Normal 3 100 2 3 4" xfId="7829" xr:uid="{CBF28C0C-3881-476B-AAD8-30147D987008}"/>
    <cellStyle name="Normal 3 100 2 3 4 2" xfId="7830" xr:uid="{AD10B451-06ED-4A10-84E5-6ADEC4BDC6B1}"/>
    <cellStyle name="Normal 3 100 2 3 5" xfId="7831" xr:uid="{B86F28D9-4B96-46DA-803F-E6A546BD8A9E}"/>
    <cellStyle name="Normal 3 100 2 4" xfId="7832" xr:uid="{4A2177D6-9DDF-4221-A508-B7920A42E9FF}"/>
    <cellStyle name="Normal 3 100 2 4 2" xfId="7833" xr:uid="{9C27CEDC-9387-4D1B-A4D8-11A1923512F9}"/>
    <cellStyle name="Normal 3 100 2 4 2 2" xfId="7834" xr:uid="{7BD3F54C-E772-4515-AE38-D6E1D0FC3109}"/>
    <cellStyle name="Normal 3 100 2 4 2 2 2" xfId="7835" xr:uid="{8181E875-C68B-4ADA-891D-F974A08813DE}"/>
    <cellStyle name="Normal 3 100 2 4 2 3" xfId="7836" xr:uid="{9D3F9542-A3F6-46F1-8640-646CFDBB84BF}"/>
    <cellStyle name="Normal 3 100 2 4 3" xfId="7837" xr:uid="{758F1E76-B472-49BD-8BA6-30896CCA8C76}"/>
    <cellStyle name="Normal 3 100 2 4 3 2" xfId="7838" xr:uid="{5F71174C-A8E5-4907-9593-501D6D77D164}"/>
    <cellStyle name="Normal 3 100 2 4 3 2 2" xfId="7839" xr:uid="{C2BDB293-00DE-4D77-AAD1-EE7CEA8AB8F3}"/>
    <cellStyle name="Normal 3 100 2 4 3 3" xfId="7840" xr:uid="{655D81A1-1C02-4E59-BE0C-2D03044239E1}"/>
    <cellStyle name="Normal 3 100 2 4 4" xfId="7841" xr:uid="{2AB64092-3457-4BB9-9396-4EA7C2D27A9A}"/>
    <cellStyle name="Normal 3 100 2 4 4 2" xfId="7842" xr:uid="{3E57B819-AB26-44BE-B9C8-5794DA59EEF0}"/>
    <cellStyle name="Normal 3 100 2 4 5" xfId="7843" xr:uid="{A0A37F32-CC41-4CE3-8826-F3BBB81CD2F7}"/>
    <cellStyle name="Normal 3 100 2 5" xfId="7844" xr:uid="{7A02D2DC-3EF2-469F-9C05-B09BF3F8ECB4}"/>
    <cellStyle name="Normal 3 100 2 5 2" xfId="7845" xr:uid="{E6DAEABE-9210-4A07-B418-D61C2250B8B2}"/>
    <cellStyle name="Normal 3 100 2 5 2 2" xfId="7846" xr:uid="{780D50A9-5690-42F7-B1C8-333BD21FE8BB}"/>
    <cellStyle name="Normal 3 100 2 5 3" xfId="7847" xr:uid="{094519DA-8BDD-4ABD-9309-7F1AB3D886AD}"/>
    <cellStyle name="Normal 3 100 2 6" xfId="7848" xr:uid="{0816B223-86C5-4D0C-8DCD-C8601AF99CE0}"/>
    <cellStyle name="Normal 3 100 2 6 2" xfId="7849" xr:uid="{3D4F9AAC-AE92-493D-88DF-7A3E1DECE10A}"/>
    <cellStyle name="Normal 3 100 2 6 2 2" xfId="7850" xr:uid="{F96CDDE1-B4D0-43C1-A8B5-67188AAF48E6}"/>
    <cellStyle name="Normal 3 100 2 6 3" xfId="7851" xr:uid="{19CDA188-7D60-4144-9E1E-5EA4F9A8BFC6}"/>
    <cellStyle name="Normal 3 100 2 7" xfId="7852" xr:uid="{173EEAFA-A18B-4E2B-B7BA-C1B0C6553600}"/>
    <cellStyle name="Normal 3 100 2 7 2" xfId="7853" xr:uid="{E70335C5-C0D0-41E1-95D3-129CF9A64148}"/>
    <cellStyle name="Normal 3 100 2 8" xfId="7854" xr:uid="{F7919EF5-628D-4059-AD57-30A00C313FFE}"/>
    <cellStyle name="Normal 3 100 2_15NS" xfId="7855" xr:uid="{D904D06C-0538-4211-A471-A06EFCF96FA6}"/>
    <cellStyle name="Normal 3 100 3" xfId="7856" xr:uid="{56FFAA64-693A-46E3-AE00-0DC7D26BDDF0}"/>
    <cellStyle name="Normal 3 100 3 2" xfId="7857" xr:uid="{7F47D07C-CF61-4496-B58F-909EDE941FBE}"/>
    <cellStyle name="Normal 3 100 3 2 2" xfId="7858" xr:uid="{466CB44A-9D06-4B94-BDDD-AC03D67249C3}"/>
    <cellStyle name="Normal 3 100 3 2 2 2" xfId="7859" xr:uid="{8C52AFF7-0765-48CF-A1C1-AFFEB0D6E62C}"/>
    <cellStyle name="Normal 3 100 3 2 3" xfId="7860" xr:uid="{E40BA7F3-CC57-49E5-B031-99FB8D57C938}"/>
    <cellStyle name="Normal 3 100 3 3" xfId="7861" xr:uid="{2A97BDDB-A864-404C-8D9B-12F8749628A1}"/>
    <cellStyle name="Normal 3 100 3 3 2" xfId="7862" xr:uid="{96E9D56F-91FD-4115-BCB4-5CFCF966D34A}"/>
    <cellStyle name="Normal 3 100 3 3 2 2" xfId="7863" xr:uid="{1AF819D0-93F1-4EB4-B8EC-6560F7376F7C}"/>
    <cellStyle name="Normal 3 100 3 3 3" xfId="7864" xr:uid="{5D228FC2-4ABB-4655-8602-F5B68BD338DA}"/>
    <cellStyle name="Normal 3 100 3 4" xfId="7865" xr:uid="{0958F379-CAE2-49E7-BB1E-C53658A51B86}"/>
    <cellStyle name="Normal 3 100 3 4 2" xfId="7866" xr:uid="{30296D2B-DB2C-4D16-AA4F-C3C5B607FB63}"/>
    <cellStyle name="Normal 3 100 3 5" xfId="7867" xr:uid="{EE324B86-30F2-4865-A9B7-2E8F8F873F12}"/>
    <cellStyle name="Normal 3 100 4" xfId="7868" xr:uid="{0A29D9E8-2C6B-4647-BAAA-ACA51E423AB8}"/>
    <cellStyle name="Normal 3 100 4 2" xfId="7869" xr:uid="{E6521ADE-9E85-4C69-BEEE-5691EDFF54AD}"/>
    <cellStyle name="Normal 3 100 4 2 2" xfId="7870" xr:uid="{F2213386-0716-435A-A6B3-5F981BC1B440}"/>
    <cellStyle name="Normal 3 100 4 2 2 2" xfId="7871" xr:uid="{0806BC94-3B00-4824-A0C4-0CFC20CBDFC5}"/>
    <cellStyle name="Normal 3 100 4 2 3" xfId="7872" xr:uid="{D966F124-BD44-44E3-8A17-5A0D2FDC0DA6}"/>
    <cellStyle name="Normal 3 100 4 3" xfId="7873" xr:uid="{B49E63F8-194F-49FA-ADF1-9DFD9047661D}"/>
    <cellStyle name="Normal 3 100 4 3 2" xfId="7874" xr:uid="{05B82F88-169F-409F-8950-B1C281C57C94}"/>
    <cellStyle name="Normal 3 100 4 3 2 2" xfId="7875" xr:uid="{D47BDCAD-31BF-4A4C-B9EC-C352EF23EEE5}"/>
    <cellStyle name="Normal 3 100 4 3 3" xfId="7876" xr:uid="{58795311-F8B4-427A-AFB7-C001578E5576}"/>
    <cellStyle name="Normal 3 100 4 4" xfId="7877" xr:uid="{764C0362-3F76-4555-AFE5-AA05571AE41E}"/>
    <cellStyle name="Normal 3 100 4 4 2" xfId="7878" xr:uid="{9040A36E-D650-41DD-8AD1-6C9795A15B01}"/>
    <cellStyle name="Normal 3 100 4 5" xfId="7879" xr:uid="{4B8504B7-0B28-4F95-9CE8-7B56158DC2DC}"/>
    <cellStyle name="Normal 3 100 5" xfId="7880" xr:uid="{46A9C7E0-EDF1-41A6-AE12-E1EB5395F230}"/>
    <cellStyle name="Normal 3 100 5 2" xfId="7881" xr:uid="{FF4C0BDE-4872-48AC-8BBC-011C207BB62C}"/>
    <cellStyle name="Normal 3 100 5 2 2" xfId="7882" xr:uid="{6316EB8F-D11F-4405-95D5-3F261B7A6373}"/>
    <cellStyle name="Normal 3 100 5 2 2 2" xfId="7883" xr:uid="{E3E6A929-9EE4-4D1F-831E-44CDC78B0465}"/>
    <cellStyle name="Normal 3 100 5 2 3" xfId="7884" xr:uid="{E1ECDF5D-44F3-466D-BAF2-39DE5F795230}"/>
    <cellStyle name="Normal 3 100 5 3" xfId="7885" xr:uid="{F89B04DD-39C9-45E6-986D-72E2EEDE05C3}"/>
    <cellStyle name="Normal 3 100 5 3 2" xfId="7886" xr:uid="{07B7D719-7370-44FE-B2DE-E76987BB04EE}"/>
    <cellStyle name="Normal 3 100 5 3 2 2" xfId="7887" xr:uid="{650165F9-F1E6-4005-A7BE-13E31491B699}"/>
    <cellStyle name="Normal 3 100 5 3 3" xfId="7888" xr:uid="{2959D3C9-61E1-4EEE-AF7A-E6540E722733}"/>
    <cellStyle name="Normal 3 100 5 4" xfId="7889" xr:uid="{4E7FE453-00D0-40C4-96F8-CA0951872E48}"/>
    <cellStyle name="Normal 3 100 5 4 2" xfId="7890" xr:uid="{E9FC3748-30F6-4244-A528-555B7F66FCDC}"/>
    <cellStyle name="Normal 3 100 5 5" xfId="7891" xr:uid="{023AD524-8410-4740-A770-7257E854ED31}"/>
    <cellStyle name="Normal 3 100 6" xfId="7892" xr:uid="{A0156932-C84D-4D56-9D7F-17D92BF15A53}"/>
    <cellStyle name="Normal 3 100 6 2" xfId="7893" xr:uid="{2E6C7717-48F2-4D93-BA0E-EDAACC4AF86F}"/>
    <cellStyle name="Normal 3 100 6 2 2" xfId="7894" xr:uid="{940AAB5F-D392-4B87-8EDF-6D8764A27A1D}"/>
    <cellStyle name="Normal 3 100 6 3" xfId="7895" xr:uid="{6869EB36-69B1-424B-900C-80156B00D4BB}"/>
    <cellStyle name="Normal 3 100 7" xfId="7896" xr:uid="{6B040640-32F3-45A1-BC10-0A4538F64F27}"/>
    <cellStyle name="Normal 3 100 7 2" xfId="7897" xr:uid="{BDE27F2E-843E-4973-8541-1F26626CE58A}"/>
    <cellStyle name="Normal 3 100 7 2 2" xfId="7898" xr:uid="{B74861B2-A411-45F9-B657-02191C75A1AC}"/>
    <cellStyle name="Normal 3 100 7 3" xfId="7899" xr:uid="{6196ED9A-4E57-4CFA-9395-B48B94C4AFE4}"/>
    <cellStyle name="Normal 3 100 8" xfId="7900" xr:uid="{620B0193-2EC1-4E82-8B99-9BB8D0C37B6F}"/>
    <cellStyle name="Normal 3 100 8 2" xfId="7901" xr:uid="{812B36A0-9350-416B-A598-9E4732333610}"/>
    <cellStyle name="Normal 3 100 9" xfId="7902" xr:uid="{F93B6B4B-C10B-431A-B271-E1848235CE81}"/>
    <cellStyle name="Normal 3 100_05DS" xfId="7903" xr:uid="{8CA6DBCE-51EB-440B-8B2A-543FE7DF0FE8}"/>
    <cellStyle name="Normal 3 101" xfId="7904" xr:uid="{24DE02C3-7267-460B-9F0B-060A3FD9C942}"/>
    <cellStyle name="Normal 3 101 2" xfId="7905" xr:uid="{26F1FEF8-644B-4B1E-924A-0FF061533580}"/>
    <cellStyle name="Normal 3 101 2 2" xfId="7906" xr:uid="{80491A20-B9D5-4E8C-9AEB-7A58616EA4EF}"/>
    <cellStyle name="Normal 3 101 2 2 2" xfId="7907" xr:uid="{18F0C0FD-D754-4C4B-969B-5F6B401FA259}"/>
    <cellStyle name="Normal 3 101 2 2 2 2" xfId="7908" xr:uid="{62294E5A-D9A3-406B-AA65-0AC747429131}"/>
    <cellStyle name="Normal 3 101 2 2 2 2 2" xfId="7909" xr:uid="{E4E36DDD-EEAB-44A9-B44E-1BDB94A92C0B}"/>
    <cellStyle name="Normal 3 101 2 2 2 3" xfId="7910" xr:uid="{D52BE4A6-689C-4BC9-8A8D-2A1CCEDC5FEC}"/>
    <cellStyle name="Normal 3 101 2 2 3" xfId="7911" xr:uid="{16BC25F8-FDC1-4765-8382-82290F587A11}"/>
    <cellStyle name="Normal 3 101 2 2 3 2" xfId="7912" xr:uid="{9684E313-70F6-4D8A-AE31-1D89CE2C992F}"/>
    <cellStyle name="Normal 3 101 2 2 3 2 2" xfId="7913" xr:uid="{5BDEAED0-386F-4372-A93B-555BF4AE65F1}"/>
    <cellStyle name="Normal 3 101 2 2 3 3" xfId="7914" xr:uid="{828B9E41-D889-48BF-8C5A-758174DEC62E}"/>
    <cellStyle name="Normal 3 101 2 2 4" xfId="7915" xr:uid="{D8A36F59-9C5D-4477-BFEA-5E0543402ADB}"/>
    <cellStyle name="Normal 3 101 2 2 4 2" xfId="7916" xr:uid="{CEAEA4A0-C1F7-47AA-BA01-27C5899F1370}"/>
    <cellStyle name="Normal 3 101 2 2 5" xfId="7917" xr:uid="{02E09282-8500-4C18-AF88-1BC605ACC59A}"/>
    <cellStyle name="Normal 3 101 2 3" xfId="7918" xr:uid="{12C5E5BE-634C-4E33-8C1D-2F099E176FFE}"/>
    <cellStyle name="Normal 3 101 2 3 2" xfId="7919" xr:uid="{9534E637-7626-466B-8B7C-42B22B69478E}"/>
    <cellStyle name="Normal 3 101 2 3 2 2" xfId="7920" xr:uid="{157976C9-6DBC-44E7-8AB9-8080CAAE87B6}"/>
    <cellStyle name="Normal 3 101 2 3 2 2 2" xfId="7921" xr:uid="{9C4E8914-B7DF-4CEA-B208-A4AEEC7EDF85}"/>
    <cellStyle name="Normal 3 101 2 3 2 3" xfId="7922" xr:uid="{FA12EB7A-C63B-4204-8CF3-64A4227B916B}"/>
    <cellStyle name="Normal 3 101 2 3 3" xfId="7923" xr:uid="{452543AD-4ECF-4FE6-972D-0CE580430DAE}"/>
    <cellStyle name="Normal 3 101 2 3 3 2" xfId="7924" xr:uid="{27E1AECE-4512-44E0-8AD8-AA98DD9AB2A5}"/>
    <cellStyle name="Normal 3 101 2 3 3 2 2" xfId="7925" xr:uid="{8C6EAC2E-1DAA-4098-8FD8-C7DFFDBA72E4}"/>
    <cellStyle name="Normal 3 101 2 3 3 3" xfId="7926" xr:uid="{10691338-0504-412A-B5F1-6B8F179A1DC5}"/>
    <cellStyle name="Normal 3 101 2 3 4" xfId="7927" xr:uid="{A6DC25BF-559C-4BC8-8D2B-2826E4DD7D5B}"/>
    <cellStyle name="Normal 3 101 2 3 4 2" xfId="7928" xr:uid="{A7D44FC2-B9D4-459F-B43F-E1257A09154C}"/>
    <cellStyle name="Normal 3 101 2 3 5" xfId="7929" xr:uid="{0D9B25CD-FD5B-485F-8B97-2D4A71A087F0}"/>
    <cellStyle name="Normal 3 101 2 4" xfId="7930" xr:uid="{929D686B-AA98-4043-ADD2-C43BDB2D3255}"/>
    <cellStyle name="Normal 3 101 2 4 2" xfId="7931" xr:uid="{700CF7F1-4259-4FDB-84D4-057924632EC9}"/>
    <cellStyle name="Normal 3 101 2 4 2 2" xfId="7932" xr:uid="{23A53962-162B-456B-9ABA-EB90CE284A3B}"/>
    <cellStyle name="Normal 3 101 2 4 2 2 2" xfId="7933" xr:uid="{FA6F33CE-696E-4BA9-86B0-7EC09003CE3A}"/>
    <cellStyle name="Normal 3 101 2 4 2 3" xfId="7934" xr:uid="{6C46EF8D-C1CC-47BD-8F29-130373AA8F80}"/>
    <cellStyle name="Normal 3 101 2 4 3" xfId="7935" xr:uid="{7F4E693A-FB07-4947-A8B5-614471538AA2}"/>
    <cellStyle name="Normal 3 101 2 4 3 2" xfId="7936" xr:uid="{781BE1BA-FB45-4814-8738-8F7435F9AD40}"/>
    <cellStyle name="Normal 3 101 2 4 3 2 2" xfId="7937" xr:uid="{6AE120FF-75B8-446A-B41A-E6E53AEF15EC}"/>
    <cellStyle name="Normal 3 101 2 4 3 3" xfId="7938" xr:uid="{C1B01326-065C-4BD2-A27C-65DF7A48F799}"/>
    <cellStyle name="Normal 3 101 2 4 4" xfId="7939" xr:uid="{81AC4023-2B7E-4AF5-B485-D9B305C352BB}"/>
    <cellStyle name="Normal 3 101 2 4 4 2" xfId="7940" xr:uid="{A56246EF-7FBF-4CE4-B36A-732A174EBD12}"/>
    <cellStyle name="Normal 3 101 2 4 5" xfId="7941" xr:uid="{A8EE635B-B59B-4A79-A434-268AB3ACDB34}"/>
    <cellStyle name="Normal 3 101 2 5" xfId="7942" xr:uid="{F7845B07-61ED-4F6C-B53E-9A7664F62BB9}"/>
    <cellStyle name="Normal 3 101 2 5 2" xfId="7943" xr:uid="{8D50A526-F425-4E5F-ADCA-FFAA2012FDA1}"/>
    <cellStyle name="Normal 3 101 2 5 2 2" xfId="7944" xr:uid="{343EC4F1-2ED6-43AB-AF33-90594FCB0A1A}"/>
    <cellStyle name="Normal 3 101 2 5 3" xfId="7945" xr:uid="{26D05B7C-B981-4BCD-B4E1-022A24B54026}"/>
    <cellStyle name="Normal 3 101 2 6" xfId="7946" xr:uid="{FE345596-E2C2-4F70-B58C-05234AFA6506}"/>
    <cellStyle name="Normal 3 101 2 6 2" xfId="7947" xr:uid="{60C0077B-880F-4867-A63E-EF59B3C16A00}"/>
    <cellStyle name="Normal 3 101 2 6 2 2" xfId="7948" xr:uid="{7FA1E4B2-D7D3-46B2-879B-0F5CF636B780}"/>
    <cellStyle name="Normal 3 101 2 6 3" xfId="7949" xr:uid="{CC0E421F-7758-49A1-8FA6-DC9463A1C24F}"/>
    <cellStyle name="Normal 3 101 2 7" xfId="7950" xr:uid="{808481A6-9F49-4A34-81F2-5E05B61B6E08}"/>
    <cellStyle name="Normal 3 101 2 7 2" xfId="7951" xr:uid="{8EE56BFC-D185-43C1-B612-956D53D6D946}"/>
    <cellStyle name="Normal 3 101 2 8" xfId="7952" xr:uid="{4978271C-297B-4F94-8384-DB39BC49D107}"/>
    <cellStyle name="Normal 3 101 2_15NS" xfId="7953" xr:uid="{12FBA8C2-A7BB-4B27-9A37-E7108ABA3000}"/>
    <cellStyle name="Normal 3 101 3" xfId="7954" xr:uid="{7C88A912-0451-4EE1-AB44-E46E37B121BD}"/>
    <cellStyle name="Normal 3 101 3 2" xfId="7955" xr:uid="{1B7A009E-7A44-4BBA-A6DF-C935CB2DDF27}"/>
    <cellStyle name="Normal 3 101 3 2 2" xfId="7956" xr:uid="{74B5A602-A84B-4CFD-839E-1459567F5566}"/>
    <cellStyle name="Normal 3 101 3 2 2 2" xfId="7957" xr:uid="{A7CFDA63-2C37-4F88-8FF9-E1AC4600BFB6}"/>
    <cellStyle name="Normal 3 101 3 2 3" xfId="7958" xr:uid="{7FD4BAF8-5AF8-47C3-A943-0E3A885C7CAC}"/>
    <cellStyle name="Normal 3 101 3 3" xfId="7959" xr:uid="{1344EAF6-62FA-43E3-878E-41DAA79600D7}"/>
    <cellStyle name="Normal 3 101 3 3 2" xfId="7960" xr:uid="{2F0C8FB9-AE42-4368-996A-C52CCC4E9494}"/>
    <cellStyle name="Normal 3 101 3 3 2 2" xfId="7961" xr:uid="{692E2CC6-D85F-4416-91FF-1190B90D72A8}"/>
    <cellStyle name="Normal 3 101 3 3 3" xfId="7962" xr:uid="{C109127F-FC6D-4352-82A7-E81F1382C0C4}"/>
    <cellStyle name="Normal 3 101 3 4" xfId="7963" xr:uid="{16A9A0AE-0931-4B4A-89D9-3B337F8E11F4}"/>
    <cellStyle name="Normal 3 101 3 4 2" xfId="7964" xr:uid="{CF340735-670C-424D-A602-7F2FA3D3ED8A}"/>
    <cellStyle name="Normal 3 101 3 5" xfId="7965" xr:uid="{31B5028B-A6BB-4A24-9BB3-1549BF5F2F4C}"/>
    <cellStyle name="Normal 3 101 4" xfId="7966" xr:uid="{89E0C895-79A9-4B51-A39C-507776549F2B}"/>
    <cellStyle name="Normal 3 101 4 2" xfId="7967" xr:uid="{18E427BB-3DEB-42E3-9D58-0C0EC09F501B}"/>
    <cellStyle name="Normal 3 101 4 2 2" xfId="7968" xr:uid="{13E382CE-2869-4E7C-BE9C-265782926705}"/>
    <cellStyle name="Normal 3 101 4 2 2 2" xfId="7969" xr:uid="{F1CFBA88-E0BB-4F6C-974C-974325CBF1AF}"/>
    <cellStyle name="Normal 3 101 4 2 3" xfId="7970" xr:uid="{8A205FB6-233B-467A-BD9F-F1984FD73406}"/>
    <cellStyle name="Normal 3 101 4 3" xfId="7971" xr:uid="{7BE6DCFD-060F-4822-929A-48E5600A2D6D}"/>
    <cellStyle name="Normal 3 101 4 3 2" xfId="7972" xr:uid="{531586AA-B0E3-4DF6-8FB7-138BFED9510F}"/>
    <cellStyle name="Normal 3 101 4 3 2 2" xfId="7973" xr:uid="{FB8956D1-7825-470B-AA5B-7B6C3DB2FDCE}"/>
    <cellStyle name="Normal 3 101 4 3 3" xfId="7974" xr:uid="{6520505C-1500-4217-9C0F-AA6C2C1B383A}"/>
    <cellStyle name="Normal 3 101 4 4" xfId="7975" xr:uid="{D3754459-8A1D-49C5-83EF-CFD25755FDD2}"/>
    <cellStyle name="Normal 3 101 4 4 2" xfId="7976" xr:uid="{CFE93DA6-AE13-47C1-950C-81DC666948E8}"/>
    <cellStyle name="Normal 3 101 4 5" xfId="7977" xr:uid="{09C46978-A35E-400C-8016-8C7F971F93C3}"/>
    <cellStyle name="Normal 3 101 5" xfId="7978" xr:uid="{7D60DE7B-017F-47ED-A7E3-E9B9D21E76CC}"/>
    <cellStyle name="Normal 3 101 5 2" xfId="7979" xr:uid="{58CF9EDF-4181-4EF8-8B91-A1331ADC3173}"/>
    <cellStyle name="Normal 3 101 5 2 2" xfId="7980" xr:uid="{86BAE04E-F851-4B07-8E3F-90E5F73E2D6D}"/>
    <cellStyle name="Normal 3 101 5 2 2 2" xfId="7981" xr:uid="{E94D489E-C467-4620-9885-F865CF1E5D7F}"/>
    <cellStyle name="Normal 3 101 5 2 3" xfId="7982" xr:uid="{01873D58-4639-413A-821A-838D432F5898}"/>
    <cellStyle name="Normal 3 101 5 3" xfId="7983" xr:uid="{C2FFD335-A5B1-4DF3-8E08-C82234FCBD00}"/>
    <cellStyle name="Normal 3 101 5 3 2" xfId="7984" xr:uid="{C4883A2B-A6DC-4D1E-A360-C068330C4F5F}"/>
    <cellStyle name="Normal 3 101 5 3 2 2" xfId="7985" xr:uid="{6AEF9161-E45B-4919-BE10-7B9BEAD30CCF}"/>
    <cellStyle name="Normal 3 101 5 3 3" xfId="7986" xr:uid="{B7547F66-45A6-474B-AF0F-B9FAF12E415C}"/>
    <cellStyle name="Normal 3 101 5 4" xfId="7987" xr:uid="{6CD573C5-CA79-4D2D-9B21-C4F5D9B023C3}"/>
    <cellStyle name="Normal 3 101 5 4 2" xfId="7988" xr:uid="{D5BFB63F-8E82-42F5-8642-3DBB0AEB7C10}"/>
    <cellStyle name="Normal 3 101 5 5" xfId="7989" xr:uid="{854BF565-60E6-499F-AA33-CA17B7247F8F}"/>
    <cellStyle name="Normal 3 101 6" xfId="7990" xr:uid="{8209AE7D-5C37-4092-8F58-1D398D5F683D}"/>
    <cellStyle name="Normal 3 101 6 2" xfId="7991" xr:uid="{8A752295-4AE8-4589-89FE-AD9AD380C396}"/>
    <cellStyle name="Normal 3 101 6 2 2" xfId="7992" xr:uid="{67A751A8-9BDC-446D-9287-77E379761090}"/>
    <cellStyle name="Normal 3 101 6 3" xfId="7993" xr:uid="{5EA9058B-7958-44E8-8424-B02A2661988E}"/>
    <cellStyle name="Normal 3 101 7" xfId="7994" xr:uid="{D39BB2F0-0944-4096-AFE6-E9B434FBBB33}"/>
    <cellStyle name="Normal 3 101 7 2" xfId="7995" xr:uid="{9E5A74F0-2843-4A32-9853-A09E41A91478}"/>
    <cellStyle name="Normal 3 101 7 2 2" xfId="7996" xr:uid="{EAA46F65-3BD0-45A2-886F-F1F7F7466933}"/>
    <cellStyle name="Normal 3 101 7 3" xfId="7997" xr:uid="{00045BCA-B9A4-4D1C-B34A-6AA51B981057}"/>
    <cellStyle name="Normal 3 101 8" xfId="7998" xr:uid="{7FD31526-D4E8-49AD-A321-FBA001F7D476}"/>
    <cellStyle name="Normal 3 101 8 2" xfId="7999" xr:uid="{6E334847-AC50-44CB-88A9-FD89ABCBAF59}"/>
    <cellStyle name="Normal 3 101 9" xfId="8000" xr:uid="{8C6626AE-F619-49F1-ADC9-2F02B564E361}"/>
    <cellStyle name="Normal 3 101_05DS" xfId="8001" xr:uid="{61094A88-BD45-406D-A531-D82AEDD21C81}"/>
    <cellStyle name="Normal 3 102" xfId="8002" xr:uid="{7A78D214-BEA3-4413-B39A-B37258FC0ADA}"/>
    <cellStyle name="Normal 3 102 2" xfId="8003" xr:uid="{91DDCF18-1A6D-4CFF-9A41-A9AA4FA96636}"/>
    <cellStyle name="Normal 3 102 2 2" xfId="8004" xr:uid="{72369E07-CB28-4470-965F-8CB2B6B3DF7D}"/>
    <cellStyle name="Normal 3 102 2 2 2" xfId="8005" xr:uid="{002D75DD-7BF2-424C-B6B2-2F7449A393D7}"/>
    <cellStyle name="Normal 3 102 2 2 2 2" xfId="8006" xr:uid="{4826071D-FE55-400A-84C2-AB6A8D0F66D1}"/>
    <cellStyle name="Normal 3 102 2 2 2 2 2" xfId="8007" xr:uid="{096CB86B-EF3E-4A31-B49D-9BF387E1A308}"/>
    <cellStyle name="Normal 3 102 2 2 2 3" xfId="8008" xr:uid="{3F55605B-C6E1-4AF7-B0E6-D5C60A50FFF5}"/>
    <cellStyle name="Normal 3 102 2 2 3" xfId="8009" xr:uid="{E22355C6-51BB-4B4F-960B-ADEB9D5A03E2}"/>
    <cellStyle name="Normal 3 102 2 2 3 2" xfId="8010" xr:uid="{D8249A38-8866-4024-834D-C570534F1136}"/>
    <cellStyle name="Normal 3 102 2 2 3 2 2" xfId="8011" xr:uid="{20A3CB35-20CA-4A81-B541-570D56588619}"/>
    <cellStyle name="Normal 3 102 2 2 3 3" xfId="8012" xr:uid="{9DDE1987-1AF3-4DAB-95E0-1553783E4B5F}"/>
    <cellStyle name="Normal 3 102 2 2 4" xfId="8013" xr:uid="{0CE920EE-A48B-4E0F-AB40-730C5864D6D8}"/>
    <cellStyle name="Normal 3 102 2 2 4 2" xfId="8014" xr:uid="{66678865-B051-4C9E-AE41-717FA9C6DB31}"/>
    <cellStyle name="Normal 3 102 2 2 5" xfId="8015" xr:uid="{AF9D3D17-B0A1-485A-891D-D5C1E2A18531}"/>
    <cellStyle name="Normal 3 102 2 3" xfId="8016" xr:uid="{1519C0F2-9904-4649-A861-0E6FF115A081}"/>
    <cellStyle name="Normal 3 102 2 3 2" xfId="8017" xr:uid="{AB13C800-7F4F-4F0B-AB76-B48A68F4C4E7}"/>
    <cellStyle name="Normal 3 102 2 3 2 2" xfId="8018" xr:uid="{76293505-7FCD-47D8-96C5-8858B064FE5D}"/>
    <cellStyle name="Normal 3 102 2 3 2 2 2" xfId="8019" xr:uid="{2AFD850A-82A4-4206-98BC-D59E8B7A87D6}"/>
    <cellStyle name="Normal 3 102 2 3 2 3" xfId="8020" xr:uid="{1F90AE27-E5CB-4531-B37B-DDEE57714F2B}"/>
    <cellStyle name="Normal 3 102 2 3 3" xfId="8021" xr:uid="{E399A60D-EF0F-4B1D-A921-CF4FAD04229B}"/>
    <cellStyle name="Normal 3 102 2 3 3 2" xfId="8022" xr:uid="{633A328D-3265-482B-A292-6454972FE50D}"/>
    <cellStyle name="Normal 3 102 2 3 3 2 2" xfId="8023" xr:uid="{5DC0C9DA-E001-46DF-9DDA-BAE55A685D2E}"/>
    <cellStyle name="Normal 3 102 2 3 3 3" xfId="8024" xr:uid="{0FA956E9-AE9F-4EBA-B71D-C174C05CBE9C}"/>
    <cellStyle name="Normal 3 102 2 3 4" xfId="8025" xr:uid="{B0E4A4C7-46F9-4ACB-BEF6-36B8CF24E01F}"/>
    <cellStyle name="Normal 3 102 2 3 4 2" xfId="8026" xr:uid="{58970E64-985E-4432-8345-934D088DDDC6}"/>
    <cellStyle name="Normal 3 102 2 3 5" xfId="8027" xr:uid="{FF830103-8A6C-4E99-9E7F-3CD17F17AC2D}"/>
    <cellStyle name="Normal 3 102 2 4" xfId="8028" xr:uid="{5535B931-4A07-41BD-A315-788C905E32A6}"/>
    <cellStyle name="Normal 3 102 2 4 2" xfId="8029" xr:uid="{BD15041F-1596-4F41-BE65-65BFE8A9F9DE}"/>
    <cellStyle name="Normal 3 102 2 4 2 2" xfId="8030" xr:uid="{6BDA7DD8-1D7C-4F20-B854-EC9A0E0CCB3F}"/>
    <cellStyle name="Normal 3 102 2 4 2 2 2" xfId="8031" xr:uid="{9A7EF06E-536C-4EC7-98CB-3842D9B636ED}"/>
    <cellStyle name="Normal 3 102 2 4 2 3" xfId="8032" xr:uid="{AE80F064-E39F-4108-AD47-8924DF2F9957}"/>
    <cellStyle name="Normal 3 102 2 4 3" xfId="8033" xr:uid="{DE0678B3-1408-47D0-8F13-D8AE8ED85D3C}"/>
    <cellStyle name="Normal 3 102 2 4 3 2" xfId="8034" xr:uid="{1D4E8FAB-8D74-46EE-BC63-14CC2BB6216D}"/>
    <cellStyle name="Normal 3 102 2 4 3 2 2" xfId="8035" xr:uid="{435D948A-FA89-48B1-9C4F-AF9F0C33B749}"/>
    <cellStyle name="Normal 3 102 2 4 3 3" xfId="8036" xr:uid="{37F506F3-EBA0-415A-9293-7D2773A1B9CD}"/>
    <cellStyle name="Normal 3 102 2 4 4" xfId="8037" xr:uid="{5F2C9FB3-123B-4204-8C90-07C9308154C3}"/>
    <cellStyle name="Normal 3 102 2 4 4 2" xfId="8038" xr:uid="{C93E85E8-A5A6-4E71-83E2-AA9AA4811972}"/>
    <cellStyle name="Normal 3 102 2 4 5" xfId="8039" xr:uid="{30A4D092-35A9-4B82-B820-51BF57B7CD79}"/>
    <cellStyle name="Normal 3 102 2 5" xfId="8040" xr:uid="{265B866B-6912-4A09-BA98-1ACFB4EA7F3F}"/>
    <cellStyle name="Normal 3 102 2 5 2" xfId="8041" xr:uid="{8D224107-7C8A-42CC-BA2F-C3A08A04D100}"/>
    <cellStyle name="Normal 3 102 2 5 2 2" xfId="8042" xr:uid="{C2520634-F87A-4CEC-B3D0-6A1C120BA0C0}"/>
    <cellStyle name="Normal 3 102 2 5 3" xfId="8043" xr:uid="{3E9388C0-349D-4CE1-A468-32E120D39A99}"/>
    <cellStyle name="Normal 3 102 2 6" xfId="8044" xr:uid="{DA6E99C7-6A64-43FD-8949-61DF538E4B98}"/>
    <cellStyle name="Normal 3 102 2 6 2" xfId="8045" xr:uid="{F5D6D634-0B50-416E-BFF0-2DA3DC436478}"/>
    <cellStyle name="Normal 3 102 2 6 2 2" xfId="8046" xr:uid="{190DA2AB-E648-4217-8F40-B368930EEE57}"/>
    <cellStyle name="Normal 3 102 2 6 3" xfId="8047" xr:uid="{2352071C-8FCB-4498-9E84-DCFB5AD443EB}"/>
    <cellStyle name="Normal 3 102 2 7" xfId="8048" xr:uid="{F993815C-F7BF-4CE9-B1D9-1E6A2A5B87CB}"/>
    <cellStyle name="Normal 3 102 2 7 2" xfId="8049" xr:uid="{B278AA5E-361D-4E2B-B89E-F90BDAF9A531}"/>
    <cellStyle name="Normal 3 102 2 8" xfId="8050" xr:uid="{AC647E1F-6E57-497C-88CC-92B3F9C134DF}"/>
    <cellStyle name="Normal 3 102 2_15NS" xfId="8051" xr:uid="{32748372-86F1-43F9-887D-3514FBEDAC7A}"/>
    <cellStyle name="Normal 3 102 3" xfId="8052" xr:uid="{3B27ABF8-C37E-47A5-92CC-6AE97B5E457B}"/>
    <cellStyle name="Normal 3 102 3 2" xfId="8053" xr:uid="{4DF3BE58-6F87-4B84-96D2-6B77A149EA5A}"/>
    <cellStyle name="Normal 3 102 3 2 2" xfId="8054" xr:uid="{672D9BF8-93C2-411A-B6E6-0EA102296A11}"/>
    <cellStyle name="Normal 3 102 3 2 2 2" xfId="8055" xr:uid="{2FF9CFC4-C981-4E5F-A330-092DAE992ADC}"/>
    <cellStyle name="Normal 3 102 3 2 3" xfId="8056" xr:uid="{50306A9B-FF4E-45A5-B2E5-3DF4BD757DF4}"/>
    <cellStyle name="Normal 3 102 3 3" xfId="8057" xr:uid="{24E3B264-5099-4858-8F71-63A026F59332}"/>
    <cellStyle name="Normal 3 102 3 3 2" xfId="8058" xr:uid="{4C595F87-2933-4C82-B63A-D714B3BB5EA9}"/>
    <cellStyle name="Normal 3 102 3 3 2 2" xfId="8059" xr:uid="{DF1B9B9E-B7C9-42FD-B068-60D2163E708C}"/>
    <cellStyle name="Normal 3 102 3 3 3" xfId="8060" xr:uid="{6B73CE36-CB6F-4290-A14D-B017A2F67D5E}"/>
    <cellStyle name="Normal 3 102 3 4" xfId="8061" xr:uid="{95B926E2-314F-429C-AE34-50E8770F5B13}"/>
    <cellStyle name="Normal 3 102 3 4 2" xfId="8062" xr:uid="{77958990-CCA7-4EA5-A63C-55A357986F8D}"/>
    <cellStyle name="Normal 3 102 3 5" xfId="8063" xr:uid="{0C43D5A6-2274-42D4-8049-BEA280085500}"/>
    <cellStyle name="Normal 3 102 4" xfId="8064" xr:uid="{370E7AB7-E35A-4D58-ADF1-94380E9BA643}"/>
    <cellStyle name="Normal 3 102 4 2" xfId="8065" xr:uid="{FA0943F0-D5AC-42FA-8D9A-4B47743A1C3D}"/>
    <cellStyle name="Normal 3 102 4 2 2" xfId="8066" xr:uid="{C788C4B2-CA28-4E8E-8C96-3D9E35DD5456}"/>
    <cellStyle name="Normal 3 102 4 2 2 2" xfId="8067" xr:uid="{F0898BD6-1FBE-4214-AFA7-22D3AFA7F4AB}"/>
    <cellStyle name="Normal 3 102 4 2 3" xfId="8068" xr:uid="{3984E2A4-8056-4437-85F8-59CCF6400F54}"/>
    <cellStyle name="Normal 3 102 4 3" xfId="8069" xr:uid="{B9CA5726-B95A-4D05-A3F5-E5E9A98B0E76}"/>
    <cellStyle name="Normal 3 102 4 3 2" xfId="8070" xr:uid="{68BAE53E-BDAF-419D-AD31-808F554E4D75}"/>
    <cellStyle name="Normal 3 102 4 3 2 2" xfId="8071" xr:uid="{147E96C7-E23C-43ED-941C-0A907274B125}"/>
    <cellStyle name="Normal 3 102 4 3 3" xfId="8072" xr:uid="{2EE74B2D-D682-4DA9-9A26-9EEF136EB93C}"/>
    <cellStyle name="Normal 3 102 4 4" xfId="8073" xr:uid="{EE0D0576-4977-404B-9540-01F46714F321}"/>
    <cellStyle name="Normal 3 102 4 4 2" xfId="8074" xr:uid="{E63EC049-435C-4EBE-AC4A-48C2F94B7E18}"/>
    <cellStyle name="Normal 3 102 4 5" xfId="8075" xr:uid="{26BD36B9-142B-47A2-8CC5-D8677BD1BB9B}"/>
    <cellStyle name="Normal 3 102 5" xfId="8076" xr:uid="{A5A280C5-966D-47A6-8F8C-74F5A36F7151}"/>
    <cellStyle name="Normal 3 102 5 2" xfId="8077" xr:uid="{EACAF006-EAA7-4B33-8342-0089D2D06B9A}"/>
    <cellStyle name="Normal 3 102 5 2 2" xfId="8078" xr:uid="{D8ACAE68-3791-44AE-9C88-B74B56651D52}"/>
    <cellStyle name="Normal 3 102 5 2 2 2" xfId="8079" xr:uid="{5B6A0638-4B65-4EBD-A889-6F827D4825D2}"/>
    <cellStyle name="Normal 3 102 5 2 3" xfId="8080" xr:uid="{E9A0776A-C638-4801-A476-A3A55462409B}"/>
    <cellStyle name="Normal 3 102 5 3" xfId="8081" xr:uid="{B236D714-59A6-416E-90DC-29DA8A0CDCFE}"/>
    <cellStyle name="Normal 3 102 5 3 2" xfId="8082" xr:uid="{79E89EF3-5B0A-4023-8ED2-C9CF800EB1CA}"/>
    <cellStyle name="Normal 3 102 5 3 2 2" xfId="8083" xr:uid="{AD7C420B-FBF6-4CA0-B6C4-46AA41AD4E6D}"/>
    <cellStyle name="Normal 3 102 5 3 3" xfId="8084" xr:uid="{0616EE1E-1CDA-4677-8209-357E3A661B44}"/>
    <cellStyle name="Normal 3 102 5 4" xfId="8085" xr:uid="{D4A83C5C-0BEB-47C0-864E-991A514946A5}"/>
    <cellStyle name="Normal 3 102 5 4 2" xfId="8086" xr:uid="{C3EE92C8-03E4-4C9A-A4BF-8BA043E71800}"/>
    <cellStyle name="Normal 3 102 5 5" xfId="8087" xr:uid="{90D34DA3-94AF-4A42-A53B-213A2C04FF6D}"/>
    <cellStyle name="Normal 3 102 6" xfId="8088" xr:uid="{679B71E8-E57E-4E7B-9129-C1ED8AADF301}"/>
    <cellStyle name="Normal 3 102 6 2" xfId="8089" xr:uid="{74D0281D-36F0-42C4-9ED9-F6BD3798A711}"/>
    <cellStyle name="Normal 3 102 6 2 2" xfId="8090" xr:uid="{6CEA8A71-1132-4C90-A94A-345F4DBDAC68}"/>
    <cellStyle name="Normal 3 102 6 3" xfId="8091" xr:uid="{7AF41BEC-A56C-4E4B-9D86-A078EC6CFC04}"/>
    <cellStyle name="Normal 3 102 7" xfId="8092" xr:uid="{32CB067C-9CE6-4DB9-B070-64FA1E22ADDF}"/>
    <cellStyle name="Normal 3 102 7 2" xfId="8093" xr:uid="{7D6B1949-3B5A-4872-860A-65268652C05E}"/>
    <cellStyle name="Normal 3 102 7 2 2" xfId="8094" xr:uid="{F84BA17E-6354-47F9-A075-EE1E4786B19D}"/>
    <cellStyle name="Normal 3 102 7 3" xfId="8095" xr:uid="{5AF865BE-5932-4205-9EBB-52700F099D0D}"/>
    <cellStyle name="Normal 3 102 8" xfId="8096" xr:uid="{16EC9E08-D6EF-4A7C-88D3-6EC6B6121035}"/>
    <cellStyle name="Normal 3 102 8 2" xfId="8097" xr:uid="{558DBEF4-5F78-449A-8496-47AD5E34934E}"/>
    <cellStyle name="Normal 3 102 9" xfId="8098" xr:uid="{95EFB13A-008C-43B0-BA1A-9BEC93C2AD65}"/>
    <cellStyle name="Normal 3 102_05DS" xfId="8099" xr:uid="{3732E1D1-4549-45E0-A216-B29B9550B759}"/>
    <cellStyle name="Normal 3 103" xfId="8100" xr:uid="{B46E419D-3E7F-46FB-8E8F-DBB1E6233968}"/>
    <cellStyle name="Normal 3 103 2" xfId="8101" xr:uid="{6FDDB2CB-52C4-46C7-BB48-1C2C76B29AB3}"/>
    <cellStyle name="Normal 3 103 2 2" xfId="8102" xr:uid="{0DF247FF-7CE3-4965-B441-97E9876DC0C5}"/>
    <cellStyle name="Normal 3 103 2 2 2" xfId="8103" xr:uid="{E0A02781-DA19-470B-B5D3-7AEFE7883FA4}"/>
    <cellStyle name="Normal 3 103 2 2 2 2" xfId="8104" xr:uid="{AE1E875C-35FE-4060-9966-E69C2DD2621B}"/>
    <cellStyle name="Normal 3 103 2 2 2 2 2" xfId="8105" xr:uid="{35D911A9-B05C-4C2F-85CC-59EE654C1D58}"/>
    <cellStyle name="Normal 3 103 2 2 2 3" xfId="8106" xr:uid="{43E514A2-4531-45C7-8064-18C39B75C95A}"/>
    <cellStyle name="Normal 3 103 2 2 3" xfId="8107" xr:uid="{D4C6A4CA-B8CA-4B15-896F-C6F15E10C006}"/>
    <cellStyle name="Normal 3 103 2 2 3 2" xfId="8108" xr:uid="{8ADFDEBD-5896-460F-B17B-CA5CE53BA071}"/>
    <cellStyle name="Normal 3 103 2 2 3 2 2" xfId="8109" xr:uid="{0E5A3DDF-8307-4FB2-8B42-6A3CBFCAE079}"/>
    <cellStyle name="Normal 3 103 2 2 3 3" xfId="8110" xr:uid="{3E136EAF-C1CA-44F3-9659-EBC72DEBFBE4}"/>
    <cellStyle name="Normal 3 103 2 2 4" xfId="8111" xr:uid="{A43FC029-06C2-4B6D-846A-0B09F165DB79}"/>
    <cellStyle name="Normal 3 103 2 2 4 2" xfId="8112" xr:uid="{0D3A120F-FC07-437E-BED2-651DA2A46C67}"/>
    <cellStyle name="Normal 3 103 2 2 5" xfId="8113" xr:uid="{22D2477E-745E-46F3-A5EB-E43CF3C92718}"/>
    <cellStyle name="Normal 3 103 2 3" xfId="8114" xr:uid="{F2690912-875A-4E9A-BD59-B1120823F1C5}"/>
    <cellStyle name="Normal 3 103 2 3 2" xfId="8115" xr:uid="{8E0922F0-BF7B-4D93-9CDE-4EAD620D4DDC}"/>
    <cellStyle name="Normal 3 103 2 3 2 2" xfId="8116" xr:uid="{62AC229F-DB12-47B9-972F-858AE1409241}"/>
    <cellStyle name="Normal 3 103 2 3 2 2 2" xfId="8117" xr:uid="{7D5C97A1-31FF-4855-B509-BF424B14BC90}"/>
    <cellStyle name="Normal 3 103 2 3 2 3" xfId="8118" xr:uid="{CC65F4E2-46D8-4884-BD1F-A3C5241637C6}"/>
    <cellStyle name="Normal 3 103 2 3 3" xfId="8119" xr:uid="{E23A7984-0B75-4F9E-819D-7D3CF519D7CC}"/>
    <cellStyle name="Normal 3 103 2 3 3 2" xfId="8120" xr:uid="{3CF610B2-28E9-47F5-8D22-343FE0B9B96B}"/>
    <cellStyle name="Normal 3 103 2 3 3 2 2" xfId="8121" xr:uid="{471BDC06-7820-4EFF-AE61-7194D27E71C7}"/>
    <cellStyle name="Normal 3 103 2 3 3 3" xfId="8122" xr:uid="{C252B349-8D6E-4208-BAA8-AD3EB03D133E}"/>
    <cellStyle name="Normal 3 103 2 3 4" xfId="8123" xr:uid="{05AEF3F3-B925-4F9A-9F23-55FFB8EB12F9}"/>
    <cellStyle name="Normal 3 103 2 3 4 2" xfId="8124" xr:uid="{0A00CCDF-E34F-4D5D-90F5-0775BB6E01B5}"/>
    <cellStyle name="Normal 3 103 2 3 5" xfId="8125" xr:uid="{3E86A8DD-0B4A-4ED7-AE60-972CD3ED7A2D}"/>
    <cellStyle name="Normal 3 103 2 4" xfId="8126" xr:uid="{C64CFFB8-CCB4-40A8-B9BD-D63C74B297E6}"/>
    <cellStyle name="Normal 3 103 2 4 2" xfId="8127" xr:uid="{CD26EF51-AAE0-4606-A82D-48DC3D4AC608}"/>
    <cellStyle name="Normal 3 103 2 4 2 2" xfId="8128" xr:uid="{977C327A-5A18-4855-9251-D4A744C4EA4E}"/>
    <cellStyle name="Normal 3 103 2 4 2 2 2" xfId="8129" xr:uid="{727DFE7B-6DA3-4728-99F5-177C5BF52460}"/>
    <cellStyle name="Normal 3 103 2 4 2 3" xfId="8130" xr:uid="{FB523854-240B-46A6-9059-5C49C206B974}"/>
    <cellStyle name="Normal 3 103 2 4 3" xfId="8131" xr:uid="{6449741B-F8B3-4113-8EF6-8A5EA8DA03E7}"/>
    <cellStyle name="Normal 3 103 2 4 3 2" xfId="8132" xr:uid="{699C4C04-EB7A-4B9A-ADEC-C97EE2218EBF}"/>
    <cellStyle name="Normal 3 103 2 4 3 2 2" xfId="8133" xr:uid="{57E5C275-8E2E-4D69-B4E8-CBACEC6DF3D1}"/>
    <cellStyle name="Normal 3 103 2 4 3 3" xfId="8134" xr:uid="{B0E3488D-68F4-4932-AC4B-650CB25EB710}"/>
    <cellStyle name="Normal 3 103 2 4 4" xfId="8135" xr:uid="{C0849C0D-BCD4-44D4-9645-454E5FD6F863}"/>
    <cellStyle name="Normal 3 103 2 4 4 2" xfId="8136" xr:uid="{86C7B2D1-EDEA-4954-91EA-E734C7648FD7}"/>
    <cellStyle name="Normal 3 103 2 4 5" xfId="8137" xr:uid="{673FFAD5-FB1A-45D1-8B02-4DFC88A3A71D}"/>
    <cellStyle name="Normal 3 103 2 5" xfId="8138" xr:uid="{A439EA19-D89C-4001-ADD1-44F49A640AA1}"/>
    <cellStyle name="Normal 3 103 2 5 2" xfId="8139" xr:uid="{2CF04648-3EFD-4228-8F1C-752961E927D3}"/>
    <cellStyle name="Normal 3 103 2 5 2 2" xfId="8140" xr:uid="{B15B5B68-9905-49AF-8AD1-6F500A4B592C}"/>
    <cellStyle name="Normal 3 103 2 5 3" xfId="8141" xr:uid="{486D05DB-6EF3-40BB-95F8-C46A667923B2}"/>
    <cellStyle name="Normal 3 103 2 6" xfId="8142" xr:uid="{0F2E12E1-7628-4946-83CF-6CF5BFA790B1}"/>
    <cellStyle name="Normal 3 103 2 6 2" xfId="8143" xr:uid="{215654F7-312D-4861-AC77-4840E03F9165}"/>
    <cellStyle name="Normal 3 103 2 6 2 2" xfId="8144" xr:uid="{F231B8C0-7EA4-43AD-BF71-9F70525332E1}"/>
    <cellStyle name="Normal 3 103 2 6 3" xfId="8145" xr:uid="{DFBA825D-DFE0-4A4E-B402-1407061A81B5}"/>
    <cellStyle name="Normal 3 103 2 7" xfId="8146" xr:uid="{1D5B3AAA-2D83-4839-9E48-77E5C05EA3BC}"/>
    <cellStyle name="Normal 3 103 2 7 2" xfId="8147" xr:uid="{DE7CC20C-356C-4E5E-8416-C1807104BEF9}"/>
    <cellStyle name="Normal 3 103 2 8" xfId="8148" xr:uid="{8F090350-D971-4E4D-AA22-10C676931953}"/>
    <cellStyle name="Normal 3 103 2_15NS" xfId="8149" xr:uid="{107C4C34-2386-423F-BCF8-A2C7C81732A6}"/>
    <cellStyle name="Normal 3 103 3" xfId="8150" xr:uid="{706C6790-E786-42FD-BFEA-C049D7BBA88F}"/>
    <cellStyle name="Normal 3 103 3 2" xfId="8151" xr:uid="{32A15291-3C0A-408D-B867-8455A5157EEF}"/>
    <cellStyle name="Normal 3 103 3 2 2" xfId="8152" xr:uid="{A6EF4676-5F0F-4FF0-B466-E1E16C045F03}"/>
    <cellStyle name="Normal 3 103 3 2 2 2" xfId="8153" xr:uid="{010DCDBE-49EF-4A7F-AE22-E2D3FC879F59}"/>
    <cellStyle name="Normal 3 103 3 2 3" xfId="8154" xr:uid="{4343711C-FEE7-4BE3-A993-EEAADFE7B948}"/>
    <cellStyle name="Normal 3 103 3 3" xfId="8155" xr:uid="{C9B29AAB-3B49-444D-B533-B1E1ADD795D4}"/>
    <cellStyle name="Normal 3 103 3 3 2" xfId="8156" xr:uid="{C2E1FCB3-5FA8-4D3A-8B5D-3BA466B694BF}"/>
    <cellStyle name="Normal 3 103 3 3 2 2" xfId="8157" xr:uid="{913DF161-A6DA-4E91-A3CE-1E0DDB1286CA}"/>
    <cellStyle name="Normal 3 103 3 3 3" xfId="8158" xr:uid="{FF979773-DE05-475B-AF9F-D374362D67A1}"/>
    <cellStyle name="Normal 3 103 3 4" xfId="8159" xr:uid="{E467790F-7D86-48E9-95C4-E5C1AB001003}"/>
    <cellStyle name="Normal 3 103 3 4 2" xfId="8160" xr:uid="{C131C85B-73FE-453D-8CF6-3BAE519F7E90}"/>
    <cellStyle name="Normal 3 103 3 5" xfId="8161" xr:uid="{3035DD83-A4E1-4203-BED5-B1C80A62C0E3}"/>
    <cellStyle name="Normal 3 103 4" xfId="8162" xr:uid="{307CB19F-2D91-47D0-81FD-A613DAB2B8A6}"/>
    <cellStyle name="Normal 3 103 4 2" xfId="8163" xr:uid="{FC9141F1-3831-4235-95D8-E53BD1536A49}"/>
    <cellStyle name="Normal 3 103 4 2 2" xfId="8164" xr:uid="{4957ADB9-61B1-4ED8-977C-583D17639BDE}"/>
    <cellStyle name="Normal 3 103 4 2 2 2" xfId="8165" xr:uid="{DAAE841A-5B65-46BD-B564-56C276B5BD1C}"/>
    <cellStyle name="Normal 3 103 4 2 3" xfId="8166" xr:uid="{ACAB9338-418D-41C4-ACF5-B7A0B4B93D02}"/>
    <cellStyle name="Normal 3 103 4 3" xfId="8167" xr:uid="{FBD9AEC6-4AAD-4FB9-B30C-DE15A311BC7D}"/>
    <cellStyle name="Normal 3 103 4 3 2" xfId="8168" xr:uid="{1FE69AF6-B2FF-4B70-A9C1-A3C5BEFFCD22}"/>
    <cellStyle name="Normal 3 103 4 3 2 2" xfId="8169" xr:uid="{5C2B1F64-C116-4D85-943A-57494A7643DC}"/>
    <cellStyle name="Normal 3 103 4 3 3" xfId="8170" xr:uid="{7C53D3F5-F9ED-4BB2-8F68-49A31367C46A}"/>
    <cellStyle name="Normal 3 103 4 4" xfId="8171" xr:uid="{47E4942B-DE80-4186-99F8-7FF466A6ED36}"/>
    <cellStyle name="Normal 3 103 4 4 2" xfId="8172" xr:uid="{AEA664BD-4FCA-41D2-9CCB-0CB500EBBAFB}"/>
    <cellStyle name="Normal 3 103 4 5" xfId="8173" xr:uid="{F431E608-357A-40DF-85AD-66ED902DBA69}"/>
    <cellStyle name="Normal 3 103 5" xfId="8174" xr:uid="{717B64F0-CD6F-4201-A497-1617E51E50ED}"/>
    <cellStyle name="Normal 3 103 5 2" xfId="8175" xr:uid="{95ED6CEE-7E48-4F14-8D29-363CEC43A7E4}"/>
    <cellStyle name="Normal 3 103 5 2 2" xfId="8176" xr:uid="{6CDF990F-50E2-44E8-8005-B34463C1A854}"/>
    <cellStyle name="Normal 3 103 5 2 2 2" xfId="8177" xr:uid="{E5E215F9-9F07-4B2F-A98B-C2D758308AC4}"/>
    <cellStyle name="Normal 3 103 5 2 3" xfId="8178" xr:uid="{0A069F5A-6588-45D9-9349-7E87AD8CAB62}"/>
    <cellStyle name="Normal 3 103 5 3" xfId="8179" xr:uid="{0E6A83F9-FBB9-42B4-AF81-E3CFCC993CCE}"/>
    <cellStyle name="Normal 3 103 5 3 2" xfId="8180" xr:uid="{CB365E2A-E1AD-4463-90CB-E76D22988619}"/>
    <cellStyle name="Normal 3 103 5 3 2 2" xfId="8181" xr:uid="{1679BC9D-3080-4D27-B216-5E08225874EF}"/>
    <cellStyle name="Normal 3 103 5 3 3" xfId="8182" xr:uid="{B96CB0FA-2B23-4795-86F1-FE3DA5ED4A58}"/>
    <cellStyle name="Normal 3 103 5 4" xfId="8183" xr:uid="{7925D73B-7C7B-455C-A5CB-C9EDF9222B29}"/>
    <cellStyle name="Normal 3 103 5 4 2" xfId="8184" xr:uid="{4F8AFD92-B44C-4C15-A78E-FCAC3B549468}"/>
    <cellStyle name="Normal 3 103 5 5" xfId="8185" xr:uid="{702382BF-43C8-4187-8561-D72ABEC8E0DF}"/>
    <cellStyle name="Normal 3 103 6" xfId="8186" xr:uid="{27F25F5F-2333-40D5-A75C-C9D0749D085B}"/>
    <cellStyle name="Normal 3 103 6 2" xfId="8187" xr:uid="{439FC408-BF87-4011-B69B-BC02C6A03C37}"/>
    <cellStyle name="Normal 3 103 6 2 2" xfId="8188" xr:uid="{F91262BA-1241-47E8-BCDB-D089D89A19CB}"/>
    <cellStyle name="Normal 3 103 6 3" xfId="8189" xr:uid="{E371725C-C958-4F8B-9C42-1E295D12DDEF}"/>
    <cellStyle name="Normal 3 103 7" xfId="8190" xr:uid="{C241A17E-6D42-4A42-BE31-10FB3F529B54}"/>
    <cellStyle name="Normal 3 103 7 2" xfId="8191" xr:uid="{E583003B-70FF-4C09-BF17-1F3013CA8020}"/>
    <cellStyle name="Normal 3 103 7 2 2" xfId="8192" xr:uid="{9A2C5732-1395-41E4-A383-44CE991810FB}"/>
    <cellStyle name="Normal 3 103 7 3" xfId="8193" xr:uid="{F2731F8B-55EC-4EC7-B6DF-360EBE525E7A}"/>
    <cellStyle name="Normal 3 103 8" xfId="8194" xr:uid="{8271A29A-D9E2-44E7-AE0D-3383165ABC90}"/>
    <cellStyle name="Normal 3 103 8 2" xfId="8195" xr:uid="{3EF25043-3D3E-4ECB-9E44-42E271AB6639}"/>
    <cellStyle name="Normal 3 103 9" xfId="8196" xr:uid="{1BEF60FE-F71D-4D79-9DEC-C5E45EFBE3EA}"/>
    <cellStyle name="Normal 3 103_05DS" xfId="8197" xr:uid="{0D1E0C25-3302-4A28-BAA3-5D3677ECF559}"/>
    <cellStyle name="Normal 3 104" xfId="8198" xr:uid="{23A8DD1F-F84F-44B0-9764-D6BD6D4D7F67}"/>
    <cellStyle name="Normal 3 104 2" xfId="8199" xr:uid="{3ED2267D-4451-4D4A-A371-3A359C3750F1}"/>
    <cellStyle name="Normal 3 104 2 2" xfId="8200" xr:uid="{443F54A2-EDF0-4825-891C-7BE0C9F37EEF}"/>
    <cellStyle name="Normal 3 104 2 2 2" xfId="8201" xr:uid="{EFA8D774-4292-4F4A-99E7-48A756817AE6}"/>
    <cellStyle name="Normal 3 104 2 2 2 2" xfId="8202" xr:uid="{3238ADEC-9D98-45A9-BFBD-FCA3F83BC0D6}"/>
    <cellStyle name="Normal 3 104 2 2 2 2 2" xfId="8203" xr:uid="{37201E8E-C0A2-43DC-8377-E32DF63B6AA7}"/>
    <cellStyle name="Normal 3 104 2 2 2 3" xfId="8204" xr:uid="{E7ABFCA7-B2FA-44E5-B49B-4A62402EB318}"/>
    <cellStyle name="Normal 3 104 2 2 3" xfId="8205" xr:uid="{538C2679-ADFC-4DA2-9E8B-5C08D5DCF939}"/>
    <cellStyle name="Normal 3 104 2 2 3 2" xfId="8206" xr:uid="{BF70F15F-004B-47A9-AF57-30AF033EBCD1}"/>
    <cellStyle name="Normal 3 104 2 2 3 2 2" xfId="8207" xr:uid="{52616361-EB3A-46C8-A777-0871460BA8BD}"/>
    <cellStyle name="Normal 3 104 2 2 3 3" xfId="8208" xr:uid="{05203F7B-2248-46ED-9725-521C4DBFD4E4}"/>
    <cellStyle name="Normal 3 104 2 2 4" xfId="8209" xr:uid="{F9143F63-A197-4DE4-8467-3D5184E23541}"/>
    <cellStyle name="Normal 3 104 2 2 4 2" xfId="8210" xr:uid="{71035E28-F7CF-424E-B208-92A403BC4F0F}"/>
    <cellStyle name="Normal 3 104 2 2 5" xfId="8211" xr:uid="{BB35AFFB-4A2B-4BEE-988B-E6934DDFC002}"/>
    <cellStyle name="Normal 3 104 2 3" xfId="8212" xr:uid="{D8BF54E0-B953-452B-9D90-490AFCC9FBDC}"/>
    <cellStyle name="Normal 3 104 2 3 2" xfId="8213" xr:uid="{234F9917-8A97-45DA-93F7-099213BB855E}"/>
    <cellStyle name="Normal 3 104 2 3 2 2" xfId="8214" xr:uid="{4D5FF56D-C529-49FF-B81C-F45A8645D910}"/>
    <cellStyle name="Normal 3 104 2 3 2 2 2" xfId="8215" xr:uid="{B6735BB3-94CB-4E4F-A41E-527A58990C8C}"/>
    <cellStyle name="Normal 3 104 2 3 2 3" xfId="8216" xr:uid="{473B6B79-6A2F-408F-B153-AA8F76EE4F98}"/>
    <cellStyle name="Normal 3 104 2 3 3" xfId="8217" xr:uid="{93FD54CE-B29E-48D0-8EA5-16D14ED89B23}"/>
    <cellStyle name="Normal 3 104 2 3 3 2" xfId="8218" xr:uid="{40990D0D-3921-4CDF-9446-16085AD3E409}"/>
    <cellStyle name="Normal 3 104 2 3 3 2 2" xfId="8219" xr:uid="{D3F9DBD2-8B5E-47C6-86CE-212EBCF83D99}"/>
    <cellStyle name="Normal 3 104 2 3 3 3" xfId="8220" xr:uid="{3EFDB689-DB58-446B-A525-01C736CA357B}"/>
    <cellStyle name="Normal 3 104 2 3 4" xfId="8221" xr:uid="{7BD1C82E-5938-4F35-95A0-B47DB60E8C1D}"/>
    <cellStyle name="Normal 3 104 2 3 4 2" xfId="8222" xr:uid="{724883B5-CA75-48D4-B275-0DD56A5DC36A}"/>
    <cellStyle name="Normal 3 104 2 3 5" xfId="8223" xr:uid="{DB628698-34DC-4363-9819-4AEB20C88F8C}"/>
    <cellStyle name="Normal 3 104 2 4" xfId="8224" xr:uid="{83A495E4-BE33-45EF-92AF-E8F76EE922AD}"/>
    <cellStyle name="Normal 3 104 2 4 2" xfId="8225" xr:uid="{9B0723A2-B622-454D-A9CF-AD2CC25699C6}"/>
    <cellStyle name="Normal 3 104 2 4 2 2" xfId="8226" xr:uid="{18944AF6-D9B5-4D77-AE01-10E6BA7ACA7E}"/>
    <cellStyle name="Normal 3 104 2 4 2 2 2" xfId="8227" xr:uid="{E5758EFB-4B63-4A49-AA67-87DDF2C99264}"/>
    <cellStyle name="Normal 3 104 2 4 2 3" xfId="8228" xr:uid="{A944ACAD-260E-4713-8C05-77DCB147F5CA}"/>
    <cellStyle name="Normal 3 104 2 4 3" xfId="8229" xr:uid="{0AB6FCBB-C9AA-4209-8058-32A8696DB824}"/>
    <cellStyle name="Normal 3 104 2 4 3 2" xfId="8230" xr:uid="{ABF701DD-7724-4366-9A5C-F118390F1081}"/>
    <cellStyle name="Normal 3 104 2 4 3 2 2" xfId="8231" xr:uid="{4BD0EF11-C9EC-4EEC-879D-8C354211ACEC}"/>
    <cellStyle name="Normal 3 104 2 4 3 3" xfId="8232" xr:uid="{0F800884-668A-4F9A-8633-C14431AED34B}"/>
    <cellStyle name="Normal 3 104 2 4 4" xfId="8233" xr:uid="{AD72BEA5-875B-40BB-910E-E2BCCF613A28}"/>
    <cellStyle name="Normal 3 104 2 4 4 2" xfId="8234" xr:uid="{9DBB5123-51F3-442A-8025-B79B1C2E0B1B}"/>
    <cellStyle name="Normal 3 104 2 4 5" xfId="8235" xr:uid="{2565A066-938E-4953-BEAB-ED1FAB1781FA}"/>
    <cellStyle name="Normal 3 104 2 5" xfId="8236" xr:uid="{83B1B941-85D2-4BB4-8738-3A048A9340AA}"/>
    <cellStyle name="Normal 3 104 2 5 2" xfId="8237" xr:uid="{F2C68826-2CC2-4A82-972D-8E1EFCC1693A}"/>
    <cellStyle name="Normal 3 104 2 5 2 2" xfId="8238" xr:uid="{2A331563-FF68-4421-8348-820E8B891C5F}"/>
    <cellStyle name="Normal 3 104 2 5 3" xfId="8239" xr:uid="{13D5DD0D-1046-4156-9E56-B97461E89227}"/>
    <cellStyle name="Normal 3 104 2 6" xfId="8240" xr:uid="{F2302587-EA6F-418D-9528-0CB3A703ADD0}"/>
    <cellStyle name="Normal 3 104 2 6 2" xfId="8241" xr:uid="{20E4BBBA-425A-4D7E-B497-366417A788EB}"/>
    <cellStyle name="Normal 3 104 2 6 2 2" xfId="8242" xr:uid="{36E33616-1946-4510-B7C1-39D565706E36}"/>
    <cellStyle name="Normal 3 104 2 6 3" xfId="8243" xr:uid="{97C9E64A-B068-4705-9E80-D7D4ADDC2C2A}"/>
    <cellStyle name="Normal 3 104 2 7" xfId="8244" xr:uid="{F7088BFA-622A-4EDC-9773-A6BA3ED1CF34}"/>
    <cellStyle name="Normal 3 104 2 7 2" xfId="8245" xr:uid="{8602B315-5391-49A9-9D3D-D32AC7F984E7}"/>
    <cellStyle name="Normal 3 104 2 8" xfId="8246" xr:uid="{ED7E996E-A0C1-452E-92D5-DD7C52068715}"/>
    <cellStyle name="Normal 3 104 2_15NS" xfId="8247" xr:uid="{050E208A-7AB9-4562-8EF0-078657D92B1E}"/>
    <cellStyle name="Normal 3 104 3" xfId="8248" xr:uid="{181CC480-0440-4050-B657-D2DA06DBFD1F}"/>
    <cellStyle name="Normal 3 104 3 2" xfId="8249" xr:uid="{6693F24D-6B57-43B0-A7FB-94AEEABDC3F1}"/>
    <cellStyle name="Normal 3 104 3 2 2" xfId="8250" xr:uid="{361D87BC-B237-4938-B06D-C95E6BA4379E}"/>
    <cellStyle name="Normal 3 104 3 2 2 2" xfId="8251" xr:uid="{F18C6061-BB0B-4ECA-9C65-5877DAB82321}"/>
    <cellStyle name="Normal 3 104 3 2 3" xfId="8252" xr:uid="{D359A940-E7B1-495F-9557-C32E59A10E5A}"/>
    <cellStyle name="Normal 3 104 3 3" xfId="8253" xr:uid="{63CDE689-9617-4574-A23B-B3AD8EB57D32}"/>
    <cellStyle name="Normal 3 104 3 3 2" xfId="8254" xr:uid="{0FC2B1CB-BD6C-4B6B-870F-F514C894ADA0}"/>
    <cellStyle name="Normal 3 104 3 3 2 2" xfId="8255" xr:uid="{8F294FEA-5549-4B33-A639-FD9B15CEA15C}"/>
    <cellStyle name="Normal 3 104 3 3 3" xfId="8256" xr:uid="{1713164E-ADB9-4DEC-85A2-7FEFA9CE392E}"/>
    <cellStyle name="Normal 3 104 3 4" xfId="8257" xr:uid="{FAEBC5E9-B63D-4919-893A-53BEF485643B}"/>
    <cellStyle name="Normal 3 104 3 4 2" xfId="8258" xr:uid="{46155378-6C07-479E-82DB-661E0348A396}"/>
    <cellStyle name="Normal 3 104 3 5" xfId="8259" xr:uid="{BD4CCF78-42BA-45B3-997C-CA7C58AA4167}"/>
    <cellStyle name="Normal 3 104 4" xfId="8260" xr:uid="{8C531A14-0A6F-4B26-BA09-0411EC6F67C8}"/>
    <cellStyle name="Normal 3 104 4 2" xfId="8261" xr:uid="{60964E35-BDAD-4EAB-8D1C-76B5C82EC52A}"/>
    <cellStyle name="Normal 3 104 4 2 2" xfId="8262" xr:uid="{76A9808E-93C3-4B5E-BDD7-F5E3B29E8989}"/>
    <cellStyle name="Normal 3 104 4 2 2 2" xfId="8263" xr:uid="{F8FB1F7E-A6E5-46A7-A15A-BDC091B6792C}"/>
    <cellStyle name="Normal 3 104 4 2 3" xfId="8264" xr:uid="{11008642-EF9C-425C-91E3-A5C952375FB9}"/>
    <cellStyle name="Normal 3 104 4 3" xfId="8265" xr:uid="{F32A5656-7F01-402D-BFF7-D24BE3A6E377}"/>
    <cellStyle name="Normal 3 104 4 3 2" xfId="8266" xr:uid="{5CABDE61-0504-44ED-A5FE-6F1BF22DD832}"/>
    <cellStyle name="Normal 3 104 4 3 2 2" xfId="8267" xr:uid="{AD7DF6DD-0C76-4E64-A621-B8372D7A258D}"/>
    <cellStyle name="Normal 3 104 4 3 3" xfId="8268" xr:uid="{FC2CBE88-96EA-4ACD-9A11-AA9327562EDF}"/>
    <cellStyle name="Normal 3 104 4 4" xfId="8269" xr:uid="{13BF55C5-1422-40CB-BE45-C213AF8401D5}"/>
    <cellStyle name="Normal 3 104 4 4 2" xfId="8270" xr:uid="{82B379E8-047F-4E0B-8DAA-0CB461C072C6}"/>
    <cellStyle name="Normal 3 104 4 5" xfId="8271" xr:uid="{26677A15-AD24-47A0-BEAE-1D4BB4E46C7E}"/>
    <cellStyle name="Normal 3 104 5" xfId="8272" xr:uid="{6C77C7B5-C478-4C88-8880-1C150FA917B3}"/>
    <cellStyle name="Normal 3 104 5 2" xfId="8273" xr:uid="{8328ECFC-ACEA-4B62-8FD7-E9ACC5064454}"/>
    <cellStyle name="Normal 3 104 5 2 2" xfId="8274" xr:uid="{FC013815-8037-4760-80F8-CC7E74CDE8FA}"/>
    <cellStyle name="Normal 3 104 5 2 2 2" xfId="8275" xr:uid="{3285FD2B-38D7-41A7-80FE-3D0781D03828}"/>
    <cellStyle name="Normal 3 104 5 2 3" xfId="8276" xr:uid="{D0B6618A-E9A7-4840-9197-DF2D0305EAA8}"/>
    <cellStyle name="Normal 3 104 5 3" xfId="8277" xr:uid="{4B4FF9EB-2542-41B9-B7AC-4EAE794CDD3D}"/>
    <cellStyle name="Normal 3 104 5 3 2" xfId="8278" xr:uid="{04C0B048-DDEA-4089-96D9-13B311D890BF}"/>
    <cellStyle name="Normal 3 104 5 3 2 2" xfId="8279" xr:uid="{77C32BD4-CC9B-4477-A5B0-3125F1EC30BA}"/>
    <cellStyle name="Normal 3 104 5 3 3" xfId="8280" xr:uid="{4F5F73C3-96E0-4194-BFA7-0CA2EF7862D4}"/>
    <cellStyle name="Normal 3 104 5 4" xfId="8281" xr:uid="{54669B6E-0987-432F-91A1-B7F486209A7A}"/>
    <cellStyle name="Normal 3 104 5 4 2" xfId="8282" xr:uid="{784E2003-382F-496A-AA38-F6722EB3A210}"/>
    <cellStyle name="Normal 3 104 5 5" xfId="8283" xr:uid="{CABE1FB8-98CB-45AC-B312-D5585001B9BE}"/>
    <cellStyle name="Normal 3 104 6" xfId="8284" xr:uid="{EB5ACE24-F15A-4BA7-BF72-4A3AC14E7D7F}"/>
    <cellStyle name="Normal 3 104 6 2" xfId="8285" xr:uid="{D27E3A29-EE22-44EF-B7A6-DB7644AA6558}"/>
    <cellStyle name="Normal 3 104 6 2 2" xfId="8286" xr:uid="{5E886AF7-C3B1-45A9-98CF-194F60BF82E7}"/>
    <cellStyle name="Normal 3 104 6 3" xfId="8287" xr:uid="{19BA667C-0928-4FBE-8B34-657227E44565}"/>
    <cellStyle name="Normal 3 104 7" xfId="8288" xr:uid="{064088DF-AAB7-498D-873C-A18FC1790D4E}"/>
    <cellStyle name="Normal 3 104 7 2" xfId="8289" xr:uid="{3988B066-AA01-473C-8450-CFF0F721E48D}"/>
    <cellStyle name="Normal 3 104 7 2 2" xfId="8290" xr:uid="{23ED70B8-427C-4233-9263-FA30E29E2673}"/>
    <cellStyle name="Normal 3 104 7 3" xfId="8291" xr:uid="{BF593A50-6B8E-487D-A744-11001BD6179B}"/>
    <cellStyle name="Normal 3 104 8" xfId="8292" xr:uid="{FD06AB17-F6C2-46B0-A946-CF051FB029C9}"/>
    <cellStyle name="Normal 3 104 8 2" xfId="8293" xr:uid="{3ECB83E2-8ADF-4ADF-BAEE-9E91A51A13F1}"/>
    <cellStyle name="Normal 3 104 9" xfId="8294" xr:uid="{5C3A2004-3A6B-4093-9A5F-B0055DAB7C78}"/>
    <cellStyle name="Normal 3 104_05DS" xfId="8295" xr:uid="{33D81ADC-9ECD-4806-8439-B6AD1DA4746C}"/>
    <cellStyle name="Normal 3 105" xfId="8296" xr:uid="{3F7EE65D-7C35-4CFF-A659-E6E9B7796891}"/>
    <cellStyle name="Normal 3 105 2" xfId="8297" xr:uid="{2BBB4F83-20CB-4B2F-8505-9C72F5353138}"/>
    <cellStyle name="Normal 3 105 2 2" xfId="8298" xr:uid="{427E5423-4B5C-4EC8-B66D-9C3CF391E114}"/>
    <cellStyle name="Normal 3 105 2 2 2" xfId="8299" xr:uid="{2F2E4FEF-450A-4497-BD6F-A00C4F9D40C0}"/>
    <cellStyle name="Normal 3 105 2 2 2 2" xfId="8300" xr:uid="{CF05A02B-EDAA-4845-8BBB-AE70FFBFB086}"/>
    <cellStyle name="Normal 3 105 2 2 2 2 2" xfId="8301" xr:uid="{B78D106E-5495-45FE-AD59-3898BA119B47}"/>
    <cellStyle name="Normal 3 105 2 2 2 3" xfId="8302" xr:uid="{0E1DC54F-D705-499F-8CE1-ED82B387A493}"/>
    <cellStyle name="Normal 3 105 2 2 3" xfId="8303" xr:uid="{BF4EB63C-1D53-43FF-8F28-2B2147BF37F1}"/>
    <cellStyle name="Normal 3 105 2 2 3 2" xfId="8304" xr:uid="{E4E9B425-B6CF-420E-82A7-DD4F649953CB}"/>
    <cellStyle name="Normal 3 105 2 2 3 2 2" xfId="8305" xr:uid="{67E5F262-9022-460C-A3D9-1E9611710D4F}"/>
    <cellStyle name="Normal 3 105 2 2 3 3" xfId="8306" xr:uid="{4C52401C-A50D-455C-B8BA-6B78D20E9B13}"/>
    <cellStyle name="Normal 3 105 2 2 4" xfId="8307" xr:uid="{7CD3205F-7540-4489-BDEA-15DFC50B277C}"/>
    <cellStyle name="Normal 3 105 2 2 4 2" xfId="8308" xr:uid="{13699350-0343-4968-933C-EACF38AF4201}"/>
    <cellStyle name="Normal 3 105 2 2 5" xfId="8309" xr:uid="{8E19E166-2298-4CA0-943C-DC29D7EFE08C}"/>
    <cellStyle name="Normal 3 105 2 3" xfId="8310" xr:uid="{F6E5EAEE-370F-4C4B-8334-3F570E752D27}"/>
    <cellStyle name="Normal 3 105 2 3 2" xfId="8311" xr:uid="{87BD485F-A18D-48D9-8137-5CC5AE75254E}"/>
    <cellStyle name="Normal 3 105 2 3 2 2" xfId="8312" xr:uid="{D9B9B94D-26FC-4FE9-BC3E-5D1DE990C8EF}"/>
    <cellStyle name="Normal 3 105 2 3 2 2 2" xfId="8313" xr:uid="{BEF9058D-C78A-4D76-A9BF-A2D61DF68942}"/>
    <cellStyle name="Normal 3 105 2 3 2 3" xfId="8314" xr:uid="{0DCD05D0-A2F2-4275-9435-BADA64BCDCEB}"/>
    <cellStyle name="Normal 3 105 2 3 3" xfId="8315" xr:uid="{D4CC6452-45D0-4468-9E6C-5E0F6B8E3E94}"/>
    <cellStyle name="Normal 3 105 2 3 3 2" xfId="8316" xr:uid="{8A57F6D1-FD2F-4295-85DB-638276D4A1E3}"/>
    <cellStyle name="Normal 3 105 2 3 3 2 2" xfId="8317" xr:uid="{785D69B9-9817-40F4-82BF-060BC278CB3E}"/>
    <cellStyle name="Normal 3 105 2 3 3 3" xfId="8318" xr:uid="{7D81AE1D-5672-4854-BE36-5371E5864955}"/>
    <cellStyle name="Normal 3 105 2 3 4" xfId="8319" xr:uid="{8C53B41E-A98C-4FBA-9FCA-4828EEA59A89}"/>
    <cellStyle name="Normal 3 105 2 3 4 2" xfId="8320" xr:uid="{0CE8D021-1EF2-4163-B354-EB5871234E9B}"/>
    <cellStyle name="Normal 3 105 2 3 5" xfId="8321" xr:uid="{328EC970-47FC-48D3-ADEF-C692CDD046B9}"/>
    <cellStyle name="Normal 3 105 2 4" xfId="8322" xr:uid="{D21248E1-700E-4FB9-81CE-36830A32FD6A}"/>
    <cellStyle name="Normal 3 105 2 4 2" xfId="8323" xr:uid="{F908A858-B0BE-4033-8337-77DCE46EE586}"/>
    <cellStyle name="Normal 3 105 2 4 2 2" xfId="8324" xr:uid="{DEAA0515-3012-48A4-A2E9-AAE9D3C42D4E}"/>
    <cellStyle name="Normal 3 105 2 4 2 2 2" xfId="8325" xr:uid="{7ED0D8B7-5B16-48A4-B601-9F34A7514AD1}"/>
    <cellStyle name="Normal 3 105 2 4 2 3" xfId="8326" xr:uid="{AE59E2AC-7A95-4407-A46F-B8543C50C3B7}"/>
    <cellStyle name="Normal 3 105 2 4 3" xfId="8327" xr:uid="{EC5A8634-6CEF-485E-88E3-F030E04EB7CE}"/>
    <cellStyle name="Normal 3 105 2 4 3 2" xfId="8328" xr:uid="{363DE0D8-FB8B-4D01-A173-0C0125E1E92B}"/>
    <cellStyle name="Normal 3 105 2 4 3 2 2" xfId="8329" xr:uid="{DBE51531-E5F9-4528-B407-D0FA10FD6034}"/>
    <cellStyle name="Normal 3 105 2 4 3 3" xfId="8330" xr:uid="{732F04B8-67A1-41C7-8BC3-7F4B30823D67}"/>
    <cellStyle name="Normal 3 105 2 4 4" xfId="8331" xr:uid="{ABC17DB7-1873-4AA3-A44E-CF1F95905568}"/>
    <cellStyle name="Normal 3 105 2 4 4 2" xfId="8332" xr:uid="{ADD407D4-3ADE-4BA0-B57D-0FF0A2170574}"/>
    <cellStyle name="Normal 3 105 2 4 5" xfId="8333" xr:uid="{9474E8CC-A6B5-4E7A-8857-DC7B399398DF}"/>
    <cellStyle name="Normal 3 105 2 5" xfId="8334" xr:uid="{B17BFCE8-794C-42AE-96FB-DCD741C54B00}"/>
    <cellStyle name="Normal 3 105 2 5 2" xfId="8335" xr:uid="{62AB9348-6D87-495B-95BF-0D4D6DB61C1B}"/>
    <cellStyle name="Normal 3 105 2 5 2 2" xfId="8336" xr:uid="{646E4542-8D6E-45B1-A025-23AD226B2886}"/>
    <cellStyle name="Normal 3 105 2 5 3" xfId="8337" xr:uid="{572A83AF-23F0-4E5A-88B9-45B51CD1658C}"/>
    <cellStyle name="Normal 3 105 2 6" xfId="8338" xr:uid="{456CC4FF-85F7-4645-AF39-B8BBE98E6A65}"/>
    <cellStyle name="Normal 3 105 2 6 2" xfId="8339" xr:uid="{EB1F7E58-B39C-4FC5-8691-1F319A80F321}"/>
    <cellStyle name="Normal 3 105 2 6 2 2" xfId="8340" xr:uid="{E8766BD4-868A-4A7A-A677-25A3EC7EA47A}"/>
    <cellStyle name="Normal 3 105 2 6 3" xfId="8341" xr:uid="{A642D102-AA76-46AE-958B-115802165081}"/>
    <cellStyle name="Normal 3 105 2 7" xfId="8342" xr:uid="{563FCD1F-5ADD-4933-B176-2F8F552F9778}"/>
    <cellStyle name="Normal 3 105 2 7 2" xfId="8343" xr:uid="{FD3C0131-02C7-4099-9A76-5E431683198B}"/>
    <cellStyle name="Normal 3 105 2 8" xfId="8344" xr:uid="{C11B5660-8955-4F37-B35D-246AA6513E64}"/>
    <cellStyle name="Normal 3 105 2_15NS" xfId="8345" xr:uid="{322F2769-85AF-42A5-8EEF-AA51D320F25A}"/>
    <cellStyle name="Normal 3 105 3" xfId="8346" xr:uid="{0C76FD26-070E-443E-A1CE-0048F6E3011B}"/>
    <cellStyle name="Normal 3 105 3 2" xfId="8347" xr:uid="{F8B8D1C1-A317-4979-882B-79BBC7F8042D}"/>
    <cellStyle name="Normal 3 105 3 2 2" xfId="8348" xr:uid="{ABADAE88-EF02-4E3C-89FE-5F621FE81422}"/>
    <cellStyle name="Normal 3 105 3 2 2 2" xfId="8349" xr:uid="{F4623011-F205-4589-94D7-E7FE96815298}"/>
    <cellStyle name="Normal 3 105 3 2 3" xfId="8350" xr:uid="{88FB83D5-F314-4070-8FCD-1221BCCDEE16}"/>
    <cellStyle name="Normal 3 105 3 3" xfId="8351" xr:uid="{D491CCD1-0BB3-44D9-90FF-C998C86CBC92}"/>
    <cellStyle name="Normal 3 105 3 3 2" xfId="8352" xr:uid="{BD8F9C54-9A9F-4D4E-B3AE-B0E84005BCF9}"/>
    <cellStyle name="Normal 3 105 3 3 2 2" xfId="8353" xr:uid="{4E3F49EF-06E8-4155-AE06-5637F1434281}"/>
    <cellStyle name="Normal 3 105 3 3 3" xfId="8354" xr:uid="{7E2720CA-2EA7-4243-8606-E3AC88235EB3}"/>
    <cellStyle name="Normal 3 105 3 4" xfId="8355" xr:uid="{99CE66A6-9F99-4151-8682-4BD2EEDB3E0D}"/>
    <cellStyle name="Normal 3 105 3 4 2" xfId="8356" xr:uid="{51E64A3E-0E23-4663-A13C-CEA3459502E1}"/>
    <cellStyle name="Normal 3 105 3 5" xfId="8357" xr:uid="{FED5E091-3A38-4FC0-B632-73AD7138E50B}"/>
    <cellStyle name="Normal 3 105 4" xfId="8358" xr:uid="{7E7D7A48-396A-48F8-ACBE-9D3496F4AE53}"/>
    <cellStyle name="Normal 3 105 4 2" xfId="8359" xr:uid="{C3353F69-76FA-41B8-B1CA-4C302C44B83F}"/>
    <cellStyle name="Normal 3 105 4 2 2" xfId="8360" xr:uid="{D9089061-141A-4BCC-A9E5-141F85C4BDE6}"/>
    <cellStyle name="Normal 3 105 4 2 2 2" xfId="8361" xr:uid="{EC4BF191-039F-4CD7-8CD1-CD9B50BD086D}"/>
    <cellStyle name="Normal 3 105 4 2 3" xfId="8362" xr:uid="{4F42C8EE-47E7-460D-A965-C4A7E25E189D}"/>
    <cellStyle name="Normal 3 105 4 3" xfId="8363" xr:uid="{440ED2F1-F2B7-4301-B465-8E643B0A084C}"/>
    <cellStyle name="Normal 3 105 4 3 2" xfId="8364" xr:uid="{AA15EBDC-4306-41B0-9911-0B7EAA75830A}"/>
    <cellStyle name="Normal 3 105 4 3 2 2" xfId="8365" xr:uid="{D0530925-377A-4580-B157-01548A3EA4EE}"/>
    <cellStyle name="Normal 3 105 4 3 3" xfId="8366" xr:uid="{526E1881-5D05-4DAB-9528-2BF88A6886E4}"/>
    <cellStyle name="Normal 3 105 4 4" xfId="8367" xr:uid="{B850BB82-E36F-4B11-93A2-F83D4AC19976}"/>
    <cellStyle name="Normal 3 105 4 4 2" xfId="8368" xr:uid="{7941A6C8-A7D8-44E6-9DAF-BAB86FACB381}"/>
    <cellStyle name="Normal 3 105 4 5" xfId="8369" xr:uid="{8A3B6E42-0F03-447A-AC2F-7583BE5E35AA}"/>
    <cellStyle name="Normal 3 105 5" xfId="8370" xr:uid="{28C55DC7-D35E-4F43-AE7F-BF2586FEF2D1}"/>
    <cellStyle name="Normal 3 105 5 2" xfId="8371" xr:uid="{8A6852E7-5B42-41FE-B0A9-6CBE68B2388C}"/>
    <cellStyle name="Normal 3 105 5 2 2" xfId="8372" xr:uid="{86184FC5-1B9F-45E1-A684-CBCA29E3712E}"/>
    <cellStyle name="Normal 3 105 5 2 2 2" xfId="8373" xr:uid="{4EEC05EE-B80C-4E88-838F-636E436D3FC6}"/>
    <cellStyle name="Normal 3 105 5 2 3" xfId="8374" xr:uid="{D88A2CE0-F1C4-4FC9-B533-FB396A3E8E87}"/>
    <cellStyle name="Normal 3 105 5 3" xfId="8375" xr:uid="{28EBDAA1-12EF-4ECA-A2A3-B4E5C42080E4}"/>
    <cellStyle name="Normal 3 105 5 3 2" xfId="8376" xr:uid="{40CA3714-10E5-4D6D-A7BF-5A66EDDD4F9D}"/>
    <cellStyle name="Normal 3 105 5 3 2 2" xfId="8377" xr:uid="{087F15A5-A8B3-423C-B791-4272D9EF267D}"/>
    <cellStyle name="Normal 3 105 5 3 3" xfId="8378" xr:uid="{F17FE482-8729-4635-A619-F3E5C26512BD}"/>
    <cellStyle name="Normal 3 105 5 4" xfId="8379" xr:uid="{49078CC5-940B-45BB-B92B-F2C9B284DB3F}"/>
    <cellStyle name="Normal 3 105 5 4 2" xfId="8380" xr:uid="{28FEBDF9-5BFE-4294-BA6F-E7AC9FD23AC3}"/>
    <cellStyle name="Normal 3 105 5 5" xfId="8381" xr:uid="{6FAC7D97-7106-4D9A-A1EC-522352062B9D}"/>
    <cellStyle name="Normal 3 105 6" xfId="8382" xr:uid="{ADE9721B-DA6A-4A73-9E17-5E38A29B8650}"/>
    <cellStyle name="Normal 3 105 6 2" xfId="8383" xr:uid="{765E63BE-D5B0-4990-AB1B-A16CA4683B56}"/>
    <cellStyle name="Normal 3 105 6 2 2" xfId="8384" xr:uid="{2AEA708D-774F-425D-AF8F-F7181033C3BF}"/>
    <cellStyle name="Normal 3 105 6 3" xfId="8385" xr:uid="{D519515C-372F-4B37-9B0E-610FC7B89941}"/>
    <cellStyle name="Normal 3 105 7" xfId="8386" xr:uid="{8653AFD9-66A5-4304-AB6F-94155300FF6A}"/>
    <cellStyle name="Normal 3 105 7 2" xfId="8387" xr:uid="{D5416C33-C565-4B3F-954D-7F6A77861531}"/>
    <cellStyle name="Normal 3 105 7 2 2" xfId="8388" xr:uid="{5C620341-1ABC-4B59-841C-9F62EDBC700F}"/>
    <cellStyle name="Normal 3 105 7 3" xfId="8389" xr:uid="{03006664-0658-4A21-BF3D-519910C8C714}"/>
    <cellStyle name="Normal 3 105 8" xfId="8390" xr:uid="{64194CDE-D351-48A2-BD90-5DADF5FB0930}"/>
    <cellStyle name="Normal 3 105 8 2" xfId="8391" xr:uid="{881AE22E-EA10-4835-AD31-AE33D1469252}"/>
    <cellStyle name="Normal 3 105 9" xfId="8392" xr:uid="{E2198F2D-F0E5-495A-95BC-47829D52F32F}"/>
    <cellStyle name="Normal 3 105_05DS" xfId="8393" xr:uid="{77E34B52-A74E-45A0-89D2-05E90C6A759F}"/>
    <cellStyle name="Normal 3 106" xfId="8394" xr:uid="{EAA1DFE2-5CF0-4464-93AF-9B95A91854C4}"/>
    <cellStyle name="Normal 3 106 2" xfId="8395" xr:uid="{79ED84DB-C4DF-41C5-AA61-3D4B6FF0229C}"/>
    <cellStyle name="Normal 3 106 2 2" xfId="8396" xr:uid="{87D98EFB-8B69-4A16-B3AE-EBA9E0B47BDE}"/>
    <cellStyle name="Normal 3 106 2 2 2" xfId="8397" xr:uid="{2E1CC2C5-F22B-4C81-A4C1-C169587738F0}"/>
    <cellStyle name="Normal 3 106 2 2 2 2" xfId="8398" xr:uid="{E8C9FEB2-3446-457D-B92D-B89EAFB84939}"/>
    <cellStyle name="Normal 3 106 2 2 2 2 2" xfId="8399" xr:uid="{3EFFCFAA-A326-4DE9-AE1B-7A4C7A86184E}"/>
    <cellStyle name="Normal 3 106 2 2 2 3" xfId="8400" xr:uid="{6CD966C5-80A7-4699-9F46-1B75031B7CA2}"/>
    <cellStyle name="Normal 3 106 2 2 3" xfId="8401" xr:uid="{7DFC60A8-A098-4D13-9D37-67342C50109A}"/>
    <cellStyle name="Normal 3 106 2 2 3 2" xfId="8402" xr:uid="{70EE12C6-C9CE-4A81-8ECC-C9D16EA980DD}"/>
    <cellStyle name="Normal 3 106 2 2 3 2 2" xfId="8403" xr:uid="{F26292D9-8284-4974-98E0-37A03DEE0647}"/>
    <cellStyle name="Normal 3 106 2 2 3 3" xfId="8404" xr:uid="{CF963EDE-B394-428A-8A8F-AFC91C7E7877}"/>
    <cellStyle name="Normal 3 106 2 2 4" xfId="8405" xr:uid="{EE477D06-985D-4235-9AB6-6C7005BD04F4}"/>
    <cellStyle name="Normal 3 106 2 2 4 2" xfId="8406" xr:uid="{EF30D2E8-1A28-4055-A59A-AF0E2A11E3E6}"/>
    <cellStyle name="Normal 3 106 2 2 5" xfId="8407" xr:uid="{77887000-540F-4630-B82B-6474C7ACAA30}"/>
    <cellStyle name="Normal 3 106 2 3" xfId="8408" xr:uid="{A1BF209F-0FBB-4B4D-B9C3-84839A2E42E0}"/>
    <cellStyle name="Normal 3 106 2 3 2" xfId="8409" xr:uid="{CA8F89EB-3251-4741-84D8-1247278E2019}"/>
    <cellStyle name="Normal 3 106 2 3 2 2" xfId="8410" xr:uid="{530FCB22-AB62-47F7-940F-1A70031A9EFF}"/>
    <cellStyle name="Normal 3 106 2 3 2 2 2" xfId="8411" xr:uid="{0A70B45B-D4EB-4BBC-BF16-1D705EFC136F}"/>
    <cellStyle name="Normal 3 106 2 3 2 3" xfId="8412" xr:uid="{B894687F-EBAD-445A-BEE3-FD67E77F7F1A}"/>
    <cellStyle name="Normal 3 106 2 3 3" xfId="8413" xr:uid="{D3126CE3-B88A-4B9C-83C4-EC780F422655}"/>
    <cellStyle name="Normal 3 106 2 3 3 2" xfId="8414" xr:uid="{4D12A0F0-EAF6-4C5D-9E9E-F38569F5D64F}"/>
    <cellStyle name="Normal 3 106 2 3 3 2 2" xfId="8415" xr:uid="{849BAED0-5789-48CC-A76B-381A9E66AFB3}"/>
    <cellStyle name="Normal 3 106 2 3 3 3" xfId="8416" xr:uid="{BCFE5097-FC9C-4B60-8748-99A45A5907D3}"/>
    <cellStyle name="Normal 3 106 2 3 4" xfId="8417" xr:uid="{A437937D-1FBA-40D0-89C0-F74D34148A22}"/>
    <cellStyle name="Normal 3 106 2 3 4 2" xfId="8418" xr:uid="{C8168F9C-9075-4654-978F-8CF6B46E73FB}"/>
    <cellStyle name="Normal 3 106 2 3 5" xfId="8419" xr:uid="{5AF8F164-3A50-4797-9268-7D67D7ED09D5}"/>
    <cellStyle name="Normal 3 106 2 4" xfId="8420" xr:uid="{2B150401-9DD7-42E6-96B1-FB3F284FD18F}"/>
    <cellStyle name="Normal 3 106 2 4 2" xfId="8421" xr:uid="{1DAC040C-91A9-426C-8D2F-F5C505B8B6B6}"/>
    <cellStyle name="Normal 3 106 2 4 2 2" xfId="8422" xr:uid="{C3B5A289-3999-4C6D-8EF8-F464FCDA167E}"/>
    <cellStyle name="Normal 3 106 2 4 2 2 2" xfId="8423" xr:uid="{D0CED1C6-C7F0-4E95-9BB0-09BDEFEB67E1}"/>
    <cellStyle name="Normal 3 106 2 4 2 3" xfId="8424" xr:uid="{4DA605B0-9AF9-4686-A7D4-B3539B91F4BA}"/>
    <cellStyle name="Normal 3 106 2 4 3" xfId="8425" xr:uid="{FB5C50FB-6511-4209-B198-CB5FAFD1C4D6}"/>
    <cellStyle name="Normal 3 106 2 4 3 2" xfId="8426" xr:uid="{8F6D5919-80C5-48C1-AAE6-A2F60B153E96}"/>
    <cellStyle name="Normal 3 106 2 4 3 2 2" xfId="8427" xr:uid="{D6DA683B-31E4-484A-8555-FDCFFEDAADC7}"/>
    <cellStyle name="Normal 3 106 2 4 3 3" xfId="8428" xr:uid="{250B873B-3DBF-4A66-8215-FB07E9A0FFFA}"/>
    <cellStyle name="Normal 3 106 2 4 4" xfId="8429" xr:uid="{959EF123-9629-4EC0-A806-F424B346D29E}"/>
    <cellStyle name="Normal 3 106 2 4 4 2" xfId="8430" xr:uid="{4A28018C-1831-461E-9064-6322FE37F6A6}"/>
    <cellStyle name="Normal 3 106 2 4 5" xfId="8431" xr:uid="{AD047AE4-0B49-43C8-BF1E-CE073F3FDC37}"/>
    <cellStyle name="Normal 3 106 2 5" xfId="8432" xr:uid="{E4E4DB44-A279-4F99-A65F-F5F9F40BB5D0}"/>
    <cellStyle name="Normal 3 106 2 5 2" xfId="8433" xr:uid="{C1B9B4F2-4D4C-4532-B430-E25B1C6EC8CC}"/>
    <cellStyle name="Normal 3 106 2 5 2 2" xfId="8434" xr:uid="{13639B7F-D4E5-42B4-A4DB-8780A5E2F8A6}"/>
    <cellStyle name="Normal 3 106 2 5 3" xfId="8435" xr:uid="{F46385FE-088B-4355-9118-E77DA5770A21}"/>
    <cellStyle name="Normal 3 106 2 6" xfId="8436" xr:uid="{31D1F9CD-FE22-4A0B-8897-BE3A43CFBA7D}"/>
    <cellStyle name="Normal 3 106 2 6 2" xfId="8437" xr:uid="{618B81BF-39B7-48DB-9616-480E700DF667}"/>
    <cellStyle name="Normal 3 106 2 6 2 2" xfId="8438" xr:uid="{6BF61F61-8137-4A49-B4CC-91C73A0127C3}"/>
    <cellStyle name="Normal 3 106 2 6 3" xfId="8439" xr:uid="{C0B3792C-3834-498F-85F0-F0BDDCC5394A}"/>
    <cellStyle name="Normal 3 106 2 7" xfId="8440" xr:uid="{95C45079-F824-4EC1-96C6-6C9EC540956E}"/>
    <cellStyle name="Normal 3 106 2 7 2" xfId="8441" xr:uid="{3138A274-3761-479F-9301-5F07DCCE5E86}"/>
    <cellStyle name="Normal 3 106 2 8" xfId="8442" xr:uid="{41D5CA88-C175-4E63-ACBC-ED1966C79022}"/>
    <cellStyle name="Normal 3 106 2_15NS" xfId="8443" xr:uid="{23D69C4A-EA18-4B35-B808-F0336866D983}"/>
    <cellStyle name="Normal 3 106 3" xfId="8444" xr:uid="{F406BA34-F890-48B1-96E8-34B67EE8CD35}"/>
    <cellStyle name="Normal 3 106 3 2" xfId="8445" xr:uid="{85FCC79B-4645-4553-B636-2F49CF863E6F}"/>
    <cellStyle name="Normal 3 106 3 2 2" xfId="8446" xr:uid="{F0363D48-97D0-4FD6-9A2D-F38C04AD8B56}"/>
    <cellStyle name="Normal 3 106 3 2 2 2" xfId="8447" xr:uid="{F6DAE546-C447-4B0E-85D8-5DBF7E77682A}"/>
    <cellStyle name="Normal 3 106 3 2 3" xfId="8448" xr:uid="{EF6D964C-ABF5-46D5-AEC9-F1AE039EEFFC}"/>
    <cellStyle name="Normal 3 106 3 3" xfId="8449" xr:uid="{4C3F0669-3F1F-4053-AA3E-3ED592871ABF}"/>
    <cellStyle name="Normal 3 106 3 3 2" xfId="8450" xr:uid="{437D2467-304D-479E-BDED-63DA0DBC597D}"/>
    <cellStyle name="Normal 3 106 3 3 2 2" xfId="8451" xr:uid="{B62FF2CE-5F1F-4959-97B8-D3547A3A24FD}"/>
    <cellStyle name="Normal 3 106 3 3 3" xfId="8452" xr:uid="{79D0AA5B-F96B-4D79-A909-3F8F317CC5D0}"/>
    <cellStyle name="Normal 3 106 3 4" xfId="8453" xr:uid="{A21E390B-78DF-4FAC-ABD7-C187DB844874}"/>
    <cellStyle name="Normal 3 106 3 4 2" xfId="8454" xr:uid="{073814C3-2F94-431D-AB4F-E24675FDFF02}"/>
    <cellStyle name="Normal 3 106 3 5" xfId="8455" xr:uid="{5E338DA5-3FC6-4F38-960A-E3ECF863CED3}"/>
    <cellStyle name="Normal 3 106 4" xfId="8456" xr:uid="{303822A1-1290-4159-B656-56A4AB4B80AB}"/>
    <cellStyle name="Normal 3 106 4 2" xfId="8457" xr:uid="{C5F55ED6-A3E2-4217-A7B9-7E25090B42A7}"/>
    <cellStyle name="Normal 3 106 4 2 2" xfId="8458" xr:uid="{4046BDC0-0102-43B8-92A5-DA265E96A0A8}"/>
    <cellStyle name="Normal 3 106 4 2 2 2" xfId="8459" xr:uid="{5DF6C56A-714E-4CE3-8DDE-D1B970458772}"/>
    <cellStyle name="Normal 3 106 4 2 3" xfId="8460" xr:uid="{056D32D1-692E-4CED-A6BE-9B77B0936F9E}"/>
    <cellStyle name="Normal 3 106 4 3" xfId="8461" xr:uid="{D7E92D60-E04C-43F0-8A24-D356F63213A7}"/>
    <cellStyle name="Normal 3 106 4 3 2" xfId="8462" xr:uid="{FA35ED72-87E0-48C0-AF8A-C3519C42ED68}"/>
    <cellStyle name="Normal 3 106 4 3 2 2" xfId="8463" xr:uid="{2DF8FBF0-3AB8-44A2-B6B7-1D49670FE628}"/>
    <cellStyle name="Normal 3 106 4 3 3" xfId="8464" xr:uid="{4645D025-8C8E-4C13-B8CD-5936254E83A4}"/>
    <cellStyle name="Normal 3 106 4 4" xfId="8465" xr:uid="{2F1928A4-46F1-486F-A99C-BDEC4E55EBD3}"/>
    <cellStyle name="Normal 3 106 4 4 2" xfId="8466" xr:uid="{D6C8656A-3807-407A-90C9-CB8CDE844933}"/>
    <cellStyle name="Normal 3 106 4 5" xfId="8467" xr:uid="{FF0F5753-1D16-4DF9-8861-C227B64C6BD7}"/>
    <cellStyle name="Normal 3 106 5" xfId="8468" xr:uid="{0C05D32A-21EC-40EC-A54E-1FC5184F951F}"/>
    <cellStyle name="Normal 3 106 5 2" xfId="8469" xr:uid="{A1E34322-11EF-4601-BC18-E8E80486B261}"/>
    <cellStyle name="Normal 3 106 5 2 2" xfId="8470" xr:uid="{BF2D15E5-E046-4C11-8353-008C0BC81BA7}"/>
    <cellStyle name="Normal 3 106 5 2 2 2" xfId="8471" xr:uid="{98C44029-A426-4B33-A612-20DB430B49E1}"/>
    <cellStyle name="Normal 3 106 5 2 3" xfId="8472" xr:uid="{120DF1C8-E9FD-4B71-8826-F0C1E9B421EB}"/>
    <cellStyle name="Normal 3 106 5 3" xfId="8473" xr:uid="{2F108FFF-68B0-49A4-B497-9A1406757392}"/>
    <cellStyle name="Normal 3 106 5 3 2" xfId="8474" xr:uid="{6FFD1922-EB14-43C2-BBBF-F18E1DDEADD1}"/>
    <cellStyle name="Normal 3 106 5 3 2 2" xfId="8475" xr:uid="{F058D5EA-7676-429D-8F9D-3313EE763AB2}"/>
    <cellStyle name="Normal 3 106 5 3 3" xfId="8476" xr:uid="{13022CEE-8FB2-4E15-B599-0B29C924BBA9}"/>
    <cellStyle name="Normal 3 106 5 4" xfId="8477" xr:uid="{173EC19C-50C3-4E16-B6A3-150B3A467642}"/>
    <cellStyle name="Normal 3 106 5 4 2" xfId="8478" xr:uid="{55FDDB30-80D4-4BAC-BEC6-80743B609EC1}"/>
    <cellStyle name="Normal 3 106 5 5" xfId="8479" xr:uid="{E49A2A6C-798B-4543-A6C7-F2A81495C779}"/>
    <cellStyle name="Normal 3 106 6" xfId="8480" xr:uid="{8B738214-875B-4820-88CA-7345FC912B00}"/>
    <cellStyle name="Normal 3 106 6 2" xfId="8481" xr:uid="{252B7210-C87E-4D75-A477-5198864EE616}"/>
    <cellStyle name="Normal 3 106 6 2 2" xfId="8482" xr:uid="{C03AC840-E59C-49A6-826B-A2A163318270}"/>
    <cellStyle name="Normal 3 106 6 3" xfId="8483" xr:uid="{066578FE-3F3C-457E-A6E6-FE0AA14F3937}"/>
    <cellStyle name="Normal 3 106 7" xfId="8484" xr:uid="{32CD2368-9222-4614-857E-582D2DD59190}"/>
    <cellStyle name="Normal 3 106 7 2" xfId="8485" xr:uid="{FE4BFBDD-B71E-4944-ADA4-6B334E49AA77}"/>
    <cellStyle name="Normal 3 106 7 2 2" xfId="8486" xr:uid="{288E1F5F-E2D3-4556-ACFC-43CF581643E8}"/>
    <cellStyle name="Normal 3 106 7 3" xfId="8487" xr:uid="{A24E8C2B-331E-486E-92CD-43A04B5A0B92}"/>
    <cellStyle name="Normal 3 106 8" xfId="8488" xr:uid="{F1BF91AF-B70D-4027-B5E3-BDDDD638FDA3}"/>
    <cellStyle name="Normal 3 106 8 2" xfId="8489" xr:uid="{360495B0-A328-4603-964F-3A3094FBD2C2}"/>
    <cellStyle name="Normal 3 106 9" xfId="8490" xr:uid="{DC14FEE6-C152-4C02-9503-2D3074969B19}"/>
    <cellStyle name="Normal 3 106_05DS" xfId="8491" xr:uid="{9EE4D96D-0530-4018-BA60-622D0CA3647D}"/>
    <cellStyle name="Normal 3 107" xfId="8492" xr:uid="{9B064940-6254-4964-9CB8-519B2A06CDA6}"/>
    <cellStyle name="Normal 3 107 2" xfId="8493" xr:uid="{45BD336B-BECC-4F57-9F21-880F94B9D770}"/>
    <cellStyle name="Normal 3 107 2 2" xfId="8494" xr:uid="{22C21454-99EE-4DF8-B679-FD08516794D0}"/>
    <cellStyle name="Normal 3 107 2 2 2" xfId="8495" xr:uid="{BB5BA64F-E35A-4387-99AD-CA8EFE3F1E73}"/>
    <cellStyle name="Normal 3 107 2 2 2 2" xfId="8496" xr:uid="{C861CCC1-1683-461D-9BCA-7F152927C759}"/>
    <cellStyle name="Normal 3 107 2 2 2 2 2" xfId="8497" xr:uid="{907B124B-211E-4EA9-A463-9AD02CD93BFA}"/>
    <cellStyle name="Normal 3 107 2 2 2 3" xfId="8498" xr:uid="{691FEB02-9034-40A6-A09F-78D035280B0F}"/>
    <cellStyle name="Normal 3 107 2 2 3" xfId="8499" xr:uid="{15CA2D68-B8FD-4DB4-B19C-44F7A6C51A45}"/>
    <cellStyle name="Normal 3 107 2 2 3 2" xfId="8500" xr:uid="{233236E6-4FA8-43E5-B716-09E9D1ADFEE8}"/>
    <cellStyle name="Normal 3 107 2 2 3 2 2" xfId="8501" xr:uid="{B3BF6B0C-4F98-49CB-8425-994C6A1D422C}"/>
    <cellStyle name="Normal 3 107 2 2 3 3" xfId="8502" xr:uid="{C1E961E2-9954-46DE-BE49-8F65DCF94E7A}"/>
    <cellStyle name="Normal 3 107 2 2 4" xfId="8503" xr:uid="{8570AC5A-4439-4EEB-BA8B-03A5F7616771}"/>
    <cellStyle name="Normal 3 107 2 2 4 2" xfId="8504" xr:uid="{B630BFB8-732E-41E3-A332-DF85E02FA115}"/>
    <cellStyle name="Normal 3 107 2 2 5" xfId="8505" xr:uid="{F7C390D6-BB73-4796-BA78-34C7EF3F3E89}"/>
    <cellStyle name="Normal 3 107 2 3" xfId="8506" xr:uid="{8CC682B5-843D-47FA-8744-205CED7DF09A}"/>
    <cellStyle name="Normal 3 107 2 3 2" xfId="8507" xr:uid="{4DC2E2C7-1C7B-4795-A6F8-BBA3E0090F1A}"/>
    <cellStyle name="Normal 3 107 2 3 2 2" xfId="8508" xr:uid="{4134AFB7-1FCC-440B-9C2B-F7B518111008}"/>
    <cellStyle name="Normal 3 107 2 3 2 2 2" xfId="8509" xr:uid="{A286FCF8-D1F0-4D71-A106-44EF2D00A49B}"/>
    <cellStyle name="Normal 3 107 2 3 2 3" xfId="8510" xr:uid="{85741278-8C03-44E7-9495-00B98773315D}"/>
    <cellStyle name="Normal 3 107 2 3 3" xfId="8511" xr:uid="{8404A0AC-BE7E-463E-A273-1D4A20B28D06}"/>
    <cellStyle name="Normal 3 107 2 3 3 2" xfId="8512" xr:uid="{5DC97F83-4863-4F17-B12C-53957DA67661}"/>
    <cellStyle name="Normal 3 107 2 3 3 2 2" xfId="8513" xr:uid="{C13463A6-8750-4F1F-8B3C-0BA4827912CF}"/>
    <cellStyle name="Normal 3 107 2 3 3 3" xfId="8514" xr:uid="{6A510EC1-4F58-4482-A1F2-8BBE26E37AAE}"/>
    <cellStyle name="Normal 3 107 2 3 4" xfId="8515" xr:uid="{B944981E-7D5F-45F4-952E-2F2E2546334A}"/>
    <cellStyle name="Normal 3 107 2 3 4 2" xfId="8516" xr:uid="{80BFF9E2-E2BC-4435-A3EB-69C716789821}"/>
    <cellStyle name="Normal 3 107 2 3 5" xfId="8517" xr:uid="{CF3C94E2-FF7D-43E9-AA57-9069D864651F}"/>
    <cellStyle name="Normal 3 107 2 4" xfId="8518" xr:uid="{5F768450-B4AA-4A98-A61B-34EAAC86BF25}"/>
    <cellStyle name="Normal 3 107 2 4 2" xfId="8519" xr:uid="{84655F33-26D9-4AF5-8D1D-D0F51EBA7EBA}"/>
    <cellStyle name="Normal 3 107 2 4 2 2" xfId="8520" xr:uid="{AABEB33E-AEE9-4B0A-93AB-C305EA7FBE4B}"/>
    <cellStyle name="Normal 3 107 2 4 2 2 2" xfId="8521" xr:uid="{CFE3FC6C-15E3-46F0-B13A-0D9E5CE18D04}"/>
    <cellStyle name="Normal 3 107 2 4 2 3" xfId="8522" xr:uid="{D73E2B1A-63CB-4E9D-9ABA-C0B7FA397010}"/>
    <cellStyle name="Normal 3 107 2 4 3" xfId="8523" xr:uid="{72C16A41-411D-4A6E-9FE9-9F0539C5CF5D}"/>
    <cellStyle name="Normal 3 107 2 4 3 2" xfId="8524" xr:uid="{EFDFA6AE-5BC7-4AD8-8B31-8235C65DCFD3}"/>
    <cellStyle name="Normal 3 107 2 4 3 2 2" xfId="8525" xr:uid="{B4A6DBC9-54F4-464E-9325-2317A31EA80E}"/>
    <cellStyle name="Normal 3 107 2 4 3 3" xfId="8526" xr:uid="{EA555EA7-E7CE-46EB-97D7-2F6BA63826B9}"/>
    <cellStyle name="Normal 3 107 2 4 4" xfId="8527" xr:uid="{406CAD4A-9914-4384-BBB0-4CCBD023321A}"/>
    <cellStyle name="Normal 3 107 2 4 4 2" xfId="8528" xr:uid="{B849C62A-45A4-46F0-9565-8EAE4858306F}"/>
    <cellStyle name="Normal 3 107 2 4 5" xfId="8529" xr:uid="{C2604490-3BB4-4AEE-ACF1-2ABDA4B19A81}"/>
    <cellStyle name="Normal 3 107 2 5" xfId="8530" xr:uid="{6A035921-E585-4F65-84D1-B8C26FC83150}"/>
    <cellStyle name="Normal 3 107 2 5 2" xfId="8531" xr:uid="{79373FF2-886C-4C41-813C-B28DFAF1D720}"/>
    <cellStyle name="Normal 3 107 2 5 2 2" xfId="8532" xr:uid="{C7677B45-7523-4F31-9F03-53C1A005B970}"/>
    <cellStyle name="Normal 3 107 2 5 3" xfId="8533" xr:uid="{AD746F38-33DD-4618-B881-A6BE79A0B6C2}"/>
    <cellStyle name="Normal 3 107 2 6" xfId="8534" xr:uid="{9875F3D6-F016-49C6-AC1C-9FDB1A15B551}"/>
    <cellStyle name="Normal 3 107 2 6 2" xfId="8535" xr:uid="{8415E3F5-E00C-4F97-B7C0-5BA4EB036BA8}"/>
    <cellStyle name="Normal 3 107 2 6 2 2" xfId="8536" xr:uid="{D5A63136-BE70-426D-9BEC-E3D3A5343352}"/>
    <cellStyle name="Normal 3 107 2 6 3" xfId="8537" xr:uid="{23CE2912-D460-4C3D-802E-1DB6B8A50E17}"/>
    <cellStyle name="Normal 3 107 2 7" xfId="8538" xr:uid="{365092B7-AACC-4BD0-8B82-8E4B5DC4D1DC}"/>
    <cellStyle name="Normal 3 107 2 7 2" xfId="8539" xr:uid="{FFD78AB3-8FB9-4E9F-93BC-13129AF96BCB}"/>
    <cellStyle name="Normal 3 107 2 8" xfId="8540" xr:uid="{B6C9DF57-CA84-4EC0-9C46-05E43FE9CB88}"/>
    <cellStyle name="Normal 3 107 2_15NS" xfId="8541" xr:uid="{8165B086-2F89-4DE2-AEBB-14FDBA30F0B7}"/>
    <cellStyle name="Normal 3 107 3" xfId="8542" xr:uid="{B13D08CF-F8F7-4F59-9317-44A8172A27B6}"/>
    <cellStyle name="Normal 3 107 3 2" xfId="8543" xr:uid="{B58DE0F2-8D5B-48E3-968F-48A829C58267}"/>
    <cellStyle name="Normal 3 107 3 2 2" xfId="8544" xr:uid="{A1BEAE56-6490-4318-BE88-3CBD3E3AE243}"/>
    <cellStyle name="Normal 3 107 3 2 2 2" xfId="8545" xr:uid="{F07953BA-981D-4EA3-88E0-8B44E061CCA9}"/>
    <cellStyle name="Normal 3 107 3 2 3" xfId="8546" xr:uid="{0786B5D4-D417-46E0-8808-64032B8D9F4A}"/>
    <cellStyle name="Normal 3 107 3 3" xfId="8547" xr:uid="{4B897414-27DD-447D-A716-867C92A5B5ED}"/>
    <cellStyle name="Normal 3 107 3 3 2" xfId="8548" xr:uid="{6E5EBC48-206E-4413-9AE0-57323FC9D163}"/>
    <cellStyle name="Normal 3 107 3 3 2 2" xfId="8549" xr:uid="{4AE002F5-62E2-4F6D-A020-C2718F1943A5}"/>
    <cellStyle name="Normal 3 107 3 3 3" xfId="8550" xr:uid="{046501B6-5390-4618-913A-E84543EA3738}"/>
    <cellStyle name="Normal 3 107 3 4" xfId="8551" xr:uid="{81CD6AAC-42E8-403F-851D-0FBE7ABB5840}"/>
    <cellStyle name="Normal 3 107 3 4 2" xfId="8552" xr:uid="{3DDF2410-9F17-439C-B0C4-51ED92B822E1}"/>
    <cellStyle name="Normal 3 107 3 5" xfId="8553" xr:uid="{A86DECE2-A83F-4E46-AFE9-D2F5171710F3}"/>
    <cellStyle name="Normal 3 107 4" xfId="8554" xr:uid="{2BF5A827-DE8C-4442-8595-14460B0BBED7}"/>
    <cellStyle name="Normal 3 107 4 2" xfId="8555" xr:uid="{9B4110AE-E86E-49CE-8032-46C0CA6765F1}"/>
    <cellStyle name="Normal 3 107 4 2 2" xfId="8556" xr:uid="{DF3A2D90-3BA5-48F6-91AA-9B64EC4A0BD5}"/>
    <cellStyle name="Normal 3 107 4 2 2 2" xfId="8557" xr:uid="{CA796E67-2A07-4D38-BBE9-4C6A20D046BF}"/>
    <cellStyle name="Normal 3 107 4 2 3" xfId="8558" xr:uid="{FE9CE106-7EFD-4F3D-B76C-81F5CB0CD9CF}"/>
    <cellStyle name="Normal 3 107 4 3" xfId="8559" xr:uid="{F137579F-0AB1-4E67-839D-C204A7F957B3}"/>
    <cellStyle name="Normal 3 107 4 3 2" xfId="8560" xr:uid="{AB4E14E2-FCD1-41E4-A17C-1882B26FBB20}"/>
    <cellStyle name="Normal 3 107 4 3 2 2" xfId="8561" xr:uid="{7532FA7D-F0FE-46ED-B19A-4B4C0A4CD7C5}"/>
    <cellStyle name="Normal 3 107 4 3 3" xfId="8562" xr:uid="{7586E494-BA5B-4161-9DFA-51488EA7B25F}"/>
    <cellStyle name="Normal 3 107 4 4" xfId="8563" xr:uid="{6B1810CA-CA52-4319-96D7-370D2FF64DB9}"/>
    <cellStyle name="Normal 3 107 4 4 2" xfId="8564" xr:uid="{464CF62A-2FA2-40D9-9BB5-C5E90CB8C53A}"/>
    <cellStyle name="Normal 3 107 4 5" xfId="8565" xr:uid="{5D326CCC-9982-4122-A5AE-20D44096CEC7}"/>
    <cellStyle name="Normal 3 107 5" xfId="8566" xr:uid="{DDD7CB9A-72BA-4211-9204-CBF47A2ED4E5}"/>
    <cellStyle name="Normal 3 107 5 2" xfId="8567" xr:uid="{AAA41005-D31E-466C-95FE-28B4966ED54E}"/>
    <cellStyle name="Normal 3 107 5 2 2" xfId="8568" xr:uid="{91E2EA8E-115C-423D-9AA8-676C43B02660}"/>
    <cellStyle name="Normal 3 107 5 2 2 2" xfId="8569" xr:uid="{2C0569B1-1E83-4314-B51C-CD62B9C21072}"/>
    <cellStyle name="Normal 3 107 5 2 3" xfId="8570" xr:uid="{48268611-9AD6-4BE9-99AB-9D7AE288B3BF}"/>
    <cellStyle name="Normal 3 107 5 3" xfId="8571" xr:uid="{81839EDC-E0CE-406C-9BD6-00AD2346F861}"/>
    <cellStyle name="Normal 3 107 5 3 2" xfId="8572" xr:uid="{B26BC999-C077-4191-A60E-2C00FB1D0CB7}"/>
    <cellStyle name="Normal 3 107 5 3 2 2" xfId="8573" xr:uid="{9F37FAFB-7958-425C-A9B0-A6E1B7D9EC4F}"/>
    <cellStyle name="Normal 3 107 5 3 3" xfId="8574" xr:uid="{C4366334-60C0-4CEA-B0A9-15D7EBE5E5CB}"/>
    <cellStyle name="Normal 3 107 5 4" xfId="8575" xr:uid="{426C1E81-9086-4006-B847-AB13D0F438EA}"/>
    <cellStyle name="Normal 3 107 5 4 2" xfId="8576" xr:uid="{8147D76D-23CF-4B09-91B5-DD5DEC9877F0}"/>
    <cellStyle name="Normal 3 107 5 5" xfId="8577" xr:uid="{1643F881-3506-482A-AB61-74CB17A74782}"/>
    <cellStyle name="Normal 3 107 6" xfId="8578" xr:uid="{40E50026-FC41-4F44-A082-F931D2B1CE51}"/>
    <cellStyle name="Normal 3 107 6 2" xfId="8579" xr:uid="{EDBB7044-ABCE-48AC-B104-CEE129D8C529}"/>
    <cellStyle name="Normal 3 107 6 2 2" xfId="8580" xr:uid="{2CD81B35-4875-4357-896B-506F10A07EC6}"/>
    <cellStyle name="Normal 3 107 6 3" xfId="8581" xr:uid="{6EE83B86-3A99-447A-AFAE-C65DE5B72C95}"/>
    <cellStyle name="Normal 3 107 7" xfId="8582" xr:uid="{E4F7E21B-6972-4E20-8E43-E5D09F8A178C}"/>
    <cellStyle name="Normal 3 107 7 2" xfId="8583" xr:uid="{17771D6F-6BDE-43DA-9111-CE419B70A3BE}"/>
    <cellStyle name="Normal 3 107 7 2 2" xfId="8584" xr:uid="{21B51F8F-190B-412D-9384-B2BC2D132F8F}"/>
    <cellStyle name="Normal 3 107 7 3" xfId="8585" xr:uid="{D35B3372-05A5-4C11-998D-55852D7C7EAC}"/>
    <cellStyle name="Normal 3 107 8" xfId="8586" xr:uid="{E432A24E-8402-4F48-9044-61E14D22C76B}"/>
    <cellStyle name="Normal 3 107 8 2" xfId="8587" xr:uid="{CA168240-B8F7-4769-8FCD-77D8271AC77C}"/>
    <cellStyle name="Normal 3 107 9" xfId="8588" xr:uid="{2EF30EFB-08E7-4F47-BD85-572807CCE20C}"/>
    <cellStyle name="Normal 3 107_05DS" xfId="8589" xr:uid="{52A92063-91AE-4189-B593-6B62F1C5DBE0}"/>
    <cellStyle name="Normal 3 108" xfId="8590" xr:uid="{217A9AEF-3CFA-408B-BF05-571DD811480C}"/>
    <cellStyle name="Normal 3 108 2" xfId="8591" xr:uid="{7297F34F-BB53-4E5B-B60E-F1B2AFE48473}"/>
    <cellStyle name="Normal 3 108 2 2" xfId="8592" xr:uid="{D92AE74B-4715-4313-B747-35AE72600365}"/>
    <cellStyle name="Normal 3 108 2 2 2" xfId="8593" xr:uid="{65928423-956D-4631-AA0F-BC798EAB5463}"/>
    <cellStyle name="Normal 3 108 2 2 2 2" xfId="8594" xr:uid="{3616C435-8DBE-467A-9D10-71A7861B7198}"/>
    <cellStyle name="Normal 3 108 2 2 2 2 2" xfId="8595" xr:uid="{9C7F2351-8290-41C3-919E-67BDF5F49D3E}"/>
    <cellStyle name="Normal 3 108 2 2 2 3" xfId="8596" xr:uid="{C034D25A-1CEA-4B85-BEC1-19C6098FC010}"/>
    <cellStyle name="Normal 3 108 2 2 3" xfId="8597" xr:uid="{ADE538A4-3285-45B2-B5B6-BF5CA45D28E8}"/>
    <cellStyle name="Normal 3 108 2 2 3 2" xfId="8598" xr:uid="{E98224D8-DACF-4E90-96FA-22902F95BE70}"/>
    <cellStyle name="Normal 3 108 2 2 3 2 2" xfId="8599" xr:uid="{7DC5BD8B-F140-4C55-8365-C7F29FC9130D}"/>
    <cellStyle name="Normal 3 108 2 2 3 3" xfId="8600" xr:uid="{B975CDA6-A470-4BE3-B296-D891D68AAB33}"/>
    <cellStyle name="Normal 3 108 2 2 4" xfId="8601" xr:uid="{A1013B8A-E3BE-49DA-A8F2-B5D2ADD698B6}"/>
    <cellStyle name="Normal 3 108 2 2 4 2" xfId="8602" xr:uid="{5F9CE429-BFC8-4805-A863-AFDE7A6761A7}"/>
    <cellStyle name="Normal 3 108 2 2 5" xfId="8603" xr:uid="{2DE982C0-55D9-4880-B6CE-2BB0EE28484B}"/>
    <cellStyle name="Normal 3 108 2 3" xfId="8604" xr:uid="{4A564D00-3C3D-475B-9F11-A47B90C73785}"/>
    <cellStyle name="Normal 3 108 2 3 2" xfId="8605" xr:uid="{B04F0C11-0B1E-4AEC-9CFE-DF458B6912B2}"/>
    <cellStyle name="Normal 3 108 2 3 2 2" xfId="8606" xr:uid="{DC4ECD37-6A19-4573-97DB-A121FF35E74C}"/>
    <cellStyle name="Normal 3 108 2 3 2 2 2" xfId="8607" xr:uid="{64E69314-ACF1-49AD-B8DC-1F1D05CA5370}"/>
    <cellStyle name="Normal 3 108 2 3 2 3" xfId="8608" xr:uid="{DC138F0D-40BB-4943-9111-F5BCF4742694}"/>
    <cellStyle name="Normal 3 108 2 3 3" xfId="8609" xr:uid="{4A9C3485-EB8C-40AB-8A34-D982783FF40A}"/>
    <cellStyle name="Normal 3 108 2 3 3 2" xfId="8610" xr:uid="{0C34B35C-CE41-4815-929B-7AF56BDD5B8E}"/>
    <cellStyle name="Normal 3 108 2 3 3 2 2" xfId="8611" xr:uid="{47728CBA-432A-4505-9095-E9B7996FA0AF}"/>
    <cellStyle name="Normal 3 108 2 3 3 3" xfId="8612" xr:uid="{83B0F570-8F69-441C-BFCC-DCA300F767CC}"/>
    <cellStyle name="Normal 3 108 2 3 4" xfId="8613" xr:uid="{496DD81D-3440-4893-B4B9-4365193CF3CF}"/>
    <cellStyle name="Normal 3 108 2 3 4 2" xfId="8614" xr:uid="{ACF3462D-9FA9-4FA9-A9F0-68CD935FC331}"/>
    <cellStyle name="Normal 3 108 2 3 5" xfId="8615" xr:uid="{D407EF95-BF3D-47D1-AA77-63E035C6567A}"/>
    <cellStyle name="Normal 3 108 2 4" xfId="8616" xr:uid="{2110BAEB-305B-40FA-8D7F-EAFE096AA506}"/>
    <cellStyle name="Normal 3 108 2 4 2" xfId="8617" xr:uid="{31FE9CEB-4C2F-4AF1-AAF6-D5D0855D8037}"/>
    <cellStyle name="Normal 3 108 2 4 2 2" xfId="8618" xr:uid="{C5C1F222-B76E-43F6-8B6D-C1FA17ED4E2E}"/>
    <cellStyle name="Normal 3 108 2 4 2 2 2" xfId="8619" xr:uid="{D5B26FC9-722A-4579-9A4E-A0E82C43BC88}"/>
    <cellStyle name="Normal 3 108 2 4 2 3" xfId="8620" xr:uid="{7138501F-54B4-47E3-A6FA-1226B75E0C41}"/>
    <cellStyle name="Normal 3 108 2 4 3" xfId="8621" xr:uid="{81E76233-B90D-496A-8CCA-913A4D36047A}"/>
    <cellStyle name="Normal 3 108 2 4 3 2" xfId="8622" xr:uid="{8068A52C-D6EE-4CB5-A34F-FFE3FFF2B624}"/>
    <cellStyle name="Normal 3 108 2 4 3 2 2" xfId="8623" xr:uid="{07817369-8743-49AF-AFB0-1E1A492CBA25}"/>
    <cellStyle name="Normal 3 108 2 4 3 3" xfId="8624" xr:uid="{C87E13BC-DE4C-487B-ACEE-142DF9C88A6E}"/>
    <cellStyle name="Normal 3 108 2 4 4" xfId="8625" xr:uid="{BF766B72-48D5-42CC-B54C-14F58AAA45BF}"/>
    <cellStyle name="Normal 3 108 2 4 4 2" xfId="8626" xr:uid="{19178EB1-7236-4855-81DB-B8E6C062C42E}"/>
    <cellStyle name="Normal 3 108 2 4 5" xfId="8627" xr:uid="{18B9D9BE-782F-4C87-81E1-7AF8506FBBEF}"/>
    <cellStyle name="Normal 3 108 2 5" xfId="8628" xr:uid="{7BE0F797-7737-43A8-98E8-7D61F2530D8F}"/>
    <cellStyle name="Normal 3 108 2 5 2" xfId="8629" xr:uid="{C6EDF44D-6169-43FD-A05B-049AC7A6D9B8}"/>
    <cellStyle name="Normal 3 108 2 5 2 2" xfId="8630" xr:uid="{6154FE1E-888D-411C-B7C9-F0B4F67411A9}"/>
    <cellStyle name="Normal 3 108 2 5 3" xfId="8631" xr:uid="{2BB8E7D7-5444-4BB2-9254-CF793F816DCD}"/>
    <cellStyle name="Normal 3 108 2 6" xfId="8632" xr:uid="{BEEDECF0-A361-4A29-89D5-B6B5689C873A}"/>
    <cellStyle name="Normal 3 108 2 6 2" xfId="8633" xr:uid="{4C16856B-77C9-40CC-BF80-A88E3CA0CBD6}"/>
    <cellStyle name="Normal 3 108 2 6 2 2" xfId="8634" xr:uid="{3726FDC0-6315-4221-9455-8DECD3DA21EB}"/>
    <cellStyle name="Normal 3 108 2 6 3" xfId="8635" xr:uid="{058D2F13-04E9-4B83-8FFC-59A7176D36CC}"/>
    <cellStyle name="Normal 3 108 2 7" xfId="8636" xr:uid="{77EDE125-C7E9-4FE2-BB7E-CE39B7F455E9}"/>
    <cellStyle name="Normal 3 108 2 7 2" xfId="8637" xr:uid="{1B483CD6-6DCC-4B45-98AC-D087B1E490AC}"/>
    <cellStyle name="Normal 3 108 2 8" xfId="8638" xr:uid="{E652787C-B02E-4F57-8E15-F8F67BC917DD}"/>
    <cellStyle name="Normal 3 108 2_15NS" xfId="8639" xr:uid="{F9F95359-D5B8-4B33-BFE2-CCB899E48CE8}"/>
    <cellStyle name="Normal 3 108 3" xfId="8640" xr:uid="{38F78FE0-FBA2-49E8-9C4C-F0B97F1457E2}"/>
    <cellStyle name="Normal 3 108 3 2" xfId="8641" xr:uid="{8AD27D8B-9B59-45DF-A9FB-02AFE557BF11}"/>
    <cellStyle name="Normal 3 108 3 2 2" xfId="8642" xr:uid="{A80F5DF4-4777-4655-B3FC-AAD4C3233091}"/>
    <cellStyle name="Normal 3 108 3 2 2 2" xfId="8643" xr:uid="{175EE104-93A2-4E09-A5CD-A15065963DDF}"/>
    <cellStyle name="Normal 3 108 3 2 3" xfId="8644" xr:uid="{84664693-C463-4C14-A28A-D6B2524F5CB1}"/>
    <cellStyle name="Normal 3 108 3 3" xfId="8645" xr:uid="{89EB7083-A8A3-451E-8009-A8760E7B442B}"/>
    <cellStyle name="Normal 3 108 3 3 2" xfId="8646" xr:uid="{BA74AB9A-3BB0-499E-9A17-68A31C289046}"/>
    <cellStyle name="Normal 3 108 3 3 2 2" xfId="8647" xr:uid="{B5074ED6-CA64-4C24-90CB-4C1BD8C1AF36}"/>
    <cellStyle name="Normal 3 108 3 3 3" xfId="8648" xr:uid="{D20562E2-35C0-4B36-8801-B6BFA08F817C}"/>
    <cellStyle name="Normal 3 108 3 4" xfId="8649" xr:uid="{D8E10B3F-FE97-469B-A5FA-52332D89CE23}"/>
    <cellStyle name="Normal 3 108 3 4 2" xfId="8650" xr:uid="{DA0EE70E-559E-473F-97F9-1C60CA1CCC6C}"/>
    <cellStyle name="Normal 3 108 3 5" xfId="8651" xr:uid="{11AED67E-B87C-4CD8-91F3-36BFD3213C8C}"/>
    <cellStyle name="Normal 3 108 4" xfId="8652" xr:uid="{21C3B73C-61E5-4FE9-B28A-ADA1742E3210}"/>
    <cellStyle name="Normal 3 108 4 2" xfId="8653" xr:uid="{761E8F9C-333F-4FB0-819D-8B5E681DFDD0}"/>
    <cellStyle name="Normal 3 108 4 2 2" xfId="8654" xr:uid="{02F151D4-4714-48F6-B73C-A8F17E9D1696}"/>
    <cellStyle name="Normal 3 108 4 2 2 2" xfId="8655" xr:uid="{3FEF9F55-BC6D-438E-A452-B7B05C0901AF}"/>
    <cellStyle name="Normal 3 108 4 2 3" xfId="8656" xr:uid="{0B4C369B-68A5-40B5-A552-79DB9E064A30}"/>
    <cellStyle name="Normal 3 108 4 3" xfId="8657" xr:uid="{92E9C802-2834-44C8-88C7-F6B6C6768ED6}"/>
    <cellStyle name="Normal 3 108 4 3 2" xfId="8658" xr:uid="{8C046051-C8AF-4F60-BB19-4CF5CD8217BD}"/>
    <cellStyle name="Normal 3 108 4 3 2 2" xfId="8659" xr:uid="{AA41325B-A6F2-4DB0-A303-0C4D95F08293}"/>
    <cellStyle name="Normal 3 108 4 3 3" xfId="8660" xr:uid="{227175C8-283D-4F81-9E05-CEE9E80F31D4}"/>
    <cellStyle name="Normal 3 108 4 4" xfId="8661" xr:uid="{8767C26B-99C0-455C-A6C2-9ABE01A56DED}"/>
    <cellStyle name="Normal 3 108 4 4 2" xfId="8662" xr:uid="{C9F8CB12-D644-4456-8259-63CE52E70ED6}"/>
    <cellStyle name="Normal 3 108 4 5" xfId="8663" xr:uid="{A6A87A5F-3B9F-48FB-9340-6D7B30E6D535}"/>
    <cellStyle name="Normal 3 108 5" xfId="8664" xr:uid="{535DEF3A-6BB6-4CF3-843D-C2409CF5942A}"/>
    <cellStyle name="Normal 3 108 5 2" xfId="8665" xr:uid="{48488DF0-1864-43B5-B766-8845596FA2EC}"/>
    <cellStyle name="Normal 3 108 5 2 2" xfId="8666" xr:uid="{4D85B64B-8BEE-4A5F-AD88-8CFFD27B7833}"/>
    <cellStyle name="Normal 3 108 5 2 2 2" xfId="8667" xr:uid="{04781CB2-D836-452C-93EA-6C26DD35EE70}"/>
    <cellStyle name="Normal 3 108 5 2 3" xfId="8668" xr:uid="{3D6C5B25-3B7D-4001-AF0A-74B7A443EDEA}"/>
    <cellStyle name="Normal 3 108 5 3" xfId="8669" xr:uid="{DA2629AC-8C55-475E-8C06-7EE83B485584}"/>
    <cellStyle name="Normal 3 108 5 3 2" xfId="8670" xr:uid="{7068C71B-AEBF-4E09-81BA-627069373E1B}"/>
    <cellStyle name="Normal 3 108 5 3 2 2" xfId="8671" xr:uid="{E2ED9318-CE17-4C50-B460-4998A533D827}"/>
    <cellStyle name="Normal 3 108 5 3 3" xfId="8672" xr:uid="{73C2FB39-EF00-41FA-80E4-C62DF48928C0}"/>
    <cellStyle name="Normal 3 108 5 4" xfId="8673" xr:uid="{61675AFA-2810-4CB5-8DE6-6C65C91AA2C7}"/>
    <cellStyle name="Normal 3 108 5 4 2" xfId="8674" xr:uid="{DEB9FAC3-B9FC-422E-B386-C5C465EC00EE}"/>
    <cellStyle name="Normal 3 108 5 5" xfId="8675" xr:uid="{E678F9DA-798C-436D-B2AC-863F604E6CD6}"/>
    <cellStyle name="Normal 3 108 6" xfId="8676" xr:uid="{ABB4C381-48FA-4EA4-AD9E-A4350DA471F3}"/>
    <cellStyle name="Normal 3 108 6 2" xfId="8677" xr:uid="{26ACBE84-0989-4391-84E2-46241D463F53}"/>
    <cellStyle name="Normal 3 108 6 2 2" xfId="8678" xr:uid="{3A483D78-CE0C-46E7-BB58-4C039BE28FE0}"/>
    <cellStyle name="Normal 3 108 6 3" xfId="8679" xr:uid="{1E0D3988-0EFA-4C10-9969-607CFFD97EBB}"/>
    <cellStyle name="Normal 3 108 7" xfId="8680" xr:uid="{50B46EC3-0856-4A27-8529-C10AE5680A81}"/>
    <cellStyle name="Normal 3 108 7 2" xfId="8681" xr:uid="{B1167A80-ABA5-440F-BB12-AD1F33150251}"/>
    <cellStyle name="Normal 3 108 7 2 2" xfId="8682" xr:uid="{82DDF77F-FEC6-42EA-8A73-347FE19809F1}"/>
    <cellStyle name="Normal 3 108 7 3" xfId="8683" xr:uid="{4F7DAE03-3AE2-4240-A6C3-EF4F0559FEE4}"/>
    <cellStyle name="Normal 3 108 8" xfId="8684" xr:uid="{0BCDB709-F5A3-4529-AA14-55655FC1E2CA}"/>
    <cellStyle name="Normal 3 108 8 2" xfId="8685" xr:uid="{27BC0FB5-065C-491F-8564-78722C0C8033}"/>
    <cellStyle name="Normal 3 108 9" xfId="8686" xr:uid="{462F1CAE-D1EF-40D9-956E-529A1595F6EC}"/>
    <cellStyle name="Normal 3 108_05DS" xfId="8687" xr:uid="{ACB431AF-E610-41DD-BF9B-009897CA37A9}"/>
    <cellStyle name="Normal 3 109" xfId="8688" xr:uid="{9E85332C-C943-4480-9528-A88D75D560EF}"/>
    <cellStyle name="Normal 3 109 2" xfId="8689" xr:uid="{861FD8FC-68F6-4136-9DE7-36EF48B392BA}"/>
    <cellStyle name="Normal 3 109 2 2" xfId="8690" xr:uid="{4DD0846D-F726-4847-8824-A8E64F47644B}"/>
    <cellStyle name="Normal 3 109 2 2 2" xfId="8691" xr:uid="{B1ECF8A7-B6BD-44F2-9C50-70FBCACCBAA1}"/>
    <cellStyle name="Normal 3 109 2 2 2 2" xfId="8692" xr:uid="{8F4FDBC1-0059-4138-9412-3DFBB4F83E3B}"/>
    <cellStyle name="Normal 3 109 2 2 2 2 2" xfId="8693" xr:uid="{6583F2EE-59AA-4240-83E3-9AEDE4B8B865}"/>
    <cellStyle name="Normal 3 109 2 2 2 3" xfId="8694" xr:uid="{4D62CD1E-3735-43B4-A6EA-D0889F99513B}"/>
    <cellStyle name="Normal 3 109 2 2 3" xfId="8695" xr:uid="{F4700D26-9AD7-46FC-82D7-7E0839EAE509}"/>
    <cellStyle name="Normal 3 109 2 2 3 2" xfId="8696" xr:uid="{41C90684-C263-4C94-B1D9-CA59D1F9D972}"/>
    <cellStyle name="Normal 3 109 2 2 3 2 2" xfId="8697" xr:uid="{648C75A2-DF70-4FBF-B757-100FF568DA79}"/>
    <cellStyle name="Normal 3 109 2 2 3 3" xfId="8698" xr:uid="{B9FBEFAF-2EBB-46EB-924F-FD417BEDB5B3}"/>
    <cellStyle name="Normal 3 109 2 2 4" xfId="8699" xr:uid="{D86EE029-08AA-48AC-A1F3-B924B8EA58CB}"/>
    <cellStyle name="Normal 3 109 2 2 4 2" xfId="8700" xr:uid="{358B4CA2-CEF2-4F53-A3EB-54AB46965190}"/>
    <cellStyle name="Normal 3 109 2 2 5" xfId="8701" xr:uid="{579D9BAC-6E95-453C-A5E1-0739E9FCF194}"/>
    <cellStyle name="Normal 3 109 2 3" xfId="8702" xr:uid="{0AA6F089-8C49-4170-B026-0D2B1D7CE73C}"/>
    <cellStyle name="Normal 3 109 2 3 2" xfId="8703" xr:uid="{85FD728D-CE02-443C-91A8-5841DD4C0EC8}"/>
    <cellStyle name="Normal 3 109 2 3 2 2" xfId="8704" xr:uid="{A0E64193-83AF-40FA-8AE7-7A8EF13E76EE}"/>
    <cellStyle name="Normal 3 109 2 3 2 2 2" xfId="8705" xr:uid="{4A02A279-9EB6-45CC-947A-63B005288A09}"/>
    <cellStyle name="Normal 3 109 2 3 2 3" xfId="8706" xr:uid="{EA381E6E-1866-4407-995F-1C0F4081685B}"/>
    <cellStyle name="Normal 3 109 2 3 3" xfId="8707" xr:uid="{D6E59AD3-5FC8-4E73-A050-1EA0FCDB7DBC}"/>
    <cellStyle name="Normal 3 109 2 3 3 2" xfId="8708" xr:uid="{86AA7464-7661-48A9-A464-A744E2534808}"/>
    <cellStyle name="Normal 3 109 2 3 3 2 2" xfId="8709" xr:uid="{951F13F2-3566-49B9-96B6-B4BA9D0F4701}"/>
    <cellStyle name="Normal 3 109 2 3 3 3" xfId="8710" xr:uid="{A50E917D-9140-4DF5-9DA6-2EFEE57BDBAB}"/>
    <cellStyle name="Normal 3 109 2 3 4" xfId="8711" xr:uid="{A68DBF78-719E-482C-BE3D-8F4BEEA2048F}"/>
    <cellStyle name="Normal 3 109 2 3 4 2" xfId="8712" xr:uid="{E8A8ECBA-59A4-44EB-B0CF-7C06AD0AFF14}"/>
    <cellStyle name="Normal 3 109 2 3 5" xfId="8713" xr:uid="{0E374B83-B1EC-45A1-92A5-7A0E7D4AEF92}"/>
    <cellStyle name="Normal 3 109 2 4" xfId="8714" xr:uid="{1C1F5411-C9B7-416F-AC4C-99BDF762A11E}"/>
    <cellStyle name="Normal 3 109 2 4 2" xfId="8715" xr:uid="{8943895A-D224-4220-AB19-EB29BF4BF3F9}"/>
    <cellStyle name="Normal 3 109 2 4 2 2" xfId="8716" xr:uid="{1497EF19-226C-496F-9E80-615C8F34610F}"/>
    <cellStyle name="Normal 3 109 2 4 2 2 2" xfId="8717" xr:uid="{6178E996-A26A-4426-86E0-6A1B5BD0D18D}"/>
    <cellStyle name="Normal 3 109 2 4 2 3" xfId="8718" xr:uid="{16AF99CB-04AB-446F-85B4-931F0B451565}"/>
    <cellStyle name="Normal 3 109 2 4 3" xfId="8719" xr:uid="{8FBC5E6C-B928-4D29-BFD4-DFBD1A757781}"/>
    <cellStyle name="Normal 3 109 2 4 3 2" xfId="8720" xr:uid="{365084FD-65DB-43C0-9310-E4606D7B17DF}"/>
    <cellStyle name="Normal 3 109 2 4 3 2 2" xfId="8721" xr:uid="{486DAE01-FC54-4925-A199-625576B0E429}"/>
    <cellStyle name="Normal 3 109 2 4 3 3" xfId="8722" xr:uid="{7909A9C0-A09B-4225-8429-4431A5046D9A}"/>
    <cellStyle name="Normal 3 109 2 4 4" xfId="8723" xr:uid="{803C6834-E5F1-4C1B-8CFA-1BE97955AE2F}"/>
    <cellStyle name="Normal 3 109 2 4 4 2" xfId="8724" xr:uid="{6013B490-F871-4A7D-8509-42C931EFF175}"/>
    <cellStyle name="Normal 3 109 2 4 5" xfId="8725" xr:uid="{4A4CAA23-F2D5-49F6-9132-5B2CC7650A42}"/>
    <cellStyle name="Normal 3 109 2 5" xfId="8726" xr:uid="{A60131C1-7543-4D35-8604-2AC12FF2CBA9}"/>
    <cellStyle name="Normal 3 109 2 5 2" xfId="8727" xr:uid="{22116553-FFBD-453A-8426-C119C0ACCCF7}"/>
    <cellStyle name="Normal 3 109 2 5 2 2" xfId="8728" xr:uid="{A36828AD-D9DD-426A-8ABB-5C86A2F678C0}"/>
    <cellStyle name="Normal 3 109 2 5 3" xfId="8729" xr:uid="{4430584D-A9FF-4227-868D-206BD382E273}"/>
    <cellStyle name="Normal 3 109 2 6" xfId="8730" xr:uid="{3E201FC6-13CE-4417-944F-C1F0D824520F}"/>
    <cellStyle name="Normal 3 109 2 6 2" xfId="8731" xr:uid="{4A3F1AE2-1D57-402A-8C98-992888EE7381}"/>
    <cellStyle name="Normal 3 109 2 6 2 2" xfId="8732" xr:uid="{4D1AA055-C571-4E24-9EFF-9DCF3F0A334E}"/>
    <cellStyle name="Normal 3 109 2 6 3" xfId="8733" xr:uid="{2C1F7586-0298-44A2-8555-FD8230E18021}"/>
    <cellStyle name="Normal 3 109 2 7" xfId="8734" xr:uid="{150C7331-1033-4F09-836A-E4AFA3BFCD1A}"/>
    <cellStyle name="Normal 3 109 2 7 2" xfId="8735" xr:uid="{F543B2D1-4AAF-4423-8251-D1909BCEC193}"/>
    <cellStyle name="Normal 3 109 2 8" xfId="8736" xr:uid="{15DB2431-D8ED-4FBE-B9C0-A32B727569A3}"/>
    <cellStyle name="Normal 3 109 2_15NS" xfId="8737" xr:uid="{0B1BA976-6407-4303-BEC8-AFBFEA25941A}"/>
    <cellStyle name="Normal 3 109 3" xfId="8738" xr:uid="{0D18BACD-1253-4D19-8AE5-CCA16DA60BB9}"/>
    <cellStyle name="Normal 3 109 3 2" xfId="8739" xr:uid="{7C940C4A-EE59-4D0F-9E88-6A54A16451C0}"/>
    <cellStyle name="Normal 3 109 3 2 2" xfId="8740" xr:uid="{E6358657-03CD-4655-8E9B-C2AC37F21E14}"/>
    <cellStyle name="Normal 3 109 3 2 2 2" xfId="8741" xr:uid="{A7BD02F5-63AF-4F30-9977-8E3515A8D837}"/>
    <cellStyle name="Normal 3 109 3 2 3" xfId="8742" xr:uid="{C2B81403-1878-44D9-B79F-CF8D9EE797B9}"/>
    <cellStyle name="Normal 3 109 3 3" xfId="8743" xr:uid="{551DB75E-CC44-4C53-B028-ED3DF2CB481A}"/>
    <cellStyle name="Normal 3 109 3 3 2" xfId="8744" xr:uid="{CF2FBBD6-574B-4692-8178-2CC53CB642C9}"/>
    <cellStyle name="Normal 3 109 3 3 2 2" xfId="8745" xr:uid="{159813F6-9E60-4827-B3AA-6039298F74B6}"/>
    <cellStyle name="Normal 3 109 3 3 3" xfId="8746" xr:uid="{615A6CEB-B315-4E09-BE28-0F1983F4521B}"/>
    <cellStyle name="Normal 3 109 3 4" xfId="8747" xr:uid="{E094D4C9-180D-49C5-938F-78CB9F1A378B}"/>
    <cellStyle name="Normal 3 109 3 4 2" xfId="8748" xr:uid="{BFE7AB21-D293-4ED8-AA3B-9FF2CD5A2C73}"/>
    <cellStyle name="Normal 3 109 3 5" xfId="8749" xr:uid="{1AC2FF32-48DB-49F0-B8AE-BE757525B8B6}"/>
    <cellStyle name="Normal 3 109 4" xfId="8750" xr:uid="{4B8240B4-3B14-43D4-8A0F-3C301992230C}"/>
    <cellStyle name="Normal 3 109 4 2" xfId="8751" xr:uid="{810D8A2C-160A-45F0-B829-B4FD3920C3A8}"/>
    <cellStyle name="Normal 3 109 4 2 2" xfId="8752" xr:uid="{FF897CCF-270F-4609-B17B-A826D1F29D46}"/>
    <cellStyle name="Normal 3 109 4 2 2 2" xfId="8753" xr:uid="{BEC0EB3C-B440-4B1C-8643-CADD1B76336C}"/>
    <cellStyle name="Normal 3 109 4 2 3" xfId="8754" xr:uid="{03EC1D8C-E014-4AF7-ADEF-CF308E31D9A1}"/>
    <cellStyle name="Normal 3 109 4 3" xfId="8755" xr:uid="{DAB86E09-9C25-4CCE-AC2D-2B69D5986A75}"/>
    <cellStyle name="Normal 3 109 4 3 2" xfId="8756" xr:uid="{69F65E31-7868-44A7-8D04-596A531EBAD5}"/>
    <cellStyle name="Normal 3 109 4 3 2 2" xfId="8757" xr:uid="{58C6884C-71C4-4416-AF40-E3E92ABF7E15}"/>
    <cellStyle name="Normal 3 109 4 3 3" xfId="8758" xr:uid="{C3EE7054-E4E5-4D19-965A-700CBCE01926}"/>
    <cellStyle name="Normal 3 109 4 4" xfId="8759" xr:uid="{A2A62585-43E2-4D7F-B052-970801F8A6F2}"/>
    <cellStyle name="Normal 3 109 4 4 2" xfId="8760" xr:uid="{AC5CBAE3-E643-43DD-833E-FDEE7D6C2246}"/>
    <cellStyle name="Normal 3 109 4 5" xfId="8761" xr:uid="{70CAAD2C-DE8F-4811-BD78-99337AD2A80A}"/>
    <cellStyle name="Normal 3 109 5" xfId="8762" xr:uid="{A4774AE1-8FD5-41D7-9198-A1183571A982}"/>
    <cellStyle name="Normal 3 109 5 2" xfId="8763" xr:uid="{FBAC5438-F930-4CB7-8E2A-78185F5DF622}"/>
    <cellStyle name="Normal 3 109 5 2 2" xfId="8764" xr:uid="{6030795E-6ACC-486D-931C-76890CD23B22}"/>
    <cellStyle name="Normal 3 109 5 2 2 2" xfId="8765" xr:uid="{CEDEDF97-0012-4870-A2DD-C455E11189F4}"/>
    <cellStyle name="Normal 3 109 5 2 3" xfId="8766" xr:uid="{4709F03F-9DD2-46DB-A3D7-8AFAD830085D}"/>
    <cellStyle name="Normal 3 109 5 3" xfId="8767" xr:uid="{62FAEABF-2641-4A5B-AB80-9E61FD28AA22}"/>
    <cellStyle name="Normal 3 109 5 3 2" xfId="8768" xr:uid="{5029B24F-C803-4D4B-B7C2-640FDBCF077F}"/>
    <cellStyle name="Normal 3 109 5 3 2 2" xfId="8769" xr:uid="{E07B3109-16F7-467E-B38A-132899AB73E8}"/>
    <cellStyle name="Normal 3 109 5 3 3" xfId="8770" xr:uid="{9CBFB518-9CC0-4879-9FFC-0EA0DA08F2C1}"/>
    <cellStyle name="Normal 3 109 5 4" xfId="8771" xr:uid="{1FD686F3-0069-44C9-8599-73C3074B86BA}"/>
    <cellStyle name="Normal 3 109 5 4 2" xfId="8772" xr:uid="{03E83457-DF06-41AA-ABCD-DBA8AA369518}"/>
    <cellStyle name="Normal 3 109 5 5" xfId="8773" xr:uid="{FEB62200-9193-4994-97C2-32AC16F1416C}"/>
    <cellStyle name="Normal 3 109 6" xfId="8774" xr:uid="{48B1B54F-B416-4893-8448-CB37733DE63C}"/>
    <cellStyle name="Normal 3 109 6 2" xfId="8775" xr:uid="{E4E6E240-1BC8-4EF5-97BF-489B266C2668}"/>
    <cellStyle name="Normal 3 109 6 2 2" xfId="8776" xr:uid="{E63C314D-391F-40F6-9AEA-36F6AA3C4579}"/>
    <cellStyle name="Normal 3 109 6 3" xfId="8777" xr:uid="{6EA53608-48D1-4F4D-BDB9-EDBA7B699B5F}"/>
    <cellStyle name="Normal 3 109 7" xfId="8778" xr:uid="{E225C589-7553-4163-90FA-D5BD60F78B5D}"/>
    <cellStyle name="Normal 3 109 7 2" xfId="8779" xr:uid="{2F4FDEAF-E56B-477E-8589-DFF72B9DBA2C}"/>
    <cellStyle name="Normal 3 109 7 2 2" xfId="8780" xr:uid="{BD916E97-D875-4A26-8EE3-3089F8F94086}"/>
    <cellStyle name="Normal 3 109 7 3" xfId="8781" xr:uid="{C61D31D6-8CCD-4645-8D78-65F9B063BE8A}"/>
    <cellStyle name="Normal 3 109 8" xfId="8782" xr:uid="{4A376A35-78BA-407F-B418-FD90144B4CDE}"/>
    <cellStyle name="Normal 3 109 8 2" xfId="8783" xr:uid="{807FE237-74F5-403D-BE4E-D2EA502B2335}"/>
    <cellStyle name="Normal 3 109 9" xfId="8784" xr:uid="{093BF427-84CD-4204-B689-DA0BBD2D3DA8}"/>
    <cellStyle name="Normal 3 109_05DS" xfId="8785" xr:uid="{6AFE11AE-93B0-499C-9CDD-F3C533F13F2B}"/>
    <cellStyle name="Normal 3 11" xfId="1478" xr:uid="{B9591A1E-960D-460D-B9E6-AB72DD941663}"/>
    <cellStyle name="Normal 3 11 10" xfId="56177" xr:uid="{5563539C-1AC7-4C14-81E2-90E6A01079BB}"/>
    <cellStyle name="Normal 3 11 11" xfId="8786" xr:uid="{C79C5D82-B51D-413C-9982-024383C544F1}"/>
    <cellStyle name="Normal 3 11 2" xfId="8787" xr:uid="{7CA7FF70-4D62-48CA-86BE-FB84D02B47A5}"/>
    <cellStyle name="Normal 3 11 2 2" xfId="8788" xr:uid="{47FAAA1F-D4A5-48A5-A153-BA32840B2D14}"/>
    <cellStyle name="Normal 3 11 2 2 2" xfId="8789" xr:uid="{BDD831C9-26CE-4050-8C09-B937D845C04E}"/>
    <cellStyle name="Normal 3 11 2 2 2 2" xfId="8790" xr:uid="{CBD3C41F-A4E9-4675-8275-654F3815611E}"/>
    <cellStyle name="Normal 3 11 2 2 2 2 2" xfId="8791" xr:uid="{FBB4DF81-037C-4CE6-A357-BEBE8A2CF572}"/>
    <cellStyle name="Normal 3 11 2 2 2 3" xfId="8792" xr:uid="{3197C56E-3615-44C7-9D8C-36B9C1CB4534}"/>
    <cellStyle name="Normal 3 11 2 2 3" xfId="8793" xr:uid="{528B152D-CD2D-4A32-967F-EE23DC0A560F}"/>
    <cellStyle name="Normal 3 11 2 2 3 2" xfId="8794" xr:uid="{33DAFBA3-0C3F-4046-BBAA-EAE448FAC24C}"/>
    <cellStyle name="Normal 3 11 2 2 3 2 2" xfId="8795" xr:uid="{79961373-29F1-4E26-82D3-16BE6FAF6EDA}"/>
    <cellStyle name="Normal 3 11 2 2 3 3" xfId="8796" xr:uid="{FCCBAD8D-78E1-449E-8C95-06252103420E}"/>
    <cellStyle name="Normal 3 11 2 2 4" xfId="8797" xr:uid="{F31B0715-6B7F-4570-B8AA-B2EA688867F9}"/>
    <cellStyle name="Normal 3 11 2 2 4 2" xfId="8798" xr:uid="{E33A02F3-A4CC-43D4-98FE-A76EA937B554}"/>
    <cellStyle name="Normal 3 11 2 2 5" xfId="8799" xr:uid="{2A98DD73-4621-42CD-9211-26FE7144D11E}"/>
    <cellStyle name="Normal 3 11 2 3" xfId="8800" xr:uid="{BC593458-6677-4B3F-A73B-79E02E8A4327}"/>
    <cellStyle name="Normal 3 11 2 3 2" xfId="8801" xr:uid="{A88B9E35-5384-48A1-89E3-CEED16E661B6}"/>
    <cellStyle name="Normal 3 11 2 3 2 2" xfId="8802" xr:uid="{57C06C9D-C4BF-4B8E-A0EC-03058EB225E6}"/>
    <cellStyle name="Normal 3 11 2 3 2 2 2" xfId="8803" xr:uid="{A03F6618-1A0D-4060-9238-2BA518A7B261}"/>
    <cellStyle name="Normal 3 11 2 3 2 3" xfId="8804" xr:uid="{4EFB41EC-D4E5-4A10-B33A-7699BE1943E8}"/>
    <cellStyle name="Normal 3 11 2 3 3" xfId="8805" xr:uid="{B61E82B5-45A5-4AEB-89C1-39FAE5C4C411}"/>
    <cellStyle name="Normal 3 11 2 3 3 2" xfId="8806" xr:uid="{0599A70A-B327-49A1-A374-6DB89D74352C}"/>
    <cellStyle name="Normal 3 11 2 3 3 2 2" xfId="8807" xr:uid="{BFCE300B-CDC7-4316-A3E7-B77FBBCE15B1}"/>
    <cellStyle name="Normal 3 11 2 3 3 3" xfId="8808" xr:uid="{3497DC1A-4FD6-4F64-81A1-5EC5E6E542D1}"/>
    <cellStyle name="Normal 3 11 2 3 4" xfId="8809" xr:uid="{FD9497D4-0731-418C-8ADF-FABBD2C823E6}"/>
    <cellStyle name="Normal 3 11 2 3 4 2" xfId="8810" xr:uid="{BA627095-4C60-4A6F-A96E-C3C29ACFD36F}"/>
    <cellStyle name="Normal 3 11 2 3 5" xfId="8811" xr:uid="{A54804F6-3B71-4D33-A7E7-97767E4C1FCA}"/>
    <cellStyle name="Normal 3 11 2 4" xfId="8812" xr:uid="{3BDAEB68-82A2-4192-9EEB-3876670FC41B}"/>
    <cellStyle name="Normal 3 11 2 4 2" xfId="8813" xr:uid="{067B406B-47DB-4C13-8205-D878E303A67F}"/>
    <cellStyle name="Normal 3 11 2 4 2 2" xfId="8814" xr:uid="{E57A61EB-2FCE-426E-9377-14F190348116}"/>
    <cellStyle name="Normal 3 11 2 4 2 2 2" xfId="8815" xr:uid="{3A88A82B-22FA-44B6-87EB-5322D98B2EEE}"/>
    <cellStyle name="Normal 3 11 2 4 2 3" xfId="8816" xr:uid="{44A2F7E3-CB03-4C2F-B0A2-8655F8E37DB1}"/>
    <cellStyle name="Normal 3 11 2 4 3" xfId="8817" xr:uid="{B0EE2200-1D34-4F9E-9E60-856492031A66}"/>
    <cellStyle name="Normal 3 11 2 4 3 2" xfId="8818" xr:uid="{C154FF25-1324-45B8-A9B2-50B4F44909B0}"/>
    <cellStyle name="Normal 3 11 2 4 3 2 2" xfId="8819" xr:uid="{717E633D-D313-4248-A031-F8A935D02D6C}"/>
    <cellStyle name="Normal 3 11 2 4 3 3" xfId="8820" xr:uid="{4FFB06CB-E885-4D36-A957-5F1792F7184D}"/>
    <cellStyle name="Normal 3 11 2 4 4" xfId="8821" xr:uid="{5AA5211C-CC26-4CA3-9AE6-5F5B5B42FCF4}"/>
    <cellStyle name="Normal 3 11 2 4 4 2" xfId="8822" xr:uid="{DE5267D1-8920-4481-A218-D426B1CE1E6A}"/>
    <cellStyle name="Normal 3 11 2 4 5" xfId="8823" xr:uid="{257753B8-D70F-4E94-8DBC-100E7F9110CC}"/>
    <cellStyle name="Normal 3 11 2 5" xfId="8824" xr:uid="{467A3B11-46C9-4437-A49C-E5966D4537A9}"/>
    <cellStyle name="Normal 3 11 2 5 2" xfId="8825" xr:uid="{BD03CC16-A0DD-4941-AAFB-80F57CA4FC2D}"/>
    <cellStyle name="Normal 3 11 2 5 2 2" xfId="8826" xr:uid="{F1D46483-3977-4A6B-9D16-B9E41FB2B5AE}"/>
    <cellStyle name="Normal 3 11 2 5 3" xfId="8827" xr:uid="{500CDA83-BDAA-4A2B-A04F-D19D5CB63FC2}"/>
    <cellStyle name="Normal 3 11 2 6" xfId="8828" xr:uid="{FD75F184-3C44-4DE5-BC59-B6F7CB431B68}"/>
    <cellStyle name="Normal 3 11 2 6 2" xfId="8829" xr:uid="{6A2A71ED-E2C2-4030-85DD-DC2D74EE2E45}"/>
    <cellStyle name="Normal 3 11 2 6 2 2" xfId="8830" xr:uid="{CC61721B-B9DB-4528-B8F4-D248C82B2BA8}"/>
    <cellStyle name="Normal 3 11 2 6 3" xfId="8831" xr:uid="{0A59A1C7-49F7-4E83-B314-20382BFB5A0E}"/>
    <cellStyle name="Normal 3 11 2 7" xfId="8832" xr:uid="{3ADBF9CD-653A-4859-AAFB-55E148D9F1A2}"/>
    <cellStyle name="Normal 3 11 2 7 2" xfId="8833" xr:uid="{BFC26D40-0F05-4A86-B69C-F456FB706248}"/>
    <cellStyle name="Normal 3 11 2 8" xfId="8834" xr:uid="{B2FEC425-346A-459F-AC67-891A46048EFE}"/>
    <cellStyle name="Normal 3 11 2 9" xfId="56482" xr:uid="{E3EA6FF1-1AC2-47A0-85CA-5D395E3F7EC2}"/>
    <cellStyle name="Normal 3 11 2_15NS" xfId="8835" xr:uid="{E735CB3F-388C-4D53-9B47-5B0CCC9CDBD3}"/>
    <cellStyle name="Normal 3 11 3" xfId="8836" xr:uid="{4089F4D7-3EED-417B-88BB-C6F6BDF7C098}"/>
    <cellStyle name="Normal 3 11 3 2" xfId="8837" xr:uid="{BBAFE933-06D5-407C-8FC2-E38D6FB724BF}"/>
    <cellStyle name="Normal 3 11 3 2 2" xfId="8838" xr:uid="{A675605E-DD79-41F7-8E08-6EE2B127CA23}"/>
    <cellStyle name="Normal 3 11 3 2 2 2" xfId="8839" xr:uid="{504290BD-8D0A-4578-BB30-7C71FB5E5A3D}"/>
    <cellStyle name="Normal 3 11 3 2 3" xfId="8840" xr:uid="{A09BA29D-E733-4772-AC76-8472BFD488FA}"/>
    <cellStyle name="Normal 3 11 3 3" xfId="8841" xr:uid="{28B85240-38B5-4F89-B988-D288B4280E97}"/>
    <cellStyle name="Normal 3 11 3 3 2" xfId="8842" xr:uid="{E8F66253-817C-4287-85F9-023D19B2342C}"/>
    <cellStyle name="Normal 3 11 3 3 2 2" xfId="8843" xr:uid="{07D47AB0-AF00-41D6-9261-425444BFD061}"/>
    <cellStyle name="Normal 3 11 3 3 3" xfId="8844" xr:uid="{F150A3A3-2230-42C1-9F8C-D1B6AFAB71E2}"/>
    <cellStyle name="Normal 3 11 3 4" xfId="8845" xr:uid="{0F996E2F-FE1A-4E1F-A564-E9FAA3F5076E}"/>
    <cellStyle name="Normal 3 11 3 4 2" xfId="8846" xr:uid="{83F36AFF-B515-4B4F-A22C-B06440294ECE}"/>
    <cellStyle name="Normal 3 11 3 5" xfId="8847" xr:uid="{7B84F4E0-0DEB-4230-9CFF-F47AA3D7753C}"/>
    <cellStyle name="Normal 3 11 4" xfId="8848" xr:uid="{D1054D74-2163-4CE8-8461-FFB14B7F285A}"/>
    <cellStyle name="Normal 3 11 4 2" xfId="8849" xr:uid="{8A7A0AD1-A46E-4D3E-AB47-5E7C558A27EE}"/>
    <cellStyle name="Normal 3 11 4 2 2" xfId="8850" xr:uid="{1D7F5A4A-40C1-4869-855E-C9CA0CA00B5A}"/>
    <cellStyle name="Normal 3 11 4 2 2 2" xfId="8851" xr:uid="{1166DC14-A06C-4E2E-BEEA-1905D36E4121}"/>
    <cellStyle name="Normal 3 11 4 2 3" xfId="8852" xr:uid="{F206CDA7-2B02-4B7C-8B2D-739F6FE35DB3}"/>
    <cellStyle name="Normal 3 11 4 3" xfId="8853" xr:uid="{640F7435-A85A-4E8D-8509-27EA9C65BF9F}"/>
    <cellStyle name="Normal 3 11 4 3 2" xfId="8854" xr:uid="{65B4726E-9BD4-417C-BD72-62FE81A45FDF}"/>
    <cellStyle name="Normal 3 11 4 3 2 2" xfId="8855" xr:uid="{37CC7BC3-462F-4285-905B-483A2095A34D}"/>
    <cellStyle name="Normal 3 11 4 3 3" xfId="8856" xr:uid="{6058D8D3-3194-410F-99CA-03A214D43B37}"/>
    <cellStyle name="Normal 3 11 4 4" xfId="8857" xr:uid="{7AA0CB1B-F2AC-4BDA-8604-5F81AE81D3C9}"/>
    <cellStyle name="Normal 3 11 4 4 2" xfId="8858" xr:uid="{AEEE6190-122B-4500-91B7-61206E494BF4}"/>
    <cellStyle name="Normal 3 11 4 5" xfId="8859" xr:uid="{3B8B6D9A-F414-4A1B-B656-91825EE235E3}"/>
    <cellStyle name="Normal 3 11 5" xfId="8860" xr:uid="{A84A977E-59B8-4453-894F-B18A7E5F6802}"/>
    <cellStyle name="Normal 3 11 5 2" xfId="8861" xr:uid="{A787CBE8-F5DC-4A31-8AED-F5E632180477}"/>
    <cellStyle name="Normal 3 11 5 2 2" xfId="8862" xr:uid="{A6875015-459D-442B-B7A9-21C7456B899C}"/>
    <cellStyle name="Normal 3 11 5 2 2 2" xfId="8863" xr:uid="{51A4938D-3A21-4F8A-889F-F2DEE468F6E8}"/>
    <cellStyle name="Normal 3 11 5 2 3" xfId="8864" xr:uid="{4B25B70F-FE44-4428-9ED6-0ED8ACB91D79}"/>
    <cellStyle name="Normal 3 11 5 3" xfId="8865" xr:uid="{A11633D6-3580-431B-8A1B-9E83B8176028}"/>
    <cellStyle name="Normal 3 11 5 3 2" xfId="8866" xr:uid="{1E4AB403-A4EC-4553-83B8-2F912DAA5BDE}"/>
    <cellStyle name="Normal 3 11 5 3 2 2" xfId="8867" xr:uid="{5AE5813D-C28C-42A8-8BA5-095E84147349}"/>
    <cellStyle name="Normal 3 11 5 3 3" xfId="8868" xr:uid="{D4B244E5-998B-4498-A7C9-C50425CA2F27}"/>
    <cellStyle name="Normal 3 11 5 4" xfId="8869" xr:uid="{BB9EEF74-72E4-472D-A9C9-866810068647}"/>
    <cellStyle name="Normal 3 11 5 4 2" xfId="8870" xr:uid="{1D536E64-BA4C-4CC9-A11C-E43F1F480CDB}"/>
    <cellStyle name="Normal 3 11 5 5" xfId="8871" xr:uid="{B07E54B1-AB24-451C-94BE-A9FC49A6C3F2}"/>
    <cellStyle name="Normal 3 11 6" xfId="8872" xr:uid="{6F6102F3-C7EC-4264-9334-82C4E3FF2808}"/>
    <cellStyle name="Normal 3 11 6 2" xfId="8873" xr:uid="{7A29669D-EF73-4ECD-A7EE-03392823FD50}"/>
    <cellStyle name="Normal 3 11 6 2 2" xfId="8874" xr:uid="{0D5856A1-2F6C-4D4D-9599-87EC512DCA86}"/>
    <cellStyle name="Normal 3 11 6 3" xfId="8875" xr:uid="{BD79E840-0C8A-4525-8F38-CECFB54DAC69}"/>
    <cellStyle name="Normal 3 11 7" xfId="8876" xr:uid="{205B8806-8D8C-4B20-8AF2-148026F35A8E}"/>
    <cellStyle name="Normal 3 11 7 2" xfId="8877" xr:uid="{35C94206-6D1A-4FD1-A8FD-0572587EE6C2}"/>
    <cellStyle name="Normal 3 11 7 2 2" xfId="8878" xr:uid="{48A6EB33-EB1B-43F5-84CF-B3610B5EF760}"/>
    <cellStyle name="Normal 3 11 7 3" xfId="8879" xr:uid="{D40B8A60-E684-4AE4-BF1C-7AFF78028DE5}"/>
    <cellStyle name="Normal 3 11 8" xfId="8880" xr:uid="{45C63224-481B-42F0-9351-00DC843EC1F5}"/>
    <cellStyle name="Normal 3 11 8 2" xfId="8881" xr:uid="{80592AAC-55C9-43B0-A296-0F51F2879A0E}"/>
    <cellStyle name="Normal 3 11 9" xfId="8882" xr:uid="{247B5F68-CAA4-4D0D-9D9E-D15A9232D0A5}"/>
    <cellStyle name="Normal 3 11_05DS" xfId="8883" xr:uid="{328640A4-6135-4640-BCF0-52706AE21DBE}"/>
    <cellStyle name="Normal 3 110" xfId="8884" xr:uid="{22B1FE27-A96E-4039-AFB6-B6E0B060EDC4}"/>
    <cellStyle name="Normal 3 110 2" xfId="8885" xr:uid="{AAFE8E78-D642-4BE2-B32B-5AC15DB6206A}"/>
    <cellStyle name="Normal 3 110 2 2" xfId="8886" xr:uid="{CAB8CBE1-3BDA-42F2-BA5F-2E983041DC76}"/>
    <cellStyle name="Normal 3 110 2 2 2" xfId="8887" xr:uid="{AB1616B2-AF6A-418A-97F5-B36E509C35BF}"/>
    <cellStyle name="Normal 3 110 2 2 2 2" xfId="8888" xr:uid="{4C214243-3F77-47EA-9C3C-CD8501C1B20B}"/>
    <cellStyle name="Normal 3 110 2 2 2 2 2" xfId="8889" xr:uid="{CE041F72-37CF-4C75-8D9B-E7D654739F44}"/>
    <cellStyle name="Normal 3 110 2 2 2 3" xfId="8890" xr:uid="{772C4CAE-1AC7-4623-8F88-44F0A9E15363}"/>
    <cellStyle name="Normal 3 110 2 2 3" xfId="8891" xr:uid="{7EF99FFB-8756-40B7-84C0-F40FE99D7A5C}"/>
    <cellStyle name="Normal 3 110 2 2 3 2" xfId="8892" xr:uid="{6E7230C2-DD96-465C-ACE8-05CCC6A0D7EA}"/>
    <cellStyle name="Normal 3 110 2 2 3 2 2" xfId="8893" xr:uid="{99D8B12B-E7C7-4DA6-8799-041B73216BAC}"/>
    <cellStyle name="Normal 3 110 2 2 3 3" xfId="8894" xr:uid="{2F64079D-38BE-4130-9836-B9AD6D7B9233}"/>
    <cellStyle name="Normal 3 110 2 2 4" xfId="8895" xr:uid="{8B7F26C3-611B-4748-A18F-6D95EC8438E4}"/>
    <cellStyle name="Normal 3 110 2 2 4 2" xfId="8896" xr:uid="{93EC971F-D47E-4E79-B1C8-2ED274CAD1F5}"/>
    <cellStyle name="Normal 3 110 2 2 5" xfId="8897" xr:uid="{797B6D4F-83A4-4AF3-A80C-324CD74B4BAF}"/>
    <cellStyle name="Normal 3 110 2 3" xfId="8898" xr:uid="{26024960-8B51-4201-9F60-B56ADEA4A0F6}"/>
    <cellStyle name="Normal 3 110 2 3 2" xfId="8899" xr:uid="{2FBC0F8F-C789-4896-B717-BCF576B06E25}"/>
    <cellStyle name="Normal 3 110 2 3 2 2" xfId="8900" xr:uid="{294CEB1C-5ADF-472E-9E85-F9AEF711FAA8}"/>
    <cellStyle name="Normal 3 110 2 3 2 2 2" xfId="8901" xr:uid="{B651F97E-A3FB-4879-8D83-ED41C414C8E1}"/>
    <cellStyle name="Normal 3 110 2 3 2 3" xfId="8902" xr:uid="{9F005318-4042-4011-B002-42673D746850}"/>
    <cellStyle name="Normal 3 110 2 3 3" xfId="8903" xr:uid="{F917ACD1-28AD-4948-BAE3-BDFEE9E664E1}"/>
    <cellStyle name="Normal 3 110 2 3 3 2" xfId="8904" xr:uid="{24066B03-5BB0-4857-ACD5-C699B3FA7A06}"/>
    <cellStyle name="Normal 3 110 2 3 3 2 2" xfId="8905" xr:uid="{ADCBFBE8-E09A-4F39-92AE-91707DA86F9B}"/>
    <cellStyle name="Normal 3 110 2 3 3 3" xfId="8906" xr:uid="{2AB4102A-010D-40BB-933C-6091C09A3CB1}"/>
    <cellStyle name="Normal 3 110 2 3 4" xfId="8907" xr:uid="{BCDAF31F-E60A-46AB-9313-871E51A546E5}"/>
    <cellStyle name="Normal 3 110 2 3 4 2" xfId="8908" xr:uid="{F8D6C8C5-BD70-4AB7-9D67-1C1EE36AFEB3}"/>
    <cellStyle name="Normal 3 110 2 3 5" xfId="8909" xr:uid="{B1F1C937-D701-454A-B333-47848AD7F535}"/>
    <cellStyle name="Normal 3 110 2 4" xfId="8910" xr:uid="{4AF8FEAC-814F-490F-8789-28E15809C48D}"/>
    <cellStyle name="Normal 3 110 2 4 2" xfId="8911" xr:uid="{552EC5DE-6726-4B99-BC3A-54AE0246DE5B}"/>
    <cellStyle name="Normal 3 110 2 4 2 2" xfId="8912" xr:uid="{7BF1A3A9-4C54-4710-B297-11846501D67D}"/>
    <cellStyle name="Normal 3 110 2 4 2 2 2" xfId="8913" xr:uid="{CB35B954-5E73-499E-99A7-DE237310F032}"/>
    <cellStyle name="Normal 3 110 2 4 2 3" xfId="8914" xr:uid="{D93952AE-CE58-46B4-A8CE-45FB9703FC8D}"/>
    <cellStyle name="Normal 3 110 2 4 3" xfId="8915" xr:uid="{20A67C02-6270-4A22-8C4B-66D203EA889F}"/>
    <cellStyle name="Normal 3 110 2 4 3 2" xfId="8916" xr:uid="{ED487DC7-A4DE-4790-9F08-4278210C9D6C}"/>
    <cellStyle name="Normal 3 110 2 4 3 2 2" xfId="8917" xr:uid="{6E6991DA-6594-4121-BEFE-0590EDC7390A}"/>
    <cellStyle name="Normal 3 110 2 4 3 3" xfId="8918" xr:uid="{9BD0584C-408A-4B11-B8D9-F051279AFC89}"/>
    <cellStyle name="Normal 3 110 2 4 4" xfId="8919" xr:uid="{CFB2731F-3870-44FD-BC7B-88E729069B80}"/>
    <cellStyle name="Normal 3 110 2 4 4 2" xfId="8920" xr:uid="{30BB7A80-2C53-4484-956D-191CD2B21E47}"/>
    <cellStyle name="Normal 3 110 2 4 5" xfId="8921" xr:uid="{E432B59B-FA36-4667-BAE8-3850B18315F3}"/>
    <cellStyle name="Normal 3 110 2 5" xfId="8922" xr:uid="{154EDB7E-8B6E-4DFF-93F6-B516356DE27A}"/>
    <cellStyle name="Normal 3 110 2 5 2" xfId="8923" xr:uid="{0436E126-31F7-4072-AA90-13BACCD7DCD5}"/>
    <cellStyle name="Normal 3 110 2 5 2 2" xfId="8924" xr:uid="{090E4F0B-41EF-4493-B547-13C305C400A3}"/>
    <cellStyle name="Normal 3 110 2 5 3" xfId="8925" xr:uid="{9A6597CA-280B-46B3-875C-899589D092F9}"/>
    <cellStyle name="Normal 3 110 2 6" xfId="8926" xr:uid="{44C3A098-5179-466C-9EC2-F0DFC1022B27}"/>
    <cellStyle name="Normal 3 110 2 6 2" xfId="8927" xr:uid="{F4D043DB-C8B3-4479-A5D8-3FEC5CEE157A}"/>
    <cellStyle name="Normal 3 110 2 6 2 2" xfId="8928" xr:uid="{C98F25A0-510C-414D-8D3F-44F16C8D94F9}"/>
    <cellStyle name="Normal 3 110 2 6 3" xfId="8929" xr:uid="{9587DEB6-4E36-470F-B398-EE7986C0CEC2}"/>
    <cellStyle name="Normal 3 110 2 7" xfId="8930" xr:uid="{9FE2AD03-F7F6-4B23-BB21-AD0DA05AC2DF}"/>
    <cellStyle name="Normal 3 110 2 7 2" xfId="8931" xr:uid="{80E7DCBF-0E8E-4484-B920-F545204E7E56}"/>
    <cellStyle name="Normal 3 110 2 8" xfId="8932" xr:uid="{916D785A-8726-48A0-A875-5D7337055EEC}"/>
    <cellStyle name="Normal 3 110 2_15NS" xfId="8933" xr:uid="{B4D70BF2-31B9-46DC-B361-204EE3CB8FA1}"/>
    <cellStyle name="Normal 3 110 3" xfId="8934" xr:uid="{8D90E840-4338-4003-9E29-812CAE2A94A4}"/>
    <cellStyle name="Normal 3 110 3 2" xfId="8935" xr:uid="{11C441A9-658D-4931-BCDE-ABDE987AE4C1}"/>
    <cellStyle name="Normal 3 110 3 2 2" xfId="8936" xr:uid="{2FA0D898-FA9C-4119-B62E-9124280B9559}"/>
    <cellStyle name="Normal 3 110 3 2 2 2" xfId="8937" xr:uid="{1ECDAEEF-409F-4067-BFF4-6AB674C13A65}"/>
    <cellStyle name="Normal 3 110 3 2 3" xfId="8938" xr:uid="{2A515DE5-239C-4355-AE77-0D3CFBF60682}"/>
    <cellStyle name="Normal 3 110 3 3" xfId="8939" xr:uid="{A2A6D07E-6352-41CE-9EA0-4293A19B3018}"/>
    <cellStyle name="Normal 3 110 3 3 2" xfId="8940" xr:uid="{83D43BD2-202A-486B-95FF-720F9EF16DAB}"/>
    <cellStyle name="Normal 3 110 3 3 2 2" xfId="8941" xr:uid="{9B0A7AEF-F54A-4D15-B3AC-9A82FDD7F4F8}"/>
    <cellStyle name="Normal 3 110 3 3 3" xfId="8942" xr:uid="{A1046A35-335C-48E3-9BCC-76D06D456C69}"/>
    <cellStyle name="Normal 3 110 3 4" xfId="8943" xr:uid="{A6E0DCBF-EEDC-4936-953C-EE6588D20B17}"/>
    <cellStyle name="Normal 3 110 3 4 2" xfId="8944" xr:uid="{E3DBC03F-BFA4-410C-8E07-2957B1BF518A}"/>
    <cellStyle name="Normal 3 110 3 5" xfId="8945" xr:uid="{CD91BBAF-E03D-4E9B-94DD-D4396269CE6C}"/>
    <cellStyle name="Normal 3 110 4" xfId="8946" xr:uid="{B2EE06BD-EA3A-40FE-B512-130C8725851A}"/>
    <cellStyle name="Normal 3 110 4 2" xfId="8947" xr:uid="{86484F4A-D319-481F-9457-175339EDF46F}"/>
    <cellStyle name="Normal 3 110 4 2 2" xfId="8948" xr:uid="{1181E620-79DD-4008-AC92-31FEC3C129CD}"/>
    <cellStyle name="Normal 3 110 4 2 2 2" xfId="8949" xr:uid="{817F28A5-3090-4127-B4EA-D23DD9604109}"/>
    <cellStyle name="Normal 3 110 4 2 3" xfId="8950" xr:uid="{03E2F9A5-AC74-49F6-BE45-8997A33112FD}"/>
    <cellStyle name="Normal 3 110 4 3" xfId="8951" xr:uid="{29C16B36-295B-44D0-9C48-F33BD2D084E4}"/>
    <cellStyle name="Normal 3 110 4 3 2" xfId="8952" xr:uid="{75619C48-1E69-4485-B314-CE7ADD0406D3}"/>
    <cellStyle name="Normal 3 110 4 3 2 2" xfId="8953" xr:uid="{AB9A1FEC-08A9-4383-9EEE-612CCA0F28B2}"/>
    <cellStyle name="Normal 3 110 4 3 3" xfId="8954" xr:uid="{95D5FCC5-67F2-47B9-B982-826BF9BE4FCD}"/>
    <cellStyle name="Normal 3 110 4 4" xfId="8955" xr:uid="{61F75EFF-8917-4B9B-8791-773CFADD7B22}"/>
    <cellStyle name="Normal 3 110 4 4 2" xfId="8956" xr:uid="{85DBC629-B17B-4B5F-862C-B47A0EFC401B}"/>
    <cellStyle name="Normal 3 110 4 5" xfId="8957" xr:uid="{170E5DE6-82AA-4F71-A2F6-F379E1A82BAF}"/>
    <cellStyle name="Normal 3 110 5" xfId="8958" xr:uid="{72D0FF6B-3CB9-49C0-A84F-B87FA1675272}"/>
    <cellStyle name="Normal 3 110 5 2" xfId="8959" xr:uid="{02DF15E2-77CA-421A-9C01-D9209655FDB8}"/>
    <cellStyle name="Normal 3 110 5 2 2" xfId="8960" xr:uid="{C9417CE9-4189-40A1-8CB8-09F6938EDB1C}"/>
    <cellStyle name="Normal 3 110 5 2 2 2" xfId="8961" xr:uid="{3AD45FC1-421D-4575-A942-1A6D5CEF9E33}"/>
    <cellStyle name="Normal 3 110 5 2 3" xfId="8962" xr:uid="{34F89EDE-FFDB-45FE-BFF8-5838E225A1E1}"/>
    <cellStyle name="Normal 3 110 5 3" xfId="8963" xr:uid="{EAE6F17A-DDEA-4613-B94D-A989CF6E0C0F}"/>
    <cellStyle name="Normal 3 110 5 3 2" xfId="8964" xr:uid="{E8CF0579-2444-4E75-A6BD-3F9B02E1D1B8}"/>
    <cellStyle name="Normal 3 110 5 3 2 2" xfId="8965" xr:uid="{9DD99D5B-7B8A-48CA-981F-A660CA6B3153}"/>
    <cellStyle name="Normal 3 110 5 3 3" xfId="8966" xr:uid="{B0904CB6-5EC3-48EA-B562-F526285BF08A}"/>
    <cellStyle name="Normal 3 110 5 4" xfId="8967" xr:uid="{9AE48F99-13E6-4283-A097-6B0C1C219DA6}"/>
    <cellStyle name="Normal 3 110 5 4 2" xfId="8968" xr:uid="{009CB2D0-08CA-448F-9BFA-AEEF1A590BE8}"/>
    <cellStyle name="Normal 3 110 5 5" xfId="8969" xr:uid="{C6834603-57AC-479D-B627-61DEABE84415}"/>
    <cellStyle name="Normal 3 110 6" xfId="8970" xr:uid="{D7B08D5E-1F02-4AF2-B436-486DD5830111}"/>
    <cellStyle name="Normal 3 110 6 2" xfId="8971" xr:uid="{9C7BD353-121B-4E4A-A58A-E5C38F9B032F}"/>
    <cellStyle name="Normal 3 110 6 2 2" xfId="8972" xr:uid="{B4A6E1BC-3224-41FB-8886-848437908185}"/>
    <cellStyle name="Normal 3 110 6 3" xfId="8973" xr:uid="{B0FCEDEF-8CDB-4566-9FD2-8E48ECF4893A}"/>
    <cellStyle name="Normal 3 110 7" xfId="8974" xr:uid="{A8C37F31-C700-4433-A738-794FE66A22AB}"/>
    <cellStyle name="Normal 3 110 7 2" xfId="8975" xr:uid="{0C4FC3CC-A90E-417F-9057-9050B7C57B7C}"/>
    <cellStyle name="Normal 3 110 7 2 2" xfId="8976" xr:uid="{E4E7E731-30CF-44B1-81FB-BF0D33E5A0F9}"/>
    <cellStyle name="Normal 3 110 7 3" xfId="8977" xr:uid="{DD9ACEC9-5612-4EF4-92C9-D411F2986C36}"/>
    <cellStyle name="Normal 3 110 8" xfId="8978" xr:uid="{79F39CC7-58CE-4B40-A2D3-7E30EA5AF7A9}"/>
    <cellStyle name="Normal 3 110 8 2" xfId="8979" xr:uid="{42E94120-2016-4B67-8B26-DD32BF0BA650}"/>
    <cellStyle name="Normal 3 110 9" xfId="8980" xr:uid="{CBC7B843-46FD-43C6-95A2-C646A18A4B0E}"/>
    <cellStyle name="Normal 3 110_05DS" xfId="8981" xr:uid="{F7D9A67E-64BC-4FD9-AC35-B3BDFFC2CA36}"/>
    <cellStyle name="Normal 3 111" xfId="8982" xr:uid="{F6EED3AC-FE07-4EB3-A286-6360D79E7B59}"/>
    <cellStyle name="Normal 3 111 2" xfId="8983" xr:uid="{B04D4873-3B66-421F-A918-F7BE0CB92633}"/>
    <cellStyle name="Normal 3 111 2 2" xfId="8984" xr:uid="{1FD0D96D-646A-445A-A332-FF8ED538ACC2}"/>
    <cellStyle name="Normal 3 111 2 2 2" xfId="8985" xr:uid="{4F025AEA-3F02-4A1B-8A4D-8ACC9C0B7212}"/>
    <cellStyle name="Normal 3 111 2 2 2 2" xfId="8986" xr:uid="{5F61906A-165E-4C8E-B427-04D4D8EDDF55}"/>
    <cellStyle name="Normal 3 111 2 2 2 2 2" xfId="8987" xr:uid="{DF9425E9-FF21-4CCA-8C4C-400F6BEBE74D}"/>
    <cellStyle name="Normal 3 111 2 2 2 3" xfId="8988" xr:uid="{774C6F4A-B5DF-42B3-8912-1A288AAE4175}"/>
    <cellStyle name="Normal 3 111 2 2 3" xfId="8989" xr:uid="{EC2B050B-383C-4949-9105-66AB7F2707C3}"/>
    <cellStyle name="Normal 3 111 2 2 3 2" xfId="8990" xr:uid="{3931C14D-88D8-4FB9-B671-A8146212F265}"/>
    <cellStyle name="Normal 3 111 2 2 3 2 2" xfId="8991" xr:uid="{8A6B4715-B9DD-458D-AF9D-52C4742699BA}"/>
    <cellStyle name="Normal 3 111 2 2 3 3" xfId="8992" xr:uid="{862CD51E-E776-4A90-8F86-9B2945F71A44}"/>
    <cellStyle name="Normal 3 111 2 2 4" xfId="8993" xr:uid="{34969E0B-D548-4722-85D5-3863BA6D178C}"/>
    <cellStyle name="Normal 3 111 2 2 4 2" xfId="8994" xr:uid="{0D67D3BC-0DA9-4032-A03E-E5644097DFEA}"/>
    <cellStyle name="Normal 3 111 2 2 5" xfId="8995" xr:uid="{0EE443A2-3338-4CA3-B78E-2C38DF2A5E40}"/>
    <cellStyle name="Normal 3 111 2 3" xfId="8996" xr:uid="{B4A436F8-C273-4DD7-87A0-289F6AF09401}"/>
    <cellStyle name="Normal 3 111 2 3 2" xfId="8997" xr:uid="{101624E4-809E-480F-AC70-69049CA542F7}"/>
    <cellStyle name="Normal 3 111 2 3 2 2" xfId="8998" xr:uid="{96247269-7A11-4716-BB22-D2AF02B006F7}"/>
    <cellStyle name="Normal 3 111 2 3 2 2 2" xfId="8999" xr:uid="{6B8ABE75-3181-439E-8AD7-C47F15649239}"/>
    <cellStyle name="Normal 3 111 2 3 2 3" xfId="9000" xr:uid="{6AB43B73-FB50-4002-B38E-A6BC42DDC8AC}"/>
    <cellStyle name="Normal 3 111 2 3 3" xfId="9001" xr:uid="{F152B92D-881F-4AF3-A02D-8E7DDECF08CC}"/>
    <cellStyle name="Normal 3 111 2 3 3 2" xfId="9002" xr:uid="{B37F4765-F893-4807-BF31-A758F5437AF8}"/>
    <cellStyle name="Normal 3 111 2 3 3 2 2" xfId="9003" xr:uid="{868C569B-7789-4F47-87B4-BC3E2ED4C3CB}"/>
    <cellStyle name="Normal 3 111 2 3 3 3" xfId="9004" xr:uid="{A8EFD408-1F8C-4C28-BEE5-8FC8BCB9A8D5}"/>
    <cellStyle name="Normal 3 111 2 3 4" xfId="9005" xr:uid="{9FD90911-3052-4768-827D-FC3CF6CBBBFD}"/>
    <cellStyle name="Normal 3 111 2 3 4 2" xfId="9006" xr:uid="{322A1D67-5E5C-4030-91D4-0893FE0A0BBC}"/>
    <cellStyle name="Normal 3 111 2 3 5" xfId="9007" xr:uid="{81EE02DE-FAD9-4214-A75F-D8D23F99879E}"/>
    <cellStyle name="Normal 3 111 2 4" xfId="9008" xr:uid="{C9EEF803-8FA9-4CF5-88A0-63207E1D6AB3}"/>
    <cellStyle name="Normal 3 111 2 4 2" xfId="9009" xr:uid="{D34700AB-B9D6-4372-BFF6-469EB3077ACF}"/>
    <cellStyle name="Normal 3 111 2 4 2 2" xfId="9010" xr:uid="{54A0726C-2B79-4C40-8715-A9E43756FBEE}"/>
    <cellStyle name="Normal 3 111 2 4 2 2 2" xfId="9011" xr:uid="{055B6A34-05AB-4204-A946-D4A983012FC2}"/>
    <cellStyle name="Normal 3 111 2 4 2 3" xfId="9012" xr:uid="{160BFF6B-EBF1-4DA3-8210-F3B8CE8B58FA}"/>
    <cellStyle name="Normal 3 111 2 4 3" xfId="9013" xr:uid="{FFEE47EF-652B-4C7E-ACD6-C224346EC165}"/>
    <cellStyle name="Normal 3 111 2 4 3 2" xfId="9014" xr:uid="{7B7982E5-97BD-4E6E-A6FF-10A3CB216CD3}"/>
    <cellStyle name="Normal 3 111 2 4 3 2 2" xfId="9015" xr:uid="{B26F1CDA-7094-4E62-8CC3-76B3A7408A31}"/>
    <cellStyle name="Normal 3 111 2 4 3 3" xfId="9016" xr:uid="{416A1D28-91C0-4CC4-904A-2BCBF490B3A5}"/>
    <cellStyle name="Normal 3 111 2 4 4" xfId="9017" xr:uid="{4738DC68-97E3-4077-A560-9526ECD973B6}"/>
    <cellStyle name="Normal 3 111 2 4 4 2" xfId="9018" xr:uid="{31313E7D-8173-42FF-B125-6174DC906018}"/>
    <cellStyle name="Normal 3 111 2 4 5" xfId="9019" xr:uid="{F04F7674-14DB-4F89-A738-C782ABB62F06}"/>
    <cellStyle name="Normal 3 111 2 5" xfId="9020" xr:uid="{954CE22D-CF5C-47FA-857A-9B4E9EF18978}"/>
    <cellStyle name="Normal 3 111 2 5 2" xfId="9021" xr:uid="{565D4C27-EFA1-45B0-A647-36549DF56D6B}"/>
    <cellStyle name="Normal 3 111 2 5 2 2" xfId="9022" xr:uid="{1BBC21CB-8EAF-4A98-9A6B-2C1D269D4D9E}"/>
    <cellStyle name="Normal 3 111 2 5 3" xfId="9023" xr:uid="{F1A107F7-A96A-4E8C-9C52-918151AF54F2}"/>
    <cellStyle name="Normal 3 111 2 6" xfId="9024" xr:uid="{D3349473-9892-488F-9BDD-3D34B3101A09}"/>
    <cellStyle name="Normal 3 111 2 6 2" xfId="9025" xr:uid="{6320C22A-FB61-432E-B7B1-9529BE7336BB}"/>
    <cellStyle name="Normal 3 111 2 6 2 2" xfId="9026" xr:uid="{3E49D16E-AD3D-4398-83E0-E93CB0A57470}"/>
    <cellStyle name="Normal 3 111 2 6 3" xfId="9027" xr:uid="{97DDAF8B-1A0B-4B65-A5E0-3DF482AEC0CA}"/>
    <cellStyle name="Normal 3 111 2 7" xfId="9028" xr:uid="{F35EAD92-2D3D-4678-BDE5-9302782C1D8A}"/>
    <cellStyle name="Normal 3 111 2 7 2" xfId="9029" xr:uid="{6FC9445B-B209-4960-9B4F-53517C635646}"/>
    <cellStyle name="Normal 3 111 2 8" xfId="9030" xr:uid="{CD5A5C83-990E-4356-95B3-04B396486000}"/>
    <cellStyle name="Normal 3 111 2_15NS" xfId="9031" xr:uid="{9FACE3FE-27A5-4FD3-9B70-E1964F0A4658}"/>
    <cellStyle name="Normal 3 111 3" xfId="9032" xr:uid="{12E77E43-55E2-4553-A080-4A4A9B7B6F3B}"/>
    <cellStyle name="Normal 3 111 3 2" xfId="9033" xr:uid="{479FFDB2-52D7-4AE0-898B-1B4887B4A916}"/>
    <cellStyle name="Normal 3 111 3 2 2" xfId="9034" xr:uid="{0F99F4F8-B60C-4307-BD63-14BB1DF312CB}"/>
    <cellStyle name="Normal 3 111 3 2 2 2" xfId="9035" xr:uid="{383C1802-1C3E-4DB2-B784-036AB5749C8A}"/>
    <cellStyle name="Normal 3 111 3 2 3" xfId="9036" xr:uid="{5100E602-695B-47F5-8A06-78FBC2BDCDD8}"/>
    <cellStyle name="Normal 3 111 3 3" xfId="9037" xr:uid="{61E54B7F-9DD7-48A3-8C02-68707ED5E5B6}"/>
    <cellStyle name="Normal 3 111 3 3 2" xfId="9038" xr:uid="{77D255B1-108A-4994-93E7-9F0FC55458E3}"/>
    <cellStyle name="Normal 3 111 3 3 2 2" xfId="9039" xr:uid="{74443E3D-49E7-4FCD-9BBB-1F500B885ED6}"/>
    <cellStyle name="Normal 3 111 3 3 3" xfId="9040" xr:uid="{578DEDFC-223A-4233-806E-1AAF18DF9061}"/>
    <cellStyle name="Normal 3 111 3 4" xfId="9041" xr:uid="{08DA2D3D-D5BA-47CC-83D9-76F28CD56F24}"/>
    <cellStyle name="Normal 3 111 3 4 2" xfId="9042" xr:uid="{6EA386EE-D655-46F1-8CE8-4D08F40806DD}"/>
    <cellStyle name="Normal 3 111 3 5" xfId="9043" xr:uid="{3F70A83A-28E8-46A8-9E3B-AA7C3AB0898D}"/>
    <cellStyle name="Normal 3 111 4" xfId="9044" xr:uid="{1529A42E-A066-47A6-AA66-2F95FC86A8EF}"/>
    <cellStyle name="Normal 3 111 4 2" xfId="9045" xr:uid="{AACCB25A-8276-4AD6-8376-D06511D18D9E}"/>
    <cellStyle name="Normal 3 111 4 2 2" xfId="9046" xr:uid="{42859316-7F10-45E8-AB9C-8627467A37E9}"/>
    <cellStyle name="Normal 3 111 4 2 2 2" xfId="9047" xr:uid="{B5A6B7D8-4F4F-4396-8B2A-D7877286A35B}"/>
    <cellStyle name="Normal 3 111 4 2 3" xfId="9048" xr:uid="{D38CD6C2-A4D2-454C-957D-9C741718C405}"/>
    <cellStyle name="Normal 3 111 4 3" xfId="9049" xr:uid="{A1A1FF53-5496-42BE-B579-89781B9A9264}"/>
    <cellStyle name="Normal 3 111 4 3 2" xfId="9050" xr:uid="{FE650468-6403-42E9-B322-EBA28D3A1043}"/>
    <cellStyle name="Normal 3 111 4 3 2 2" xfId="9051" xr:uid="{B4212B18-AE3F-4428-8C2B-E2253B4C978B}"/>
    <cellStyle name="Normal 3 111 4 3 3" xfId="9052" xr:uid="{3C4D5671-C53A-49DE-8702-487E12F6D694}"/>
    <cellStyle name="Normal 3 111 4 4" xfId="9053" xr:uid="{65247DD6-444B-4427-BE8C-80EE902D835C}"/>
    <cellStyle name="Normal 3 111 4 4 2" xfId="9054" xr:uid="{6EBBBA2E-EC23-4968-A8B3-C285EA9C8654}"/>
    <cellStyle name="Normal 3 111 4 5" xfId="9055" xr:uid="{697F3871-9D0E-4AAD-B5F5-114AE4E9B30C}"/>
    <cellStyle name="Normal 3 111 5" xfId="9056" xr:uid="{CC92987A-8BB0-40E1-A9B5-823A0D8C36F4}"/>
    <cellStyle name="Normal 3 111 5 2" xfId="9057" xr:uid="{6F6A540B-2F54-469E-AC88-369A4EDA4240}"/>
    <cellStyle name="Normal 3 111 5 2 2" xfId="9058" xr:uid="{C3CA6146-8ACE-4365-ABF0-288263126D96}"/>
    <cellStyle name="Normal 3 111 5 2 2 2" xfId="9059" xr:uid="{F7EEA6B8-3E51-4BEC-8EF3-CD0270A5F468}"/>
    <cellStyle name="Normal 3 111 5 2 3" xfId="9060" xr:uid="{B89FB546-FDBF-4A19-9A1E-67D8B1FCEDD5}"/>
    <cellStyle name="Normal 3 111 5 3" xfId="9061" xr:uid="{A1B2BBC9-BEB0-4ADE-8F08-3903A301C31A}"/>
    <cellStyle name="Normal 3 111 5 3 2" xfId="9062" xr:uid="{0E7EC759-9994-4B09-B64E-280BF8DB821E}"/>
    <cellStyle name="Normal 3 111 5 3 2 2" xfId="9063" xr:uid="{6C6ECF88-8291-402F-B2E2-EBF37EE9021D}"/>
    <cellStyle name="Normal 3 111 5 3 3" xfId="9064" xr:uid="{ABB020F6-808A-41D8-8ADD-0C208F468FC5}"/>
    <cellStyle name="Normal 3 111 5 4" xfId="9065" xr:uid="{D91BBED9-9E81-4216-82EE-167FABB4ECC9}"/>
    <cellStyle name="Normal 3 111 5 4 2" xfId="9066" xr:uid="{1E27E0A9-C6DF-4080-A4AE-1F76A110E68D}"/>
    <cellStyle name="Normal 3 111 5 5" xfId="9067" xr:uid="{B89FF518-EFED-4811-9D81-9EF02A617D38}"/>
    <cellStyle name="Normal 3 111 6" xfId="9068" xr:uid="{D0585021-3A80-4B1B-A06B-1775A5F320E8}"/>
    <cellStyle name="Normal 3 111 6 2" xfId="9069" xr:uid="{D7FA474F-D61A-49B6-9B18-E9A3513B9D82}"/>
    <cellStyle name="Normal 3 111 6 2 2" xfId="9070" xr:uid="{A900C53D-31B8-49F5-BD1E-9CE3B8633087}"/>
    <cellStyle name="Normal 3 111 6 3" xfId="9071" xr:uid="{A98D3F4F-75F3-4AF1-AE66-38ACABDF9816}"/>
    <cellStyle name="Normal 3 111 7" xfId="9072" xr:uid="{B14C1A0F-D35A-42A3-820C-232BC58B6ABB}"/>
    <cellStyle name="Normal 3 111 7 2" xfId="9073" xr:uid="{06B84C78-0E07-4542-8E51-9CF7AB411E18}"/>
    <cellStyle name="Normal 3 111 7 2 2" xfId="9074" xr:uid="{10D10C35-FA67-41CC-B730-DA1DAAE7E4B3}"/>
    <cellStyle name="Normal 3 111 7 3" xfId="9075" xr:uid="{F1483E00-011F-4DDA-83B6-6F4DE187C551}"/>
    <cellStyle name="Normal 3 111 8" xfId="9076" xr:uid="{FC953A91-C1AC-478B-AAA1-062A367B4F6E}"/>
    <cellStyle name="Normal 3 111 8 2" xfId="9077" xr:uid="{0AA4A739-A713-4535-A356-5A66938955EA}"/>
    <cellStyle name="Normal 3 111 9" xfId="9078" xr:uid="{A686A91E-8337-4015-B2EC-20A7AF6064E1}"/>
    <cellStyle name="Normal 3 111_05DS" xfId="9079" xr:uid="{27FEFDF6-465F-40D3-A2B4-847DC0C9925A}"/>
    <cellStyle name="Normal 3 112" xfId="9080" xr:uid="{08B7C879-F943-4E2F-918F-DC085BA8ABEB}"/>
    <cellStyle name="Normal 3 112 2" xfId="9081" xr:uid="{BA2F5817-0033-470C-B39B-DD481E403DFB}"/>
    <cellStyle name="Normal 3 112 2 2" xfId="9082" xr:uid="{27BD0D37-46B2-4572-AAE4-65475B236977}"/>
    <cellStyle name="Normal 3 112 2 2 2" xfId="9083" xr:uid="{D6A839FC-7042-4FCC-AE6B-937FCDB4A3AE}"/>
    <cellStyle name="Normal 3 112 2 2 2 2" xfId="9084" xr:uid="{9DD49A62-5E47-4071-9CB8-E634C8BA3755}"/>
    <cellStyle name="Normal 3 112 2 2 2 2 2" xfId="9085" xr:uid="{1116832B-CC93-41C9-994F-C697080BCC90}"/>
    <cellStyle name="Normal 3 112 2 2 2 3" xfId="9086" xr:uid="{94758E0C-0366-4419-8862-F4C94231E9F3}"/>
    <cellStyle name="Normal 3 112 2 2 3" xfId="9087" xr:uid="{24E2CE2C-83CF-4AB1-B2CE-411D23C9BE7D}"/>
    <cellStyle name="Normal 3 112 2 2 3 2" xfId="9088" xr:uid="{A5F1CDCE-BFF9-453B-8ADF-27374E088E4D}"/>
    <cellStyle name="Normal 3 112 2 2 3 2 2" xfId="9089" xr:uid="{3DD24F47-3438-4B1B-A965-00A700BF0ADD}"/>
    <cellStyle name="Normal 3 112 2 2 3 3" xfId="9090" xr:uid="{042AF9B1-9070-4AF7-A1D8-EBD749382F9E}"/>
    <cellStyle name="Normal 3 112 2 2 4" xfId="9091" xr:uid="{1C7A4BE4-ED76-4CE1-9B5A-94057CC3BA66}"/>
    <cellStyle name="Normal 3 112 2 2 4 2" xfId="9092" xr:uid="{1F56B233-B299-48F7-9AEF-785797376444}"/>
    <cellStyle name="Normal 3 112 2 2 5" xfId="9093" xr:uid="{2BA89D07-B1EB-447A-A6B3-E09071EC77E3}"/>
    <cellStyle name="Normal 3 112 2 3" xfId="9094" xr:uid="{2A057F6A-773B-4A80-9C4E-6464E7BB55DC}"/>
    <cellStyle name="Normal 3 112 2 3 2" xfId="9095" xr:uid="{AE423FC1-161C-4DB2-B77A-2B08E8A4A6A1}"/>
    <cellStyle name="Normal 3 112 2 3 2 2" xfId="9096" xr:uid="{12D8D2BB-2D5A-4B0F-8ABE-FDAA204D1606}"/>
    <cellStyle name="Normal 3 112 2 3 2 2 2" xfId="9097" xr:uid="{9051C0D6-31C8-4939-A87F-EAD2661772E0}"/>
    <cellStyle name="Normal 3 112 2 3 2 3" xfId="9098" xr:uid="{D9567B6B-B93B-4728-95DC-8145B3D6B953}"/>
    <cellStyle name="Normal 3 112 2 3 3" xfId="9099" xr:uid="{D84E264A-5B4B-4A8D-AFA3-B61938D79AE1}"/>
    <cellStyle name="Normal 3 112 2 3 3 2" xfId="9100" xr:uid="{45733762-CC0D-46D4-A232-223801F81AF7}"/>
    <cellStyle name="Normal 3 112 2 3 3 2 2" xfId="9101" xr:uid="{D1045D0B-F51D-4EA9-AFC2-27294940639D}"/>
    <cellStyle name="Normal 3 112 2 3 3 3" xfId="9102" xr:uid="{C54860DA-73C6-491D-8371-93FE268B0901}"/>
    <cellStyle name="Normal 3 112 2 3 4" xfId="9103" xr:uid="{312EA689-2E7D-4036-AB89-654729006F5C}"/>
    <cellStyle name="Normal 3 112 2 3 4 2" xfId="9104" xr:uid="{2E0092E6-7633-462F-8982-433C4B149A56}"/>
    <cellStyle name="Normal 3 112 2 3 5" xfId="9105" xr:uid="{8E11A5A2-2F99-495B-8E6B-3AF088E16A20}"/>
    <cellStyle name="Normal 3 112 2 4" xfId="9106" xr:uid="{3DCD6039-D0EC-457A-97E4-5F3046AB83E0}"/>
    <cellStyle name="Normal 3 112 2 4 2" xfId="9107" xr:uid="{77814E2F-AB5C-4A2E-A441-F55066CAAAF7}"/>
    <cellStyle name="Normal 3 112 2 4 2 2" xfId="9108" xr:uid="{FDB05D6F-9A76-40DA-9597-EB82DA9A52D1}"/>
    <cellStyle name="Normal 3 112 2 4 2 2 2" xfId="9109" xr:uid="{5A5E06A6-4924-4318-97F9-5FD305E4165E}"/>
    <cellStyle name="Normal 3 112 2 4 2 3" xfId="9110" xr:uid="{6B6BF5D8-052E-4E35-8239-849D6B1D7E3A}"/>
    <cellStyle name="Normal 3 112 2 4 3" xfId="9111" xr:uid="{A597BE4D-646D-4920-A572-4C3B69FC5E22}"/>
    <cellStyle name="Normal 3 112 2 4 3 2" xfId="9112" xr:uid="{3639D5E1-1BC7-4555-AC40-43823074C3FD}"/>
    <cellStyle name="Normal 3 112 2 4 3 2 2" xfId="9113" xr:uid="{469A8A69-3ADF-4A72-B679-AF55DF92BF3E}"/>
    <cellStyle name="Normal 3 112 2 4 3 3" xfId="9114" xr:uid="{7FBEFD62-5116-453A-BAB9-FE14E9570167}"/>
    <cellStyle name="Normal 3 112 2 4 4" xfId="9115" xr:uid="{673250EF-7131-4969-8B4F-F2F56ADFEF9D}"/>
    <cellStyle name="Normal 3 112 2 4 4 2" xfId="9116" xr:uid="{25B94B0C-F926-4158-8B4C-6AC6397DDFFF}"/>
    <cellStyle name="Normal 3 112 2 4 5" xfId="9117" xr:uid="{277C9038-59A0-4C1B-A0C2-3975516ABDF7}"/>
    <cellStyle name="Normal 3 112 2 5" xfId="9118" xr:uid="{48E3F2B9-0446-4C13-B175-C54B2C39C85F}"/>
    <cellStyle name="Normal 3 112 2 5 2" xfId="9119" xr:uid="{11F00B27-2EEC-4329-8404-C4216BD34691}"/>
    <cellStyle name="Normal 3 112 2 5 2 2" xfId="9120" xr:uid="{63E3DCAE-2C5F-4F1A-BC5C-B0757EEAD027}"/>
    <cellStyle name="Normal 3 112 2 5 3" xfId="9121" xr:uid="{457E046E-D2CA-42E2-80A2-4F4E1DD2DCD3}"/>
    <cellStyle name="Normal 3 112 2 6" xfId="9122" xr:uid="{B05F6CD6-FF7B-4372-8549-71FD08D81681}"/>
    <cellStyle name="Normal 3 112 2 6 2" xfId="9123" xr:uid="{C88265FA-7ED4-433F-92C2-D3775AD5D9E6}"/>
    <cellStyle name="Normal 3 112 2 6 2 2" xfId="9124" xr:uid="{C6323682-741B-451F-A785-139474D14D9C}"/>
    <cellStyle name="Normal 3 112 2 6 3" xfId="9125" xr:uid="{666D75DE-FDBA-4F55-92C2-58E741D14FC5}"/>
    <cellStyle name="Normal 3 112 2 7" xfId="9126" xr:uid="{AE6F49C9-9212-43E4-8D81-4DE5634A60D4}"/>
    <cellStyle name="Normal 3 112 2 7 2" xfId="9127" xr:uid="{88BBB71A-C1F9-4C75-9928-3304508C0377}"/>
    <cellStyle name="Normal 3 112 2 8" xfId="9128" xr:uid="{939A85BD-39E8-4B60-80D6-78FF890E8FEB}"/>
    <cellStyle name="Normal 3 112 2_15NS" xfId="9129" xr:uid="{2BB3629A-AD30-46A8-96B3-CFDDF70716EC}"/>
    <cellStyle name="Normal 3 112 3" xfId="9130" xr:uid="{F405ACAA-CCF8-4980-B432-D0FC332BF42C}"/>
    <cellStyle name="Normal 3 112 3 2" xfId="9131" xr:uid="{9BA548A9-D737-4FA2-817A-10A3A14810A9}"/>
    <cellStyle name="Normal 3 112 3 2 2" xfId="9132" xr:uid="{C6275DCB-F5EA-4113-ABA6-E098CCE3230C}"/>
    <cellStyle name="Normal 3 112 3 2 2 2" xfId="9133" xr:uid="{5CF3232C-1B59-421C-AB5B-B8588011CB21}"/>
    <cellStyle name="Normal 3 112 3 2 3" xfId="9134" xr:uid="{390CFFED-235E-4A79-BDCC-B2498BBBDC48}"/>
    <cellStyle name="Normal 3 112 3 3" xfId="9135" xr:uid="{7D15A499-7AA4-4BD9-8D7E-C07B50F777E4}"/>
    <cellStyle name="Normal 3 112 3 3 2" xfId="9136" xr:uid="{CA5066B2-16B8-451D-A7A2-EC6BE21B1306}"/>
    <cellStyle name="Normal 3 112 3 3 2 2" xfId="9137" xr:uid="{82BA6A8B-920F-4B53-9FE8-39FF74BEBF19}"/>
    <cellStyle name="Normal 3 112 3 3 3" xfId="9138" xr:uid="{9144BE1E-B65F-44D5-8B12-C5B7A8012039}"/>
    <cellStyle name="Normal 3 112 3 4" xfId="9139" xr:uid="{250D0865-2A04-4A16-812E-5A49EC9E3B33}"/>
    <cellStyle name="Normal 3 112 3 4 2" xfId="9140" xr:uid="{5CA57602-6C12-4D3D-BF42-08F79D7C7B92}"/>
    <cellStyle name="Normal 3 112 3 5" xfId="9141" xr:uid="{1861AC18-B5C9-4056-8280-67F1E3772DEB}"/>
    <cellStyle name="Normal 3 112 4" xfId="9142" xr:uid="{25B09DD9-2908-410B-B188-CC164E79928B}"/>
    <cellStyle name="Normal 3 112 4 2" xfId="9143" xr:uid="{2AF72718-0524-4104-8452-A03E6649909F}"/>
    <cellStyle name="Normal 3 112 4 2 2" xfId="9144" xr:uid="{FB0A20C4-F127-4AD7-9468-C4512FEA567C}"/>
    <cellStyle name="Normal 3 112 4 2 2 2" xfId="9145" xr:uid="{8CB310FA-CE40-46F2-93BD-B7C9BBCF7F26}"/>
    <cellStyle name="Normal 3 112 4 2 3" xfId="9146" xr:uid="{F86CB669-ADB3-4826-9CA2-FD31044E4332}"/>
    <cellStyle name="Normal 3 112 4 3" xfId="9147" xr:uid="{AC221F2A-B044-4937-9B56-E3AD1566BD64}"/>
    <cellStyle name="Normal 3 112 4 3 2" xfId="9148" xr:uid="{64532312-739B-48EA-949D-75239595970D}"/>
    <cellStyle name="Normal 3 112 4 3 2 2" xfId="9149" xr:uid="{E9D21927-BAB0-47B7-B2AA-EFD5E90680BC}"/>
    <cellStyle name="Normal 3 112 4 3 3" xfId="9150" xr:uid="{1699D4EE-BA71-46D1-86B2-4923AEB6A3E9}"/>
    <cellStyle name="Normal 3 112 4 4" xfId="9151" xr:uid="{9B94C807-17D3-4DDF-8B04-8878704594DE}"/>
    <cellStyle name="Normal 3 112 4 4 2" xfId="9152" xr:uid="{65322834-06E8-4643-94F3-D28520102149}"/>
    <cellStyle name="Normal 3 112 4 5" xfId="9153" xr:uid="{BF6F5B5A-AB6B-4BD1-8490-A68349164681}"/>
    <cellStyle name="Normal 3 112 5" xfId="9154" xr:uid="{D8210997-CBB4-4B6C-A2DB-AF67A4DFED27}"/>
    <cellStyle name="Normal 3 112 5 2" xfId="9155" xr:uid="{DBCD00ED-5123-4050-8F95-A9DDA2E8134D}"/>
    <cellStyle name="Normal 3 112 5 2 2" xfId="9156" xr:uid="{4A957887-691C-42AE-B86A-906A38753E42}"/>
    <cellStyle name="Normal 3 112 5 2 2 2" xfId="9157" xr:uid="{3865320D-A568-4D6F-B174-DFFF6843FB05}"/>
    <cellStyle name="Normal 3 112 5 2 3" xfId="9158" xr:uid="{D1513544-D34E-461E-BAF7-50EAD8D3716B}"/>
    <cellStyle name="Normal 3 112 5 3" xfId="9159" xr:uid="{CD9BEF13-EFB0-45ED-8575-A0CB1A94B3AF}"/>
    <cellStyle name="Normal 3 112 5 3 2" xfId="9160" xr:uid="{9D6532AC-785A-46E7-A56C-7DEBE7113078}"/>
    <cellStyle name="Normal 3 112 5 3 2 2" xfId="9161" xr:uid="{2277C842-2549-49A9-AC41-432C91DE8B82}"/>
    <cellStyle name="Normal 3 112 5 3 3" xfId="9162" xr:uid="{74530131-0D7A-4C29-8223-7487A1DB0F6D}"/>
    <cellStyle name="Normal 3 112 5 4" xfId="9163" xr:uid="{E243FDEC-D24F-478F-BDD2-A7F8BE6D9558}"/>
    <cellStyle name="Normal 3 112 5 4 2" xfId="9164" xr:uid="{71B09659-FFF4-4AF4-B60F-4D1F0A18BB27}"/>
    <cellStyle name="Normal 3 112 5 5" xfId="9165" xr:uid="{55DE555D-16DD-467D-B465-DDE100167E1B}"/>
    <cellStyle name="Normal 3 112 6" xfId="9166" xr:uid="{E45680F4-2BC0-422D-BD2F-D1B82DE17D84}"/>
    <cellStyle name="Normal 3 112 6 2" xfId="9167" xr:uid="{05D9B215-0725-4028-A1E4-0EE7F4FB09E7}"/>
    <cellStyle name="Normal 3 112 6 2 2" xfId="9168" xr:uid="{C8D81FF6-6BE0-43BD-B20A-6889CA4DF249}"/>
    <cellStyle name="Normal 3 112 6 3" xfId="9169" xr:uid="{FD693237-EABD-4FE7-BE31-072E97E1621A}"/>
    <cellStyle name="Normal 3 112 7" xfId="9170" xr:uid="{BEEE43CA-46CF-48AA-B951-F73343CB1BF9}"/>
    <cellStyle name="Normal 3 112 7 2" xfId="9171" xr:uid="{D3BC14D8-6203-4FE2-BFAD-02B36A812602}"/>
    <cellStyle name="Normal 3 112 7 2 2" xfId="9172" xr:uid="{D1C51E01-5896-4A4D-9714-C7B6858F3259}"/>
    <cellStyle name="Normal 3 112 7 3" xfId="9173" xr:uid="{6746645E-D74C-4856-8482-576D43DCB41D}"/>
    <cellStyle name="Normal 3 112 8" xfId="9174" xr:uid="{1D0BC43D-55A8-4043-8040-B5F0F9B8EF0E}"/>
    <cellStyle name="Normal 3 112 8 2" xfId="9175" xr:uid="{94938922-63D7-4B25-9586-DE7F7AF5A4F7}"/>
    <cellStyle name="Normal 3 112 9" xfId="9176" xr:uid="{F9F026FA-BE97-4A74-92E4-A510ADE810B5}"/>
    <cellStyle name="Normal 3 112_05DS" xfId="9177" xr:uid="{782F4DA3-456A-479D-868D-A5CAB0865573}"/>
    <cellStyle name="Normal 3 113" xfId="9178" xr:uid="{DA3C9C52-2557-428D-AF9E-E622C3D9816B}"/>
    <cellStyle name="Normal 3 113 2" xfId="9179" xr:uid="{B92E114C-C9A7-4814-BDBD-701D11D79E95}"/>
    <cellStyle name="Normal 3 113 2 2" xfId="9180" xr:uid="{57EC6AFF-2D57-47A4-B59F-5E83B7BE59F2}"/>
    <cellStyle name="Normal 3 113 2 2 2" xfId="9181" xr:uid="{330189FC-E5F9-4394-AA74-4535A10D35E8}"/>
    <cellStyle name="Normal 3 113 2 2 2 2" xfId="9182" xr:uid="{1E8F1662-2F7C-4D6D-AED9-945C050086BD}"/>
    <cellStyle name="Normal 3 113 2 2 2 2 2" xfId="9183" xr:uid="{39FB4E9D-4AD0-4EF9-83D2-DA4E05B763FA}"/>
    <cellStyle name="Normal 3 113 2 2 2 3" xfId="9184" xr:uid="{5E329608-73BB-49C7-B0EE-CEE626F903E0}"/>
    <cellStyle name="Normal 3 113 2 2 3" xfId="9185" xr:uid="{2937E9ED-8AD6-4E1A-AD50-8A354BC6F9DD}"/>
    <cellStyle name="Normal 3 113 2 2 3 2" xfId="9186" xr:uid="{52C0BCDB-8BEC-4229-803A-1DBF2B4266E8}"/>
    <cellStyle name="Normal 3 113 2 2 3 2 2" xfId="9187" xr:uid="{B1A7DD15-DB8F-4CE2-BF4D-396FA28F7893}"/>
    <cellStyle name="Normal 3 113 2 2 3 3" xfId="9188" xr:uid="{4F7F82B3-0B80-4853-9367-9293C246CE82}"/>
    <cellStyle name="Normal 3 113 2 2 4" xfId="9189" xr:uid="{6F35153C-3B52-4A40-9989-1F4EBB0E40E2}"/>
    <cellStyle name="Normal 3 113 2 2 4 2" xfId="9190" xr:uid="{9131E6BD-DFBE-4114-A0C2-89D500691BB7}"/>
    <cellStyle name="Normal 3 113 2 2 5" xfId="9191" xr:uid="{71856964-66E0-4326-A86A-9AAD43A4F931}"/>
    <cellStyle name="Normal 3 113 2 3" xfId="9192" xr:uid="{71068418-073F-4D79-B361-67B606E7DC0D}"/>
    <cellStyle name="Normal 3 113 2 3 2" xfId="9193" xr:uid="{B0B5B6F7-4FA5-4116-92C6-242A6D5DB1E2}"/>
    <cellStyle name="Normal 3 113 2 3 2 2" xfId="9194" xr:uid="{68AEBBD9-29A0-4207-BD24-91CF4F4A1BA2}"/>
    <cellStyle name="Normal 3 113 2 3 2 2 2" xfId="9195" xr:uid="{C01F3E1B-44F7-4983-A15F-E74050DCE4FC}"/>
    <cellStyle name="Normal 3 113 2 3 2 3" xfId="9196" xr:uid="{C4B8E892-AADA-4B01-981C-B1816F374D87}"/>
    <cellStyle name="Normal 3 113 2 3 3" xfId="9197" xr:uid="{B544F4E6-8F58-49E7-9E87-39BE8708FC6D}"/>
    <cellStyle name="Normal 3 113 2 3 3 2" xfId="9198" xr:uid="{08E0B2BF-332A-4056-9B93-391DB4A4F2DD}"/>
    <cellStyle name="Normal 3 113 2 3 3 2 2" xfId="9199" xr:uid="{CFB53F2B-9C2E-4964-AEDF-E3917588523F}"/>
    <cellStyle name="Normal 3 113 2 3 3 3" xfId="9200" xr:uid="{B63C9708-8284-4F1A-AFC8-5BA2C7FFA552}"/>
    <cellStyle name="Normal 3 113 2 3 4" xfId="9201" xr:uid="{E1F03D3D-94EB-49FF-A251-E16330BB584B}"/>
    <cellStyle name="Normal 3 113 2 3 4 2" xfId="9202" xr:uid="{44D87440-896A-4A27-A9A9-3DC34A5601D1}"/>
    <cellStyle name="Normal 3 113 2 3 5" xfId="9203" xr:uid="{D2FC6932-F7C6-400A-843F-3A5020EA3675}"/>
    <cellStyle name="Normal 3 113 2 4" xfId="9204" xr:uid="{9941D7EA-8FC8-428C-B458-BBE9E6E8754C}"/>
    <cellStyle name="Normal 3 113 2 4 2" xfId="9205" xr:uid="{1C8CA2B9-9D2A-48DC-8D73-D8C321FEAF12}"/>
    <cellStyle name="Normal 3 113 2 4 2 2" xfId="9206" xr:uid="{11AC740B-220F-4C56-9FAE-5D802DB99453}"/>
    <cellStyle name="Normal 3 113 2 4 2 2 2" xfId="9207" xr:uid="{9992408F-E714-4F7B-A11A-8C7B61AF0E0B}"/>
    <cellStyle name="Normal 3 113 2 4 2 3" xfId="9208" xr:uid="{CB8C5CCA-BA68-428C-BB97-A542BBECCC63}"/>
    <cellStyle name="Normal 3 113 2 4 3" xfId="9209" xr:uid="{828F3EDE-C65E-42FB-B5D5-CF3380252D49}"/>
    <cellStyle name="Normal 3 113 2 4 3 2" xfId="9210" xr:uid="{3AAB99B2-93C4-4E8F-99E1-AAB66908ED7D}"/>
    <cellStyle name="Normal 3 113 2 4 3 2 2" xfId="9211" xr:uid="{E402F3BE-EB72-4CBD-8CFB-51FD1388DF94}"/>
    <cellStyle name="Normal 3 113 2 4 3 3" xfId="9212" xr:uid="{48A6EF5A-C517-4C07-997C-1AF43D60E750}"/>
    <cellStyle name="Normal 3 113 2 4 4" xfId="9213" xr:uid="{9F9AADBE-0EA3-4199-98A4-8D61A6C74B6E}"/>
    <cellStyle name="Normal 3 113 2 4 4 2" xfId="9214" xr:uid="{6B7462BA-9E18-4EB3-BE9E-A9BB87499EE5}"/>
    <cellStyle name="Normal 3 113 2 4 5" xfId="9215" xr:uid="{275157FE-1422-4757-A9ED-F2A7B2D1AAC3}"/>
    <cellStyle name="Normal 3 113 2 5" xfId="9216" xr:uid="{C67654AE-EFAE-492B-A360-DFA1C5CBF1F2}"/>
    <cellStyle name="Normal 3 113 2 5 2" xfId="9217" xr:uid="{12FB4EF0-7030-48BA-BBCA-C10DDCA66931}"/>
    <cellStyle name="Normal 3 113 2 5 2 2" xfId="9218" xr:uid="{5814035A-A445-4CAA-9003-2D0892E1BDCE}"/>
    <cellStyle name="Normal 3 113 2 5 3" xfId="9219" xr:uid="{33EC49B5-EB2C-40B6-B1D1-51FDE053B57F}"/>
    <cellStyle name="Normal 3 113 2 6" xfId="9220" xr:uid="{8599D79A-DF17-4EA5-9830-6B11333BDF7F}"/>
    <cellStyle name="Normal 3 113 2 6 2" xfId="9221" xr:uid="{EA2D150E-DC0E-4F96-A38D-254798D1E4B7}"/>
    <cellStyle name="Normal 3 113 2 6 2 2" xfId="9222" xr:uid="{AAB1BB32-116B-42D3-AECB-8AD6A37AFCE9}"/>
    <cellStyle name="Normal 3 113 2 6 3" xfId="9223" xr:uid="{B4E9ED1D-AB1F-46AF-BDA5-3E81432C2954}"/>
    <cellStyle name="Normal 3 113 2 7" xfId="9224" xr:uid="{2C7183D8-4B0D-49F1-AC09-E1C3ABC1A611}"/>
    <cellStyle name="Normal 3 113 2 7 2" xfId="9225" xr:uid="{32071073-40C6-48EB-9819-87A6BECE53B9}"/>
    <cellStyle name="Normal 3 113 2 8" xfId="9226" xr:uid="{D4210089-4EB1-45ED-9C2C-21A07FF4A56A}"/>
    <cellStyle name="Normal 3 113 2_15NS" xfId="9227" xr:uid="{78F6660E-7DCD-4AB4-9191-AB39C2EFA3B2}"/>
    <cellStyle name="Normal 3 113 3" xfId="9228" xr:uid="{62C5103B-C134-4D14-8AFB-403AA1B0A54F}"/>
    <cellStyle name="Normal 3 113 3 2" xfId="9229" xr:uid="{50BA54E6-AE1C-41E1-B39B-12C6B4B601B2}"/>
    <cellStyle name="Normal 3 113 3 2 2" xfId="9230" xr:uid="{1F038CC1-26AF-4CE7-8255-7E220EE8B158}"/>
    <cellStyle name="Normal 3 113 3 2 2 2" xfId="9231" xr:uid="{FEB56748-8360-463B-B481-BBD410730263}"/>
    <cellStyle name="Normal 3 113 3 2 3" xfId="9232" xr:uid="{8CCAB65A-FFC7-4D3A-BCF0-1D91A5E6F554}"/>
    <cellStyle name="Normal 3 113 3 3" xfId="9233" xr:uid="{4F55E281-0C32-4BEC-9A7A-D4C429730BF1}"/>
    <cellStyle name="Normal 3 113 3 3 2" xfId="9234" xr:uid="{4E1CABA2-8B5A-4F3B-B733-6C0957823807}"/>
    <cellStyle name="Normal 3 113 3 3 2 2" xfId="9235" xr:uid="{44D47FEB-4C12-4F07-B4D2-21780CC05BE6}"/>
    <cellStyle name="Normal 3 113 3 3 3" xfId="9236" xr:uid="{311D09D4-CD55-48E3-95F7-0D9108B319DA}"/>
    <cellStyle name="Normal 3 113 3 4" xfId="9237" xr:uid="{3189F497-DC77-4C77-BF3A-191FF14B0BA9}"/>
    <cellStyle name="Normal 3 113 3 4 2" xfId="9238" xr:uid="{D29DB29E-B5C1-4E3D-A575-CE25012871BE}"/>
    <cellStyle name="Normal 3 113 3 5" xfId="9239" xr:uid="{A7895CF0-0B44-4A71-88A9-C2765BC421CF}"/>
    <cellStyle name="Normal 3 113 4" xfId="9240" xr:uid="{0A38602E-52E9-40B7-9C14-99EDA1EEB2E8}"/>
    <cellStyle name="Normal 3 113 4 2" xfId="9241" xr:uid="{6A391F9A-483A-4976-AD98-355F08E1B788}"/>
    <cellStyle name="Normal 3 113 4 2 2" xfId="9242" xr:uid="{3F9781F1-F0B7-4FC0-A342-CC5A2A5CBC6B}"/>
    <cellStyle name="Normal 3 113 4 2 2 2" xfId="9243" xr:uid="{082D7DB4-9452-46F7-A7A0-36666F243100}"/>
    <cellStyle name="Normal 3 113 4 2 3" xfId="9244" xr:uid="{DE5D0C79-135B-4667-A2CE-C47B3E9A3255}"/>
    <cellStyle name="Normal 3 113 4 3" xfId="9245" xr:uid="{E2E6AA6A-9943-47BC-BE42-F8BF7398E81D}"/>
    <cellStyle name="Normal 3 113 4 3 2" xfId="9246" xr:uid="{3D650AD4-D0C4-4C13-869E-068FF05947B7}"/>
    <cellStyle name="Normal 3 113 4 3 2 2" xfId="9247" xr:uid="{7917712D-3AAF-4185-9C2A-778BE3C59854}"/>
    <cellStyle name="Normal 3 113 4 3 3" xfId="9248" xr:uid="{A2397AC2-3C26-479B-B5E3-EAB6A218262A}"/>
    <cellStyle name="Normal 3 113 4 4" xfId="9249" xr:uid="{EBE51499-4AFB-4387-9D93-2564AA111D58}"/>
    <cellStyle name="Normal 3 113 4 4 2" xfId="9250" xr:uid="{D10BCD6E-79ED-4531-806C-159A51CA58FD}"/>
    <cellStyle name="Normal 3 113 4 5" xfId="9251" xr:uid="{5E724A07-10C9-4925-A0AB-C75585227482}"/>
    <cellStyle name="Normal 3 113 5" xfId="9252" xr:uid="{F1744664-E15F-45F2-9D5F-ABA8F4521D0A}"/>
    <cellStyle name="Normal 3 113 5 2" xfId="9253" xr:uid="{33D6567A-8DD4-4F18-86BE-EFA08B1E3A60}"/>
    <cellStyle name="Normal 3 113 5 2 2" xfId="9254" xr:uid="{1C6394A4-FCF7-46F2-B8EA-EC0694AA0063}"/>
    <cellStyle name="Normal 3 113 5 2 2 2" xfId="9255" xr:uid="{AC0CB6CF-8923-4412-BD1F-5F7453676976}"/>
    <cellStyle name="Normal 3 113 5 2 3" xfId="9256" xr:uid="{4A9BE586-5B02-4EBD-8B98-417F558063F7}"/>
    <cellStyle name="Normal 3 113 5 3" xfId="9257" xr:uid="{F8A65535-B9D7-45B8-9E53-C4819D224885}"/>
    <cellStyle name="Normal 3 113 5 3 2" xfId="9258" xr:uid="{CAF1A196-8BD0-4902-9A12-272F95DBBEDF}"/>
    <cellStyle name="Normal 3 113 5 3 2 2" xfId="9259" xr:uid="{D853FB17-1E63-48AB-9B69-F062B9140DE0}"/>
    <cellStyle name="Normal 3 113 5 3 3" xfId="9260" xr:uid="{D70EFA41-EA8E-4581-92F1-94BC4E89F185}"/>
    <cellStyle name="Normal 3 113 5 4" xfId="9261" xr:uid="{66227BFB-0E6F-498E-9082-9719779FFFC0}"/>
    <cellStyle name="Normal 3 113 5 4 2" xfId="9262" xr:uid="{06908F98-6AD8-482A-8492-9356124E6FBD}"/>
    <cellStyle name="Normal 3 113 5 5" xfId="9263" xr:uid="{0267C504-90C4-4E26-A65E-4169F6EE7AB2}"/>
    <cellStyle name="Normal 3 113 6" xfId="9264" xr:uid="{701BE237-64B7-441B-95F7-4CF12E196F07}"/>
    <cellStyle name="Normal 3 113 6 2" xfId="9265" xr:uid="{C135F62A-CF76-431C-B3BF-DC227028A99B}"/>
    <cellStyle name="Normal 3 113 6 2 2" xfId="9266" xr:uid="{18696C89-1D5C-46A3-952E-3D694E28798A}"/>
    <cellStyle name="Normal 3 113 6 3" xfId="9267" xr:uid="{1E29C243-3BCF-415A-A1FE-01BF3B8F8700}"/>
    <cellStyle name="Normal 3 113 7" xfId="9268" xr:uid="{BC69EA34-C950-45B3-A66D-7536B58F2905}"/>
    <cellStyle name="Normal 3 113 7 2" xfId="9269" xr:uid="{99446C40-A84A-44A8-88D9-289A5B580917}"/>
    <cellStyle name="Normal 3 113 7 2 2" xfId="9270" xr:uid="{18764CB1-66EE-4C3F-8790-2C6D496B8B47}"/>
    <cellStyle name="Normal 3 113 7 3" xfId="9271" xr:uid="{01E6BB2C-C7D3-45B6-AB29-05FAF48E3C35}"/>
    <cellStyle name="Normal 3 113 8" xfId="9272" xr:uid="{D2979A4C-40C6-4265-A27B-5A8B885EAD61}"/>
    <cellStyle name="Normal 3 113 8 2" xfId="9273" xr:uid="{12E00B5A-2FD9-48CC-BBCC-6AD7A4984974}"/>
    <cellStyle name="Normal 3 113 9" xfId="9274" xr:uid="{6B049E30-7CF8-4A3A-B1C9-75E71F6E4C26}"/>
    <cellStyle name="Normal 3 113_05DS" xfId="9275" xr:uid="{5C49B8A7-5E15-4625-B8C7-5B3BC9B4E690}"/>
    <cellStyle name="Normal 3 114" xfId="9276" xr:uid="{66FB9470-8E09-49B8-BCD8-A952275F58E9}"/>
    <cellStyle name="Normal 3 114 2" xfId="9277" xr:uid="{4902F929-3BF1-45AA-9867-2C98EA86FEE8}"/>
    <cellStyle name="Normal 3 114 2 2" xfId="9278" xr:uid="{752CD5B1-3F1A-488E-9ED9-B218674AF45D}"/>
    <cellStyle name="Normal 3 114 2 2 2" xfId="9279" xr:uid="{29E522E3-AE9E-4F82-9721-A7F8BF78E0E7}"/>
    <cellStyle name="Normal 3 114 2 2 2 2" xfId="9280" xr:uid="{46EBA1CF-2CAC-4BEC-BA85-69D966D2B7F9}"/>
    <cellStyle name="Normal 3 114 2 2 2 2 2" xfId="9281" xr:uid="{C35DB16C-C66F-439C-A114-624326FDD352}"/>
    <cellStyle name="Normal 3 114 2 2 2 3" xfId="9282" xr:uid="{DBBAF8D8-1E8B-45E8-9F09-FC3BCA6120A2}"/>
    <cellStyle name="Normal 3 114 2 2 3" xfId="9283" xr:uid="{32D8347F-2891-4552-BE51-1A41000FEBDF}"/>
    <cellStyle name="Normal 3 114 2 2 3 2" xfId="9284" xr:uid="{FA5A34FA-4C79-4716-B4DE-F4247C1D6F4B}"/>
    <cellStyle name="Normal 3 114 2 2 3 2 2" xfId="9285" xr:uid="{33854D4D-4A7E-4970-AF8E-09F970030036}"/>
    <cellStyle name="Normal 3 114 2 2 3 3" xfId="9286" xr:uid="{9D537DF5-CD7D-44C3-AACA-938996696C31}"/>
    <cellStyle name="Normal 3 114 2 2 4" xfId="9287" xr:uid="{2D2039F2-1A88-47BB-B247-7E9467463117}"/>
    <cellStyle name="Normal 3 114 2 2 4 2" xfId="9288" xr:uid="{866CFE64-94FC-4C42-8B27-550C41B6FABA}"/>
    <cellStyle name="Normal 3 114 2 2 5" xfId="9289" xr:uid="{D275760C-1C20-485B-900F-B51165ED1DD1}"/>
    <cellStyle name="Normal 3 114 2 3" xfId="9290" xr:uid="{68300359-74E7-47FD-9FDF-AEC0B0F3B6D4}"/>
    <cellStyle name="Normal 3 114 2 3 2" xfId="9291" xr:uid="{E9A6EE7C-1596-47AD-B8DA-D0E06FE2D224}"/>
    <cellStyle name="Normal 3 114 2 3 2 2" xfId="9292" xr:uid="{9CFAD62C-48CD-4136-86B0-C8614CCF4DF6}"/>
    <cellStyle name="Normal 3 114 2 3 2 2 2" xfId="9293" xr:uid="{A3BB43CF-29AC-4CFA-8C57-617D98533701}"/>
    <cellStyle name="Normal 3 114 2 3 2 3" xfId="9294" xr:uid="{5C318931-8888-4D90-950A-4A2BBB336268}"/>
    <cellStyle name="Normal 3 114 2 3 3" xfId="9295" xr:uid="{588BC0D9-F769-436D-8B95-1403138D9435}"/>
    <cellStyle name="Normal 3 114 2 3 3 2" xfId="9296" xr:uid="{37F48E54-589C-4E6C-8FB3-B38C8E9B9451}"/>
    <cellStyle name="Normal 3 114 2 3 3 2 2" xfId="9297" xr:uid="{46125CBF-C79D-41BD-A141-20AA06FF9E87}"/>
    <cellStyle name="Normal 3 114 2 3 3 3" xfId="9298" xr:uid="{A15D65F5-6167-4EEF-9892-5E902C6526A5}"/>
    <cellStyle name="Normal 3 114 2 3 4" xfId="9299" xr:uid="{F7282E34-C1B4-4580-8AB4-EF0238726925}"/>
    <cellStyle name="Normal 3 114 2 3 4 2" xfId="9300" xr:uid="{2AD2EF95-1D06-49E0-BF99-9B6CF81F6755}"/>
    <cellStyle name="Normal 3 114 2 3 5" xfId="9301" xr:uid="{0355E99F-39A1-4909-BA0F-FA09BCE4F6C3}"/>
    <cellStyle name="Normal 3 114 2 4" xfId="9302" xr:uid="{C85F40DB-547A-4967-B209-8F7182025286}"/>
    <cellStyle name="Normal 3 114 2 4 2" xfId="9303" xr:uid="{94D5E71E-094C-4B16-888A-DFB798ABE00D}"/>
    <cellStyle name="Normal 3 114 2 4 2 2" xfId="9304" xr:uid="{3F1A0406-30F5-4E95-A9E1-56E0DE3F7E91}"/>
    <cellStyle name="Normal 3 114 2 4 2 2 2" xfId="9305" xr:uid="{232C33BA-6098-4396-8E97-49A270D6594F}"/>
    <cellStyle name="Normal 3 114 2 4 2 3" xfId="9306" xr:uid="{B6F5A613-7B34-46A7-A52E-1B3FEF2D9CEC}"/>
    <cellStyle name="Normal 3 114 2 4 3" xfId="9307" xr:uid="{DB9C43A8-50B7-4D50-8B86-832E1D92FD0F}"/>
    <cellStyle name="Normal 3 114 2 4 3 2" xfId="9308" xr:uid="{5A91B8B2-7B9F-440F-AE50-4C3128341FED}"/>
    <cellStyle name="Normal 3 114 2 4 3 2 2" xfId="9309" xr:uid="{2705FD71-4A61-4896-8CDA-18392B229921}"/>
    <cellStyle name="Normal 3 114 2 4 3 3" xfId="9310" xr:uid="{69F8B0A0-8299-4A09-892F-EA8B594D5758}"/>
    <cellStyle name="Normal 3 114 2 4 4" xfId="9311" xr:uid="{F9F50A45-085E-498C-A0FB-6F802917CBF3}"/>
    <cellStyle name="Normal 3 114 2 4 4 2" xfId="9312" xr:uid="{E109B681-EB0B-41D9-8B80-AB99C35D137C}"/>
    <cellStyle name="Normal 3 114 2 4 5" xfId="9313" xr:uid="{DABF6747-EFE9-4945-89A2-13C47736B7E3}"/>
    <cellStyle name="Normal 3 114 2 5" xfId="9314" xr:uid="{B477BD45-D270-4B0F-A456-6600723E4EBC}"/>
    <cellStyle name="Normal 3 114 2 5 2" xfId="9315" xr:uid="{7900E843-EA30-422A-901A-690BEE44EDC0}"/>
    <cellStyle name="Normal 3 114 2 5 2 2" xfId="9316" xr:uid="{1AE29105-2C1A-48D1-889D-5739D2E0F54E}"/>
    <cellStyle name="Normal 3 114 2 5 3" xfId="9317" xr:uid="{7AC9F9A3-F526-4AA9-8956-478E21C57777}"/>
    <cellStyle name="Normal 3 114 2 6" xfId="9318" xr:uid="{600E1E3D-C9C6-4F5A-86B5-9FE04988039A}"/>
    <cellStyle name="Normal 3 114 2 6 2" xfId="9319" xr:uid="{962FD5F4-3358-4A7D-A13D-1E65A38E0455}"/>
    <cellStyle name="Normal 3 114 2 6 2 2" xfId="9320" xr:uid="{C750B4E8-72B3-4FEF-B916-192162B4E495}"/>
    <cellStyle name="Normal 3 114 2 6 3" xfId="9321" xr:uid="{54DF6413-96CA-49DB-9E72-6B48B328E1CF}"/>
    <cellStyle name="Normal 3 114 2 7" xfId="9322" xr:uid="{E4CE81E7-836D-4B19-854F-1F067E9A1D21}"/>
    <cellStyle name="Normal 3 114 2 7 2" xfId="9323" xr:uid="{F9985F56-1124-412E-B926-9092C4DE9AED}"/>
    <cellStyle name="Normal 3 114 2 8" xfId="9324" xr:uid="{35817E77-E868-4500-8CEC-18A71023D568}"/>
    <cellStyle name="Normal 3 114 2_15NS" xfId="9325" xr:uid="{A7AD8FA7-946A-49BF-BBC4-C0776336FA8A}"/>
    <cellStyle name="Normal 3 114 3" xfId="9326" xr:uid="{B5BD4B5D-D0B8-4AFC-940F-6D9002E22CB8}"/>
    <cellStyle name="Normal 3 114 3 2" xfId="9327" xr:uid="{36C72CCC-7941-40D5-AB0E-459EA559F548}"/>
    <cellStyle name="Normal 3 114 3 2 2" xfId="9328" xr:uid="{2F0B6236-41FF-491F-BD14-6AAB20225137}"/>
    <cellStyle name="Normal 3 114 3 2 2 2" xfId="9329" xr:uid="{0C248826-DEF7-4BD0-A1E3-84142D5C2007}"/>
    <cellStyle name="Normal 3 114 3 2 3" xfId="9330" xr:uid="{BF544C36-4B87-4B79-A9AC-4073F7D335F1}"/>
    <cellStyle name="Normal 3 114 3 3" xfId="9331" xr:uid="{6B6D007F-6D9B-498E-8788-22AF375514C2}"/>
    <cellStyle name="Normal 3 114 3 3 2" xfId="9332" xr:uid="{0861C0F2-E11E-45FA-943B-C64B2844DDB1}"/>
    <cellStyle name="Normal 3 114 3 3 2 2" xfId="9333" xr:uid="{DD1FE3B7-F33C-409C-B98D-8C0A3F1B8798}"/>
    <cellStyle name="Normal 3 114 3 3 3" xfId="9334" xr:uid="{2D0963B7-AD66-4589-A1B1-8F2D133F641C}"/>
    <cellStyle name="Normal 3 114 3 4" xfId="9335" xr:uid="{BCD6AB8E-9BD5-4E46-A232-6F0092A2D1A1}"/>
    <cellStyle name="Normal 3 114 3 4 2" xfId="9336" xr:uid="{61C78DB2-B593-45BC-87CC-12F611929B55}"/>
    <cellStyle name="Normal 3 114 3 5" xfId="9337" xr:uid="{2E4359CE-2595-4775-9732-B7029021E63C}"/>
    <cellStyle name="Normal 3 114 4" xfId="9338" xr:uid="{A766202A-CA03-49A9-844A-FD0133C1C804}"/>
    <cellStyle name="Normal 3 114 4 2" xfId="9339" xr:uid="{70D25E8B-CF5E-4F65-992F-C29402DAAE50}"/>
    <cellStyle name="Normal 3 114 4 2 2" xfId="9340" xr:uid="{2CF4BDCD-F94E-4C6C-A5F9-1D9E58A29D74}"/>
    <cellStyle name="Normal 3 114 4 2 2 2" xfId="9341" xr:uid="{83EDAB51-9E99-48B4-8E09-B0F900394BC2}"/>
    <cellStyle name="Normal 3 114 4 2 3" xfId="9342" xr:uid="{06E340A3-57A8-44DD-BD78-6AA28CE3913D}"/>
    <cellStyle name="Normal 3 114 4 3" xfId="9343" xr:uid="{9221D483-1469-457A-B399-E0364370816F}"/>
    <cellStyle name="Normal 3 114 4 3 2" xfId="9344" xr:uid="{BD7D6075-EFFD-4463-9BFE-A74A1F179ABE}"/>
    <cellStyle name="Normal 3 114 4 3 2 2" xfId="9345" xr:uid="{4FD0B68B-CBD7-45B3-9064-4019BCBC43C6}"/>
    <cellStyle name="Normal 3 114 4 3 3" xfId="9346" xr:uid="{A2E2B161-360B-4DA5-98A7-A63E022D7195}"/>
    <cellStyle name="Normal 3 114 4 4" xfId="9347" xr:uid="{026E25D7-A624-4704-9EDC-1E9B44E72F4A}"/>
    <cellStyle name="Normal 3 114 4 4 2" xfId="9348" xr:uid="{4545759F-6023-4B66-8D84-94ED43A9204B}"/>
    <cellStyle name="Normal 3 114 4 5" xfId="9349" xr:uid="{8F3888BA-C221-4D1A-BFE4-6033D9A641E2}"/>
    <cellStyle name="Normal 3 114 5" xfId="9350" xr:uid="{CB509379-E4A7-4336-95CF-064B05C80F89}"/>
    <cellStyle name="Normal 3 114 5 2" xfId="9351" xr:uid="{6C792FE2-D94D-44B2-9655-F3523A5D70BA}"/>
    <cellStyle name="Normal 3 114 5 2 2" xfId="9352" xr:uid="{D2863B32-BBDB-4BC5-8F4B-CDEA1989CD1E}"/>
    <cellStyle name="Normal 3 114 5 2 2 2" xfId="9353" xr:uid="{AC3D2A07-18CE-4225-B399-F235F6E3573E}"/>
    <cellStyle name="Normal 3 114 5 2 3" xfId="9354" xr:uid="{11C67F86-1265-449A-B735-04A2CF26CA97}"/>
    <cellStyle name="Normal 3 114 5 3" xfId="9355" xr:uid="{D336B356-46C7-4AE8-9C67-81C43DB76EAE}"/>
    <cellStyle name="Normal 3 114 5 3 2" xfId="9356" xr:uid="{23BD8763-EB48-4696-A393-3A126A21BC3C}"/>
    <cellStyle name="Normal 3 114 5 3 2 2" xfId="9357" xr:uid="{70091E73-323E-4FE2-BA03-F53FF782FFAE}"/>
    <cellStyle name="Normal 3 114 5 3 3" xfId="9358" xr:uid="{990AC0F3-1D18-41C3-87F8-004893D39D14}"/>
    <cellStyle name="Normal 3 114 5 4" xfId="9359" xr:uid="{D890C97A-E5C6-43C8-865D-43836448BBE7}"/>
    <cellStyle name="Normal 3 114 5 4 2" xfId="9360" xr:uid="{D78AA383-F744-4C24-9AD4-99C2F701AA7E}"/>
    <cellStyle name="Normal 3 114 5 5" xfId="9361" xr:uid="{97DFB989-899C-441E-82CE-61C6E43246ED}"/>
    <cellStyle name="Normal 3 114 6" xfId="9362" xr:uid="{77A15B3E-FD7C-4F3C-B6CC-5EDEC3270CE7}"/>
    <cellStyle name="Normal 3 114 6 2" xfId="9363" xr:uid="{0A29DD61-7AAE-4B0D-930B-B46443088B07}"/>
    <cellStyle name="Normal 3 114 6 2 2" xfId="9364" xr:uid="{9E3F847D-109E-4674-BE76-6C454BE3ECBA}"/>
    <cellStyle name="Normal 3 114 6 3" xfId="9365" xr:uid="{939FB0BC-3290-41F5-8CA3-F734A49AD000}"/>
    <cellStyle name="Normal 3 114 7" xfId="9366" xr:uid="{ABE97FB4-EF47-4D82-92B8-15ED18F8139B}"/>
    <cellStyle name="Normal 3 114 7 2" xfId="9367" xr:uid="{083EE2CA-1E9D-4551-9779-E9E7A92100B4}"/>
    <cellStyle name="Normal 3 114 7 2 2" xfId="9368" xr:uid="{D8B2879C-0011-4C07-847A-787238CD8FBB}"/>
    <cellStyle name="Normal 3 114 7 3" xfId="9369" xr:uid="{3E648C34-8FBD-44AF-93C1-D38C77A64215}"/>
    <cellStyle name="Normal 3 114 8" xfId="9370" xr:uid="{54D79E06-6A38-43A4-97C0-715ABEB0BBA1}"/>
    <cellStyle name="Normal 3 114 8 2" xfId="9371" xr:uid="{6FEDD6A1-D9A7-4588-8A8E-BBCB4B061D17}"/>
    <cellStyle name="Normal 3 114 9" xfId="9372" xr:uid="{08A2EDD0-BC49-4F74-A6D1-52CCC3DB6849}"/>
    <cellStyle name="Normal 3 114_05DS" xfId="9373" xr:uid="{A5B69E77-DA2D-4948-9410-1D1CC86A9C21}"/>
    <cellStyle name="Normal 3 115" xfId="9374" xr:uid="{A2840DDE-7268-435D-B676-46AD019ECE3B}"/>
    <cellStyle name="Normal 3 115 2" xfId="9375" xr:uid="{95F80730-0D6D-497A-BD30-B5EF3A480FA0}"/>
    <cellStyle name="Normal 3 115 2 2" xfId="9376" xr:uid="{9D06C39E-2E4B-4262-99EE-F870B937ED9D}"/>
    <cellStyle name="Normal 3 115 2 2 2" xfId="9377" xr:uid="{BA152084-B66F-47D1-BC79-CFE9AF1A1B84}"/>
    <cellStyle name="Normal 3 115 2 2 2 2" xfId="9378" xr:uid="{34EC0650-A8FA-432E-9CA4-AED15CF3EE2F}"/>
    <cellStyle name="Normal 3 115 2 2 2 2 2" xfId="9379" xr:uid="{8EB32911-24D4-49A6-BFCD-0B62E95A579F}"/>
    <cellStyle name="Normal 3 115 2 2 2 3" xfId="9380" xr:uid="{B79F7E0B-F2A9-46F6-9C24-BF15140E32CD}"/>
    <cellStyle name="Normal 3 115 2 2 3" xfId="9381" xr:uid="{E5B32D3C-8DC1-44F3-A4CC-69745CC2E4AE}"/>
    <cellStyle name="Normal 3 115 2 2 3 2" xfId="9382" xr:uid="{DE3C328C-1718-4A58-9285-B59D256624AE}"/>
    <cellStyle name="Normal 3 115 2 2 3 2 2" xfId="9383" xr:uid="{881B55E1-6246-4010-B4C6-5DF78D0DF4EC}"/>
    <cellStyle name="Normal 3 115 2 2 3 3" xfId="9384" xr:uid="{54DC46C6-B8A0-4002-8F5E-B6597C79C2C8}"/>
    <cellStyle name="Normal 3 115 2 2 4" xfId="9385" xr:uid="{64465145-57EF-4023-9056-28CE1896A0A4}"/>
    <cellStyle name="Normal 3 115 2 2 4 2" xfId="9386" xr:uid="{1D1CC7F7-21C8-4A46-B25F-324E00FC6875}"/>
    <cellStyle name="Normal 3 115 2 2 5" xfId="9387" xr:uid="{7AA157F5-BF08-4D2D-99D6-1F54268ACEAB}"/>
    <cellStyle name="Normal 3 115 2 3" xfId="9388" xr:uid="{1FEA759D-3F1D-4FAF-B607-37EDF9A3FC0A}"/>
    <cellStyle name="Normal 3 115 2 3 2" xfId="9389" xr:uid="{721A7A1F-F4E2-4273-A6E0-A051D7D4DE01}"/>
    <cellStyle name="Normal 3 115 2 3 2 2" xfId="9390" xr:uid="{8ED2FDB6-359F-43D4-810F-65E65E711CC1}"/>
    <cellStyle name="Normal 3 115 2 3 2 2 2" xfId="9391" xr:uid="{95A28C96-D668-4E2B-8500-595BE5A03401}"/>
    <cellStyle name="Normal 3 115 2 3 2 3" xfId="9392" xr:uid="{198655D2-7F6C-446B-97BB-EE787C890797}"/>
    <cellStyle name="Normal 3 115 2 3 3" xfId="9393" xr:uid="{96030C8B-2FA9-4A9F-8619-FA00C6C7A1EB}"/>
    <cellStyle name="Normal 3 115 2 3 3 2" xfId="9394" xr:uid="{048EF3F0-979C-4DC7-AB7E-B6AD79DA6D19}"/>
    <cellStyle name="Normal 3 115 2 3 3 2 2" xfId="9395" xr:uid="{67B522C2-2C3D-4D51-BAAA-93FBC334AAF9}"/>
    <cellStyle name="Normal 3 115 2 3 3 3" xfId="9396" xr:uid="{DAC01EEA-7AE0-45C2-A052-4699C346CF75}"/>
    <cellStyle name="Normal 3 115 2 3 4" xfId="9397" xr:uid="{8D473376-E378-4E84-9228-A3F56C03C0DE}"/>
    <cellStyle name="Normal 3 115 2 3 4 2" xfId="9398" xr:uid="{82433D0E-C378-40D2-AEA1-EB09B6D58C90}"/>
    <cellStyle name="Normal 3 115 2 3 5" xfId="9399" xr:uid="{9BC6D5AD-71FC-4CE7-8FEB-F099B6A8539D}"/>
    <cellStyle name="Normal 3 115 2 4" xfId="9400" xr:uid="{1F2B5992-5181-4C49-9852-EF48EF9434F9}"/>
    <cellStyle name="Normal 3 115 2 4 2" xfId="9401" xr:uid="{50406D47-2A50-47DE-AE94-305A78407658}"/>
    <cellStyle name="Normal 3 115 2 4 2 2" xfId="9402" xr:uid="{3DB76F77-E554-4031-B586-2FF97DD9C70E}"/>
    <cellStyle name="Normal 3 115 2 4 2 2 2" xfId="9403" xr:uid="{0B7FB8B0-65E8-4738-B6FC-208904773429}"/>
    <cellStyle name="Normal 3 115 2 4 2 3" xfId="9404" xr:uid="{385CBFDA-984C-4F53-A281-E5703DF6BB21}"/>
    <cellStyle name="Normal 3 115 2 4 3" xfId="9405" xr:uid="{B4802FA7-9D5A-4A34-ABD4-AA865F6046DA}"/>
    <cellStyle name="Normal 3 115 2 4 3 2" xfId="9406" xr:uid="{D1E6494E-8EC8-4AB3-B654-3560C061AC39}"/>
    <cellStyle name="Normal 3 115 2 4 3 2 2" xfId="9407" xr:uid="{FE9BB0CB-14AC-4AC9-B1FF-517C598BC9FF}"/>
    <cellStyle name="Normal 3 115 2 4 3 3" xfId="9408" xr:uid="{D8499C6B-E27A-47A9-8495-44B3002ECA38}"/>
    <cellStyle name="Normal 3 115 2 4 4" xfId="9409" xr:uid="{B8CD3D90-86B8-4C98-9409-467F5E81D333}"/>
    <cellStyle name="Normal 3 115 2 4 4 2" xfId="9410" xr:uid="{6035D289-6C32-4804-9E49-D0E1D8008E3E}"/>
    <cellStyle name="Normal 3 115 2 4 5" xfId="9411" xr:uid="{434313BA-9FDA-49FB-B623-83B77A08A3F3}"/>
    <cellStyle name="Normal 3 115 2 5" xfId="9412" xr:uid="{13DA4FFB-4B60-443C-A542-CD005C9820D9}"/>
    <cellStyle name="Normal 3 115 2 5 2" xfId="9413" xr:uid="{E2B4C96E-3A47-49E3-8365-715B6FA4AD06}"/>
    <cellStyle name="Normal 3 115 2 5 2 2" xfId="9414" xr:uid="{D51AEF6F-216C-4DF5-8B77-AFCDAC2A1CC0}"/>
    <cellStyle name="Normal 3 115 2 5 3" xfId="9415" xr:uid="{4E511E01-B068-4E65-B0CD-463DFBE34313}"/>
    <cellStyle name="Normal 3 115 2 6" xfId="9416" xr:uid="{B91D6E08-FFE6-493A-AAEF-D33979F38B9F}"/>
    <cellStyle name="Normal 3 115 2 6 2" xfId="9417" xr:uid="{156ABAB9-8060-402A-85CC-E0D5B73281DC}"/>
    <cellStyle name="Normal 3 115 2 6 2 2" xfId="9418" xr:uid="{DB3C3C90-A1EF-4E55-A6CB-AAA14C6F6B44}"/>
    <cellStyle name="Normal 3 115 2 6 3" xfId="9419" xr:uid="{F0434292-1E6D-48A3-9CBA-EC1E61378083}"/>
    <cellStyle name="Normal 3 115 2 7" xfId="9420" xr:uid="{F520E325-D1A5-4891-9082-C5875C0D89E9}"/>
    <cellStyle name="Normal 3 115 2 7 2" xfId="9421" xr:uid="{D2D60625-2CE9-46C0-84F3-6DCFC1D0FF32}"/>
    <cellStyle name="Normal 3 115 2 8" xfId="9422" xr:uid="{0C752117-01B0-42FB-90E7-CB66EC8C22CA}"/>
    <cellStyle name="Normal 3 115 2_15NS" xfId="9423" xr:uid="{4732D458-474F-4922-9981-B3EBD3DAEBC8}"/>
    <cellStyle name="Normal 3 115 3" xfId="9424" xr:uid="{68129E1B-64EA-459B-9996-934D77617C0A}"/>
    <cellStyle name="Normal 3 115 3 2" xfId="9425" xr:uid="{7DBA1C3A-8C29-4C31-8B3B-5EA393BF52DA}"/>
    <cellStyle name="Normal 3 115 3 2 2" xfId="9426" xr:uid="{C80715B7-E9F2-4F9E-9DF8-554933654BBE}"/>
    <cellStyle name="Normal 3 115 3 2 2 2" xfId="9427" xr:uid="{C9BC9F21-0C85-4F7C-90E4-CC0E64A22397}"/>
    <cellStyle name="Normal 3 115 3 2 3" xfId="9428" xr:uid="{9807D846-3FAC-43D1-B1AA-D8CFD2081836}"/>
    <cellStyle name="Normal 3 115 3 3" xfId="9429" xr:uid="{872148B7-A7E1-49D8-AD2A-63D6A0E00D0B}"/>
    <cellStyle name="Normal 3 115 3 3 2" xfId="9430" xr:uid="{293BB9A5-B92C-460C-B016-213D17700919}"/>
    <cellStyle name="Normal 3 115 3 3 2 2" xfId="9431" xr:uid="{E08A8376-D4AB-4D6F-A014-C87D98FEAB41}"/>
    <cellStyle name="Normal 3 115 3 3 3" xfId="9432" xr:uid="{EF11F0F9-86CC-4852-BC21-4CC0FFE429DD}"/>
    <cellStyle name="Normal 3 115 3 4" xfId="9433" xr:uid="{55C74BC5-7D92-4D27-881D-A50D87BF4C43}"/>
    <cellStyle name="Normal 3 115 3 4 2" xfId="9434" xr:uid="{3CEA5335-479F-40FE-B931-A28E2A38E5CE}"/>
    <cellStyle name="Normal 3 115 3 5" xfId="9435" xr:uid="{FD361219-DB09-4DAC-A604-CB0FCFFC3A90}"/>
    <cellStyle name="Normal 3 115 4" xfId="9436" xr:uid="{56D61965-1CF6-4A18-A1A5-458BBE727E14}"/>
    <cellStyle name="Normal 3 115 4 2" xfId="9437" xr:uid="{39136484-2AF7-4011-9620-CB25035CFE79}"/>
    <cellStyle name="Normal 3 115 4 2 2" xfId="9438" xr:uid="{5DD1851E-8396-468E-936A-7711380EC1C2}"/>
    <cellStyle name="Normal 3 115 4 2 2 2" xfId="9439" xr:uid="{E3675E0A-F8EE-4901-AA78-E51B25A99EC1}"/>
    <cellStyle name="Normal 3 115 4 2 3" xfId="9440" xr:uid="{C80EE1EF-DB9B-49D2-916F-94FA15D349A8}"/>
    <cellStyle name="Normal 3 115 4 3" xfId="9441" xr:uid="{355FE5E1-7BDC-4B47-8CE1-71C5BD9A0B51}"/>
    <cellStyle name="Normal 3 115 4 3 2" xfId="9442" xr:uid="{BB575434-6353-480D-ACC0-CDB7C77E344C}"/>
    <cellStyle name="Normal 3 115 4 3 2 2" xfId="9443" xr:uid="{BD34D67E-679B-4AB9-B96B-1A9203C9E16D}"/>
    <cellStyle name="Normal 3 115 4 3 3" xfId="9444" xr:uid="{59B3898E-5AAA-408D-8B7C-0A43931357AE}"/>
    <cellStyle name="Normal 3 115 4 4" xfId="9445" xr:uid="{97A330ED-153B-41BB-B521-0AD28D0711C0}"/>
    <cellStyle name="Normal 3 115 4 4 2" xfId="9446" xr:uid="{802553F6-C260-4C0F-BE0A-063480ED53EC}"/>
    <cellStyle name="Normal 3 115 4 5" xfId="9447" xr:uid="{8D4CAA61-0823-44B8-B8ED-A0E0ADC6A813}"/>
    <cellStyle name="Normal 3 115 5" xfId="9448" xr:uid="{DFFBCA31-AA81-42FF-964D-4021DCBC3FE1}"/>
    <cellStyle name="Normal 3 115 5 2" xfId="9449" xr:uid="{BC89F72E-7034-4ECE-A343-182D76ECE78F}"/>
    <cellStyle name="Normal 3 115 5 2 2" xfId="9450" xr:uid="{7C28760B-2D74-4F3E-A890-099319667F44}"/>
    <cellStyle name="Normal 3 115 5 2 2 2" xfId="9451" xr:uid="{EF936A62-EAEF-44B9-955B-348E0355B742}"/>
    <cellStyle name="Normal 3 115 5 2 3" xfId="9452" xr:uid="{E8D39B77-DD81-4DA2-B642-8D9771B9315E}"/>
    <cellStyle name="Normal 3 115 5 3" xfId="9453" xr:uid="{75D561B6-2A44-48FD-AA9F-15AF3E94D014}"/>
    <cellStyle name="Normal 3 115 5 3 2" xfId="9454" xr:uid="{F2083D76-4C0F-4DF9-B307-072457B798C6}"/>
    <cellStyle name="Normal 3 115 5 3 2 2" xfId="9455" xr:uid="{B931A4A5-1BD7-42F5-9579-7101DBE116B5}"/>
    <cellStyle name="Normal 3 115 5 3 3" xfId="9456" xr:uid="{53AC64C0-AA81-442A-8C2B-AC5DBA8BB08E}"/>
    <cellStyle name="Normal 3 115 5 4" xfId="9457" xr:uid="{B65D7B62-DD67-42C6-81D2-548171DCA1D1}"/>
    <cellStyle name="Normal 3 115 5 4 2" xfId="9458" xr:uid="{45F259EB-4BBD-4685-B1CF-DEAC44A567A6}"/>
    <cellStyle name="Normal 3 115 5 5" xfId="9459" xr:uid="{E16E50DF-C474-46B5-9BF9-594BED2E8143}"/>
    <cellStyle name="Normal 3 115 6" xfId="9460" xr:uid="{2290F30F-D9B7-4521-B2D6-86FEF2B3435E}"/>
    <cellStyle name="Normal 3 115 6 2" xfId="9461" xr:uid="{4D97BDC8-55B7-463B-8D3D-758F58C15329}"/>
    <cellStyle name="Normal 3 115 6 2 2" xfId="9462" xr:uid="{460DC687-B89A-4A1D-9EA5-93B14FC635D0}"/>
    <cellStyle name="Normal 3 115 6 3" xfId="9463" xr:uid="{2A86D180-94BD-44F6-880F-5EB804267A35}"/>
    <cellStyle name="Normal 3 115 7" xfId="9464" xr:uid="{F0FECD49-D90C-4222-91C7-A5E05137771D}"/>
    <cellStyle name="Normal 3 115 7 2" xfId="9465" xr:uid="{2135D3C5-1123-48CA-85C4-B39CB17F5ECE}"/>
    <cellStyle name="Normal 3 115 7 2 2" xfId="9466" xr:uid="{482E7ACB-322C-4B47-92B4-718BC00D3069}"/>
    <cellStyle name="Normal 3 115 7 3" xfId="9467" xr:uid="{3B210B8D-877B-4CE0-B538-F464985092F0}"/>
    <cellStyle name="Normal 3 115 8" xfId="9468" xr:uid="{903E14C1-C4D7-48F5-8961-76D2495E3720}"/>
    <cellStyle name="Normal 3 115 8 2" xfId="9469" xr:uid="{647A42A1-B89B-4B3E-9BEB-E8F47D2D2AFB}"/>
    <cellStyle name="Normal 3 115 9" xfId="9470" xr:uid="{B9BB868F-8483-41F7-9727-67A7C7037751}"/>
    <cellStyle name="Normal 3 115_05DS" xfId="9471" xr:uid="{9F4A0F7D-56BB-4434-A4DE-101313A5AF8E}"/>
    <cellStyle name="Normal 3 116" xfId="9472" xr:uid="{FBC9A052-4C4D-4718-8797-17D88411B9C9}"/>
    <cellStyle name="Normal 3 116 2" xfId="9473" xr:uid="{0A27A6AF-8731-4258-BAB2-1B2E92AA9B33}"/>
    <cellStyle name="Normal 3 116 2 2" xfId="9474" xr:uid="{CA0C91F9-1DA1-47F3-89D8-A402645B9DCD}"/>
    <cellStyle name="Normal 3 116 2 2 2" xfId="9475" xr:uid="{411BAC5B-DEBA-4D8F-B90D-42BD63928F22}"/>
    <cellStyle name="Normal 3 116 2 2 2 2" xfId="9476" xr:uid="{B599B17F-1D02-435A-AB33-E8DD85707B94}"/>
    <cellStyle name="Normal 3 116 2 2 2 2 2" xfId="9477" xr:uid="{0D82123F-EBDB-47EB-AFA1-D65EC1BB9EB9}"/>
    <cellStyle name="Normal 3 116 2 2 2 3" xfId="9478" xr:uid="{D8C36650-09FD-4009-AF8A-358491B8FDDB}"/>
    <cellStyle name="Normal 3 116 2 2 3" xfId="9479" xr:uid="{F2720A7B-40FB-4282-91C1-6194B40A9BEB}"/>
    <cellStyle name="Normal 3 116 2 2 3 2" xfId="9480" xr:uid="{89ED0386-6F89-4522-925D-044E23059A3D}"/>
    <cellStyle name="Normal 3 116 2 2 3 2 2" xfId="9481" xr:uid="{00120995-D38A-4C09-84FA-27AEF8512D5A}"/>
    <cellStyle name="Normal 3 116 2 2 3 3" xfId="9482" xr:uid="{DC1DC4B4-8A82-42F7-B279-012A6C5B0A2C}"/>
    <cellStyle name="Normal 3 116 2 2 4" xfId="9483" xr:uid="{F6AF3BE5-B297-485D-BD70-071F9FA313FA}"/>
    <cellStyle name="Normal 3 116 2 2 4 2" xfId="9484" xr:uid="{8079C7EE-A0BB-4901-B549-F9411C9AE036}"/>
    <cellStyle name="Normal 3 116 2 2 5" xfId="9485" xr:uid="{5FD2FA2D-7EDA-4BA3-B56E-54DCA5FA31F8}"/>
    <cellStyle name="Normal 3 116 2 3" xfId="9486" xr:uid="{18F87A58-33C3-46E1-B754-CC4A42BE86C3}"/>
    <cellStyle name="Normal 3 116 2 3 2" xfId="9487" xr:uid="{83C0A6FC-2B78-4FBB-96F4-E2114975F4FF}"/>
    <cellStyle name="Normal 3 116 2 3 2 2" xfId="9488" xr:uid="{AB9F797D-D7D3-417A-9FD6-3E1C9F160A31}"/>
    <cellStyle name="Normal 3 116 2 3 2 2 2" xfId="9489" xr:uid="{FC1993FD-90C9-4C8F-AB4F-90E5988B2477}"/>
    <cellStyle name="Normal 3 116 2 3 2 3" xfId="9490" xr:uid="{652FDF73-0650-4E58-BF2A-572F6E06D7D9}"/>
    <cellStyle name="Normal 3 116 2 3 3" xfId="9491" xr:uid="{47F748A3-38C0-4570-B424-56B56F1F4FE3}"/>
    <cellStyle name="Normal 3 116 2 3 3 2" xfId="9492" xr:uid="{DF051E51-01CB-4B89-B3CD-97F837697F30}"/>
    <cellStyle name="Normal 3 116 2 3 3 2 2" xfId="9493" xr:uid="{B9CF1683-83A6-4C0E-AB35-E99BFBCAA591}"/>
    <cellStyle name="Normal 3 116 2 3 3 3" xfId="9494" xr:uid="{984B4642-96FF-4431-ABAF-80A325FE90B2}"/>
    <cellStyle name="Normal 3 116 2 3 4" xfId="9495" xr:uid="{2D46E194-8858-4E2E-AB4D-52C9CDF29E1A}"/>
    <cellStyle name="Normal 3 116 2 3 4 2" xfId="9496" xr:uid="{90C173E7-1E15-4A99-908A-CA064809305D}"/>
    <cellStyle name="Normal 3 116 2 3 5" xfId="9497" xr:uid="{0C0937F1-A870-4116-97C3-D5E51ED7E096}"/>
    <cellStyle name="Normal 3 116 2 4" xfId="9498" xr:uid="{10F7492B-DA63-4F1A-A707-7BD94797564A}"/>
    <cellStyle name="Normal 3 116 2 4 2" xfId="9499" xr:uid="{4B6D16C3-8DA8-4AAC-ACFD-8244ABF9BFF6}"/>
    <cellStyle name="Normal 3 116 2 4 2 2" xfId="9500" xr:uid="{11CF551B-1BEC-49F5-821B-AB5B1DC6C369}"/>
    <cellStyle name="Normal 3 116 2 4 2 2 2" xfId="9501" xr:uid="{E3E6FD67-2C59-4462-8404-A856B79E1B1F}"/>
    <cellStyle name="Normal 3 116 2 4 2 3" xfId="9502" xr:uid="{7E3B826D-7812-457F-8606-BD3A208318E8}"/>
    <cellStyle name="Normal 3 116 2 4 3" xfId="9503" xr:uid="{A45CA3DB-AA18-4263-81D9-BC671C55E515}"/>
    <cellStyle name="Normal 3 116 2 4 3 2" xfId="9504" xr:uid="{CA4C5AA8-00D8-4279-838D-13FA3AEF6A15}"/>
    <cellStyle name="Normal 3 116 2 4 3 2 2" xfId="9505" xr:uid="{C818DE6D-5A3D-454A-94D0-4D50E79E8590}"/>
    <cellStyle name="Normal 3 116 2 4 3 3" xfId="9506" xr:uid="{FA359769-1864-4B24-B874-6A379DAD76B4}"/>
    <cellStyle name="Normal 3 116 2 4 4" xfId="9507" xr:uid="{CA6F4FB0-ECE2-41E2-8410-CB7BF411A7BD}"/>
    <cellStyle name="Normal 3 116 2 4 4 2" xfId="9508" xr:uid="{B477CFC7-A2D9-41AC-8F64-2E70B185C8CF}"/>
    <cellStyle name="Normal 3 116 2 4 5" xfId="9509" xr:uid="{798BF85D-B6D2-4A71-BE53-02EAB8DDCA7C}"/>
    <cellStyle name="Normal 3 116 2 5" xfId="9510" xr:uid="{A8CE76D2-F927-4D87-84CA-EEA43CFD58D4}"/>
    <cellStyle name="Normal 3 116 2 5 2" xfId="9511" xr:uid="{4FCB17E3-74D2-4769-99EF-C14C060494AD}"/>
    <cellStyle name="Normal 3 116 2 5 2 2" xfId="9512" xr:uid="{A065D497-E846-4312-86D6-473735ABF11A}"/>
    <cellStyle name="Normal 3 116 2 5 3" xfId="9513" xr:uid="{FD841A42-5278-4004-850A-5207528B1692}"/>
    <cellStyle name="Normal 3 116 2 6" xfId="9514" xr:uid="{ADABAAD5-1B91-4030-A5BB-03D35CD2E350}"/>
    <cellStyle name="Normal 3 116 2 6 2" xfId="9515" xr:uid="{E528D168-F8C4-415A-88A6-75E69812E143}"/>
    <cellStyle name="Normal 3 116 2 6 2 2" xfId="9516" xr:uid="{346CE6DA-0C76-41C9-94E2-D951E709C63E}"/>
    <cellStyle name="Normal 3 116 2 6 3" xfId="9517" xr:uid="{D0ADC3B1-7E81-4FD1-A457-E9AA142429DC}"/>
    <cellStyle name="Normal 3 116 2 7" xfId="9518" xr:uid="{3B1A0E53-7F1B-4940-9886-368A47E83EA6}"/>
    <cellStyle name="Normal 3 116 2 7 2" xfId="9519" xr:uid="{7FB504B1-0114-4130-8146-D3ABC5552077}"/>
    <cellStyle name="Normal 3 116 2 8" xfId="9520" xr:uid="{732C90FD-10EF-4B31-983A-DFCF66658871}"/>
    <cellStyle name="Normal 3 116 2_15NS" xfId="9521" xr:uid="{A7057FCD-F087-4274-B317-FFCCF650B84A}"/>
    <cellStyle name="Normal 3 116 3" xfId="9522" xr:uid="{B9D1EAD5-79DD-4571-A9B1-D6719A636F83}"/>
    <cellStyle name="Normal 3 116 3 2" xfId="9523" xr:uid="{CDBA5E16-E11C-4C30-818D-15B66D015B2B}"/>
    <cellStyle name="Normal 3 116 3 2 2" xfId="9524" xr:uid="{363967D5-090A-42FC-AE09-D115A55BD800}"/>
    <cellStyle name="Normal 3 116 3 2 2 2" xfId="9525" xr:uid="{AB2D8340-5659-4A3D-B51A-EF05FB3C2126}"/>
    <cellStyle name="Normal 3 116 3 2 3" xfId="9526" xr:uid="{B6005E7F-5BE7-4AB8-B5AC-014332BEAA56}"/>
    <cellStyle name="Normal 3 116 3 3" xfId="9527" xr:uid="{42909FC3-5C16-4A9E-B5B1-C73483823277}"/>
    <cellStyle name="Normal 3 116 3 3 2" xfId="9528" xr:uid="{B0D2ECB6-E739-4E20-9CC6-80AAF11A4D8C}"/>
    <cellStyle name="Normal 3 116 3 3 2 2" xfId="9529" xr:uid="{46863DA6-CF81-406C-8B46-FD1BD72CE698}"/>
    <cellStyle name="Normal 3 116 3 3 3" xfId="9530" xr:uid="{01B27AD0-7FEE-4284-9C65-FB5D31A2ED3F}"/>
    <cellStyle name="Normal 3 116 3 4" xfId="9531" xr:uid="{7D13B23E-2C90-407F-AE62-7749DAC175B8}"/>
    <cellStyle name="Normal 3 116 3 4 2" xfId="9532" xr:uid="{327CF40E-96CB-4A8A-BE57-6F472EF4B3D3}"/>
    <cellStyle name="Normal 3 116 3 5" xfId="9533" xr:uid="{A79BB690-1EBA-48B7-B7DC-4D8D5E6839E6}"/>
    <cellStyle name="Normal 3 116 4" xfId="9534" xr:uid="{54E548D1-7A50-42E5-B2FC-528E4851C4F1}"/>
    <cellStyle name="Normal 3 116 4 2" xfId="9535" xr:uid="{E9151E4B-97AA-40A2-9584-95573CE156EB}"/>
    <cellStyle name="Normal 3 116 4 2 2" xfId="9536" xr:uid="{2221E7D4-DEBB-494A-8AEF-99F42C06627E}"/>
    <cellStyle name="Normal 3 116 4 2 2 2" xfId="9537" xr:uid="{C57115A0-D537-418C-9C56-FCE8AF07D139}"/>
    <cellStyle name="Normal 3 116 4 2 3" xfId="9538" xr:uid="{BB55C547-1D47-4FA3-80D2-66DFC68F820A}"/>
    <cellStyle name="Normal 3 116 4 3" xfId="9539" xr:uid="{E2AC7CEA-9269-4B6F-8D08-01F25DC8241A}"/>
    <cellStyle name="Normal 3 116 4 3 2" xfId="9540" xr:uid="{1E0997FF-808D-47F3-AD19-136A7DAB1A4F}"/>
    <cellStyle name="Normal 3 116 4 3 2 2" xfId="9541" xr:uid="{1ACEBFAA-D267-4D62-8044-E9BF8781EF08}"/>
    <cellStyle name="Normal 3 116 4 3 3" xfId="9542" xr:uid="{622F7256-25C7-4C00-AF4E-F04C0F00C768}"/>
    <cellStyle name="Normal 3 116 4 4" xfId="9543" xr:uid="{4887E909-5F9A-47B6-A9BD-8D80AE41DFAF}"/>
    <cellStyle name="Normal 3 116 4 4 2" xfId="9544" xr:uid="{F3C89983-2CB4-4897-ADDC-E1E2251056F9}"/>
    <cellStyle name="Normal 3 116 4 5" xfId="9545" xr:uid="{9A2C85C8-433A-4581-BEA3-28C5686FE9C9}"/>
    <cellStyle name="Normal 3 116 5" xfId="9546" xr:uid="{285725DA-976D-4072-807B-D064D1A92DF2}"/>
    <cellStyle name="Normal 3 116 5 2" xfId="9547" xr:uid="{FEDFBEF7-06AB-420C-AB63-89E71C3E92E8}"/>
    <cellStyle name="Normal 3 116 5 2 2" xfId="9548" xr:uid="{DA43799F-01E5-4B57-9321-516CC4C6AB0F}"/>
    <cellStyle name="Normal 3 116 5 2 2 2" xfId="9549" xr:uid="{3920CE3E-7B34-48AF-9EB5-4135B86D6A90}"/>
    <cellStyle name="Normal 3 116 5 2 3" xfId="9550" xr:uid="{F474C190-DA97-40A3-AAE6-3A85026782A2}"/>
    <cellStyle name="Normal 3 116 5 3" xfId="9551" xr:uid="{BD90B6B6-9790-408E-88E4-BB924827740E}"/>
    <cellStyle name="Normal 3 116 5 3 2" xfId="9552" xr:uid="{10884A9A-41E4-4ACB-BED4-D17FF46E087F}"/>
    <cellStyle name="Normal 3 116 5 3 2 2" xfId="9553" xr:uid="{06E6A75F-6AB8-4DE9-8C2A-00864808F862}"/>
    <cellStyle name="Normal 3 116 5 3 3" xfId="9554" xr:uid="{6900C86C-F1D8-42D2-BFA3-4B88EB157CF7}"/>
    <cellStyle name="Normal 3 116 5 4" xfId="9555" xr:uid="{BCDD085F-62A6-4523-9ECB-1973363EF4D5}"/>
    <cellStyle name="Normal 3 116 5 4 2" xfId="9556" xr:uid="{1AB82C75-4C7D-4BEB-9367-C48560F3918B}"/>
    <cellStyle name="Normal 3 116 5 5" xfId="9557" xr:uid="{41C3A9A6-5BA8-4F4C-BCFD-5C8FE4D1AD1F}"/>
    <cellStyle name="Normal 3 116 6" xfId="9558" xr:uid="{AAD37A92-0654-47CA-BDCF-1F7D04C68A3D}"/>
    <cellStyle name="Normal 3 116 6 2" xfId="9559" xr:uid="{CB0ED54D-CFCE-45CE-80DE-781618366AA3}"/>
    <cellStyle name="Normal 3 116 6 2 2" xfId="9560" xr:uid="{7CF2C540-936F-4D7A-A02E-E2186CD2F602}"/>
    <cellStyle name="Normal 3 116 6 3" xfId="9561" xr:uid="{D03F320F-5855-4B08-91E2-DA683B257725}"/>
    <cellStyle name="Normal 3 116 7" xfId="9562" xr:uid="{4F2BAF62-E9CA-4934-9EC4-24B579DE84DF}"/>
    <cellStyle name="Normal 3 116 7 2" xfId="9563" xr:uid="{92F282B8-E524-49AB-8384-4E50CA5E3A49}"/>
    <cellStyle name="Normal 3 116 7 2 2" xfId="9564" xr:uid="{2DBC97B7-1D0F-4028-A2E3-5A6732549791}"/>
    <cellStyle name="Normal 3 116 7 3" xfId="9565" xr:uid="{DA5E3114-2E81-4698-B809-FC52E1F92E55}"/>
    <cellStyle name="Normal 3 116 8" xfId="9566" xr:uid="{4FBB8707-52B4-445B-9F7C-B9BACBD3B59F}"/>
    <cellStyle name="Normal 3 116 8 2" xfId="9567" xr:uid="{80AA0EAF-E057-4804-A933-6C613E6A9188}"/>
    <cellStyle name="Normal 3 116 9" xfId="9568" xr:uid="{2D9FC466-A3CE-438E-8E8D-3E50E72EE2F4}"/>
    <cellStyle name="Normal 3 116_05DS" xfId="9569" xr:uid="{6E158940-14B5-4848-93B0-D6B64BC9C393}"/>
    <cellStyle name="Normal 3 117" xfId="9570" xr:uid="{C63A191F-59BE-4181-9BB0-029E0F2D25F7}"/>
    <cellStyle name="Normal 3 117 2" xfId="9571" xr:uid="{2155537B-FEAA-4EAA-AB18-05FBA1243A7B}"/>
    <cellStyle name="Normal 3 117 2 2" xfId="9572" xr:uid="{85A1EEBF-7E9D-4E5F-B078-5955B1D2006E}"/>
    <cellStyle name="Normal 3 117 2 2 2" xfId="9573" xr:uid="{915330A3-5782-4687-872C-25420D132F61}"/>
    <cellStyle name="Normal 3 117 2 2 2 2" xfId="9574" xr:uid="{015FC9CF-27AA-4141-976C-E6508EC64800}"/>
    <cellStyle name="Normal 3 117 2 2 2 2 2" xfId="9575" xr:uid="{D1D94446-4AC6-441E-BBE9-C655C78DE948}"/>
    <cellStyle name="Normal 3 117 2 2 2 3" xfId="9576" xr:uid="{20EFA96C-9CE4-42D1-A99A-467298637A10}"/>
    <cellStyle name="Normal 3 117 2 2 3" xfId="9577" xr:uid="{DEED2E25-B064-4CCF-BE18-491292EEE9A5}"/>
    <cellStyle name="Normal 3 117 2 2 3 2" xfId="9578" xr:uid="{F7B7190B-BB83-4FBA-BE5E-3F657F6F27C7}"/>
    <cellStyle name="Normal 3 117 2 2 3 2 2" xfId="9579" xr:uid="{DAF8243B-8AF4-4D37-98CC-1A8DB2C5E956}"/>
    <cellStyle name="Normal 3 117 2 2 3 3" xfId="9580" xr:uid="{DCCFF818-F94C-461C-A432-B953611795E8}"/>
    <cellStyle name="Normal 3 117 2 2 4" xfId="9581" xr:uid="{85239FA5-C53E-4D3F-8D65-AF4567A27B4C}"/>
    <cellStyle name="Normal 3 117 2 2 4 2" xfId="9582" xr:uid="{BEF19B3D-0878-4AF1-B2BB-4916C09745DC}"/>
    <cellStyle name="Normal 3 117 2 2 5" xfId="9583" xr:uid="{ACED5829-ACCA-4DF0-9515-C14D093368AF}"/>
    <cellStyle name="Normal 3 117 2 3" xfId="9584" xr:uid="{FD34E49C-5A69-4A58-94E8-612A6D377633}"/>
    <cellStyle name="Normal 3 117 2 3 2" xfId="9585" xr:uid="{8DE4F04A-7705-4A21-A1BA-669CF9FA2BB3}"/>
    <cellStyle name="Normal 3 117 2 3 2 2" xfId="9586" xr:uid="{38513601-41FB-4858-8009-6FD03F869A7E}"/>
    <cellStyle name="Normal 3 117 2 3 2 2 2" xfId="9587" xr:uid="{F2C49FC8-4FD2-403E-804C-01EFDD3E0814}"/>
    <cellStyle name="Normal 3 117 2 3 2 3" xfId="9588" xr:uid="{3F52E790-E38C-4D78-8FE7-CE4CE818D464}"/>
    <cellStyle name="Normal 3 117 2 3 3" xfId="9589" xr:uid="{6F2C9B23-8C40-465A-8F47-DD76B03762FF}"/>
    <cellStyle name="Normal 3 117 2 3 3 2" xfId="9590" xr:uid="{7EDF4465-685C-441C-BD59-41B14106DA8A}"/>
    <cellStyle name="Normal 3 117 2 3 3 2 2" xfId="9591" xr:uid="{E950BFD3-7C4A-44C8-A5F1-F5ECDB7EBDDB}"/>
    <cellStyle name="Normal 3 117 2 3 3 3" xfId="9592" xr:uid="{997ACBF1-4A16-4162-A56E-F94D44D092C5}"/>
    <cellStyle name="Normal 3 117 2 3 4" xfId="9593" xr:uid="{017EE77D-892F-4483-A972-CE644CE5CE9A}"/>
    <cellStyle name="Normal 3 117 2 3 4 2" xfId="9594" xr:uid="{D34AC8BE-3B0A-4ADF-85D5-6C2AF9F4DBE5}"/>
    <cellStyle name="Normal 3 117 2 3 5" xfId="9595" xr:uid="{A7C3179B-7F73-4B86-982D-6CB0EC63617D}"/>
    <cellStyle name="Normal 3 117 2 4" xfId="9596" xr:uid="{76538E65-4B23-4E56-9F8D-F47E117739E2}"/>
    <cellStyle name="Normal 3 117 2 4 2" xfId="9597" xr:uid="{364098D5-510A-4EAF-8544-5FBD686118A7}"/>
    <cellStyle name="Normal 3 117 2 4 2 2" xfId="9598" xr:uid="{DBE52645-B988-453A-B805-40341E21C32E}"/>
    <cellStyle name="Normal 3 117 2 4 2 2 2" xfId="9599" xr:uid="{4160B030-5333-4225-A778-891B5D99A1DE}"/>
    <cellStyle name="Normal 3 117 2 4 2 3" xfId="9600" xr:uid="{9DB85A92-AD1A-4394-9262-49739D1D35DF}"/>
    <cellStyle name="Normal 3 117 2 4 3" xfId="9601" xr:uid="{345E2E07-D96C-4841-8F22-45671DFB71BD}"/>
    <cellStyle name="Normal 3 117 2 4 3 2" xfId="9602" xr:uid="{51F10F9E-8EDA-478A-A092-76EDB66B42E5}"/>
    <cellStyle name="Normal 3 117 2 4 3 2 2" xfId="9603" xr:uid="{93B69F3E-0D07-47D3-9545-8B77FD4D2E94}"/>
    <cellStyle name="Normal 3 117 2 4 3 3" xfId="9604" xr:uid="{37888C97-0376-411C-8DDE-31D36C105D66}"/>
    <cellStyle name="Normal 3 117 2 4 4" xfId="9605" xr:uid="{4626AE47-DD81-40E3-A099-FF6A357BFFB0}"/>
    <cellStyle name="Normal 3 117 2 4 4 2" xfId="9606" xr:uid="{9EAF205F-3463-4116-B217-5BB2A78D1F55}"/>
    <cellStyle name="Normal 3 117 2 4 5" xfId="9607" xr:uid="{48133C12-143D-4490-B691-F613BE71A2A0}"/>
    <cellStyle name="Normal 3 117 2 5" xfId="9608" xr:uid="{A75BE549-A13E-45C5-8C2A-CF583F168544}"/>
    <cellStyle name="Normal 3 117 2 5 2" xfId="9609" xr:uid="{EB923A0D-9E0B-48D4-ADBE-017FAED3F2AF}"/>
    <cellStyle name="Normal 3 117 2 5 2 2" xfId="9610" xr:uid="{F2D55DBE-5131-4780-9963-ED574D3CA390}"/>
    <cellStyle name="Normal 3 117 2 5 3" xfId="9611" xr:uid="{E3BD4709-5FAF-46AC-947A-0F747E918F85}"/>
    <cellStyle name="Normal 3 117 2 6" xfId="9612" xr:uid="{41EEB371-2474-4856-B31C-660269431B68}"/>
    <cellStyle name="Normal 3 117 2 6 2" xfId="9613" xr:uid="{7727D36A-E112-4FCB-AB5B-6A85364983EF}"/>
    <cellStyle name="Normal 3 117 2 6 2 2" xfId="9614" xr:uid="{22FD427E-266C-48D8-B83E-94ADFCA2D56F}"/>
    <cellStyle name="Normal 3 117 2 6 3" xfId="9615" xr:uid="{F63E2496-3051-42BC-ABA0-3D4FFDA7C0E1}"/>
    <cellStyle name="Normal 3 117 2 7" xfId="9616" xr:uid="{4B88F788-09CC-40AC-BC0F-EAB5E6E2101B}"/>
    <cellStyle name="Normal 3 117 2 7 2" xfId="9617" xr:uid="{CDE6CCC3-B436-4CE0-8AB2-701BD3531D7E}"/>
    <cellStyle name="Normal 3 117 2 8" xfId="9618" xr:uid="{A763138C-09FE-4B4A-91E9-898702435419}"/>
    <cellStyle name="Normal 3 117 2_15NS" xfId="9619" xr:uid="{26190851-1706-4D64-943F-C4F127787D5D}"/>
    <cellStyle name="Normal 3 117 3" xfId="9620" xr:uid="{B35E387B-FD7E-4739-8E42-D0FF697013E9}"/>
    <cellStyle name="Normal 3 117 3 2" xfId="9621" xr:uid="{9FB7E546-7407-49C5-BEF1-AF37C432693C}"/>
    <cellStyle name="Normal 3 117 3 2 2" xfId="9622" xr:uid="{262F97E5-54D9-4ABC-99B5-EC92D1748E6E}"/>
    <cellStyle name="Normal 3 117 3 2 2 2" xfId="9623" xr:uid="{1885779F-C517-4B94-A12D-49125FC9CEDB}"/>
    <cellStyle name="Normal 3 117 3 2 3" xfId="9624" xr:uid="{E921AB4D-AB5F-44A8-84C4-49DC78816B91}"/>
    <cellStyle name="Normal 3 117 3 3" xfId="9625" xr:uid="{0EC1ED4A-B7F6-491A-BDBB-4106EC22F75C}"/>
    <cellStyle name="Normal 3 117 3 3 2" xfId="9626" xr:uid="{C9E4693F-59E8-4114-B82C-E764D4268273}"/>
    <cellStyle name="Normal 3 117 3 3 2 2" xfId="9627" xr:uid="{77A20534-3280-4F2E-BFC1-1EE46E59E382}"/>
    <cellStyle name="Normal 3 117 3 3 3" xfId="9628" xr:uid="{522E15EB-0C0E-40BA-8F7C-68D5F2592A9E}"/>
    <cellStyle name="Normal 3 117 3 4" xfId="9629" xr:uid="{67890B8F-AEE2-4385-B91E-950CEC85F5CE}"/>
    <cellStyle name="Normal 3 117 3 4 2" xfId="9630" xr:uid="{46FA3FAC-F663-4526-8C86-F0E02BD5F15B}"/>
    <cellStyle name="Normal 3 117 3 5" xfId="9631" xr:uid="{BC35C2F2-1995-436F-A9B7-92601D39A57A}"/>
    <cellStyle name="Normal 3 117 4" xfId="9632" xr:uid="{14C594F2-24BF-4292-B28C-CAB618FF77B3}"/>
    <cellStyle name="Normal 3 117 4 2" xfId="9633" xr:uid="{227A69CF-7360-432A-B98F-EA125790BD90}"/>
    <cellStyle name="Normal 3 117 4 2 2" xfId="9634" xr:uid="{2745A813-87A2-4877-B1F4-CD15AF1B7E35}"/>
    <cellStyle name="Normal 3 117 4 2 2 2" xfId="9635" xr:uid="{EA81AD4F-CC2E-4864-95D1-3D04B068BF19}"/>
    <cellStyle name="Normal 3 117 4 2 3" xfId="9636" xr:uid="{D26F0C72-A3EF-4396-91FC-A23725615ED0}"/>
    <cellStyle name="Normal 3 117 4 3" xfId="9637" xr:uid="{3016C784-0B1A-4A6D-B453-825C5D38504E}"/>
    <cellStyle name="Normal 3 117 4 3 2" xfId="9638" xr:uid="{C73C716B-7A31-4194-9111-5A31A45A8720}"/>
    <cellStyle name="Normal 3 117 4 3 2 2" xfId="9639" xr:uid="{C9D83C96-79D3-461B-AB52-17E57C0BB12B}"/>
    <cellStyle name="Normal 3 117 4 3 3" xfId="9640" xr:uid="{49704C1F-1DE9-4DB8-B243-7BCFFF2AC786}"/>
    <cellStyle name="Normal 3 117 4 4" xfId="9641" xr:uid="{5FE677D1-38AC-4DB8-8351-3F7373B0AE83}"/>
    <cellStyle name="Normal 3 117 4 4 2" xfId="9642" xr:uid="{5E63777E-7776-402A-908D-668527E2C1AD}"/>
    <cellStyle name="Normal 3 117 4 5" xfId="9643" xr:uid="{993CD0A3-591F-4299-99E5-655994CF0DDE}"/>
    <cellStyle name="Normal 3 117 5" xfId="9644" xr:uid="{E8266137-FD07-41D1-81DE-326600CBF38D}"/>
    <cellStyle name="Normal 3 117 5 2" xfId="9645" xr:uid="{7E2806EF-B99F-41AB-8161-8FCA1472BB15}"/>
    <cellStyle name="Normal 3 117 5 2 2" xfId="9646" xr:uid="{F1757498-A2E3-43D0-9F41-4026B318A3F4}"/>
    <cellStyle name="Normal 3 117 5 2 2 2" xfId="9647" xr:uid="{04020DAF-A3E2-40FA-93CB-46B43C87C8B9}"/>
    <cellStyle name="Normal 3 117 5 2 3" xfId="9648" xr:uid="{F28D2E64-FD49-454D-BD11-F3109B070D6F}"/>
    <cellStyle name="Normal 3 117 5 3" xfId="9649" xr:uid="{702305A0-BC9C-4BCC-8F92-F117816A6ED7}"/>
    <cellStyle name="Normal 3 117 5 3 2" xfId="9650" xr:uid="{D5FD0C68-CC20-4550-B96C-FE3A2038546B}"/>
    <cellStyle name="Normal 3 117 5 3 2 2" xfId="9651" xr:uid="{18472AD0-5649-449F-A508-472B98309218}"/>
    <cellStyle name="Normal 3 117 5 3 3" xfId="9652" xr:uid="{C1CE1121-D735-450E-97F2-C8BC7B8A7BF8}"/>
    <cellStyle name="Normal 3 117 5 4" xfId="9653" xr:uid="{CCAA9128-B9F4-4A5B-9D0B-AFC45E401467}"/>
    <cellStyle name="Normal 3 117 5 4 2" xfId="9654" xr:uid="{BD4EEE16-4950-414A-81C6-12ED7AC19BBD}"/>
    <cellStyle name="Normal 3 117 5 5" xfId="9655" xr:uid="{E403C5E6-61C3-438E-A6F4-FB4522C81F6D}"/>
    <cellStyle name="Normal 3 117 6" xfId="9656" xr:uid="{42094B2F-0EF4-4AFC-804F-ECE7D2EF11B4}"/>
    <cellStyle name="Normal 3 117 6 2" xfId="9657" xr:uid="{9E00E5D1-49BC-47D2-9D9E-6ABB8511EC40}"/>
    <cellStyle name="Normal 3 117 6 2 2" xfId="9658" xr:uid="{39056588-6F3C-428F-9357-C33E26B0CD42}"/>
    <cellStyle name="Normal 3 117 6 3" xfId="9659" xr:uid="{97BB6C31-4D9B-44D5-8228-C7C868A31F4E}"/>
    <cellStyle name="Normal 3 117 7" xfId="9660" xr:uid="{5047B333-95BC-4CAC-A977-0F094815820B}"/>
    <cellStyle name="Normal 3 117 7 2" xfId="9661" xr:uid="{B9FACE5B-2511-45F6-8A9A-DFB3FB24BD72}"/>
    <cellStyle name="Normal 3 117 7 2 2" xfId="9662" xr:uid="{2A3A1F9F-F494-4C58-9E96-BD16A77C56FE}"/>
    <cellStyle name="Normal 3 117 7 3" xfId="9663" xr:uid="{D5BD0EF7-A2B1-477C-8073-65C4965F8040}"/>
    <cellStyle name="Normal 3 117 8" xfId="9664" xr:uid="{E9B29779-0AFC-4739-B7F9-2FD84CF18169}"/>
    <cellStyle name="Normal 3 117 8 2" xfId="9665" xr:uid="{A4AE3BAB-2395-4DD3-BCC5-251ADE152486}"/>
    <cellStyle name="Normal 3 117 9" xfId="9666" xr:uid="{AA951D6E-E74A-49A4-8DA8-0EEEE4D22BE1}"/>
    <cellStyle name="Normal 3 117_05DS" xfId="9667" xr:uid="{61BE88D5-BDA1-4FE3-B933-83B3F5AAE322}"/>
    <cellStyle name="Normal 3 118" xfId="9668" xr:uid="{39897E69-9842-451A-88E8-147217DCC994}"/>
    <cellStyle name="Normal 3 118 2" xfId="9669" xr:uid="{1204B6F5-E4F0-401F-8035-17F6DB2CB5AB}"/>
    <cellStyle name="Normal 3 118 2 2" xfId="9670" xr:uid="{9CF94632-00A0-47B2-B8BC-BAACCAB99CDE}"/>
    <cellStyle name="Normal 3 118 2 2 2" xfId="9671" xr:uid="{AD55457F-8F5F-4AA7-8F2C-E28F0F3A83BB}"/>
    <cellStyle name="Normal 3 118 2 2 2 2" xfId="9672" xr:uid="{60C5116B-2C8A-4BB7-BDC6-A28567278488}"/>
    <cellStyle name="Normal 3 118 2 2 2 2 2" xfId="9673" xr:uid="{BCFBEE37-89D5-40E2-857A-A5F14543EB7B}"/>
    <cellStyle name="Normal 3 118 2 2 2 3" xfId="9674" xr:uid="{2D67597B-6B0B-4500-92AB-B6D22CFE9BBD}"/>
    <cellStyle name="Normal 3 118 2 2 3" xfId="9675" xr:uid="{27A7C432-FB12-4B9D-875F-300FEBA45428}"/>
    <cellStyle name="Normal 3 118 2 2 3 2" xfId="9676" xr:uid="{7C69FBDE-8474-4864-BF0D-CDB7F7BA7845}"/>
    <cellStyle name="Normal 3 118 2 2 3 2 2" xfId="9677" xr:uid="{C86C948A-C8E5-4511-9399-10EAFD590DC1}"/>
    <cellStyle name="Normal 3 118 2 2 3 3" xfId="9678" xr:uid="{DE2D28A1-36B2-44A3-BA05-1701F8514DFB}"/>
    <cellStyle name="Normal 3 118 2 2 4" xfId="9679" xr:uid="{3198633E-AC9D-4CC6-9298-149EFB948488}"/>
    <cellStyle name="Normal 3 118 2 2 4 2" xfId="9680" xr:uid="{F798CAE4-4D90-42EB-B5A0-40F450C3C386}"/>
    <cellStyle name="Normal 3 118 2 2 5" xfId="9681" xr:uid="{A7D08626-518B-40FF-8001-17A474A48893}"/>
    <cellStyle name="Normal 3 118 2 3" xfId="9682" xr:uid="{179307FE-14A5-4F68-96A3-F1E7B662561B}"/>
    <cellStyle name="Normal 3 118 2 3 2" xfId="9683" xr:uid="{CF023927-75EE-41BD-9270-D1421198F7FA}"/>
    <cellStyle name="Normal 3 118 2 3 2 2" xfId="9684" xr:uid="{91FFDF9F-93FF-4B64-974E-F2927F30AE34}"/>
    <cellStyle name="Normal 3 118 2 3 2 2 2" xfId="9685" xr:uid="{833F7B61-7BA8-4D6C-9C12-906769C3FAD0}"/>
    <cellStyle name="Normal 3 118 2 3 2 3" xfId="9686" xr:uid="{6E2B6E25-261B-4E4E-9066-8870558A6D19}"/>
    <cellStyle name="Normal 3 118 2 3 3" xfId="9687" xr:uid="{091B2758-9EC5-4454-8B8E-D856115E70BF}"/>
    <cellStyle name="Normal 3 118 2 3 3 2" xfId="9688" xr:uid="{EF692172-A116-407E-BB27-21FDF440B5F0}"/>
    <cellStyle name="Normal 3 118 2 3 3 2 2" xfId="9689" xr:uid="{B8AF8F42-1820-48D6-893E-B49B0E77AAE6}"/>
    <cellStyle name="Normal 3 118 2 3 3 3" xfId="9690" xr:uid="{CEC1C433-FCB0-4D64-9F7A-FA5BCFC1CA9A}"/>
    <cellStyle name="Normal 3 118 2 3 4" xfId="9691" xr:uid="{ED910843-63E0-4034-85F9-D2603192185A}"/>
    <cellStyle name="Normal 3 118 2 3 4 2" xfId="9692" xr:uid="{55A9F071-9055-49D5-8EA7-17F99223F636}"/>
    <cellStyle name="Normal 3 118 2 3 5" xfId="9693" xr:uid="{86CFC7D7-D0B3-4415-967D-A8FC5FD1D704}"/>
    <cellStyle name="Normal 3 118 2 4" xfId="9694" xr:uid="{386B87FD-83B7-4A49-8235-DDC113D076C1}"/>
    <cellStyle name="Normal 3 118 2 4 2" xfId="9695" xr:uid="{089CEEA6-A795-404D-A93B-A38EB6CC8B2C}"/>
    <cellStyle name="Normal 3 118 2 4 2 2" xfId="9696" xr:uid="{15E19EBB-B4E2-4611-AF13-906192E04C13}"/>
    <cellStyle name="Normal 3 118 2 4 2 2 2" xfId="9697" xr:uid="{1E784D86-BE6F-49A1-921B-E144DF8C95A8}"/>
    <cellStyle name="Normal 3 118 2 4 2 3" xfId="9698" xr:uid="{6F6F9423-96FC-4C27-8ACD-7972EE89A4E2}"/>
    <cellStyle name="Normal 3 118 2 4 3" xfId="9699" xr:uid="{9638E2AE-28AC-4BDA-942F-2609B7E0C2FF}"/>
    <cellStyle name="Normal 3 118 2 4 3 2" xfId="9700" xr:uid="{6E3DDDBA-8188-4FE7-90D4-2E61CF325D61}"/>
    <cellStyle name="Normal 3 118 2 4 3 2 2" xfId="9701" xr:uid="{57CF8F1D-81F1-4E04-9C18-A38A1F9AEB80}"/>
    <cellStyle name="Normal 3 118 2 4 3 3" xfId="9702" xr:uid="{D3E5CB76-F901-4C9E-97F9-8CB0A96B59C1}"/>
    <cellStyle name="Normal 3 118 2 4 4" xfId="9703" xr:uid="{98EDBAA4-F3A8-4281-883E-080872D259CC}"/>
    <cellStyle name="Normal 3 118 2 4 4 2" xfId="9704" xr:uid="{5E5FBE11-85B2-4F23-8B1F-F383F51C0EEF}"/>
    <cellStyle name="Normal 3 118 2 4 5" xfId="9705" xr:uid="{02BAAD78-0566-42AC-9D98-9228A01FC0D5}"/>
    <cellStyle name="Normal 3 118 2 5" xfId="9706" xr:uid="{5A50A434-C92D-4C90-9751-BE7BE9F30EB6}"/>
    <cellStyle name="Normal 3 118 2 5 2" xfId="9707" xr:uid="{DC532A3A-E2A3-4809-8812-9F1A839CD3D9}"/>
    <cellStyle name="Normal 3 118 2 5 2 2" xfId="9708" xr:uid="{7D6C66F6-934F-4A95-BC2D-4D531F823C65}"/>
    <cellStyle name="Normal 3 118 2 5 3" xfId="9709" xr:uid="{8A7108C4-9666-4A69-8F30-BC6B58123474}"/>
    <cellStyle name="Normal 3 118 2 6" xfId="9710" xr:uid="{64BFF646-BBAE-4B22-A701-64123EFE1CC8}"/>
    <cellStyle name="Normal 3 118 2 6 2" xfId="9711" xr:uid="{B6D9E7E8-277B-4D49-900D-5DF866BF36CB}"/>
    <cellStyle name="Normal 3 118 2 6 2 2" xfId="9712" xr:uid="{6DB87260-96B1-4D87-A1C8-C50ED8C46329}"/>
    <cellStyle name="Normal 3 118 2 6 3" xfId="9713" xr:uid="{786F5594-AA3E-495B-B26F-F363D478D62F}"/>
    <cellStyle name="Normal 3 118 2 7" xfId="9714" xr:uid="{00EA09C7-15FF-4948-8479-9C7954997264}"/>
    <cellStyle name="Normal 3 118 2 7 2" xfId="9715" xr:uid="{2E13E0A5-D4DA-4D8C-8E2B-F9C91297C8C4}"/>
    <cellStyle name="Normal 3 118 2 8" xfId="9716" xr:uid="{5532396C-7A2A-49AC-96CE-E070611F90BD}"/>
    <cellStyle name="Normal 3 118 2_15NS" xfId="9717" xr:uid="{81D95CCC-8B91-47EB-ACDA-9E061D331347}"/>
    <cellStyle name="Normal 3 118 3" xfId="9718" xr:uid="{9A0FB3CF-D135-4CEF-8BD0-865F7D4F860B}"/>
    <cellStyle name="Normal 3 118 3 2" xfId="9719" xr:uid="{759504A6-F957-489E-AFD9-764F7D586CE2}"/>
    <cellStyle name="Normal 3 118 3 2 2" xfId="9720" xr:uid="{0407B1C2-0ABB-4DB9-BA9A-A05E438EE012}"/>
    <cellStyle name="Normal 3 118 3 2 2 2" xfId="9721" xr:uid="{7DF36BD4-8F45-4B8E-A2AC-C1137D6ACE63}"/>
    <cellStyle name="Normal 3 118 3 2 3" xfId="9722" xr:uid="{5C82373C-0E67-4A0C-9D6E-EF3693C33768}"/>
    <cellStyle name="Normal 3 118 3 3" xfId="9723" xr:uid="{3B0F1488-F976-4E40-BDD9-1A298942D35A}"/>
    <cellStyle name="Normal 3 118 3 3 2" xfId="9724" xr:uid="{C061C6A7-646D-4FEC-97F9-0C475CD2E847}"/>
    <cellStyle name="Normal 3 118 3 3 2 2" xfId="9725" xr:uid="{D3077FD6-67A9-470C-B9D4-991076F1B081}"/>
    <cellStyle name="Normal 3 118 3 3 3" xfId="9726" xr:uid="{32A8DC48-8A6E-41A1-A98C-302D3A56F8CE}"/>
    <cellStyle name="Normal 3 118 3 4" xfId="9727" xr:uid="{EF3B0E1F-E150-45FC-9750-985BDF56B2DD}"/>
    <cellStyle name="Normal 3 118 3 4 2" xfId="9728" xr:uid="{F4599689-F46A-4B00-9CDD-13A09CD1EAB3}"/>
    <cellStyle name="Normal 3 118 3 5" xfId="9729" xr:uid="{5AE91E26-04EE-426D-97F0-883CE975FE76}"/>
    <cellStyle name="Normal 3 118 4" xfId="9730" xr:uid="{6E77226E-708A-40F5-8050-9A5767A4141E}"/>
    <cellStyle name="Normal 3 118 4 2" xfId="9731" xr:uid="{5397F839-5BF2-4FF8-BA91-2437237DB89B}"/>
    <cellStyle name="Normal 3 118 4 2 2" xfId="9732" xr:uid="{83EF4D1D-F61D-4DC6-9C79-A269CBE23F1D}"/>
    <cellStyle name="Normal 3 118 4 2 2 2" xfId="9733" xr:uid="{6FC62887-D86F-455C-97BB-C7CF43B5AB14}"/>
    <cellStyle name="Normal 3 118 4 2 3" xfId="9734" xr:uid="{48D0C351-F8B5-40F2-AB40-0BE82EDF1C94}"/>
    <cellStyle name="Normal 3 118 4 3" xfId="9735" xr:uid="{EFC6BC5F-23A6-4BBC-BF55-F5EDAE73CB0E}"/>
    <cellStyle name="Normal 3 118 4 3 2" xfId="9736" xr:uid="{D63C8DC8-B3F1-4472-93F9-38C2A437C3C2}"/>
    <cellStyle name="Normal 3 118 4 3 2 2" xfId="9737" xr:uid="{78C3320A-BA17-4C24-8938-E36210EC8699}"/>
    <cellStyle name="Normal 3 118 4 3 3" xfId="9738" xr:uid="{6C771ADA-65D1-482F-BB64-744C2EAFF24F}"/>
    <cellStyle name="Normal 3 118 4 4" xfId="9739" xr:uid="{6AAF7AB1-5A6B-4575-B35D-7753BCF66BAA}"/>
    <cellStyle name="Normal 3 118 4 4 2" xfId="9740" xr:uid="{3408ECB9-0A10-4D9C-8236-8BAB760D5BB4}"/>
    <cellStyle name="Normal 3 118 4 5" xfId="9741" xr:uid="{FF34D405-FA71-4007-BE5C-B90E555071EC}"/>
    <cellStyle name="Normal 3 118 5" xfId="9742" xr:uid="{34C1E7FF-9FB1-4124-A6A8-12D1E10CA2C1}"/>
    <cellStyle name="Normal 3 118 5 2" xfId="9743" xr:uid="{84841351-D0DF-4D18-B67A-93173CC59DC1}"/>
    <cellStyle name="Normal 3 118 5 2 2" xfId="9744" xr:uid="{A978D9C2-264A-460A-940F-1452D05F9DBE}"/>
    <cellStyle name="Normal 3 118 5 2 2 2" xfId="9745" xr:uid="{3CE69DEE-1D0D-47FB-A118-15B9F458DFF1}"/>
    <cellStyle name="Normal 3 118 5 2 3" xfId="9746" xr:uid="{B04D611D-5650-455D-B560-5EDA08B510B1}"/>
    <cellStyle name="Normal 3 118 5 3" xfId="9747" xr:uid="{2E0FB4B8-2A78-497E-8250-CCC39502282F}"/>
    <cellStyle name="Normal 3 118 5 3 2" xfId="9748" xr:uid="{2C4A95DA-F82B-4E4C-985B-F896C0A71388}"/>
    <cellStyle name="Normal 3 118 5 3 2 2" xfId="9749" xr:uid="{04F09916-33A2-4118-9268-9B543D68C6F7}"/>
    <cellStyle name="Normal 3 118 5 3 3" xfId="9750" xr:uid="{776AA922-4697-46E7-8ABA-4D9202E96199}"/>
    <cellStyle name="Normal 3 118 5 4" xfId="9751" xr:uid="{E5BAC2A9-5B5B-41F0-A7E6-DA5CBD13AD7B}"/>
    <cellStyle name="Normal 3 118 5 4 2" xfId="9752" xr:uid="{55AA613D-9DE3-4DD2-94D6-2C9D29CF689B}"/>
    <cellStyle name="Normal 3 118 5 5" xfId="9753" xr:uid="{E8BBCCB8-F3E7-4A5C-BAB5-A09431D66B33}"/>
    <cellStyle name="Normal 3 118 6" xfId="9754" xr:uid="{0080E030-8429-4EAB-8FD9-8E06C30B72C4}"/>
    <cellStyle name="Normal 3 118 6 2" xfId="9755" xr:uid="{A48641FD-E146-45A0-BC9E-D9CE248878D0}"/>
    <cellStyle name="Normal 3 118 6 2 2" xfId="9756" xr:uid="{93CDCE40-89A7-4489-AE11-3B28F5A757FF}"/>
    <cellStyle name="Normal 3 118 6 3" xfId="9757" xr:uid="{C370FD39-D64F-4C79-B8FB-FB872F3D9B9B}"/>
    <cellStyle name="Normal 3 118 7" xfId="9758" xr:uid="{1E4EFD5E-2CFE-43A9-8A67-F18E010E7AB0}"/>
    <cellStyle name="Normal 3 118 7 2" xfId="9759" xr:uid="{AE940BB8-E0E7-416E-A15C-9D2D859CD690}"/>
    <cellStyle name="Normal 3 118 7 2 2" xfId="9760" xr:uid="{2B601C4B-FCA3-4EE0-A223-09F5AA23BC48}"/>
    <cellStyle name="Normal 3 118 7 3" xfId="9761" xr:uid="{4B5C660A-F76F-45C5-8177-2F802940A09A}"/>
    <cellStyle name="Normal 3 118 8" xfId="9762" xr:uid="{D01BA3B6-9F12-4AF8-9ADA-06259E97F0E8}"/>
    <cellStyle name="Normal 3 118 8 2" xfId="9763" xr:uid="{BBE8F7D9-63DF-4A86-B083-3BB4D960F677}"/>
    <cellStyle name="Normal 3 118 9" xfId="9764" xr:uid="{96170C88-D85A-401E-BC3D-5AFC38D2D4B2}"/>
    <cellStyle name="Normal 3 118_05DS" xfId="9765" xr:uid="{E2948875-959E-4123-A9A6-49FD00EFACCD}"/>
    <cellStyle name="Normal 3 119" xfId="9766" xr:uid="{3E6D04DD-E2C2-4E74-821F-8B7D74B2A83D}"/>
    <cellStyle name="Normal 3 119 2" xfId="9767" xr:uid="{F989BB09-5670-468D-9C12-4D02AE0D34D8}"/>
    <cellStyle name="Normal 3 119 2 2" xfId="9768" xr:uid="{CFC9BE66-A23A-41FA-A7F7-BCBE2071BD51}"/>
    <cellStyle name="Normal 3 119 2 2 2" xfId="9769" xr:uid="{23E23F91-194F-419D-913A-AA21D4F365FD}"/>
    <cellStyle name="Normal 3 119 2 2 2 2" xfId="9770" xr:uid="{77CCC9D7-3B0D-410F-B191-88AFD2AF6082}"/>
    <cellStyle name="Normal 3 119 2 2 2 2 2" xfId="9771" xr:uid="{BB64DBC9-9E1F-46DA-BF6F-4A1011285B61}"/>
    <cellStyle name="Normal 3 119 2 2 2 3" xfId="9772" xr:uid="{20E4E3E8-547C-41E9-823D-5306735AEE7C}"/>
    <cellStyle name="Normal 3 119 2 2 3" xfId="9773" xr:uid="{3DFFFD39-C668-44C9-B087-6A7323B4C5DE}"/>
    <cellStyle name="Normal 3 119 2 2 3 2" xfId="9774" xr:uid="{A83C18CD-7800-4363-AF61-2E76A0C07378}"/>
    <cellStyle name="Normal 3 119 2 2 3 2 2" xfId="9775" xr:uid="{70D642CA-E2DF-474F-9039-8F6331A7A1D0}"/>
    <cellStyle name="Normal 3 119 2 2 3 3" xfId="9776" xr:uid="{13DFFD68-8551-435A-8F8A-0BD6637B1BF5}"/>
    <cellStyle name="Normal 3 119 2 2 4" xfId="9777" xr:uid="{9BE364D7-1361-4E00-BF2D-1C4DBA38009B}"/>
    <cellStyle name="Normal 3 119 2 2 4 2" xfId="9778" xr:uid="{83F0BB83-1D1A-4E25-9A39-BA90C4EE65E8}"/>
    <cellStyle name="Normal 3 119 2 2 5" xfId="9779" xr:uid="{3A60CB8A-EE4E-4355-A634-8B83D2749D67}"/>
    <cellStyle name="Normal 3 119 2 3" xfId="9780" xr:uid="{B38E7AA4-DD26-41C5-81C6-D6CD969CDAF6}"/>
    <cellStyle name="Normal 3 119 2 3 2" xfId="9781" xr:uid="{577D4A10-FF10-4D4F-AE3B-478EC50ACB28}"/>
    <cellStyle name="Normal 3 119 2 3 2 2" xfId="9782" xr:uid="{C71F2287-3808-44B7-ACD2-566B4B1F77B2}"/>
    <cellStyle name="Normal 3 119 2 3 2 2 2" xfId="9783" xr:uid="{8C60E506-8D61-4466-867A-64B228BF4E3C}"/>
    <cellStyle name="Normal 3 119 2 3 2 3" xfId="9784" xr:uid="{AB4F9E2E-1B90-46A8-A2EA-D5241E290A5F}"/>
    <cellStyle name="Normal 3 119 2 3 3" xfId="9785" xr:uid="{82224188-40ED-4231-8A94-91CA69728136}"/>
    <cellStyle name="Normal 3 119 2 3 3 2" xfId="9786" xr:uid="{4B0F2316-A9E6-4244-9C7D-40A9B4E20947}"/>
    <cellStyle name="Normal 3 119 2 3 3 2 2" xfId="9787" xr:uid="{7C87517F-2FF5-4CBD-934A-A16163526394}"/>
    <cellStyle name="Normal 3 119 2 3 3 3" xfId="9788" xr:uid="{24FA979E-A270-4B2B-8D2B-B5B531E5CBB1}"/>
    <cellStyle name="Normal 3 119 2 3 4" xfId="9789" xr:uid="{2BF3E553-88DF-41BE-98AA-8BC22C39D548}"/>
    <cellStyle name="Normal 3 119 2 3 4 2" xfId="9790" xr:uid="{67E8476F-FFA2-4960-9869-993FC1E064BE}"/>
    <cellStyle name="Normal 3 119 2 3 5" xfId="9791" xr:uid="{4A3F21B2-5F04-4F71-8B44-4F1BE37F9EDD}"/>
    <cellStyle name="Normal 3 119 2 4" xfId="9792" xr:uid="{77B4CD0C-574F-4377-8074-8D8412D92BA9}"/>
    <cellStyle name="Normal 3 119 2 4 2" xfId="9793" xr:uid="{A9D76F25-0437-451D-9962-01CB10BBCB18}"/>
    <cellStyle name="Normal 3 119 2 4 2 2" xfId="9794" xr:uid="{655F6B94-FF12-4299-A005-4CC884D43FD8}"/>
    <cellStyle name="Normal 3 119 2 4 2 2 2" xfId="9795" xr:uid="{CF484784-022F-47C8-82DE-E7F048CAE33B}"/>
    <cellStyle name="Normal 3 119 2 4 2 3" xfId="9796" xr:uid="{DE6B7CEB-B315-4746-9F80-4F441A1A1E16}"/>
    <cellStyle name="Normal 3 119 2 4 3" xfId="9797" xr:uid="{10079B87-2BDF-4DB6-9923-9B1E8B332DCE}"/>
    <cellStyle name="Normal 3 119 2 4 3 2" xfId="9798" xr:uid="{F606B7C6-4CF4-46CF-80C4-6E229B890100}"/>
    <cellStyle name="Normal 3 119 2 4 3 2 2" xfId="9799" xr:uid="{43E4ACB8-9039-4D94-8A61-0D3A1BF45941}"/>
    <cellStyle name="Normal 3 119 2 4 3 3" xfId="9800" xr:uid="{9629A1A6-C649-452C-804B-F2DD8482660D}"/>
    <cellStyle name="Normal 3 119 2 4 4" xfId="9801" xr:uid="{73078B84-013C-4B2D-8068-C8217ADB21F7}"/>
    <cellStyle name="Normal 3 119 2 4 4 2" xfId="9802" xr:uid="{D2665247-BBC1-4431-971A-A5A9DFA2CB7B}"/>
    <cellStyle name="Normal 3 119 2 4 5" xfId="9803" xr:uid="{A4507C86-2303-426F-9CBC-7594FCFC7273}"/>
    <cellStyle name="Normal 3 119 2 5" xfId="9804" xr:uid="{C016651A-7D57-4EC3-9115-9519F634BDDB}"/>
    <cellStyle name="Normal 3 119 2 5 2" xfId="9805" xr:uid="{FEF1A3E4-4EF9-465C-99F7-73463D91291C}"/>
    <cellStyle name="Normal 3 119 2 5 2 2" xfId="9806" xr:uid="{C153E718-0313-4FA5-B1BA-32AF183FC1DA}"/>
    <cellStyle name="Normal 3 119 2 5 3" xfId="9807" xr:uid="{4C7F2CDC-FC16-4C0A-B5FF-B71AE669A56E}"/>
    <cellStyle name="Normal 3 119 2 6" xfId="9808" xr:uid="{FE5C0833-7FF7-4E44-BA73-C49CB8C2DD89}"/>
    <cellStyle name="Normal 3 119 2 6 2" xfId="9809" xr:uid="{75A36F22-F285-43A2-90B9-4701CF88B6D8}"/>
    <cellStyle name="Normal 3 119 2 6 2 2" xfId="9810" xr:uid="{B4283AF4-9416-4A77-A61C-80AC618064A2}"/>
    <cellStyle name="Normal 3 119 2 6 3" xfId="9811" xr:uid="{620EC473-8D8E-4F1E-8868-F044CDEF30D1}"/>
    <cellStyle name="Normal 3 119 2 7" xfId="9812" xr:uid="{C113B123-E354-46A8-9976-33003AA43F07}"/>
    <cellStyle name="Normal 3 119 2 7 2" xfId="9813" xr:uid="{444F8030-ECC6-4C22-971C-126BA9DDD095}"/>
    <cellStyle name="Normal 3 119 2 8" xfId="9814" xr:uid="{02C173B5-8EAA-4AF3-8E12-57A47ADFB766}"/>
    <cellStyle name="Normal 3 119 2_15NS" xfId="9815" xr:uid="{9DB38461-A155-45EA-B24F-8C685EFDE73C}"/>
    <cellStyle name="Normal 3 119 3" xfId="9816" xr:uid="{00E3A6F5-4C67-4443-9BEC-DB31822699D7}"/>
    <cellStyle name="Normal 3 119 3 2" xfId="9817" xr:uid="{B1CC7319-DED7-4068-AA35-CF257CE37837}"/>
    <cellStyle name="Normal 3 119 3 2 2" xfId="9818" xr:uid="{72EC7949-FE81-4A17-8876-F76A11FAD20E}"/>
    <cellStyle name="Normal 3 119 3 2 2 2" xfId="9819" xr:uid="{1C08F42E-299C-4BD3-81E6-18E5590782FB}"/>
    <cellStyle name="Normal 3 119 3 2 3" xfId="9820" xr:uid="{6B6CB54B-2866-4034-8EFB-F61309FAD54B}"/>
    <cellStyle name="Normal 3 119 3 3" xfId="9821" xr:uid="{B696298C-8E05-4BFC-A4CE-624E13B5E854}"/>
    <cellStyle name="Normal 3 119 3 3 2" xfId="9822" xr:uid="{D185D3EA-C47D-4714-AEF3-0CC005C4CE6A}"/>
    <cellStyle name="Normal 3 119 3 3 2 2" xfId="9823" xr:uid="{4D8619D6-035A-48CE-96A6-AAD00C405549}"/>
    <cellStyle name="Normal 3 119 3 3 3" xfId="9824" xr:uid="{D997EA34-53CC-4420-BB7E-9A6FFF49DFC1}"/>
    <cellStyle name="Normal 3 119 3 4" xfId="9825" xr:uid="{7C318FD3-D424-44ED-843E-71D06DD0FBDC}"/>
    <cellStyle name="Normal 3 119 3 4 2" xfId="9826" xr:uid="{C6AABEC5-380F-4D87-B118-DF94FF332CA2}"/>
    <cellStyle name="Normal 3 119 3 5" xfId="9827" xr:uid="{2C5AB998-63C4-4962-83C2-2AFA60D9774F}"/>
    <cellStyle name="Normal 3 119 4" xfId="9828" xr:uid="{11227272-12AE-4635-95EF-D4D0B4593F6B}"/>
    <cellStyle name="Normal 3 119 4 2" xfId="9829" xr:uid="{3AD1EDC0-4231-4C99-926B-3EE8A0E4FCD3}"/>
    <cellStyle name="Normal 3 119 4 2 2" xfId="9830" xr:uid="{720BED77-5489-4525-A92E-BB37793BC811}"/>
    <cellStyle name="Normal 3 119 4 2 2 2" xfId="9831" xr:uid="{E9AC3532-C736-473A-AD74-892EBF8BE627}"/>
    <cellStyle name="Normal 3 119 4 2 3" xfId="9832" xr:uid="{44B09D81-29B8-4DB1-A778-6DC9407382FF}"/>
    <cellStyle name="Normal 3 119 4 3" xfId="9833" xr:uid="{999B02A1-9AB5-47A9-AC78-E39B0C99D0B5}"/>
    <cellStyle name="Normal 3 119 4 3 2" xfId="9834" xr:uid="{CCA7A9A2-2802-44DA-81D5-0E43143CC92D}"/>
    <cellStyle name="Normal 3 119 4 3 2 2" xfId="9835" xr:uid="{4860D6EA-5D05-4424-8829-FD4DEE4A8852}"/>
    <cellStyle name="Normal 3 119 4 3 3" xfId="9836" xr:uid="{6D3B4295-6E34-4528-A1BC-ECCF2FE0D986}"/>
    <cellStyle name="Normal 3 119 4 4" xfId="9837" xr:uid="{2B65377C-23DD-409E-A80A-618212D49452}"/>
    <cellStyle name="Normal 3 119 4 4 2" xfId="9838" xr:uid="{B942E35A-50F8-49EC-9653-C7E19185A8A5}"/>
    <cellStyle name="Normal 3 119 4 5" xfId="9839" xr:uid="{4194E978-9DD3-4D83-88D1-0247AE499742}"/>
    <cellStyle name="Normal 3 119 5" xfId="9840" xr:uid="{489FDF12-6D58-4ADE-88E7-38F2A525FEB3}"/>
    <cellStyle name="Normal 3 119 5 2" xfId="9841" xr:uid="{3A0CD2E3-0F3E-45B6-BADA-D82D8B27DD3A}"/>
    <cellStyle name="Normal 3 119 5 2 2" xfId="9842" xr:uid="{2D47935A-A0BD-4387-84FA-738C3A076419}"/>
    <cellStyle name="Normal 3 119 5 2 2 2" xfId="9843" xr:uid="{EF13E3AA-6102-433A-90C0-5E764D858C7E}"/>
    <cellStyle name="Normal 3 119 5 2 3" xfId="9844" xr:uid="{1BAB0C1F-D0FE-40B6-B1E2-B01DB4808EA3}"/>
    <cellStyle name="Normal 3 119 5 3" xfId="9845" xr:uid="{E7633C47-EE9D-4981-AA99-235049FB7659}"/>
    <cellStyle name="Normal 3 119 5 3 2" xfId="9846" xr:uid="{D59F703C-CA71-4DDA-898D-77527BC3D29E}"/>
    <cellStyle name="Normal 3 119 5 3 2 2" xfId="9847" xr:uid="{4F5C7278-08F6-4C0B-880D-AB799C92FAF6}"/>
    <cellStyle name="Normal 3 119 5 3 3" xfId="9848" xr:uid="{9156EBBB-4540-4FDB-A65B-91BAE3005614}"/>
    <cellStyle name="Normal 3 119 5 4" xfId="9849" xr:uid="{C6010071-B7EA-4BBB-BCCE-CB12167474CA}"/>
    <cellStyle name="Normal 3 119 5 4 2" xfId="9850" xr:uid="{1DAB35C6-A8B6-418E-A5AC-4146D3A0A2DD}"/>
    <cellStyle name="Normal 3 119 5 5" xfId="9851" xr:uid="{70FEBF95-9A9A-46EF-A990-CAD563612619}"/>
    <cellStyle name="Normal 3 119 6" xfId="9852" xr:uid="{B63CBB65-25B2-42A5-89E2-6F27978585A4}"/>
    <cellStyle name="Normal 3 119 6 2" xfId="9853" xr:uid="{E640191A-8319-424F-9BFE-53976DDD0B42}"/>
    <cellStyle name="Normal 3 119 6 2 2" xfId="9854" xr:uid="{BA7F6404-8EDA-4215-A0EF-5AFE16CF5868}"/>
    <cellStyle name="Normal 3 119 6 3" xfId="9855" xr:uid="{91EC5E00-BCAC-4887-B0B9-C253786D6F64}"/>
    <cellStyle name="Normal 3 119 7" xfId="9856" xr:uid="{82A48F5B-B433-4C72-947E-FF7C6BBB9560}"/>
    <cellStyle name="Normal 3 119 7 2" xfId="9857" xr:uid="{5D544923-5C7A-49B2-A09B-A4B09E36B850}"/>
    <cellStyle name="Normal 3 119 7 2 2" xfId="9858" xr:uid="{4363318D-727D-4D13-B4E9-11D65F817016}"/>
    <cellStyle name="Normal 3 119 7 3" xfId="9859" xr:uid="{3C50B8FC-514C-4A52-9365-F867D03A20B3}"/>
    <cellStyle name="Normal 3 119 8" xfId="9860" xr:uid="{7BB9F518-BBB2-47B2-B129-FBFB35AE4E7E}"/>
    <cellStyle name="Normal 3 119 8 2" xfId="9861" xr:uid="{FA1AF024-4391-41A9-8A23-B64AC3FF8665}"/>
    <cellStyle name="Normal 3 119 9" xfId="9862" xr:uid="{412D9579-2A41-4228-8AEF-0C4615E5670B}"/>
    <cellStyle name="Normal 3 119_05DS" xfId="9863" xr:uid="{D3E0FF1D-1A6D-4E41-B8F9-057AFCCF21C4}"/>
    <cellStyle name="Normal 3 12" xfId="1479" xr:uid="{B52C28C4-6FB7-480A-BA1A-FBA1B34901B2}"/>
    <cellStyle name="Normal 3 12 10" xfId="56181" xr:uid="{012F8516-6797-4A2A-B775-DB3E3A156E03}"/>
    <cellStyle name="Normal 3 12 11" xfId="9864" xr:uid="{D7436920-DBBE-45A7-BE2A-62D19B56B959}"/>
    <cellStyle name="Normal 3 12 2" xfId="9865" xr:uid="{935C46E7-03D2-4737-824B-0753C24CAC4C}"/>
    <cellStyle name="Normal 3 12 2 2" xfId="9866" xr:uid="{DEF7CBC6-019D-43DC-8DF9-F942CC0B1C37}"/>
    <cellStyle name="Normal 3 12 2 2 2" xfId="9867" xr:uid="{B0B2BA7D-2D9D-463C-8C32-15380431A6DF}"/>
    <cellStyle name="Normal 3 12 2 2 2 2" xfId="9868" xr:uid="{F0E0F217-CAC1-4290-B1BE-158AA553E17D}"/>
    <cellStyle name="Normal 3 12 2 2 2 2 2" xfId="9869" xr:uid="{D4C73436-15FB-4E93-909A-8117F1614EC0}"/>
    <cellStyle name="Normal 3 12 2 2 2 3" xfId="9870" xr:uid="{B952D4BA-DF56-4F11-B1ED-26751757D3E8}"/>
    <cellStyle name="Normal 3 12 2 2 3" xfId="9871" xr:uid="{F213D3EE-40BB-4FAD-B23C-F7C0FA6C8931}"/>
    <cellStyle name="Normal 3 12 2 2 3 2" xfId="9872" xr:uid="{23F969D1-F615-4172-9C8A-6278B2F7B824}"/>
    <cellStyle name="Normal 3 12 2 2 3 2 2" xfId="9873" xr:uid="{410B56E0-81C6-43D7-985F-CB85D6C09586}"/>
    <cellStyle name="Normal 3 12 2 2 3 3" xfId="9874" xr:uid="{9A303914-FD72-407E-899F-4660936914DA}"/>
    <cellStyle name="Normal 3 12 2 2 4" xfId="9875" xr:uid="{9389109C-B700-406A-B9B2-0C49C50D06F3}"/>
    <cellStyle name="Normal 3 12 2 2 4 2" xfId="9876" xr:uid="{FB64372D-8B79-4CDD-AB83-8D1F0CAF3089}"/>
    <cellStyle name="Normal 3 12 2 2 5" xfId="9877" xr:uid="{DCC38F93-7E35-4655-9C05-15EE81435F04}"/>
    <cellStyle name="Normal 3 12 2 3" xfId="9878" xr:uid="{9024A6CC-13BE-4D4E-BBEC-5FBC63AFDB51}"/>
    <cellStyle name="Normal 3 12 2 3 2" xfId="9879" xr:uid="{5C7FC854-BB90-4CDE-87E9-60F4EE4015D9}"/>
    <cellStyle name="Normal 3 12 2 3 2 2" xfId="9880" xr:uid="{0C86EFB1-F2E9-4DA9-B6FE-E7518B157129}"/>
    <cellStyle name="Normal 3 12 2 3 2 2 2" xfId="9881" xr:uid="{4C5363A6-7D42-44D5-9118-268103923144}"/>
    <cellStyle name="Normal 3 12 2 3 2 3" xfId="9882" xr:uid="{F5ED860B-827F-4299-A83B-43633ECEA6EA}"/>
    <cellStyle name="Normal 3 12 2 3 3" xfId="9883" xr:uid="{66A40F79-027B-48BE-B5CC-72D9F1D465B6}"/>
    <cellStyle name="Normal 3 12 2 3 3 2" xfId="9884" xr:uid="{85BE4E01-F02C-40C7-AC4E-1E4C0C3D377B}"/>
    <cellStyle name="Normal 3 12 2 3 3 2 2" xfId="9885" xr:uid="{FB7626AE-F8F9-4F57-A675-CDAD38AAE5C8}"/>
    <cellStyle name="Normal 3 12 2 3 3 3" xfId="9886" xr:uid="{0D203EFD-F69A-4B9D-97FB-B0DFB201B572}"/>
    <cellStyle name="Normal 3 12 2 3 4" xfId="9887" xr:uid="{5AE10301-CFFB-4D40-8DB9-8689A530FCF0}"/>
    <cellStyle name="Normal 3 12 2 3 4 2" xfId="9888" xr:uid="{85CD8CD1-E66C-47A6-B2E5-7A83ADDFCFFA}"/>
    <cellStyle name="Normal 3 12 2 3 5" xfId="9889" xr:uid="{5E1A09E1-8B71-4019-BE3E-1E2E0EB4C386}"/>
    <cellStyle name="Normal 3 12 2 4" xfId="9890" xr:uid="{9CF33A23-43C5-4E61-AD1A-B2A951E66148}"/>
    <cellStyle name="Normal 3 12 2 4 2" xfId="9891" xr:uid="{DE399EFA-A2C1-4D2A-9058-63CEE5E8D257}"/>
    <cellStyle name="Normal 3 12 2 4 2 2" xfId="9892" xr:uid="{C97E8BEE-1533-48F9-AB49-988417531429}"/>
    <cellStyle name="Normal 3 12 2 4 2 2 2" xfId="9893" xr:uid="{F8CB1EF9-D17E-409D-BEA2-A9F60CB96F5F}"/>
    <cellStyle name="Normal 3 12 2 4 2 3" xfId="9894" xr:uid="{5BE3364C-3A9A-4F5B-9D49-8012BE52AC75}"/>
    <cellStyle name="Normal 3 12 2 4 3" xfId="9895" xr:uid="{E2559747-730D-40FD-8E2A-2EE9A6132412}"/>
    <cellStyle name="Normal 3 12 2 4 3 2" xfId="9896" xr:uid="{A1F7A64B-E2C4-4157-A587-B36DA9BCDB20}"/>
    <cellStyle name="Normal 3 12 2 4 3 2 2" xfId="9897" xr:uid="{F2ED3230-42E2-4765-98E4-9DEED583F751}"/>
    <cellStyle name="Normal 3 12 2 4 3 3" xfId="9898" xr:uid="{08B8FD72-BC98-4476-A656-C0144D10A798}"/>
    <cellStyle name="Normal 3 12 2 4 4" xfId="9899" xr:uid="{B948A55A-0C88-4C71-B3D0-AA8664D4CBEA}"/>
    <cellStyle name="Normal 3 12 2 4 4 2" xfId="9900" xr:uid="{7CC1D20E-EA55-4F45-8B66-4709806DB1C4}"/>
    <cellStyle name="Normal 3 12 2 4 5" xfId="9901" xr:uid="{6627FED9-4205-46CD-BAC4-591E4A67C961}"/>
    <cellStyle name="Normal 3 12 2 5" xfId="9902" xr:uid="{EAD29B15-6AB2-4D53-A0B0-2E3FD28738BB}"/>
    <cellStyle name="Normal 3 12 2 5 2" xfId="9903" xr:uid="{4B7F6CCA-3A92-4DC5-BCD3-51AF3E54F894}"/>
    <cellStyle name="Normal 3 12 2 5 2 2" xfId="9904" xr:uid="{3651C596-DCBB-446C-874B-68F0D9E1F073}"/>
    <cellStyle name="Normal 3 12 2 5 3" xfId="9905" xr:uid="{90ECC2EF-1673-4773-866E-FAFA9E3C059D}"/>
    <cellStyle name="Normal 3 12 2 6" xfId="9906" xr:uid="{B5E3035D-E763-4DEB-B38E-F6444DD79F88}"/>
    <cellStyle name="Normal 3 12 2 6 2" xfId="9907" xr:uid="{971032E6-CD9B-4A1F-8B28-4C4F93FBD032}"/>
    <cellStyle name="Normal 3 12 2 6 2 2" xfId="9908" xr:uid="{3D1B3027-43C1-4DB2-83A1-9A15B74A4F9B}"/>
    <cellStyle name="Normal 3 12 2 6 3" xfId="9909" xr:uid="{26F7AB50-3121-4276-93B7-03FEC17A6F64}"/>
    <cellStyle name="Normal 3 12 2 7" xfId="9910" xr:uid="{C4B49103-B0C0-41D4-87F1-ACD84FB13797}"/>
    <cellStyle name="Normal 3 12 2 7 2" xfId="9911" xr:uid="{37C8EA57-14E3-4590-8985-FDDEFA19FB2E}"/>
    <cellStyle name="Normal 3 12 2 8" xfId="9912" xr:uid="{39A37A49-21E2-45C8-94AC-07C81DFAA5A3}"/>
    <cellStyle name="Normal 3 12 2 9" xfId="56485" xr:uid="{C225056E-AE37-4F8E-A2A8-E67D05078B0F}"/>
    <cellStyle name="Normal 3 12 2_15NS" xfId="9913" xr:uid="{060866AB-CA1C-4FEC-B872-068694D037E0}"/>
    <cellStyle name="Normal 3 12 3" xfId="9914" xr:uid="{3D26A997-D8A7-42C6-9205-85DD9FDC8864}"/>
    <cellStyle name="Normal 3 12 3 2" xfId="9915" xr:uid="{AB51D241-DE31-4395-BDD4-6AFEF1FE5054}"/>
    <cellStyle name="Normal 3 12 3 2 2" xfId="9916" xr:uid="{9C9A77A5-A2E3-401C-B5C9-B8B26BC4E396}"/>
    <cellStyle name="Normal 3 12 3 2 2 2" xfId="9917" xr:uid="{EC986246-9B9E-4085-AFF9-47309B26B244}"/>
    <cellStyle name="Normal 3 12 3 2 3" xfId="9918" xr:uid="{687F7ACA-4BAB-42C4-9529-D5D7882F3F11}"/>
    <cellStyle name="Normal 3 12 3 3" xfId="9919" xr:uid="{58A942A6-06AA-4360-B83C-3BDFC89AD870}"/>
    <cellStyle name="Normal 3 12 3 3 2" xfId="9920" xr:uid="{391652A0-53F9-43F3-B522-73CF24327AFF}"/>
    <cellStyle name="Normal 3 12 3 3 2 2" xfId="9921" xr:uid="{614BCB06-CA6F-4813-8595-442D5D82DF43}"/>
    <cellStyle name="Normal 3 12 3 3 3" xfId="9922" xr:uid="{191D9BC1-B946-4C59-BE22-797A5AD3D03D}"/>
    <cellStyle name="Normal 3 12 3 4" xfId="9923" xr:uid="{B2CD92C8-FBFB-4244-8F47-FAE8168B6939}"/>
    <cellStyle name="Normal 3 12 3 4 2" xfId="9924" xr:uid="{A2F09185-24B7-45E8-9629-7F3C2D4E869E}"/>
    <cellStyle name="Normal 3 12 3 5" xfId="9925" xr:uid="{EDB872EF-D09E-4AB1-9456-CD7BC0261E75}"/>
    <cellStyle name="Normal 3 12 4" xfId="9926" xr:uid="{5A96D36A-8099-4735-BDF4-B5F196F42086}"/>
    <cellStyle name="Normal 3 12 4 2" xfId="9927" xr:uid="{0371E195-582C-47BE-817F-7475BD263B1F}"/>
    <cellStyle name="Normal 3 12 4 2 2" xfId="9928" xr:uid="{3A4FE4AA-F66B-4AEF-986D-2F9AF204AC4F}"/>
    <cellStyle name="Normal 3 12 4 2 2 2" xfId="9929" xr:uid="{F82AF0B7-0D54-466D-B5AF-529075A315AC}"/>
    <cellStyle name="Normal 3 12 4 2 3" xfId="9930" xr:uid="{B2C37A6F-B8BA-4320-9366-06314AC0189C}"/>
    <cellStyle name="Normal 3 12 4 3" xfId="9931" xr:uid="{E424D9C8-A23E-478C-B403-D84429279AFA}"/>
    <cellStyle name="Normal 3 12 4 3 2" xfId="9932" xr:uid="{B4DA4328-6C34-4A3A-A29D-7CA4FE09A986}"/>
    <cellStyle name="Normal 3 12 4 3 2 2" xfId="9933" xr:uid="{3E691459-205B-431B-BFFA-76A1E9AE5165}"/>
    <cellStyle name="Normal 3 12 4 3 3" xfId="9934" xr:uid="{5B9BE636-B0B1-493B-95B9-B4B64C74621F}"/>
    <cellStyle name="Normal 3 12 4 4" xfId="9935" xr:uid="{C2102735-FE92-44DC-832C-74B82B331819}"/>
    <cellStyle name="Normal 3 12 4 4 2" xfId="9936" xr:uid="{CB6DA868-11AF-4E5E-BE89-67C09B2BE2FE}"/>
    <cellStyle name="Normal 3 12 4 5" xfId="9937" xr:uid="{EFF69E27-D902-4DC0-8BEC-9FE00A885A5F}"/>
    <cellStyle name="Normal 3 12 5" xfId="9938" xr:uid="{EFA191B4-1564-436A-9631-EBC9260EC279}"/>
    <cellStyle name="Normal 3 12 5 2" xfId="9939" xr:uid="{7944A800-60DF-461A-ADEB-A059396218BF}"/>
    <cellStyle name="Normal 3 12 5 2 2" xfId="9940" xr:uid="{26EF0C4E-61EB-419A-975D-35F95E24D2BA}"/>
    <cellStyle name="Normal 3 12 5 2 2 2" xfId="9941" xr:uid="{F0D1CAF9-23EB-47A8-BF1A-D82C5FA84784}"/>
    <cellStyle name="Normal 3 12 5 2 3" xfId="9942" xr:uid="{9516BF04-24FD-433B-83ED-B8A0FA3C9CBF}"/>
    <cellStyle name="Normal 3 12 5 3" xfId="9943" xr:uid="{AB45B88C-B989-4633-930F-EA20556CC065}"/>
    <cellStyle name="Normal 3 12 5 3 2" xfId="9944" xr:uid="{328B30A7-98F1-4FAF-BEAA-FFB99DC8F823}"/>
    <cellStyle name="Normal 3 12 5 3 2 2" xfId="9945" xr:uid="{592CA315-7C78-490A-AC72-C3B17B99574F}"/>
    <cellStyle name="Normal 3 12 5 3 3" xfId="9946" xr:uid="{96A8EFE5-B020-475A-86FD-8E72C8E21AAE}"/>
    <cellStyle name="Normal 3 12 5 4" xfId="9947" xr:uid="{529BB321-58B3-4D9F-93D4-24D36E983955}"/>
    <cellStyle name="Normal 3 12 5 4 2" xfId="9948" xr:uid="{3031659B-308B-49E4-B366-6721E0D507AD}"/>
    <cellStyle name="Normal 3 12 5 5" xfId="9949" xr:uid="{5C6BCF9C-B93A-4755-8069-21CF8C025BC8}"/>
    <cellStyle name="Normal 3 12 6" xfId="9950" xr:uid="{10CAFE9D-AF5B-476C-BA64-1B18EC156721}"/>
    <cellStyle name="Normal 3 12 6 2" xfId="9951" xr:uid="{B43B6101-D13C-4A23-8E50-90A93C11486E}"/>
    <cellStyle name="Normal 3 12 6 2 2" xfId="9952" xr:uid="{F7B62EC9-AE1A-402C-86CA-BB65805C9321}"/>
    <cellStyle name="Normal 3 12 6 3" xfId="9953" xr:uid="{BE2BD01E-68AE-4F51-B246-113F592F9898}"/>
    <cellStyle name="Normal 3 12 7" xfId="9954" xr:uid="{8CD9F3EC-B85B-48E2-9090-668A5E439D91}"/>
    <cellStyle name="Normal 3 12 7 2" xfId="9955" xr:uid="{B474D4D6-6FEB-4B05-8099-487B47E146FB}"/>
    <cellStyle name="Normal 3 12 7 2 2" xfId="9956" xr:uid="{05F14F86-31F1-4A04-B55A-EBED11B1380D}"/>
    <cellStyle name="Normal 3 12 7 3" xfId="9957" xr:uid="{88AD94B1-6F8A-4D60-89B9-CBD41BDABBBF}"/>
    <cellStyle name="Normal 3 12 8" xfId="9958" xr:uid="{1798D34E-FA34-4B3E-8914-96E1C2A9D12C}"/>
    <cellStyle name="Normal 3 12 8 2" xfId="9959" xr:uid="{5588FE12-83B2-4D1C-B380-11D1CF0B56D2}"/>
    <cellStyle name="Normal 3 12 9" xfId="9960" xr:uid="{5810A168-71C6-4DCF-BD34-6B1FE77FC4AF}"/>
    <cellStyle name="Normal 3 12_05DS" xfId="9961" xr:uid="{C4DBD04B-5324-42FD-87B8-BC61FD702AC7}"/>
    <cellStyle name="Normal 3 120" xfId="9962" xr:uid="{A9B8E598-9B90-4F76-BF68-0A77CB526380}"/>
    <cellStyle name="Normal 3 120 2" xfId="9963" xr:uid="{B2545D5D-DFD0-4640-8A0A-03FBB8A4190A}"/>
    <cellStyle name="Normal 3 120 2 2" xfId="9964" xr:uid="{F84AFDD5-0654-48A8-B0FF-158A33EF8166}"/>
    <cellStyle name="Normal 3 120 2 2 2" xfId="9965" xr:uid="{82E02A54-A6F9-4AAC-BEFC-4C39F4B87916}"/>
    <cellStyle name="Normal 3 120 2 2 2 2" xfId="9966" xr:uid="{5487FD69-F1C4-4B2C-851C-7A22EE630949}"/>
    <cellStyle name="Normal 3 120 2 2 2 2 2" xfId="9967" xr:uid="{92B33CAC-47EE-4069-A04C-F3C4EC28DDF1}"/>
    <cellStyle name="Normal 3 120 2 2 2 3" xfId="9968" xr:uid="{21CCA5F2-2F79-4AF8-86EA-AB8327178272}"/>
    <cellStyle name="Normal 3 120 2 2 3" xfId="9969" xr:uid="{E72B3D7A-EDD9-45E6-A5A1-AE18BFA65D39}"/>
    <cellStyle name="Normal 3 120 2 2 3 2" xfId="9970" xr:uid="{25813BC3-E083-47BC-9BD2-48ED9647A926}"/>
    <cellStyle name="Normal 3 120 2 2 3 2 2" xfId="9971" xr:uid="{F2F90CAB-5695-4DD7-BEE6-744D9A4539D4}"/>
    <cellStyle name="Normal 3 120 2 2 3 3" xfId="9972" xr:uid="{D7D132D9-4779-4684-A1E1-DFA318F2D7FE}"/>
    <cellStyle name="Normal 3 120 2 2 4" xfId="9973" xr:uid="{813FD678-FA3D-4745-ABB4-45424F309E28}"/>
    <cellStyle name="Normal 3 120 2 2 4 2" xfId="9974" xr:uid="{0A0A8890-7F96-40BE-99ED-9578CBCBF6D3}"/>
    <cellStyle name="Normal 3 120 2 2 5" xfId="9975" xr:uid="{BE6D7FB4-2AB6-4060-A8F6-9D3ED3CD2518}"/>
    <cellStyle name="Normal 3 120 2 3" xfId="9976" xr:uid="{5E3EE2AC-3386-4803-A9B1-28A92AB6C32B}"/>
    <cellStyle name="Normal 3 120 2 3 2" xfId="9977" xr:uid="{ACD7C26D-A5D5-421B-BBDC-09B67A08E7B5}"/>
    <cellStyle name="Normal 3 120 2 3 2 2" xfId="9978" xr:uid="{F0D6DA65-6D11-47AB-B660-F07C7D5AAE9C}"/>
    <cellStyle name="Normal 3 120 2 3 2 2 2" xfId="9979" xr:uid="{D7D15664-9357-46E9-99FE-90EEE7DBCF96}"/>
    <cellStyle name="Normal 3 120 2 3 2 3" xfId="9980" xr:uid="{F6EE3043-ED18-47EB-BA58-35D2BBA3CA8A}"/>
    <cellStyle name="Normal 3 120 2 3 3" xfId="9981" xr:uid="{B458C33C-57B9-4D77-BE01-19FA0BBB3493}"/>
    <cellStyle name="Normal 3 120 2 3 3 2" xfId="9982" xr:uid="{09220888-6004-4214-8ED2-424C0A204BA9}"/>
    <cellStyle name="Normal 3 120 2 3 3 2 2" xfId="9983" xr:uid="{E885D407-5C72-4E0C-8684-E70436E37D17}"/>
    <cellStyle name="Normal 3 120 2 3 3 3" xfId="9984" xr:uid="{8055A21B-04FC-4739-A8E8-849CF6683FF8}"/>
    <cellStyle name="Normal 3 120 2 3 4" xfId="9985" xr:uid="{0B2DA982-42DC-4B79-8BB2-92C43D98E786}"/>
    <cellStyle name="Normal 3 120 2 3 4 2" xfId="9986" xr:uid="{8F9FD6D2-1C61-440D-85F7-33E53DB2BFD6}"/>
    <cellStyle name="Normal 3 120 2 3 5" xfId="9987" xr:uid="{6E2AB565-60A0-40B0-96DE-53D9FD666C2D}"/>
    <cellStyle name="Normal 3 120 2 4" xfId="9988" xr:uid="{505B4665-78A1-41D1-948D-153F1AC7ED94}"/>
    <cellStyle name="Normal 3 120 2 4 2" xfId="9989" xr:uid="{5C79955E-0208-4F2F-9EB8-6BE683EDFA22}"/>
    <cellStyle name="Normal 3 120 2 4 2 2" xfId="9990" xr:uid="{73696C0C-7B4C-470A-8412-A2571BDAB8EA}"/>
    <cellStyle name="Normal 3 120 2 4 2 2 2" xfId="9991" xr:uid="{5C35696F-0E34-4034-8434-B10B712FB8C0}"/>
    <cellStyle name="Normal 3 120 2 4 2 3" xfId="9992" xr:uid="{8AE46FFD-B06E-4F59-A6E8-4618385D2B40}"/>
    <cellStyle name="Normal 3 120 2 4 3" xfId="9993" xr:uid="{D818AEB8-9AEE-480E-B92B-EC6C29456B16}"/>
    <cellStyle name="Normal 3 120 2 4 3 2" xfId="9994" xr:uid="{817A2EC9-F39A-4AB5-99AE-FAAE1BCFF31C}"/>
    <cellStyle name="Normal 3 120 2 4 3 2 2" xfId="9995" xr:uid="{3857DB67-91ED-4C50-AF3C-CCFCFA83D733}"/>
    <cellStyle name="Normal 3 120 2 4 3 3" xfId="9996" xr:uid="{0BB234AB-D04E-4D5B-8EDC-80097ED00D00}"/>
    <cellStyle name="Normal 3 120 2 4 4" xfId="9997" xr:uid="{B9470B09-86CD-4337-A4B7-A25386D92610}"/>
    <cellStyle name="Normal 3 120 2 4 4 2" xfId="9998" xr:uid="{B9572F42-E835-4E04-B7DD-6A07C1E09528}"/>
    <cellStyle name="Normal 3 120 2 4 5" xfId="9999" xr:uid="{050573C1-E7AC-4D51-9CF4-8AECDD354CFF}"/>
    <cellStyle name="Normal 3 120 2 5" xfId="10000" xr:uid="{25F05716-5C9B-4339-A096-2861B3440455}"/>
    <cellStyle name="Normal 3 120 2 5 2" xfId="10001" xr:uid="{B4DF0177-F0EE-42F6-AA45-448BBB93B218}"/>
    <cellStyle name="Normal 3 120 2 5 2 2" xfId="10002" xr:uid="{FA229D7D-7CDB-4D79-AB75-8DC249FD5B5E}"/>
    <cellStyle name="Normal 3 120 2 5 3" xfId="10003" xr:uid="{C6D9D5DC-CD2D-43DA-A148-D254A84AF324}"/>
    <cellStyle name="Normal 3 120 2 6" xfId="10004" xr:uid="{3D90D36C-8868-471B-B0F0-A2DCA3B5EF47}"/>
    <cellStyle name="Normal 3 120 2 6 2" xfId="10005" xr:uid="{26B6CC20-1B36-46B9-892F-CE6AE1603005}"/>
    <cellStyle name="Normal 3 120 2 6 2 2" xfId="10006" xr:uid="{26B249AF-37BE-4A19-AEB2-7AB273412369}"/>
    <cellStyle name="Normal 3 120 2 6 3" xfId="10007" xr:uid="{D6D955AE-A755-4A64-831E-E5B37C2DBAF0}"/>
    <cellStyle name="Normal 3 120 2 7" xfId="10008" xr:uid="{04050C0B-75CE-4E55-AB0B-32FB4C7B2E06}"/>
    <cellStyle name="Normal 3 120 2 7 2" xfId="10009" xr:uid="{096871A6-A774-4CAF-94A7-4A6C944CF079}"/>
    <cellStyle name="Normal 3 120 2 8" xfId="10010" xr:uid="{7942D488-8453-44C5-AC4A-E3F5B797EC03}"/>
    <cellStyle name="Normal 3 120 2_15NS" xfId="10011" xr:uid="{E5FF2829-278C-479A-B4E6-410D5C6FA634}"/>
    <cellStyle name="Normal 3 120 3" xfId="10012" xr:uid="{20D0F7DF-D5F4-4850-89DE-3F5F4699CE3D}"/>
    <cellStyle name="Normal 3 120 3 2" xfId="10013" xr:uid="{2F769E51-564B-425B-A1B2-8E4BD1DE9D22}"/>
    <cellStyle name="Normal 3 120 3 2 2" xfId="10014" xr:uid="{56F6F7ED-4D14-4B5A-B3A0-6E04FCA81B20}"/>
    <cellStyle name="Normal 3 120 3 2 2 2" xfId="10015" xr:uid="{CCDBD39F-AF02-441D-B79E-86C2BA9F3B84}"/>
    <cellStyle name="Normal 3 120 3 2 3" xfId="10016" xr:uid="{12958F6F-5B30-4C63-8A63-AC4E84F88275}"/>
    <cellStyle name="Normal 3 120 3 3" xfId="10017" xr:uid="{E62C8ED7-9F73-49E6-BB6D-0273ADB213BE}"/>
    <cellStyle name="Normal 3 120 3 3 2" xfId="10018" xr:uid="{C57F9289-7FAD-4931-AC70-77D51AE00340}"/>
    <cellStyle name="Normal 3 120 3 3 2 2" xfId="10019" xr:uid="{69F749C3-2974-4369-BCE9-2D02310D80A2}"/>
    <cellStyle name="Normal 3 120 3 3 3" xfId="10020" xr:uid="{85F154C7-2417-4514-8671-5DABC1B394F4}"/>
    <cellStyle name="Normal 3 120 3 4" xfId="10021" xr:uid="{A50E1FF0-71B7-4CB9-8DA4-94E57657D656}"/>
    <cellStyle name="Normal 3 120 3 4 2" xfId="10022" xr:uid="{B51BDD5E-5242-4871-818A-1B5CEC1A5CBA}"/>
    <cellStyle name="Normal 3 120 3 5" xfId="10023" xr:uid="{4373B016-6958-4224-BF67-9F32B837F6EC}"/>
    <cellStyle name="Normal 3 120 4" xfId="10024" xr:uid="{043D5539-71D3-4B06-9820-5C50A9F6D00D}"/>
    <cellStyle name="Normal 3 120 4 2" xfId="10025" xr:uid="{7BAFE788-B0D3-49E9-B71D-C53E9DBB91D2}"/>
    <cellStyle name="Normal 3 120 4 2 2" xfId="10026" xr:uid="{5FA87945-364E-4A2D-9593-D71B4465757E}"/>
    <cellStyle name="Normal 3 120 4 2 2 2" xfId="10027" xr:uid="{38442512-4AA5-43F3-B0BE-4F74DA3A4FD6}"/>
    <cellStyle name="Normal 3 120 4 2 3" xfId="10028" xr:uid="{63795945-05A1-49EB-99D7-93FFF9494C0D}"/>
    <cellStyle name="Normal 3 120 4 3" xfId="10029" xr:uid="{166EC8BB-DBC4-4B80-8E9A-378CBF12A82D}"/>
    <cellStyle name="Normal 3 120 4 3 2" xfId="10030" xr:uid="{04DB4FF2-04C1-47A9-9839-002E0AFFF6A7}"/>
    <cellStyle name="Normal 3 120 4 3 2 2" xfId="10031" xr:uid="{EB17BF95-2D8F-4C86-9D55-46A2C830A50B}"/>
    <cellStyle name="Normal 3 120 4 3 3" xfId="10032" xr:uid="{29B251B9-ED1A-46BE-8723-7E00A2DD0B79}"/>
    <cellStyle name="Normal 3 120 4 4" xfId="10033" xr:uid="{71469E78-9FAB-4CEE-8532-4A23A367F4F4}"/>
    <cellStyle name="Normal 3 120 4 4 2" xfId="10034" xr:uid="{7A4638DA-F98E-47C7-B8FF-60B6C83D50C6}"/>
    <cellStyle name="Normal 3 120 4 5" xfId="10035" xr:uid="{046A42AF-B694-4147-824F-72F76B9F8081}"/>
    <cellStyle name="Normal 3 120 5" xfId="10036" xr:uid="{BF656D35-0853-485D-9DD5-04AD09B78D10}"/>
    <cellStyle name="Normal 3 120 5 2" xfId="10037" xr:uid="{CD04BA0A-342D-4587-81CE-E567B233B6B7}"/>
    <cellStyle name="Normal 3 120 5 2 2" xfId="10038" xr:uid="{FA07B5E3-46AF-40CE-82EB-D2B52EF71D84}"/>
    <cellStyle name="Normal 3 120 5 2 2 2" xfId="10039" xr:uid="{88F96458-347C-4412-8B5A-C7A0CA307693}"/>
    <cellStyle name="Normal 3 120 5 2 3" xfId="10040" xr:uid="{EB6B3298-6CAD-4826-AA8A-054D3835A9EC}"/>
    <cellStyle name="Normal 3 120 5 3" xfId="10041" xr:uid="{B86CDB00-4A4F-4214-88B2-EDF1F5550EA3}"/>
    <cellStyle name="Normal 3 120 5 3 2" xfId="10042" xr:uid="{2F991ADD-3D0C-4628-8598-0FE2CA41C12F}"/>
    <cellStyle name="Normal 3 120 5 3 2 2" xfId="10043" xr:uid="{7E98AC35-3A34-4C1E-97E3-65841B11FE13}"/>
    <cellStyle name="Normal 3 120 5 3 3" xfId="10044" xr:uid="{CE3434E9-5389-4CC4-BEEF-84FDDEA6E8B8}"/>
    <cellStyle name="Normal 3 120 5 4" xfId="10045" xr:uid="{6E71F23F-17E5-47E1-9D3B-89B9509AD305}"/>
    <cellStyle name="Normal 3 120 5 4 2" xfId="10046" xr:uid="{4F219042-98C3-45DA-9020-8FF62626220D}"/>
    <cellStyle name="Normal 3 120 5 5" xfId="10047" xr:uid="{4F836AC6-E5BC-43A8-9132-5669F0F75E43}"/>
    <cellStyle name="Normal 3 120 6" xfId="10048" xr:uid="{FDE28B0F-1681-45B3-87C5-C12CF60DC426}"/>
    <cellStyle name="Normal 3 120 6 2" xfId="10049" xr:uid="{1169601C-73FB-4891-9F63-0F4F2A98C40C}"/>
    <cellStyle name="Normal 3 120 6 2 2" xfId="10050" xr:uid="{55387736-8630-4FF0-B767-8EF9B40874A6}"/>
    <cellStyle name="Normal 3 120 6 3" xfId="10051" xr:uid="{631F46E7-1177-46B7-BF23-4B6E9DC73A75}"/>
    <cellStyle name="Normal 3 120 7" xfId="10052" xr:uid="{FF55C9F1-8A41-40D4-9615-CB0DD5DAF112}"/>
    <cellStyle name="Normal 3 120 7 2" xfId="10053" xr:uid="{477D12E1-717B-4F7D-AB0E-550923161C0D}"/>
    <cellStyle name="Normal 3 120 7 2 2" xfId="10054" xr:uid="{E661EDFA-6FCB-4F7A-B465-08CAAFF07392}"/>
    <cellStyle name="Normal 3 120 7 3" xfId="10055" xr:uid="{E315021F-38D0-4A6C-BDDE-1C800B226634}"/>
    <cellStyle name="Normal 3 120 8" xfId="10056" xr:uid="{58180360-7F29-4F95-B2AD-3CEAF0377897}"/>
    <cellStyle name="Normal 3 120 8 2" xfId="10057" xr:uid="{0A9F6E52-5685-4017-9317-A810687C5DB8}"/>
    <cellStyle name="Normal 3 120 9" xfId="10058" xr:uid="{6351ABC6-576D-4E07-B077-A03979873467}"/>
    <cellStyle name="Normal 3 120_05DS" xfId="10059" xr:uid="{29B97853-9772-4D93-9A62-29F3B29952CF}"/>
    <cellStyle name="Normal 3 121" xfId="10060" xr:uid="{12E98BDD-8290-4571-8B1B-1FB4ADE9226C}"/>
    <cellStyle name="Normal 3 121 2" xfId="10061" xr:uid="{CFC7E66F-BB87-4952-8C86-03FD0BA634BD}"/>
    <cellStyle name="Normal 3 121 2 2" xfId="10062" xr:uid="{5CF72DE7-DECF-47F5-B2C9-877234A119F6}"/>
    <cellStyle name="Normal 3 121 2 2 2" xfId="10063" xr:uid="{36C162F4-6D5E-45F4-A090-9BEC4A069602}"/>
    <cellStyle name="Normal 3 121 2 2 2 2" xfId="10064" xr:uid="{15B0AEFA-DD68-411A-90D3-B3D731B98E47}"/>
    <cellStyle name="Normal 3 121 2 2 2 2 2" xfId="10065" xr:uid="{4B1DAE60-01B3-43CF-A6F3-74F23A332A33}"/>
    <cellStyle name="Normal 3 121 2 2 2 3" xfId="10066" xr:uid="{B4039BD7-925E-475B-97D5-FCF4F90D65DD}"/>
    <cellStyle name="Normal 3 121 2 2 3" xfId="10067" xr:uid="{43A487E0-B2E1-48DA-9A4E-91F2E89039DC}"/>
    <cellStyle name="Normal 3 121 2 2 3 2" xfId="10068" xr:uid="{3CAA14E1-716D-4025-BC5A-41734704E1D3}"/>
    <cellStyle name="Normal 3 121 2 2 3 2 2" xfId="10069" xr:uid="{A4AE8EFE-3E03-4B7D-B6D4-0BE522955D66}"/>
    <cellStyle name="Normal 3 121 2 2 3 3" xfId="10070" xr:uid="{511FAEB1-3316-4EF3-B17D-50B94A73D0A5}"/>
    <cellStyle name="Normal 3 121 2 2 4" xfId="10071" xr:uid="{47CA78ED-81EB-4D5B-9F59-765853B0B58B}"/>
    <cellStyle name="Normal 3 121 2 2 4 2" xfId="10072" xr:uid="{458E7EBE-F93B-4F66-A062-282553C7D0D5}"/>
    <cellStyle name="Normal 3 121 2 2 5" xfId="10073" xr:uid="{962C0DA2-065F-433D-B709-47D14CE7C979}"/>
    <cellStyle name="Normal 3 121 2 3" xfId="10074" xr:uid="{F4153D24-E823-456D-84EC-57559121BB93}"/>
    <cellStyle name="Normal 3 121 2 3 2" xfId="10075" xr:uid="{90A6E536-632A-494B-A043-3A4973639130}"/>
    <cellStyle name="Normal 3 121 2 3 2 2" xfId="10076" xr:uid="{38B75623-5422-4BD4-89AA-E0BCB2E37703}"/>
    <cellStyle name="Normal 3 121 2 3 2 2 2" xfId="10077" xr:uid="{039A6803-6B27-46C8-A937-D90C93768747}"/>
    <cellStyle name="Normal 3 121 2 3 2 3" xfId="10078" xr:uid="{C5326400-0597-4B16-8008-61DDEE6D7EC3}"/>
    <cellStyle name="Normal 3 121 2 3 3" xfId="10079" xr:uid="{D5E4764C-5CF2-41EB-8245-C255D0137B83}"/>
    <cellStyle name="Normal 3 121 2 3 3 2" xfId="10080" xr:uid="{1CD86BD6-8CED-4EB5-A1FD-2AA3C8B50264}"/>
    <cellStyle name="Normal 3 121 2 3 3 2 2" xfId="10081" xr:uid="{2E8DBA22-6460-4E92-96F9-2BFDAA740FDC}"/>
    <cellStyle name="Normal 3 121 2 3 3 3" xfId="10082" xr:uid="{7BB8EEA9-E747-4A84-BD04-77D2521BB4CF}"/>
    <cellStyle name="Normal 3 121 2 3 4" xfId="10083" xr:uid="{6A4534E4-9C91-4A8B-8A90-C7CA6F86B14E}"/>
    <cellStyle name="Normal 3 121 2 3 4 2" xfId="10084" xr:uid="{7543D426-3FCA-478E-9D9A-23723C15AE54}"/>
    <cellStyle name="Normal 3 121 2 3 5" xfId="10085" xr:uid="{AD417A2A-472B-4434-A531-ED12729FFF4F}"/>
    <cellStyle name="Normal 3 121 2 4" xfId="10086" xr:uid="{C542238B-5443-409B-8871-0A1399C598F5}"/>
    <cellStyle name="Normal 3 121 2 4 2" xfId="10087" xr:uid="{88211B8D-14C9-42FC-AD15-1922DAD6DFC7}"/>
    <cellStyle name="Normal 3 121 2 4 2 2" xfId="10088" xr:uid="{E07D7C87-359D-4A14-A4F5-14C393FECA32}"/>
    <cellStyle name="Normal 3 121 2 4 2 2 2" xfId="10089" xr:uid="{F862D1C6-6A76-43F6-B751-BEEE2F2B78E7}"/>
    <cellStyle name="Normal 3 121 2 4 2 3" xfId="10090" xr:uid="{FF589671-4D7C-43EA-AAD0-B8BAD0BFDE51}"/>
    <cellStyle name="Normal 3 121 2 4 3" xfId="10091" xr:uid="{0E6828BC-B637-4A87-A50D-1903AA376C32}"/>
    <cellStyle name="Normal 3 121 2 4 3 2" xfId="10092" xr:uid="{80FFA1A7-BF4D-44AA-95F7-71FB36FE2343}"/>
    <cellStyle name="Normal 3 121 2 4 3 2 2" xfId="10093" xr:uid="{64F4D6CC-021C-4D3F-ACD2-42ECF31C954A}"/>
    <cellStyle name="Normal 3 121 2 4 3 3" xfId="10094" xr:uid="{14217403-0677-494F-884F-79030E26CAB6}"/>
    <cellStyle name="Normal 3 121 2 4 4" xfId="10095" xr:uid="{36C039DF-0C58-498F-B2BB-3722FB7C8B3E}"/>
    <cellStyle name="Normal 3 121 2 4 4 2" xfId="10096" xr:uid="{7DB7FE88-7C27-4C9F-A6C2-309C7DD4AA02}"/>
    <cellStyle name="Normal 3 121 2 4 5" xfId="10097" xr:uid="{EC5CD9C5-9CFF-438F-A3AA-B7CC9F686477}"/>
    <cellStyle name="Normal 3 121 2 5" xfId="10098" xr:uid="{1D7AB92F-D96E-49FF-95A1-6A1B649082E0}"/>
    <cellStyle name="Normal 3 121 2 5 2" xfId="10099" xr:uid="{9D81159F-D59E-478C-BEE3-4EA89AB1D43A}"/>
    <cellStyle name="Normal 3 121 2 5 2 2" xfId="10100" xr:uid="{C84FF34C-A9E1-4EB5-BD9A-10CD2B1B2E35}"/>
    <cellStyle name="Normal 3 121 2 5 3" xfId="10101" xr:uid="{5F642A4D-A61A-47CE-B682-7CD12BFBB1C3}"/>
    <cellStyle name="Normal 3 121 2 6" xfId="10102" xr:uid="{8A9C5844-93F5-486C-9D26-86021B37A8D2}"/>
    <cellStyle name="Normal 3 121 2 6 2" xfId="10103" xr:uid="{5934F4F6-B8C8-4A43-A3F9-D2F7A5218FCF}"/>
    <cellStyle name="Normal 3 121 2 6 2 2" xfId="10104" xr:uid="{31E2770C-482D-4167-86B7-4094566E54FB}"/>
    <cellStyle name="Normal 3 121 2 6 3" xfId="10105" xr:uid="{A90A52BE-6F1A-490B-BDB0-F203F2EDF8FF}"/>
    <cellStyle name="Normal 3 121 2 7" xfId="10106" xr:uid="{37593433-5D79-4BFE-B085-A83E774850C6}"/>
    <cellStyle name="Normal 3 121 2 7 2" xfId="10107" xr:uid="{F2389D16-EF5B-404C-9874-B410230BE49C}"/>
    <cellStyle name="Normal 3 121 2 8" xfId="10108" xr:uid="{0ACEF514-CEC5-4857-B979-D55A97838B8E}"/>
    <cellStyle name="Normal 3 121 2_15NS" xfId="10109" xr:uid="{B8DEEE39-B92A-4A1E-BC1A-948E84908F47}"/>
    <cellStyle name="Normal 3 121 3" xfId="10110" xr:uid="{38128F58-E794-4D6E-BBC3-A8E38135E692}"/>
    <cellStyle name="Normal 3 121 3 2" xfId="10111" xr:uid="{D731AAC7-79D3-44D3-8FF1-A1703EF946FD}"/>
    <cellStyle name="Normal 3 121 3 2 2" xfId="10112" xr:uid="{6FBF26D5-9E2F-4828-9C02-F911F8A872A3}"/>
    <cellStyle name="Normal 3 121 3 2 2 2" xfId="10113" xr:uid="{F76D1EA7-8D81-4B4F-ABC7-E3C6B73D927F}"/>
    <cellStyle name="Normal 3 121 3 2 3" xfId="10114" xr:uid="{6BD291DF-52A7-4A03-A15E-49DEB722D426}"/>
    <cellStyle name="Normal 3 121 3 3" xfId="10115" xr:uid="{399C1ACD-F896-44E7-8A69-B094707B02CB}"/>
    <cellStyle name="Normal 3 121 3 3 2" xfId="10116" xr:uid="{CC9099FB-A367-414B-8DCE-08E9554BBDD3}"/>
    <cellStyle name="Normal 3 121 3 3 2 2" xfId="10117" xr:uid="{45EA5CEF-A177-43E0-9728-D26AE68D0A50}"/>
    <cellStyle name="Normal 3 121 3 3 3" xfId="10118" xr:uid="{52D468DF-7AE0-4B31-B0F8-4A6B6692C0CE}"/>
    <cellStyle name="Normal 3 121 3 4" xfId="10119" xr:uid="{B1928568-C7D2-4D5B-981E-0D558CFE8BC6}"/>
    <cellStyle name="Normal 3 121 3 4 2" xfId="10120" xr:uid="{74D9D9DA-2CE7-4D11-84C8-53E53918A7F7}"/>
    <cellStyle name="Normal 3 121 3 5" xfId="10121" xr:uid="{8B8CBBD1-FF9A-4191-860F-67EE92E93E9D}"/>
    <cellStyle name="Normal 3 121 4" xfId="10122" xr:uid="{676A5C17-1A36-41A2-9496-6009B9AC4A4F}"/>
    <cellStyle name="Normal 3 121 4 2" xfId="10123" xr:uid="{4C24EB7E-F3DE-4200-9E3A-FD9B2813B28F}"/>
    <cellStyle name="Normal 3 121 4 2 2" xfId="10124" xr:uid="{C83B37F4-7D23-4E5C-9CF2-E76BCA0F6DE7}"/>
    <cellStyle name="Normal 3 121 4 2 2 2" xfId="10125" xr:uid="{3BC15E83-E55C-410E-B912-2BB6D7A97278}"/>
    <cellStyle name="Normal 3 121 4 2 3" xfId="10126" xr:uid="{677C469E-964D-4431-BA44-23FA6983B19E}"/>
    <cellStyle name="Normal 3 121 4 3" xfId="10127" xr:uid="{2B0640B8-2EFB-4BDF-9B2C-EE44668E597D}"/>
    <cellStyle name="Normal 3 121 4 3 2" xfId="10128" xr:uid="{0833A458-4429-4A72-90D4-4BAF6CEB3A72}"/>
    <cellStyle name="Normal 3 121 4 3 2 2" xfId="10129" xr:uid="{4B78A47C-B032-48D9-B499-2151128A9B64}"/>
    <cellStyle name="Normal 3 121 4 3 3" xfId="10130" xr:uid="{41A7C36B-DD78-43C9-AD44-0B00407852DF}"/>
    <cellStyle name="Normal 3 121 4 4" xfId="10131" xr:uid="{BB6BA2EE-928B-4B1B-A445-A1C2B9C30C1F}"/>
    <cellStyle name="Normal 3 121 4 4 2" xfId="10132" xr:uid="{21CA197F-1151-40F2-9D63-2624F4E4360D}"/>
    <cellStyle name="Normal 3 121 4 5" xfId="10133" xr:uid="{3A5E7B62-CC11-4CA0-B9D3-2175196972CD}"/>
    <cellStyle name="Normal 3 121 5" xfId="10134" xr:uid="{3A42F825-4404-41C3-AEAE-CFB5B0705025}"/>
    <cellStyle name="Normal 3 121 5 2" xfId="10135" xr:uid="{CC1C588E-A7D8-462E-A9C1-EB4A20770AEA}"/>
    <cellStyle name="Normal 3 121 5 2 2" xfId="10136" xr:uid="{57EE5B4F-ADCC-495C-9091-C3B1919010D3}"/>
    <cellStyle name="Normal 3 121 5 2 2 2" xfId="10137" xr:uid="{E6ED5D17-0C5D-43DA-97EF-1B16FE9E1F65}"/>
    <cellStyle name="Normal 3 121 5 2 3" xfId="10138" xr:uid="{C06318E0-CD16-4A2E-9794-0546052C11F6}"/>
    <cellStyle name="Normal 3 121 5 3" xfId="10139" xr:uid="{75FE6B13-8D56-4356-81E3-B0139BD6BAB3}"/>
    <cellStyle name="Normal 3 121 5 3 2" xfId="10140" xr:uid="{109C2DD0-4CC3-4B47-96DA-9ED67095070B}"/>
    <cellStyle name="Normal 3 121 5 3 2 2" xfId="10141" xr:uid="{6F5C94F0-847E-4872-AB19-260569EDAB2F}"/>
    <cellStyle name="Normal 3 121 5 3 3" xfId="10142" xr:uid="{C33D4D10-5A9F-46DC-ACF1-C604C2D114E1}"/>
    <cellStyle name="Normal 3 121 5 4" xfId="10143" xr:uid="{A6C2438E-F1DF-4A9A-A6A0-0CBFE493B016}"/>
    <cellStyle name="Normal 3 121 5 4 2" xfId="10144" xr:uid="{AB43F476-B15C-4A1D-9AB1-0A6C23411A04}"/>
    <cellStyle name="Normal 3 121 5 5" xfId="10145" xr:uid="{F986033C-9D97-4151-A69E-EE163BD5BAE0}"/>
    <cellStyle name="Normal 3 121 6" xfId="10146" xr:uid="{BD63FA38-8167-4E65-82AE-6F339F67D390}"/>
    <cellStyle name="Normal 3 121 6 2" xfId="10147" xr:uid="{C0EB1F06-DFBF-4942-A66C-896586B3CD43}"/>
    <cellStyle name="Normal 3 121 6 2 2" xfId="10148" xr:uid="{1EF2A930-1E43-45A4-9CBC-352E2245364D}"/>
    <cellStyle name="Normal 3 121 6 3" xfId="10149" xr:uid="{7CB8827D-41FC-4768-96CC-31C2F65ED457}"/>
    <cellStyle name="Normal 3 121 7" xfId="10150" xr:uid="{DA6AC8F2-96EA-44C2-92F1-58DBE4BD615D}"/>
    <cellStyle name="Normal 3 121 7 2" xfId="10151" xr:uid="{50BE9406-8CC9-4624-BFE6-0FC8D20513F7}"/>
    <cellStyle name="Normal 3 121 7 2 2" xfId="10152" xr:uid="{9C0AACD3-DACE-4AE0-A62B-9172A00C061E}"/>
    <cellStyle name="Normal 3 121 7 3" xfId="10153" xr:uid="{8D1A2A0C-80EC-4CD7-A7B9-5AC8125BF361}"/>
    <cellStyle name="Normal 3 121 8" xfId="10154" xr:uid="{09FF1E8A-3605-4890-84B6-02888341A1B7}"/>
    <cellStyle name="Normal 3 121 8 2" xfId="10155" xr:uid="{1332B73B-3331-42CE-8934-40CC8DCFDF92}"/>
    <cellStyle name="Normal 3 121 9" xfId="10156" xr:uid="{FCA4E382-9551-482C-B5A8-620E9C5EB17D}"/>
    <cellStyle name="Normal 3 121_05DS" xfId="10157" xr:uid="{878A85C0-6861-4D56-A625-5918803035F8}"/>
    <cellStyle name="Normal 3 122" xfId="10158" xr:uid="{940EF6E3-73D5-41F4-B2EA-3D6CAFAD17AF}"/>
    <cellStyle name="Normal 3 122 2" xfId="10159" xr:uid="{E03709A8-8B41-497A-B4CA-50AF83664036}"/>
    <cellStyle name="Normal 3 122 2 2" xfId="10160" xr:uid="{0B878794-B512-431D-B37A-FB825E1B5C00}"/>
    <cellStyle name="Normal 3 122 2 2 2" xfId="10161" xr:uid="{4E96B541-1EB2-4F3D-B0D7-BA66155CEB29}"/>
    <cellStyle name="Normal 3 122 2 2 2 2" xfId="10162" xr:uid="{68FEF73A-CAC9-4994-AE57-783454B85228}"/>
    <cellStyle name="Normal 3 122 2 2 2 2 2" xfId="10163" xr:uid="{69F802D8-9242-4614-9DC1-DC4922E4AF3C}"/>
    <cellStyle name="Normal 3 122 2 2 2 3" xfId="10164" xr:uid="{5AD36347-BDE3-4947-960B-8149ED00E6BD}"/>
    <cellStyle name="Normal 3 122 2 2 3" xfId="10165" xr:uid="{7203B0D7-9D87-40B1-90BD-ECB26C453AA8}"/>
    <cellStyle name="Normal 3 122 2 2 3 2" xfId="10166" xr:uid="{56FBEE95-C9AC-4B45-BCF0-FD44EAD21AE9}"/>
    <cellStyle name="Normal 3 122 2 2 3 2 2" xfId="10167" xr:uid="{2FB23108-BE6B-469B-AB09-184B09497787}"/>
    <cellStyle name="Normal 3 122 2 2 3 3" xfId="10168" xr:uid="{9AEABCB0-314D-4BA4-A599-BDCAA1A62FF3}"/>
    <cellStyle name="Normal 3 122 2 2 4" xfId="10169" xr:uid="{E607FAC2-9220-45DF-A1E1-1ED91903CDBD}"/>
    <cellStyle name="Normal 3 122 2 2 4 2" xfId="10170" xr:uid="{3D32F985-0D72-490D-AC03-B13585374C5C}"/>
    <cellStyle name="Normal 3 122 2 2 5" xfId="10171" xr:uid="{176E412E-862A-4527-A650-16EC875A25FC}"/>
    <cellStyle name="Normal 3 122 2 3" xfId="10172" xr:uid="{14FD2F74-8A5D-4436-A765-D07EA268BF89}"/>
    <cellStyle name="Normal 3 122 2 3 2" xfId="10173" xr:uid="{337E00D3-5EC8-487C-B897-73A00F77E41E}"/>
    <cellStyle name="Normal 3 122 2 3 2 2" xfId="10174" xr:uid="{51BA9569-EE0B-4401-91F3-07A99724A077}"/>
    <cellStyle name="Normal 3 122 2 3 2 2 2" xfId="10175" xr:uid="{62694416-E108-47C5-BF00-F6C44384A99D}"/>
    <cellStyle name="Normal 3 122 2 3 2 3" xfId="10176" xr:uid="{0987CBD3-4FEE-4420-A16C-5423926B4FAA}"/>
    <cellStyle name="Normal 3 122 2 3 3" xfId="10177" xr:uid="{4C6FDD59-4B78-4975-86F5-11DCB39CDAF1}"/>
    <cellStyle name="Normal 3 122 2 3 3 2" xfId="10178" xr:uid="{1DAE9F03-30B0-4339-BB00-AC7A7E566E2E}"/>
    <cellStyle name="Normal 3 122 2 3 3 2 2" xfId="10179" xr:uid="{737B77D1-5C80-47D6-AB19-8E8FBBA83B2D}"/>
    <cellStyle name="Normal 3 122 2 3 3 3" xfId="10180" xr:uid="{65C4B4CE-ED79-463F-BB0C-BE0DD96ED44E}"/>
    <cellStyle name="Normal 3 122 2 3 4" xfId="10181" xr:uid="{6975D88C-622F-48CF-B9A0-93C013E5D73B}"/>
    <cellStyle name="Normal 3 122 2 3 4 2" xfId="10182" xr:uid="{C2DB28F6-03F7-496C-BE4D-E19BDC949F1F}"/>
    <cellStyle name="Normal 3 122 2 3 5" xfId="10183" xr:uid="{8A5E01F4-522D-46E9-AB88-6FA94380168D}"/>
    <cellStyle name="Normal 3 122 2 4" xfId="10184" xr:uid="{B77C5D9D-F11E-49BF-81D1-57727508BFE0}"/>
    <cellStyle name="Normal 3 122 2 4 2" xfId="10185" xr:uid="{4373989A-0317-4ACD-8DC7-BE6C185C8C17}"/>
    <cellStyle name="Normal 3 122 2 4 2 2" xfId="10186" xr:uid="{84F38ED0-E76A-4240-8DF4-FDEE98D088E2}"/>
    <cellStyle name="Normal 3 122 2 4 2 2 2" xfId="10187" xr:uid="{9AD562BC-DBDB-4328-B213-01695CB25D74}"/>
    <cellStyle name="Normal 3 122 2 4 2 3" xfId="10188" xr:uid="{DB9381F3-E22B-489A-A9EE-FF3640F0FA01}"/>
    <cellStyle name="Normal 3 122 2 4 3" xfId="10189" xr:uid="{0424F429-B69D-4041-A091-D089295DA7F9}"/>
    <cellStyle name="Normal 3 122 2 4 3 2" xfId="10190" xr:uid="{6C9D92B7-5595-469C-BD4A-F78DDD29C6BD}"/>
    <cellStyle name="Normal 3 122 2 4 3 2 2" xfId="10191" xr:uid="{7169B51E-2ADE-4ABC-BC41-C346C2151812}"/>
    <cellStyle name="Normal 3 122 2 4 3 3" xfId="10192" xr:uid="{4AD191C6-7740-4178-8AC6-E11E0B7B6CD4}"/>
    <cellStyle name="Normal 3 122 2 4 4" xfId="10193" xr:uid="{9A62F518-E53E-437E-8CA9-04D905328AE2}"/>
    <cellStyle name="Normal 3 122 2 4 4 2" xfId="10194" xr:uid="{C2FD5C9D-8B4F-4508-B767-44B1DA8DE34F}"/>
    <cellStyle name="Normal 3 122 2 4 5" xfId="10195" xr:uid="{BCD3C0DF-763D-46A7-A277-1D1F8D5924BC}"/>
    <cellStyle name="Normal 3 122 2 5" xfId="10196" xr:uid="{2521E5E1-B4E5-412B-9FBA-D7DEBE61792C}"/>
    <cellStyle name="Normal 3 122 2 5 2" xfId="10197" xr:uid="{E1F95DD1-D270-40EE-83BC-8C63CC09EBF3}"/>
    <cellStyle name="Normal 3 122 2 5 2 2" xfId="10198" xr:uid="{2D7CCB81-6A9F-4381-B8F1-AA3C7E3DF534}"/>
    <cellStyle name="Normal 3 122 2 5 3" xfId="10199" xr:uid="{0CD19EC3-41A6-452F-8D97-FB4EDE23E212}"/>
    <cellStyle name="Normal 3 122 2 6" xfId="10200" xr:uid="{74BC2A90-6778-40B5-86DE-E3ADFE279888}"/>
    <cellStyle name="Normal 3 122 2 6 2" xfId="10201" xr:uid="{2CD1A238-147C-4D3D-9DB4-718AB1CC60B0}"/>
    <cellStyle name="Normal 3 122 2 6 2 2" xfId="10202" xr:uid="{DE5C9E4D-7B88-4555-AC4B-B76FD2A5C93E}"/>
    <cellStyle name="Normal 3 122 2 6 3" xfId="10203" xr:uid="{938C38EB-C866-46B4-880A-F01493BCD311}"/>
    <cellStyle name="Normal 3 122 2 7" xfId="10204" xr:uid="{191408D3-0C1B-4974-A392-B307F09B3C6D}"/>
    <cellStyle name="Normal 3 122 2 7 2" xfId="10205" xr:uid="{E0ABDD7F-25D0-407F-928B-2FE5CDCD19ED}"/>
    <cellStyle name="Normal 3 122 2 8" xfId="10206" xr:uid="{6359E60A-B0A1-4BBF-8DDE-A080E7381600}"/>
    <cellStyle name="Normal 3 122 2_15NS" xfId="10207" xr:uid="{EB7194CA-B5BD-4EB5-8F6E-DF3A189B7BB4}"/>
    <cellStyle name="Normal 3 122 3" xfId="10208" xr:uid="{A73B70AA-161F-4235-AD22-5089D0B521A3}"/>
    <cellStyle name="Normal 3 122 3 2" xfId="10209" xr:uid="{86E27050-DA49-4435-B830-7481DB37423E}"/>
    <cellStyle name="Normal 3 122 3 2 2" xfId="10210" xr:uid="{79784A63-FB86-40A8-81D0-9FC198D92DEA}"/>
    <cellStyle name="Normal 3 122 3 2 2 2" xfId="10211" xr:uid="{7968124B-B7BE-49AF-9897-724D8C77E496}"/>
    <cellStyle name="Normal 3 122 3 2 3" xfId="10212" xr:uid="{E60F81A9-E7A0-4C7F-8016-420D0DC11C57}"/>
    <cellStyle name="Normal 3 122 3 3" xfId="10213" xr:uid="{9454850D-2CBD-4C4F-8A0E-3DFF45FED13F}"/>
    <cellStyle name="Normal 3 122 3 3 2" xfId="10214" xr:uid="{7617EC20-2222-48EF-AB73-13081D18881C}"/>
    <cellStyle name="Normal 3 122 3 3 2 2" xfId="10215" xr:uid="{70A03551-BBAF-43BE-B1DE-6E46A8FE300F}"/>
    <cellStyle name="Normal 3 122 3 3 3" xfId="10216" xr:uid="{D2555E5D-FD6E-4F1E-9320-772BB5F635DD}"/>
    <cellStyle name="Normal 3 122 3 4" xfId="10217" xr:uid="{6BE1D92C-8D0F-4D57-B6CE-0AB40FB5A058}"/>
    <cellStyle name="Normal 3 122 3 4 2" xfId="10218" xr:uid="{348236DA-22DF-4BF5-8DC6-74984A520318}"/>
    <cellStyle name="Normal 3 122 3 5" xfId="10219" xr:uid="{ABC2B50B-D91C-415A-B4E9-471957E2D81E}"/>
    <cellStyle name="Normal 3 122 4" xfId="10220" xr:uid="{836B9D7A-D450-462A-82B4-728127BD6D5E}"/>
    <cellStyle name="Normal 3 122 4 2" xfId="10221" xr:uid="{DA349FCC-8D3C-4A27-AE70-E17E7B9C0833}"/>
    <cellStyle name="Normal 3 122 4 2 2" xfId="10222" xr:uid="{493EA80F-2734-416B-889A-F2E7B6608410}"/>
    <cellStyle name="Normal 3 122 4 2 2 2" xfId="10223" xr:uid="{A7F76D6B-98F1-4562-B7A4-933D2A5C894E}"/>
    <cellStyle name="Normal 3 122 4 2 3" xfId="10224" xr:uid="{2B6E0A1E-1C26-46EA-8EFD-E8485C48ADB7}"/>
    <cellStyle name="Normal 3 122 4 3" xfId="10225" xr:uid="{BEC3DF5A-7E94-4544-A6E9-F7E842D551B1}"/>
    <cellStyle name="Normal 3 122 4 3 2" xfId="10226" xr:uid="{6A1966A8-CE93-45F8-BA65-7330A8148DF1}"/>
    <cellStyle name="Normal 3 122 4 3 2 2" xfId="10227" xr:uid="{E894DA10-061F-4C54-A0E6-64AC781C5C90}"/>
    <cellStyle name="Normal 3 122 4 3 3" xfId="10228" xr:uid="{11BCB13D-3965-4719-BAB0-D9D999024F31}"/>
    <cellStyle name="Normal 3 122 4 4" xfId="10229" xr:uid="{2EA8C109-02D7-41D4-8604-2EB0F00E2CB5}"/>
    <cellStyle name="Normal 3 122 4 4 2" xfId="10230" xr:uid="{D2DF0700-8778-43ED-8E2F-9C397447F7EB}"/>
    <cellStyle name="Normal 3 122 4 5" xfId="10231" xr:uid="{F44E163C-225E-4C19-AABA-51986C09E88A}"/>
    <cellStyle name="Normal 3 122 5" xfId="10232" xr:uid="{0F9C700F-6E72-415F-B923-616F11C36100}"/>
    <cellStyle name="Normal 3 122 5 2" xfId="10233" xr:uid="{17BCEEA5-9796-497F-86AD-B4E79922F4C4}"/>
    <cellStyle name="Normal 3 122 5 2 2" xfId="10234" xr:uid="{55250528-7531-4A7B-8FBB-00D2BEBB4CEA}"/>
    <cellStyle name="Normal 3 122 5 2 2 2" xfId="10235" xr:uid="{028A8A07-E439-4A47-BF38-23DA64CE6612}"/>
    <cellStyle name="Normal 3 122 5 2 3" xfId="10236" xr:uid="{014C671A-8398-449F-9082-194E66101722}"/>
    <cellStyle name="Normal 3 122 5 3" xfId="10237" xr:uid="{D38FA5D6-5BCB-4BDA-B3DD-25D4447648FF}"/>
    <cellStyle name="Normal 3 122 5 3 2" xfId="10238" xr:uid="{EEA82D6D-9331-4BEB-8C8B-6F770C6FAFF6}"/>
    <cellStyle name="Normal 3 122 5 3 2 2" xfId="10239" xr:uid="{799C7411-D1DF-4CB8-99BA-31963CEBE0F6}"/>
    <cellStyle name="Normal 3 122 5 3 3" xfId="10240" xr:uid="{EE865761-74A4-4FB3-A8F3-B2D474BAD3D6}"/>
    <cellStyle name="Normal 3 122 5 4" xfId="10241" xr:uid="{2D3C7EEB-9193-478D-B6E5-829AABCF7C8C}"/>
    <cellStyle name="Normal 3 122 5 4 2" xfId="10242" xr:uid="{DF9426E8-2F5A-423E-9FCF-09F45FA6AE18}"/>
    <cellStyle name="Normal 3 122 5 5" xfId="10243" xr:uid="{8080C6F1-CE3B-44DA-9713-A575F27E39BB}"/>
    <cellStyle name="Normal 3 122 6" xfId="10244" xr:uid="{D7D5C96A-E3D1-41F8-BF15-7AA21D4DEF55}"/>
    <cellStyle name="Normal 3 122 6 2" xfId="10245" xr:uid="{E84AF5AE-D887-4B89-A11F-8790A8B52A84}"/>
    <cellStyle name="Normal 3 122 6 2 2" xfId="10246" xr:uid="{8F2D5B1D-D0C0-4774-8595-E7D20FBAC66E}"/>
    <cellStyle name="Normal 3 122 6 3" xfId="10247" xr:uid="{8315D2C3-3F35-4012-8F30-4BFEF8E5135A}"/>
    <cellStyle name="Normal 3 122 7" xfId="10248" xr:uid="{EDCBE87F-C3BA-467D-A7A6-0068253886C8}"/>
    <cellStyle name="Normal 3 122 7 2" xfId="10249" xr:uid="{242050F2-68C7-45EA-85AD-59650A28E16D}"/>
    <cellStyle name="Normal 3 122 7 2 2" xfId="10250" xr:uid="{7318DE3C-0797-450A-BC65-AD9F6B56B89D}"/>
    <cellStyle name="Normal 3 122 7 3" xfId="10251" xr:uid="{A6248B0A-275E-4E45-8D89-0A114BBB689C}"/>
    <cellStyle name="Normal 3 122 8" xfId="10252" xr:uid="{23A65C4F-B9D3-4016-97FE-1E960A3E571B}"/>
    <cellStyle name="Normal 3 122 8 2" xfId="10253" xr:uid="{EAF72AB8-C915-4FAA-8283-6001E3E4E0C6}"/>
    <cellStyle name="Normal 3 122 9" xfId="10254" xr:uid="{11A47ECB-CD14-400F-9414-015222A9463E}"/>
    <cellStyle name="Normal 3 122_05DS" xfId="10255" xr:uid="{AB5FC76D-F435-44CD-9718-BA99142EABD3}"/>
    <cellStyle name="Normal 3 123" xfId="10256" xr:uid="{9E7544BE-1AA5-4FB0-86BE-0C70D31E1BFB}"/>
    <cellStyle name="Normal 3 123 2" xfId="10257" xr:uid="{03873596-8A6A-4B2D-BA26-2C62A62A9E99}"/>
    <cellStyle name="Normal 3 123 2 2" xfId="10258" xr:uid="{FF7FFC32-5284-4E91-BBA8-B2981E361D32}"/>
    <cellStyle name="Normal 3 123 2 2 2" xfId="10259" xr:uid="{CEFFA088-B77A-4771-9D28-93708B58EE7C}"/>
    <cellStyle name="Normal 3 123 2 2 2 2" xfId="10260" xr:uid="{45C73C06-50D2-4417-8FD0-D85242198FFD}"/>
    <cellStyle name="Normal 3 123 2 2 2 2 2" xfId="10261" xr:uid="{2D4FA4F6-4AA5-4DEA-B675-2E4D896120C2}"/>
    <cellStyle name="Normal 3 123 2 2 2 3" xfId="10262" xr:uid="{16981FD5-9FEC-4D5F-8178-E0677253EDDD}"/>
    <cellStyle name="Normal 3 123 2 2 3" xfId="10263" xr:uid="{9DA213AB-2F07-427A-9201-7C8D3A0D6D2C}"/>
    <cellStyle name="Normal 3 123 2 2 3 2" xfId="10264" xr:uid="{3204F14F-8770-42B1-9241-D95B825FC804}"/>
    <cellStyle name="Normal 3 123 2 2 3 2 2" xfId="10265" xr:uid="{98D0807D-0F3F-4CC3-95A4-3D44602C0DDF}"/>
    <cellStyle name="Normal 3 123 2 2 3 3" xfId="10266" xr:uid="{D807DE36-7C39-45D5-A26B-5647ECCDB476}"/>
    <cellStyle name="Normal 3 123 2 2 4" xfId="10267" xr:uid="{D8B5E89C-A744-4E0E-AC27-CA6984414D1A}"/>
    <cellStyle name="Normal 3 123 2 2 4 2" xfId="10268" xr:uid="{17899207-9F64-4B70-B7F2-5E5093BECFE0}"/>
    <cellStyle name="Normal 3 123 2 2 5" xfId="10269" xr:uid="{EE04055D-F59B-404C-B684-5111A64A14CA}"/>
    <cellStyle name="Normal 3 123 2 3" xfId="10270" xr:uid="{F4B52E89-289D-4A52-840E-A5B248432B4D}"/>
    <cellStyle name="Normal 3 123 2 3 2" xfId="10271" xr:uid="{988085CE-B072-40A7-943B-2E0FBB3EA027}"/>
    <cellStyle name="Normal 3 123 2 3 2 2" xfId="10272" xr:uid="{F0FF28B8-832E-40C6-B3AA-081848780F6C}"/>
    <cellStyle name="Normal 3 123 2 3 2 2 2" xfId="10273" xr:uid="{50102E76-329C-4314-9477-4247781827D0}"/>
    <cellStyle name="Normal 3 123 2 3 2 3" xfId="10274" xr:uid="{89D673DC-D6AF-476E-B188-9F2721DC91CD}"/>
    <cellStyle name="Normal 3 123 2 3 3" xfId="10275" xr:uid="{5B8B0671-D4A4-4521-8B37-93EE47C800F3}"/>
    <cellStyle name="Normal 3 123 2 3 3 2" xfId="10276" xr:uid="{03534AF6-56D1-4084-AB96-65EE4CB925B3}"/>
    <cellStyle name="Normal 3 123 2 3 3 2 2" xfId="10277" xr:uid="{E9A66066-EAFD-4E30-B5DE-A20F2DAEA05C}"/>
    <cellStyle name="Normal 3 123 2 3 3 3" xfId="10278" xr:uid="{CAD16AF3-4DAF-41A0-921D-AA3C7E097809}"/>
    <cellStyle name="Normal 3 123 2 3 4" xfId="10279" xr:uid="{CA3CD680-7723-4D75-B434-DE5DCD9397C5}"/>
    <cellStyle name="Normal 3 123 2 3 4 2" xfId="10280" xr:uid="{DA697CA6-81E4-457E-B169-D5F5933EC194}"/>
    <cellStyle name="Normal 3 123 2 3 5" xfId="10281" xr:uid="{DEDF45AE-633E-4E4D-9BA6-A9A6DA97FFC8}"/>
    <cellStyle name="Normal 3 123 2 4" xfId="10282" xr:uid="{18473B30-3FD6-41BE-96BC-9FC3995EC80F}"/>
    <cellStyle name="Normal 3 123 2 4 2" xfId="10283" xr:uid="{52AE4239-C43B-4D41-8772-3B22F718D3F5}"/>
    <cellStyle name="Normal 3 123 2 4 2 2" xfId="10284" xr:uid="{5E6B05EB-FD9B-4788-85D4-824E7197D596}"/>
    <cellStyle name="Normal 3 123 2 4 2 2 2" xfId="10285" xr:uid="{825CD2D1-7FE7-4D91-9577-4D63B9F0B6B7}"/>
    <cellStyle name="Normal 3 123 2 4 2 3" xfId="10286" xr:uid="{79161D78-BB78-4017-BC74-868A5F8684B9}"/>
    <cellStyle name="Normal 3 123 2 4 3" xfId="10287" xr:uid="{E9D7BDE0-DD85-42B0-8DAB-4F4707EF10A6}"/>
    <cellStyle name="Normal 3 123 2 4 3 2" xfId="10288" xr:uid="{98C9E7C1-BEE2-4F18-92D0-EF7C33759FC7}"/>
    <cellStyle name="Normal 3 123 2 4 3 2 2" xfId="10289" xr:uid="{33B425DD-6120-4E40-8E77-67A0CCD5C56E}"/>
    <cellStyle name="Normal 3 123 2 4 3 3" xfId="10290" xr:uid="{F6F84694-6FAB-4FA8-9000-7E7BB2DB6C65}"/>
    <cellStyle name="Normal 3 123 2 4 4" xfId="10291" xr:uid="{6D949290-DBB2-472A-AA37-59DD3F7F61ED}"/>
    <cellStyle name="Normal 3 123 2 4 4 2" xfId="10292" xr:uid="{6B3B464E-43F5-46A7-96E9-09D9E37113CC}"/>
    <cellStyle name="Normal 3 123 2 4 5" xfId="10293" xr:uid="{ABFE9992-78BB-438E-8424-66543B6E8E39}"/>
    <cellStyle name="Normal 3 123 2 5" xfId="10294" xr:uid="{B4CA365E-E2BD-4B74-ABB6-43D2424A90DE}"/>
    <cellStyle name="Normal 3 123 2 5 2" xfId="10295" xr:uid="{A44EBB35-278C-4F61-88D6-DF2DCDACADA4}"/>
    <cellStyle name="Normal 3 123 2 5 2 2" xfId="10296" xr:uid="{43848807-5ABA-4C81-89E3-5F575CD7FB80}"/>
    <cellStyle name="Normal 3 123 2 5 3" xfId="10297" xr:uid="{EEAE6010-E8C4-476C-B476-64DB408B9CE0}"/>
    <cellStyle name="Normal 3 123 2 6" xfId="10298" xr:uid="{6C41F02E-74FB-476D-B2C4-92CF8C78E877}"/>
    <cellStyle name="Normal 3 123 2 6 2" xfId="10299" xr:uid="{110D223B-043C-4D82-9A3C-CBECA8D77C3F}"/>
    <cellStyle name="Normal 3 123 2 6 2 2" xfId="10300" xr:uid="{780044EA-05D0-4FC9-851C-24E64D13BFCB}"/>
    <cellStyle name="Normal 3 123 2 6 3" xfId="10301" xr:uid="{62AF8A10-DFAF-40A9-BC62-F6508AD07848}"/>
    <cellStyle name="Normal 3 123 2 7" xfId="10302" xr:uid="{7C1C6109-00DE-4221-917B-F7D35D4BCE22}"/>
    <cellStyle name="Normal 3 123 2 7 2" xfId="10303" xr:uid="{B28B8D5F-4A50-42CC-8C99-F39255FF8FF9}"/>
    <cellStyle name="Normal 3 123 2 8" xfId="10304" xr:uid="{FE4FAD0A-10CA-4EAE-A267-10E6E1B64BFF}"/>
    <cellStyle name="Normal 3 123 2_15NS" xfId="10305" xr:uid="{E652907D-E067-4B20-8388-0F615057FE50}"/>
    <cellStyle name="Normal 3 123 3" xfId="10306" xr:uid="{126CBFA4-85B2-4C04-A0F2-5A8F3B8E67C2}"/>
    <cellStyle name="Normal 3 123 3 2" xfId="10307" xr:uid="{84034CDA-49C2-4BE4-B356-2E77B361EEE8}"/>
    <cellStyle name="Normal 3 123 3 2 2" xfId="10308" xr:uid="{AAC67548-9893-4701-9E29-6D9307A6E7FE}"/>
    <cellStyle name="Normal 3 123 3 2 2 2" xfId="10309" xr:uid="{59146E38-D057-455F-8B53-C4D23DE4A539}"/>
    <cellStyle name="Normal 3 123 3 2 3" xfId="10310" xr:uid="{1A52F77E-7109-493A-ACD2-C26B69A8B9D8}"/>
    <cellStyle name="Normal 3 123 3 3" xfId="10311" xr:uid="{2FCA6E59-AA2E-414E-A206-6DF259DB367E}"/>
    <cellStyle name="Normal 3 123 3 3 2" xfId="10312" xr:uid="{CB657059-F6BC-424E-8DF0-95F931CE4E3B}"/>
    <cellStyle name="Normal 3 123 3 3 2 2" xfId="10313" xr:uid="{355FE33A-A7BD-480A-856B-A81AF6464476}"/>
    <cellStyle name="Normal 3 123 3 3 3" xfId="10314" xr:uid="{AFB31E64-E902-48C9-BEF8-EDFBEA80ADFE}"/>
    <cellStyle name="Normal 3 123 3 4" xfId="10315" xr:uid="{F7DE3FA7-2E37-460B-94D0-AB98F7B358C8}"/>
    <cellStyle name="Normal 3 123 3 4 2" xfId="10316" xr:uid="{3B9215FF-3727-4AD9-AF24-18CFAFFCC3A5}"/>
    <cellStyle name="Normal 3 123 3 5" xfId="10317" xr:uid="{7FB68CB6-B564-4941-9B9B-F789DBC145D4}"/>
    <cellStyle name="Normal 3 123 4" xfId="10318" xr:uid="{80F1D312-C524-4899-BA62-B6D1178E92B6}"/>
    <cellStyle name="Normal 3 123 4 2" xfId="10319" xr:uid="{0C3BB5FF-9D1D-4016-8BA1-5EB08BC76159}"/>
    <cellStyle name="Normal 3 123 4 2 2" xfId="10320" xr:uid="{3E2A15E1-143E-4CA4-8077-AE99882AFB88}"/>
    <cellStyle name="Normal 3 123 4 2 2 2" xfId="10321" xr:uid="{8953C6BC-4D09-4DED-BF59-66D05F1FFB1D}"/>
    <cellStyle name="Normal 3 123 4 2 3" xfId="10322" xr:uid="{20798D5D-678F-4FF9-9FF3-789B8BE8B19F}"/>
    <cellStyle name="Normal 3 123 4 3" xfId="10323" xr:uid="{17FE6F95-DA63-4136-BC43-EC09E8848425}"/>
    <cellStyle name="Normal 3 123 4 3 2" xfId="10324" xr:uid="{E83BBC34-A5E9-4178-9A12-FBCE5CDC11FF}"/>
    <cellStyle name="Normal 3 123 4 3 2 2" xfId="10325" xr:uid="{1E0DC784-469A-4E6A-87B4-E27112E3DE66}"/>
    <cellStyle name="Normal 3 123 4 3 3" xfId="10326" xr:uid="{7103F03A-C9E5-4209-9134-F9D8950E0FE1}"/>
    <cellStyle name="Normal 3 123 4 4" xfId="10327" xr:uid="{6EE1F76C-739A-4AB3-8B16-FA95C7F93FF1}"/>
    <cellStyle name="Normal 3 123 4 4 2" xfId="10328" xr:uid="{688F0B43-BB60-451F-8AFB-8C25C9C7E59E}"/>
    <cellStyle name="Normal 3 123 4 5" xfId="10329" xr:uid="{F731DBDF-2606-4A8C-AA8F-C30628668558}"/>
    <cellStyle name="Normal 3 123 5" xfId="10330" xr:uid="{D85A31B0-471D-4156-A4E1-1060C6014D40}"/>
    <cellStyle name="Normal 3 123 5 2" xfId="10331" xr:uid="{87779EB9-1C86-41BD-88DA-0169C54830EB}"/>
    <cellStyle name="Normal 3 123 5 2 2" xfId="10332" xr:uid="{0937D3A9-41BB-4C30-BB5A-B30B2CE0688C}"/>
    <cellStyle name="Normal 3 123 5 2 2 2" xfId="10333" xr:uid="{0A7CBC64-1D5B-4AF7-8FB7-193CC044B157}"/>
    <cellStyle name="Normal 3 123 5 2 3" xfId="10334" xr:uid="{4B9AAA60-2378-433D-943A-A65301143DC6}"/>
    <cellStyle name="Normal 3 123 5 3" xfId="10335" xr:uid="{93F87F88-4E8D-4067-8DD2-761E415A50D6}"/>
    <cellStyle name="Normal 3 123 5 3 2" xfId="10336" xr:uid="{46BD163F-E35D-4937-83A6-C6DFC3C013ED}"/>
    <cellStyle name="Normal 3 123 5 3 2 2" xfId="10337" xr:uid="{D22C1B36-2347-4DAA-B17F-EFCDCF2DEA7C}"/>
    <cellStyle name="Normal 3 123 5 3 3" xfId="10338" xr:uid="{0D0BD804-D6F7-4421-B366-46F423C52203}"/>
    <cellStyle name="Normal 3 123 5 4" xfId="10339" xr:uid="{A144E87B-6A66-4EE4-BF8D-0DF21332D6D0}"/>
    <cellStyle name="Normal 3 123 5 4 2" xfId="10340" xr:uid="{AC0BF5D5-982B-45F0-9DE2-34CFA146A43E}"/>
    <cellStyle name="Normal 3 123 5 5" xfId="10341" xr:uid="{951513F2-2920-47E4-8D43-8022BD4D7E36}"/>
    <cellStyle name="Normal 3 123 6" xfId="10342" xr:uid="{743193EA-B805-48B0-AC45-2FA91CE10511}"/>
    <cellStyle name="Normal 3 123 6 2" xfId="10343" xr:uid="{FB44E733-6B80-4A7D-8DD4-AC455AFFB3C9}"/>
    <cellStyle name="Normal 3 123 6 2 2" xfId="10344" xr:uid="{6D902AD3-E7A9-4FBE-90D1-A25F0D3EF548}"/>
    <cellStyle name="Normal 3 123 6 3" xfId="10345" xr:uid="{33A6C8F4-BAF9-4325-B238-1ED62F5C147C}"/>
    <cellStyle name="Normal 3 123 7" xfId="10346" xr:uid="{57367016-63DE-4206-B134-DF5BDBAF5139}"/>
    <cellStyle name="Normal 3 123 7 2" xfId="10347" xr:uid="{F89636A7-38DD-4548-BC9F-83BFA6BA7AEC}"/>
    <cellStyle name="Normal 3 123 7 2 2" xfId="10348" xr:uid="{BA7290B2-0A86-4565-A478-0C7D9C959F1B}"/>
    <cellStyle name="Normal 3 123 7 3" xfId="10349" xr:uid="{3B951A56-712D-4C37-99D1-D152532CFE71}"/>
    <cellStyle name="Normal 3 123 8" xfId="10350" xr:uid="{B3CD1802-3535-4D33-AB23-2CC61D3B130E}"/>
    <cellStyle name="Normal 3 123 8 2" xfId="10351" xr:uid="{97280A33-A9E6-46E8-BF67-3E78A22DDBCA}"/>
    <cellStyle name="Normal 3 123 9" xfId="10352" xr:uid="{1EF5F6F5-E946-4A95-A324-4DE2C4A409BF}"/>
    <cellStyle name="Normal 3 123_05DS" xfId="10353" xr:uid="{5DF5000D-3755-4CEE-9892-20653FE5DBB6}"/>
    <cellStyle name="Normal 3 124" xfId="10354" xr:uid="{F8C4F81D-8F13-415F-90F9-60CBFAB11C06}"/>
    <cellStyle name="Normal 3 124 2" xfId="10355" xr:uid="{756637AF-EDF3-489D-8111-BAA5A919697D}"/>
    <cellStyle name="Normal 3 124 2 2" xfId="10356" xr:uid="{F09DD711-D642-430F-A85F-E2F12203FFDC}"/>
    <cellStyle name="Normal 3 124 2 2 2" xfId="10357" xr:uid="{90B794C4-E08D-4EF7-B60C-35CF9646F4E7}"/>
    <cellStyle name="Normal 3 124 2 2 2 2" xfId="10358" xr:uid="{CAE7C5B3-EFF8-4F1E-89C4-F499E064F03F}"/>
    <cellStyle name="Normal 3 124 2 2 2 2 2" xfId="10359" xr:uid="{9E14D0F2-7683-423A-8F8A-708316647B3F}"/>
    <cellStyle name="Normal 3 124 2 2 2 3" xfId="10360" xr:uid="{8363FB16-AD53-4EC7-8C4F-D1D95874845C}"/>
    <cellStyle name="Normal 3 124 2 2 3" xfId="10361" xr:uid="{3B0ADD3F-DDA9-4283-B8A7-3EBD05D5728D}"/>
    <cellStyle name="Normal 3 124 2 2 3 2" xfId="10362" xr:uid="{72CA4DC9-C5A0-4130-BCDF-30A5D16E1D2C}"/>
    <cellStyle name="Normal 3 124 2 2 3 2 2" xfId="10363" xr:uid="{073CCC31-F3E3-4EB3-A0E4-FDE11D8CC034}"/>
    <cellStyle name="Normal 3 124 2 2 3 3" xfId="10364" xr:uid="{61D7B347-085E-4EA2-825A-25D501AD339B}"/>
    <cellStyle name="Normal 3 124 2 2 4" xfId="10365" xr:uid="{79283A5C-6E28-4622-9D14-E37043F442D5}"/>
    <cellStyle name="Normal 3 124 2 2 4 2" xfId="10366" xr:uid="{B45A9CA1-C6A5-4AF1-896B-E01E3255A993}"/>
    <cellStyle name="Normal 3 124 2 2 5" xfId="10367" xr:uid="{5F1AF4AB-4357-4CED-9E4C-15F604A19AA8}"/>
    <cellStyle name="Normal 3 124 2 3" xfId="10368" xr:uid="{AA68D0CB-93D6-4E6D-98D0-13D9B066463D}"/>
    <cellStyle name="Normal 3 124 2 3 2" xfId="10369" xr:uid="{7489B08B-1C50-4722-AEA5-23EE63E6150B}"/>
    <cellStyle name="Normal 3 124 2 3 2 2" xfId="10370" xr:uid="{1460ED98-34B9-47D9-BF55-A7FC2E87B655}"/>
    <cellStyle name="Normal 3 124 2 3 2 2 2" xfId="10371" xr:uid="{E4BB1035-F4C8-41C8-8227-63B7BC2AC13B}"/>
    <cellStyle name="Normal 3 124 2 3 2 3" xfId="10372" xr:uid="{2FC962D6-0448-4658-9504-6578E84AE6B7}"/>
    <cellStyle name="Normal 3 124 2 3 3" xfId="10373" xr:uid="{F0D94998-A0D0-445F-9BAA-405E68F941F9}"/>
    <cellStyle name="Normal 3 124 2 3 3 2" xfId="10374" xr:uid="{F1FD8FE8-D53A-4FDC-9E70-F025D5AAED67}"/>
    <cellStyle name="Normal 3 124 2 3 3 2 2" xfId="10375" xr:uid="{498B1C95-941A-4B0A-8797-630564B2EA0B}"/>
    <cellStyle name="Normal 3 124 2 3 3 3" xfId="10376" xr:uid="{75F68878-914A-40CE-82EB-76CD1ACE53B2}"/>
    <cellStyle name="Normal 3 124 2 3 4" xfId="10377" xr:uid="{524307C7-FD24-4E95-9B9F-7C5C5899BD2E}"/>
    <cellStyle name="Normal 3 124 2 3 4 2" xfId="10378" xr:uid="{370B21FE-890D-46B1-99A5-BE233428D25F}"/>
    <cellStyle name="Normal 3 124 2 3 5" xfId="10379" xr:uid="{6C6CBFD6-CE52-46BF-B938-F2A4F07B01DC}"/>
    <cellStyle name="Normal 3 124 2 4" xfId="10380" xr:uid="{3A8EB46C-B21D-4390-A54D-F1C9E0C943A5}"/>
    <cellStyle name="Normal 3 124 2 4 2" xfId="10381" xr:uid="{32F68334-6C6C-43CA-8EE6-95703DBD53A5}"/>
    <cellStyle name="Normal 3 124 2 4 2 2" xfId="10382" xr:uid="{FB81D73C-0745-49AB-9E3E-6888BFCF46F9}"/>
    <cellStyle name="Normal 3 124 2 4 2 2 2" xfId="10383" xr:uid="{181CAE65-56DD-43E3-9205-5641A1322F0F}"/>
    <cellStyle name="Normal 3 124 2 4 2 3" xfId="10384" xr:uid="{25140987-D232-408B-8EB5-FE1B102D7D5A}"/>
    <cellStyle name="Normal 3 124 2 4 3" xfId="10385" xr:uid="{92004B40-BCCD-467D-894C-6A73F7361783}"/>
    <cellStyle name="Normal 3 124 2 4 3 2" xfId="10386" xr:uid="{428081A9-7C42-4F8C-BF68-167F3B406531}"/>
    <cellStyle name="Normal 3 124 2 4 3 2 2" xfId="10387" xr:uid="{53D39CA2-F1CC-4123-9BFB-574FF5275513}"/>
    <cellStyle name="Normal 3 124 2 4 3 3" xfId="10388" xr:uid="{FEFCA6AD-E896-4193-B62C-60570F330DAA}"/>
    <cellStyle name="Normal 3 124 2 4 4" xfId="10389" xr:uid="{DF8996FE-F696-4146-BE39-910F3F24D9EB}"/>
    <cellStyle name="Normal 3 124 2 4 4 2" xfId="10390" xr:uid="{F8EB692E-E9B2-4DAB-8DD2-9C5C8F59984C}"/>
    <cellStyle name="Normal 3 124 2 4 5" xfId="10391" xr:uid="{B8C90512-C163-4FAE-9F1E-50DE141C8E1B}"/>
    <cellStyle name="Normal 3 124 2 5" xfId="10392" xr:uid="{ADE107D4-ADA6-469F-A988-3816F82D45FE}"/>
    <cellStyle name="Normal 3 124 2 5 2" xfId="10393" xr:uid="{7F6D7C8A-796F-445B-8BAD-B02757D6BF59}"/>
    <cellStyle name="Normal 3 124 2 5 2 2" xfId="10394" xr:uid="{F8E05F2C-D69F-468B-B0AA-640960636961}"/>
    <cellStyle name="Normal 3 124 2 5 3" xfId="10395" xr:uid="{F95603B6-39A4-4545-B1BB-328782550993}"/>
    <cellStyle name="Normal 3 124 2 6" xfId="10396" xr:uid="{AFD7F716-1617-4FE7-9074-C251F491A409}"/>
    <cellStyle name="Normal 3 124 2 6 2" xfId="10397" xr:uid="{45DB1552-3008-49F0-8CE1-29EF76F01F5D}"/>
    <cellStyle name="Normal 3 124 2 6 2 2" xfId="10398" xr:uid="{373FC90B-CD28-42BA-905D-3189A6536D1F}"/>
    <cellStyle name="Normal 3 124 2 6 3" xfId="10399" xr:uid="{59EA4F98-8197-4390-A2F0-C4CDE94CEE05}"/>
    <cellStyle name="Normal 3 124 2 7" xfId="10400" xr:uid="{5590CEC0-EDBB-4474-81FB-785F6EC34B22}"/>
    <cellStyle name="Normal 3 124 2 7 2" xfId="10401" xr:uid="{52FFB8E0-83BD-403D-8507-75E61C2991B0}"/>
    <cellStyle name="Normal 3 124 2 8" xfId="10402" xr:uid="{98254D50-CEEC-4925-BCEA-81FEADA37308}"/>
    <cellStyle name="Normal 3 124 2_15NS" xfId="10403" xr:uid="{62F669B8-A709-406A-BDFD-E588A99E80BC}"/>
    <cellStyle name="Normal 3 124 3" xfId="10404" xr:uid="{A854FCCD-5A83-4126-8E7E-706C572F5E9C}"/>
    <cellStyle name="Normal 3 124 3 2" xfId="10405" xr:uid="{1B76836A-CC95-4863-8FF5-92FC94953D40}"/>
    <cellStyle name="Normal 3 124 3 2 2" xfId="10406" xr:uid="{1D5899B4-A166-47E5-9E74-9EB4497BC5C9}"/>
    <cellStyle name="Normal 3 124 3 2 2 2" xfId="10407" xr:uid="{913D6D84-CAB3-42BA-B732-773537FA76D8}"/>
    <cellStyle name="Normal 3 124 3 2 3" xfId="10408" xr:uid="{800AABEB-CE7A-41A3-A4AB-4A7E80542C4A}"/>
    <cellStyle name="Normal 3 124 3 3" xfId="10409" xr:uid="{C037F160-EF62-416E-B32E-2CECA09DF026}"/>
    <cellStyle name="Normal 3 124 3 3 2" xfId="10410" xr:uid="{6392D3E4-E06B-4798-B8A0-3DA65C3F7DBF}"/>
    <cellStyle name="Normal 3 124 3 3 2 2" xfId="10411" xr:uid="{CF919605-A622-46C0-AEF4-06D73B8614A3}"/>
    <cellStyle name="Normal 3 124 3 3 3" xfId="10412" xr:uid="{A5CE622D-C9F7-4EEA-869D-7F3B3FE1B51F}"/>
    <cellStyle name="Normal 3 124 3 4" xfId="10413" xr:uid="{7629A2F0-079C-4486-9F37-997D1CA61147}"/>
    <cellStyle name="Normal 3 124 3 4 2" xfId="10414" xr:uid="{56C207BE-B549-43BB-82C5-01EE3265DEEB}"/>
    <cellStyle name="Normal 3 124 3 5" xfId="10415" xr:uid="{47D56FB1-558D-4DA7-9C14-6FA852207C50}"/>
    <cellStyle name="Normal 3 124 4" xfId="10416" xr:uid="{BDB2A487-218B-4918-904E-51F40691E891}"/>
    <cellStyle name="Normal 3 124 4 2" xfId="10417" xr:uid="{3D3A21BE-E475-47E1-B12D-A533A97C09CE}"/>
    <cellStyle name="Normal 3 124 4 2 2" xfId="10418" xr:uid="{C7A43490-4021-475D-A6DC-4528C5772B53}"/>
    <cellStyle name="Normal 3 124 4 2 2 2" xfId="10419" xr:uid="{2641520C-A27F-4696-B271-021FC3E7BADC}"/>
    <cellStyle name="Normal 3 124 4 2 3" xfId="10420" xr:uid="{10003B4D-60F4-4518-91C2-ED2BA1996395}"/>
    <cellStyle name="Normal 3 124 4 3" xfId="10421" xr:uid="{9B1B9842-B753-4841-A1E8-079DF3553F50}"/>
    <cellStyle name="Normal 3 124 4 3 2" xfId="10422" xr:uid="{2A07B707-9F49-4EA9-ACEC-3EA9560132EB}"/>
    <cellStyle name="Normal 3 124 4 3 2 2" xfId="10423" xr:uid="{03CA7A09-807A-4567-90F2-4946D7F037EA}"/>
    <cellStyle name="Normal 3 124 4 3 3" xfId="10424" xr:uid="{46B3162D-DE8E-4E11-BD77-D2423DCED620}"/>
    <cellStyle name="Normal 3 124 4 4" xfId="10425" xr:uid="{8EB92F28-FD15-414C-8F0F-05CF4F826BFA}"/>
    <cellStyle name="Normal 3 124 4 4 2" xfId="10426" xr:uid="{261A7965-E1EB-4145-8510-B03680D1883B}"/>
    <cellStyle name="Normal 3 124 4 5" xfId="10427" xr:uid="{63C54BE0-1261-451B-AB2F-38F9B8B3DB78}"/>
    <cellStyle name="Normal 3 124 5" xfId="10428" xr:uid="{7CD2C3A0-12DA-4BEC-8099-E0EE353B28F2}"/>
    <cellStyle name="Normal 3 124 5 2" xfId="10429" xr:uid="{963110C0-336C-477F-B2AB-B77C0857E012}"/>
    <cellStyle name="Normal 3 124 5 2 2" xfId="10430" xr:uid="{6CF0C726-047D-4666-9DD1-F4628226A0BD}"/>
    <cellStyle name="Normal 3 124 5 2 2 2" xfId="10431" xr:uid="{047ECC0C-CDB4-41DA-8A1F-8BE23C8AA644}"/>
    <cellStyle name="Normal 3 124 5 2 3" xfId="10432" xr:uid="{E3407FD3-54BF-4132-82CA-BABAEF8BC886}"/>
    <cellStyle name="Normal 3 124 5 3" xfId="10433" xr:uid="{6F07910B-0FCE-4D09-BF1A-8ADA60321D2F}"/>
    <cellStyle name="Normal 3 124 5 3 2" xfId="10434" xr:uid="{66E268AA-4402-41DA-826A-586AEA78F76B}"/>
    <cellStyle name="Normal 3 124 5 3 2 2" xfId="10435" xr:uid="{BAC89A5E-DF1E-4859-B6C9-F7532749FA72}"/>
    <cellStyle name="Normal 3 124 5 3 3" xfId="10436" xr:uid="{5FA0DEF6-987D-494D-BE1B-65A45CFAA6A4}"/>
    <cellStyle name="Normal 3 124 5 4" xfId="10437" xr:uid="{FBE74BD8-0D34-4973-99F5-F158CB4DBD7D}"/>
    <cellStyle name="Normal 3 124 5 4 2" xfId="10438" xr:uid="{8D2EDDA6-5636-4BBC-A268-E90CE3C2F494}"/>
    <cellStyle name="Normal 3 124 5 5" xfId="10439" xr:uid="{9BB7395E-FD2D-46B4-8992-C3A5C7BB31FF}"/>
    <cellStyle name="Normal 3 124 6" xfId="10440" xr:uid="{8487412C-B10D-4E83-BD4F-E2ED65A2D986}"/>
    <cellStyle name="Normal 3 124 6 2" xfId="10441" xr:uid="{B2B76B77-24F9-4ED8-AC65-BB4D227B84A2}"/>
    <cellStyle name="Normal 3 124 6 2 2" xfId="10442" xr:uid="{8A9C234C-0530-4A32-82B1-1825FC4410FE}"/>
    <cellStyle name="Normal 3 124 6 3" xfId="10443" xr:uid="{85F3A982-7585-4648-B37A-D5E0EF9826D7}"/>
    <cellStyle name="Normal 3 124 7" xfId="10444" xr:uid="{2F8A9D56-3898-4D03-87AF-CB1948D412EA}"/>
    <cellStyle name="Normal 3 124 7 2" xfId="10445" xr:uid="{16B0E09B-F0F0-4311-8452-8B4E5846B533}"/>
    <cellStyle name="Normal 3 124 7 2 2" xfId="10446" xr:uid="{A51B7257-C962-4E1C-8C8C-23BCDCD4E82C}"/>
    <cellStyle name="Normal 3 124 7 3" xfId="10447" xr:uid="{18EF6CBC-6EB5-41D4-B2EA-CF681216CF68}"/>
    <cellStyle name="Normal 3 124 8" xfId="10448" xr:uid="{127B62A5-8293-43E4-8A05-0D2115C76E1D}"/>
    <cellStyle name="Normal 3 124 8 2" xfId="10449" xr:uid="{D174451E-8112-4EB3-B075-9F911E897735}"/>
    <cellStyle name="Normal 3 124 9" xfId="10450" xr:uid="{8C10B9A4-CB53-490B-B8F4-BAD3C79B2B4F}"/>
    <cellStyle name="Normal 3 124_05DS" xfId="10451" xr:uid="{A97FA2F4-E33B-4B23-BF54-6650219C6F72}"/>
    <cellStyle name="Normal 3 125" xfId="10452" xr:uid="{D83A8A3D-8E6E-46D4-A375-E494F1DC7173}"/>
    <cellStyle name="Normal 3 125 2" xfId="10453" xr:uid="{7ACB33D9-A8EB-4AC8-B554-9963ED9A3B78}"/>
    <cellStyle name="Normal 3 125 2 2" xfId="10454" xr:uid="{97DBB5AF-1728-4DF6-A081-19225CE2E443}"/>
    <cellStyle name="Normal 3 125 2 2 2" xfId="10455" xr:uid="{6B481814-BEBC-4E1D-98B6-66BA97671D86}"/>
    <cellStyle name="Normal 3 125 2 2 2 2" xfId="10456" xr:uid="{846D41B0-31E0-4615-8210-5C441C73FDBF}"/>
    <cellStyle name="Normal 3 125 2 2 2 2 2" xfId="10457" xr:uid="{F89D88A4-E6C1-43C5-B83C-F90394317B71}"/>
    <cellStyle name="Normal 3 125 2 2 2 3" xfId="10458" xr:uid="{4BE06446-DA20-4FA7-A37E-2E00602D0930}"/>
    <cellStyle name="Normal 3 125 2 2 3" xfId="10459" xr:uid="{51EFF688-A928-4ED0-B709-6BB14DC4F8BE}"/>
    <cellStyle name="Normal 3 125 2 2 3 2" xfId="10460" xr:uid="{05A41048-6DB4-4BE0-83D4-1E95F23B36CF}"/>
    <cellStyle name="Normal 3 125 2 2 3 2 2" xfId="10461" xr:uid="{4B7FEF0F-A130-4FAA-8778-92550AF67C5D}"/>
    <cellStyle name="Normal 3 125 2 2 3 3" xfId="10462" xr:uid="{5BC92C1A-184C-4BB6-B585-B86D89F41005}"/>
    <cellStyle name="Normal 3 125 2 2 4" xfId="10463" xr:uid="{4C28855D-04FA-4A43-91A5-515C420623D7}"/>
    <cellStyle name="Normal 3 125 2 2 4 2" xfId="10464" xr:uid="{61726713-74D4-40D6-A933-BDB63486075C}"/>
    <cellStyle name="Normal 3 125 2 2 5" xfId="10465" xr:uid="{C7EA7732-9F02-49DC-B8AF-F569B4AD34F6}"/>
    <cellStyle name="Normal 3 125 2 3" xfId="10466" xr:uid="{A9B15256-4521-49EB-95FB-9EE226876A26}"/>
    <cellStyle name="Normal 3 125 2 3 2" xfId="10467" xr:uid="{A6736506-C583-476E-B34B-CC1C7C5BCA8C}"/>
    <cellStyle name="Normal 3 125 2 3 2 2" xfId="10468" xr:uid="{1209AB4A-1445-480A-9588-6EEB70701D09}"/>
    <cellStyle name="Normal 3 125 2 3 2 2 2" xfId="10469" xr:uid="{FCE81915-CE3C-4834-B201-C781BFC5872A}"/>
    <cellStyle name="Normal 3 125 2 3 2 3" xfId="10470" xr:uid="{B3B276E6-DC76-4CFD-8406-6E32FB89F1DC}"/>
    <cellStyle name="Normal 3 125 2 3 3" xfId="10471" xr:uid="{04913A9D-2757-4B8D-BAF8-BBE14D47BE32}"/>
    <cellStyle name="Normal 3 125 2 3 3 2" xfId="10472" xr:uid="{13A22F53-418A-4072-9C67-74D2DB5ED331}"/>
    <cellStyle name="Normal 3 125 2 3 3 2 2" xfId="10473" xr:uid="{10539D95-8E8D-4080-80CB-9F19AD2F9C70}"/>
    <cellStyle name="Normal 3 125 2 3 3 3" xfId="10474" xr:uid="{2D7807D5-70A1-42CC-BE70-03C3EDF2E099}"/>
    <cellStyle name="Normal 3 125 2 3 4" xfId="10475" xr:uid="{C57055AF-7320-4F34-B994-ED3F55D7CBC6}"/>
    <cellStyle name="Normal 3 125 2 3 4 2" xfId="10476" xr:uid="{8EAC56F1-2C4E-4A06-A92E-5381BD2C7FA9}"/>
    <cellStyle name="Normal 3 125 2 3 5" xfId="10477" xr:uid="{6C18FE47-89C9-44FF-A413-418779F582D6}"/>
    <cellStyle name="Normal 3 125 2 4" xfId="10478" xr:uid="{9A4A39BC-0B50-4153-939A-61794B9EE128}"/>
    <cellStyle name="Normal 3 125 2 4 2" xfId="10479" xr:uid="{DACD20DA-D753-4394-87F5-5C23954BE5AF}"/>
    <cellStyle name="Normal 3 125 2 4 2 2" xfId="10480" xr:uid="{A04BB3B4-570D-4F85-B512-989FA0041DA4}"/>
    <cellStyle name="Normal 3 125 2 4 2 2 2" xfId="10481" xr:uid="{EB790A9F-1C6E-429A-AD98-E5D9E9D04C0C}"/>
    <cellStyle name="Normal 3 125 2 4 2 3" xfId="10482" xr:uid="{23236674-7786-4425-8E10-FC81DF7D629F}"/>
    <cellStyle name="Normal 3 125 2 4 3" xfId="10483" xr:uid="{4CF39BB5-E7F8-41A7-9136-CF3996F0FC3D}"/>
    <cellStyle name="Normal 3 125 2 4 3 2" xfId="10484" xr:uid="{E2D4CACE-A19D-4E8B-9D23-5FEF0B4F0BD7}"/>
    <cellStyle name="Normal 3 125 2 4 3 2 2" xfId="10485" xr:uid="{81D02768-B993-4FEB-86D5-63988C7C3BB0}"/>
    <cellStyle name="Normal 3 125 2 4 3 3" xfId="10486" xr:uid="{E29A8A61-0080-4FD0-9F5D-9FB85C3B7863}"/>
    <cellStyle name="Normal 3 125 2 4 4" xfId="10487" xr:uid="{AAB7AB3F-2FA3-47D8-A7B8-7175690744D7}"/>
    <cellStyle name="Normal 3 125 2 4 4 2" xfId="10488" xr:uid="{6F57ECA6-480C-414B-9EF0-778F3112AA99}"/>
    <cellStyle name="Normal 3 125 2 4 5" xfId="10489" xr:uid="{C4EB86C7-6441-486C-B8DE-1D25CE8C8540}"/>
    <cellStyle name="Normal 3 125 2 5" xfId="10490" xr:uid="{DADDB063-22B3-4AF1-9040-F77E0D527EEB}"/>
    <cellStyle name="Normal 3 125 2 5 2" xfId="10491" xr:uid="{6FAA9E17-5F4A-4887-83FF-593F26CF0F25}"/>
    <cellStyle name="Normal 3 125 2 5 2 2" xfId="10492" xr:uid="{8860A087-92DE-4476-A1C3-18BF8ECBF6BA}"/>
    <cellStyle name="Normal 3 125 2 5 3" xfId="10493" xr:uid="{449B33F4-CDA1-46C4-B104-9A2CCB24EA1E}"/>
    <cellStyle name="Normal 3 125 2 6" xfId="10494" xr:uid="{ABE4B266-4065-4870-815D-C1FD868DCD4E}"/>
    <cellStyle name="Normal 3 125 2 6 2" xfId="10495" xr:uid="{6310AE02-E920-453C-92F8-E0FD3B1A9E53}"/>
    <cellStyle name="Normal 3 125 2 6 2 2" xfId="10496" xr:uid="{A4819DA4-0C48-48A2-B80D-86A07D3ED45C}"/>
    <cellStyle name="Normal 3 125 2 6 3" xfId="10497" xr:uid="{A0C1134F-9BD5-47A3-B9A1-62DF19100A63}"/>
    <cellStyle name="Normal 3 125 2 7" xfId="10498" xr:uid="{4E9C1B4E-DA08-457D-B2C8-3728BB4E0BAD}"/>
    <cellStyle name="Normal 3 125 2 7 2" xfId="10499" xr:uid="{33FDB223-1F7C-4143-B6B0-0351F0352067}"/>
    <cellStyle name="Normal 3 125 2 8" xfId="10500" xr:uid="{49419C09-BE34-42C7-82AE-E78428EC1B55}"/>
    <cellStyle name="Normal 3 125 2_15NS" xfId="10501" xr:uid="{12718FA7-3A52-421E-9FD4-1C6586CF07A6}"/>
    <cellStyle name="Normal 3 125 3" xfId="10502" xr:uid="{B4D96804-D03D-49A9-A2B4-4DF5562D43F9}"/>
    <cellStyle name="Normal 3 125 3 2" xfId="10503" xr:uid="{25E342C7-8139-44BD-B6C3-FFF9CDED175D}"/>
    <cellStyle name="Normal 3 125 3 2 2" xfId="10504" xr:uid="{CB55F5E2-BFF0-47D7-A4FE-886087AF8AC1}"/>
    <cellStyle name="Normal 3 125 3 2 2 2" xfId="10505" xr:uid="{A69B9087-8EDD-421E-851D-E6B18DFE7CE2}"/>
    <cellStyle name="Normal 3 125 3 2 3" xfId="10506" xr:uid="{AAE3F797-206D-4F07-AE8C-F68C0D8E9AE6}"/>
    <cellStyle name="Normal 3 125 3 3" xfId="10507" xr:uid="{9BDCFD28-FE9B-4D32-9E50-3A3994F0ECA3}"/>
    <cellStyle name="Normal 3 125 3 3 2" xfId="10508" xr:uid="{74F26B0C-CBE1-4FDF-B4D5-9D2094513835}"/>
    <cellStyle name="Normal 3 125 3 3 2 2" xfId="10509" xr:uid="{87373A95-B8BF-4568-84E8-41F0E970F194}"/>
    <cellStyle name="Normal 3 125 3 3 3" xfId="10510" xr:uid="{C9769895-199D-4235-80C2-2578BFC1B550}"/>
    <cellStyle name="Normal 3 125 3 4" xfId="10511" xr:uid="{8D21D015-E7F4-413D-A18A-58C4571B76C1}"/>
    <cellStyle name="Normal 3 125 3 4 2" xfId="10512" xr:uid="{04938FBC-9518-4EB1-AA0E-507D42DA26EA}"/>
    <cellStyle name="Normal 3 125 3 5" xfId="10513" xr:uid="{17060376-6008-45E5-A5E9-6B130AE38CDA}"/>
    <cellStyle name="Normal 3 125 4" xfId="10514" xr:uid="{6CF07B6C-9D75-4441-AEE9-CCCEF79DA81C}"/>
    <cellStyle name="Normal 3 125 4 2" xfId="10515" xr:uid="{66FD4EEE-1A3B-44CE-A376-FAB6A16CCF3F}"/>
    <cellStyle name="Normal 3 125 4 2 2" xfId="10516" xr:uid="{75CF3C4C-D9D6-45E0-BF2D-9F2E79DDEA65}"/>
    <cellStyle name="Normal 3 125 4 2 2 2" xfId="10517" xr:uid="{BA1F9679-95ED-4ED7-A1CF-728D7492E1FB}"/>
    <cellStyle name="Normal 3 125 4 2 3" xfId="10518" xr:uid="{3ABC29D9-9FFE-4DC6-9D3B-53847988C559}"/>
    <cellStyle name="Normal 3 125 4 3" xfId="10519" xr:uid="{F96F4A5F-6B31-491D-B43F-FEC1E0991082}"/>
    <cellStyle name="Normal 3 125 4 3 2" xfId="10520" xr:uid="{CCF58355-7CB5-4088-832B-803DCB25FCD4}"/>
    <cellStyle name="Normal 3 125 4 3 2 2" xfId="10521" xr:uid="{06A1762D-728C-4D26-B815-FCBAB821121A}"/>
    <cellStyle name="Normal 3 125 4 3 3" xfId="10522" xr:uid="{5B355248-AA3C-478C-A0B2-6B0C6E914A12}"/>
    <cellStyle name="Normal 3 125 4 4" xfId="10523" xr:uid="{25F08B61-42D5-43F7-85B3-C92B98DC1168}"/>
    <cellStyle name="Normal 3 125 4 4 2" xfId="10524" xr:uid="{8769365B-C49A-428A-AC87-E5FB82A3DDE2}"/>
    <cellStyle name="Normal 3 125 4 5" xfId="10525" xr:uid="{E009D5C1-32DD-4FF4-8C07-5B53DCD434AC}"/>
    <cellStyle name="Normal 3 125 5" xfId="10526" xr:uid="{06719580-C28E-493C-B604-82AE4A2D9852}"/>
    <cellStyle name="Normal 3 125 5 2" xfId="10527" xr:uid="{8D892ACC-A365-4263-AE13-F9B9529948A8}"/>
    <cellStyle name="Normal 3 125 5 2 2" xfId="10528" xr:uid="{66B54E05-6950-4AF2-91E4-A52432C20638}"/>
    <cellStyle name="Normal 3 125 5 2 2 2" xfId="10529" xr:uid="{C7F8A5CD-3662-42F3-8373-53321B0025A9}"/>
    <cellStyle name="Normal 3 125 5 2 3" xfId="10530" xr:uid="{B9C1C589-4E0C-4BD5-B42F-E556CFEF88CD}"/>
    <cellStyle name="Normal 3 125 5 3" xfId="10531" xr:uid="{E07B6A58-F76D-41B9-A35D-3EE2D9C0B1A7}"/>
    <cellStyle name="Normal 3 125 5 3 2" xfId="10532" xr:uid="{659499F6-4D15-4C0F-87F9-2B307AA7329F}"/>
    <cellStyle name="Normal 3 125 5 3 2 2" xfId="10533" xr:uid="{B3F3247D-01FB-4098-BC1A-073A3F371BF9}"/>
    <cellStyle name="Normal 3 125 5 3 3" xfId="10534" xr:uid="{DB957786-2406-44D6-9D21-E7C730284EEA}"/>
    <cellStyle name="Normal 3 125 5 4" xfId="10535" xr:uid="{C0767A64-7B0A-4E48-B12D-30EBF9714979}"/>
    <cellStyle name="Normal 3 125 5 4 2" xfId="10536" xr:uid="{4BAD713C-4625-416E-AB9A-DB533812DEF7}"/>
    <cellStyle name="Normal 3 125 5 5" xfId="10537" xr:uid="{E4F7DBB0-CEB6-466B-8C19-D9E073558697}"/>
    <cellStyle name="Normal 3 125 6" xfId="10538" xr:uid="{1F2DB98C-1663-46E3-AED3-71FB4C76E34C}"/>
    <cellStyle name="Normal 3 125 6 2" xfId="10539" xr:uid="{6B2BF642-9CB1-41F9-9892-5102F512669A}"/>
    <cellStyle name="Normal 3 125 6 2 2" xfId="10540" xr:uid="{FD9B262F-4956-469F-B37D-5C78BF7345F5}"/>
    <cellStyle name="Normal 3 125 6 3" xfId="10541" xr:uid="{072E66A3-9A3E-4892-8360-80EEAE0258C5}"/>
    <cellStyle name="Normal 3 125 7" xfId="10542" xr:uid="{9458EA60-0215-45DE-9BA9-FD7AB2A82A94}"/>
    <cellStyle name="Normal 3 125 7 2" xfId="10543" xr:uid="{A9C056FE-E216-4F0B-B58E-C4BA677893D8}"/>
    <cellStyle name="Normal 3 125 7 2 2" xfId="10544" xr:uid="{3C138921-75BE-4BA4-88BB-720EB62474C7}"/>
    <cellStyle name="Normal 3 125 7 3" xfId="10545" xr:uid="{EB582445-0A72-443C-B1EE-9622166958EA}"/>
    <cellStyle name="Normal 3 125 8" xfId="10546" xr:uid="{1375C38F-BE52-420F-9479-637F401D941A}"/>
    <cellStyle name="Normal 3 125 8 2" xfId="10547" xr:uid="{766AB7BC-F824-487D-8123-4FD6F9C3476E}"/>
    <cellStyle name="Normal 3 125 9" xfId="10548" xr:uid="{2966E46D-498E-4C33-B124-113DA19669BA}"/>
    <cellStyle name="Normal 3 125_05DS" xfId="10549" xr:uid="{2F8DC83E-4A89-42A6-8B1C-8913BEE84A7B}"/>
    <cellStyle name="Normal 3 126" xfId="10550" xr:uid="{6227B49E-FE6C-4A4F-A256-0A098F0B88E4}"/>
    <cellStyle name="Normal 3 126 2" xfId="10551" xr:uid="{C19B352C-DAD7-4521-A16B-223313AB63B1}"/>
    <cellStyle name="Normal 3 126 2 2" xfId="10552" xr:uid="{E04B7E3C-13CD-416B-96E6-9E77FEDB7611}"/>
    <cellStyle name="Normal 3 126 2 2 2" xfId="10553" xr:uid="{97A394B8-C6B2-4F8D-8844-12366AAF8CE6}"/>
    <cellStyle name="Normal 3 126 2 2 2 2" xfId="10554" xr:uid="{76F6A2D6-0611-4CEE-BF67-43ACC5663A47}"/>
    <cellStyle name="Normal 3 126 2 2 2 2 2" xfId="10555" xr:uid="{678BDF19-B696-4B19-ABC1-D470218FF5C0}"/>
    <cellStyle name="Normal 3 126 2 2 2 3" xfId="10556" xr:uid="{9B94E3F3-0075-4FDE-A21A-1DFB555BA3A7}"/>
    <cellStyle name="Normal 3 126 2 2 3" xfId="10557" xr:uid="{04D57548-A971-4DD2-B3C3-1353AE893787}"/>
    <cellStyle name="Normal 3 126 2 2 3 2" xfId="10558" xr:uid="{82B8D8D8-C9DF-4364-BB6E-32B3B14B0347}"/>
    <cellStyle name="Normal 3 126 2 2 3 2 2" xfId="10559" xr:uid="{BAC2092C-63EE-4D24-8A77-6321D4773A46}"/>
    <cellStyle name="Normal 3 126 2 2 3 3" xfId="10560" xr:uid="{6855F6AB-2EE6-49E1-B30E-61F54A7AF63F}"/>
    <cellStyle name="Normal 3 126 2 2 4" xfId="10561" xr:uid="{33ECB2C2-945E-4CFB-9DDF-BAE8DB5CFF85}"/>
    <cellStyle name="Normal 3 126 2 2 4 2" xfId="10562" xr:uid="{563A542B-2828-49FA-8C1D-087E8495DA18}"/>
    <cellStyle name="Normal 3 126 2 2 5" xfId="10563" xr:uid="{C4B0B947-E352-46BA-9E64-2F8F1FFBB11B}"/>
    <cellStyle name="Normal 3 126 2 3" xfId="10564" xr:uid="{B0603461-C78D-4133-B392-177673F36DF8}"/>
    <cellStyle name="Normal 3 126 2 3 2" xfId="10565" xr:uid="{D485A629-D5B4-41C2-A5DA-0E2CA93DF04C}"/>
    <cellStyle name="Normal 3 126 2 3 2 2" xfId="10566" xr:uid="{852CFF21-696A-4F24-A2BD-F44716AE06CC}"/>
    <cellStyle name="Normal 3 126 2 3 2 2 2" xfId="10567" xr:uid="{DD354EB6-4081-43FB-94C4-75DD490D1A66}"/>
    <cellStyle name="Normal 3 126 2 3 2 3" xfId="10568" xr:uid="{0794FE07-5817-416B-9BAD-A0A154099D87}"/>
    <cellStyle name="Normal 3 126 2 3 3" xfId="10569" xr:uid="{F7AA59C8-1AAC-4212-AC0C-BF0BCFC3AA1F}"/>
    <cellStyle name="Normal 3 126 2 3 3 2" xfId="10570" xr:uid="{954547DE-29BB-449B-8D33-9500A9C003F1}"/>
    <cellStyle name="Normal 3 126 2 3 3 2 2" xfId="10571" xr:uid="{4ACAA2C8-487D-441F-A5DC-54A6C451DCA5}"/>
    <cellStyle name="Normal 3 126 2 3 3 3" xfId="10572" xr:uid="{82755F66-E4DF-443D-898D-9DE6D7DCA98E}"/>
    <cellStyle name="Normal 3 126 2 3 4" xfId="10573" xr:uid="{7193BE84-F992-473D-8BF7-067EEDB96085}"/>
    <cellStyle name="Normal 3 126 2 3 4 2" xfId="10574" xr:uid="{066AE875-C9A2-4788-9B85-BD6DB16C813F}"/>
    <cellStyle name="Normal 3 126 2 3 5" xfId="10575" xr:uid="{79858F0E-EA4A-4A01-85CD-41BAB5BC708D}"/>
    <cellStyle name="Normal 3 126 2 4" xfId="10576" xr:uid="{7F0B5694-3439-4C61-9303-8D284275FAB1}"/>
    <cellStyle name="Normal 3 126 2 4 2" xfId="10577" xr:uid="{13EEAE05-AF48-4099-96CF-D83D586D2E48}"/>
    <cellStyle name="Normal 3 126 2 4 2 2" xfId="10578" xr:uid="{C6965454-8DB8-4A64-BFBB-53DC81E19287}"/>
    <cellStyle name="Normal 3 126 2 4 2 2 2" xfId="10579" xr:uid="{1C62372D-2084-466F-9BC4-A8CF6F4ED293}"/>
    <cellStyle name="Normal 3 126 2 4 2 3" xfId="10580" xr:uid="{241F9093-B3E2-42E2-B2BE-959DF3C4C3DE}"/>
    <cellStyle name="Normal 3 126 2 4 3" xfId="10581" xr:uid="{54987949-AE06-4AAF-A26E-4EAE761F980F}"/>
    <cellStyle name="Normal 3 126 2 4 3 2" xfId="10582" xr:uid="{BD82CAA8-D1D8-453D-9104-26F4271DC264}"/>
    <cellStyle name="Normal 3 126 2 4 3 2 2" xfId="10583" xr:uid="{AA23B12F-7BC4-4926-B076-F28D8F466FC7}"/>
    <cellStyle name="Normal 3 126 2 4 3 3" xfId="10584" xr:uid="{EFC207B0-4AB4-42E1-BE94-D27D050ABD15}"/>
    <cellStyle name="Normal 3 126 2 4 4" xfId="10585" xr:uid="{72A73CD1-2A34-4E2C-B8D0-5F486C8EA150}"/>
    <cellStyle name="Normal 3 126 2 4 4 2" xfId="10586" xr:uid="{3237DFB5-038A-4624-81E5-FED05086D691}"/>
    <cellStyle name="Normal 3 126 2 4 5" xfId="10587" xr:uid="{E19E0F83-3E7F-495D-9DD6-EFCF43435F6E}"/>
    <cellStyle name="Normal 3 126 2 5" xfId="10588" xr:uid="{91E25508-7DEE-49CC-AEC2-ECEFB268D079}"/>
    <cellStyle name="Normal 3 126 2 5 2" xfId="10589" xr:uid="{64D831C7-C49C-4FBE-BEAA-99DC3F2F002B}"/>
    <cellStyle name="Normal 3 126 2 5 2 2" xfId="10590" xr:uid="{42766C41-0C73-4058-A501-7F00512DD227}"/>
    <cellStyle name="Normal 3 126 2 5 3" xfId="10591" xr:uid="{74B534D7-A502-46E7-ABCA-4EC2777F382B}"/>
    <cellStyle name="Normal 3 126 2 6" xfId="10592" xr:uid="{F93ED693-174C-4D1E-B198-6D400506BDD0}"/>
    <cellStyle name="Normal 3 126 2 6 2" xfId="10593" xr:uid="{D0911A94-7E1E-4020-B3D2-58DD9FA9C3F6}"/>
    <cellStyle name="Normal 3 126 2 6 2 2" xfId="10594" xr:uid="{02211CE7-C6E5-4227-BF86-B2C5B81A6857}"/>
    <cellStyle name="Normal 3 126 2 6 3" xfId="10595" xr:uid="{03075220-A677-435F-9675-44A8A9B3B50A}"/>
    <cellStyle name="Normal 3 126 2 7" xfId="10596" xr:uid="{333FEDB8-E404-4B4B-B98B-EB4774A45E30}"/>
    <cellStyle name="Normal 3 126 2 7 2" xfId="10597" xr:uid="{6959452F-A4BD-472D-AA17-19C8CFF3A780}"/>
    <cellStyle name="Normal 3 126 2 8" xfId="10598" xr:uid="{FA6E9025-4A55-4F60-ABC4-4FBAB4C6DB80}"/>
    <cellStyle name="Normal 3 126 2_15NS" xfId="10599" xr:uid="{BFD7E88F-D2C5-4BD1-B70F-9B334D2CE22A}"/>
    <cellStyle name="Normal 3 126 3" xfId="10600" xr:uid="{D45C6660-A4C4-4723-8051-2939F8313DED}"/>
    <cellStyle name="Normal 3 126 3 2" xfId="10601" xr:uid="{72732F93-2970-4767-982F-A340DD908BB4}"/>
    <cellStyle name="Normal 3 126 3 2 2" xfId="10602" xr:uid="{656E22DD-E6F4-4022-8D8D-04406411008C}"/>
    <cellStyle name="Normal 3 126 3 2 2 2" xfId="10603" xr:uid="{9504B175-66B8-4FAA-BC3B-2EE3BEF7E2B6}"/>
    <cellStyle name="Normal 3 126 3 2 3" xfId="10604" xr:uid="{6EE4832D-DEAF-47D2-82C4-85A7568037DD}"/>
    <cellStyle name="Normal 3 126 3 3" xfId="10605" xr:uid="{46F34CA7-9A2A-4398-8640-FA65F2699CDD}"/>
    <cellStyle name="Normal 3 126 3 3 2" xfId="10606" xr:uid="{1D6A165A-9BB3-4AA5-BF5D-976F3EB53FF5}"/>
    <cellStyle name="Normal 3 126 3 3 2 2" xfId="10607" xr:uid="{F36417A0-7249-46BD-A6BF-1703581F8FDE}"/>
    <cellStyle name="Normal 3 126 3 3 3" xfId="10608" xr:uid="{F4396A4E-7DEA-48C6-A23B-00B8091D8C96}"/>
    <cellStyle name="Normal 3 126 3 4" xfId="10609" xr:uid="{6F304B55-951B-46F3-87D7-A1D62E7ADD9D}"/>
    <cellStyle name="Normal 3 126 3 4 2" xfId="10610" xr:uid="{C7045942-891E-4674-AD14-5FC9B4FFF99A}"/>
    <cellStyle name="Normal 3 126 3 5" xfId="10611" xr:uid="{C5DF1021-9712-4529-A9DE-91D2A9E19FAA}"/>
    <cellStyle name="Normal 3 126 4" xfId="10612" xr:uid="{01AB47AE-6C4B-4428-ADF3-1A0FC7BFBD8B}"/>
    <cellStyle name="Normal 3 126 4 2" xfId="10613" xr:uid="{72985D41-030E-45F8-848B-53EEC2884E82}"/>
    <cellStyle name="Normal 3 126 4 2 2" xfId="10614" xr:uid="{5881FA65-479D-4AA3-9C5B-A192BC02944D}"/>
    <cellStyle name="Normal 3 126 4 2 2 2" xfId="10615" xr:uid="{16217E3F-B4D4-4D56-9856-D0E2306D0C83}"/>
    <cellStyle name="Normal 3 126 4 2 3" xfId="10616" xr:uid="{65CDC66A-E839-402A-9A5D-E8CE614ADC5F}"/>
    <cellStyle name="Normal 3 126 4 3" xfId="10617" xr:uid="{DE27AAFF-0214-4E4E-836B-0DEA593A8817}"/>
    <cellStyle name="Normal 3 126 4 3 2" xfId="10618" xr:uid="{07EEFC80-5D51-4091-B847-4DA0AD9398C8}"/>
    <cellStyle name="Normal 3 126 4 3 2 2" xfId="10619" xr:uid="{F56A6D0C-DEB0-43DA-8AE2-737879047271}"/>
    <cellStyle name="Normal 3 126 4 3 3" xfId="10620" xr:uid="{84A7ADB8-F507-4BA3-9B5E-2D522AFA7831}"/>
    <cellStyle name="Normal 3 126 4 4" xfId="10621" xr:uid="{9577EE0E-5559-4ECB-9A27-261FF1AC0239}"/>
    <cellStyle name="Normal 3 126 4 4 2" xfId="10622" xr:uid="{D3139717-54BD-4E7F-A6AA-298D529559E5}"/>
    <cellStyle name="Normal 3 126 4 5" xfId="10623" xr:uid="{7BF93C0A-A1EC-442D-B586-2F3B206516D2}"/>
    <cellStyle name="Normal 3 126 5" xfId="10624" xr:uid="{C5B49083-A3FA-48E5-B941-875FD928C43D}"/>
    <cellStyle name="Normal 3 126 5 2" xfId="10625" xr:uid="{29701A48-B80D-48DA-9400-8FA72C5A80A7}"/>
    <cellStyle name="Normal 3 126 5 2 2" xfId="10626" xr:uid="{23CBC5E2-5695-4BF4-BE53-1D528EEDE0E2}"/>
    <cellStyle name="Normal 3 126 5 2 2 2" xfId="10627" xr:uid="{140F16C8-694C-41E6-ACCA-DA3DC8A1062F}"/>
    <cellStyle name="Normal 3 126 5 2 3" xfId="10628" xr:uid="{3563A218-6C80-4A7F-A68E-18F5199067EB}"/>
    <cellStyle name="Normal 3 126 5 3" xfId="10629" xr:uid="{74C83A16-E7C3-4399-B432-F44C84135622}"/>
    <cellStyle name="Normal 3 126 5 3 2" xfId="10630" xr:uid="{480294E1-E9EB-4451-8C67-D39E63CB8461}"/>
    <cellStyle name="Normal 3 126 5 3 2 2" xfId="10631" xr:uid="{CB0DFF92-4AB9-49C1-9701-57E41CF4F6B2}"/>
    <cellStyle name="Normal 3 126 5 3 3" xfId="10632" xr:uid="{46D09564-943A-4C63-B3EF-9E80E0C1BFED}"/>
    <cellStyle name="Normal 3 126 5 4" xfId="10633" xr:uid="{C02425A3-3250-4419-86CB-59EC3590B482}"/>
    <cellStyle name="Normal 3 126 5 4 2" xfId="10634" xr:uid="{BB58427D-8817-4709-9E2A-5F6FF9F0E898}"/>
    <cellStyle name="Normal 3 126 5 5" xfId="10635" xr:uid="{206EFEFA-045A-4DED-A176-B984087E29A5}"/>
    <cellStyle name="Normal 3 126 6" xfId="10636" xr:uid="{6600C274-9A9A-4004-BD54-D8C39242A119}"/>
    <cellStyle name="Normal 3 126 6 2" xfId="10637" xr:uid="{5F55F5DB-3B5A-4681-B4BC-95CD5CDB08E3}"/>
    <cellStyle name="Normal 3 126 6 2 2" xfId="10638" xr:uid="{F7EB83E7-012E-4912-A389-20E3435A0614}"/>
    <cellStyle name="Normal 3 126 6 3" xfId="10639" xr:uid="{549481B2-656F-416B-9F1E-EBA0C348F9F3}"/>
    <cellStyle name="Normal 3 126 7" xfId="10640" xr:uid="{87BC3227-0F58-4EA4-B32D-DFB0F67EF7E3}"/>
    <cellStyle name="Normal 3 126 7 2" xfId="10641" xr:uid="{5E81DD24-50FF-45D2-A5AE-C880F92D5E85}"/>
    <cellStyle name="Normal 3 126 7 2 2" xfId="10642" xr:uid="{2091684E-62DE-448C-BB2A-B9DD1D510695}"/>
    <cellStyle name="Normal 3 126 7 3" xfId="10643" xr:uid="{9352E897-2C05-4A48-97BB-A650A0217083}"/>
    <cellStyle name="Normal 3 126 8" xfId="10644" xr:uid="{99DAE8CC-A26C-49AB-ACA1-298B3AAF362A}"/>
    <cellStyle name="Normal 3 126 8 2" xfId="10645" xr:uid="{2E2059F5-C536-4AC7-9591-5087E5C255B1}"/>
    <cellStyle name="Normal 3 126 9" xfId="10646" xr:uid="{F6D37CD3-B2CD-4438-A381-127E92065FBE}"/>
    <cellStyle name="Normal 3 126_05DS" xfId="10647" xr:uid="{8DFF7A81-93FA-4212-A132-E09D832EEE56}"/>
    <cellStyle name="Normal 3 127" xfId="10648" xr:uid="{28695F77-A047-43DB-876D-D9CC1C867EF3}"/>
    <cellStyle name="Normal 3 127 2" xfId="10649" xr:uid="{8A9BFAFA-EB54-4D6E-91DF-8233FE71C308}"/>
    <cellStyle name="Normal 3 127 2 2" xfId="10650" xr:uid="{F35F38C7-5EEA-4301-8385-D720714F2EE4}"/>
    <cellStyle name="Normal 3 127 2 2 2" xfId="10651" xr:uid="{5B92E876-CA15-4895-8875-AFC2EBE3909F}"/>
    <cellStyle name="Normal 3 127 2 2 2 2" xfId="10652" xr:uid="{3A75B084-9053-479F-B671-27AA6713DBB2}"/>
    <cellStyle name="Normal 3 127 2 2 2 2 2" xfId="10653" xr:uid="{BDF1DE5D-3AAB-43A8-BBAA-CAD8ABD25B96}"/>
    <cellStyle name="Normal 3 127 2 2 2 3" xfId="10654" xr:uid="{E308F732-AFCF-4D4B-9F3B-01DB7DE68221}"/>
    <cellStyle name="Normal 3 127 2 2 3" xfId="10655" xr:uid="{7C87EB43-8055-4124-9DDD-C9075AF98A32}"/>
    <cellStyle name="Normal 3 127 2 2 3 2" xfId="10656" xr:uid="{454D6E7E-886E-4F71-992D-F3A331F15B61}"/>
    <cellStyle name="Normal 3 127 2 2 3 2 2" xfId="10657" xr:uid="{EC65B4A8-2C92-4E8D-BA9E-5B6309E1AD00}"/>
    <cellStyle name="Normal 3 127 2 2 3 3" xfId="10658" xr:uid="{42EC29A0-41D4-4D77-A322-48EA82351864}"/>
    <cellStyle name="Normal 3 127 2 2 4" xfId="10659" xr:uid="{DB019480-8180-404D-BE5B-6D016A3193E7}"/>
    <cellStyle name="Normal 3 127 2 2 4 2" xfId="10660" xr:uid="{8E3FFDE4-45BC-4230-9883-0474D438AABF}"/>
    <cellStyle name="Normal 3 127 2 2 5" xfId="10661" xr:uid="{B1F9A61A-B3BA-474C-AAAB-BA4C691A9268}"/>
    <cellStyle name="Normal 3 127 2 3" xfId="10662" xr:uid="{38BB17A4-DA8D-42A2-BCA2-37ADCCA9A189}"/>
    <cellStyle name="Normal 3 127 2 3 2" xfId="10663" xr:uid="{4EA5490E-106D-4432-BB51-098FCF8E11EC}"/>
    <cellStyle name="Normal 3 127 2 3 2 2" xfId="10664" xr:uid="{02B6DCC8-91AA-4786-A06D-D18941885101}"/>
    <cellStyle name="Normal 3 127 2 3 2 2 2" xfId="10665" xr:uid="{0208FCE9-3947-40DF-831C-A67A469D0D1A}"/>
    <cellStyle name="Normal 3 127 2 3 2 3" xfId="10666" xr:uid="{71B298C8-785B-44CB-835A-4AA83C8F14FB}"/>
    <cellStyle name="Normal 3 127 2 3 3" xfId="10667" xr:uid="{F8F77566-7D25-45DF-A72E-A1673CD9D9FD}"/>
    <cellStyle name="Normal 3 127 2 3 3 2" xfId="10668" xr:uid="{8DE7F33E-146C-4FC8-AAB4-3A5FF00FCD98}"/>
    <cellStyle name="Normal 3 127 2 3 3 2 2" xfId="10669" xr:uid="{04836CF6-A54E-4604-9875-221B77B17B16}"/>
    <cellStyle name="Normal 3 127 2 3 3 3" xfId="10670" xr:uid="{62EC2639-4007-491D-B6ED-E074A55FFDCD}"/>
    <cellStyle name="Normal 3 127 2 3 4" xfId="10671" xr:uid="{A89183D1-A189-4C1F-9883-97AD8EC224EA}"/>
    <cellStyle name="Normal 3 127 2 3 4 2" xfId="10672" xr:uid="{980CAC60-DF34-493A-AE7C-0CB0EC7F3113}"/>
    <cellStyle name="Normal 3 127 2 3 5" xfId="10673" xr:uid="{CE6486CB-C8A2-48CB-8613-0279635A4D10}"/>
    <cellStyle name="Normal 3 127 2 4" xfId="10674" xr:uid="{6ED2CDD6-5065-446A-8A3E-751597CCA8EE}"/>
    <cellStyle name="Normal 3 127 2 4 2" xfId="10675" xr:uid="{FA5DC3BC-6FF6-4A47-9D8C-805FF221B9AB}"/>
    <cellStyle name="Normal 3 127 2 4 2 2" xfId="10676" xr:uid="{DBDF6B8B-790B-4F30-AA00-1B8D389C74AB}"/>
    <cellStyle name="Normal 3 127 2 4 2 2 2" xfId="10677" xr:uid="{E3B0EC9F-3F17-4A4F-B5BB-048B6B6B1F31}"/>
    <cellStyle name="Normal 3 127 2 4 2 3" xfId="10678" xr:uid="{B1EE66C7-19D5-4D9D-AB5D-CA498410CB51}"/>
    <cellStyle name="Normal 3 127 2 4 3" xfId="10679" xr:uid="{F706D39F-623C-4A01-98B1-EEDFB81AE336}"/>
    <cellStyle name="Normal 3 127 2 4 3 2" xfId="10680" xr:uid="{4A47CB0B-B0B8-4E98-9B5A-8FA063359025}"/>
    <cellStyle name="Normal 3 127 2 4 3 2 2" xfId="10681" xr:uid="{8BD85D93-C692-40BC-9FCC-32B8F7AE8082}"/>
    <cellStyle name="Normal 3 127 2 4 3 3" xfId="10682" xr:uid="{A2729FCE-F184-4682-AB38-FE552546ED04}"/>
    <cellStyle name="Normal 3 127 2 4 4" xfId="10683" xr:uid="{4EF7E446-1C49-43B2-8532-B92CE3866E76}"/>
    <cellStyle name="Normal 3 127 2 4 4 2" xfId="10684" xr:uid="{C9B40E02-A30C-427D-913D-85E7A5007829}"/>
    <cellStyle name="Normal 3 127 2 4 5" xfId="10685" xr:uid="{F3DDA415-2157-4A50-8E76-EB6334EE53F4}"/>
    <cellStyle name="Normal 3 127 2 5" xfId="10686" xr:uid="{5A5F17A6-E578-475A-AA47-6B1DE1CC5DA9}"/>
    <cellStyle name="Normal 3 127 2 5 2" xfId="10687" xr:uid="{E0FD72F0-FC19-4895-9ED0-D149324FF759}"/>
    <cellStyle name="Normal 3 127 2 5 2 2" xfId="10688" xr:uid="{458D3650-C116-4C3F-A445-019BFBF38D75}"/>
    <cellStyle name="Normal 3 127 2 5 3" xfId="10689" xr:uid="{0B85638F-C012-4CFD-9F8A-D2F888A4BE80}"/>
    <cellStyle name="Normal 3 127 2 6" xfId="10690" xr:uid="{FD1CAC2A-E9AB-4719-937F-17B1D3E69117}"/>
    <cellStyle name="Normal 3 127 2 6 2" xfId="10691" xr:uid="{3BB628B1-75A8-4268-A8E7-E97724ED34D9}"/>
    <cellStyle name="Normal 3 127 2 6 2 2" xfId="10692" xr:uid="{7768FB5B-A4B6-4F8D-B00D-D8F56E562C07}"/>
    <cellStyle name="Normal 3 127 2 6 3" xfId="10693" xr:uid="{30520A5F-9960-4DD4-838B-A5C8F495D195}"/>
    <cellStyle name="Normal 3 127 2 7" xfId="10694" xr:uid="{54ED5588-3009-48BF-93CA-7F40CBC5218E}"/>
    <cellStyle name="Normal 3 127 2 7 2" xfId="10695" xr:uid="{C2C2AE9A-430B-4F5D-B17D-FF8FDEBF5BBB}"/>
    <cellStyle name="Normal 3 127 2 8" xfId="10696" xr:uid="{D38AC64C-A735-45A2-A19B-30C24FF579F3}"/>
    <cellStyle name="Normal 3 127 2_15NS" xfId="10697" xr:uid="{DCF51391-A046-4B0E-9D1C-C39944B37EE6}"/>
    <cellStyle name="Normal 3 127 3" xfId="10698" xr:uid="{E114077F-510F-4FB5-9E60-DE546F8AE611}"/>
    <cellStyle name="Normal 3 127 3 2" xfId="10699" xr:uid="{7E8ABB16-6957-4599-821A-031C6722B79D}"/>
    <cellStyle name="Normal 3 127 3 2 2" xfId="10700" xr:uid="{CB075A11-6F5E-4F96-A118-5CC39EA9A485}"/>
    <cellStyle name="Normal 3 127 3 2 2 2" xfId="10701" xr:uid="{10193667-8335-4403-BCA0-FF421E0B1D67}"/>
    <cellStyle name="Normal 3 127 3 2 3" xfId="10702" xr:uid="{E9A919B8-D5F8-45C8-BCC7-7F68D20BF323}"/>
    <cellStyle name="Normal 3 127 3 3" xfId="10703" xr:uid="{FF71368E-5ACB-49D8-BA2D-5CC3B2D88182}"/>
    <cellStyle name="Normal 3 127 3 3 2" xfId="10704" xr:uid="{BF57F068-0D55-4D5B-B264-465110F47664}"/>
    <cellStyle name="Normal 3 127 3 3 2 2" xfId="10705" xr:uid="{0F83408F-8BC4-4A99-A1EF-2F4B6CBE752B}"/>
    <cellStyle name="Normal 3 127 3 3 3" xfId="10706" xr:uid="{E38A0324-81A6-425F-ABFC-9CB887A1E4E2}"/>
    <cellStyle name="Normal 3 127 3 4" xfId="10707" xr:uid="{19E9B934-6D55-4015-89E4-F5C0422DB3E5}"/>
    <cellStyle name="Normal 3 127 3 4 2" xfId="10708" xr:uid="{F04168B6-6584-463B-8E99-288190F32290}"/>
    <cellStyle name="Normal 3 127 3 5" xfId="10709" xr:uid="{23022AF7-E662-43B0-910F-538A31B351CC}"/>
    <cellStyle name="Normal 3 127 4" xfId="10710" xr:uid="{E005F6F1-2090-41DC-8EBA-15036DF0E790}"/>
    <cellStyle name="Normal 3 127 4 2" xfId="10711" xr:uid="{EEE1F53C-E556-40C8-8D5A-3F6E557D62B8}"/>
    <cellStyle name="Normal 3 127 4 2 2" xfId="10712" xr:uid="{A5C5D809-2F0D-42BA-AA48-F51ACBA73EF2}"/>
    <cellStyle name="Normal 3 127 4 2 2 2" xfId="10713" xr:uid="{EC355F01-3E53-4A57-90A1-45F8F84CB42D}"/>
    <cellStyle name="Normal 3 127 4 2 3" xfId="10714" xr:uid="{CC5EFB24-BE6A-49B5-B0A7-4D7081C54E0D}"/>
    <cellStyle name="Normal 3 127 4 3" xfId="10715" xr:uid="{EF45F2BA-B5A3-41DA-917E-71EEF27EB48E}"/>
    <cellStyle name="Normal 3 127 4 3 2" xfId="10716" xr:uid="{BB9C8C53-A8DF-4B1D-BC87-11E59E2619CC}"/>
    <cellStyle name="Normal 3 127 4 3 2 2" xfId="10717" xr:uid="{CF0DAAAE-DE34-465D-BBCC-EC1BC91379ED}"/>
    <cellStyle name="Normal 3 127 4 3 3" xfId="10718" xr:uid="{04EA51BE-9D95-417E-86AA-8872CE9EAC61}"/>
    <cellStyle name="Normal 3 127 4 4" xfId="10719" xr:uid="{B9A8C0CA-A4B1-4145-BC13-530408987871}"/>
    <cellStyle name="Normal 3 127 4 4 2" xfId="10720" xr:uid="{A931063F-AA7B-4ED9-B8D6-69DB8991D3FA}"/>
    <cellStyle name="Normal 3 127 4 5" xfId="10721" xr:uid="{CF6B8E4B-CC6C-4F0E-8F0C-43C7D4FFD1A1}"/>
    <cellStyle name="Normal 3 127 5" xfId="10722" xr:uid="{10D77943-6D7D-4DCF-A779-EE82F15C54CE}"/>
    <cellStyle name="Normal 3 127 5 2" xfId="10723" xr:uid="{5021D5EA-87FA-4615-B8D0-F5C02C4F8DBA}"/>
    <cellStyle name="Normal 3 127 5 2 2" xfId="10724" xr:uid="{5D9712DB-3ECC-41C0-9212-E0CE4DE9DFF3}"/>
    <cellStyle name="Normal 3 127 5 2 2 2" xfId="10725" xr:uid="{3652850C-A881-4450-B9D0-6EE4F61232A1}"/>
    <cellStyle name="Normal 3 127 5 2 3" xfId="10726" xr:uid="{B01BAAC0-A758-472A-A9E1-4342119E38A9}"/>
    <cellStyle name="Normal 3 127 5 3" xfId="10727" xr:uid="{12A526DE-2369-4AF3-AFD8-46B9BE8C2BC4}"/>
    <cellStyle name="Normal 3 127 5 3 2" xfId="10728" xr:uid="{4022B634-F840-4611-B851-73FEDECD604C}"/>
    <cellStyle name="Normal 3 127 5 3 2 2" xfId="10729" xr:uid="{A64ECBB9-27EB-4B20-BDE4-E9DD76E42FB8}"/>
    <cellStyle name="Normal 3 127 5 3 3" xfId="10730" xr:uid="{3BFB913B-094F-49E3-A628-161A5921BE43}"/>
    <cellStyle name="Normal 3 127 5 4" xfId="10731" xr:uid="{203AAC62-F3D2-43BC-8326-B64E9091EEBF}"/>
    <cellStyle name="Normal 3 127 5 4 2" xfId="10732" xr:uid="{258E792C-C4A5-4338-B1BD-EE3991A915EC}"/>
    <cellStyle name="Normal 3 127 5 5" xfId="10733" xr:uid="{C5DA3579-656E-4F85-9E85-C4CF822D19B7}"/>
    <cellStyle name="Normal 3 127 6" xfId="10734" xr:uid="{6F029AC6-2A1F-4F32-8ABA-365A3A5187CE}"/>
    <cellStyle name="Normal 3 127 6 2" xfId="10735" xr:uid="{C589F319-67C9-4AC9-B5C2-4D23BB163133}"/>
    <cellStyle name="Normal 3 127 6 2 2" xfId="10736" xr:uid="{E871B215-F04D-44E3-811D-BDCCAED01E5C}"/>
    <cellStyle name="Normal 3 127 6 3" xfId="10737" xr:uid="{BFAF01B3-C84E-4998-93FC-3BDEC517EED3}"/>
    <cellStyle name="Normal 3 127 7" xfId="10738" xr:uid="{D5F11D62-F7A3-4ED2-94C7-0F7C4C6AEB3C}"/>
    <cellStyle name="Normal 3 127 7 2" xfId="10739" xr:uid="{2C2F160B-7D63-469B-81E2-F804CA8072E4}"/>
    <cellStyle name="Normal 3 127 7 2 2" xfId="10740" xr:uid="{FF8CD5EE-EF59-4957-9E09-1F88EC0DC329}"/>
    <cellStyle name="Normal 3 127 7 3" xfId="10741" xr:uid="{5C586BAC-1338-44AB-B55E-FC838F6BB195}"/>
    <cellStyle name="Normal 3 127 8" xfId="10742" xr:uid="{04669FA0-37A4-4847-A3EB-D655BAD876E7}"/>
    <cellStyle name="Normal 3 127 8 2" xfId="10743" xr:uid="{E7DD76C7-4676-4D6F-8D97-590D5B8741D2}"/>
    <cellStyle name="Normal 3 127 9" xfId="10744" xr:uid="{43C6B06F-32A5-4E43-A479-3DABF507A3F0}"/>
    <cellStyle name="Normal 3 127_05DS" xfId="10745" xr:uid="{E01F326A-2727-490C-A710-D4ED829D7960}"/>
    <cellStyle name="Normal 3 128" xfId="10746" xr:uid="{470FDC35-A250-45F5-AD1D-5C16F5B135B6}"/>
    <cellStyle name="Normal 3 128 2" xfId="10747" xr:uid="{D099ADA3-98D9-4A96-912D-321FC0691D5A}"/>
    <cellStyle name="Normal 3 128 2 2" xfId="10748" xr:uid="{D2BEBCFB-E49C-400A-A040-044E5709108F}"/>
    <cellStyle name="Normal 3 128 2 2 2" xfId="10749" xr:uid="{4DB45830-ADDB-4BD2-A9B5-6325C1F012B3}"/>
    <cellStyle name="Normal 3 128 2 2 2 2" xfId="10750" xr:uid="{DFD693A8-58E4-4708-A154-BA5D61A10C90}"/>
    <cellStyle name="Normal 3 128 2 2 2 2 2" xfId="10751" xr:uid="{CE1541E7-728B-4DB3-8CED-622D27B53700}"/>
    <cellStyle name="Normal 3 128 2 2 2 3" xfId="10752" xr:uid="{38FBF13E-B6EF-45C6-98E8-0565A5D48691}"/>
    <cellStyle name="Normal 3 128 2 2 3" xfId="10753" xr:uid="{F18CCD9D-7C15-4B6B-B0D3-6E79A708BEE2}"/>
    <cellStyle name="Normal 3 128 2 2 3 2" xfId="10754" xr:uid="{F6BF265D-DEE2-437C-96D4-30B9D644BC7B}"/>
    <cellStyle name="Normal 3 128 2 2 3 2 2" xfId="10755" xr:uid="{0B4DEC54-50A6-4443-A49A-5CAB6467F025}"/>
    <cellStyle name="Normal 3 128 2 2 3 3" xfId="10756" xr:uid="{D94D1C15-EC0B-4DDD-92F3-8D98B5D19802}"/>
    <cellStyle name="Normal 3 128 2 2 4" xfId="10757" xr:uid="{6211AECD-FB73-46F8-BE75-AD79CE340510}"/>
    <cellStyle name="Normal 3 128 2 2 4 2" xfId="10758" xr:uid="{1160C236-5EF9-4C3D-B400-0AFD0095D47F}"/>
    <cellStyle name="Normal 3 128 2 2 5" xfId="10759" xr:uid="{254D20C7-AD30-4643-BF11-4854745F3A2B}"/>
    <cellStyle name="Normal 3 128 2 3" xfId="10760" xr:uid="{0B2A2B4C-7E02-4DD8-8592-653EA7A256E5}"/>
    <cellStyle name="Normal 3 128 2 3 2" xfId="10761" xr:uid="{EA7DD7D0-AB3E-4F0C-800E-8E1284536A2A}"/>
    <cellStyle name="Normal 3 128 2 3 2 2" xfId="10762" xr:uid="{851E4C62-E212-4675-861E-7E0157C7586A}"/>
    <cellStyle name="Normal 3 128 2 3 2 2 2" xfId="10763" xr:uid="{F0F6D338-DDF9-4F7E-96F3-BB38A4706186}"/>
    <cellStyle name="Normal 3 128 2 3 2 3" xfId="10764" xr:uid="{6E1D881B-C07F-46E7-9207-05B63CDA1DA0}"/>
    <cellStyle name="Normal 3 128 2 3 3" xfId="10765" xr:uid="{916F8580-DBF3-415A-93EB-6D6EC50C7A8E}"/>
    <cellStyle name="Normal 3 128 2 3 3 2" xfId="10766" xr:uid="{F89451B2-2E4A-4B05-AAA2-1A611D74A644}"/>
    <cellStyle name="Normal 3 128 2 3 3 2 2" xfId="10767" xr:uid="{CBB4FF0D-8AA1-4222-962E-6169AA698679}"/>
    <cellStyle name="Normal 3 128 2 3 3 3" xfId="10768" xr:uid="{D454C21F-87C0-4155-9066-A792366D8A5D}"/>
    <cellStyle name="Normal 3 128 2 3 4" xfId="10769" xr:uid="{D7F2F4FB-3792-4EAA-A284-5452B5BCC536}"/>
    <cellStyle name="Normal 3 128 2 3 4 2" xfId="10770" xr:uid="{E0ACC2A2-B460-4845-B951-BD0F2CEB2E1E}"/>
    <cellStyle name="Normal 3 128 2 3 5" xfId="10771" xr:uid="{D5F1F897-A15D-4899-9D8C-C1F1A0ACD502}"/>
    <cellStyle name="Normal 3 128 2 4" xfId="10772" xr:uid="{29357C2E-6395-421E-9995-C778C47DDD4D}"/>
    <cellStyle name="Normal 3 128 2 4 2" xfId="10773" xr:uid="{01800461-1690-4523-8DB6-1606AFD77BBC}"/>
    <cellStyle name="Normal 3 128 2 4 2 2" xfId="10774" xr:uid="{0D9D5ABD-C545-4635-BC16-09F73D33FD91}"/>
    <cellStyle name="Normal 3 128 2 4 2 2 2" xfId="10775" xr:uid="{6502833F-8368-4C71-B1A5-968394114DBC}"/>
    <cellStyle name="Normal 3 128 2 4 2 3" xfId="10776" xr:uid="{3CE0F9CE-B1F1-4342-A23D-EEF17BA7AD62}"/>
    <cellStyle name="Normal 3 128 2 4 3" xfId="10777" xr:uid="{CF03A021-7CB2-4C66-8AAB-746F40ECD6A6}"/>
    <cellStyle name="Normal 3 128 2 4 3 2" xfId="10778" xr:uid="{59E94C06-3B58-48CC-9B20-09904AA83938}"/>
    <cellStyle name="Normal 3 128 2 4 3 2 2" xfId="10779" xr:uid="{783528B2-B28B-4BB4-9899-31E4764A50AC}"/>
    <cellStyle name="Normal 3 128 2 4 3 3" xfId="10780" xr:uid="{200B3FAD-8C13-4CF2-A3C3-D3494CC01F7F}"/>
    <cellStyle name="Normal 3 128 2 4 4" xfId="10781" xr:uid="{35B0B6EA-9825-4183-9CE2-0DF7483CA9E4}"/>
    <cellStyle name="Normal 3 128 2 4 4 2" xfId="10782" xr:uid="{28570779-CA23-4979-86B9-8DFCC8510230}"/>
    <cellStyle name="Normal 3 128 2 4 5" xfId="10783" xr:uid="{FAE30BB6-B04B-4FA3-8CBD-7DBDCB458D92}"/>
    <cellStyle name="Normal 3 128 2 5" xfId="10784" xr:uid="{3CAB7E0F-29C3-4B19-8140-DB65F456233D}"/>
    <cellStyle name="Normal 3 128 2 5 2" xfId="10785" xr:uid="{7CA8471E-452D-4B06-9DAC-A600E966B8BC}"/>
    <cellStyle name="Normal 3 128 2 5 2 2" xfId="10786" xr:uid="{09DCED42-8D7C-4806-8180-10BF99A27B3D}"/>
    <cellStyle name="Normal 3 128 2 5 3" xfId="10787" xr:uid="{D7D61667-96A8-45F8-B98F-BAF7B9B58DC4}"/>
    <cellStyle name="Normal 3 128 2 6" xfId="10788" xr:uid="{206F380D-0EB7-4743-9E6E-D0EE85A43EEF}"/>
    <cellStyle name="Normal 3 128 2 6 2" xfId="10789" xr:uid="{F0484EA2-BD5B-449B-9688-4FCE7D38F567}"/>
    <cellStyle name="Normal 3 128 2 6 2 2" xfId="10790" xr:uid="{1C76A82E-12A0-4844-B720-C2F021908B23}"/>
    <cellStyle name="Normal 3 128 2 6 3" xfId="10791" xr:uid="{5A54463B-463F-49FB-BC61-5B876F389888}"/>
    <cellStyle name="Normal 3 128 2 7" xfId="10792" xr:uid="{B795215C-94B9-49D8-869D-66DC0E70B574}"/>
    <cellStyle name="Normal 3 128 2 7 2" xfId="10793" xr:uid="{CF8B8A40-E0A8-44C5-8A62-5830C181115A}"/>
    <cellStyle name="Normal 3 128 2 8" xfId="10794" xr:uid="{DC71A3EB-0790-44F3-97FC-F7612A2268B8}"/>
    <cellStyle name="Normal 3 128 2_15NS" xfId="10795" xr:uid="{A650A087-4744-493F-BE5F-DA9D7B9DD43C}"/>
    <cellStyle name="Normal 3 128 3" xfId="10796" xr:uid="{A325FD7B-0CAC-46AD-B557-3335CD666CE3}"/>
    <cellStyle name="Normal 3 128 3 2" xfId="10797" xr:uid="{A2E03E1B-1911-40D4-9114-CFC501B20B75}"/>
    <cellStyle name="Normal 3 128 3 2 2" xfId="10798" xr:uid="{9BCBB57C-1211-43AC-994E-F0F4EE59DAAA}"/>
    <cellStyle name="Normal 3 128 3 2 2 2" xfId="10799" xr:uid="{C18AF7BE-0C98-439C-9D98-6AC0D62A59E4}"/>
    <cellStyle name="Normal 3 128 3 2 3" xfId="10800" xr:uid="{E50CAC90-5C16-4B5E-A81F-B6524DABA802}"/>
    <cellStyle name="Normal 3 128 3 3" xfId="10801" xr:uid="{DD778443-5115-4AC9-B36F-F8DC053530EE}"/>
    <cellStyle name="Normal 3 128 3 3 2" xfId="10802" xr:uid="{6CC82A60-591B-4D38-8061-8C1431045984}"/>
    <cellStyle name="Normal 3 128 3 3 2 2" xfId="10803" xr:uid="{176DD51D-5659-468B-ACE0-D998C5E05BA8}"/>
    <cellStyle name="Normal 3 128 3 3 3" xfId="10804" xr:uid="{02A64EF7-E0A5-429E-B2B9-894BD893FF14}"/>
    <cellStyle name="Normal 3 128 3 4" xfId="10805" xr:uid="{167AFC4D-1F8D-4711-AEB8-3F79A1201680}"/>
    <cellStyle name="Normal 3 128 3 4 2" xfId="10806" xr:uid="{E89E37C5-3A9C-487C-8858-2B489733382B}"/>
    <cellStyle name="Normal 3 128 3 5" xfId="10807" xr:uid="{992CD6AB-695F-46A2-B465-9F118D5B3E3C}"/>
    <cellStyle name="Normal 3 128 4" xfId="10808" xr:uid="{B421B213-358F-4857-95EC-11501C0D1B21}"/>
    <cellStyle name="Normal 3 128 4 2" xfId="10809" xr:uid="{2A5EC959-289E-4C57-9F82-EEE8F403E4C1}"/>
    <cellStyle name="Normal 3 128 4 2 2" xfId="10810" xr:uid="{E51D300F-199A-4588-A804-E5B33862ADF2}"/>
    <cellStyle name="Normal 3 128 4 2 2 2" xfId="10811" xr:uid="{C5040918-4936-4A0F-8A24-F18DE25B7387}"/>
    <cellStyle name="Normal 3 128 4 2 3" xfId="10812" xr:uid="{21907EAE-4881-4D19-A721-BB7E09E90C99}"/>
    <cellStyle name="Normal 3 128 4 3" xfId="10813" xr:uid="{32161358-85CC-4A07-8E1A-C61074A1478D}"/>
    <cellStyle name="Normal 3 128 4 3 2" xfId="10814" xr:uid="{CDC6C451-208E-4AB7-AB4B-5DA22D6896F9}"/>
    <cellStyle name="Normal 3 128 4 3 2 2" xfId="10815" xr:uid="{3CDAFEF7-2F96-4B8F-BDE7-38C053CD7BEC}"/>
    <cellStyle name="Normal 3 128 4 3 3" xfId="10816" xr:uid="{E2BB7125-E755-4CC5-BCDC-B0EDEEB0F0CD}"/>
    <cellStyle name="Normal 3 128 4 4" xfId="10817" xr:uid="{A511ABA6-A3DF-4582-B4DB-FE237B742E61}"/>
    <cellStyle name="Normal 3 128 4 4 2" xfId="10818" xr:uid="{BBF3A829-BB1A-4366-BEE8-6EC9C6906EE1}"/>
    <cellStyle name="Normal 3 128 4 5" xfId="10819" xr:uid="{B7E62CDD-587B-4265-9A78-DC20A046134F}"/>
    <cellStyle name="Normal 3 128 5" xfId="10820" xr:uid="{92C22254-055F-4D00-8B03-E31B796D952D}"/>
    <cellStyle name="Normal 3 128 5 2" xfId="10821" xr:uid="{AFEEAA98-8ED2-42A4-98D6-BE7AED4F09F1}"/>
    <cellStyle name="Normal 3 128 5 2 2" xfId="10822" xr:uid="{E0AFCFA8-A04C-43A6-AE1E-DE3037E882E5}"/>
    <cellStyle name="Normal 3 128 5 2 2 2" xfId="10823" xr:uid="{DD7A865A-A7F1-4230-BD44-CB0790173D3C}"/>
    <cellStyle name="Normal 3 128 5 2 3" xfId="10824" xr:uid="{EA216EFA-C951-4C55-AA28-03DDC79E26F2}"/>
    <cellStyle name="Normal 3 128 5 3" xfId="10825" xr:uid="{27C1E204-3053-4538-845D-81022F965A2A}"/>
    <cellStyle name="Normal 3 128 5 3 2" xfId="10826" xr:uid="{7AE53EDF-E424-4C5E-B157-BED31A3CB899}"/>
    <cellStyle name="Normal 3 128 5 3 2 2" xfId="10827" xr:uid="{E23264F5-5DE2-4E89-A75D-9F2C35EB6B2E}"/>
    <cellStyle name="Normal 3 128 5 3 3" xfId="10828" xr:uid="{0384BA4C-D31B-4757-A403-F35A8F81F5C4}"/>
    <cellStyle name="Normal 3 128 5 4" xfId="10829" xr:uid="{88AF4569-E6FD-4769-9AB9-D1C5C32E2998}"/>
    <cellStyle name="Normal 3 128 5 4 2" xfId="10830" xr:uid="{6EB781D6-6700-4BFB-BE6B-31593F7C3426}"/>
    <cellStyle name="Normal 3 128 5 5" xfId="10831" xr:uid="{BE632219-ADEB-471F-B2B1-A06754211BF3}"/>
    <cellStyle name="Normal 3 128 6" xfId="10832" xr:uid="{4BAB9C53-84A6-448B-BB8F-C5FBFCF3CFD5}"/>
    <cellStyle name="Normal 3 128 6 2" xfId="10833" xr:uid="{44C31909-25FB-412F-AADD-70ACBD39BF29}"/>
    <cellStyle name="Normal 3 128 6 2 2" xfId="10834" xr:uid="{2DAA4E6A-9BC4-4F36-B709-91B586CF9E38}"/>
    <cellStyle name="Normal 3 128 6 3" xfId="10835" xr:uid="{730564A6-72E0-4A1A-9F06-C0BB101B5C1E}"/>
    <cellStyle name="Normal 3 128 7" xfId="10836" xr:uid="{2B46E99C-E893-46E5-9452-FE88CD1B891D}"/>
    <cellStyle name="Normal 3 128 7 2" xfId="10837" xr:uid="{D6C94EF9-801A-41A4-9E66-2D987DB47989}"/>
    <cellStyle name="Normal 3 128 7 2 2" xfId="10838" xr:uid="{136D6B1D-9D4C-43A7-897A-CDB2C818CA4D}"/>
    <cellStyle name="Normal 3 128 7 3" xfId="10839" xr:uid="{64ABB763-704F-40A2-B824-80A613DAA1F3}"/>
    <cellStyle name="Normal 3 128 8" xfId="10840" xr:uid="{9CA5A97A-B5A4-4B6D-A259-F34B060CAA5F}"/>
    <cellStyle name="Normal 3 128 8 2" xfId="10841" xr:uid="{F6A28F6C-3555-41D5-9C57-46F1C14E2D72}"/>
    <cellStyle name="Normal 3 128 9" xfId="10842" xr:uid="{9A535B31-F6C2-4781-BB56-9E0CCB6B6E3A}"/>
    <cellStyle name="Normal 3 128_05DS" xfId="10843" xr:uid="{37CA6725-F9B4-4746-9788-09167B5E8E27}"/>
    <cellStyle name="Normal 3 129" xfId="10844" xr:uid="{6BB3F23B-4C8F-416F-A070-76C60DD02126}"/>
    <cellStyle name="Normal 3 129 2" xfId="10845" xr:uid="{4163DB01-F49A-487C-8E70-AF677D6FC519}"/>
    <cellStyle name="Normal 3 129 2 2" xfId="10846" xr:uid="{AC391CF1-2A4B-4D32-AAB8-27DFB9D435CC}"/>
    <cellStyle name="Normal 3 129 2 2 2" xfId="10847" xr:uid="{B07F8AA7-3FAD-4A7C-B266-B18677796AB6}"/>
    <cellStyle name="Normal 3 129 2 2 2 2" xfId="10848" xr:uid="{A4696088-21D0-41FC-8979-2706BAE2B7F8}"/>
    <cellStyle name="Normal 3 129 2 2 2 2 2" xfId="10849" xr:uid="{39B7CCE7-1D45-4780-BCDF-88F9A943058C}"/>
    <cellStyle name="Normal 3 129 2 2 2 3" xfId="10850" xr:uid="{37E3CF07-8753-4E0E-B7AD-4D5256E6DFDB}"/>
    <cellStyle name="Normal 3 129 2 2 3" xfId="10851" xr:uid="{43813864-86CB-4BA6-AFDE-4A1374241B8F}"/>
    <cellStyle name="Normal 3 129 2 2 3 2" xfId="10852" xr:uid="{43ACD723-3683-4954-967C-EC29F74C00ED}"/>
    <cellStyle name="Normal 3 129 2 2 3 2 2" xfId="10853" xr:uid="{D520D824-B14F-4D03-BFB7-CB081464DEBF}"/>
    <cellStyle name="Normal 3 129 2 2 3 3" xfId="10854" xr:uid="{32924FF6-4374-4A5C-B273-FC4BC0E17633}"/>
    <cellStyle name="Normal 3 129 2 2 4" xfId="10855" xr:uid="{3E8441E8-0382-48AB-928E-1BA828AA130A}"/>
    <cellStyle name="Normal 3 129 2 2 4 2" xfId="10856" xr:uid="{EA37786E-51E3-40D9-9265-482ED09CEF98}"/>
    <cellStyle name="Normal 3 129 2 2 5" xfId="10857" xr:uid="{670B34CB-4F5C-404D-8006-8D26679385EA}"/>
    <cellStyle name="Normal 3 129 2 3" xfId="10858" xr:uid="{C2392B13-B76F-4C92-91FC-2EBB0BAD22F7}"/>
    <cellStyle name="Normal 3 129 2 3 2" xfId="10859" xr:uid="{64A65016-4435-47DF-8D04-1A0E52B19789}"/>
    <cellStyle name="Normal 3 129 2 3 2 2" xfId="10860" xr:uid="{1D8B05C4-D7D7-4F76-BAD9-023FE0B02AD6}"/>
    <cellStyle name="Normal 3 129 2 3 2 2 2" xfId="10861" xr:uid="{DFCE144D-2B59-4618-8612-C7A4A84D89C2}"/>
    <cellStyle name="Normal 3 129 2 3 2 3" xfId="10862" xr:uid="{B47B118B-CC82-4C45-99CE-6B75A13E2DA2}"/>
    <cellStyle name="Normal 3 129 2 3 3" xfId="10863" xr:uid="{A01D1FB6-CE13-4663-A974-AB2F23F32A6E}"/>
    <cellStyle name="Normal 3 129 2 3 3 2" xfId="10864" xr:uid="{716EA43E-1C6C-4300-9C63-E9604A922CFB}"/>
    <cellStyle name="Normal 3 129 2 3 3 2 2" xfId="10865" xr:uid="{DEED9FDE-D871-4861-8508-54D0C337A42A}"/>
    <cellStyle name="Normal 3 129 2 3 3 3" xfId="10866" xr:uid="{116BEE27-75E2-49BA-A75A-B8A19D471333}"/>
    <cellStyle name="Normal 3 129 2 3 4" xfId="10867" xr:uid="{7BDEDEA2-3979-4734-90A5-AD932F7D65F4}"/>
    <cellStyle name="Normal 3 129 2 3 4 2" xfId="10868" xr:uid="{16A4D2C7-2A1E-40D8-9CA3-14BD0C4B4A9B}"/>
    <cellStyle name="Normal 3 129 2 3 5" xfId="10869" xr:uid="{FC1B78EC-8EBA-4867-9228-6110B3E7397D}"/>
    <cellStyle name="Normal 3 129 2 4" xfId="10870" xr:uid="{49BBA1F0-CC99-4126-8EC0-CE5732361F8F}"/>
    <cellStyle name="Normal 3 129 2 4 2" xfId="10871" xr:uid="{1EFB36E0-D9DC-4498-BF73-F7E0305350B3}"/>
    <cellStyle name="Normal 3 129 2 4 2 2" xfId="10872" xr:uid="{9124A0CE-C3CF-45AF-8C59-ACECD66C7111}"/>
    <cellStyle name="Normal 3 129 2 4 2 2 2" xfId="10873" xr:uid="{C1679D98-9EE0-45CC-8314-D896BB222271}"/>
    <cellStyle name="Normal 3 129 2 4 2 3" xfId="10874" xr:uid="{6579B7C7-E811-4876-8BDD-2CC4B69B3471}"/>
    <cellStyle name="Normal 3 129 2 4 3" xfId="10875" xr:uid="{D62C80BD-BDA7-4010-86D5-B9014CC68D8C}"/>
    <cellStyle name="Normal 3 129 2 4 3 2" xfId="10876" xr:uid="{92E292F3-44A2-4A0A-9187-744F68A504DD}"/>
    <cellStyle name="Normal 3 129 2 4 3 2 2" xfId="10877" xr:uid="{7B6848BC-6FBC-4FA8-8AC6-E861D6E5876A}"/>
    <cellStyle name="Normal 3 129 2 4 3 3" xfId="10878" xr:uid="{3D44D5CE-82FA-4D32-94A4-255DB859CA12}"/>
    <cellStyle name="Normal 3 129 2 4 4" xfId="10879" xr:uid="{3D3B4404-5573-43BA-9369-6580D6C88156}"/>
    <cellStyle name="Normal 3 129 2 4 4 2" xfId="10880" xr:uid="{AACCA211-0680-4FBC-AD70-969B8C7D34D8}"/>
    <cellStyle name="Normal 3 129 2 4 5" xfId="10881" xr:uid="{CAD1B2C9-7236-4BB9-81CC-D71521E92C57}"/>
    <cellStyle name="Normal 3 129 2 5" xfId="10882" xr:uid="{CE27E52F-93D7-44B3-943F-DAC795E22458}"/>
    <cellStyle name="Normal 3 129 2 5 2" xfId="10883" xr:uid="{8553FE7D-9C35-4552-B056-26F12B286B0E}"/>
    <cellStyle name="Normal 3 129 2 5 2 2" xfId="10884" xr:uid="{D4AB733A-0FFA-43E7-87BB-B24BD73D071F}"/>
    <cellStyle name="Normal 3 129 2 5 3" xfId="10885" xr:uid="{BB4B59F6-3F3C-4B57-B5B7-5A838664444B}"/>
    <cellStyle name="Normal 3 129 2 6" xfId="10886" xr:uid="{91DECFF9-88A2-44A2-92DC-0C0C96F9D437}"/>
    <cellStyle name="Normal 3 129 2 6 2" xfId="10887" xr:uid="{6436517F-F636-4738-8191-50AF1EBEC853}"/>
    <cellStyle name="Normal 3 129 2 6 2 2" xfId="10888" xr:uid="{BEA0D4D4-5C88-4053-9CE3-D7C1B3D0D651}"/>
    <cellStyle name="Normal 3 129 2 6 3" xfId="10889" xr:uid="{B459AFD5-82AA-4FE9-9FCB-8DE5B350CADD}"/>
    <cellStyle name="Normal 3 129 2 7" xfId="10890" xr:uid="{271B1326-DE75-4AE9-BC55-9AC0889CEF3C}"/>
    <cellStyle name="Normal 3 129 2 7 2" xfId="10891" xr:uid="{1E4F67AE-F01C-4071-A55F-5529EC9C2003}"/>
    <cellStyle name="Normal 3 129 2 8" xfId="10892" xr:uid="{457B4765-EF30-4B7A-BCB5-2640445DD41B}"/>
    <cellStyle name="Normal 3 129 2_15NS" xfId="10893" xr:uid="{7CB96063-CAFA-4F2F-B006-BF88768CD921}"/>
    <cellStyle name="Normal 3 129 3" xfId="10894" xr:uid="{988459A2-E05E-4B57-AB32-3FB9A553BC42}"/>
    <cellStyle name="Normal 3 129 3 2" xfId="10895" xr:uid="{B3A4C212-6A99-431B-980E-AD3F56C4F685}"/>
    <cellStyle name="Normal 3 129 3 2 2" xfId="10896" xr:uid="{D547143C-A4B3-4E84-B9FE-D6EF5872B56A}"/>
    <cellStyle name="Normal 3 129 3 2 2 2" xfId="10897" xr:uid="{E388DBFE-9DD9-4759-9478-A402D25A93F1}"/>
    <cellStyle name="Normal 3 129 3 2 3" xfId="10898" xr:uid="{E2D0F3C2-2841-48F4-AA33-1260A018B1BC}"/>
    <cellStyle name="Normal 3 129 3 3" xfId="10899" xr:uid="{BACA10AA-E929-4B4E-90F3-701864B15F71}"/>
    <cellStyle name="Normal 3 129 3 3 2" xfId="10900" xr:uid="{FB8D1F22-C5BA-4343-8890-A04732B366FB}"/>
    <cellStyle name="Normal 3 129 3 3 2 2" xfId="10901" xr:uid="{2D09EFE3-1A5F-46FA-A527-C18F929D599E}"/>
    <cellStyle name="Normal 3 129 3 3 3" xfId="10902" xr:uid="{3B7B9DD6-6028-49CE-95CD-AC22F2980BAB}"/>
    <cellStyle name="Normal 3 129 3 4" xfId="10903" xr:uid="{C07891A4-2874-49B3-82F0-AE2C8B09101C}"/>
    <cellStyle name="Normal 3 129 3 4 2" xfId="10904" xr:uid="{DF3877D1-AA55-45DC-A4FC-A6793583217F}"/>
    <cellStyle name="Normal 3 129 3 5" xfId="10905" xr:uid="{FC69CEE7-CE88-4592-BD96-2AE6069AED84}"/>
    <cellStyle name="Normal 3 129 4" xfId="10906" xr:uid="{78B3CD84-2720-4323-8BC6-66B84C91023E}"/>
    <cellStyle name="Normal 3 129 4 2" xfId="10907" xr:uid="{9EABF571-A3EA-45F2-B032-8ECA659ADEF7}"/>
    <cellStyle name="Normal 3 129 4 2 2" xfId="10908" xr:uid="{BEE8BE70-8327-47FE-AB1E-5530B8522507}"/>
    <cellStyle name="Normal 3 129 4 2 2 2" xfId="10909" xr:uid="{863A7F1B-D723-4DE8-99DB-79097CD75216}"/>
    <cellStyle name="Normal 3 129 4 2 3" xfId="10910" xr:uid="{0FCEFCF6-92BB-44E5-972B-938B92FD412C}"/>
    <cellStyle name="Normal 3 129 4 3" xfId="10911" xr:uid="{F783F77D-365B-40E4-B80D-BD200C41A861}"/>
    <cellStyle name="Normal 3 129 4 3 2" xfId="10912" xr:uid="{0B65637A-7B05-40F6-B1AA-86F0A9835E1F}"/>
    <cellStyle name="Normal 3 129 4 3 2 2" xfId="10913" xr:uid="{588CB358-DA06-4E36-BBEC-1048C9C8D9BD}"/>
    <cellStyle name="Normal 3 129 4 3 3" xfId="10914" xr:uid="{0A685201-B06F-4E36-BA22-F05730C884DB}"/>
    <cellStyle name="Normal 3 129 4 4" xfId="10915" xr:uid="{22A8E5D8-1E03-4738-A61F-4571C4415338}"/>
    <cellStyle name="Normal 3 129 4 4 2" xfId="10916" xr:uid="{7936926D-E9D7-4ECA-9810-E91A9FE6FDEA}"/>
    <cellStyle name="Normal 3 129 4 5" xfId="10917" xr:uid="{9148FD84-CB16-4F39-B8D9-867BE15BFCCF}"/>
    <cellStyle name="Normal 3 129 5" xfId="10918" xr:uid="{371EB281-CC72-4750-8DBB-5F6231983505}"/>
    <cellStyle name="Normal 3 129 5 2" xfId="10919" xr:uid="{6D0F3DF6-4380-408A-9253-50C51D982A15}"/>
    <cellStyle name="Normal 3 129 5 2 2" xfId="10920" xr:uid="{E107A778-1F1B-4BE8-B2A4-43D5E15324FD}"/>
    <cellStyle name="Normal 3 129 5 2 2 2" xfId="10921" xr:uid="{2B36FB83-94FF-4936-8CD5-7AC7F52A196B}"/>
    <cellStyle name="Normal 3 129 5 2 3" xfId="10922" xr:uid="{94493231-D723-41ED-A2B0-D1EE1FC09755}"/>
    <cellStyle name="Normal 3 129 5 3" xfId="10923" xr:uid="{C9C4E964-5650-4E98-9376-268AB14E3164}"/>
    <cellStyle name="Normal 3 129 5 3 2" xfId="10924" xr:uid="{68E87ED4-9AFD-4BC6-88E6-C2F7FD80F7DE}"/>
    <cellStyle name="Normal 3 129 5 3 2 2" xfId="10925" xr:uid="{8433D564-9AA1-439B-A814-B1C82B16C914}"/>
    <cellStyle name="Normal 3 129 5 3 3" xfId="10926" xr:uid="{47A551E6-52C8-4319-8FE5-A37E0CA1BE6A}"/>
    <cellStyle name="Normal 3 129 5 4" xfId="10927" xr:uid="{A3C1FE60-42EF-4A96-87CE-935BFA66E34E}"/>
    <cellStyle name="Normal 3 129 5 4 2" xfId="10928" xr:uid="{399C1C7F-9F83-4C20-AE6C-7F9AEC7781C2}"/>
    <cellStyle name="Normal 3 129 5 5" xfId="10929" xr:uid="{99F5F29F-B7A0-4303-AEAD-11495CB4DB27}"/>
    <cellStyle name="Normal 3 129 6" xfId="10930" xr:uid="{2D1F4C48-B86A-4D30-98DE-958448C832DE}"/>
    <cellStyle name="Normal 3 129 6 2" xfId="10931" xr:uid="{493ED264-1B00-4246-B7BA-166CC5D31DCA}"/>
    <cellStyle name="Normal 3 129 6 2 2" xfId="10932" xr:uid="{12C90715-DCCA-4F13-92C1-5127CED2F331}"/>
    <cellStyle name="Normal 3 129 6 3" xfId="10933" xr:uid="{D3F1D084-AA8F-422B-B770-BB8BB0F4AFF9}"/>
    <cellStyle name="Normal 3 129 7" xfId="10934" xr:uid="{DEC48B89-6F94-4136-AE7F-8931905D7BC7}"/>
    <cellStyle name="Normal 3 129 7 2" xfId="10935" xr:uid="{4E78BCE8-5FA6-4BBE-9532-50730199387A}"/>
    <cellStyle name="Normal 3 129 7 2 2" xfId="10936" xr:uid="{DD293B65-B344-437A-817F-481456CE845D}"/>
    <cellStyle name="Normal 3 129 7 3" xfId="10937" xr:uid="{67F5507D-420D-47CE-AD5D-F410F1AF2850}"/>
    <cellStyle name="Normal 3 129 8" xfId="10938" xr:uid="{7BA27211-9F55-41BC-803D-A30BCC230584}"/>
    <cellStyle name="Normal 3 129 8 2" xfId="10939" xr:uid="{0AD6A3F4-0B78-428C-BF6A-22AF1455BB17}"/>
    <cellStyle name="Normal 3 129 9" xfId="10940" xr:uid="{1D8CBBC9-60EB-467B-9166-35D8170AC440}"/>
    <cellStyle name="Normal 3 129_05DS" xfId="10941" xr:uid="{BD03B458-53D2-424A-9FF4-8A593DC2E60E}"/>
    <cellStyle name="Normal 3 13" xfId="1480" xr:uid="{189793FB-2367-4990-A52F-B02D9C88FAC9}"/>
    <cellStyle name="Normal 3 13 10" xfId="56185" xr:uid="{63ACC429-4495-49BE-96D8-68A5DE841859}"/>
    <cellStyle name="Normal 3 13 11" xfId="10942" xr:uid="{B021F696-04B2-40C8-A143-866740DF895C}"/>
    <cellStyle name="Normal 3 13 2" xfId="10943" xr:uid="{E299F0C1-DA72-4B9E-96D4-F0FCE881C2CB}"/>
    <cellStyle name="Normal 3 13 2 2" xfId="10944" xr:uid="{6BE60508-6A28-456D-AC6E-46EB243DE5E2}"/>
    <cellStyle name="Normal 3 13 2 2 2" xfId="10945" xr:uid="{0C67155B-B257-4994-B5FB-49F343B04DF8}"/>
    <cellStyle name="Normal 3 13 2 2 2 2" xfId="10946" xr:uid="{25FD9D6C-5321-442E-83B0-32220E44FB65}"/>
    <cellStyle name="Normal 3 13 2 2 2 2 2" xfId="10947" xr:uid="{8855348C-5024-49FF-A81D-5C704B858428}"/>
    <cellStyle name="Normal 3 13 2 2 2 3" xfId="10948" xr:uid="{E7CE5532-0F92-486A-BA57-539BB31DDB35}"/>
    <cellStyle name="Normal 3 13 2 2 3" xfId="10949" xr:uid="{2165A50B-90AE-4E14-BA1D-3E93A4F0A7E0}"/>
    <cellStyle name="Normal 3 13 2 2 3 2" xfId="10950" xr:uid="{304A38D4-0C35-47A3-AF6F-91C5AB4BDEAA}"/>
    <cellStyle name="Normal 3 13 2 2 3 2 2" xfId="10951" xr:uid="{E16256A5-7AD6-4AFB-959C-B702BE5411CE}"/>
    <cellStyle name="Normal 3 13 2 2 3 3" xfId="10952" xr:uid="{5E4F3722-70F1-488B-B3C7-652CBD585E64}"/>
    <cellStyle name="Normal 3 13 2 2 4" xfId="10953" xr:uid="{C10E0FEE-AD7F-431D-90FB-88EC69068CDC}"/>
    <cellStyle name="Normal 3 13 2 2 4 2" xfId="10954" xr:uid="{7037BF26-DCE4-4D14-8705-000337ECB0F6}"/>
    <cellStyle name="Normal 3 13 2 2 5" xfId="10955" xr:uid="{089A1194-124A-4545-8264-C3F1AFE00D11}"/>
    <cellStyle name="Normal 3 13 2 3" xfId="10956" xr:uid="{6B269C6C-E263-49B8-B326-4F66A0963BAF}"/>
    <cellStyle name="Normal 3 13 2 3 2" xfId="10957" xr:uid="{F3EE9569-8AE1-4FAF-A9A4-B426845AA51E}"/>
    <cellStyle name="Normal 3 13 2 3 2 2" xfId="10958" xr:uid="{F3BBA05E-F1DA-42BF-9A81-2FD09FF63B48}"/>
    <cellStyle name="Normal 3 13 2 3 2 2 2" xfId="10959" xr:uid="{E4A2FA92-6CFC-43DD-B323-964B3A48300E}"/>
    <cellStyle name="Normal 3 13 2 3 2 3" xfId="10960" xr:uid="{6CC48580-4D11-480E-9A4A-4B2FEB8BC2C7}"/>
    <cellStyle name="Normal 3 13 2 3 3" xfId="10961" xr:uid="{28378A45-893C-4832-963F-7C165D4B963B}"/>
    <cellStyle name="Normal 3 13 2 3 3 2" xfId="10962" xr:uid="{C6483AD6-AD2B-4B04-9AED-ACE693C103F7}"/>
    <cellStyle name="Normal 3 13 2 3 3 2 2" xfId="10963" xr:uid="{5874830F-24B4-43EB-8668-58FA3E874CD8}"/>
    <cellStyle name="Normal 3 13 2 3 3 3" xfId="10964" xr:uid="{24850D43-F04E-4345-A62B-1C8EF2084D79}"/>
    <cellStyle name="Normal 3 13 2 3 4" xfId="10965" xr:uid="{629E51A9-107E-46FD-8926-2D6ECF733636}"/>
    <cellStyle name="Normal 3 13 2 3 4 2" xfId="10966" xr:uid="{7B6BBADA-CBFD-448B-9AD0-EB72DA19C7D1}"/>
    <cellStyle name="Normal 3 13 2 3 5" xfId="10967" xr:uid="{02DBC159-AB6C-4B94-A892-26A7B7A1A431}"/>
    <cellStyle name="Normal 3 13 2 4" xfId="10968" xr:uid="{292732DC-FD9E-44BF-813E-5A8B7FEFFD1B}"/>
    <cellStyle name="Normal 3 13 2 4 2" xfId="10969" xr:uid="{57D00AF2-C29C-4987-A25E-9DCD49BD0702}"/>
    <cellStyle name="Normal 3 13 2 4 2 2" xfId="10970" xr:uid="{A327A73D-5002-4327-8A32-37A8716223DC}"/>
    <cellStyle name="Normal 3 13 2 4 2 2 2" xfId="10971" xr:uid="{F20D74C0-1D1A-43E7-9B72-B2FC28806F53}"/>
    <cellStyle name="Normal 3 13 2 4 2 3" xfId="10972" xr:uid="{81727ABB-57AE-4083-BB62-F397C77710DE}"/>
    <cellStyle name="Normal 3 13 2 4 3" xfId="10973" xr:uid="{B7EBE981-C52A-4A34-986E-AD892A920C3F}"/>
    <cellStyle name="Normal 3 13 2 4 3 2" xfId="10974" xr:uid="{50194564-E983-4955-A51F-4AD6EC1961E7}"/>
    <cellStyle name="Normal 3 13 2 4 3 2 2" xfId="10975" xr:uid="{F769C548-2DDF-45A9-8B99-C79B4729FE17}"/>
    <cellStyle name="Normal 3 13 2 4 3 3" xfId="10976" xr:uid="{B7AC7617-9A62-47D1-95AD-F3F568426AB7}"/>
    <cellStyle name="Normal 3 13 2 4 4" xfId="10977" xr:uid="{ECC56AE1-D9F2-4857-8A3D-20B709904754}"/>
    <cellStyle name="Normal 3 13 2 4 4 2" xfId="10978" xr:uid="{4C3BEE94-3012-40D0-ADA7-0775A5CF3FBB}"/>
    <cellStyle name="Normal 3 13 2 4 5" xfId="10979" xr:uid="{F2CD1A5D-B58C-4752-9542-0CBF859BF693}"/>
    <cellStyle name="Normal 3 13 2 5" xfId="10980" xr:uid="{B9E8A372-DA38-4473-8E39-E61E836E88ED}"/>
    <cellStyle name="Normal 3 13 2 5 2" xfId="10981" xr:uid="{E88231AC-A10A-4643-8185-0CF90E7847FB}"/>
    <cellStyle name="Normal 3 13 2 5 2 2" xfId="10982" xr:uid="{67DA98F3-B866-410D-A1B2-F589D00F99F9}"/>
    <cellStyle name="Normal 3 13 2 5 3" xfId="10983" xr:uid="{FC8E34E4-C8D0-41A7-83F7-EF44D6CBDC17}"/>
    <cellStyle name="Normal 3 13 2 6" xfId="10984" xr:uid="{7C301614-3CC5-4FC2-9A69-A59FCD0DFCC2}"/>
    <cellStyle name="Normal 3 13 2 6 2" xfId="10985" xr:uid="{A9A4466F-0491-4B0E-9B69-8F9FEE81DED2}"/>
    <cellStyle name="Normal 3 13 2 6 2 2" xfId="10986" xr:uid="{2CBF4A3C-01A3-4002-AD3F-B3396A1FA8AA}"/>
    <cellStyle name="Normal 3 13 2 6 3" xfId="10987" xr:uid="{9AD55034-48A9-4386-A574-9979B7D45ACC}"/>
    <cellStyle name="Normal 3 13 2 7" xfId="10988" xr:uid="{6DD9357D-5452-4D60-A87F-84B389CDCB1E}"/>
    <cellStyle name="Normal 3 13 2 7 2" xfId="10989" xr:uid="{3E7A8463-65DC-443E-9915-1DF09AD0D79D}"/>
    <cellStyle name="Normal 3 13 2 8" xfId="10990" xr:uid="{19252A4D-8671-4666-9D2A-BBEFC8AAB85F}"/>
    <cellStyle name="Normal 3 13 2 9" xfId="56488" xr:uid="{A0011FC2-1391-4ACF-A02D-33F4A79C3A05}"/>
    <cellStyle name="Normal 3 13 2_15NS" xfId="10991" xr:uid="{9A73A189-EBAF-4F91-90E1-B0294C39AF40}"/>
    <cellStyle name="Normal 3 13 3" xfId="10992" xr:uid="{22475C7A-3F87-4929-A547-9F4CA36D325A}"/>
    <cellStyle name="Normal 3 13 3 2" xfId="10993" xr:uid="{2BE5D670-CC25-498F-9056-2C2C515856CA}"/>
    <cellStyle name="Normal 3 13 3 2 2" xfId="10994" xr:uid="{3A46A136-E53B-42B4-A716-6D25E5BCF44C}"/>
    <cellStyle name="Normal 3 13 3 2 2 2" xfId="10995" xr:uid="{A709D33F-6B40-49E7-8CD9-C828C5D0751A}"/>
    <cellStyle name="Normal 3 13 3 2 3" xfId="10996" xr:uid="{42A8FA35-2652-45EB-9605-A310DAF1FC05}"/>
    <cellStyle name="Normal 3 13 3 3" xfId="10997" xr:uid="{743F37DE-5110-45E8-AE27-9BE32673B746}"/>
    <cellStyle name="Normal 3 13 3 3 2" xfId="10998" xr:uid="{CD8042B4-8D19-401A-AEB7-F8B8E2BE365A}"/>
    <cellStyle name="Normal 3 13 3 3 2 2" xfId="10999" xr:uid="{0FAC8D1D-94AE-480E-9257-90A20A0F015B}"/>
    <cellStyle name="Normal 3 13 3 3 3" xfId="11000" xr:uid="{BA4B9B39-6B32-4562-83FA-DB5BB2421978}"/>
    <cellStyle name="Normal 3 13 3 4" xfId="11001" xr:uid="{06D9101F-80C3-44ED-B57E-8D2AC5123B54}"/>
    <cellStyle name="Normal 3 13 3 4 2" xfId="11002" xr:uid="{5C795A65-9845-463F-B3F1-6D22A13BE939}"/>
    <cellStyle name="Normal 3 13 3 5" xfId="11003" xr:uid="{22653F24-7AF9-48CC-9DC5-B9890BBD94E4}"/>
    <cellStyle name="Normal 3 13 4" xfId="11004" xr:uid="{87E89B53-7446-439D-B0F0-A70EFCF6D517}"/>
    <cellStyle name="Normal 3 13 4 2" xfId="11005" xr:uid="{837B360E-82AA-4C32-80FA-C371CA39D82B}"/>
    <cellStyle name="Normal 3 13 4 2 2" xfId="11006" xr:uid="{2AD7D8C2-65C1-410E-9416-4C7FD68CC66F}"/>
    <cellStyle name="Normal 3 13 4 2 2 2" xfId="11007" xr:uid="{FD97D254-EECF-4D5E-9935-670092442BEE}"/>
    <cellStyle name="Normal 3 13 4 2 3" xfId="11008" xr:uid="{020503ED-A955-48E2-A2F2-FE6FD1F8BE03}"/>
    <cellStyle name="Normal 3 13 4 3" xfId="11009" xr:uid="{E4D6E282-9D27-4A8E-9661-3458B504F805}"/>
    <cellStyle name="Normal 3 13 4 3 2" xfId="11010" xr:uid="{6B8F2AAB-3B2F-4C82-991E-00CB1ECCDB93}"/>
    <cellStyle name="Normal 3 13 4 3 2 2" xfId="11011" xr:uid="{59A90F97-409D-4176-B692-477C0E55FF4A}"/>
    <cellStyle name="Normal 3 13 4 3 3" xfId="11012" xr:uid="{85B80109-FAB2-4B4F-822C-D112082054B8}"/>
    <cellStyle name="Normal 3 13 4 4" xfId="11013" xr:uid="{C177592D-1A52-4B15-BDC2-A0280152CB4D}"/>
    <cellStyle name="Normal 3 13 4 4 2" xfId="11014" xr:uid="{58D1B9C8-F2E1-4233-BFE6-F4BD563EC888}"/>
    <cellStyle name="Normal 3 13 4 5" xfId="11015" xr:uid="{4DA0C63A-C515-433F-BF25-2DFDCE1A8452}"/>
    <cellStyle name="Normal 3 13 5" xfId="11016" xr:uid="{C1FF2A30-0975-4E49-B96F-E160D1DA6914}"/>
    <cellStyle name="Normal 3 13 5 2" xfId="11017" xr:uid="{270A035C-5F9A-477B-AF9A-CF1E4CF83582}"/>
    <cellStyle name="Normal 3 13 5 2 2" xfId="11018" xr:uid="{9BF3A3CA-DBF1-42A2-9B80-C28617E79034}"/>
    <cellStyle name="Normal 3 13 5 2 2 2" xfId="11019" xr:uid="{E9877100-127B-4A69-8B55-23FEB11890CF}"/>
    <cellStyle name="Normal 3 13 5 2 3" xfId="11020" xr:uid="{98116EDC-EA6A-4382-A51B-EA8D980BF07D}"/>
    <cellStyle name="Normal 3 13 5 3" xfId="11021" xr:uid="{BADD6110-707C-44CA-B6EB-F5CBBD75A76F}"/>
    <cellStyle name="Normal 3 13 5 3 2" xfId="11022" xr:uid="{E847766F-28C3-44F6-8868-B38E4FCA1843}"/>
    <cellStyle name="Normal 3 13 5 3 2 2" xfId="11023" xr:uid="{DDBBC219-7117-4665-98CB-15DE85894689}"/>
    <cellStyle name="Normal 3 13 5 3 3" xfId="11024" xr:uid="{1119E5EB-3D4A-40F4-85E2-918932E4D5A7}"/>
    <cellStyle name="Normal 3 13 5 4" xfId="11025" xr:uid="{647EB836-2FF2-4059-A073-325512A73C0E}"/>
    <cellStyle name="Normal 3 13 5 4 2" xfId="11026" xr:uid="{A91EC33F-E79D-4A82-B157-708A659CF93D}"/>
    <cellStyle name="Normal 3 13 5 5" xfId="11027" xr:uid="{CE04CA94-A211-451C-9779-B404212782B5}"/>
    <cellStyle name="Normal 3 13 6" xfId="11028" xr:uid="{9396EDAC-1FCC-44C6-9624-5893CA5E9187}"/>
    <cellStyle name="Normal 3 13 6 2" xfId="11029" xr:uid="{D34BF556-8A8F-4102-A908-53C78CFD811A}"/>
    <cellStyle name="Normal 3 13 6 2 2" xfId="11030" xr:uid="{7B2465EE-6F55-4F2D-AF53-EA24BEAA9FDA}"/>
    <cellStyle name="Normal 3 13 6 3" xfId="11031" xr:uid="{A650B8C2-6DB4-48D9-AAE6-6186891463E1}"/>
    <cellStyle name="Normal 3 13 7" xfId="11032" xr:uid="{EDAAFCF5-CE65-4001-80C6-A4E1FFFE34BE}"/>
    <cellStyle name="Normal 3 13 7 2" xfId="11033" xr:uid="{CECC3169-D927-458C-A9F3-74D679DDC0EA}"/>
    <cellStyle name="Normal 3 13 7 2 2" xfId="11034" xr:uid="{A407DE54-50F4-413C-B275-4E53686BB35D}"/>
    <cellStyle name="Normal 3 13 7 3" xfId="11035" xr:uid="{BE27CD21-1F1A-41EA-A21E-E802EE4E853F}"/>
    <cellStyle name="Normal 3 13 8" xfId="11036" xr:uid="{6973C773-ED31-4615-9B60-C1EA7839CA68}"/>
    <cellStyle name="Normal 3 13 8 2" xfId="11037" xr:uid="{F145EE40-F1B7-4B9D-842A-1517A6ED5A9B}"/>
    <cellStyle name="Normal 3 13 9" xfId="11038" xr:uid="{1FA9FD17-6095-439C-9B1F-35353D74479B}"/>
    <cellStyle name="Normal 3 13_05DS" xfId="11039" xr:uid="{73A70523-E01A-4365-B708-809FB608A237}"/>
    <cellStyle name="Normal 3 130" xfId="11040" xr:uid="{43814A8A-D8BF-4584-ACEF-6E0BE3071C3F}"/>
    <cellStyle name="Normal 3 130 2" xfId="11041" xr:uid="{CB500BA2-5D20-4707-9144-210C2A9884C7}"/>
    <cellStyle name="Normal 3 130 2 2" xfId="11042" xr:uid="{3C911D6B-50A0-4F1A-AF4F-464A37DFACED}"/>
    <cellStyle name="Normal 3 130 2 2 2" xfId="11043" xr:uid="{7C61219A-05F6-42EA-B28E-3950378C1897}"/>
    <cellStyle name="Normal 3 130 2 2 2 2" xfId="11044" xr:uid="{32000776-4E4B-4072-9930-084E522705E6}"/>
    <cellStyle name="Normal 3 130 2 2 2 2 2" xfId="11045" xr:uid="{1E49B335-6915-4009-831A-3F617644DA0D}"/>
    <cellStyle name="Normal 3 130 2 2 2 3" xfId="11046" xr:uid="{909FE118-3595-4CB6-8170-A6A8F5BA7622}"/>
    <cellStyle name="Normal 3 130 2 2 3" xfId="11047" xr:uid="{772F8DCC-5B72-4EC5-A996-0E9B4C082729}"/>
    <cellStyle name="Normal 3 130 2 2 3 2" xfId="11048" xr:uid="{20D26245-1767-4B9F-B52C-A28F1E359ADA}"/>
    <cellStyle name="Normal 3 130 2 2 3 2 2" xfId="11049" xr:uid="{C54F069C-133B-499A-A224-57F7986FCF36}"/>
    <cellStyle name="Normal 3 130 2 2 3 3" xfId="11050" xr:uid="{50D62325-3800-44BF-BDEC-45060D968B63}"/>
    <cellStyle name="Normal 3 130 2 2 4" xfId="11051" xr:uid="{C919D9FA-9AD7-47A6-B002-EBE42E9E261A}"/>
    <cellStyle name="Normal 3 130 2 2 4 2" xfId="11052" xr:uid="{11B153B5-8643-43BB-84F4-195B8175A5A2}"/>
    <cellStyle name="Normal 3 130 2 2 5" xfId="11053" xr:uid="{8A41F75F-74F1-4F0B-8FB0-A2D01974C39B}"/>
    <cellStyle name="Normal 3 130 2 3" xfId="11054" xr:uid="{8AC609A2-5CB0-4CBC-817F-DA3CDB3C7F45}"/>
    <cellStyle name="Normal 3 130 2 3 2" xfId="11055" xr:uid="{8667F320-4465-4673-83CB-FDEBD90263FE}"/>
    <cellStyle name="Normal 3 130 2 3 2 2" xfId="11056" xr:uid="{55AEBE87-1A72-4C0B-95A8-03BE8CD432DB}"/>
    <cellStyle name="Normal 3 130 2 3 2 2 2" xfId="11057" xr:uid="{A5831427-77ED-40F3-A60A-D65B0F067708}"/>
    <cellStyle name="Normal 3 130 2 3 2 3" xfId="11058" xr:uid="{95ADB810-8103-4F0E-B09A-3D679B8FAA00}"/>
    <cellStyle name="Normal 3 130 2 3 3" xfId="11059" xr:uid="{2D96617F-FC95-404D-8C80-8B96D91BD5CD}"/>
    <cellStyle name="Normal 3 130 2 3 3 2" xfId="11060" xr:uid="{11CA7C6A-83AD-4E97-A46F-1D7C1468B7D0}"/>
    <cellStyle name="Normal 3 130 2 3 3 2 2" xfId="11061" xr:uid="{488B0EC7-9D98-449C-887B-95D10C546B9C}"/>
    <cellStyle name="Normal 3 130 2 3 3 3" xfId="11062" xr:uid="{10AB48F4-F8D3-4B0F-A950-093E9F6F69B4}"/>
    <cellStyle name="Normal 3 130 2 3 4" xfId="11063" xr:uid="{6228EBA0-95F1-4586-9F62-FFB0EAADBF9E}"/>
    <cellStyle name="Normal 3 130 2 3 4 2" xfId="11064" xr:uid="{F5E0D550-6193-4E77-9BD3-5778CA5DAA05}"/>
    <cellStyle name="Normal 3 130 2 3 5" xfId="11065" xr:uid="{AA3CC943-322C-4FE9-9C42-8E9A1F211262}"/>
    <cellStyle name="Normal 3 130 2 4" xfId="11066" xr:uid="{DD5F707C-FB88-41F8-B0A1-17260188E557}"/>
    <cellStyle name="Normal 3 130 2 4 2" xfId="11067" xr:uid="{C2681D4A-03AE-4FE1-9961-4F383004E314}"/>
    <cellStyle name="Normal 3 130 2 4 2 2" xfId="11068" xr:uid="{E567ACD0-8A21-4537-AB14-C06A8EFFC1D9}"/>
    <cellStyle name="Normal 3 130 2 4 2 2 2" xfId="11069" xr:uid="{FE7014E2-0933-4A29-A041-B2FD28F6BA48}"/>
    <cellStyle name="Normal 3 130 2 4 2 3" xfId="11070" xr:uid="{738B026E-4B5F-43E9-8122-640EC7734277}"/>
    <cellStyle name="Normal 3 130 2 4 3" xfId="11071" xr:uid="{D5AE8581-8D13-42D2-87E9-81622B4B3B39}"/>
    <cellStyle name="Normal 3 130 2 4 3 2" xfId="11072" xr:uid="{B41D978D-D9FA-4FAF-9695-2432085BA44A}"/>
    <cellStyle name="Normal 3 130 2 4 3 2 2" xfId="11073" xr:uid="{D541799C-FFA3-4938-9976-397F58AA7D96}"/>
    <cellStyle name="Normal 3 130 2 4 3 3" xfId="11074" xr:uid="{2B7F2E2B-138F-41CC-B7F0-4011DBA5E164}"/>
    <cellStyle name="Normal 3 130 2 4 4" xfId="11075" xr:uid="{F314A794-3CF2-4F73-9AB3-D8A78B1EDDF3}"/>
    <cellStyle name="Normal 3 130 2 4 4 2" xfId="11076" xr:uid="{527DAE98-A5A3-458C-9040-711316267472}"/>
    <cellStyle name="Normal 3 130 2 4 5" xfId="11077" xr:uid="{511B1829-62D2-4B27-98FA-AB5EF23B7718}"/>
    <cellStyle name="Normal 3 130 2 5" xfId="11078" xr:uid="{D5C46E1F-D5FC-4F44-8FAF-C47641A6690B}"/>
    <cellStyle name="Normal 3 130 2 5 2" xfId="11079" xr:uid="{2941A8C2-C11A-440F-9BB7-B2452ED097CE}"/>
    <cellStyle name="Normal 3 130 2 5 2 2" xfId="11080" xr:uid="{C0AFBC74-D968-468C-A814-31D835246219}"/>
    <cellStyle name="Normal 3 130 2 5 3" xfId="11081" xr:uid="{994728B5-D669-4D38-9413-CFB59BDF6760}"/>
    <cellStyle name="Normal 3 130 2 6" xfId="11082" xr:uid="{AF6588E9-D93E-4B7A-BC9E-3EEA6EFF4741}"/>
    <cellStyle name="Normal 3 130 2 6 2" xfId="11083" xr:uid="{D421CBC2-C164-4468-9FA3-64DDC6E37244}"/>
    <cellStyle name="Normal 3 130 2 6 2 2" xfId="11084" xr:uid="{16BAC771-BF2E-42B9-8F1C-60AF8AABD114}"/>
    <cellStyle name="Normal 3 130 2 6 3" xfId="11085" xr:uid="{1797BD9D-AB5A-4FB2-94B3-A7F97813CA6A}"/>
    <cellStyle name="Normal 3 130 2 7" xfId="11086" xr:uid="{7DD8CA80-B8F7-4AFB-8009-D158B97CC726}"/>
    <cellStyle name="Normal 3 130 2 7 2" xfId="11087" xr:uid="{708642AD-B33C-4FB4-83CA-147D510359D5}"/>
    <cellStyle name="Normal 3 130 2 8" xfId="11088" xr:uid="{2A9097C2-E20C-4311-8531-33B60175D707}"/>
    <cellStyle name="Normal 3 130 2_15NS" xfId="11089" xr:uid="{4870DD94-17DA-4556-A3A9-18AE2B1D4FF5}"/>
    <cellStyle name="Normal 3 130 3" xfId="11090" xr:uid="{35209058-7920-4A7B-BB4C-95F63DEA02BF}"/>
    <cellStyle name="Normal 3 130 3 2" xfId="11091" xr:uid="{B1E11A34-A998-4CDB-9ADD-4AC0F8FF1EC7}"/>
    <cellStyle name="Normal 3 130 3 2 2" xfId="11092" xr:uid="{ED51A9AA-2F19-44FA-935A-7B52E67F21EE}"/>
    <cellStyle name="Normal 3 130 3 2 2 2" xfId="11093" xr:uid="{23A20169-EBAD-432B-AFEC-493120F5965D}"/>
    <cellStyle name="Normal 3 130 3 2 3" xfId="11094" xr:uid="{AC113731-65E1-4E04-977F-298431D4B491}"/>
    <cellStyle name="Normal 3 130 3 3" xfId="11095" xr:uid="{6E32AC1B-FA5D-4975-B7B5-4D84255FE055}"/>
    <cellStyle name="Normal 3 130 3 3 2" xfId="11096" xr:uid="{B63D4373-1B6F-4F03-8D67-D3396FA30CFE}"/>
    <cellStyle name="Normal 3 130 3 3 2 2" xfId="11097" xr:uid="{A9B7F9C9-CDA0-4A53-8B3B-2B1EB6972628}"/>
    <cellStyle name="Normal 3 130 3 3 3" xfId="11098" xr:uid="{C0200551-AA53-42C8-B90A-6CD688668525}"/>
    <cellStyle name="Normal 3 130 3 4" xfId="11099" xr:uid="{F7324F37-0CFB-45ED-88D3-BCC379169683}"/>
    <cellStyle name="Normal 3 130 3 4 2" xfId="11100" xr:uid="{7B53953D-6E9C-4F1A-A93E-2914D68A9AF6}"/>
    <cellStyle name="Normal 3 130 3 5" xfId="11101" xr:uid="{FC0489BD-55CC-409D-8E4E-DC2D7DF2A961}"/>
    <cellStyle name="Normal 3 130 4" xfId="11102" xr:uid="{E223C4F1-D53C-4E01-A969-BC7906E60D5A}"/>
    <cellStyle name="Normal 3 130 4 2" xfId="11103" xr:uid="{9F8BD841-7C34-4870-8D1A-163035D43873}"/>
    <cellStyle name="Normal 3 130 4 2 2" xfId="11104" xr:uid="{57E94080-F546-452B-9FF4-2F9AD05FA2C8}"/>
    <cellStyle name="Normal 3 130 4 2 2 2" xfId="11105" xr:uid="{0DBE056A-4026-4979-AC1F-A6212B188339}"/>
    <cellStyle name="Normal 3 130 4 2 3" xfId="11106" xr:uid="{16B3E2A7-9029-42B0-92C0-233E18E56F59}"/>
    <cellStyle name="Normal 3 130 4 3" xfId="11107" xr:uid="{5A95CC9C-20AB-4F4E-A417-333B85138657}"/>
    <cellStyle name="Normal 3 130 4 3 2" xfId="11108" xr:uid="{11093E25-9DA1-4B3A-B083-31CA3DD9F75E}"/>
    <cellStyle name="Normal 3 130 4 3 2 2" xfId="11109" xr:uid="{3217E226-1BA8-4BAA-82EE-836E4875E549}"/>
    <cellStyle name="Normal 3 130 4 3 3" xfId="11110" xr:uid="{67A2D4D7-39BB-4FF5-A748-B296D411BB28}"/>
    <cellStyle name="Normal 3 130 4 4" xfId="11111" xr:uid="{6F64B609-B35D-45F5-8C21-124E78552D33}"/>
    <cellStyle name="Normal 3 130 4 4 2" xfId="11112" xr:uid="{EE2ECE9B-442A-40A8-AEEB-14ED78095D5D}"/>
    <cellStyle name="Normal 3 130 4 5" xfId="11113" xr:uid="{6760EF11-73EA-45DE-9756-11C644EABE61}"/>
    <cellStyle name="Normal 3 130 5" xfId="11114" xr:uid="{7C05DC93-AC08-402D-9321-56616E687F24}"/>
    <cellStyle name="Normal 3 130 5 2" xfId="11115" xr:uid="{180CA69C-C101-4EA8-BBD3-045C9349C774}"/>
    <cellStyle name="Normal 3 130 5 2 2" xfId="11116" xr:uid="{E1260B7A-A833-449B-8B2D-6897E2AA68B4}"/>
    <cellStyle name="Normal 3 130 5 2 2 2" xfId="11117" xr:uid="{8DFE7D35-32C0-44C5-ACDF-997E0AEDADAB}"/>
    <cellStyle name="Normal 3 130 5 2 3" xfId="11118" xr:uid="{C862070C-A5A8-4CFB-8DC3-FF3140153B61}"/>
    <cellStyle name="Normal 3 130 5 3" xfId="11119" xr:uid="{F82FBE4F-7DE5-4268-B868-068426DC0106}"/>
    <cellStyle name="Normal 3 130 5 3 2" xfId="11120" xr:uid="{6F893E67-24FC-4A46-A681-25521745E1C3}"/>
    <cellStyle name="Normal 3 130 5 3 2 2" xfId="11121" xr:uid="{65574238-3314-4E68-A588-3EB17E7963E8}"/>
    <cellStyle name="Normal 3 130 5 3 3" xfId="11122" xr:uid="{0A075E46-B53F-4264-A656-E07BCD3436BF}"/>
    <cellStyle name="Normal 3 130 5 4" xfId="11123" xr:uid="{B7E0CECE-3EDB-4F34-A23F-ADFD11F5C475}"/>
    <cellStyle name="Normal 3 130 5 4 2" xfId="11124" xr:uid="{FEC439A8-3990-4756-B67D-9BDAB9E93EBC}"/>
    <cellStyle name="Normal 3 130 5 5" xfId="11125" xr:uid="{F53DE8AA-B827-4469-A6EC-0E08203A21A8}"/>
    <cellStyle name="Normal 3 130 6" xfId="11126" xr:uid="{B7537D19-3B97-4EA1-8DCD-972675FA46E3}"/>
    <cellStyle name="Normal 3 130 6 2" xfId="11127" xr:uid="{C85DA555-B901-4B3C-AE51-C5084D732230}"/>
    <cellStyle name="Normal 3 130 6 2 2" xfId="11128" xr:uid="{765C06CE-F2EE-476E-85E5-8C953CD73BD4}"/>
    <cellStyle name="Normal 3 130 6 3" xfId="11129" xr:uid="{72BEFBD4-5D0E-42D2-BFCF-F26D2F17DA36}"/>
    <cellStyle name="Normal 3 130 7" xfId="11130" xr:uid="{964AD0E4-DA8D-44C5-A953-37F0B848CCC4}"/>
    <cellStyle name="Normal 3 130 7 2" xfId="11131" xr:uid="{1F4C2542-B672-4C97-BA60-B357509BE920}"/>
    <cellStyle name="Normal 3 130 7 2 2" xfId="11132" xr:uid="{739F37D5-DA29-41FF-8EAD-A1DAB528B7B6}"/>
    <cellStyle name="Normal 3 130 7 3" xfId="11133" xr:uid="{559C054F-CB46-48D7-B636-91EEC7006826}"/>
    <cellStyle name="Normal 3 130 8" xfId="11134" xr:uid="{50D2EEF4-A314-40D6-9FD2-234C507756B5}"/>
    <cellStyle name="Normal 3 130 8 2" xfId="11135" xr:uid="{45BAAEEA-6480-45F6-AA05-E844963420A5}"/>
    <cellStyle name="Normal 3 130 9" xfId="11136" xr:uid="{82BD7795-9DC5-45AD-BBD9-CB8D750F24FA}"/>
    <cellStyle name="Normal 3 130_05DS" xfId="11137" xr:uid="{0D1B98CB-501E-490C-847C-E93F63C6192E}"/>
    <cellStyle name="Normal 3 131" xfId="11138" xr:uid="{92584994-512C-47D0-98D8-48FD5CBB8294}"/>
    <cellStyle name="Normal 3 131 2" xfId="11139" xr:uid="{7AB2899B-74F8-42D6-B63B-EF8F664AFD0B}"/>
    <cellStyle name="Normal 3 131 2 2" xfId="11140" xr:uid="{BE796B16-DE6B-40D9-BFF5-6154C46580DC}"/>
    <cellStyle name="Normal 3 131 2 2 2" xfId="11141" xr:uid="{1EB07EF8-75ED-40F8-BCB1-423601E33B12}"/>
    <cellStyle name="Normal 3 131 2 2 2 2" xfId="11142" xr:uid="{10FA4B66-C1A3-42A5-BB6A-B8724AB621FE}"/>
    <cellStyle name="Normal 3 131 2 2 2 2 2" xfId="11143" xr:uid="{595B2A49-2F71-4B36-94B0-C3A6FA8E8FB4}"/>
    <cellStyle name="Normal 3 131 2 2 2 3" xfId="11144" xr:uid="{CAF25CF3-6729-469A-A5A2-D2EAE6527DA5}"/>
    <cellStyle name="Normal 3 131 2 2 3" xfId="11145" xr:uid="{E0A546C7-E9CF-4287-B2DE-A8D70E074C48}"/>
    <cellStyle name="Normal 3 131 2 2 3 2" xfId="11146" xr:uid="{4F4042B1-04F0-48D5-B8E8-8E37D94D5DCB}"/>
    <cellStyle name="Normal 3 131 2 2 3 2 2" xfId="11147" xr:uid="{61A64827-E1B7-4432-A9A2-F7A5960F8015}"/>
    <cellStyle name="Normal 3 131 2 2 3 3" xfId="11148" xr:uid="{D0FE986D-57C1-428B-82DF-B6A07A4F3E62}"/>
    <cellStyle name="Normal 3 131 2 2 4" xfId="11149" xr:uid="{97952A3A-51F5-4231-BE9E-F5C1F10D75E2}"/>
    <cellStyle name="Normal 3 131 2 2 4 2" xfId="11150" xr:uid="{0B4E2919-F00C-4C34-9C9D-4F86C5AE7F3D}"/>
    <cellStyle name="Normal 3 131 2 2 5" xfId="11151" xr:uid="{1E7D2BC0-C0D4-4347-B7D8-6E3187AC856C}"/>
    <cellStyle name="Normal 3 131 2 3" xfId="11152" xr:uid="{3316202E-937F-4AB5-856D-86C5D143E1C4}"/>
    <cellStyle name="Normal 3 131 2 3 2" xfId="11153" xr:uid="{E4B2E456-B9FB-43AD-966E-957C8072A6E9}"/>
    <cellStyle name="Normal 3 131 2 3 2 2" xfId="11154" xr:uid="{13F6628B-EB31-4632-A6C2-75B80DAFF424}"/>
    <cellStyle name="Normal 3 131 2 3 2 2 2" xfId="11155" xr:uid="{5C97E380-71F3-4684-9613-5771E294E785}"/>
    <cellStyle name="Normal 3 131 2 3 2 3" xfId="11156" xr:uid="{3AAFE4C6-5E0B-4199-A924-53944AE8E762}"/>
    <cellStyle name="Normal 3 131 2 3 3" xfId="11157" xr:uid="{06375F7C-1BA5-4742-AD04-392239ECD464}"/>
    <cellStyle name="Normal 3 131 2 3 3 2" xfId="11158" xr:uid="{ED9D5F3D-1DB4-480C-84D3-7939B9FA6CE9}"/>
    <cellStyle name="Normal 3 131 2 3 3 2 2" xfId="11159" xr:uid="{A0823634-5317-4094-A8E5-8B71DD49BF28}"/>
    <cellStyle name="Normal 3 131 2 3 3 3" xfId="11160" xr:uid="{71CAFF57-E69B-4F2B-9E91-89F14CECE1E7}"/>
    <cellStyle name="Normal 3 131 2 3 4" xfId="11161" xr:uid="{384524B9-3B3B-4DF1-9ADF-8037D3EA823C}"/>
    <cellStyle name="Normal 3 131 2 3 4 2" xfId="11162" xr:uid="{7E504174-63E3-4763-BB39-192A17B12960}"/>
    <cellStyle name="Normal 3 131 2 3 5" xfId="11163" xr:uid="{71AE46E7-0658-4873-8B43-8015256F03E3}"/>
    <cellStyle name="Normal 3 131 2 4" xfId="11164" xr:uid="{56635C47-C98F-4D6F-9D54-9D0D3B3B1793}"/>
    <cellStyle name="Normal 3 131 2 4 2" xfId="11165" xr:uid="{D776A5D4-1108-4C95-98AC-8099A8428B89}"/>
    <cellStyle name="Normal 3 131 2 4 2 2" xfId="11166" xr:uid="{73FCA9D6-A406-4766-9DB3-D5DF840A145D}"/>
    <cellStyle name="Normal 3 131 2 4 2 2 2" xfId="11167" xr:uid="{E82F8227-9C76-40F6-A945-B44602EB8AA4}"/>
    <cellStyle name="Normal 3 131 2 4 2 3" xfId="11168" xr:uid="{ED08028A-D0D2-4364-8596-86F111D8D824}"/>
    <cellStyle name="Normal 3 131 2 4 3" xfId="11169" xr:uid="{B632B71A-AE16-4BF8-A53D-CFB1C14004E0}"/>
    <cellStyle name="Normal 3 131 2 4 3 2" xfId="11170" xr:uid="{6F62A5F9-739E-4E8F-8BEE-073100FE4B99}"/>
    <cellStyle name="Normal 3 131 2 4 3 2 2" xfId="11171" xr:uid="{A4DDCCA8-6F49-4860-A6E1-6D09E55ACCFA}"/>
    <cellStyle name="Normal 3 131 2 4 3 3" xfId="11172" xr:uid="{A46ADBA2-FA28-478A-A512-7E77A091B96B}"/>
    <cellStyle name="Normal 3 131 2 4 4" xfId="11173" xr:uid="{D3D093A0-5131-41AC-86F1-3239690E21C3}"/>
    <cellStyle name="Normal 3 131 2 4 4 2" xfId="11174" xr:uid="{51109723-BB4D-480E-AE45-94D20EE0CAC1}"/>
    <cellStyle name="Normal 3 131 2 4 5" xfId="11175" xr:uid="{381050AE-C626-4E40-A899-7E22FB46C220}"/>
    <cellStyle name="Normal 3 131 2 5" xfId="11176" xr:uid="{DB6B5ADC-E14C-4E68-A7A6-E30E21B69370}"/>
    <cellStyle name="Normal 3 131 2 5 2" xfId="11177" xr:uid="{D63FFCE8-47C0-4EF4-B718-2E7074AAC89C}"/>
    <cellStyle name="Normal 3 131 2 5 2 2" xfId="11178" xr:uid="{F35BAA0F-D075-405D-B26F-B65B237B5271}"/>
    <cellStyle name="Normal 3 131 2 5 3" xfId="11179" xr:uid="{C19F6535-7C07-41FF-B609-8FD4C99D5E30}"/>
    <cellStyle name="Normal 3 131 2 6" xfId="11180" xr:uid="{821FFD75-B15B-426D-9439-2E659CBB432F}"/>
    <cellStyle name="Normal 3 131 2 6 2" xfId="11181" xr:uid="{45303D2F-268B-4D53-9D9A-7E739DE5A3AA}"/>
    <cellStyle name="Normal 3 131 2 6 2 2" xfId="11182" xr:uid="{DA840472-8BD5-45D9-BB18-BD77C04953E1}"/>
    <cellStyle name="Normal 3 131 2 6 3" xfId="11183" xr:uid="{5945D626-BA56-4054-A586-970A68F407EA}"/>
    <cellStyle name="Normal 3 131 2 7" xfId="11184" xr:uid="{D1CE58C2-93B0-49AF-9640-8DDEA08AB6F0}"/>
    <cellStyle name="Normal 3 131 2 7 2" xfId="11185" xr:uid="{55E9C76F-FB38-4213-A4C8-C93740CFBFB5}"/>
    <cellStyle name="Normal 3 131 2 8" xfId="11186" xr:uid="{08BF7EFB-BE53-4149-9E92-FDB723BACE62}"/>
    <cellStyle name="Normal 3 131 2_15NS" xfId="11187" xr:uid="{FEF63487-AF77-4881-B571-6FF2D34B6DA9}"/>
    <cellStyle name="Normal 3 131 3" xfId="11188" xr:uid="{3015FC5A-4B5E-41B6-B8D6-6E358140C0F6}"/>
    <cellStyle name="Normal 3 131 3 2" xfId="11189" xr:uid="{BD163DBF-8537-49DE-B21A-02D200F4519E}"/>
    <cellStyle name="Normal 3 131 3 2 2" xfId="11190" xr:uid="{DA6C47DA-C948-4DFC-833C-BA4A84123143}"/>
    <cellStyle name="Normal 3 131 3 2 2 2" xfId="11191" xr:uid="{A7798A76-CCC6-40CC-80C3-EEF2CA7B38A0}"/>
    <cellStyle name="Normal 3 131 3 2 3" xfId="11192" xr:uid="{ED8B2D09-EDA0-42FE-813B-186619B15E40}"/>
    <cellStyle name="Normal 3 131 3 3" xfId="11193" xr:uid="{04568523-2CA4-4A24-8038-472C1972B1A6}"/>
    <cellStyle name="Normal 3 131 3 3 2" xfId="11194" xr:uid="{1838B51F-CB15-43E9-B39C-A29DD575C427}"/>
    <cellStyle name="Normal 3 131 3 3 2 2" xfId="11195" xr:uid="{BC2DE367-0CBF-48A8-8189-3F21ABD232BA}"/>
    <cellStyle name="Normal 3 131 3 3 3" xfId="11196" xr:uid="{B8994161-3E6F-47DF-A740-E5E37D665629}"/>
    <cellStyle name="Normal 3 131 3 4" xfId="11197" xr:uid="{E8CAFBF4-6F37-4232-B0C0-5EA65075784E}"/>
    <cellStyle name="Normal 3 131 3 4 2" xfId="11198" xr:uid="{95702445-C86B-4D6D-94B5-D0C4B61FF841}"/>
    <cellStyle name="Normal 3 131 3 5" xfId="11199" xr:uid="{15E015AD-E0B2-4192-972A-FE53D1B1D3D8}"/>
    <cellStyle name="Normal 3 131 4" xfId="11200" xr:uid="{9709F2DF-9C0D-4550-A717-F6C0D107F665}"/>
    <cellStyle name="Normal 3 131 4 2" xfId="11201" xr:uid="{ACF51389-311C-4773-8441-BCE41DCF485F}"/>
    <cellStyle name="Normal 3 131 4 2 2" xfId="11202" xr:uid="{16F6B547-91F6-46FB-B34A-1FB96A4693CE}"/>
    <cellStyle name="Normal 3 131 4 2 2 2" xfId="11203" xr:uid="{095DB4CA-DAC4-4C16-8519-8A97A1FE7ADC}"/>
    <cellStyle name="Normal 3 131 4 2 3" xfId="11204" xr:uid="{83F47121-0A4B-4EBB-B372-E4722C8C860E}"/>
    <cellStyle name="Normal 3 131 4 3" xfId="11205" xr:uid="{9C402B94-7EBE-4BA0-A0C3-76DAD98A0F10}"/>
    <cellStyle name="Normal 3 131 4 3 2" xfId="11206" xr:uid="{9519F19C-E543-4A13-95DB-8E573A858D83}"/>
    <cellStyle name="Normal 3 131 4 3 2 2" xfId="11207" xr:uid="{A3AE8B37-9187-402E-BFF2-218DEEF84A3A}"/>
    <cellStyle name="Normal 3 131 4 3 3" xfId="11208" xr:uid="{4CE4536D-3449-43AD-B0B4-A4FF3008F0AF}"/>
    <cellStyle name="Normal 3 131 4 4" xfId="11209" xr:uid="{B856A9CA-FD9F-4CE6-9F72-156E9A07F50D}"/>
    <cellStyle name="Normal 3 131 4 4 2" xfId="11210" xr:uid="{B20435EA-7530-44CB-AADB-EBA4242D3208}"/>
    <cellStyle name="Normal 3 131 4 5" xfId="11211" xr:uid="{7699FC3C-B899-4742-834C-ED35423C5629}"/>
    <cellStyle name="Normal 3 131 5" xfId="11212" xr:uid="{AB258A84-44DE-4754-AED8-4333F7222D71}"/>
    <cellStyle name="Normal 3 131 5 2" xfId="11213" xr:uid="{325F03DD-370C-451A-8150-DDC902491806}"/>
    <cellStyle name="Normal 3 131 5 2 2" xfId="11214" xr:uid="{839BD989-6822-4C4D-87B5-D0055D0C93B2}"/>
    <cellStyle name="Normal 3 131 5 2 2 2" xfId="11215" xr:uid="{9052D656-54C8-472B-A32F-0BDE8F0A355A}"/>
    <cellStyle name="Normal 3 131 5 2 3" xfId="11216" xr:uid="{291ABD5B-8E37-4368-8072-243702C28CC0}"/>
    <cellStyle name="Normal 3 131 5 3" xfId="11217" xr:uid="{0C310354-264A-4272-BC04-41B69A1244CB}"/>
    <cellStyle name="Normal 3 131 5 3 2" xfId="11218" xr:uid="{DE0FEDA1-6F0B-42CE-9CB2-667A611D7DF3}"/>
    <cellStyle name="Normal 3 131 5 3 2 2" xfId="11219" xr:uid="{D8C83919-2F8B-4435-A39C-8B9E8F7801B7}"/>
    <cellStyle name="Normal 3 131 5 3 3" xfId="11220" xr:uid="{1062E050-FB49-4FF7-8963-6AA6CFDF4BD6}"/>
    <cellStyle name="Normal 3 131 5 4" xfId="11221" xr:uid="{05565AD9-B902-4A6B-A687-B21C59886963}"/>
    <cellStyle name="Normal 3 131 5 4 2" xfId="11222" xr:uid="{114EAF48-B639-4C63-9A9F-740987FF1FAE}"/>
    <cellStyle name="Normal 3 131 5 5" xfId="11223" xr:uid="{0C603188-70F9-42EB-AA4F-68BC9EF22AEB}"/>
    <cellStyle name="Normal 3 131 6" xfId="11224" xr:uid="{1ED38EE0-C8DE-4BA5-9926-F97CD4441029}"/>
    <cellStyle name="Normal 3 131 6 2" xfId="11225" xr:uid="{9D1C073B-5E0A-41C0-BBC8-CDB6F4FCB2C2}"/>
    <cellStyle name="Normal 3 131 6 2 2" xfId="11226" xr:uid="{F3594901-A143-4EBF-9109-9BCE79B0C4A6}"/>
    <cellStyle name="Normal 3 131 6 3" xfId="11227" xr:uid="{AE3E646C-229C-479E-B968-9F79923F5F17}"/>
    <cellStyle name="Normal 3 131 7" xfId="11228" xr:uid="{012A525F-DC75-42DE-86E8-3B7F9A2E6F6B}"/>
    <cellStyle name="Normal 3 131 7 2" xfId="11229" xr:uid="{5DDEBFBB-70B9-4D2C-BD36-E388664E1630}"/>
    <cellStyle name="Normal 3 131 7 2 2" xfId="11230" xr:uid="{4154A0F8-11DF-4014-A154-1907E3347090}"/>
    <cellStyle name="Normal 3 131 7 3" xfId="11231" xr:uid="{FA09CDF1-5C45-4609-B646-95DF7ED27EE1}"/>
    <cellStyle name="Normal 3 131 8" xfId="11232" xr:uid="{D454A573-5FA9-41F9-A19A-1AF01B53F1F1}"/>
    <cellStyle name="Normal 3 131 8 2" xfId="11233" xr:uid="{26E5EFDC-C1F2-48EB-85B1-D32175753464}"/>
    <cellStyle name="Normal 3 131 9" xfId="11234" xr:uid="{A7BEC222-1D99-4E1D-B10B-EC3D5C81E51D}"/>
    <cellStyle name="Normal 3 131_05DS" xfId="11235" xr:uid="{AF0553EB-2FB2-4F28-BB26-EBE39692614C}"/>
    <cellStyle name="Normal 3 132" xfId="11236" xr:uid="{2C8D496A-7CF4-4ECA-A428-DFC77270C4CB}"/>
    <cellStyle name="Normal 3 132 2" xfId="11237" xr:uid="{C5EF61FB-D4E2-4C3B-93DC-C5690C60926F}"/>
    <cellStyle name="Normal 3 132 2 2" xfId="11238" xr:uid="{2FCBAA1C-2910-447A-AE8D-9EABDE163C71}"/>
    <cellStyle name="Normal 3 132 2 2 2" xfId="11239" xr:uid="{80E48057-5639-4145-8706-EBA79CC0169B}"/>
    <cellStyle name="Normal 3 132 2 2 2 2" xfId="11240" xr:uid="{8C90A516-A8BD-46C6-B2E1-44768F1D59A6}"/>
    <cellStyle name="Normal 3 132 2 2 2 2 2" xfId="11241" xr:uid="{64C27285-6B28-413C-82C1-2D44EA03DB14}"/>
    <cellStyle name="Normal 3 132 2 2 2 3" xfId="11242" xr:uid="{647B6314-9D1A-49FB-9913-B1CC0D184BBA}"/>
    <cellStyle name="Normal 3 132 2 2 3" xfId="11243" xr:uid="{7EDECCE6-D007-4DB8-9336-C63F77202B98}"/>
    <cellStyle name="Normal 3 132 2 2 3 2" xfId="11244" xr:uid="{7E386A15-A6B3-4DA0-96EF-F634F5039882}"/>
    <cellStyle name="Normal 3 132 2 2 3 2 2" xfId="11245" xr:uid="{389F2FD7-6538-478E-A206-006793830E0F}"/>
    <cellStyle name="Normal 3 132 2 2 3 3" xfId="11246" xr:uid="{DD0C02E6-3919-45D5-92D2-DA8E9EE550AF}"/>
    <cellStyle name="Normal 3 132 2 2 4" xfId="11247" xr:uid="{2C7325F1-18C0-462A-B8E8-F26CBD60C9F5}"/>
    <cellStyle name="Normal 3 132 2 2 4 2" xfId="11248" xr:uid="{4BB7E865-2E34-4109-BAE1-155BA24AFBC0}"/>
    <cellStyle name="Normal 3 132 2 2 5" xfId="11249" xr:uid="{7292E111-671E-4BA8-B308-9F12C14828AB}"/>
    <cellStyle name="Normal 3 132 2 3" xfId="11250" xr:uid="{39CA4D25-89C9-4317-8BDB-6B2A87A49B4F}"/>
    <cellStyle name="Normal 3 132 2 3 2" xfId="11251" xr:uid="{C3A355C4-6101-41BA-B28C-FB7C57F295C9}"/>
    <cellStyle name="Normal 3 132 2 3 2 2" xfId="11252" xr:uid="{C7A34FCB-13E9-4BC5-98F9-218A4E2324CF}"/>
    <cellStyle name="Normal 3 132 2 3 2 2 2" xfId="11253" xr:uid="{8795E087-DD1F-43EA-97DB-3AE65F6C2771}"/>
    <cellStyle name="Normal 3 132 2 3 2 3" xfId="11254" xr:uid="{A13D0C9C-0D0E-460A-B097-CC77F3DC04B5}"/>
    <cellStyle name="Normal 3 132 2 3 3" xfId="11255" xr:uid="{EC7FD7AA-A13E-4515-8BE9-776A32427FA5}"/>
    <cellStyle name="Normal 3 132 2 3 3 2" xfId="11256" xr:uid="{3FAB3305-3213-4E92-B095-4E2C99A1F2D9}"/>
    <cellStyle name="Normal 3 132 2 3 3 2 2" xfId="11257" xr:uid="{28F70332-9944-4563-80CE-47CD3C688491}"/>
    <cellStyle name="Normal 3 132 2 3 3 3" xfId="11258" xr:uid="{3F32FB1C-41EC-41CF-B9E7-F0657C4DDBE0}"/>
    <cellStyle name="Normal 3 132 2 3 4" xfId="11259" xr:uid="{04A68709-FD36-42CF-AD0E-FF10D56B7E3C}"/>
    <cellStyle name="Normal 3 132 2 3 4 2" xfId="11260" xr:uid="{AEA09A87-A39E-4AC3-9E8C-5C0F20D7A0D9}"/>
    <cellStyle name="Normal 3 132 2 3 5" xfId="11261" xr:uid="{142BAB4A-B0F7-4B61-9C9F-30DCE39AFA10}"/>
    <cellStyle name="Normal 3 132 2 4" xfId="11262" xr:uid="{8FC0778C-4074-450A-BF2A-724E83601B41}"/>
    <cellStyle name="Normal 3 132 2 4 2" xfId="11263" xr:uid="{83A7A933-7656-476A-A6E3-B205147FA0A2}"/>
    <cellStyle name="Normal 3 132 2 4 2 2" xfId="11264" xr:uid="{FFF17BF4-F8B9-489F-8D0A-580BAAFC3B0A}"/>
    <cellStyle name="Normal 3 132 2 4 2 2 2" xfId="11265" xr:uid="{77EE6530-657C-4666-BD79-0BD398652899}"/>
    <cellStyle name="Normal 3 132 2 4 2 3" xfId="11266" xr:uid="{C0FD68B7-C0A3-46AB-978F-E877098A24DF}"/>
    <cellStyle name="Normal 3 132 2 4 3" xfId="11267" xr:uid="{44BBB3F3-66D5-441C-87D8-F0866CE5C3EE}"/>
    <cellStyle name="Normal 3 132 2 4 3 2" xfId="11268" xr:uid="{17F27636-D19F-487A-A768-E036421EFBA5}"/>
    <cellStyle name="Normal 3 132 2 4 3 2 2" xfId="11269" xr:uid="{BE18D113-2241-4C8A-A77A-E2CC17F26F3E}"/>
    <cellStyle name="Normal 3 132 2 4 3 3" xfId="11270" xr:uid="{9EADEFD5-0A5D-4390-BDEF-74502D6A6C29}"/>
    <cellStyle name="Normal 3 132 2 4 4" xfId="11271" xr:uid="{0C7748F2-8B13-4205-9989-92B1FF73AD62}"/>
    <cellStyle name="Normal 3 132 2 4 4 2" xfId="11272" xr:uid="{DCEC8B21-B893-4239-BEE9-FB5D25F860CE}"/>
    <cellStyle name="Normal 3 132 2 4 5" xfId="11273" xr:uid="{6A9F1937-5BAB-4560-9B52-B59FF64655FC}"/>
    <cellStyle name="Normal 3 132 2 5" xfId="11274" xr:uid="{CF5AF3C7-4A46-44B2-B179-46932506EEF2}"/>
    <cellStyle name="Normal 3 132 2 5 2" xfId="11275" xr:uid="{49B61C1B-3894-446B-8C6D-BD3BE0C78099}"/>
    <cellStyle name="Normal 3 132 2 5 2 2" xfId="11276" xr:uid="{D326A010-DE0F-4250-A558-E0750C06C23F}"/>
    <cellStyle name="Normal 3 132 2 5 3" xfId="11277" xr:uid="{932B146E-A018-4ADF-A996-9B794DF76F26}"/>
    <cellStyle name="Normal 3 132 2 6" xfId="11278" xr:uid="{8A70BAB9-F972-4531-8CED-58BEA2623422}"/>
    <cellStyle name="Normal 3 132 2 6 2" xfId="11279" xr:uid="{5397486C-C8C0-4CDC-B0C5-2FF0F485C6C6}"/>
    <cellStyle name="Normal 3 132 2 6 2 2" xfId="11280" xr:uid="{66E7579A-DBA2-4415-BE82-00EE983617F8}"/>
    <cellStyle name="Normal 3 132 2 6 3" xfId="11281" xr:uid="{A9D3AB17-9394-43D8-A5ED-FC48C61C9DE6}"/>
    <cellStyle name="Normal 3 132 2 7" xfId="11282" xr:uid="{E99690D2-662A-4912-B9E1-FAA7E89350BB}"/>
    <cellStyle name="Normal 3 132 2 7 2" xfId="11283" xr:uid="{08263A45-30C6-483C-80CF-EE240B048400}"/>
    <cellStyle name="Normal 3 132 2 8" xfId="11284" xr:uid="{E10E2BF6-38A5-42C4-BA53-2A85A9B27F42}"/>
    <cellStyle name="Normal 3 132 2_15NS" xfId="11285" xr:uid="{4B0DA04D-1308-4CA6-AFBD-AF22AAB03764}"/>
    <cellStyle name="Normal 3 132 3" xfId="11286" xr:uid="{EB749709-8FF8-49EF-A901-395BBA166607}"/>
    <cellStyle name="Normal 3 132 3 2" xfId="11287" xr:uid="{83F02417-4C82-4113-9A64-375B41C1BD97}"/>
    <cellStyle name="Normal 3 132 3 2 2" xfId="11288" xr:uid="{BB3CA97C-E544-4370-9C40-82DD48F832E5}"/>
    <cellStyle name="Normal 3 132 3 2 2 2" xfId="11289" xr:uid="{0A2FCE61-E714-4F55-8D13-2C7A7CC6E377}"/>
    <cellStyle name="Normal 3 132 3 2 3" xfId="11290" xr:uid="{9DB8AC29-0607-455C-8C69-757B5D4561DF}"/>
    <cellStyle name="Normal 3 132 3 3" xfId="11291" xr:uid="{403326AA-44BE-4879-AF49-9E2A80B78FBB}"/>
    <cellStyle name="Normal 3 132 3 3 2" xfId="11292" xr:uid="{C439983B-35A3-48D1-8687-B44DED987D44}"/>
    <cellStyle name="Normal 3 132 3 3 2 2" xfId="11293" xr:uid="{5AA240DE-F69D-48E8-A560-3D567C94A008}"/>
    <cellStyle name="Normal 3 132 3 3 3" xfId="11294" xr:uid="{3B5398B2-056C-47D8-B8F2-BA272850A426}"/>
    <cellStyle name="Normal 3 132 3 4" xfId="11295" xr:uid="{0907D09D-C24E-423E-AA17-15F49ED39182}"/>
    <cellStyle name="Normal 3 132 3 4 2" xfId="11296" xr:uid="{BB848B81-1EB0-49BA-B475-27403BCED954}"/>
    <cellStyle name="Normal 3 132 3 5" xfId="11297" xr:uid="{85C11A58-77C6-4214-A0DD-BCB663550E85}"/>
    <cellStyle name="Normal 3 132 4" xfId="11298" xr:uid="{A051D5B7-4CEB-4E34-8232-55B92B0728D0}"/>
    <cellStyle name="Normal 3 132 4 2" xfId="11299" xr:uid="{3402B7CF-E47E-4EED-A572-17FA4A83CDC2}"/>
    <cellStyle name="Normal 3 132 4 2 2" xfId="11300" xr:uid="{035D2059-9B04-499E-A342-113336AE9C5B}"/>
    <cellStyle name="Normal 3 132 4 2 2 2" xfId="11301" xr:uid="{97B7E24D-FBBB-4BFD-AF1A-308A87924CA7}"/>
    <cellStyle name="Normal 3 132 4 2 3" xfId="11302" xr:uid="{33513D3D-17F5-4E3A-9990-04BD00D30BD0}"/>
    <cellStyle name="Normal 3 132 4 3" xfId="11303" xr:uid="{AC85FBF4-D928-4DDB-AD01-95F482D648C8}"/>
    <cellStyle name="Normal 3 132 4 3 2" xfId="11304" xr:uid="{120B1C8E-62AD-4230-9E3F-4FC7DFEA07D3}"/>
    <cellStyle name="Normal 3 132 4 3 2 2" xfId="11305" xr:uid="{FB880313-2796-4017-83CE-A3A8B7AEB3CD}"/>
    <cellStyle name="Normal 3 132 4 3 3" xfId="11306" xr:uid="{F62253E0-5C93-4050-826E-2204AC58BBD2}"/>
    <cellStyle name="Normal 3 132 4 4" xfId="11307" xr:uid="{B40B677B-C11A-485F-999C-6CFC4252E8A1}"/>
    <cellStyle name="Normal 3 132 4 4 2" xfId="11308" xr:uid="{9EA159D1-5C97-4AC1-BDD7-F94AD75CEB55}"/>
    <cellStyle name="Normal 3 132 4 5" xfId="11309" xr:uid="{EC86A2F3-B800-4D0D-B75F-6206059B40D8}"/>
    <cellStyle name="Normal 3 132 5" xfId="11310" xr:uid="{1E43043B-11C6-4E9C-AA85-BA5450C3C1B6}"/>
    <cellStyle name="Normal 3 132 5 2" xfId="11311" xr:uid="{440A4324-F742-4534-8734-A336531BE7C1}"/>
    <cellStyle name="Normal 3 132 5 2 2" xfId="11312" xr:uid="{1B40D1F3-960C-46B5-8D4A-283CB3A5C0AC}"/>
    <cellStyle name="Normal 3 132 5 2 2 2" xfId="11313" xr:uid="{C9904908-4226-49BB-ACD1-CFD6636961CF}"/>
    <cellStyle name="Normal 3 132 5 2 3" xfId="11314" xr:uid="{D130BA96-EA72-4C75-97B5-884E832C866E}"/>
    <cellStyle name="Normal 3 132 5 3" xfId="11315" xr:uid="{2057626F-7E83-45C3-8B69-54114CF41319}"/>
    <cellStyle name="Normal 3 132 5 3 2" xfId="11316" xr:uid="{B4DAF4FE-C277-4EFB-AF8E-3EAD16B6708D}"/>
    <cellStyle name="Normal 3 132 5 3 2 2" xfId="11317" xr:uid="{CDB470A4-4DCE-4D3B-814B-5E00C3C5DFA1}"/>
    <cellStyle name="Normal 3 132 5 3 3" xfId="11318" xr:uid="{D22D1C82-E04A-4B2F-83A6-65B32225BF15}"/>
    <cellStyle name="Normal 3 132 5 4" xfId="11319" xr:uid="{529756B6-09B1-4110-B367-9A21B8181E78}"/>
    <cellStyle name="Normal 3 132 5 4 2" xfId="11320" xr:uid="{753F8C8D-297C-49B9-8BBE-BF8E44D9C956}"/>
    <cellStyle name="Normal 3 132 5 5" xfId="11321" xr:uid="{F6596320-FCA5-4A4D-A7EF-8A6AE4289F21}"/>
    <cellStyle name="Normal 3 132 6" xfId="11322" xr:uid="{56BB916E-1E45-49C6-B84B-DA947C441D72}"/>
    <cellStyle name="Normal 3 132 6 2" xfId="11323" xr:uid="{B4C1EA93-E145-42CD-AE1A-4811CFECDAA8}"/>
    <cellStyle name="Normal 3 132 6 2 2" xfId="11324" xr:uid="{6DBE3E6E-6BD3-4968-A331-88ABB89400A6}"/>
    <cellStyle name="Normal 3 132 6 3" xfId="11325" xr:uid="{C29A9B4D-297F-4DC7-80C4-FC5ECA595F3A}"/>
    <cellStyle name="Normal 3 132 7" xfId="11326" xr:uid="{29A6C8EA-A9C4-486F-A993-4366EB349469}"/>
    <cellStyle name="Normal 3 132 7 2" xfId="11327" xr:uid="{5E5423A3-FC6F-48ED-8C95-2A94FC94F9D7}"/>
    <cellStyle name="Normal 3 132 7 2 2" xfId="11328" xr:uid="{5D8A5A10-AB68-4C63-B985-D3B294BFD31F}"/>
    <cellStyle name="Normal 3 132 7 3" xfId="11329" xr:uid="{24905F9E-3AB3-4391-895E-2FC0D716996C}"/>
    <cellStyle name="Normal 3 132 8" xfId="11330" xr:uid="{5CB35D73-3E8B-4135-85D8-8318E951DFE4}"/>
    <cellStyle name="Normal 3 132 8 2" xfId="11331" xr:uid="{F42431A1-DC15-440F-B7E4-D3FD24B72097}"/>
    <cellStyle name="Normal 3 132 9" xfId="11332" xr:uid="{7929D774-3B81-43EC-BE7A-69F52756BADD}"/>
    <cellStyle name="Normal 3 132_05DS" xfId="11333" xr:uid="{AD4A3034-1B41-4193-903D-6A5E6EB929D7}"/>
    <cellStyle name="Normal 3 133" xfId="11334" xr:uid="{342134C9-D3CE-476D-B522-F9522AAFB63B}"/>
    <cellStyle name="Normal 3 133 2" xfId="11335" xr:uid="{C57F44E6-2E79-49EE-B7A9-1A20F802CA60}"/>
    <cellStyle name="Normal 3 133 2 2" xfId="11336" xr:uid="{0A97C0BD-EEAE-4140-9B2A-9482CD490010}"/>
    <cellStyle name="Normal 3 133 2 2 2" xfId="11337" xr:uid="{971B594B-85F5-4065-ACDD-4387AF4B97CA}"/>
    <cellStyle name="Normal 3 133 2 2 2 2" xfId="11338" xr:uid="{9C411498-6EF4-49F4-9B44-5B1A3315B219}"/>
    <cellStyle name="Normal 3 133 2 2 2 2 2" xfId="11339" xr:uid="{92DEA93E-EDFB-438D-A967-5ED7ADA2E7C7}"/>
    <cellStyle name="Normal 3 133 2 2 2 3" xfId="11340" xr:uid="{DE451F27-E95C-468D-8A65-D2B5DE2B519F}"/>
    <cellStyle name="Normal 3 133 2 2 3" xfId="11341" xr:uid="{8C799E3C-A211-4FE6-8140-F3B19EFD540B}"/>
    <cellStyle name="Normal 3 133 2 2 3 2" xfId="11342" xr:uid="{EB65A889-28F2-46DD-BD49-FD549BAA87BC}"/>
    <cellStyle name="Normal 3 133 2 2 3 2 2" xfId="11343" xr:uid="{610E09FF-5156-4A37-B045-3F41AD6B47DC}"/>
    <cellStyle name="Normal 3 133 2 2 3 3" xfId="11344" xr:uid="{2F3F7E54-2EAE-40B2-AB6D-F449C644F46E}"/>
    <cellStyle name="Normal 3 133 2 2 4" xfId="11345" xr:uid="{465EF79B-082B-4E7F-B970-736397B5DA75}"/>
    <cellStyle name="Normal 3 133 2 2 4 2" xfId="11346" xr:uid="{B6B7F4B2-61F1-40A3-A9B3-DE5A5BB72765}"/>
    <cellStyle name="Normal 3 133 2 2 5" xfId="11347" xr:uid="{A7C3D2E4-1167-4E06-828D-C7999ED5EFB8}"/>
    <cellStyle name="Normal 3 133 2 3" xfId="11348" xr:uid="{1DFE8DD4-5256-4768-8925-166545909F4E}"/>
    <cellStyle name="Normal 3 133 2 3 2" xfId="11349" xr:uid="{B6BC57B7-90EB-48C7-9EA3-A13F4754E1BA}"/>
    <cellStyle name="Normal 3 133 2 3 2 2" xfId="11350" xr:uid="{2CEAAF25-6056-45C4-8FE9-AB7EC8D90142}"/>
    <cellStyle name="Normal 3 133 2 3 2 2 2" xfId="11351" xr:uid="{04BE5714-4742-4B80-8624-46E69A83FAD7}"/>
    <cellStyle name="Normal 3 133 2 3 2 3" xfId="11352" xr:uid="{AB67EFBD-1C33-4402-96D2-3F407E84AA9E}"/>
    <cellStyle name="Normal 3 133 2 3 3" xfId="11353" xr:uid="{A4C52424-D52A-462E-9E1F-166C5EB78811}"/>
    <cellStyle name="Normal 3 133 2 3 3 2" xfId="11354" xr:uid="{E65EB494-BA69-4C6B-B75A-83947E550D22}"/>
    <cellStyle name="Normal 3 133 2 3 3 2 2" xfId="11355" xr:uid="{2E03D1D0-F741-4B29-B25E-1D6C9C9A6589}"/>
    <cellStyle name="Normal 3 133 2 3 3 3" xfId="11356" xr:uid="{6B1E8981-9875-4EA0-AA41-83C0272BE0AD}"/>
    <cellStyle name="Normal 3 133 2 3 4" xfId="11357" xr:uid="{010BBD75-6B98-4132-80BF-E8821C40CBBB}"/>
    <cellStyle name="Normal 3 133 2 3 4 2" xfId="11358" xr:uid="{B7B9FD7E-AD52-4EC8-A623-97A0A6959A4B}"/>
    <cellStyle name="Normal 3 133 2 3 5" xfId="11359" xr:uid="{9012F06A-7EF8-47C7-8B2E-72F3FC822F91}"/>
    <cellStyle name="Normal 3 133 2 4" xfId="11360" xr:uid="{60353B06-0634-493F-B9A8-132E248B379D}"/>
    <cellStyle name="Normal 3 133 2 4 2" xfId="11361" xr:uid="{92CDDE35-FBE5-4521-8A6E-A8BD9A882EF1}"/>
    <cellStyle name="Normal 3 133 2 4 2 2" xfId="11362" xr:uid="{6240B789-CB4D-4B64-998A-D63BAEB40A18}"/>
    <cellStyle name="Normal 3 133 2 4 2 2 2" xfId="11363" xr:uid="{C5424B83-AC4C-4DD6-9815-AB9145B67001}"/>
    <cellStyle name="Normal 3 133 2 4 2 3" xfId="11364" xr:uid="{E21DC392-892A-43F4-B880-6A905B482D64}"/>
    <cellStyle name="Normal 3 133 2 4 3" xfId="11365" xr:uid="{72E43ED4-1BE8-4945-BECC-B1C45CDF9FA4}"/>
    <cellStyle name="Normal 3 133 2 4 3 2" xfId="11366" xr:uid="{A70B9D7A-D850-4D2E-842D-1E99E3BA2F37}"/>
    <cellStyle name="Normal 3 133 2 4 3 2 2" xfId="11367" xr:uid="{B2171DC7-C0AC-47D1-AF5F-7D92391AFC35}"/>
    <cellStyle name="Normal 3 133 2 4 3 3" xfId="11368" xr:uid="{93C3B9A2-AC1C-4D7C-B312-A1DAB5F3BA70}"/>
    <cellStyle name="Normal 3 133 2 4 4" xfId="11369" xr:uid="{42FF9365-E72B-4CB0-A5FC-05FE2DBE5760}"/>
    <cellStyle name="Normal 3 133 2 4 4 2" xfId="11370" xr:uid="{FAA6D8CF-5580-4AA9-81AD-84632988FE26}"/>
    <cellStyle name="Normal 3 133 2 4 5" xfId="11371" xr:uid="{C25F5FE5-0963-4088-9AA3-66E57F4138FC}"/>
    <cellStyle name="Normal 3 133 2 5" xfId="11372" xr:uid="{40E4B144-47B3-4EE8-A724-24AAC6B11C30}"/>
    <cellStyle name="Normal 3 133 2 5 2" xfId="11373" xr:uid="{702BE622-CAEC-4E21-8549-19259EEF1A40}"/>
    <cellStyle name="Normal 3 133 2 5 2 2" xfId="11374" xr:uid="{73475BE5-6896-410B-81B4-6F1AA534FEB1}"/>
    <cellStyle name="Normal 3 133 2 5 3" xfId="11375" xr:uid="{76B8FECE-872E-4283-95B6-2D7785A96959}"/>
    <cellStyle name="Normal 3 133 2 6" xfId="11376" xr:uid="{E1E7D179-AC8B-4842-912C-34FEC73A8194}"/>
    <cellStyle name="Normal 3 133 2 6 2" xfId="11377" xr:uid="{685AFDC6-2722-413B-84F8-A88C3AF569AC}"/>
    <cellStyle name="Normal 3 133 2 6 2 2" xfId="11378" xr:uid="{80B02A53-6B78-4D8E-9F0A-6D89BE58175A}"/>
    <cellStyle name="Normal 3 133 2 6 3" xfId="11379" xr:uid="{9A81DF96-0EBE-4DA3-8E0C-F9328D530C1B}"/>
    <cellStyle name="Normal 3 133 2 7" xfId="11380" xr:uid="{7E64CAE1-C642-43E9-9AA4-8F0D2F74AFE5}"/>
    <cellStyle name="Normal 3 133 2 7 2" xfId="11381" xr:uid="{5A96737F-BDE3-40A5-8C5C-3146CB437C8A}"/>
    <cellStyle name="Normal 3 133 2 8" xfId="11382" xr:uid="{B921D168-8107-4D37-9345-B5AE6CC592E2}"/>
    <cellStyle name="Normal 3 133 2_15NS" xfId="11383" xr:uid="{947C0A0C-35F4-4B0A-984B-191C4846F8E8}"/>
    <cellStyle name="Normal 3 133 3" xfId="11384" xr:uid="{995DEB31-5A36-4E22-8146-34C3765C894C}"/>
    <cellStyle name="Normal 3 133 3 2" xfId="11385" xr:uid="{91FF7B81-D23B-45BB-9123-B414D51BD730}"/>
    <cellStyle name="Normal 3 133 3 2 2" xfId="11386" xr:uid="{AD65A91D-9BA6-46AF-ADFA-A228673354AE}"/>
    <cellStyle name="Normal 3 133 3 2 2 2" xfId="11387" xr:uid="{BA7A01DE-0178-4859-BE71-9F46DF5FC135}"/>
    <cellStyle name="Normal 3 133 3 2 3" xfId="11388" xr:uid="{9EB6C1E3-0B36-486B-B95E-C73C72165395}"/>
    <cellStyle name="Normal 3 133 3 3" xfId="11389" xr:uid="{14E742B6-A749-41E7-B80C-D8BDBD60D8BF}"/>
    <cellStyle name="Normal 3 133 3 3 2" xfId="11390" xr:uid="{D3AF096E-BF83-4F44-A1AF-3C3D949DAA36}"/>
    <cellStyle name="Normal 3 133 3 3 2 2" xfId="11391" xr:uid="{26BE0D1E-9A64-4608-BE0D-744E4316D04F}"/>
    <cellStyle name="Normal 3 133 3 3 3" xfId="11392" xr:uid="{3758AD27-1C6A-4D98-8F9A-5D55590A7FF6}"/>
    <cellStyle name="Normal 3 133 3 4" xfId="11393" xr:uid="{FEF286BA-9337-438D-A827-47DF71735358}"/>
    <cellStyle name="Normal 3 133 3 4 2" xfId="11394" xr:uid="{DCE5BF8A-D0D2-4185-8224-995EFD82526E}"/>
    <cellStyle name="Normal 3 133 3 5" xfId="11395" xr:uid="{0F0910E7-4245-46E4-8186-C36FE3CA99B6}"/>
    <cellStyle name="Normal 3 133 4" xfId="11396" xr:uid="{7BFA19C7-6B23-4D95-8B52-424F0E2A83C0}"/>
    <cellStyle name="Normal 3 133 4 2" xfId="11397" xr:uid="{E479046C-0226-468B-B529-F404FD364EC8}"/>
    <cellStyle name="Normal 3 133 4 2 2" xfId="11398" xr:uid="{7F0CB497-93EF-44E2-B4FD-CBF7983EA56D}"/>
    <cellStyle name="Normal 3 133 4 2 2 2" xfId="11399" xr:uid="{E3F43125-5D0B-4202-BEA7-2C7BEBFA3826}"/>
    <cellStyle name="Normal 3 133 4 2 3" xfId="11400" xr:uid="{004F26D3-5B1B-4B18-AA03-78CDDCE413DE}"/>
    <cellStyle name="Normal 3 133 4 3" xfId="11401" xr:uid="{11D929DA-8391-4978-96D3-761D2D32C7A2}"/>
    <cellStyle name="Normal 3 133 4 3 2" xfId="11402" xr:uid="{C57FFF7C-76E4-40CD-9510-C9198BB2B010}"/>
    <cellStyle name="Normal 3 133 4 3 2 2" xfId="11403" xr:uid="{A2C4BE03-8AED-4A26-8C42-BAD278C80F2E}"/>
    <cellStyle name="Normal 3 133 4 3 3" xfId="11404" xr:uid="{C00F93EF-ABCC-4196-8168-F741E7FAD4FD}"/>
    <cellStyle name="Normal 3 133 4 4" xfId="11405" xr:uid="{EAE222E5-8C09-45BD-8DC2-DD876533C077}"/>
    <cellStyle name="Normal 3 133 4 4 2" xfId="11406" xr:uid="{CCD2E3E8-17DF-4617-8F08-80A8ADF7B806}"/>
    <cellStyle name="Normal 3 133 4 5" xfId="11407" xr:uid="{24BD8133-8DFA-4653-B007-C993D61D1046}"/>
    <cellStyle name="Normal 3 133 5" xfId="11408" xr:uid="{4778CC69-0953-4AAE-86D0-65E060C2D6DA}"/>
    <cellStyle name="Normal 3 133 5 2" xfId="11409" xr:uid="{3907D68B-F8A9-4C4E-A1EB-D588C98D7C5B}"/>
    <cellStyle name="Normal 3 133 5 2 2" xfId="11410" xr:uid="{482F8633-54D5-479F-9901-74D5D17988F7}"/>
    <cellStyle name="Normal 3 133 5 2 2 2" xfId="11411" xr:uid="{76368CF1-32D0-4426-9533-1A7AE6D29C43}"/>
    <cellStyle name="Normal 3 133 5 2 3" xfId="11412" xr:uid="{45A3A707-355B-4BBE-BCC6-82E34454B28D}"/>
    <cellStyle name="Normal 3 133 5 3" xfId="11413" xr:uid="{F1C07DCB-EEFF-4CB6-B0AD-4AAAF1E2FD61}"/>
    <cellStyle name="Normal 3 133 5 3 2" xfId="11414" xr:uid="{2E5A7F66-E3E5-415C-8CE0-49FD67810160}"/>
    <cellStyle name="Normal 3 133 5 3 2 2" xfId="11415" xr:uid="{28E0F73E-E5F7-471E-9F90-C176649433F1}"/>
    <cellStyle name="Normal 3 133 5 3 3" xfId="11416" xr:uid="{4D085BEE-6621-4FE2-B8E5-1FDA048E8470}"/>
    <cellStyle name="Normal 3 133 5 4" xfId="11417" xr:uid="{A9B061F0-E955-49EE-A74D-F1FB2E19D254}"/>
    <cellStyle name="Normal 3 133 5 4 2" xfId="11418" xr:uid="{97D16E39-4E8F-440A-869C-A42D0B785718}"/>
    <cellStyle name="Normal 3 133 5 5" xfId="11419" xr:uid="{C297CEFA-AFCE-4358-8948-7354915EB19E}"/>
    <cellStyle name="Normal 3 133 6" xfId="11420" xr:uid="{085D9F01-7037-4C12-B258-AA88C72EDF34}"/>
    <cellStyle name="Normal 3 133 6 2" xfId="11421" xr:uid="{7AA4A865-C561-4E7F-AEF7-150F294D9FBF}"/>
    <cellStyle name="Normal 3 133 6 2 2" xfId="11422" xr:uid="{49C54A14-B007-4774-9F75-AC82329439A9}"/>
    <cellStyle name="Normal 3 133 6 3" xfId="11423" xr:uid="{DB48A39B-DF3C-410C-B8E2-06A85024E7DF}"/>
    <cellStyle name="Normal 3 133 7" xfId="11424" xr:uid="{DE0181D7-56AA-43B1-841D-10208D5E5C50}"/>
    <cellStyle name="Normal 3 133 7 2" xfId="11425" xr:uid="{40E2C6DD-6D63-4AAB-9441-DE8E982F54D2}"/>
    <cellStyle name="Normal 3 133 7 2 2" xfId="11426" xr:uid="{11F5B6E2-21B7-418D-A03B-69399C86F3FD}"/>
    <cellStyle name="Normal 3 133 7 3" xfId="11427" xr:uid="{6109B86A-EE46-40E8-B04A-11BBD90AB6C6}"/>
    <cellStyle name="Normal 3 133 8" xfId="11428" xr:uid="{A98C6494-E4F7-4949-A55B-78A737652B37}"/>
    <cellStyle name="Normal 3 133 8 2" xfId="11429" xr:uid="{7B702FDD-E0CF-4CBE-A7B4-F8F1B9CC7951}"/>
    <cellStyle name="Normal 3 133 9" xfId="11430" xr:uid="{2A01107F-0145-4E05-8252-B8A12B234F82}"/>
    <cellStyle name="Normal 3 133_05DS" xfId="11431" xr:uid="{C433F6D9-C442-418F-ACF5-E31EEB69ACFA}"/>
    <cellStyle name="Normal 3 134" xfId="11432" xr:uid="{153BC6CB-8047-4249-ACF0-9A23E810F32B}"/>
    <cellStyle name="Normal 3 134 2" xfId="11433" xr:uid="{18D9F1C3-DF7C-4EE6-9506-DA87C2E5FA93}"/>
    <cellStyle name="Normal 3 134 2 2" xfId="11434" xr:uid="{B28085C2-14E2-464A-887C-89F2BDBF6FCE}"/>
    <cellStyle name="Normal 3 134 2 2 2" xfId="11435" xr:uid="{B80DC808-4410-4EA1-952B-01E1E60875D6}"/>
    <cellStyle name="Normal 3 134 2 2 2 2" xfId="11436" xr:uid="{45BBD8C4-8C61-4027-AA38-43EA27EEB0DD}"/>
    <cellStyle name="Normal 3 134 2 2 2 2 2" xfId="11437" xr:uid="{3638D08B-4CFF-43CD-BF7B-6931C103E658}"/>
    <cellStyle name="Normal 3 134 2 2 2 3" xfId="11438" xr:uid="{E2AEACB0-59FC-4389-BB79-56D7C296F0B7}"/>
    <cellStyle name="Normal 3 134 2 2 3" xfId="11439" xr:uid="{27D07663-BA6C-4FFD-B630-F4B3FED91732}"/>
    <cellStyle name="Normal 3 134 2 2 3 2" xfId="11440" xr:uid="{2DE559C9-0773-4EA8-BF92-5B9EC63B4D23}"/>
    <cellStyle name="Normal 3 134 2 2 3 2 2" xfId="11441" xr:uid="{C74D4D7D-1C2C-4C83-9A7D-1C97D7B9B6BD}"/>
    <cellStyle name="Normal 3 134 2 2 3 3" xfId="11442" xr:uid="{3B42633C-8AE7-4A65-AA7A-BB51146765F8}"/>
    <cellStyle name="Normal 3 134 2 2 4" xfId="11443" xr:uid="{407D16EB-2457-4386-A765-9845CD0B9D74}"/>
    <cellStyle name="Normal 3 134 2 2 4 2" xfId="11444" xr:uid="{F503FF25-8837-4EDF-9C26-9DBDA3FBFCE6}"/>
    <cellStyle name="Normal 3 134 2 2 5" xfId="11445" xr:uid="{5A821FEF-825E-4E99-B849-98A371BE1D2C}"/>
    <cellStyle name="Normal 3 134 2 3" xfId="11446" xr:uid="{CB27582D-B2C4-42A7-8102-FD45F9BED4F5}"/>
    <cellStyle name="Normal 3 134 2 3 2" xfId="11447" xr:uid="{012DA183-0B1B-48A4-8630-53F5698DFAEC}"/>
    <cellStyle name="Normal 3 134 2 3 2 2" xfId="11448" xr:uid="{6344D8B1-5009-483F-93F1-492ED41E7727}"/>
    <cellStyle name="Normal 3 134 2 3 2 2 2" xfId="11449" xr:uid="{2DBD6015-F07D-4B08-9C97-6DA938FD2BA3}"/>
    <cellStyle name="Normal 3 134 2 3 2 3" xfId="11450" xr:uid="{69CD0B11-BF4F-4045-BD17-E07B13DC63AC}"/>
    <cellStyle name="Normal 3 134 2 3 3" xfId="11451" xr:uid="{A5CF72DF-E9FA-47A2-A3A8-A081CB4CCD48}"/>
    <cellStyle name="Normal 3 134 2 3 3 2" xfId="11452" xr:uid="{D9482992-2F4E-419B-9DF8-5B384D500CE7}"/>
    <cellStyle name="Normal 3 134 2 3 3 2 2" xfId="11453" xr:uid="{618ED24D-3D6E-49B4-8B01-625B340DD5EB}"/>
    <cellStyle name="Normal 3 134 2 3 3 3" xfId="11454" xr:uid="{E162B6E2-C1CF-40F7-A410-8C368C5AAD13}"/>
    <cellStyle name="Normal 3 134 2 3 4" xfId="11455" xr:uid="{67705C88-352D-4C66-90A0-752E9562610D}"/>
    <cellStyle name="Normal 3 134 2 3 4 2" xfId="11456" xr:uid="{350B49F6-EB89-4B52-9B32-8830354B46FD}"/>
    <cellStyle name="Normal 3 134 2 3 5" xfId="11457" xr:uid="{17E91252-498D-4C5F-8969-1AAEC58AEC7C}"/>
    <cellStyle name="Normal 3 134 2 4" xfId="11458" xr:uid="{FF7F6F7E-7389-4EC8-8527-DA182753E61D}"/>
    <cellStyle name="Normal 3 134 2 4 2" xfId="11459" xr:uid="{1F472423-9D75-4C8B-9FE3-21BF964FAC31}"/>
    <cellStyle name="Normal 3 134 2 4 2 2" xfId="11460" xr:uid="{B3790ABC-AFE1-49A6-A89F-19B3AE6437BC}"/>
    <cellStyle name="Normal 3 134 2 4 2 2 2" xfId="11461" xr:uid="{43145DD1-FD67-4444-AF5E-E1BFAE5790CB}"/>
    <cellStyle name="Normal 3 134 2 4 2 3" xfId="11462" xr:uid="{571941CE-FF73-405D-9FE0-3737A35EC35F}"/>
    <cellStyle name="Normal 3 134 2 4 3" xfId="11463" xr:uid="{ED49B721-1DDF-45E6-A0C7-EA9AA17C768A}"/>
    <cellStyle name="Normal 3 134 2 4 3 2" xfId="11464" xr:uid="{2047AF19-6BB8-435C-BAB0-5D6AF35D22A8}"/>
    <cellStyle name="Normal 3 134 2 4 3 2 2" xfId="11465" xr:uid="{2AE1F124-78F6-46D5-9258-3176782828B4}"/>
    <cellStyle name="Normal 3 134 2 4 3 3" xfId="11466" xr:uid="{8364CC1D-A594-4A97-8D7C-27FC05A75B1C}"/>
    <cellStyle name="Normal 3 134 2 4 4" xfId="11467" xr:uid="{E8CC6B92-2D1A-47AC-8884-48E04F630B40}"/>
    <cellStyle name="Normal 3 134 2 4 4 2" xfId="11468" xr:uid="{3A632EC4-00A4-4841-96F4-4B2D75CB551F}"/>
    <cellStyle name="Normal 3 134 2 4 5" xfId="11469" xr:uid="{9470A728-6EC1-4691-BABF-2FCE91254067}"/>
    <cellStyle name="Normal 3 134 2 5" xfId="11470" xr:uid="{C67EF7E9-B789-4902-934F-297F6D4F070F}"/>
    <cellStyle name="Normal 3 134 2 5 2" xfId="11471" xr:uid="{10691A90-D5E0-4909-AB08-98519AFD233D}"/>
    <cellStyle name="Normal 3 134 2 5 2 2" xfId="11472" xr:uid="{7DA0D9AD-2C93-44C6-99DD-CB1033EE6371}"/>
    <cellStyle name="Normal 3 134 2 5 3" xfId="11473" xr:uid="{892FCEF0-438B-48D4-BEDF-2B5F9DC7CF53}"/>
    <cellStyle name="Normal 3 134 2 6" xfId="11474" xr:uid="{62AE72DC-60E3-4043-9F5A-D290671E1679}"/>
    <cellStyle name="Normal 3 134 2 6 2" xfId="11475" xr:uid="{C718C80B-7866-45C0-8A08-B010A299B95F}"/>
    <cellStyle name="Normal 3 134 2 6 2 2" xfId="11476" xr:uid="{84D67782-BFCC-4190-8931-553CD014E1D4}"/>
    <cellStyle name="Normal 3 134 2 6 3" xfId="11477" xr:uid="{0A30FBF0-C58C-4DA7-A649-86AA131E9C8D}"/>
    <cellStyle name="Normal 3 134 2 7" xfId="11478" xr:uid="{49EA87EB-939E-4784-B7B8-DD64418B416D}"/>
    <cellStyle name="Normal 3 134 2 7 2" xfId="11479" xr:uid="{26F5DE02-1B08-4AF4-B3FD-27FEE56643B7}"/>
    <cellStyle name="Normal 3 134 2 8" xfId="11480" xr:uid="{B67E2CDF-50B0-4AC9-8637-F5E3A081F109}"/>
    <cellStyle name="Normal 3 134 2_15NS" xfId="11481" xr:uid="{43357E89-1261-4579-990D-09D207D4CB59}"/>
    <cellStyle name="Normal 3 134 3" xfId="11482" xr:uid="{87DECF23-C68B-4487-B3FB-97229EA77168}"/>
    <cellStyle name="Normal 3 134 3 2" xfId="11483" xr:uid="{AB581AA9-4421-4878-9BE5-A95427E6EA3F}"/>
    <cellStyle name="Normal 3 134 3 2 2" xfId="11484" xr:uid="{3BCF293D-399D-450B-B230-C9D5385F91CD}"/>
    <cellStyle name="Normal 3 134 3 2 2 2" xfId="11485" xr:uid="{120FB0E5-31A2-4922-90ED-E9E6CDAAA3E5}"/>
    <cellStyle name="Normal 3 134 3 2 3" xfId="11486" xr:uid="{53D29045-36C8-43DB-859B-97E79341975E}"/>
    <cellStyle name="Normal 3 134 3 3" xfId="11487" xr:uid="{3E56EDDA-F1D3-476E-85D7-35C177C37415}"/>
    <cellStyle name="Normal 3 134 3 3 2" xfId="11488" xr:uid="{AF6DC80C-8E75-4AA0-AC51-F1F9E7D3E811}"/>
    <cellStyle name="Normal 3 134 3 3 2 2" xfId="11489" xr:uid="{2D8025D8-FC02-45B7-A74C-C44E63B64F4B}"/>
    <cellStyle name="Normal 3 134 3 3 3" xfId="11490" xr:uid="{AA33342B-6371-45A7-9231-F22DC81ECE8D}"/>
    <cellStyle name="Normal 3 134 3 4" xfId="11491" xr:uid="{FB38E785-BCAB-4EDC-815B-612629A57574}"/>
    <cellStyle name="Normal 3 134 3 4 2" xfId="11492" xr:uid="{B0994394-913F-44C9-8971-B0E69A029532}"/>
    <cellStyle name="Normal 3 134 3 5" xfId="11493" xr:uid="{3662B4A1-2DB7-44B3-9C05-B523EE5A7251}"/>
    <cellStyle name="Normal 3 134 4" xfId="11494" xr:uid="{B50AFBE7-3662-4FB1-98F1-DCBB795E5ABF}"/>
    <cellStyle name="Normal 3 134 4 2" xfId="11495" xr:uid="{8E8A835E-884B-4AD3-9C83-E01ADD5DCECC}"/>
    <cellStyle name="Normal 3 134 4 2 2" xfId="11496" xr:uid="{0D15B8E8-3774-41F9-8644-E14E1A1E8CE6}"/>
    <cellStyle name="Normal 3 134 4 2 2 2" xfId="11497" xr:uid="{D737A5E8-DAE3-4491-AFB3-2DF705254A02}"/>
    <cellStyle name="Normal 3 134 4 2 3" xfId="11498" xr:uid="{329BF3DF-6D98-418A-A800-0CEF9CB207E8}"/>
    <cellStyle name="Normal 3 134 4 3" xfId="11499" xr:uid="{E27DD394-01A3-486C-A5C6-6A95A57DF2E0}"/>
    <cellStyle name="Normal 3 134 4 3 2" xfId="11500" xr:uid="{7FCCDEE1-40D0-49C5-AC66-4521D8941945}"/>
    <cellStyle name="Normal 3 134 4 3 2 2" xfId="11501" xr:uid="{4FB80C48-9B38-411F-ADCF-C064EFA15DAC}"/>
    <cellStyle name="Normal 3 134 4 3 3" xfId="11502" xr:uid="{C597A6F9-D634-43F7-82EB-D52DFA47AB0A}"/>
    <cellStyle name="Normal 3 134 4 4" xfId="11503" xr:uid="{3BC69F35-0B10-4D8C-848A-9E087E726533}"/>
    <cellStyle name="Normal 3 134 4 4 2" xfId="11504" xr:uid="{B8BFD0BE-3459-4B05-97FC-CBC5DFADC386}"/>
    <cellStyle name="Normal 3 134 4 5" xfId="11505" xr:uid="{78311BE1-6910-4225-843C-F836DE65E103}"/>
    <cellStyle name="Normal 3 134 5" xfId="11506" xr:uid="{A359BAC2-032F-4408-8E02-754069165DBB}"/>
    <cellStyle name="Normal 3 134 5 2" xfId="11507" xr:uid="{D030D446-51AF-45B6-91F6-7D9208FB9D19}"/>
    <cellStyle name="Normal 3 134 5 2 2" xfId="11508" xr:uid="{2DA2B585-8B5E-46F2-BA86-B64358DF4B5D}"/>
    <cellStyle name="Normal 3 134 5 2 2 2" xfId="11509" xr:uid="{15D17538-0E55-4FA3-AA5D-B93B149DFFB1}"/>
    <cellStyle name="Normal 3 134 5 2 3" xfId="11510" xr:uid="{A0290A98-C574-4F73-BC26-A25722723055}"/>
    <cellStyle name="Normal 3 134 5 3" xfId="11511" xr:uid="{4308F9F6-1CE5-4B54-90ED-5FD0E77D4D7C}"/>
    <cellStyle name="Normal 3 134 5 3 2" xfId="11512" xr:uid="{FEDAE8A1-6EF7-4BAC-8455-435D53ABBEC8}"/>
    <cellStyle name="Normal 3 134 5 3 2 2" xfId="11513" xr:uid="{B3A0F78D-EB29-4854-86D2-424942609FE5}"/>
    <cellStyle name="Normal 3 134 5 3 3" xfId="11514" xr:uid="{4A9C468F-5FF4-4910-A20A-8E685EE9DC40}"/>
    <cellStyle name="Normal 3 134 5 4" xfId="11515" xr:uid="{F6EFB8FB-3EA4-4B04-B1FF-24208DE23B88}"/>
    <cellStyle name="Normal 3 134 5 4 2" xfId="11516" xr:uid="{F98388B5-FB78-4303-A849-158664C2E980}"/>
    <cellStyle name="Normal 3 134 5 5" xfId="11517" xr:uid="{78E791B0-913C-4F91-BBF6-AECC0785EAD3}"/>
    <cellStyle name="Normal 3 134 6" xfId="11518" xr:uid="{4237B8F6-3BC0-4790-9BEE-85687E45AA56}"/>
    <cellStyle name="Normal 3 134 6 2" xfId="11519" xr:uid="{95EB539C-27E9-4274-8BAE-D87A7C02B5C7}"/>
    <cellStyle name="Normal 3 134 6 2 2" xfId="11520" xr:uid="{DA5EC9D9-09AD-426E-99D5-FA918DC2A295}"/>
    <cellStyle name="Normal 3 134 6 3" xfId="11521" xr:uid="{19B92BB9-B784-496C-8F40-5B1F2BC49BDC}"/>
    <cellStyle name="Normal 3 134 7" xfId="11522" xr:uid="{33E7C4A9-A79B-4F1E-8B3E-C7362635D13E}"/>
    <cellStyle name="Normal 3 134 7 2" xfId="11523" xr:uid="{D46C83E8-0732-45E0-AD01-1891E45D059E}"/>
    <cellStyle name="Normal 3 134 7 2 2" xfId="11524" xr:uid="{8D3F00D2-A64E-479B-8F38-135E30D4BB36}"/>
    <cellStyle name="Normal 3 134 7 3" xfId="11525" xr:uid="{7C1B6922-4EA7-4935-8762-E12105318417}"/>
    <cellStyle name="Normal 3 134 8" xfId="11526" xr:uid="{FACF2014-1794-4E82-9A25-FBD70A783E00}"/>
    <cellStyle name="Normal 3 134 8 2" xfId="11527" xr:uid="{4F7F3430-6081-4F18-9D4A-D5C1B15A1D64}"/>
    <cellStyle name="Normal 3 134 9" xfId="11528" xr:uid="{FB1D1298-2D7F-43FA-B228-231768894790}"/>
    <cellStyle name="Normal 3 134_05DS" xfId="11529" xr:uid="{ABB1FC28-5F56-4198-AD21-0CF775621120}"/>
    <cellStyle name="Normal 3 135" xfId="11530" xr:uid="{4FB3F541-42D7-4416-BECF-36EDE0D92BC5}"/>
    <cellStyle name="Normal 3 135 2" xfId="11531" xr:uid="{9F98AF8E-80DC-41C4-AA3B-8C46D6EAC6D7}"/>
    <cellStyle name="Normal 3 135 2 2" xfId="11532" xr:uid="{C6CBF96F-6905-489E-863A-00AE82F66B1A}"/>
    <cellStyle name="Normal 3 135 2 2 2" xfId="11533" xr:uid="{6A37AD84-60E0-4ECC-8C2D-D2462A2AC1F3}"/>
    <cellStyle name="Normal 3 135 2 2 2 2" xfId="11534" xr:uid="{D61D983C-3897-46F7-841D-AFB6087ED2A3}"/>
    <cellStyle name="Normal 3 135 2 2 2 2 2" xfId="11535" xr:uid="{0DB46D5E-0F6C-44F9-967D-07D061D52CCE}"/>
    <cellStyle name="Normal 3 135 2 2 2 3" xfId="11536" xr:uid="{99A76880-A799-4D73-BE0F-217EB45F0EBB}"/>
    <cellStyle name="Normal 3 135 2 2 3" xfId="11537" xr:uid="{766BBEC8-2563-413C-802A-A0E903D5FF10}"/>
    <cellStyle name="Normal 3 135 2 2 3 2" xfId="11538" xr:uid="{8B14699E-CB08-4690-AF8C-B318BF3D41C4}"/>
    <cellStyle name="Normal 3 135 2 2 3 2 2" xfId="11539" xr:uid="{976FB6E9-DBBD-40D7-B2B7-563A0F2CC3E8}"/>
    <cellStyle name="Normal 3 135 2 2 3 3" xfId="11540" xr:uid="{AFA6E420-886B-4824-959E-2D58DA63A97D}"/>
    <cellStyle name="Normal 3 135 2 2 4" xfId="11541" xr:uid="{81D8B1BC-7BEF-4003-830B-04717B5E3F97}"/>
    <cellStyle name="Normal 3 135 2 2 4 2" xfId="11542" xr:uid="{665F4593-DF69-445C-B7A2-45AF5BE34D28}"/>
    <cellStyle name="Normal 3 135 2 2 5" xfId="11543" xr:uid="{8689FAB3-0ACA-49AF-969E-A37091170749}"/>
    <cellStyle name="Normal 3 135 2 3" xfId="11544" xr:uid="{4AB774AE-03DF-4815-A6ED-82A1CD12C597}"/>
    <cellStyle name="Normal 3 135 2 3 2" xfId="11545" xr:uid="{69E45849-6D99-4905-9732-A755BB1A5400}"/>
    <cellStyle name="Normal 3 135 2 3 2 2" xfId="11546" xr:uid="{D4A64EB6-1086-4917-9CD2-027C3B96A698}"/>
    <cellStyle name="Normal 3 135 2 3 2 2 2" xfId="11547" xr:uid="{6FD4F0E1-5425-4557-A104-A12013EBFC82}"/>
    <cellStyle name="Normal 3 135 2 3 2 3" xfId="11548" xr:uid="{82948A87-439E-4C4D-BD1D-743F70964E53}"/>
    <cellStyle name="Normal 3 135 2 3 3" xfId="11549" xr:uid="{89116B03-0445-4A86-A2AB-C00F6831CF18}"/>
    <cellStyle name="Normal 3 135 2 3 3 2" xfId="11550" xr:uid="{B467ADE6-E785-4EC3-B549-5EC612FD2511}"/>
    <cellStyle name="Normal 3 135 2 3 3 2 2" xfId="11551" xr:uid="{4EF75EA9-8A05-4B03-830B-FC9C2608DE6D}"/>
    <cellStyle name="Normal 3 135 2 3 3 3" xfId="11552" xr:uid="{F7EFFBDE-EDF4-4019-B5E2-4B61C88D8621}"/>
    <cellStyle name="Normal 3 135 2 3 4" xfId="11553" xr:uid="{6132749C-92B2-447D-8EF3-C9EBD9224C60}"/>
    <cellStyle name="Normal 3 135 2 3 4 2" xfId="11554" xr:uid="{CE66D436-4539-4769-A344-2ED336BCFC9C}"/>
    <cellStyle name="Normal 3 135 2 3 5" xfId="11555" xr:uid="{420A6712-10F8-4574-9D32-A8DAA2869DB4}"/>
    <cellStyle name="Normal 3 135 2 4" xfId="11556" xr:uid="{A64EB91D-5A72-4138-A969-3059194F70A0}"/>
    <cellStyle name="Normal 3 135 2 4 2" xfId="11557" xr:uid="{89F5F6F3-0BCD-4712-A395-4069D51EDF70}"/>
    <cellStyle name="Normal 3 135 2 4 2 2" xfId="11558" xr:uid="{182C2B69-4486-4867-8DD9-4C5EAB7898C3}"/>
    <cellStyle name="Normal 3 135 2 4 2 2 2" xfId="11559" xr:uid="{F7F0954D-08B6-4645-BECB-747464FA1E97}"/>
    <cellStyle name="Normal 3 135 2 4 2 3" xfId="11560" xr:uid="{CEEC6BA6-AC5A-4E62-B98E-91D7FFBF9EA2}"/>
    <cellStyle name="Normal 3 135 2 4 3" xfId="11561" xr:uid="{13F01383-684C-40EA-8B99-DA3367DC4F49}"/>
    <cellStyle name="Normal 3 135 2 4 3 2" xfId="11562" xr:uid="{1D0E4BF7-1C79-484F-97CA-FBE29B9A7C1C}"/>
    <cellStyle name="Normal 3 135 2 4 3 2 2" xfId="11563" xr:uid="{30613EC3-E0B1-4A69-A1C6-FB873B415E24}"/>
    <cellStyle name="Normal 3 135 2 4 3 3" xfId="11564" xr:uid="{9FDB59AA-5F70-4BC7-83B5-7C67390D1FDD}"/>
    <cellStyle name="Normal 3 135 2 4 4" xfId="11565" xr:uid="{1AAE6C19-4A0F-4B67-8F85-9DB85D380A5C}"/>
    <cellStyle name="Normal 3 135 2 4 4 2" xfId="11566" xr:uid="{84D9BB9E-C26B-4B0C-A78C-69EACEF29DA9}"/>
    <cellStyle name="Normal 3 135 2 4 5" xfId="11567" xr:uid="{DE38AC12-0CAC-48A5-BE4B-DEF0F45A6EC5}"/>
    <cellStyle name="Normal 3 135 2 5" xfId="11568" xr:uid="{C15F1CA2-FE20-48B0-BA90-0768800AE271}"/>
    <cellStyle name="Normal 3 135 2 5 2" xfId="11569" xr:uid="{B1CBAB96-48A1-4BB8-AC13-1F98418B08CE}"/>
    <cellStyle name="Normal 3 135 2 5 2 2" xfId="11570" xr:uid="{EAC5B681-6E1C-4708-B016-42D8F9A6BC3A}"/>
    <cellStyle name="Normal 3 135 2 5 3" xfId="11571" xr:uid="{20393B4A-2A3E-403F-A513-232800DBB68F}"/>
    <cellStyle name="Normal 3 135 2 6" xfId="11572" xr:uid="{74788F40-E9AA-4AA7-B063-ECCE0BCB0A47}"/>
    <cellStyle name="Normal 3 135 2 6 2" xfId="11573" xr:uid="{B5566A95-6619-4182-8451-72AA25D53A32}"/>
    <cellStyle name="Normal 3 135 2 6 2 2" xfId="11574" xr:uid="{877F2029-5DA6-411B-B0F3-27F5CF4A6951}"/>
    <cellStyle name="Normal 3 135 2 6 3" xfId="11575" xr:uid="{4D58AC0E-6DFC-408C-B916-2B801A415F13}"/>
    <cellStyle name="Normal 3 135 2 7" xfId="11576" xr:uid="{460556BB-FDF4-4BBF-B37B-8CE6E2CC1BA2}"/>
    <cellStyle name="Normal 3 135 2 7 2" xfId="11577" xr:uid="{F092EFBA-E146-4C4B-BC50-864ACB3A7E34}"/>
    <cellStyle name="Normal 3 135 2 8" xfId="11578" xr:uid="{993A3E1C-B344-4C26-8822-F61372411787}"/>
    <cellStyle name="Normal 3 135 2_15NS" xfId="11579" xr:uid="{9AB0628E-0CB4-4B6C-B94C-49BB9F840EF6}"/>
    <cellStyle name="Normal 3 135 3" xfId="11580" xr:uid="{5FAB54B5-1A59-4843-9C01-2835A4BB66E2}"/>
    <cellStyle name="Normal 3 135 3 2" xfId="11581" xr:uid="{EB5AB451-A957-4A79-BDFA-081E7B74A8D2}"/>
    <cellStyle name="Normal 3 135 3 2 2" xfId="11582" xr:uid="{BD57CE78-ABB1-40E9-931D-AFADF7FB3FEC}"/>
    <cellStyle name="Normal 3 135 3 2 2 2" xfId="11583" xr:uid="{E68450F8-2575-483C-95D1-0E865306F921}"/>
    <cellStyle name="Normal 3 135 3 2 3" xfId="11584" xr:uid="{F6B4F46F-A763-4968-BF18-ADB434F9329F}"/>
    <cellStyle name="Normal 3 135 3 3" xfId="11585" xr:uid="{920CAE7B-1C17-4709-A345-4B97FDFCB3ED}"/>
    <cellStyle name="Normal 3 135 3 3 2" xfId="11586" xr:uid="{C2A44B3B-454B-4C0E-8536-666150F4D82F}"/>
    <cellStyle name="Normal 3 135 3 3 2 2" xfId="11587" xr:uid="{11AECE99-C73E-45B4-AC37-F2337E0453E1}"/>
    <cellStyle name="Normal 3 135 3 3 3" xfId="11588" xr:uid="{27CC0E1A-647C-4769-8358-82FA55A2131F}"/>
    <cellStyle name="Normal 3 135 3 4" xfId="11589" xr:uid="{A172C993-C313-4324-9048-1235CAC61402}"/>
    <cellStyle name="Normal 3 135 3 4 2" xfId="11590" xr:uid="{F01F5A51-EF76-405D-BEC0-9F9CA4E17FDC}"/>
    <cellStyle name="Normal 3 135 3 5" xfId="11591" xr:uid="{6E0570E8-EEFF-4BD1-9135-1FF8674D3A5E}"/>
    <cellStyle name="Normal 3 135 4" xfId="11592" xr:uid="{936246F1-A9B2-4DB3-9CE7-A46BEE887EC8}"/>
    <cellStyle name="Normal 3 135 4 2" xfId="11593" xr:uid="{41D0021D-CD0E-4483-84F1-5146404782E7}"/>
    <cellStyle name="Normal 3 135 4 2 2" xfId="11594" xr:uid="{8532E0C8-C0E0-4029-80BA-C4A5E55D2777}"/>
    <cellStyle name="Normal 3 135 4 2 2 2" xfId="11595" xr:uid="{EFD7BB6F-2297-4FA5-8764-9C648A6C0649}"/>
    <cellStyle name="Normal 3 135 4 2 3" xfId="11596" xr:uid="{BDBD7B88-5BA6-4198-B9DE-A263F104678D}"/>
    <cellStyle name="Normal 3 135 4 3" xfId="11597" xr:uid="{6EA9F607-429E-4807-BAF3-3337D5221BB1}"/>
    <cellStyle name="Normal 3 135 4 3 2" xfId="11598" xr:uid="{F7BF4A0E-6090-4CBE-8FFB-69B60870ACD1}"/>
    <cellStyle name="Normal 3 135 4 3 2 2" xfId="11599" xr:uid="{A26E7536-B77D-4ECE-B8E8-2723485BFBC4}"/>
    <cellStyle name="Normal 3 135 4 3 3" xfId="11600" xr:uid="{E10CCFDE-2F90-4A14-807B-87A554B71A16}"/>
    <cellStyle name="Normal 3 135 4 4" xfId="11601" xr:uid="{BACE8D41-8077-49A1-97BF-C0CB9545E2BD}"/>
    <cellStyle name="Normal 3 135 4 4 2" xfId="11602" xr:uid="{2545E3B8-CBDE-4A28-A85B-31DBC5D46929}"/>
    <cellStyle name="Normal 3 135 4 5" xfId="11603" xr:uid="{F31F37C2-6B80-4987-9C5D-5B67F79CEC52}"/>
    <cellStyle name="Normal 3 135 5" xfId="11604" xr:uid="{301CFDC6-C64E-4566-BF0A-4694ED1F9FD1}"/>
    <cellStyle name="Normal 3 135 5 2" xfId="11605" xr:uid="{E329EE12-7389-4E92-AC33-26B56A73A813}"/>
    <cellStyle name="Normal 3 135 5 2 2" xfId="11606" xr:uid="{0F07E595-0623-4296-84EA-1069BFA45108}"/>
    <cellStyle name="Normal 3 135 5 2 2 2" xfId="11607" xr:uid="{FFCC8940-3346-47C3-BAD4-E68457F8528B}"/>
    <cellStyle name="Normal 3 135 5 2 3" xfId="11608" xr:uid="{3A4DD82F-B166-4616-992A-E8122B865329}"/>
    <cellStyle name="Normal 3 135 5 3" xfId="11609" xr:uid="{4F20CA2C-B956-4ABA-856B-7B34075AB27B}"/>
    <cellStyle name="Normal 3 135 5 3 2" xfId="11610" xr:uid="{7995003E-8816-4635-8433-BA475E77160E}"/>
    <cellStyle name="Normal 3 135 5 3 2 2" xfId="11611" xr:uid="{6C69399B-E640-4F43-891B-201EB3B544E4}"/>
    <cellStyle name="Normal 3 135 5 3 3" xfId="11612" xr:uid="{40A95A3F-D90A-45B2-BCC9-6E83ADA7BBE6}"/>
    <cellStyle name="Normal 3 135 5 4" xfId="11613" xr:uid="{0E301CDA-7240-44BF-8033-C99A1F4A6778}"/>
    <cellStyle name="Normal 3 135 5 4 2" xfId="11614" xr:uid="{93A534D3-CE7F-42FE-8F85-C3503D2DA059}"/>
    <cellStyle name="Normal 3 135 5 5" xfId="11615" xr:uid="{EC0A6B0F-11C5-4590-BA3C-4EB1F883C0A2}"/>
    <cellStyle name="Normal 3 135 6" xfId="11616" xr:uid="{67596090-446F-4B58-A538-BD8492452E52}"/>
    <cellStyle name="Normal 3 135 6 2" xfId="11617" xr:uid="{E73BE355-C91E-4BBB-8FB8-FE2C70828D6C}"/>
    <cellStyle name="Normal 3 135 6 2 2" xfId="11618" xr:uid="{C35FAB73-2270-46DC-A087-D03017754FB6}"/>
    <cellStyle name="Normal 3 135 6 3" xfId="11619" xr:uid="{BD4D4ECC-F50B-40D2-A0BB-1AA1A13D5DA4}"/>
    <cellStyle name="Normal 3 135 7" xfId="11620" xr:uid="{8B9A3110-D1C2-4A65-B9B0-69C5A18A793A}"/>
    <cellStyle name="Normal 3 135 7 2" xfId="11621" xr:uid="{6DE749B5-F681-430C-848C-26DF887DF5C5}"/>
    <cellStyle name="Normal 3 135 7 2 2" xfId="11622" xr:uid="{C5668044-254A-4A50-9429-B7EBF6E238F2}"/>
    <cellStyle name="Normal 3 135 7 3" xfId="11623" xr:uid="{EA9EC605-1ACA-473E-A7AE-DD5E891D089A}"/>
    <cellStyle name="Normal 3 135 8" xfId="11624" xr:uid="{F9600BE7-0400-4332-9B98-E699131C9A57}"/>
    <cellStyle name="Normal 3 135 8 2" xfId="11625" xr:uid="{5F3E92D4-73FF-4CB6-A8E5-58413E01C9F4}"/>
    <cellStyle name="Normal 3 135 9" xfId="11626" xr:uid="{69BCEDEE-8457-43AB-A461-3A5306406B92}"/>
    <cellStyle name="Normal 3 135_05DS" xfId="11627" xr:uid="{55164CB7-E2D6-47BD-B36A-A6D80B149D1E}"/>
    <cellStyle name="Normal 3 136" xfId="11628" xr:uid="{E8B6E989-BDE0-4B6E-A6CF-EB73A95D6626}"/>
    <cellStyle name="Normal 3 136 2" xfId="11629" xr:uid="{93D76962-0FDA-44C8-854C-4C9C96779DF6}"/>
    <cellStyle name="Normal 3 136 2 2" xfId="11630" xr:uid="{06372829-A50C-4A14-A56C-52ADE3A699B3}"/>
    <cellStyle name="Normal 3 136 2 2 2" xfId="11631" xr:uid="{682CCF97-FF66-4D6B-A05F-8F1FF5524270}"/>
    <cellStyle name="Normal 3 136 2 2 2 2" xfId="11632" xr:uid="{60D7BA9A-7B35-4553-91FB-9F9B0B6E57A8}"/>
    <cellStyle name="Normal 3 136 2 2 2 2 2" xfId="11633" xr:uid="{3A5E5796-9564-4951-A227-E047E452F5F1}"/>
    <cellStyle name="Normal 3 136 2 2 2 3" xfId="11634" xr:uid="{60BBEEDC-E371-4E1E-875C-900A650E9BDD}"/>
    <cellStyle name="Normal 3 136 2 2 3" xfId="11635" xr:uid="{3E8B678E-DC6A-4AAB-B279-B246A2A3C510}"/>
    <cellStyle name="Normal 3 136 2 2 3 2" xfId="11636" xr:uid="{DA42A2E4-C550-422D-BA7B-CE1361339369}"/>
    <cellStyle name="Normal 3 136 2 2 3 2 2" xfId="11637" xr:uid="{9FA44502-70C0-4F1B-B6A8-2DD6F042F6C9}"/>
    <cellStyle name="Normal 3 136 2 2 3 3" xfId="11638" xr:uid="{70454710-E65E-4BEA-AB81-1C07473C0158}"/>
    <cellStyle name="Normal 3 136 2 2 4" xfId="11639" xr:uid="{5C1547B9-5F99-4275-B9DD-66A9C54B8D6A}"/>
    <cellStyle name="Normal 3 136 2 2 4 2" xfId="11640" xr:uid="{FF3EFEC6-6AF4-4190-BBC8-5E1FCE4ABA8D}"/>
    <cellStyle name="Normal 3 136 2 2 5" xfId="11641" xr:uid="{C7D25ECD-89D0-41B7-9157-E2CB0E29561F}"/>
    <cellStyle name="Normal 3 136 2 3" xfId="11642" xr:uid="{72A2500F-1614-4FF5-9F24-C9B107A902F9}"/>
    <cellStyle name="Normal 3 136 2 3 2" xfId="11643" xr:uid="{8344E706-EACF-42BB-8470-8C76E731FAB5}"/>
    <cellStyle name="Normal 3 136 2 3 2 2" xfId="11644" xr:uid="{CE155728-F609-47CB-AB72-388D19EDB5AC}"/>
    <cellStyle name="Normal 3 136 2 3 2 2 2" xfId="11645" xr:uid="{9EB3F444-DD38-4C38-A067-631666F811FC}"/>
    <cellStyle name="Normal 3 136 2 3 2 3" xfId="11646" xr:uid="{CE8136B1-F5F3-410F-BF86-0C6A47DB73CC}"/>
    <cellStyle name="Normal 3 136 2 3 3" xfId="11647" xr:uid="{0B3F8ABD-4080-484C-A49F-29D6D9C47B9D}"/>
    <cellStyle name="Normal 3 136 2 3 3 2" xfId="11648" xr:uid="{9286257D-201E-4BF5-B7D6-54D376AC2FB9}"/>
    <cellStyle name="Normal 3 136 2 3 3 2 2" xfId="11649" xr:uid="{C601F3D0-DD89-4946-93D2-84A082DBC14B}"/>
    <cellStyle name="Normal 3 136 2 3 3 3" xfId="11650" xr:uid="{207D801F-91B2-4EBB-973E-992600ECE362}"/>
    <cellStyle name="Normal 3 136 2 3 4" xfId="11651" xr:uid="{DB3E75D1-5DAD-4822-8ACA-98966D0C5765}"/>
    <cellStyle name="Normal 3 136 2 3 4 2" xfId="11652" xr:uid="{D46FF0A8-F0DC-4017-B016-0E90173AD13A}"/>
    <cellStyle name="Normal 3 136 2 3 5" xfId="11653" xr:uid="{6FE55A27-1669-4CF3-BE24-2AE82C21F35F}"/>
    <cellStyle name="Normal 3 136 2 4" xfId="11654" xr:uid="{FE43E2F8-8C94-4253-88C7-F181E397D5B0}"/>
    <cellStyle name="Normal 3 136 2 4 2" xfId="11655" xr:uid="{654213D4-E377-4965-843D-B666BD53A1CA}"/>
    <cellStyle name="Normal 3 136 2 4 2 2" xfId="11656" xr:uid="{E498FB9F-0011-47ED-84C7-31F829A02F46}"/>
    <cellStyle name="Normal 3 136 2 4 2 2 2" xfId="11657" xr:uid="{DE407186-497C-44D3-B6FB-32D9773EE887}"/>
    <cellStyle name="Normal 3 136 2 4 2 3" xfId="11658" xr:uid="{AB24B5D2-3241-4FCC-A086-B6946AA25A2F}"/>
    <cellStyle name="Normal 3 136 2 4 3" xfId="11659" xr:uid="{F5E16207-55B8-4898-9B97-787E4A4571C1}"/>
    <cellStyle name="Normal 3 136 2 4 3 2" xfId="11660" xr:uid="{3B7EF4FA-0C30-42E2-808F-85D7485875E6}"/>
    <cellStyle name="Normal 3 136 2 4 3 2 2" xfId="11661" xr:uid="{F4127D27-AEDD-4124-8D63-24B56CF71E5A}"/>
    <cellStyle name="Normal 3 136 2 4 3 3" xfId="11662" xr:uid="{AC7E93CA-C827-4B7C-BB10-A9BE860F5618}"/>
    <cellStyle name="Normal 3 136 2 4 4" xfId="11663" xr:uid="{BA287531-EA17-4294-963D-511FE68EF307}"/>
    <cellStyle name="Normal 3 136 2 4 4 2" xfId="11664" xr:uid="{7C399C2F-FA15-49BE-93F8-D7A9426F180A}"/>
    <cellStyle name="Normal 3 136 2 4 5" xfId="11665" xr:uid="{7FED98D3-04FA-410E-AE2D-45CFECB21F27}"/>
    <cellStyle name="Normal 3 136 2 5" xfId="11666" xr:uid="{357244A9-3D73-45D8-B95B-82EEE339903D}"/>
    <cellStyle name="Normal 3 136 2 5 2" xfId="11667" xr:uid="{554905A9-7372-4FF7-ACCB-F5677EC62D49}"/>
    <cellStyle name="Normal 3 136 2 5 2 2" xfId="11668" xr:uid="{84A26530-75CA-45A7-BE05-BEF8C8961EAE}"/>
    <cellStyle name="Normal 3 136 2 5 3" xfId="11669" xr:uid="{65C2D3A4-C666-4B0A-8997-04C283FA1A20}"/>
    <cellStyle name="Normal 3 136 2 6" xfId="11670" xr:uid="{8A1ABE41-315A-4FDB-A0F4-F4C0BF132B54}"/>
    <cellStyle name="Normal 3 136 2 6 2" xfId="11671" xr:uid="{CE703999-F905-420E-A0E3-A218D5C7BD74}"/>
    <cellStyle name="Normal 3 136 2 6 2 2" xfId="11672" xr:uid="{BE8D5873-1919-41C4-B151-AB962FD664E3}"/>
    <cellStyle name="Normal 3 136 2 6 3" xfId="11673" xr:uid="{0A652E9E-E04C-4A10-93D4-AE9C2DA2D585}"/>
    <cellStyle name="Normal 3 136 2 7" xfId="11674" xr:uid="{77A3EF5E-43A2-4C86-8FAF-D50E34458DA5}"/>
    <cellStyle name="Normal 3 136 2 7 2" xfId="11675" xr:uid="{55C24F88-76C5-40E4-81A0-7C4B30D553BE}"/>
    <cellStyle name="Normal 3 136 2 8" xfId="11676" xr:uid="{13C934C1-4F9C-4C7F-BFB7-D10AEC7A33FB}"/>
    <cellStyle name="Normal 3 136 2_15NS" xfId="11677" xr:uid="{2941301E-EB6B-42E7-ADB1-119600C9D167}"/>
    <cellStyle name="Normal 3 136 3" xfId="11678" xr:uid="{5E3FEA72-F31E-47C1-82E7-5EB823EF9FC4}"/>
    <cellStyle name="Normal 3 136 3 2" xfId="11679" xr:uid="{0F236805-BB2B-4767-9EF4-972364D1F799}"/>
    <cellStyle name="Normal 3 136 3 2 2" xfId="11680" xr:uid="{8DB66F5B-AE18-4E14-AF1C-34B5C4970F69}"/>
    <cellStyle name="Normal 3 136 3 2 2 2" xfId="11681" xr:uid="{D8B858F5-4098-4995-9336-A8CA803B076C}"/>
    <cellStyle name="Normal 3 136 3 2 3" xfId="11682" xr:uid="{4A2AF9F7-1F18-4082-8A09-55C1D3249529}"/>
    <cellStyle name="Normal 3 136 3 3" xfId="11683" xr:uid="{813E4FD5-CB29-4F34-A9BF-7E0BB36BB7CD}"/>
    <cellStyle name="Normal 3 136 3 3 2" xfId="11684" xr:uid="{50639FF2-482B-4874-AEB5-4AC1751BFDC9}"/>
    <cellStyle name="Normal 3 136 3 3 2 2" xfId="11685" xr:uid="{A0760401-43C4-41BE-8D56-0EB2841DD883}"/>
    <cellStyle name="Normal 3 136 3 3 3" xfId="11686" xr:uid="{C0C220D3-DF19-4345-988B-C082615D3580}"/>
    <cellStyle name="Normal 3 136 3 4" xfId="11687" xr:uid="{BD8CD9FE-AFD7-4EDB-A0E9-23E2D632E4D8}"/>
    <cellStyle name="Normal 3 136 3 4 2" xfId="11688" xr:uid="{92E35755-99C8-4891-B260-A6B078455197}"/>
    <cellStyle name="Normal 3 136 3 5" xfId="11689" xr:uid="{AC8B0531-EAA4-4008-9BD4-20D02E55F079}"/>
    <cellStyle name="Normal 3 136 4" xfId="11690" xr:uid="{FEE5ABC3-3ABF-486B-8E2C-C8FE9140B9DE}"/>
    <cellStyle name="Normal 3 136 4 2" xfId="11691" xr:uid="{1B89B24C-6A94-475B-BCE4-58DF0CECBDB6}"/>
    <cellStyle name="Normal 3 136 4 2 2" xfId="11692" xr:uid="{FF96705F-8A7D-4930-8470-BA78F20187C9}"/>
    <cellStyle name="Normal 3 136 4 2 2 2" xfId="11693" xr:uid="{D29AAB6D-97E2-4F48-8491-86E4C391DBC2}"/>
    <cellStyle name="Normal 3 136 4 2 3" xfId="11694" xr:uid="{ACCAE3C8-C0DB-4585-814E-37FFF1FE0767}"/>
    <cellStyle name="Normal 3 136 4 3" xfId="11695" xr:uid="{1DA58BB7-0CB4-4B56-B4C5-565198EAA80B}"/>
    <cellStyle name="Normal 3 136 4 3 2" xfId="11696" xr:uid="{DAD743F7-EE67-44CC-9A3C-E033EB672A55}"/>
    <cellStyle name="Normal 3 136 4 3 2 2" xfId="11697" xr:uid="{4EF31E3E-FF10-435D-85F2-BE456E257B98}"/>
    <cellStyle name="Normal 3 136 4 3 3" xfId="11698" xr:uid="{0CFB547D-11B0-4F68-9541-A1EC2DECB432}"/>
    <cellStyle name="Normal 3 136 4 4" xfId="11699" xr:uid="{851A7B00-BDE8-439E-8EAF-9E512A409B11}"/>
    <cellStyle name="Normal 3 136 4 4 2" xfId="11700" xr:uid="{245A483A-482E-4B9F-B0D5-200D1B3E5053}"/>
    <cellStyle name="Normal 3 136 4 5" xfId="11701" xr:uid="{8A9A80C1-B13C-425A-BB2B-04BABD8A3557}"/>
    <cellStyle name="Normal 3 136 5" xfId="11702" xr:uid="{3C748746-A8AD-40A2-BCA0-24298EE1CFCC}"/>
    <cellStyle name="Normal 3 136 5 2" xfId="11703" xr:uid="{9FC6C926-2A3B-4715-A2B1-F03F8A73C918}"/>
    <cellStyle name="Normal 3 136 5 2 2" xfId="11704" xr:uid="{5BCCA32F-4DF5-4225-A208-BAD673277EA2}"/>
    <cellStyle name="Normal 3 136 5 2 2 2" xfId="11705" xr:uid="{53135F87-A75D-4033-8E7C-DBA0A12EB982}"/>
    <cellStyle name="Normal 3 136 5 2 3" xfId="11706" xr:uid="{2962E78D-48C0-4A6D-BFB5-186143B2D993}"/>
    <cellStyle name="Normal 3 136 5 3" xfId="11707" xr:uid="{38238055-5460-4E14-9D09-08E6FF6E3267}"/>
    <cellStyle name="Normal 3 136 5 3 2" xfId="11708" xr:uid="{4BEB5705-C1A6-4563-83AD-3993C3853B06}"/>
    <cellStyle name="Normal 3 136 5 3 2 2" xfId="11709" xr:uid="{793E3A94-9950-4181-B43F-180484035934}"/>
    <cellStyle name="Normal 3 136 5 3 3" xfId="11710" xr:uid="{A8B4F1A9-45EE-462D-A3DD-FAB8C943FAFB}"/>
    <cellStyle name="Normal 3 136 5 4" xfId="11711" xr:uid="{5E0BF546-1063-45B4-85CD-72F0F26A4EF4}"/>
    <cellStyle name="Normal 3 136 5 4 2" xfId="11712" xr:uid="{8C9307CD-7C30-4392-84B7-0A553753293F}"/>
    <cellStyle name="Normal 3 136 5 5" xfId="11713" xr:uid="{4E81CBFB-5D58-4B16-B11B-C0DCB01B25D4}"/>
    <cellStyle name="Normal 3 136 6" xfId="11714" xr:uid="{FE125D19-BB5F-473E-8BE1-322EEDDE6D6E}"/>
    <cellStyle name="Normal 3 136 6 2" xfId="11715" xr:uid="{062784A9-E495-4898-86DD-3ABEA7BA8C93}"/>
    <cellStyle name="Normal 3 136 6 2 2" xfId="11716" xr:uid="{4191BA6C-4EB5-4DA7-B037-3D9A587E6210}"/>
    <cellStyle name="Normal 3 136 6 3" xfId="11717" xr:uid="{C0E21809-7B99-4DBB-88BC-BB290CBEAC4C}"/>
    <cellStyle name="Normal 3 136 7" xfId="11718" xr:uid="{F76CAE72-8293-4E5E-8AC4-36F4AFA47C1C}"/>
    <cellStyle name="Normal 3 136 7 2" xfId="11719" xr:uid="{23DFCE70-ADDA-4259-9D7F-159A563C4607}"/>
    <cellStyle name="Normal 3 136 7 2 2" xfId="11720" xr:uid="{334AC96B-D181-416E-AEF5-86EF275547F5}"/>
    <cellStyle name="Normal 3 136 7 3" xfId="11721" xr:uid="{7E0F6981-FCC5-4ABB-93C1-790AD2020582}"/>
    <cellStyle name="Normal 3 136 8" xfId="11722" xr:uid="{3943701B-181F-477E-850B-ECEFADCC4503}"/>
    <cellStyle name="Normal 3 136 8 2" xfId="11723" xr:uid="{FB78EAED-509A-4CA9-86AD-7E7A422E77DA}"/>
    <cellStyle name="Normal 3 136 9" xfId="11724" xr:uid="{57617339-8FB0-4C98-8543-4811EBDE987D}"/>
    <cellStyle name="Normal 3 136_05DS" xfId="11725" xr:uid="{773B92F4-E1F3-4B81-9D74-D625A9F009AB}"/>
    <cellStyle name="Normal 3 137" xfId="11726" xr:uid="{86C2AB1A-F2D2-439F-A5D3-C77BD20698E3}"/>
    <cellStyle name="Normal 3 137 2" xfId="11727" xr:uid="{54037B51-1CF1-446B-883C-A64551864651}"/>
    <cellStyle name="Normal 3 137 2 2" xfId="11728" xr:uid="{DC0E003A-176E-4CC1-8C53-FCAB042962B7}"/>
    <cellStyle name="Normal 3 137 2 2 2" xfId="11729" xr:uid="{040D8F00-FA32-4508-B6FA-0821DF46E726}"/>
    <cellStyle name="Normal 3 137 2 2 2 2" xfId="11730" xr:uid="{F89989DC-800F-4F22-8B11-78ED9CCE6DC3}"/>
    <cellStyle name="Normal 3 137 2 2 2 2 2" xfId="11731" xr:uid="{6E9A2AB2-91C0-4528-A3F5-1E9B8C6113F8}"/>
    <cellStyle name="Normal 3 137 2 2 2 3" xfId="11732" xr:uid="{002D2F7E-3C30-45B8-A7C3-81E271730F1B}"/>
    <cellStyle name="Normal 3 137 2 2 3" xfId="11733" xr:uid="{6F6EAC72-1E72-4B3B-964D-6CF988EAD758}"/>
    <cellStyle name="Normal 3 137 2 2 3 2" xfId="11734" xr:uid="{7B10B065-DF62-4973-A3E1-D4B80A99DEA4}"/>
    <cellStyle name="Normal 3 137 2 2 3 2 2" xfId="11735" xr:uid="{67079A5F-BE07-4A0B-BD05-709D74D46A09}"/>
    <cellStyle name="Normal 3 137 2 2 3 3" xfId="11736" xr:uid="{64BD5488-5259-45CF-8F47-FCB18F1A4DD7}"/>
    <cellStyle name="Normal 3 137 2 2 4" xfId="11737" xr:uid="{82BB73C2-7A74-440F-989C-54FA662726C9}"/>
    <cellStyle name="Normal 3 137 2 2 4 2" xfId="11738" xr:uid="{2F8657F3-252B-4221-8E6A-2158CD7309C0}"/>
    <cellStyle name="Normal 3 137 2 2 5" xfId="11739" xr:uid="{966CA6C8-93C4-435E-A90A-3997DAC39398}"/>
    <cellStyle name="Normal 3 137 2 3" xfId="11740" xr:uid="{C913CB42-9CF6-44EC-B00C-D0F7354BE35A}"/>
    <cellStyle name="Normal 3 137 2 3 2" xfId="11741" xr:uid="{EF1366B2-4F22-4D5E-8DB2-C50F3A6D98E3}"/>
    <cellStyle name="Normal 3 137 2 3 2 2" xfId="11742" xr:uid="{D2A15E8B-17F4-47C3-BB2A-EC1427E21564}"/>
    <cellStyle name="Normal 3 137 2 3 2 2 2" xfId="11743" xr:uid="{2F6644EB-D470-400B-93CA-AA470FE7072E}"/>
    <cellStyle name="Normal 3 137 2 3 2 3" xfId="11744" xr:uid="{A406DA5B-F413-45FB-8446-FB8D7F70D1B0}"/>
    <cellStyle name="Normal 3 137 2 3 3" xfId="11745" xr:uid="{8146382A-DFB3-4646-A409-7066E29B5464}"/>
    <cellStyle name="Normal 3 137 2 3 3 2" xfId="11746" xr:uid="{29B808B5-122D-414E-A948-E0CB19BC9726}"/>
    <cellStyle name="Normal 3 137 2 3 3 2 2" xfId="11747" xr:uid="{B8FA91CF-B402-4689-8E8D-B34803B2AA96}"/>
    <cellStyle name="Normal 3 137 2 3 3 3" xfId="11748" xr:uid="{76CDC535-2E64-419C-B1C8-8AFE8B38C837}"/>
    <cellStyle name="Normal 3 137 2 3 4" xfId="11749" xr:uid="{45C4E8E8-DB7F-4221-835D-FEC1250BEB77}"/>
    <cellStyle name="Normal 3 137 2 3 4 2" xfId="11750" xr:uid="{88D90C2C-E475-4AD2-9657-D817B73EC468}"/>
    <cellStyle name="Normal 3 137 2 3 5" xfId="11751" xr:uid="{49B0A88F-061E-43FB-BCC1-05385F5A9BC1}"/>
    <cellStyle name="Normal 3 137 2 4" xfId="11752" xr:uid="{A92167A7-C319-41B1-AC19-858C673DA4F2}"/>
    <cellStyle name="Normal 3 137 2 4 2" xfId="11753" xr:uid="{6A00779B-9F01-45BC-AFE6-E15D5D6C6B38}"/>
    <cellStyle name="Normal 3 137 2 4 2 2" xfId="11754" xr:uid="{0779408C-9564-42AB-B578-11FA8C7EF8CB}"/>
    <cellStyle name="Normal 3 137 2 4 2 2 2" xfId="11755" xr:uid="{9D80AAA9-CCB4-4249-AAAA-24C50AA314E4}"/>
    <cellStyle name="Normal 3 137 2 4 2 3" xfId="11756" xr:uid="{7BF2B02E-1E31-4CA9-A884-73AE3BE38C14}"/>
    <cellStyle name="Normal 3 137 2 4 3" xfId="11757" xr:uid="{E30F1A10-10D3-4831-8D74-98FC2FD51203}"/>
    <cellStyle name="Normal 3 137 2 4 3 2" xfId="11758" xr:uid="{6749AB1E-916D-4CE1-AC3F-87DD61E4DC11}"/>
    <cellStyle name="Normal 3 137 2 4 3 2 2" xfId="11759" xr:uid="{A34C0084-8F9C-4D15-9EAE-BD834792C82F}"/>
    <cellStyle name="Normal 3 137 2 4 3 3" xfId="11760" xr:uid="{CA10F9E6-0E76-40D5-9F72-A288FDBDF0E0}"/>
    <cellStyle name="Normal 3 137 2 4 4" xfId="11761" xr:uid="{A3366734-9C58-401C-9FBA-291AE59067C3}"/>
    <cellStyle name="Normal 3 137 2 4 4 2" xfId="11762" xr:uid="{593E2D9F-017C-464E-AA44-5C7FCF112F7B}"/>
    <cellStyle name="Normal 3 137 2 4 5" xfId="11763" xr:uid="{5B67950A-1C37-4112-821F-81804C1E66D6}"/>
    <cellStyle name="Normal 3 137 2 5" xfId="11764" xr:uid="{FE18F401-49AD-476A-A3BA-BCF5C7E77B25}"/>
    <cellStyle name="Normal 3 137 2 5 2" xfId="11765" xr:uid="{A3F9BAA6-D430-4DCB-B7FA-67D329C3D632}"/>
    <cellStyle name="Normal 3 137 2 5 2 2" xfId="11766" xr:uid="{C7D088A3-92A6-41C5-A388-F62E43148573}"/>
    <cellStyle name="Normal 3 137 2 5 3" xfId="11767" xr:uid="{E6B0D130-3386-4BDC-A6CC-57ED70DF7B92}"/>
    <cellStyle name="Normal 3 137 2 6" xfId="11768" xr:uid="{FF831A88-9569-45BA-AED6-9BDC8236819C}"/>
    <cellStyle name="Normal 3 137 2 6 2" xfId="11769" xr:uid="{0AEDBB03-D40C-47E7-A5D7-9F2458CBFDB9}"/>
    <cellStyle name="Normal 3 137 2 6 2 2" xfId="11770" xr:uid="{50E4A670-9D5F-415B-8BD0-8F85AA420C9F}"/>
    <cellStyle name="Normal 3 137 2 6 3" xfId="11771" xr:uid="{1A64D5CE-DCFF-4ADA-B6E6-26341215EC18}"/>
    <cellStyle name="Normal 3 137 2 7" xfId="11772" xr:uid="{894EE8E1-3117-4170-A606-DA8BF10052C8}"/>
    <cellStyle name="Normal 3 137 2 7 2" xfId="11773" xr:uid="{14EDC923-FA75-4859-8F8B-B038A47EF95C}"/>
    <cellStyle name="Normal 3 137 2 8" xfId="11774" xr:uid="{B2D1AC4A-E197-4F2E-8DB7-7FB980BB1DF3}"/>
    <cellStyle name="Normal 3 137 2_15NS" xfId="11775" xr:uid="{CC5F2FE1-F856-4D9D-92DE-6FD05CA2DA3B}"/>
    <cellStyle name="Normal 3 137 3" xfId="11776" xr:uid="{451FD0A8-9B66-49E0-8E4E-6189361D79B6}"/>
    <cellStyle name="Normal 3 137 3 2" xfId="11777" xr:uid="{38056B2E-428D-4A0A-8C7C-D92DC8D7CF2C}"/>
    <cellStyle name="Normal 3 137 3 2 2" xfId="11778" xr:uid="{298E3CF8-AA16-4F0B-AA0F-C6E0DDA52ED9}"/>
    <cellStyle name="Normal 3 137 3 2 2 2" xfId="11779" xr:uid="{97137664-115B-4C68-B9E1-18A5435CF6CE}"/>
    <cellStyle name="Normal 3 137 3 2 3" xfId="11780" xr:uid="{FF580822-85DF-46A7-9F32-57C8995EDA74}"/>
    <cellStyle name="Normal 3 137 3 3" xfId="11781" xr:uid="{A50A99B0-93BA-4223-B786-69D1DC6B4D28}"/>
    <cellStyle name="Normal 3 137 3 3 2" xfId="11782" xr:uid="{DF1C147B-640D-4E02-AED8-3A06EDFDE8C7}"/>
    <cellStyle name="Normal 3 137 3 3 2 2" xfId="11783" xr:uid="{60F80CB9-CD87-401B-8D2F-E89C327F9227}"/>
    <cellStyle name="Normal 3 137 3 3 3" xfId="11784" xr:uid="{43F54FE4-3439-4494-B8A3-CF14898E82C8}"/>
    <cellStyle name="Normal 3 137 3 4" xfId="11785" xr:uid="{89B62B95-0FE3-4C6A-B048-FD2955763A7F}"/>
    <cellStyle name="Normal 3 137 3 4 2" xfId="11786" xr:uid="{E0F1BC8B-E99B-49AA-9C3A-D2544AF7BC26}"/>
    <cellStyle name="Normal 3 137 3 5" xfId="11787" xr:uid="{A7D2D828-1251-4737-81A1-BB9E3AD77551}"/>
    <cellStyle name="Normal 3 137 4" xfId="11788" xr:uid="{E914C94A-231A-4CA4-9339-7EC0CA537394}"/>
    <cellStyle name="Normal 3 137 4 2" xfId="11789" xr:uid="{54C01ED1-089B-4227-B387-5361F796137D}"/>
    <cellStyle name="Normal 3 137 4 2 2" xfId="11790" xr:uid="{ABA4EF91-ED26-41F4-80F7-72280EDEBBE4}"/>
    <cellStyle name="Normal 3 137 4 2 2 2" xfId="11791" xr:uid="{124ECB2B-8360-4331-8922-6DEEC3E6D569}"/>
    <cellStyle name="Normal 3 137 4 2 3" xfId="11792" xr:uid="{4776FA6D-7409-476E-B3FC-23FEF8C02E5F}"/>
    <cellStyle name="Normal 3 137 4 3" xfId="11793" xr:uid="{2B7720EA-7E5C-4D25-9127-43784AF36B9E}"/>
    <cellStyle name="Normal 3 137 4 3 2" xfId="11794" xr:uid="{0814CE2C-4E4E-4D2C-A198-50E3648A12BD}"/>
    <cellStyle name="Normal 3 137 4 3 2 2" xfId="11795" xr:uid="{B8EA3401-1EC9-4A29-9CDD-83D634E7BDBA}"/>
    <cellStyle name="Normal 3 137 4 3 3" xfId="11796" xr:uid="{428CD6FB-BECD-4AB9-AC9F-6F46F15F0E64}"/>
    <cellStyle name="Normal 3 137 4 4" xfId="11797" xr:uid="{2A25E3D6-81A5-4222-9DCC-3B9E890BACCD}"/>
    <cellStyle name="Normal 3 137 4 4 2" xfId="11798" xr:uid="{EA431E41-9C2C-4F60-B79A-5FE13092312D}"/>
    <cellStyle name="Normal 3 137 4 5" xfId="11799" xr:uid="{7987F9BC-0776-4C40-AC62-DED1441AAA38}"/>
    <cellStyle name="Normal 3 137 5" xfId="11800" xr:uid="{9178F4EC-F3EB-4FD8-8F45-3B54C3307010}"/>
    <cellStyle name="Normal 3 137 5 2" xfId="11801" xr:uid="{195620AB-40B8-422F-8B2A-0BE082B4E50F}"/>
    <cellStyle name="Normal 3 137 5 2 2" xfId="11802" xr:uid="{9534D172-8BF2-418F-A5D7-F9B39936200E}"/>
    <cellStyle name="Normal 3 137 5 2 2 2" xfId="11803" xr:uid="{ED5B499A-3BCF-48D9-B7E1-8BED55EF6DFF}"/>
    <cellStyle name="Normal 3 137 5 2 3" xfId="11804" xr:uid="{1D9FF7F6-C8F9-4CB0-8654-2AAD70BE0835}"/>
    <cellStyle name="Normal 3 137 5 3" xfId="11805" xr:uid="{0B85EA70-F340-40C0-AB0D-68C89E4A130E}"/>
    <cellStyle name="Normal 3 137 5 3 2" xfId="11806" xr:uid="{FA6AD908-B0D7-454F-B424-ADA551690B5A}"/>
    <cellStyle name="Normal 3 137 5 3 2 2" xfId="11807" xr:uid="{C45B9FCE-557A-49BC-B016-BC536EC8C14C}"/>
    <cellStyle name="Normal 3 137 5 3 3" xfId="11808" xr:uid="{664F0942-59D1-4756-BA00-AE3F7C73EC10}"/>
    <cellStyle name="Normal 3 137 5 4" xfId="11809" xr:uid="{4B992A09-0C35-421B-9469-014979DCA5B1}"/>
    <cellStyle name="Normal 3 137 5 4 2" xfId="11810" xr:uid="{CCF0A36F-3DCA-4991-B98A-3A7592980CD3}"/>
    <cellStyle name="Normal 3 137 5 5" xfId="11811" xr:uid="{0D251CDC-BF3B-483E-855B-257C1278CD85}"/>
    <cellStyle name="Normal 3 137 6" xfId="11812" xr:uid="{575DA665-6B7F-4F0E-A3CA-E9EC96A5DAAF}"/>
    <cellStyle name="Normal 3 137 6 2" xfId="11813" xr:uid="{44194A56-4DF2-456B-BFD1-2B4B3D21C279}"/>
    <cellStyle name="Normal 3 137 6 2 2" xfId="11814" xr:uid="{221AB832-1864-4F30-A634-E281106C44B6}"/>
    <cellStyle name="Normal 3 137 6 3" xfId="11815" xr:uid="{90687CF5-800A-45CC-A2E0-9ECCC45C7B13}"/>
    <cellStyle name="Normal 3 137 7" xfId="11816" xr:uid="{A98835CC-D051-4E64-80C8-0C4DE397A007}"/>
    <cellStyle name="Normal 3 137 7 2" xfId="11817" xr:uid="{68DE0698-5DA1-4B26-BBF1-E15EB82CC8D0}"/>
    <cellStyle name="Normal 3 137 7 2 2" xfId="11818" xr:uid="{0A5313F3-0784-4A9C-89CE-D0E188807D83}"/>
    <cellStyle name="Normal 3 137 7 3" xfId="11819" xr:uid="{C13C8BE1-CB3E-4A8F-BC31-BE11A6D02401}"/>
    <cellStyle name="Normal 3 137 8" xfId="11820" xr:uid="{F9E35B93-00E9-4B58-9EDB-0C263E1B32C3}"/>
    <cellStyle name="Normal 3 137 8 2" xfId="11821" xr:uid="{9FA5B075-319A-4E54-95C8-A6FE9E6CFBFE}"/>
    <cellStyle name="Normal 3 137 9" xfId="11822" xr:uid="{833D8FDA-BF17-41AD-9616-885F86EAB135}"/>
    <cellStyle name="Normal 3 137_05DS" xfId="11823" xr:uid="{6B7C6290-0BA0-4CDF-8EFF-69EC2D29044A}"/>
    <cellStyle name="Normal 3 138" xfId="11824" xr:uid="{172C49B7-C165-455E-A211-982DB7CF47E0}"/>
    <cellStyle name="Normal 3 138 2" xfId="11825" xr:uid="{D8916C68-FEE5-4126-AEB2-AFB936FB86E3}"/>
    <cellStyle name="Normal 3 138 2 2" xfId="11826" xr:uid="{462AFC2E-D0F4-40E3-8120-A5D48B2795F5}"/>
    <cellStyle name="Normal 3 138 2 2 2" xfId="11827" xr:uid="{6333351A-9912-4AE0-BFBE-94F72257C3CA}"/>
    <cellStyle name="Normal 3 138 2 2 2 2" xfId="11828" xr:uid="{42E737ED-08F3-4EA8-8009-089E47891CCB}"/>
    <cellStyle name="Normal 3 138 2 2 2 2 2" xfId="11829" xr:uid="{E4544D95-6BEF-4DDD-A301-D1DB7C810811}"/>
    <cellStyle name="Normal 3 138 2 2 2 3" xfId="11830" xr:uid="{50DB5CB3-13E3-4F86-9336-2FB8135B7975}"/>
    <cellStyle name="Normal 3 138 2 2 3" xfId="11831" xr:uid="{650B35AE-1FC7-4CAE-88FF-4A35A1267DC3}"/>
    <cellStyle name="Normal 3 138 2 2 3 2" xfId="11832" xr:uid="{2DFEF163-6244-47D3-8893-040AAAB52321}"/>
    <cellStyle name="Normal 3 138 2 2 3 2 2" xfId="11833" xr:uid="{F00A66A5-EDAB-4B2A-859D-E9E98B7BB2F7}"/>
    <cellStyle name="Normal 3 138 2 2 3 3" xfId="11834" xr:uid="{BBE6D99A-E0C7-4690-B896-182ADB5CF14D}"/>
    <cellStyle name="Normal 3 138 2 2 4" xfId="11835" xr:uid="{D5C8A56C-6183-4CD7-AB26-2994D1A060D8}"/>
    <cellStyle name="Normal 3 138 2 2 4 2" xfId="11836" xr:uid="{F250AF06-7389-420D-880C-F39D7E04E6D5}"/>
    <cellStyle name="Normal 3 138 2 2 5" xfId="11837" xr:uid="{ADEC3AE1-FAA7-4373-9619-038E4885B989}"/>
    <cellStyle name="Normal 3 138 2 3" xfId="11838" xr:uid="{5A278254-998B-4DF3-B04E-66A0D780ABB5}"/>
    <cellStyle name="Normal 3 138 2 3 2" xfId="11839" xr:uid="{47129D32-DC4B-4EFD-8988-AE409C971170}"/>
    <cellStyle name="Normal 3 138 2 3 2 2" xfId="11840" xr:uid="{53F3CEDD-CCB5-4360-889C-15964AC24505}"/>
    <cellStyle name="Normal 3 138 2 3 2 2 2" xfId="11841" xr:uid="{231C5CAC-796E-46B5-AD05-B24A07BF1AD3}"/>
    <cellStyle name="Normal 3 138 2 3 2 3" xfId="11842" xr:uid="{DEA32836-5F12-48C4-89EB-EF39B9900EF5}"/>
    <cellStyle name="Normal 3 138 2 3 3" xfId="11843" xr:uid="{2B25ADE6-BE35-4682-8044-1AE0233E071B}"/>
    <cellStyle name="Normal 3 138 2 3 3 2" xfId="11844" xr:uid="{1250507C-0058-469E-A117-A7BC1AACE1C1}"/>
    <cellStyle name="Normal 3 138 2 3 3 2 2" xfId="11845" xr:uid="{677E51F0-C1FD-44AE-9C58-B0A102C3646F}"/>
    <cellStyle name="Normal 3 138 2 3 3 3" xfId="11846" xr:uid="{A2488D5A-7F32-4C2C-A8DB-63D96BF0AAA2}"/>
    <cellStyle name="Normal 3 138 2 3 4" xfId="11847" xr:uid="{C65150CE-2105-44E9-B67A-19B0043A7957}"/>
    <cellStyle name="Normal 3 138 2 3 4 2" xfId="11848" xr:uid="{B63DEB18-4145-4620-A3BF-0A2701A20C0E}"/>
    <cellStyle name="Normal 3 138 2 3 5" xfId="11849" xr:uid="{D0240C3A-B198-4CD5-9684-536E27ECB266}"/>
    <cellStyle name="Normal 3 138 2 4" xfId="11850" xr:uid="{2E1C16DB-8D61-4CA9-AC19-F3D4930D64EA}"/>
    <cellStyle name="Normal 3 138 2 4 2" xfId="11851" xr:uid="{C88066BE-F757-4513-BF41-77A25C27E98E}"/>
    <cellStyle name="Normal 3 138 2 4 2 2" xfId="11852" xr:uid="{A7F0EC10-D8B8-467A-AF63-F4A4B98FCCE5}"/>
    <cellStyle name="Normal 3 138 2 4 2 2 2" xfId="11853" xr:uid="{31ADA61F-F954-45CC-973D-45F5D989F42B}"/>
    <cellStyle name="Normal 3 138 2 4 2 3" xfId="11854" xr:uid="{EF609166-9C7A-4773-885C-E2B77DE2E264}"/>
    <cellStyle name="Normal 3 138 2 4 3" xfId="11855" xr:uid="{A79FFE1E-FE8F-450E-8521-2AEE440C5A13}"/>
    <cellStyle name="Normal 3 138 2 4 3 2" xfId="11856" xr:uid="{3D945903-F180-4161-B98C-E0D1941C8CC7}"/>
    <cellStyle name="Normal 3 138 2 4 3 2 2" xfId="11857" xr:uid="{66B13B28-55A6-4CF1-89EE-244F9977A718}"/>
    <cellStyle name="Normal 3 138 2 4 3 3" xfId="11858" xr:uid="{2D0D1D20-A0F5-4998-9770-20E8DD906436}"/>
    <cellStyle name="Normal 3 138 2 4 4" xfId="11859" xr:uid="{60FBDA41-C02D-4962-AC3A-2372313185F7}"/>
    <cellStyle name="Normal 3 138 2 4 4 2" xfId="11860" xr:uid="{AA8C9D5F-69B4-4067-901C-E9BF20882DB3}"/>
    <cellStyle name="Normal 3 138 2 4 5" xfId="11861" xr:uid="{773E315F-FAF8-4E3A-9B5D-517B35A1727A}"/>
    <cellStyle name="Normal 3 138 2 5" xfId="11862" xr:uid="{1616B275-ABB1-400D-9B4E-8B029719BEBE}"/>
    <cellStyle name="Normal 3 138 2 5 2" xfId="11863" xr:uid="{5CCF6424-10E6-45A7-99D4-BE1B72C9B12D}"/>
    <cellStyle name="Normal 3 138 2 5 2 2" xfId="11864" xr:uid="{CDFF73DF-CDD7-4060-9DAD-92C2FD884DAD}"/>
    <cellStyle name="Normal 3 138 2 5 3" xfId="11865" xr:uid="{834EA9F2-1E58-4DD6-BFA5-744EFD8C77BA}"/>
    <cellStyle name="Normal 3 138 2 6" xfId="11866" xr:uid="{24DD4EDE-109F-481A-99A5-0E4F75B0A933}"/>
    <cellStyle name="Normal 3 138 2 6 2" xfId="11867" xr:uid="{067503CE-EA55-4403-B61D-8CC72781A955}"/>
    <cellStyle name="Normal 3 138 2 6 2 2" xfId="11868" xr:uid="{5F76AD1C-BB49-4F22-8185-C0A7C3500A56}"/>
    <cellStyle name="Normal 3 138 2 6 3" xfId="11869" xr:uid="{F78C6CFA-BDB4-4086-A61F-97B2BBF57D81}"/>
    <cellStyle name="Normal 3 138 2 7" xfId="11870" xr:uid="{4640152A-71F7-4FCF-9C81-306AA17EAB79}"/>
    <cellStyle name="Normal 3 138 2 7 2" xfId="11871" xr:uid="{C7AB98CB-5B7A-4005-A99B-280FDB50C5DF}"/>
    <cellStyle name="Normal 3 138 2 8" xfId="11872" xr:uid="{654180E3-5D1D-4983-86A1-FFE28C1442ED}"/>
    <cellStyle name="Normal 3 138 2_15NS" xfId="11873" xr:uid="{00918007-9595-4A3D-98CA-CE83C0A40583}"/>
    <cellStyle name="Normal 3 138 3" xfId="11874" xr:uid="{7FC7D8D8-75E3-477F-AA9A-EA1A5C0CF149}"/>
    <cellStyle name="Normal 3 138 3 2" xfId="11875" xr:uid="{6F9C7BE6-1A7F-464B-B1EA-0BD44C72FD40}"/>
    <cellStyle name="Normal 3 138 3 2 2" xfId="11876" xr:uid="{09279C85-CA3A-4ACD-AF98-1F20C553C7F0}"/>
    <cellStyle name="Normal 3 138 3 2 2 2" xfId="11877" xr:uid="{994A7491-4F43-43A1-8A49-C064657197B0}"/>
    <cellStyle name="Normal 3 138 3 2 3" xfId="11878" xr:uid="{40808BB4-867F-4534-B85B-3C6ADE7E32F4}"/>
    <cellStyle name="Normal 3 138 3 3" xfId="11879" xr:uid="{FBE432A9-CACB-402A-ABD5-C0BCF7BEE590}"/>
    <cellStyle name="Normal 3 138 3 3 2" xfId="11880" xr:uid="{99E3519A-9D34-41C0-8917-7B00AE88B4E2}"/>
    <cellStyle name="Normal 3 138 3 3 2 2" xfId="11881" xr:uid="{15F677A7-DC6D-4D74-BEC5-0A4516F862AA}"/>
    <cellStyle name="Normal 3 138 3 3 3" xfId="11882" xr:uid="{A994C8C6-86B6-42A6-9358-6DBC4EED0674}"/>
    <cellStyle name="Normal 3 138 3 4" xfId="11883" xr:uid="{8DA1AF7D-DD53-4101-A68B-6149A6F12214}"/>
    <cellStyle name="Normal 3 138 3 4 2" xfId="11884" xr:uid="{E43E7600-B1CA-4921-8902-47A4E3492B99}"/>
    <cellStyle name="Normal 3 138 3 5" xfId="11885" xr:uid="{13BD4106-6854-4A20-AC23-4ECF3ED8E1EC}"/>
    <cellStyle name="Normal 3 138 4" xfId="11886" xr:uid="{1306AC6B-DE72-4EEA-BF33-FFA07F9B80EA}"/>
    <cellStyle name="Normal 3 138 4 2" xfId="11887" xr:uid="{D8E9D39B-A45B-48D5-B6CE-7CA0CF31C283}"/>
    <cellStyle name="Normal 3 138 4 2 2" xfId="11888" xr:uid="{20DE7542-133A-4103-A02C-91B11573C850}"/>
    <cellStyle name="Normal 3 138 4 2 2 2" xfId="11889" xr:uid="{1C82D9C4-2AA3-46DE-99D3-D4CC5E59086A}"/>
    <cellStyle name="Normal 3 138 4 2 3" xfId="11890" xr:uid="{C328F6CF-0917-4422-A9BC-7FAAC01084F4}"/>
    <cellStyle name="Normal 3 138 4 3" xfId="11891" xr:uid="{98D476CA-D217-4CBB-BEB9-F9076624C3F0}"/>
    <cellStyle name="Normal 3 138 4 3 2" xfId="11892" xr:uid="{A3DF968E-D6B7-4536-998E-1DC538338842}"/>
    <cellStyle name="Normal 3 138 4 3 2 2" xfId="11893" xr:uid="{54EAEB77-614A-4F9B-950B-66D5C46780B7}"/>
    <cellStyle name="Normal 3 138 4 3 3" xfId="11894" xr:uid="{55F48456-B4D0-4CA1-A280-1E93A62C71F3}"/>
    <cellStyle name="Normal 3 138 4 4" xfId="11895" xr:uid="{23B9C927-B54A-465C-9666-CA4F608140E9}"/>
    <cellStyle name="Normal 3 138 4 4 2" xfId="11896" xr:uid="{EADF31FE-8F1C-43DD-A157-95178ED92BF6}"/>
    <cellStyle name="Normal 3 138 4 5" xfId="11897" xr:uid="{C04C0244-C482-4527-9A3E-6DE687B0CE5F}"/>
    <cellStyle name="Normal 3 138 5" xfId="11898" xr:uid="{177FE36A-27B7-4D70-98E7-6A3FBFA0480D}"/>
    <cellStyle name="Normal 3 138 5 2" xfId="11899" xr:uid="{D2E67B29-89D4-43C9-9FC8-8C866872159F}"/>
    <cellStyle name="Normal 3 138 5 2 2" xfId="11900" xr:uid="{419113F0-ECD6-47DC-8138-DC521577FD99}"/>
    <cellStyle name="Normal 3 138 5 2 2 2" xfId="11901" xr:uid="{FB520A27-E079-4223-A74F-1E603A86BA14}"/>
    <cellStyle name="Normal 3 138 5 2 3" xfId="11902" xr:uid="{A44241B4-2746-4EE4-9848-BDF2F3E1F816}"/>
    <cellStyle name="Normal 3 138 5 3" xfId="11903" xr:uid="{60CB2B9B-7C79-4750-A318-82BE43B45188}"/>
    <cellStyle name="Normal 3 138 5 3 2" xfId="11904" xr:uid="{63B6EE77-7484-4448-B4D4-D6F39E842DCF}"/>
    <cellStyle name="Normal 3 138 5 3 2 2" xfId="11905" xr:uid="{703B93BB-68A0-45D5-9176-E126BD703E1D}"/>
    <cellStyle name="Normal 3 138 5 3 3" xfId="11906" xr:uid="{D01E85D8-5E9E-4DC8-BF54-93FA9394EE3A}"/>
    <cellStyle name="Normal 3 138 5 4" xfId="11907" xr:uid="{4C71EE75-CDE9-45F2-B6E3-9B4E756093B0}"/>
    <cellStyle name="Normal 3 138 5 4 2" xfId="11908" xr:uid="{D66EA02F-B62D-42CA-9000-088D782FEF76}"/>
    <cellStyle name="Normal 3 138 5 5" xfId="11909" xr:uid="{D73D1B41-15B5-497E-9F7D-0920443C9136}"/>
    <cellStyle name="Normal 3 138 6" xfId="11910" xr:uid="{392756F5-7A33-44EE-B656-EE4D67E8F88A}"/>
    <cellStyle name="Normal 3 138 6 2" xfId="11911" xr:uid="{93936CC5-67B6-46AE-962C-8A16CC297A5A}"/>
    <cellStyle name="Normal 3 138 6 2 2" xfId="11912" xr:uid="{C3DEDADD-D8FE-4198-93A5-BABDFB9E7046}"/>
    <cellStyle name="Normal 3 138 6 3" xfId="11913" xr:uid="{10AA89AF-C997-4CBE-9F5D-8DC09615FA57}"/>
    <cellStyle name="Normal 3 138 7" xfId="11914" xr:uid="{8E3EDA94-7EC3-4A5D-82B9-E5A872C6A30C}"/>
    <cellStyle name="Normal 3 138 7 2" xfId="11915" xr:uid="{9689856C-4029-41DA-AF81-31E27038C6D4}"/>
    <cellStyle name="Normal 3 138 7 2 2" xfId="11916" xr:uid="{34DBBC75-5529-4052-963D-5C15C7DEA1B5}"/>
    <cellStyle name="Normal 3 138 7 3" xfId="11917" xr:uid="{7060902B-EF18-4481-B5AA-8D1CE8815383}"/>
    <cellStyle name="Normal 3 138 8" xfId="11918" xr:uid="{F483D8FC-7BBB-4808-86A1-1658ABBFF5D2}"/>
    <cellStyle name="Normal 3 138 8 2" xfId="11919" xr:uid="{2A3FC697-D2D6-4417-85B2-63FA656F1274}"/>
    <cellStyle name="Normal 3 138 9" xfId="11920" xr:uid="{C402CB13-5B6B-4157-90DC-76E9A6AC0035}"/>
    <cellStyle name="Normal 3 138_05DS" xfId="11921" xr:uid="{647D4764-84DF-4BC2-A5FF-935F0C84224F}"/>
    <cellStyle name="Normal 3 139" xfId="11922" xr:uid="{DDF00A5A-83FB-40E8-A55A-D487AD2C310E}"/>
    <cellStyle name="Normal 3 139 2" xfId="11923" xr:uid="{7FA6B246-C750-4734-BF37-8404226A678A}"/>
    <cellStyle name="Normal 3 139 2 2" xfId="11924" xr:uid="{482AC57A-B0CB-4A8D-9779-33D9EC218D05}"/>
    <cellStyle name="Normal 3 139 2 2 2" xfId="11925" xr:uid="{00BC0719-5B2B-4489-AF30-6FEDE6D4005A}"/>
    <cellStyle name="Normal 3 139 2 2 2 2" xfId="11926" xr:uid="{F2CD956F-ED80-41B5-B58E-DA5890965A33}"/>
    <cellStyle name="Normal 3 139 2 2 2 2 2" xfId="11927" xr:uid="{32F1679B-3E30-4C9D-AF57-33BCA4D25638}"/>
    <cellStyle name="Normal 3 139 2 2 2 3" xfId="11928" xr:uid="{596338D8-BEE0-47DD-B512-35026619D719}"/>
    <cellStyle name="Normal 3 139 2 2 3" xfId="11929" xr:uid="{9754456F-FF5A-4111-BFB3-C44D2FB254FA}"/>
    <cellStyle name="Normal 3 139 2 2 3 2" xfId="11930" xr:uid="{2E43D571-2880-4B21-BBCA-26E09F78BF51}"/>
    <cellStyle name="Normal 3 139 2 2 3 2 2" xfId="11931" xr:uid="{A45D3C83-E577-4AF9-8FD5-37324E50283E}"/>
    <cellStyle name="Normal 3 139 2 2 3 3" xfId="11932" xr:uid="{5CE83727-582C-4739-BBD7-871B6E4C3F7F}"/>
    <cellStyle name="Normal 3 139 2 2 4" xfId="11933" xr:uid="{4CC97B6B-F2D2-4CC8-9BC9-D6B6E9A740A7}"/>
    <cellStyle name="Normal 3 139 2 2 4 2" xfId="11934" xr:uid="{D96D3E76-5D33-4174-9ECF-C066601B2C9B}"/>
    <cellStyle name="Normal 3 139 2 2 5" xfId="11935" xr:uid="{C3D30E88-0BB7-46C8-9427-22B7A84106A8}"/>
    <cellStyle name="Normal 3 139 2 3" xfId="11936" xr:uid="{18BB8B08-3A26-4BB8-A9EB-E7571F43F5AC}"/>
    <cellStyle name="Normal 3 139 2 3 2" xfId="11937" xr:uid="{2A1F59EF-ABAD-472E-BA82-BE625ABEC584}"/>
    <cellStyle name="Normal 3 139 2 3 2 2" xfId="11938" xr:uid="{1173C88F-52CD-46AF-BDAF-0B07DAFD9710}"/>
    <cellStyle name="Normal 3 139 2 3 2 2 2" xfId="11939" xr:uid="{011884CA-2CDF-4DB7-88A5-9A7D07E1B054}"/>
    <cellStyle name="Normal 3 139 2 3 2 3" xfId="11940" xr:uid="{C0A5CD06-0439-405E-8423-3D7C2F1044AB}"/>
    <cellStyle name="Normal 3 139 2 3 3" xfId="11941" xr:uid="{8FCF7611-83A1-4F87-8C1B-20BA60A5AF3A}"/>
    <cellStyle name="Normal 3 139 2 3 3 2" xfId="11942" xr:uid="{B38CAB2E-379C-4A13-9A87-2583784A32C1}"/>
    <cellStyle name="Normal 3 139 2 3 3 2 2" xfId="11943" xr:uid="{9F7EBC3D-741D-4FE6-8BF3-2AB5F2349BE3}"/>
    <cellStyle name="Normal 3 139 2 3 3 3" xfId="11944" xr:uid="{8BF44443-999F-49EE-94FE-1860589A9E55}"/>
    <cellStyle name="Normal 3 139 2 3 4" xfId="11945" xr:uid="{F8DAE846-EEF3-459E-A4EA-CD14E0AAC3AA}"/>
    <cellStyle name="Normal 3 139 2 3 4 2" xfId="11946" xr:uid="{EEDB11B0-7750-4724-BD2E-36456CFD423D}"/>
    <cellStyle name="Normal 3 139 2 3 5" xfId="11947" xr:uid="{3DD59C39-7493-495F-9FE0-E13EF0DBCF26}"/>
    <cellStyle name="Normal 3 139 2 4" xfId="11948" xr:uid="{0446A4F9-D438-44F4-BF20-103EB8E6F5F5}"/>
    <cellStyle name="Normal 3 139 2 4 2" xfId="11949" xr:uid="{36D99636-13FE-425C-B755-90D3E89484DE}"/>
    <cellStyle name="Normal 3 139 2 4 2 2" xfId="11950" xr:uid="{0181B089-A1C6-4C06-A7C2-2E6B4772FD63}"/>
    <cellStyle name="Normal 3 139 2 4 2 2 2" xfId="11951" xr:uid="{30D38666-BE50-43CE-BB70-B3CF052EF7FE}"/>
    <cellStyle name="Normal 3 139 2 4 2 3" xfId="11952" xr:uid="{CD27BFD6-C36D-4F19-9780-BD8075742D8F}"/>
    <cellStyle name="Normal 3 139 2 4 3" xfId="11953" xr:uid="{366883B4-27F0-46B5-B116-7ADF51A12B1A}"/>
    <cellStyle name="Normal 3 139 2 4 3 2" xfId="11954" xr:uid="{A0912F3B-B391-4C3C-B291-33E717764027}"/>
    <cellStyle name="Normal 3 139 2 4 3 2 2" xfId="11955" xr:uid="{A3BCFB9F-1ACC-46F2-8324-D17002DED1FC}"/>
    <cellStyle name="Normal 3 139 2 4 3 3" xfId="11956" xr:uid="{AE934FA2-1388-48A5-B35C-A3546999913D}"/>
    <cellStyle name="Normal 3 139 2 4 4" xfId="11957" xr:uid="{B601A0EB-63D2-4BDF-B6FA-0489B43EC302}"/>
    <cellStyle name="Normal 3 139 2 4 4 2" xfId="11958" xr:uid="{9CE0B898-D6A3-4FAB-AD41-7B0CFB6053F7}"/>
    <cellStyle name="Normal 3 139 2 4 5" xfId="11959" xr:uid="{E7F4BE02-F4F6-4858-9858-72A2E01B7856}"/>
    <cellStyle name="Normal 3 139 2 5" xfId="11960" xr:uid="{C2471709-5CBB-4F95-9E8B-E8B8186811C9}"/>
    <cellStyle name="Normal 3 139 2 5 2" xfId="11961" xr:uid="{007897D7-BE9F-4839-BA54-54A9CDABA871}"/>
    <cellStyle name="Normal 3 139 2 5 2 2" xfId="11962" xr:uid="{DA873D04-A9CE-477A-9DCB-FDC77BE3E0EC}"/>
    <cellStyle name="Normal 3 139 2 5 3" xfId="11963" xr:uid="{12331081-61AF-41EF-B402-63A1392A91B0}"/>
    <cellStyle name="Normal 3 139 2 6" xfId="11964" xr:uid="{1223A48F-CCB6-4C24-99C8-4C4FE8C9FC1C}"/>
    <cellStyle name="Normal 3 139 2 6 2" xfId="11965" xr:uid="{F98829BB-1FDA-4C5B-9B96-BCB40F313213}"/>
    <cellStyle name="Normal 3 139 2 6 2 2" xfId="11966" xr:uid="{590C8FEA-1062-4EC5-BD24-597231083F25}"/>
    <cellStyle name="Normal 3 139 2 6 3" xfId="11967" xr:uid="{5C86AFC2-F6E6-4363-9D33-2BE9854698AF}"/>
    <cellStyle name="Normal 3 139 2 7" xfId="11968" xr:uid="{50FEE87F-FADC-4900-AA61-7AF55BFD2C8D}"/>
    <cellStyle name="Normal 3 139 2 7 2" xfId="11969" xr:uid="{82918ECF-D8E0-493F-8BDA-48CCDB6BEE8A}"/>
    <cellStyle name="Normal 3 139 2 8" xfId="11970" xr:uid="{2C3AB3E1-D119-49EB-8B4D-8EB205E88E4F}"/>
    <cellStyle name="Normal 3 139 2_15NS" xfId="11971" xr:uid="{46ED7A91-2044-4AB3-A9DD-FCD8237BB7FF}"/>
    <cellStyle name="Normal 3 139 3" xfId="11972" xr:uid="{150D2108-DCEB-49A5-84C3-1CC9B8EE2B54}"/>
    <cellStyle name="Normal 3 139 3 2" xfId="11973" xr:uid="{70F5CAA2-30FB-4DFE-81D0-65963D96FD27}"/>
    <cellStyle name="Normal 3 139 3 2 2" xfId="11974" xr:uid="{E8BEA34D-BC42-43EE-9568-AF04C90600B6}"/>
    <cellStyle name="Normal 3 139 3 2 2 2" xfId="11975" xr:uid="{8F48F6BC-8281-41F2-9080-81E1478A233E}"/>
    <cellStyle name="Normal 3 139 3 2 3" xfId="11976" xr:uid="{BB39C5AB-705B-4B63-989E-41F366568D1D}"/>
    <cellStyle name="Normal 3 139 3 3" xfId="11977" xr:uid="{B8D5CAB7-41A2-478F-B965-430374154AD5}"/>
    <cellStyle name="Normal 3 139 3 3 2" xfId="11978" xr:uid="{90468700-8633-4C75-B5BB-682AB0A7EEF8}"/>
    <cellStyle name="Normal 3 139 3 3 2 2" xfId="11979" xr:uid="{DCB55E62-7512-48D9-AC77-F17CE898E983}"/>
    <cellStyle name="Normal 3 139 3 3 3" xfId="11980" xr:uid="{C9AFD121-7C45-419A-B75F-3C46C187ACB1}"/>
    <cellStyle name="Normal 3 139 3 4" xfId="11981" xr:uid="{1D3CB257-EABA-431F-BE4B-AA981226FAD2}"/>
    <cellStyle name="Normal 3 139 3 4 2" xfId="11982" xr:uid="{3CA0575D-B979-4CA6-A793-052EB9FDB5DB}"/>
    <cellStyle name="Normal 3 139 3 5" xfId="11983" xr:uid="{03DDAF93-DA01-4F1C-AC6A-68B84FBB4A24}"/>
    <cellStyle name="Normal 3 139 4" xfId="11984" xr:uid="{0C701E57-395D-49CD-B3BD-18ADD9DC23DC}"/>
    <cellStyle name="Normal 3 139 4 2" xfId="11985" xr:uid="{A08212E4-C7EF-4013-8D76-950F5346CFD4}"/>
    <cellStyle name="Normal 3 139 4 2 2" xfId="11986" xr:uid="{1A7E0D0E-A87A-4BF6-A909-63A0E5B8B054}"/>
    <cellStyle name="Normal 3 139 4 2 2 2" xfId="11987" xr:uid="{B93FA128-125A-4226-9636-9EF7FDCB6126}"/>
    <cellStyle name="Normal 3 139 4 2 3" xfId="11988" xr:uid="{C3810F9C-39E6-4308-A687-D8C98ECBD8FB}"/>
    <cellStyle name="Normal 3 139 4 3" xfId="11989" xr:uid="{DAC53180-172E-4FF4-9975-13905069E2A9}"/>
    <cellStyle name="Normal 3 139 4 3 2" xfId="11990" xr:uid="{44D09151-9C70-4B23-88C3-A722A11568CD}"/>
    <cellStyle name="Normal 3 139 4 3 2 2" xfId="11991" xr:uid="{4D946F3B-ED92-4962-A496-A4C7F557AFEB}"/>
    <cellStyle name="Normal 3 139 4 3 3" xfId="11992" xr:uid="{88402AA6-8C48-4D34-83DE-5C91877AF1A4}"/>
    <cellStyle name="Normal 3 139 4 4" xfId="11993" xr:uid="{A0381488-4C68-4CE4-978D-905753A16A6E}"/>
    <cellStyle name="Normal 3 139 4 4 2" xfId="11994" xr:uid="{69EAE1F8-52AC-401F-B935-B4329D80E791}"/>
    <cellStyle name="Normal 3 139 4 5" xfId="11995" xr:uid="{69EE5A43-C656-4441-B11A-D515E42DB2C8}"/>
    <cellStyle name="Normal 3 139 5" xfId="11996" xr:uid="{40580DAD-DCB6-4FD0-ADD8-5E0420D403CA}"/>
    <cellStyle name="Normal 3 139 5 2" xfId="11997" xr:uid="{7CD17ED4-89EB-47A8-9684-3778AFD28D8C}"/>
    <cellStyle name="Normal 3 139 5 2 2" xfId="11998" xr:uid="{52F2BF21-6052-476C-8BA8-D65F4B0A347C}"/>
    <cellStyle name="Normal 3 139 5 2 2 2" xfId="11999" xr:uid="{052D04EA-F8CE-4D88-82E0-1C5EADD7E9C0}"/>
    <cellStyle name="Normal 3 139 5 2 3" xfId="12000" xr:uid="{3A98487B-2854-4845-A86F-9CE6268FBE30}"/>
    <cellStyle name="Normal 3 139 5 3" xfId="12001" xr:uid="{2B594365-E911-46F1-A192-7CD4643BC647}"/>
    <cellStyle name="Normal 3 139 5 3 2" xfId="12002" xr:uid="{6E338CFE-AEBB-4FBD-B7F9-1E3B29C5B2F2}"/>
    <cellStyle name="Normal 3 139 5 3 2 2" xfId="12003" xr:uid="{219FA7B5-D64B-438C-8F15-E69E1BB5E6D3}"/>
    <cellStyle name="Normal 3 139 5 3 3" xfId="12004" xr:uid="{EC768CE5-04C6-4AEF-B382-D99E1CAB69ED}"/>
    <cellStyle name="Normal 3 139 5 4" xfId="12005" xr:uid="{30A5FB24-749E-4F1D-AA15-A3E1A38DF997}"/>
    <cellStyle name="Normal 3 139 5 4 2" xfId="12006" xr:uid="{A6078421-95E2-46F3-A052-662B85539E3A}"/>
    <cellStyle name="Normal 3 139 5 5" xfId="12007" xr:uid="{733F92F2-4B0F-4093-96BF-66EEBC2BF64A}"/>
    <cellStyle name="Normal 3 139 6" xfId="12008" xr:uid="{2813E760-324D-410D-821E-6A58CC9B840D}"/>
    <cellStyle name="Normal 3 139 6 2" xfId="12009" xr:uid="{038C6E82-4C06-4374-BEB3-678D83EF0AAE}"/>
    <cellStyle name="Normal 3 139 6 2 2" xfId="12010" xr:uid="{07DBF192-280A-4AAA-9A6A-74C785A82350}"/>
    <cellStyle name="Normal 3 139 6 3" xfId="12011" xr:uid="{F980B3A4-F7A8-4CB9-87C5-F52AA3B90654}"/>
    <cellStyle name="Normal 3 139 7" xfId="12012" xr:uid="{96954B28-DF21-4265-B995-F2FE3529621E}"/>
    <cellStyle name="Normal 3 139 7 2" xfId="12013" xr:uid="{FB2C2302-DB71-46AF-BEE3-A847FD33604C}"/>
    <cellStyle name="Normal 3 139 7 2 2" xfId="12014" xr:uid="{B8673668-D1C4-40FA-933B-B2EF4908D6E6}"/>
    <cellStyle name="Normal 3 139 7 3" xfId="12015" xr:uid="{B334E32E-3B41-46EB-A056-3E67AA7BD1E4}"/>
    <cellStyle name="Normal 3 139 8" xfId="12016" xr:uid="{71293299-9BD6-4E8C-8A0A-B0B597101BDB}"/>
    <cellStyle name="Normal 3 139 8 2" xfId="12017" xr:uid="{30244FFF-300B-4990-B31A-92C68C1F9A7F}"/>
    <cellStyle name="Normal 3 139 9" xfId="12018" xr:uid="{512968C2-B2A3-4CB7-B5CE-65C192CF400C}"/>
    <cellStyle name="Normal 3 139_05DS" xfId="12019" xr:uid="{16F442A1-F386-4DD8-A0A9-CD0AF283A917}"/>
    <cellStyle name="Normal 3 14" xfId="1481" xr:uid="{61759A7F-3D70-4D9A-BA9B-C47BA302B617}"/>
    <cellStyle name="Normal 3 14 10" xfId="56189" xr:uid="{2E321A97-6D10-434C-BFA3-C12917EB6B74}"/>
    <cellStyle name="Normal 3 14 11" xfId="12020" xr:uid="{F53712BB-4772-40A1-8984-0CAAD0C31486}"/>
    <cellStyle name="Normal 3 14 2" xfId="12021" xr:uid="{BDF68342-9456-49B7-AC6D-4390B0418E56}"/>
    <cellStyle name="Normal 3 14 2 2" xfId="12022" xr:uid="{A6E96027-7401-4B82-A2D9-06F95F118A3D}"/>
    <cellStyle name="Normal 3 14 2 2 2" xfId="12023" xr:uid="{82B0D3E8-CE9F-4D7C-937D-4DAC284E98EE}"/>
    <cellStyle name="Normal 3 14 2 2 2 2" xfId="12024" xr:uid="{06944CEA-5600-4537-81B9-553A0294A032}"/>
    <cellStyle name="Normal 3 14 2 2 2 2 2" xfId="12025" xr:uid="{15B5C68F-FEB6-413B-AEFD-74228FD604F9}"/>
    <cellStyle name="Normal 3 14 2 2 2 3" xfId="12026" xr:uid="{86AA72B0-D96B-4735-87EA-D9A682C6D114}"/>
    <cellStyle name="Normal 3 14 2 2 3" xfId="12027" xr:uid="{69EE9A0C-FF2B-4165-B6FD-72691326DCAD}"/>
    <cellStyle name="Normal 3 14 2 2 3 2" xfId="12028" xr:uid="{67A5F466-07D7-4586-AB87-980464794207}"/>
    <cellStyle name="Normal 3 14 2 2 3 2 2" xfId="12029" xr:uid="{052049BE-907E-4F33-8B99-CAE438E7ACEA}"/>
    <cellStyle name="Normal 3 14 2 2 3 3" xfId="12030" xr:uid="{B505C568-CACA-4A33-91C5-803A129206BA}"/>
    <cellStyle name="Normal 3 14 2 2 4" xfId="12031" xr:uid="{1A319A4E-9BC0-420D-8CDA-03A0D828D584}"/>
    <cellStyle name="Normal 3 14 2 2 4 2" xfId="12032" xr:uid="{C812AEED-7197-4FE1-A849-E4EEF9BF7D9E}"/>
    <cellStyle name="Normal 3 14 2 2 5" xfId="12033" xr:uid="{61734045-F5FF-4ADE-8B0D-EC2A7F30237A}"/>
    <cellStyle name="Normal 3 14 2 3" xfId="12034" xr:uid="{23B56887-1DD5-48E9-9F14-F158588781A7}"/>
    <cellStyle name="Normal 3 14 2 3 2" xfId="12035" xr:uid="{2E24987A-8843-4C98-A8EB-E647EB7DF21D}"/>
    <cellStyle name="Normal 3 14 2 3 2 2" xfId="12036" xr:uid="{8E9CB4B0-5C22-4A93-9141-23ED67CC2760}"/>
    <cellStyle name="Normal 3 14 2 3 2 2 2" xfId="12037" xr:uid="{B8A61F11-DBE8-4601-A73E-7DC66D6928A9}"/>
    <cellStyle name="Normal 3 14 2 3 2 3" xfId="12038" xr:uid="{ADDA902C-2210-471D-835B-FADBDB6D5C2A}"/>
    <cellStyle name="Normal 3 14 2 3 3" xfId="12039" xr:uid="{AD04AD18-E8DA-4BA2-A543-C18FB3248B83}"/>
    <cellStyle name="Normal 3 14 2 3 3 2" xfId="12040" xr:uid="{5FDF4E57-7F0D-4E57-AAE3-3B1793F17B62}"/>
    <cellStyle name="Normal 3 14 2 3 3 2 2" xfId="12041" xr:uid="{7662A82E-DE0D-4048-B5BD-0605E14F6BE5}"/>
    <cellStyle name="Normal 3 14 2 3 3 3" xfId="12042" xr:uid="{07A29439-CF08-404A-A2D3-E29A1207BFFA}"/>
    <cellStyle name="Normal 3 14 2 3 4" xfId="12043" xr:uid="{FADEAD0C-737E-46C7-B083-184D43122702}"/>
    <cellStyle name="Normal 3 14 2 3 4 2" xfId="12044" xr:uid="{6857A4D8-8632-4A85-BDFC-367A5188D80A}"/>
    <cellStyle name="Normal 3 14 2 3 5" xfId="12045" xr:uid="{E60DEB64-6841-4EE5-9D1A-514FCD5F73A3}"/>
    <cellStyle name="Normal 3 14 2 4" xfId="12046" xr:uid="{7A0B570C-E560-4065-8170-906B73B142A2}"/>
    <cellStyle name="Normal 3 14 2 4 2" xfId="12047" xr:uid="{E8B17E6C-A62F-430F-AF2E-D0FC16C21CB5}"/>
    <cellStyle name="Normal 3 14 2 4 2 2" xfId="12048" xr:uid="{E77F0E8B-0467-4E79-B8F9-8BEA3A94542E}"/>
    <cellStyle name="Normal 3 14 2 4 2 2 2" xfId="12049" xr:uid="{4E934F94-7C52-4D5D-B05B-AAABD8DD237E}"/>
    <cellStyle name="Normal 3 14 2 4 2 3" xfId="12050" xr:uid="{EB9FCF06-B011-4E2F-9490-8B5FE8785054}"/>
    <cellStyle name="Normal 3 14 2 4 3" xfId="12051" xr:uid="{0F8801A3-0047-4072-A270-F7A9DA2C656E}"/>
    <cellStyle name="Normal 3 14 2 4 3 2" xfId="12052" xr:uid="{2E1338CF-628D-4277-A771-57F248405282}"/>
    <cellStyle name="Normal 3 14 2 4 3 2 2" xfId="12053" xr:uid="{4604530F-BA80-4F09-9CA0-400207195CAC}"/>
    <cellStyle name="Normal 3 14 2 4 3 3" xfId="12054" xr:uid="{E0488576-381D-47CD-B245-3B9086175E57}"/>
    <cellStyle name="Normal 3 14 2 4 4" xfId="12055" xr:uid="{8821FA2F-A49E-405A-80C9-2C3D1046A821}"/>
    <cellStyle name="Normal 3 14 2 4 4 2" xfId="12056" xr:uid="{273FB6D0-4568-4772-8BEB-D691CD3CDFB8}"/>
    <cellStyle name="Normal 3 14 2 4 5" xfId="12057" xr:uid="{DC3FBE69-96CF-4CF3-8D96-2EDADFE4FC5B}"/>
    <cellStyle name="Normal 3 14 2 5" xfId="12058" xr:uid="{64CC1CDF-0DEE-40B6-B850-EDD500AC133E}"/>
    <cellStyle name="Normal 3 14 2 5 2" xfId="12059" xr:uid="{C14ED8A6-BB11-48B1-9644-C026A877D729}"/>
    <cellStyle name="Normal 3 14 2 5 2 2" xfId="12060" xr:uid="{D4D142D9-7814-433B-B3BC-94685243966A}"/>
    <cellStyle name="Normal 3 14 2 5 3" xfId="12061" xr:uid="{C212677F-BF6B-46B3-B2FD-3D658C24BD85}"/>
    <cellStyle name="Normal 3 14 2 6" xfId="12062" xr:uid="{C94CABEF-3B9A-4499-92ED-1D947FE7EA2D}"/>
    <cellStyle name="Normal 3 14 2 6 2" xfId="12063" xr:uid="{8D0B9533-E69E-476F-878C-FAFBBDA9C0F6}"/>
    <cellStyle name="Normal 3 14 2 6 2 2" xfId="12064" xr:uid="{B4D910F7-0E73-4F1F-ADB6-215B7654A42E}"/>
    <cellStyle name="Normal 3 14 2 6 3" xfId="12065" xr:uid="{3F1B7641-B4DF-43E4-9109-AA8584DC7E4F}"/>
    <cellStyle name="Normal 3 14 2 7" xfId="12066" xr:uid="{B6CC4A17-A8BF-4353-9405-CB1FA265C0BC}"/>
    <cellStyle name="Normal 3 14 2 7 2" xfId="12067" xr:uid="{2851EF50-A8F1-4553-AF63-8AF3FCA77357}"/>
    <cellStyle name="Normal 3 14 2 8" xfId="12068" xr:uid="{8E7E0E81-7AC3-4BBA-9814-B16CC8DB82EC}"/>
    <cellStyle name="Normal 3 14 2 9" xfId="56491" xr:uid="{D98BFC6B-3091-4DE7-89CD-81CDF50AB694}"/>
    <cellStyle name="Normal 3 14 2_15NS" xfId="12069" xr:uid="{DB9A4B4C-F416-413B-9BB8-DB70FD552748}"/>
    <cellStyle name="Normal 3 14 3" xfId="12070" xr:uid="{6E32DB06-77A0-41F0-98BE-2EBF87E1D2E6}"/>
    <cellStyle name="Normal 3 14 3 2" xfId="12071" xr:uid="{5AD83DDE-4404-4F76-9E6E-52A26FADC28D}"/>
    <cellStyle name="Normal 3 14 3 2 2" xfId="12072" xr:uid="{0D931395-2591-42A6-AECD-A12F4A1C2812}"/>
    <cellStyle name="Normal 3 14 3 2 2 2" xfId="12073" xr:uid="{079A2892-ED88-437E-97D0-D78C97767FE4}"/>
    <cellStyle name="Normal 3 14 3 2 3" xfId="12074" xr:uid="{5FF5AFEC-21A8-4AB4-BF20-CF4684DC30B5}"/>
    <cellStyle name="Normal 3 14 3 3" xfId="12075" xr:uid="{AE0EF5BE-D017-4B49-A0B0-3C482CC5E83E}"/>
    <cellStyle name="Normal 3 14 3 3 2" xfId="12076" xr:uid="{4AAC2D5F-348D-42AF-8F6C-126D2C91B8B0}"/>
    <cellStyle name="Normal 3 14 3 3 2 2" xfId="12077" xr:uid="{6696F560-D27E-447C-9254-F474D851E73D}"/>
    <cellStyle name="Normal 3 14 3 3 3" xfId="12078" xr:uid="{680A1014-C273-40F8-8AD6-99C134E4DC65}"/>
    <cellStyle name="Normal 3 14 3 4" xfId="12079" xr:uid="{93C927CD-FAC2-4901-A95F-5045B6AA8194}"/>
    <cellStyle name="Normal 3 14 3 4 2" xfId="12080" xr:uid="{972D83F4-3DC8-4AC0-8605-F029A744B9FF}"/>
    <cellStyle name="Normal 3 14 3 5" xfId="12081" xr:uid="{144BDBF9-47E4-4B09-9F7B-B44DD3C13D4B}"/>
    <cellStyle name="Normal 3 14 4" xfId="12082" xr:uid="{B508F5C1-B548-4402-9EB6-D0B5E4F2A968}"/>
    <cellStyle name="Normal 3 14 4 2" xfId="12083" xr:uid="{E8771693-56C9-4571-94AD-7A13F2ED5B40}"/>
    <cellStyle name="Normal 3 14 4 2 2" xfId="12084" xr:uid="{18027B57-4183-4760-98A2-98261E8898E0}"/>
    <cellStyle name="Normal 3 14 4 2 2 2" xfId="12085" xr:uid="{C2EA47F7-16A1-4281-B9A4-848225ADD8F7}"/>
    <cellStyle name="Normal 3 14 4 2 3" xfId="12086" xr:uid="{0CAD9840-2059-4041-9B8F-BB37BFD4B9CF}"/>
    <cellStyle name="Normal 3 14 4 3" xfId="12087" xr:uid="{F178F65B-EA66-4541-8F99-10CC10CE2F0B}"/>
    <cellStyle name="Normal 3 14 4 3 2" xfId="12088" xr:uid="{3E0AC882-66BC-4D0E-B9B8-2F9D5ED6058B}"/>
    <cellStyle name="Normal 3 14 4 3 2 2" xfId="12089" xr:uid="{13DB183B-DFB8-4A59-A7B3-08EE5CAC46C7}"/>
    <cellStyle name="Normal 3 14 4 3 3" xfId="12090" xr:uid="{9A2213EC-BDD4-4FA6-81F6-981C5CAFA869}"/>
    <cellStyle name="Normal 3 14 4 4" xfId="12091" xr:uid="{51E62EC1-0A82-4E8F-96F1-BC3453992528}"/>
    <cellStyle name="Normal 3 14 4 4 2" xfId="12092" xr:uid="{B0311127-4A27-4973-8A10-3E4EA2611DB4}"/>
    <cellStyle name="Normal 3 14 4 5" xfId="12093" xr:uid="{ED478849-1C73-41DD-9993-E7ED88AF051E}"/>
    <cellStyle name="Normal 3 14 5" xfId="12094" xr:uid="{016009E8-E318-4BAE-B002-4A75FAA307BD}"/>
    <cellStyle name="Normal 3 14 5 2" xfId="12095" xr:uid="{8A0AFEBF-81D4-47FA-80FE-074619CE0E6C}"/>
    <cellStyle name="Normal 3 14 5 2 2" xfId="12096" xr:uid="{E60B95D8-22BC-405F-AC56-635FB7A7C128}"/>
    <cellStyle name="Normal 3 14 5 2 2 2" xfId="12097" xr:uid="{6C15B12D-D99B-4D9F-BBFB-ECCA0CABA3E7}"/>
    <cellStyle name="Normal 3 14 5 2 3" xfId="12098" xr:uid="{3A3B908B-F262-4561-896A-59F40D28AE14}"/>
    <cellStyle name="Normal 3 14 5 3" xfId="12099" xr:uid="{CC6042C1-7025-4AC6-9E6F-2EA1A3F3F3E0}"/>
    <cellStyle name="Normal 3 14 5 3 2" xfId="12100" xr:uid="{D31B71A9-D63F-4A80-A34D-BA4D72DA3F91}"/>
    <cellStyle name="Normal 3 14 5 3 2 2" xfId="12101" xr:uid="{7C347639-1AAB-4B5E-A8EC-1CCA0532FA18}"/>
    <cellStyle name="Normal 3 14 5 3 3" xfId="12102" xr:uid="{A27658F5-B233-4BB9-BAE2-669A6E3E3165}"/>
    <cellStyle name="Normal 3 14 5 4" xfId="12103" xr:uid="{6CF2358F-334A-4BDF-A4C0-5403E2073881}"/>
    <cellStyle name="Normal 3 14 5 4 2" xfId="12104" xr:uid="{17646363-D7F7-405E-8F88-8118934BA88C}"/>
    <cellStyle name="Normal 3 14 5 5" xfId="12105" xr:uid="{3727423A-A5A7-488F-B250-54C4A44D03F6}"/>
    <cellStyle name="Normal 3 14 6" xfId="12106" xr:uid="{9B983B8E-16DC-4DCF-9E93-373DA2377A17}"/>
    <cellStyle name="Normal 3 14 6 2" xfId="12107" xr:uid="{3D94DFB7-2331-4DEA-854F-81877FC3DCCD}"/>
    <cellStyle name="Normal 3 14 6 2 2" xfId="12108" xr:uid="{8A3F8B3C-9711-4795-A93F-25388302CF04}"/>
    <cellStyle name="Normal 3 14 6 3" xfId="12109" xr:uid="{E2423015-4790-42F1-B69A-7ADE346F0335}"/>
    <cellStyle name="Normal 3 14 7" xfId="12110" xr:uid="{E6A0C77A-D811-49B3-8F29-9733C7DD453B}"/>
    <cellStyle name="Normal 3 14 7 2" xfId="12111" xr:uid="{072B1C60-336D-4080-B721-4B6D79B6954E}"/>
    <cellStyle name="Normal 3 14 7 2 2" xfId="12112" xr:uid="{E36B2680-3F51-4B21-BFC7-E368B58980D0}"/>
    <cellStyle name="Normal 3 14 7 3" xfId="12113" xr:uid="{F88DF262-6CA2-4FFB-9C32-9F89336AA89D}"/>
    <cellStyle name="Normal 3 14 8" xfId="12114" xr:uid="{C777677F-6030-4527-B1D3-F44967CE1395}"/>
    <cellStyle name="Normal 3 14 8 2" xfId="12115" xr:uid="{0C48BE24-2077-4EDE-8DD9-7F91C6D1F395}"/>
    <cellStyle name="Normal 3 14 9" xfId="12116" xr:uid="{9D94E69B-C971-427B-A3B4-F809358BEC9B}"/>
    <cellStyle name="Normal 3 14_05DS" xfId="12117" xr:uid="{BDF7280A-C73B-4EE5-8A5E-11C5D1B90D89}"/>
    <cellStyle name="Normal 3 140" xfId="12118" xr:uid="{8BAB7F20-C6E6-4BC3-8469-254E946A2040}"/>
    <cellStyle name="Normal 3 140 2" xfId="12119" xr:uid="{5FD2BFEC-DEDB-455D-AB26-214E7C93C32A}"/>
    <cellStyle name="Normal 3 140 2 2" xfId="12120" xr:uid="{53C40A4B-3178-4D17-9A67-E34C9DED77AF}"/>
    <cellStyle name="Normal 3 140 2 2 2" xfId="12121" xr:uid="{640CDD10-7D2E-4F24-961F-CFF451C88E46}"/>
    <cellStyle name="Normal 3 140 2 2 2 2" xfId="12122" xr:uid="{CCF1BAB2-4E7E-4E92-8AF3-FFED09CDFE66}"/>
    <cellStyle name="Normal 3 140 2 2 2 2 2" xfId="12123" xr:uid="{EDD951B8-8E7B-4B3D-99C0-4726CA0081AB}"/>
    <cellStyle name="Normal 3 140 2 2 2 3" xfId="12124" xr:uid="{89777E76-366C-43F6-95A9-C8D0E14D7D76}"/>
    <cellStyle name="Normal 3 140 2 2 3" xfId="12125" xr:uid="{F874A7EA-F1CA-437B-8579-6DAEB38490C2}"/>
    <cellStyle name="Normal 3 140 2 2 3 2" xfId="12126" xr:uid="{C3FC1FD5-E85F-471C-8E44-6EB066EC6289}"/>
    <cellStyle name="Normal 3 140 2 2 3 2 2" xfId="12127" xr:uid="{D8E0701C-5CEE-4686-975B-2D9D6CFDC203}"/>
    <cellStyle name="Normal 3 140 2 2 3 3" xfId="12128" xr:uid="{674B1B9F-9BD7-467F-9F3B-34DCA82F5130}"/>
    <cellStyle name="Normal 3 140 2 2 4" xfId="12129" xr:uid="{637A7302-9BDF-4A23-BA9A-5A1D90FAA688}"/>
    <cellStyle name="Normal 3 140 2 2 4 2" xfId="12130" xr:uid="{9AFD9436-7FC5-413F-AE20-F9841D0A9937}"/>
    <cellStyle name="Normal 3 140 2 2 5" xfId="12131" xr:uid="{FD1CCCE2-4478-4F56-8451-052811119D8F}"/>
    <cellStyle name="Normal 3 140 2 3" xfId="12132" xr:uid="{A9B3697D-1F3B-49B5-B80D-F366F136FADC}"/>
    <cellStyle name="Normal 3 140 2 3 2" xfId="12133" xr:uid="{189C777E-EC79-474B-A8EC-34630EA44F2F}"/>
    <cellStyle name="Normal 3 140 2 3 2 2" xfId="12134" xr:uid="{41434B16-743B-432A-87AF-E950D27BC100}"/>
    <cellStyle name="Normal 3 140 2 3 2 2 2" xfId="12135" xr:uid="{6612DE08-3B18-4489-9041-7AC9A9BE9CB9}"/>
    <cellStyle name="Normal 3 140 2 3 2 3" xfId="12136" xr:uid="{0523211A-B46E-4E83-890F-D317F6AEC2FD}"/>
    <cellStyle name="Normal 3 140 2 3 3" xfId="12137" xr:uid="{5F4AFACF-1CDD-4C72-97E7-4B5BBDACBB12}"/>
    <cellStyle name="Normal 3 140 2 3 3 2" xfId="12138" xr:uid="{748871C2-3103-4E93-8E19-B009FEF26D7F}"/>
    <cellStyle name="Normal 3 140 2 3 3 2 2" xfId="12139" xr:uid="{DA268BAB-675F-4EEA-A663-D3526668183F}"/>
    <cellStyle name="Normal 3 140 2 3 3 3" xfId="12140" xr:uid="{4EE00989-7285-4A7F-BECC-E4F4B22ECB00}"/>
    <cellStyle name="Normal 3 140 2 3 4" xfId="12141" xr:uid="{E7D6AA67-48CF-4891-A31A-839A3BEE463C}"/>
    <cellStyle name="Normal 3 140 2 3 4 2" xfId="12142" xr:uid="{F450C08C-115C-48CA-BD1B-263D5DBAF2F8}"/>
    <cellStyle name="Normal 3 140 2 3 5" xfId="12143" xr:uid="{99649C11-5515-4162-A689-9FC23563DDED}"/>
    <cellStyle name="Normal 3 140 2 4" xfId="12144" xr:uid="{52C5A476-5A17-4927-BBA6-01545006FC8B}"/>
    <cellStyle name="Normal 3 140 2 4 2" xfId="12145" xr:uid="{9EE98946-2C1D-4646-88CA-609931FB9867}"/>
    <cellStyle name="Normal 3 140 2 4 2 2" xfId="12146" xr:uid="{180B887A-5E02-4AC7-8F56-C6CABA835D68}"/>
    <cellStyle name="Normal 3 140 2 4 2 2 2" xfId="12147" xr:uid="{D16E2D62-F7D5-4823-96D4-0945E7AE4D12}"/>
    <cellStyle name="Normal 3 140 2 4 2 3" xfId="12148" xr:uid="{3748AA08-1CCD-426E-8A03-E4C16732892B}"/>
    <cellStyle name="Normal 3 140 2 4 3" xfId="12149" xr:uid="{A349BAF9-65D0-4BEA-872B-79FFF811087C}"/>
    <cellStyle name="Normal 3 140 2 4 3 2" xfId="12150" xr:uid="{34B7B354-43AD-49FB-A21B-DECE87E4CE01}"/>
    <cellStyle name="Normal 3 140 2 4 3 2 2" xfId="12151" xr:uid="{EEB03A06-1A29-44CF-B681-12487FD32105}"/>
    <cellStyle name="Normal 3 140 2 4 3 3" xfId="12152" xr:uid="{ABA1A8B5-FF7B-43E4-956E-92A54BD30453}"/>
    <cellStyle name="Normal 3 140 2 4 4" xfId="12153" xr:uid="{6C5ED3D5-EFF1-47FD-A747-D43004317765}"/>
    <cellStyle name="Normal 3 140 2 4 4 2" xfId="12154" xr:uid="{F24C9A59-D0BD-4599-A4A2-F5182EFEE03B}"/>
    <cellStyle name="Normal 3 140 2 4 5" xfId="12155" xr:uid="{637DC352-2ED5-4B25-94EE-17674E0B5346}"/>
    <cellStyle name="Normal 3 140 2 5" xfId="12156" xr:uid="{EE856312-1460-416A-B169-040BAC0A770E}"/>
    <cellStyle name="Normal 3 140 2 5 2" xfId="12157" xr:uid="{76737720-BEAB-4F58-AC9D-FB37B8538B53}"/>
    <cellStyle name="Normal 3 140 2 5 2 2" xfId="12158" xr:uid="{5CBDBA0C-92A0-431C-BA28-273E969B4C64}"/>
    <cellStyle name="Normal 3 140 2 5 3" xfId="12159" xr:uid="{675B6DE7-A0A9-4C6F-92F2-60143ED50241}"/>
    <cellStyle name="Normal 3 140 2 6" xfId="12160" xr:uid="{1519831B-31FF-4C3B-BDE2-6971CAC42939}"/>
    <cellStyle name="Normal 3 140 2 6 2" xfId="12161" xr:uid="{AD266EA0-5292-48FD-A71E-C34AC543B9A7}"/>
    <cellStyle name="Normal 3 140 2 6 2 2" xfId="12162" xr:uid="{C91A5B7A-ACFA-4BC1-898A-52AB222A6FA1}"/>
    <cellStyle name="Normal 3 140 2 6 3" xfId="12163" xr:uid="{CFAA6430-5851-4C14-8BA8-CCEBFEFD6343}"/>
    <cellStyle name="Normal 3 140 2 7" xfId="12164" xr:uid="{70464AAB-4E50-41EE-8B0C-A14CE72C65A9}"/>
    <cellStyle name="Normal 3 140 2 7 2" xfId="12165" xr:uid="{39504254-07FC-4544-A461-03E229EDEC84}"/>
    <cellStyle name="Normal 3 140 2 8" xfId="12166" xr:uid="{A8BDF12E-1AE8-404A-B5FC-25F345440EC8}"/>
    <cellStyle name="Normal 3 140 2_15NS" xfId="12167" xr:uid="{4E58666C-6A72-4433-B818-81B2B74300E9}"/>
    <cellStyle name="Normal 3 140 3" xfId="12168" xr:uid="{135AA224-8F1F-4A45-A104-66E8BFE3D47C}"/>
    <cellStyle name="Normal 3 140 3 2" xfId="12169" xr:uid="{C69B09DB-390E-4A0D-944B-F52D6AC7BD6E}"/>
    <cellStyle name="Normal 3 140 3 2 2" xfId="12170" xr:uid="{DCE3A871-BF88-49E0-89EC-7E39B3DFE465}"/>
    <cellStyle name="Normal 3 140 3 2 2 2" xfId="12171" xr:uid="{05881FF9-A410-4389-B75F-49EC72BF21F0}"/>
    <cellStyle name="Normal 3 140 3 2 3" xfId="12172" xr:uid="{9F86270C-25BD-4A07-9E33-9017500FEFFD}"/>
    <cellStyle name="Normal 3 140 3 3" xfId="12173" xr:uid="{FE4668B5-63A9-4E51-9ED6-6DD2C06813AB}"/>
    <cellStyle name="Normal 3 140 3 3 2" xfId="12174" xr:uid="{5A1EAB83-4FF9-4354-A136-9107932DF956}"/>
    <cellStyle name="Normal 3 140 3 3 2 2" xfId="12175" xr:uid="{7FCF9879-6A0A-400A-8FA1-4BB081576AB6}"/>
    <cellStyle name="Normal 3 140 3 3 3" xfId="12176" xr:uid="{FF8370BF-06F3-4FE8-AD9C-F076CAEC5DAB}"/>
    <cellStyle name="Normal 3 140 3 4" xfId="12177" xr:uid="{A7B02A77-8E4D-4874-A1B5-934AC669CC02}"/>
    <cellStyle name="Normal 3 140 3 4 2" xfId="12178" xr:uid="{2A9F1D61-9063-43C2-8293-A295B9BD5229}"/>
    <cellStyle name="Normal 3 140 3 5" xfId="12179" xr:uid="{A140F202-2EA7-4597-83C0-580BC59839A6}"/>
    <cellStyle name="Normal 3 140 4" xfId="12180" xr:uid="{CF4A31EB-7270-474F-AE96-D9CA8C28D86C}"/>
    <cellStyle name="Normal 3 140 4 2" xfId="12181" xr:uid="{3D52321F-4CC6-4AE6-B0BE-6F56E09D8C57}"/>
    <cellStyle name="Normal 3 140 4 2 2" xfId="12182" xr:uid="{87440EE1-5C82-4C59-8CA4-E5689E35E139}"/>
    <cellStyle name="Normal 3 140 4 2 2 2" xfId="12183" xr:uid="{55BCA2D4-180D-41F9-83D2-4A4985DC1C7C}"/>
    <cellStyle name="Normal 3 140 4 2 3" xfId="12184" xr:uid="{89EF142A-FF37-4934-9D1C-D746BBB00632}"/>
    <cellStyle name="Normal 3 140 4 3" xfId="12185" xr:uid="{9D8CB983-5B26-49D9-B2F0-F9772790A252}"/>
    <cellStyle name="Normal 3 140 4 3 2" xfId="12186" xr:uid="{56DD881C-2192-46C2-94CD-7C6F65B81792}"/>
    <cellStyle name="Normal 3 140 4 3 2 2" xfId="12187" xr:uid="{FD905AB2-D8F8-4E80-8C40-01CAB46770E9}"/>
    <cellStyle name="Normal 3 140 4 3 3" xfId="12188" xr:uid="{D97E6C4F-C3CD-4053-9118-EAC8A10C379D}"/>
    <cellStyle name="Normal 3 140 4 4" xfId="12189" xr:uid="{97E4028A-DB57-4440-B5CD-5B590D4EC065}"/>
    <cellStyle name="Normal 3 140 4 4 2" xfId="12190" xr:uid="{E8B256CF-A78C-412E-978F-904CABA6DE74}"/>
    <cellStyle name="Normal 3 140 4 5" xfId="12191" xr:uid="{A1925648-570B-4A59-BA6A-F5831E5E6172}"/>
    <cellStyle name="Normal 3 140 5" xfId="12192" xr:uid="{2058E855-8A35-4E54-8CF7-76926CE0A09D}"/>
    <cellStyle name="Normal 3 140 5 2" xfId="12193" xr:uid="{8A6B1140-CF88-47E2-B8F8-D13DDC6442C8}"/>
    <cellStyle name="Normal 3 140 5 2 2" xfId="12194" xr:uid="{B620DAB3-24B0-4A38-8978-06E049FB8691}"/>
    <cellStyle name="Normal 3 140 5 2 2 2" xfId="12195" xr:uid="{B77C88F5-0A6D-4FC9-9144-B4C9A051B0D4}"/>
    <cellStyle name="Normal 3 140 5 2 3" xfId="12196" xr:uid="{4A3AFC00-44DE-463D-964E-AA67B1AF27FE}"/>
    <cellStyle name="Normal 3 140 5 3" xfId="12197" xr:uid="{57AD705E-85AC-4E5B-B1AD-3D26DE5EFA26}"/>
    <cellStyle name="Normal 3 140 5 3 2" xfId="12198" xr:uid="{BFFDAF9E-9682-4971-B789-71EABE1E5566}"/>
    <cellStyle name="Normal 3 140 5 3 2 2" xfId="12199" xr:uid="{0C73027B-63B2-4459-A54C-EB7A21421A11}"/>
    <cellStyle name="Normal 3 140 5 3 3" xfId="12200" xr:uid="{887EAD06-560A-45F9-83D0-F20FD97A7E01}"/>
    <cellStyle name="Normal 3 140 5 4" xfId="12201" xr:uid="{89B926F2-37E9-406A-8C42-F9FDB91461FE}"/>
    <cellStyle name="Normal 3 140 5 4 2" xfId="12202" xr:uid="{A5EAC8D4-198B-4553-96BC-B0DB3CD0D1B2}"/>
    <cellStyle name="Normal 3 140 5 5" xfId="12203" xr:uid="{AFF896D4-D8BD-46F1-B419-927C6054C2DA}"/>
    <cellStyle name="Normal 3 140 6" xfId="12204" xr:uid="{8EC9CAE9-6A57-4698-AF42-28871CFE50B1}"/>
    <cellStyle name="Normal 3 140 6 2" xfId="12205" xr:uid="{AB5BD80C-049D-443C-AE91-2DB548B9CDF1}"/>
    <cellStyle name="Normal 3 140 6 2 2" xfId="12206" xr:uid="{C478FE55-E9D7-4849-86D9-07C1D4632707}"/>
    <cellStyle name="Normal 3 140 6 3" xfId="12207" xr:uid="{77A0C6F9-6352-4C71-80F7-38DC3D0668B1}"/>
    <cellStyle name="Normal 3 140 7" xfId="12208" xr:uid="{7E683C26-001D-458A-9095-B0BA5C3C7FF3}"/>
    <cellStyle name="Normal 3 140 7 2" xfId="12209" xr:uid="{52C72D37-5982-4B73-B6EC-DD926FCA787C}"/>
    <cellStyle name="Normal 3 140 7 2 2" xfId="12210" xr:uid="{B7334050-0DA5-4792-A051-2F4C6F8D2467}"/>
    <cellStyle name="Normal 3 140 7 3" xfId="12211" xr:uid="{4DD5141E-A54D-46D6-B4C3-F0A5FFFEFA28}"/>
    <cellStyle name="Normal 3 140 8" xfId="12212" xr:uid="{CCCE0F9A-F194-4010-92B4-403A62BE8529}"/>
    <cellStyle name="Normal 3 140 8 2" xfId="12213" xr:uid="{A421D017-0CDA-4F88-B216-4D4D5EAC87A3}"/>
    <cellStyle name="Normal 3 140 9" xfId="12214" xr:uid="{58608D7F-3C52-4288-9704-AE1116A41A8B}"/>
    <cellStyle name="Normal 3 140_05DS" xfId="12215" xr:uid="{B90EEEBF-9FD5-4D1E-8B52-C4095154924B}"/>
    <cellStyle name="Normal 3 141" xfId="12216" xr:uid="{68BB46DF-8E36-4985-A4E4-FC0314FF4543}"/>
    <cellStyle name="Normal 3 141 2" xfId="12217" xr:uid="{5AD715BA-243E-4A3E-B6E8-F8C70EE50B37}"/>
    <cellStyle name="Normal 3 141 2 2" xfId="12218" xr:uid="{647A0DA3-32A4-49F3-A39E-14AA89CA3DFB}"/>
    <cellStyle name="Normal 3 141 2 2 2" xfId="12219" xr:uid="{5F3CAF77-2710-4100-9718-D2936D039EE3}"/>
    <cellStyle name="Normal 3 141 2 2 2 2" xfId="12220" xr:uid="{FEDCFB35-5376-4CA3-A52D-2B9F1FDA9734}"/>
    <cellStyle name="Normal 3 141 2 2 2 2 2" xfId="12221" xr:uid="{442393E7-8994-459F-9628-F5FE3E009B90}"/>
    <cellStyle name="Normal 3 141 2 2 2 3" xfId="12222" xr:uid="{6685FCA6-2C14-4360-9CE3-6A695CE8EA2A}"/>
    <cellStyle name="Normal 3 141 2 2 3" xfId="12223" xr:uid="{B494B268-94AD-42C7-A30B-DA07F8E15A0E}"/>
    <cellStyle name="Normal 3 141 2 2 3 2" xfId="12224" xr:uid="{4CA16BEB-2096-437D-BC89-7DFA42661C49}"/>
    <cellStyle name="Normal 3 141 2 2 3 2 2" xfId="12225" xr:uid="{F6977548-6708-4C46-8E95-731AD4DE6FD9}"/>
    <cellStyle name="Normal 3 141 2 2 3 3" xfId="12226" xr:uid="{73A7B350-9EC3-485A-80E4-DF7E0446ECDA}"/>
    <cellStyle name="Normal 3 141 2 2 4" xfId="12227" xr:uid="{93B1B2A5-FE7F-4047-8C55-D760EA053C50}"/>
    <cellStyle name="Normal 3 141 2 2 4 2" xfId="12228" xr:uid="{04BEAA84-B93B-4EE9-B5B9-6161A3AD435B}"/>
    <cellStyle name="Normal 3 141 2 2 5" xfId="12229" xr:uid="{F3B3A800-F339-431F-88D3-5077949A7094}"/>
    <cellStyle name="Normal 3 141 2 3" xfId="12230" xr:uid="{6A891D0C-58C9-47ED-AAF7-7E44523A370E}"/>
    <cellStyle name="Normal 3 141 2 3 2" xfId="12231" xr:uid="{1C4E5B7C-1461-4ABB-A6A0-D20927468C0E}"/>
    <cellStyle name="Normal 3 141 2 3 2 2" xfId="12232" xr:uid="{BC5B2F4E-9F53-43A4-A6F2-403B49AE77D1}"/>
    <cellStyle name="Normal 3 141 2 3 2 2 2" xfId="12233" xr:uid="{014253D9-9FC0-4763-BCEE-1BF470DB88E5}"/>
    <cellStyle name="Normal 3 141 2 3 2 3" xfId="12234" xr:uid="{C72FDB93-528F-4CC8-9FE1-B34AADFB1A21}"/>
    <cellStyle name="Normal 3 141 2 3 3" xfId="12235" xr:uid="{0D917AE9-E873-4B99-A837-AB7887450558}"/>
    <cellStyle name="Normal 3 141 2 3 3 2" xfId="12236" xr:uid="{0E34D2CA-7A8F-41AF-B3C7-BD0320CA35DC}"/>
    <cellStyle name="Normal 3 141 2 3 3 2 2" xfId="12237" xr:uid="{FF93BAA4-F6E6-443F-A288-BCA309B8B294}"/>
    <cellStyle name="Normal 3 141 2 3 3 3" xfId="12238" xr:uid="{624E3210-0A02-47D7-A27D-8DB6F634DDB5}"/>
    <cellStyle name="Normal 3 141 2 3 4" xfId="12239" xr:uid="{D3AD9351-5FCA-4C70-B4D6-09D9F4F3D80E}"/>
    <cellStyle name="Normal 3 141 2 3 4 2" xfId="12240" xr:uid="{44223D1C-2498-40EA-90DF-DDD8B3C93AE6}"/>
    <cellStyle name="Normal 3 141 2 3 5" xfId="12241" xr:uid="{192C1789-0B44-45FF-9F1D-9A672C979576}"/>
    <cellStyle name="Normal 3 141 2 4" xfId="12242" xr:uid="{104625FD-7707-4A04-8F68-AC0EFD24F8E7}"/>
    <cellStyle name="Normal 3 141 2 4 2" xfId="12243" xr:uid="{2D19DE7B-7296-4A5F-B4A1-F5873A6952D8}"/>
    <cellStyle name="Normal 3 141 2 4 2 2" xfId="12244" xr:uid="{7E816039-F848-422C-9DCB-AA020EB38B75}"/>
    <cellStyle name="Normal 3 141 2 4 2 2 2" xfId="12245" xr:uid="{A5ADAE64-11A4-4C2A-A4E2-BF659A9D80B7}"/>
    <cellStyle name="Normal 3 141 2 4 2 3" xfId="12246" xr:uid="{BE59B083-4689-42E8-A65B-29DC1BBFB041}"/>
    <cellStyle name="Normal 3 141 2 4 3" xfId="12247" xr:uid="{E89F5EAD-4D0C-40AF-8813-16A3E8C30983}"/>
    <cellStyle name="Normal 3 141 2 4 3 2" xfId="12248" xr:uid="{F3C66786-2612-491D-BB67-118ECF6F755B}"/>
    <cellStyle name="Normal 3 141 2 4 3 2 2" xfId="12249" xr:uid="{FB402E76-DD61-42FB-AC30-E25355DDF151}"/>
    <cellStyle name="Normal 3 141 2 4 3 3" xfId="12250" xr:uid="{BC5318D5-7F21-44D8-B362-91EB70848F70}"/>
    <cellStyle name="Normal 3 141 2 4 4" xfId="12251" xr:uid="{C4BB870B-DBE4-4AB8-ABFD-6630607E769F}"/>
    <cellStyle name="Normal 3 141 2 4 4 2" xfId="12252" xr:uid="{C303EF23-3A73-4861-9C1E-E17414B4A759}"/>
    <cellStyle name="Normal 3 141 2 4 5" xfId="12253" xr:uid="{BA4AB2DD-0E6D-402B-AAB9-4C94E3CBEF2C}"/>
    <cellStyle name="Normal 3 141 2 5" xfId="12254" xr:uid="{BCA23AD4-223A-46C2-8332-158CDDDE6BBC}"/>
    <cellStyle name="Normal 3 141 2 5 2" xfId="12255" xr:uid="{74BC862A-0010-462E-A04C-F3AA5F414F7F}"/>
    <cellStyle name="Normal 3 141 2 5 2 2" xfId="12256" xr:uid="{90DD76C1-A9E9-4146-BB8D-C1E6660760A5}"/>
    <cellStyle name="Normal 3 141 2 5 3" xfId="12257" xr:uid="{1F071F43-AC50-4AB5-8735-D4059881020F}"/>
    <cellStyle name="Normal 3 141 2 6" xfId="12258" xr:uid="{27064051-6E64-4366-8121-9FB2E1F26142}"/>
    <cellStyle name="Normal 3 141 2 6 2" xfId="12259" xr:uid="{7600F2A3-08EE-4169-9422-FFE07BB41FA2}"/>
    <cellStyle name="Normal 3 141 2 6 2 2" xfId="12260" xr:uid="{621A77AC-D4EF-4F1D-B73C-EE0D4B073B29}"/>
    <cellStyle name="Normal 3 141 2 6 3" xfId="12261" xr:uid="{F6C6984F-B879-4E32-B1E9-0D0AFD09F0C9}"/>
    <cellStyle name="Normal 3 141 2 7" xfId="12262" xr:uid="{AD87CE31-7D26-4D2B-8ACF-9791B0160B8C}"/>
    <cellStyle name="Normal 3 141 2 7 2" xfId="12263" xr:uid="{A86D4F77-4C6C-4F91-9063-A9C297789ADE}"/>
    <cellStyle name="Normal 3 141 2 8" xfId="12264" xr:uid="{F08B3996-0542-486C-B0D3-E5DCDDAB59D7}"/>
    <cellStyle name="Normal 3 141 2_15NS" xfId="12265" xr:uid="{D2736031-7EFD-4C5A-BC7A-B5B88343255C}"/>
    <cellStyle name="Normal 3 141 3" xfId="12266" xr:uid="{53C1B81F-C881-469B-8D42-6A29B6322A88}"/>
    <cellStyle name="Normal 3 141 3 2" xfId="12267" xr:uid="{D969D404-473A-40FF-8905-4CE4DC910645}"/>
    <cellStyle name="Normal 3 141 3 2 2" xfId="12268" xr:uid="{0E1A0059-7664-4E1F-B0FC-9F67F275CC4D}"/>
    <cellStyle name="Normal 3 141 3 2 2 2" xfId="12269" xr:uid="{1067A6E5-A541-4727-B35F-9A984E74812A}"/>
    <cellStyle name="Normal 3 141 3 2 3" xfId="12270" xr:uid="{C873206C-C0F4-4E7B-849F-BAD20EC0D32F}"/>
    <cellStyle name="Normal 3 141 3 3" xfId="12271" xr:uid="{3FAC9740-2549-4777-A6FD-7B0E136EE375}"/>
    <cellStyle name="Normal 3 141 3 3 2" xfId="12272" xr:uid="{136A62B9-CD3C-4AE1-88BA-DD3E4E62FD86}"/>
    <cellStyle name="Normal 3 141 3 3 2 2" xfId="12273" xr:uid="{B4018422-A25B-477C-909F-F2A32EE9F776}"/>
    <cellStyle name="Normal 3 141 3 3 3" xfId="12274" xr:uid="{2D2EF00D-348E-43AA-8AEA-03C449CC867F}"/>
    <cellStyle name="Normal 3 141 3 4" xfId="12275" xr:uid="{4BF5418F-3BC0-4B4C-B622-D66AE8407C5E}"/>
    <cellStyle name="Normal 3 141 3 4 2" xfId="12276" xr:uid="{22A465D5-B4C0-4B19-828E-5C99438F7A08}"/>
    <cellStyle name="Normal 3 141 3 5" xfId="12277" xr:uid="{FBC19CDF-4423-4AF5-9186-6FC3AEB1A410}"/>
    <cellStyle name="Normal 3 141 4" xfId="12278" xr:uid="{B599002E-0C35-4C3C-ABAD-48DE6A361E98}"/>
    <cellStyle name="Normal 3 141 4 2" xfId="12279" xr:uid="{D7F0FD4F-FE4A-43D5-955A-6673C5B4526B}"/>
    <cellStyle name="Normal 3 141 4 2 2" xfId="12280" xr:uid="{4D4AED7E-D5F6-43D6-BAA9-E3586DC8B330}"/>
    <cellStyle name="Normal 3 141 4 2 2 2" xfId="12281" xr:uid="{C5966F75-418B-41D5-A277-F0BC437CF828}"/>
    <cellStyle name="Normal 3 141 4 2 3" xfId="12282" xr:uid="{FFC4F71B-0587-4FCD-B9E8-73831B49A4F3}"/>
    <cellStyle name="Normal 3 141 4 3" xfId="12283" xr:uid="{EA1CE6FA-7FAC-4EE8-8574-62A8199D8F2B}"/>
    <cellStyle name="Normal 3 141 4 3 2" xfId="12284" xr:uid="{55DFB2CF-32EA-4F7C-A6D9-314984DBF541}"/>
    <cellStyle name="Normal 3 141 4 3 2 2" xfId="12285" xr:uid="{78F1A829-3D46-4A0A-8AA0-8895CF1E25BC}"/>
    <cellStyle name="Normal 3 141 4 3 3" xfId="12286" xr:uid="{D3FD81F9-F9EE-45BD-946A-7E2518410C0B}"/>
    <cellStyle name="Normal 3 141 4 4" xfId="12287" xr:uid="{42965058-F08F-4E0D-8705-C2C804119248}"/>
    <cellStyle name="Normal 3 141 4 4 2" xfId="12288" xr:uid="{39F18BE7-EB85-4C2A-BB6C-0CE51C67DA6D}"/>
    <cellStyle name="Normal 3 141 4 5" xfId="12289" xr:uid="{CF6DB06A-FF2B-4084-B0B9-C50ECA729A0E}"/>
    <cellStyle name="Normal 3 141 5" xfId="12290" xr:uid="{FCBF774B-477E-4149-8C42-7FEC8092E670}"/>
    <cellStyle name="Normal 3 141 5 2" xfId="12291" xr:uid="{FB649BC8-01B4-4825-85B3-E8DBCE0AE05C}"/>
    <cellStyle name="Normal 3 141 5 2 2" xfId="12292" xr:uid="{FB98B438-85C9-4C12-9AD8-B2EF1D8FE327}"/>
    <cellStyle name="Normal 3 141 5 2 2 2" xfId="12293" xr:uid="{2532B690-FEEE-4291-8F59-52A2C8F0720F}"/>
    <cellStyle name="Normal 3 141 5 2 3" xfId="12294" xr:uid="{4D762C0F-B16A-4A72-B379-CC84B985FD99}"/>
    <cellStyle name="Normal 3 141 5 3" xfId="12295" xr:uid="{74CFF80C-6257-4782-8747-62D0F26DE8D8}"/>
    <cellStyle name="Normal 3 141 5 3 2" xfId="12296" xr:uid="{1C8B3764-9688-4F65-897E-D4829A8E6E2C}"/>
    <cellStyle name="Normal 3 141 5 3 2 2" xfId="12297" xr:uid="{50B8A612-11D4-4BB0-94AE-206699941226}"/>
    <cellStyle name="Normal 3 141 5 3 3" xfId="12298" xr:uid="{C06D87A1-E728-4BE1-BF42-796279084CE7}"/>
    <cellStyle name="Normal 3 141 5 4" xfId="12299" xr:uid="{26154EE4-46CD-4A06-94B9-5018D3E1619E}"/>
    <cellStyle name="Normal 3 141 5 4 2" xfId="12300" xr:uid="{B4C068B6-344C-44C1-99C3-42A2A5F99F6F}"/>
    <cellStyle name="Normal 3 141 5 5" xfId="12301" xr:uid="{ECBF4283-2510-4F28-93B4-B79A24C79E08}"/>
    <cellStyle name="Normal 3 141 6" xfId="12302" xr:uid="{858D9768-4423-4C21-9D19-2ECE073B2E6D}"/>
    <cellStyle name="Normal 3 141 6 2" xfId="12303" xr:uid="{196F1BEE-E6C3-4A69-A4D0-2AAA8917CCFB}"/>
    <cellStyle name="Normal 3 141 6 2 2" xfId="12304" xr:uid="{9339325C-E945-4800-A9B8-CA0DD4A84187}"/>
    <cellStyle name="Normal 3 141 6 3" xfId="12305" xr:uid="{2FF0A124-E506-452E-A7F8-88245EB52F45}"/>
    <cellStyle name="Normal 3 141 7" xfId="12306" xr:uid="{75A53AA6-7085-43CE-BDD1-422CA555D938}"/>
    <cellStyle name="Normal 3 141 7 2" xfId="12307" xr:uid="{4D5CE4B8-4C87-416E-8616-7ECE0B11857E}"/>
    <cellStyle name="Normal 3 141 7 2 2" xfId="12308" xr:uid="{56ACC857-C07F-4153-A426-279CA175C74F}"/>
    <cellStyle name="Normal 3 141 7 3" xfId="12309" xr:uid="{3AC30807-B1BF-4900-A6FF-C0097DE84143}"/>
    <cellStyle name="Normal 3 141 8" xfId="12310" xr:uid="{42B5CFF9-99F4-4D65-A6B6-7A712FDE2BED}"/>
    <cellStyle name="Normal 3 141 8 2" xfId="12311" xr:uid="{FB2AC006-766D-4300-AF48-79CCDAE591FF}"/>
    <cellStyle name="Normal 3 141 9" xfId="12312" xr:uid="{D73E7789-D1E3-4B91-8589-2E4552D31483}"/>
    <cellStyle name="Normal 3 141_05DS" xfId="12313" xr:uid="{509D36C7-92BF-460C-A383-6A0353853056}"/>
    <cellStyle name="Normal 3 142" xfId="12314" xr:uid="{A1CF8F81-1DCB-48DF-A058-8E6CC2A51BBD}"/>
    <cellStyle name="Normal 3 142 2" xfId="12315" xr:uid="{A77070CE-5EA8-4406-8DA9-52EB94917720}"/>
    <cellStyle name="Normal 3 142 2 2" xfId="12316" xr:uid="{1696B4B8-BFDF-4801-8ED6-C2F89E88B3AF}"/>
    <cellStyle name="Normal 3 142 2 2 2" xfId="12317" xr:uid="{A39D91D6-6F7A-4CF8-905D-AF975ED44B92}"/>
    <cellStyle name="Normal 3 142 2 2 2 2" xfId="12318" xr:uid="{B809FB08-32A3-4CD2-92D1-924832E4DE13}"/>
    <cellStyle name="Normal 3 142 2 2 2 2 2" xfId="12319" xr:uid="{FAE8C430-5755-4420-97FB-E24C09FD51D8}"/>
    <cellStyle name="Normal 3 142 2 2 2 3" xfId="12320" xr:uid="{17DD6A2F-F056-4FA2-B129-C98B762CA596}"/>
    <cellStyle name="Normal 3 142 2 2 3" xfId="12321" xr:uid="{6B1F73F4-E75C-4457-82DC-DA7A8AD7678E}"/>
    <cellStyle name="Normal 3 142 2 2 3 2" xfId="12322" xr:uid="{6B01A90A-9DDD-4BCF-BDFD-0E58F0A61E5D}"/>
    <cellStyle name="Normal 3 142 2 2 3 2 2" xfId="12323" xr:uid="{454B41CE-8556-4B7F-B892-16F4B1BA0EA4}"/>
    <cellStyle name="Normal 3 142 2 2 3 3" xfId="12324" xr:uid="{A230B6A2-4678-42E9-85A3-E5BDBA15A903}"/>
    <cellStyle name="Normal 3 142 2 2 4" xfId="12325" xr:uid="{99E0BA8B-E448-4260-B980-38CAA5C8F644}"/>
    <cellStyle name="Normal 3 142 2 2 4 2" xfId="12326" xr:uid="{3382E4F0-ECC5-4E9D-BE94-311E70D2B5EF}"/>
    <cellStyle name="Normal 3 142 2 2 5" xfId="12327" xr:uid="{BC0D3FFA-9243-4A04-9453-723EC2A862FB}"/>
    <cellStyle name="Normal 3 142 2 3" xfId="12328" xr:uid="{0487C14F-8208-4922-9AB5-3FABAA74D210}"/>
    <cellStyle name="Normal 3 142 2 3 2" xfId="12329" xr:uid="{6752DC45-E0F1-4AB3-8035-A2267A739BBE}"/>
    <cellStyle name="Normal 3 142 2 3 2 2" xfId="12330" xr:uid="{06FF50B8-3E7E-4947-84B0-AEE3E672D43D}"/>
    <cellStyle name="Normal 3 142 2 3 2 2 2" xfId="12331" xr:uid="{67D3B83D-F6EA-4AA8-B536-D1606C60B604}"/>
    <cellStyle name="Normal 3 142 2 3 2 3" xfId="12332" xr:uid="{3A73899D-0307-4E69-98E9-93AADA7EE0C8}"/>
    <cellStyle name="Normal 3 142 2 3 3" xfId="12333" xr:uid="{66200BB7-8BF7-484C-BBAE-58BB25F9E27D}"/>
    <cellStyle name="Normal 3 142 2 3 3 2" xfId="12334" xr:uid="{78B4C455-0458-49EF-8F33-209AE4F77006}"/>
    <cellStyle name="Normal 3 142 2 3 3 2 2" xfId="12335" xr:uid="{D84E4489-CD8B-48D0-8AA7-44295E5CA22A}"/>
    <cellStyle name="Normal 3 142 2 3 3 3" xfId="12336" xr:uid="{0A62BA98-951A-46F7-A532-61B00028E299}"/>
    <cellStyle name="Normal 3 142 2 3 4" xfId="12337" xr:uid="{3F046B1E-6BAA-4824-B72D-C75C1E3BA5CD}"/>
    <cellStyle name="Normal 3 142 2 3 4 2" xfId="12338" xr:uid="{75C2737D-0E5C-475F-B3CD-6B3D1C0D251D}"/>
    <cellStyle name="Normal 3 142 2 3 5" xfId="12339" xr:uid="{2719DDAE-D2DA-4ACA-81BA-EAFDA64D8A36}"/>
    <cellStyle name="Normal 3 142 2 4" xfId="12340" xr:uid="{083E4111-2C4F-4B59-9647-B162F4CA2755}"/>
    <cellStyle name="Normal 3 142 2 4 2" xfId="12341" xr:uid="{227CBE04-ADB3-4C87-AEB9-92765118FE58}"/>
    <cellStyle name="Normal 3 142 2 4 2 2" xfId="12342" xr:uid="{B6507F1E-CC14-4579-B5BD-61BD574377FA}"/>
    <cellStyle name="Normal 3 142 2 4 2 2 2" xfId="12343" xr:uid="{602DBAEE-9912-4505-BF70-3BF86A21C520}"/>
    <cellStyle name="Normal 3 142 2 4 2 3" xfId="12344" xr:uid="{2BFB61AE-AACD-4215-ADEC-C200454D7A3C}"/>
    <cellStyle name="Normal 3 142 2 4 3" xfId="12345" xr:uid="{FA4B0067-764A-4876-BE42-7D15D45E8A15}"/>
    <cellStyle name="Normal 3 142 2 4 3 2" xfId="12346" xr:uid="{A5F70F6F-DBA8-4DCD-9BFC-6E28427CCCBD}"/>
    <cellStyle name="Normal 3 142 2 4 3 2 2" xfId="12347" xr:uid="{5AE4F32C-B42C-43B9-BE43-74EA69392405}"/>
    <cellStyle name="Normal 3 142 2 4 3 3" xfId="12348" xr:uid="{5A55B5EC-2081-43D0-9BD5-37873B9DE365}"/>
    <cellStyle name="Normal 3 142 2 4 4" xfId="12349" xr:uid="{DF7C97E7-AF49-4DBB-A652-46A1FCB24432}"/>
    <cellStyle name="Normal 3 142 2 4 4 2" xfId="12350" xr:uid="{F54BC523-8222-46FD-8ABA-DE2C0769921E}"/>
    <cellStyle name="Normal 3 142 2 4 5" xfId="12351" xr:uid="{775D21E8-513D-4660-B1FE-D66DAC17ED25}"/>
    <cellStyle name="Normal 3 142 2 5" xfId="12352" xr:uid="{5538E1B8-D656-429D-B2C8-C82B0724543E}"/>
    <cellStyle name="Normal 3 142 2 5 2" xfId="12353" xr:uid="{9563F16A-411C-45EE-AB04-64368B5C9E90}"/>
    <cellStyle name="Normal 3 142 2 5 2 2" xfId="12354" xr:uid="{CF0429DB-C55C-48CF-BDCF-AF505DBB5609}"/>
    <cellStyle name="Normal 3 142 2 5 3" xfId="12355" xr:uid="{FBDA4454-B7B2-401B-8702-5D78E15F5B84}"/>
    <cellStyle name="Normal 3 142 2 6" xfId="12356" xr:uid="{05A82A4B-CEA7-478A-87EE-816668452FF0}"/>
    <cellStyle name="Normal 3 142 2 6 2" xfId="12357" xr:uid="{5AC3D23B-B9E5-4633-9350-6321E201F70D}"/>
    <cellStyle name="Normal 3 142 2 6 2 2" xfId="12358" xr:uid="{A18256AF-9A04-4126-96C8-9F3D8B05872F}"/>
    <cellStyle name="Normal 3 142 2 6 3" xfId="12359" xr:uid="{C1468D8C-4CDC-4703-9E12-1ED68B9D98C6}"/>
    <cellStyle name="Normal 3 142 2 7" xfId="12360" xr:uid="{70BAAD46-ACB5-4854-8197-08A86A3EF55A}"/>
    <cellStyle name="Normal 3 142 2 7 2" xfId="12361" xr:uid="{9144DC43-64E8-4186-9415-5F6A21623B42}"/>
    <cellStyle name="Normal 3 142 2 8" xfId="12362" xr:uid="{536A09D1-A943-4CD8-B5B4-2BD7F676B276}"/>
    <cellStyle name="Normal 3 142 2_15NS" xfId="12363" xr:uid="{8A6E8CAE-9D71-4AE8-AAB7-51D9C8F2E094}"/>
    <cellStyle name="Normal 3 142 3" xfId="12364" xr:uid="{844BF197-6707-4872-BC37-497CB7D46934}"/>
    <cellStyle name="Normal 3 142 3 2" xfId="12365" xr:uid="{D20BA67C-B7E8-4426-9B41-A38378B6650E}"/>
    <cellStyle name="Normal 3 142 3 2 2" xfId="12366" xr:uid="{90E90DD8-5133-4817-ACB8-12D9900A909D}"/>
    <cellStyle name="Normal 3 142 3 2 2 2" xfId="12367" xr:uid="{A5BF37E8-CA59-4CEB-B54A-59EB5C2C23E3}"/>
    <cellStyle name="Normal 3 142 3 2 3" xfId="12368" xr:uid="{DFDCC8CE-2A0E-4554-8488-F44EBC484C6B}"/>
    <cellStyle name="Normal 3 142 3 3" xfId="12369" xr:uid="{A9183434-13FB-4B26-A5B1-38DC26C10007}"/>
    <cellStyle name="Normal 3 142 3 3 2" xfId="12370" xr:uid="{680E4E2B-CC4D-4A97-A012-C68777F7147B}"/>
    <cellStyle name="Normal 3 142 3 3 2 2" xfId="12371" xr:uid="{E06BD72E-D07B-4797-9FED-8B65659767D7}"/>
    <cellStyle name="Normal 3 142 3 3 3" xfId="12372" xr:uid="{517DFB44-1948-4F3E-A77C-67E99735F65E}"/>
    <cellStyle name="Normal 3 142 3 4" xfId="12373" xr:uid="{89404E8C-E1E0-482B-AC83-5A680FCCD5B9}"/>
    <cellStyle name="Normal 3 142 3 4 2" xfId="12374" xr:uid="{FA64A928-9798-4B48-9DF9-F3C82386B45F}"/>
    <cellStyle name="Normal 3 142 3 5" xfId="12375" xr:uid="{36C48973-05BA-4BB9-B03C-92C33699647F}"/>
    <cellStyle name="Normal 3 142 4" xfId="12376" xr:uid="{A54774FD-CB5C-4DFB-860E-C3CAF47D47AB}"/>
    <cellStyle name="Normal 3 142 4 2" xfId="12377" xr:uid="{77A38B32-DB34-4437-9BAD-503C3680F241}"/>
    <cellStyle name="Normal 3 142 4 2 2" xfId="12378" xr:uid="{C9204C4B-369D-4A36-A1EA-C5D7AE865C8E}"/>
    <cellStyle name="Normal 3 142 4 2 2 2" xfId="12379" xr:uid="{2D86BF20-8601-414B-9D4C-CAEE1EC8922A}"/>
    <cellStyle name="Normal 3 142 4 2 3" xfId="12380" xr:uid="{685BB5A5-5FD9-4BE8-BEEE-782B4426362E}"/>
    <cellStyle name="Normal 3 142 4 3" xfId="12381" xr:uid="{D41DE415-8334-4B8F-AE4F-817F20E896B1}"/>
    <cellStyle name="Normal 3 142 4 3 2" xfId="12382" xr:uid="{E99C6912-7A62-42BC-A653-01E15E1D1C46}"/>
    <cellStyle name="Normal 3 142 4 3 2 2" xfId="12383" xr:uid="{C91DDD96-9BDB-48BF-8362-6B5C146AD37D}"/>
    <cellStyle name="Normal 3 142 4 3 3" xfId="12384" xr:uid="{7B9456DD-DCF3-4776-B728-38C5BC595D95}"/>
    <cellStyle name="Normal 3 142 4 4" xfId="12385" xr:uid="{A6866113-BC65-4A5C-AE24-D30A42907EF9}"/>
    <cellStyle name="Normal 3 142 4 4 2" xfId="12386" xr:uid="{C56FCB62-030D-44AF-8755-82375F3FB940}"/>
    <cellStyle name="Normal 3 142 4 5" xfId="12387" xr:uid="{E82E6D5A-72AB-4F9F-BC20-04587101E46D}"/>
    <cellStyle name="Normal 3 142 5" xfId="12388" xr:uid="{23E55EA8-21E9-49AE-B6DB-2B421DE8F0B2}"/>
    <cellStyle name="Normal 3 142 5 2" xfId="12389" xr:uid="{D1C27996-A923-4B4E-A5AD-34385375D6A2}"/>
    <cellStyle name="Normal 3 142 5 2 2" xfId="12390" xr:uid="{72D8650F-B597-4E75-8AF6-50C008DE8722}"/>
    <cellStyle name="Normal 3 142 5 2 2 2" xfId="12391" xr:uid="{86CC4122-4BDB-4088-AFCD-9980E077705F}"/>
    <cellStyle name="Normal 3 142 5 2 3" xfId="12392" xr:uid="{F37B9689-5135-472B-8D73-2A303F963495}"/>
    <cellStyle name="Normal 3 142 5 3" xfId="12393" xr:uid="{A89696C4-B375-495A-BBE6-9741B0DB7BE3}"/>
    <cellStyle name="Normal 3 142 5 3 2" xfId="12394" xr:uid="{ED4CFAD8-039E-4CA7-889D-D722983E8217}"/>
    <cellStyle name="Normal 3 142 5 3 2 2" xfId="12395" xr:uid="{8C26B5D1-E774-4B24-A31D-59C372CB749C}"/>
    <cellStyle name="Normal 3 142 5 3 3" xfId="12396" xr:uid="{ABDE35B7-7422-44B3-9982-1D4E9F16C2B7}"/>
    <cellStyle name="Normal 3 142 5 4" xfId="12397" xr:uid="{05399B22-BDB1-493A-B83B-E0E765A81DB1}"/>
    <cellStyle name="Normal 3 142 5 4 2" xfId="12398" xr:uid="{81BEC12B-221C-4F9B-92DB-E05714C95264}"/>
    <cellStyle name="Normal 3 142 5 5" xfId="12399" xr:uid="{C6DE021A-30A8-40A5-BAF4-9ECE8DF68229}"/>
    <cellStyle name="Normal 3 142 6" xfId="12400" xr:uid="{D829F5E3-A29A-433B-9006-B7ABE26BD9A8}"/>
    <cellStyle name="Normal 3 142 6 2" xfId="12401" xr:uid="{73CC3C44-A6E8-49F1-BC61-A3443DD4BA77}"/>
    <cellStyle name="Normal 3 142 6 2 2" xfId="12402" xr:uid="{14383237-D959-4B63-8639-966F212B580B}"/>
    <cellStyle name="Normal 3 142 6 3" xfId="12403" xr:uid="{60AD5816-F2BC-446A-90BB-D3007A5E3976}"/>
    <cellStyle name="Normal 3 142 7" xfId="12404" xr:uid="{5037B0E0-3F4B-484A-8F20-E04D89A27AE2}"/>
    <cellStyle name="Normal 3 142 7 2" xfId="12405" xr:uid="{83DE5A09-7274-4EA3-94BF-7843D6F143C3}"/>
    <cellStyle name="Normal 3 142 7 2 2" xfId="12406" xr:uid="{F0A6089A-3E74-428B-8E8F-579B1CB97769}"/>
    <cellStyle name="Normal 3 142 7 3" xfId="12407" xr:uid="{251E5D53-4831-437A-8281-19C7F08B5D57}"/>
    <cellStyle name="Normal 3 142 8" xfId="12408" xr:uid="{65D0CC8D-BD6B-4C59-A2F0-40FE0991406E}"/>
    <cellStyle name="Normal 3 142 8 2" xfId="12409" xr:uid="{71E2EF44-F935-4666-819A-0EB603FC8161}"/>
    <cellStyle name="Normal 3 142 9" xfId="12410" xr:uid="{F0757CBE-A762-4393-BC99-302428BA689B}"/>
    <cellStyle name="Normal 3 142_05DS" xfId="12411" xr:uid="{C1852D05-8F83-4E8A-83A3-DD3700F43EF8}"/>
    <cellStyle name="Normal 3 143" xfId="12412" xr:uid="{CF145852-0CBA-4202-8B5B-73E446D38D55}"/>
    <cellStyle name="Normal 3 143 2" xfId="12413" xr:uid="{C442B03B-75C0-4706-8BC4-3D59837886A3}"/>
    <cellStyle name="Normal 3 143 2 2" xfId="12414" xr:uid="{6F48D825-BA10-4C41-82D5-53FB7DBEED59}"/>
    <cellStyle name="Normal 3 143 2 2 2" xfId="12415" xr:uid="{E6C4EA7C-85A7-4A04-97B3-45C22B4F6C95}"/>
    <cellStyle name="Normal 3 143 2 2 2 2" xfId="12416" xr:uid="{32834EA8-B008-4388-A97F-8C83117E9789}"/>
    <cellStyle name="Normal 3 143 2 2 2 2 2" xfId="12417" xr:uid="{A9218824-49D0-4D3F-B30B-C82150A3FD3C}"/>
    <cellStyle name="Normal 3 143 2 2 2 3" xfId="12418" xr:uid="{B3C18E0E-1444-4F22-A260-FE059BC69E2D}"/>
    <cellStyle name="Normal 3 143 2 2 3" xfId="12419" xr:uid="{D10CD3DB-6A9B-4D28-9430-ED38F98C9BB2}"/>
    <cellStyle name="Normal 3 143 2 2 3 2" xfId="12420" xr:uid="{22952B8F-2F19-4CF8-8B8D-DD20A59C5DBA}"/>
    <cellStyle name="Normal 3 143 2 2 3 2 2" xfId="12421" xr:uid="{833A2C85-6516-49F6-A83D-7DEE148FC681}"/>
    <cellStyle name="Normal 3 143 2 2 3 3" xfId="12422" xr:uid="{220B4DFC-D1D1-46B3-B556-49260C0889DF}"/>
    <cellStyle name="Normal 3 143 2 2 4" xfId="12423" xr:uid="{A20FED31-7A89-47D0-A634-77001F2F1772}"/>
    <cellStyle name="Normal 3 143 2 2 4 2" xfId="12424" xr:uid="{5D1EE029-9B87-458D-813D-FEEDADC4EE67}"/>
    <cellStyle name="Normal 3 143 2 2 5" xfId="12425" xr:uid="{41F6CF0C-1BC7-476D-9526-357B7A5A301A}"/>
    <cellStyle name="Normal 3 143 2 3" xfId="12426" xr:uid="{EBC8628C-D3F3-4059-B0AE-22BA6EE3C8B6}"/>
    <cellStyle name="Normal 3 143 2 3 2" xfId="12427" xr:uid="{8C979AD0-4E49-439E-8F42-8E8533821725}"/>
    <cellStyle name="Normal 3 143 2 3 2 2" xfId="12428" xr:uid="{F2D02D16-B867-49EC-A2E0-F321E6FC688D}"/>
    <cellStyle name="Normal 3 143 2 3 2 2 2" xfId="12429" xr:uid="{3FEA6EF3-C473-45E1-867B-747822CFB9FA}"/>
    <cellStyle name="Normal 3 143 2 3 2 3" xfId="12430" xr:uid="{5A64611B-92C7-445D-8593-6874EDFB9936}"/>
    <cellStyle name="Normal 3 143 2 3 3" xfId="12431" xr:uid="{7E207F50-61C2-44D8-AF9F-3017AD1302E4}"/>
    <cellStyle name="Normal 3 143 2 3 3 2" xfId="12432" xr:uid="{A0D58935-BA68-40C0-8BC0-18F54845763A}"/>
    <cellStyle name="Normal 3 143 2 3 3 2 2" xfId="12433" xr:uid="{9CE7CB03-44D6-43A7-8D80-11781A7474C1}"/>
    <cellStyle name="Normal 3 143 2 3 3 3" xfId="12434" xr:uid="{1464FAE3-81A8-425B-BB36-7F4C6D1658AC}"/>
    <cellStyle name="Normal 3 143 2 3 4" xfId="12435" xr:uid="{40D4F906-6F3E-476A-A7D0-C528B0158BCF}"/>
    <cellStyle name="Normal 3 143 2 3 4 2" xfId="12436" xr:uid="{07801343-3C81-4744-8675-5E448891F675}"/>
    <cellStyle name="Normal 3 143 2 3 5" xfId="12437" xr:uid="{9A58AC7F-A36E-4B70-9FD5-9D37A422B7E5}"/>
    <cellStyle name="Normal 3 143 2 4" xfId="12438" xr:uid="{F7941BD8-F1B0-4788-B911-7A48BC59CB7B}"/>
    <cellStyle name="Normal 3 143 2 4 2" xfId="12439" xr:uid="{EB81E33C-AAB2-483A-8E26-4F59A624CF5E}"/>
    <cellStyle name="Normal 3 143 2 4 2 2" xfId="12440" xr:uid="{7A62E78E-CE16-4930-8A85-AF78154D9262}"/>
    <cellStyle name="Normal 3 143 2 4 2 2 2" xfId="12441" xr:uid="{089FE4E2-FEBA-428B-97DE-832333B54449}"/>
    <cellStyle name="Normal 3 143 2 4 2 3" xfId="12442" xr:uid="{FB82A950-FBB0-4D6C-97A5-382A19CDB599}"/>
    <cellStyle name="Normal 3 143 2 4 3" xfId="12443" xr:uid="{174F8442-12AE-4C44-820F-2396A099EF19}"/>
    <cellStyle name="Normal 3 143 2 4 3 2" xfId="12444" xr:uid="{22956422-EF6C-490F-90DD-CD3DA3F0A3EA}"/>
    <cellStyle name="Normal 3 143 2 4 3 2 2" xfId="12445" xr:uid="{3A513B80-1506-464E-9109-6290074999DB}"/>
    <cellStyle name="Normal 3 143 2 4 3 3" xfId="12446" xr:uid="{BB989E37-5FD4-4E0B-868F-DEA56DBE6F27}"/>
    <cellStyle name="Normal 3 143 2 4 4" xfId="12447" xr:uid="{05D6CAAA-22B1-4F10-B2FB-C488AB276018}"/>
    <cellStyle name="Normal 3 143 2 4 4 2" xfId="12448" xr:uid="{94419A9F-1C68-4ED1-9EF3-2876579627B2}"/>
    <cellStyle name="Normal 3 143 2 4 5" xfId="12449" xr:uid="{A701D80E-1312-4216-8C21-6C89B8349B76}"/>
    <cellStyle name="Normal 3 143 2 5" xfId="12450" xr:uid="{EDA84F64-3A2D-47FC-81A7-57749897ED18}"/>
    <cellStyle name="Normal 3 143 2 5 2" xfId="12451" xr:uid="{CD0F9E57-CBB7-4729-A069-37DB65105A45}"/>
    <cellStyle name="Normal 3 143 2 5 2 2" xfId="12452" xr:uid="{0894B01D-0BCB-42B3-B2CC-9A9D8E700AED}"/>
    <cellStyle name="Normal 3 143 2 5 3" xfId="12453" xr:uid="{182897DF-2643-4CF2-B986-B92954B83433}"/>
    <cellStyle name="Normal 3 143 2 6" xfId="12454" xr:uid="{7B11B9E9-7A9C-43E0-A122-B07C71805DE7}"/>
    <cellStyle name="Normal 3 143 2 6 2" xfId="12455" xr:uid="{A22CC422-1272-4533-83D2-0189F24E37E8}"/>
    <cellStyle name="Normal 3 143 2 6 2 2" xfId="12456" xr:uid="{2B14CC94-352E-4434-93D5-1EF881D8D0D8}"/>
    <cellStyle name="Normal 3 143 2 6 3" xfId="12457" xr:uid="{FE30CC77-3009-4107-8E28-E122F5493BA4}"/>
    <cellStyle name="Normal 3 143 2 7" xfId="12458" xr:uid="{0E639505-666C-4F35-A7D5-CEF6B8359C8E}"/>
    <cellStyle name="Normal 3 143 2 7 2" xfId="12459" xr:uid="{0312499B-C763-4D88-8F26-6F052C45E342}"/>
    <cellStyle name="Normal 3 143 2 8" xfId="12460" xr:uid="{D7775398-FFA8-40AA-9311-C6A48B4B5AA0}"/>
    <cellStyle name="Normal 3 143 2_15NS" xfId="12461" xr:uid="{DDF403F1-8630-4CDE-A5D3-D5FF85B55F82}"/>
    <cellStyle name="Normal 3 143 3" xfId="12462" xr:uid="{B40C0A19-9D52-42F9-9B2F-37B1553242EE}"/>
    <cellStyle name="Normal 3 143 3 2" xfId="12463" xr:uid="{B7F2D4FE-7102-40FC-8BF5-7EB93C0885AB}"/>
    <cellStyle name="Normal 3 143 3 2 2" xfId="12464" xr:uid="{CB174C28-FEC9-4A04-87E8-11A422C0731E}"/>
    <cellStyle name="Normal 3 143 3 2 2 2" xfId="12465" xr:uid="{612DE3B7-ED09-42C1-9177-3915641992F5}"/>
    <cellStyle name="Normal 3 143 3 2 3" xfId="12466" xr:uid="{5BAB6467-D040-4CB0-B1DE-199F96D8CBA9}"/>
    <cellStyle name="Normal 3 143 3 3" xfId="12467" xr:uid="{FE1ED2A0-467A-4259-92AC-DD1A9B073309}"/>
    <cellStyle name="Normal 3 143 3 3 2" xfId="12468" xr:uid="{FCD55FA0-6C4D-4568-894E-1C74A6E84147}"/>
    <cellStyle name="Normal 3 143 3 3 2 2" xfId="12469" xr:uid="{AEF1F823-BFCC-4DFE-8CAF-1BF9AF7ED75D}"/>
    <cellStyle name="Normal 3 143 3 3 3" xfId="12470" xr:uid="{E534D265-EDE6-42B2-845F-6D09E01FEE69}"/>
    <cellStyle name="Normal 3 143 3 4" xfId="12471" xr:uid="{3FED35D6-A4C5-4621-9BB2-2FE5C350AFEB}"/>
    <cellStyle name="Normal 3 143 3 4 2" xfId="12472" xr:uid="{067A9987-B616-442F-9FB1-56F801584B3D}"/>
    <cellStyle name="Normal 3 143 3 5" xfId="12473" xr:uid="{5F6A1973-E30F-4855-9D8C-3795865C85C6}"/>
    <cellStyle name="Normal 3 143 4" xfId="12474" xr:uid="{9DEF0D9B-EB2D-4FA5-AF38-CD7496F51AF8}"/>
    <cellStyle name="Normal 3 143 4 2" xfId="12475" xr:uid="{2ECE4C9B-3E29-489C-B106-192EF393C122}"/>
    <cellStyle name="Normal 3 143 4 2 2" xfId="12476" xr:uid="{6C152FA9-242E-478E-A94B-927FD90BB5E3}"/>
    <cellStyle name="Normal 3 143 4 2 2 2" xfId="12477" xr:uid="{37FEC160-83C5-415E-B77F-748F2E6070B4}"/>
    <cellStyle name="Normal 3 143 4 2 3" xfId="12478" xr:uid="{513F4C67-F5EC-452C-A488-FAF0B0908328}"/>
    <cellStyle name="Normal 3 143 4 3" xfId="12479" xr:uid="{CBD2819D-6EA4-4144-BC2B-7AF3B55B8A37}"/>
    <cellStyle name="Normal 3 143 4 3 2" xfId="12480" xr:uid="{694A2E64-FC92-4801-B9F9-83D1AF57DAAC}"/>
    <cellStyle name="Normal 3 143 4 3 2 2" xfId="12481" xr:uid="{618CF611-6524-4D82-BC97-EC8D63DC896D}"/>
    <cellStyle name="Normal 3 143 4 3 3" xfId="12482" xr:uid="{92B118DC-7887-42C0-A381-26A9304562E3}"/>
    <cellStyle name="Normal 3 143 4 4" xfId="12483" xr:uid="{17148384-E84E-44A3-94CD-ED345FC88B6C}"/>
    <cellStyle name="Normal 3 143 4 4 2" xfId="12484" xr:uid="{2DD947FB-B60B-4C79-BDEF-E6D9A22E5209}"/>
    <cellStyle name="Normal 3 143 4 5" xfId="12485" xr:uid="{155670B6-B12F-4BE6-B579-18C0EB1AAAA1}"/>
    <cellStyle name="Normal 3 143 5" xfId="12486" xr:uid="{4AD222AD-087D-482F-9FF6-2B8973290039}"/>
    <cellStyle name="Normal 3 143 5 2" xfId="12487" xr:uid="{D185924F-BA1A-46F2-B9A7-E4975C51452C}"/>
    <cellStyle name="Normal 3 143 5 2 2" xfId="12488" xr:uid="{5DCA5888-E0E3-414D-8D5F-9BA6AC971BA4}"/>
    <cellStyle name="Normal 3 143 5 2 2 2" xfId="12489" xr:uid="{D3CAFC8E-A1DE-4A79-893F-7F26C84B0078}"/>
    <cellStyle name="Normal 3 143 5 2 3" xfId="12490" xr:uid="{8550BF10-1558-4639-8E46-5A0CCA013C14}"/>
    <cellStyle name="Normal 3 143 5 3" xfId="12491" xr:uid="{74CB5B03-487B-47FD-A349-8556EBB2B9E6}"/>
    <cellStyle name="Normal 3 143 5 3 2" xfId="12492" xr:uid="{E40902BC-58FC-4DE9-99FC-50EE2D44D0BD}"/>
    <cellStyle name="Normal 3 143 5 3 2 2" xfId="12493" xr:uid="{9EB16B7C-BA4C-4809-8CC4-26233BED8C36}"/>
    <cellStyle name="Normal 3 143 5 3 3" xfId="12494" xr:uid="{D3F3336A-7016-4E94-BE6A-7E800862B577}"/>
    <cellStyle name="Normal 3 143 5 4" xfId="12495" xr:uid="{CAE55451-CE0A-4FCE-9A17-C7832D710E9E}"/>
    <cellStyle name="Normal 3 143 5 4 2" xfId="12496" xr:uid="{2C179A68-7A24-4364-B358-E5C6DE57B91A}"/>
    <cellStyle name="Normal 3 143 5 5" xfId="12497" xr:uid="{6F9C70A0-72D7-4AB4-BEA0-3C53E74EEE59}"/>
    <cellStyle name="Normal 3 143 6" xfId="12498" xr:uid="{FE63291D-CF11-4473-BEF6-AE0F6276F05B}"/>
    <cellStyle name="Normal 3 143 6 2" xfId="12499" xr:uid="{7F895C60-EA7C-44BB-8F50-D08D0AC79E0C}"/>
    <cellStyle name="Normal 3 143 6 2 2" xfId="12500" xr:uid="{55F753D2-ED7F-4465-ACF5-BB263E7048E9}"/>
    <cellStyle name="Normal 3 143 6 3" xfId="12501" xr:uid="{11B9D105-1C70-4936-9C3A-34353332A67B}"/>
    <cellStyle name="Normal 3 143 7" xfId="12502" xr:uid="{27F94B30-1689-4964-8E28-5EE5C82B1376}"/>
    <cellStyle name="Normal 3 143 7 2" xfId="12503" xr:uid="{4C674B57-15FB-4ACC-ABB0-8F141DB0F88D}"/>
    <cellStyle name="Normal 3 143 7 2 2" xfId="12504" xr:uid="{75D501C4-6302-4621-9C0C-3D31B48726B2}"/>
    <cellStyle name="Normal 3 143 7 3" xfId="12505" xr:uid="{226B186D-8791-4D5B-9F2D-13E5F3D0DE67}"/>
    <cellStyle name="Normal 3 143 8" xfId="12506" xr:uid="{6AFD7502-B920-47E2-A491-751E715E0EE0}"/>
    <cellStyle name="Normal 3 143 8 2" xfId="12507" xr:uid="{9BCDEE19-060F-4EF3-A910-AFDF85137CF4}"/>
    <cellStyle name="Normal 3 143 9" xfId="12508" xr:uid="{43FD8DDB-3914-4453-9CE2-EC8B37E3C4DB}"/>
    <cellStyle name="Normal 3 143_05DS" xfId="12509" xr:uid="{E15B4AA9-DD73-42EA-9E32-4F09340DBE8F}"/>
    <cellStyle name="Normal 3 144" xfId="12510" xr:uid="{B2CE775E-8518-4CCD-B269-126C5660FF00}"/>
    <cellStyle name="Normal 3 144 2" xfId="12511" xr:uid="{439DC09A-F5F3-4692-90DB-BCB130EE6C00}"/>
    <cellStyle name="Normal 3 144 2 2" xfId="12512" xr:uid="{4FC024B4-52D1-4901-AC21-1478705B5BD6}"/>
    <cellStyle name="Normal 3 144 2 2 2" xfId="12513" xr:uid="{A6455D73-30BD-46FB-B951-F8F9E90EED1C}"/>
    <cellStyle name="Normal 3 144 2 2 2 2" xfId="12514" xr:uid="{D976787A-8C30-4D32-9CF0-2A7F4229E75C}"/>
    <cellStyle name="Normal 3 144 2 2 2 2 2" xfId="12515" xr:uid="{32AC02C9-4262-4E59-891F-0973D38AE2AC}"/>
    <cellStyle name="Normal 3 144 2 2 2 3" xfId="12516" xr:uid="{A50AA136-6A35-4EAD-BA09-A603538E73B5}"/>
    <cellStyle name="Normal 3 144 2 2 3" xfId="12517" xr:uid="{B8A3D5FC-6626-4320-AD06-CCBB3C404B80}"/>
    <cellStyle name="Normal 3 144 2 2 3 2" xfId="12518" xr:uid="{F92833A9-354C-4DC7-BE83-F8EFA891FB79}"/>
    <cellStyle name="Normal 3 144 2 2 3 2 2" xfId="12519" xr:uid="{32A09003-19DB-418C-839F-E0A5880F5C62}"/>
    <cellStyle name="Normal 3 144 2 2 3 3" xfId="12520" xr:uid="{B0F897E9-9DF4-4161-943A-5824182A93E9}"/>
    <cellStyle name="Normal 3 144 2 2 4" xfId="12521" xr:uid="{DD1600CE-CD26-476C-AD1F-4D2A375C41C0}"/>
    <cellStyle name="Normal 3 144 2 2 4 2" xfId="12522" xr:uid="{210D57DE-88EB-4792-BC17-CA8A5B7D5876}"/>
    <cellStyle name="Normal 3 144 2 2 5" xfId="12523" xr:uid="{1E065DF9-AEE6-4169-9648-1685A5B91F40}"/>
    <cellStyle name="Normal 3 144 2 3" xfId="12524" xr:uid="{4FE09BB2-759A-4D17-883E-1F9488C61F49}"/>
    <cellStyle name="Normal 3 144 2 3 2" xfId="12525" xr:uid="{40328094-5C38-42AC-9ED8-E732FE55E414}"/>
    <cellStyle name="Normal 3 144 2 3 2 2" xfId="12526" xr:uid="{2EB059A5-6059-4457-9C7B-DD76C0A8EE0C}"/>
    <cellStyle name="Normal 3 144 2 3 2 2 2" xfId="12527" xr:uid="{E4CD6948-592C-41DA-ADC0-00CEA80EC6B8}"/>
    <cellStyle name="Normal 3 144 2 3 2 3" xfId="12528" xr:uid="{32549D84-BAA9-4EE4-99DF-192DDFCC7D7B}"/>
    <cellStyle name="Normal 3 144 2 3 3" xfId="12529" xr:uid="{97592034-0981-4A8F-83DB-BAA8E2A7EFCA}"/>
    <cellStyle name="Normal 3 144 2 3 3 2" xfId="12530" xr:uid="{58BE8062-572E-48AE-9583-B7E9BF013048}"/>
    <cellStyle name="Normal 3 144 2 3 3 2 2" xfId="12531" xr:uid="{003DBDAD-8DBC-4C1B-BFE7-E61F941F13BF}"/>
    <cellStyle name="Normal 3 144 2 3 3 3" xfId="12532" xr:uid="{797B0AEE-B976-4287-812B-16096E362D85}"/>
    <cellStyle name="Normal 3 144 2 3 4" xfId="12533" xr:uid="{B814FDFA-D2BF-48C4-8F53-C86B04F1FDB5}"/>
    <cellStyle name="Normal 3 144 2 3 4 2" xfId="12534" xr:uid="{3CD8E440-D670-47D4-96D5-B536E8BEAF4F}"/>
    <cellStyle name="Normal 3 144 2 3 5" xfId="12535" xr:uid="{5CDBEC3E-7A8F-444B-B6B6-3A3D3AF63030}"/>
    <cellStyle name="Normal 3 144 2 4" xfId="12536" xr:uid="{5FFBF133-2B6B-4D72-BCD3-29DAA05C51F1}"/>
    <cellStyle name="Normal 3 144 2 4 2" xfId="12537" xr:uid="{2208A77E-3F79-477D-8FE8-E4BD96397ECC}"/>
    <cellStyle name="Normal 3 144 2 4 2 2" xfId="12538" xr:uid="{E0FA6988-F68C-46E0-B2B8-804153D63F3A}"/>
    <cellStyle name="Normal 3 144 2 4 2 2 2" xfId="12539" xr:uid="{3C0D58A2-E0DF-480C-8F2B-8337755E734B}"/>
    <cellStyle name="Normal 3 144 2 4 2 3" xfId="12540" xr:uid="{5216CB01-2357-47CF-BAD3-CDFAB193A8AF}"/>
    <cellStyle name="Normal 3 144 2 4 3" xfId="12541" xr:uid="{4D02EC68-8F28-449A-BC43-6AC4B4A57F6C}"/>
    <cellStyle name="Normal 3 144 2 4 3 2" xfId="12542" xr:uid="{238337E2-3036-4189-970B-9D2E527D1647}"/>
    <cellStyle name="Normal 3 144 2 4 3 2 2" xfId="12543" xr:uid="{0068A805-F374-4636-9F0A-8E82F6F68FC3}"/>
    <cellStyle name="Normal 3 144 2 4 3 3" xfId="12544" xr:uid="{455E28F5-665E-4B06-9A89-E91AD0CA2296}"/>
    <cellStyle name="Normal 3 144 2 4 4" xfId="12545" xr:uid="{D875F5E6-B6E0-44C3-824D-17F7BE868956}"/>
    <cellStyle name="Normal 3 144 2 4 4 2" xfId="12546" xr:uid="{5A923894-E560-4E92-92DC-0619230F6A07}"/>
    <cellStyle name="Normal 3 144 2 4 5" xfId="12547" xr:uid="{65D08B53-726A-4414-9456-17C3D889D71E}"/>
    <cellStyle name="Normal 3 144 2 5" xfId="12548" xr:uid="{D2D0650F-CA7C-43B2-8B69-86D96B81872D}"/>
    <cellStyle name="Normal 3 144 2 5 2" xfId="12549" xr:uid="{7D1675A4-C2D0-4E0A-BF09-00957DF17FCD}"/>
    <cellStyle name="Normal 3 144 2 5 2 2" xfId="12550" xr:uid="{C3E31B57-F3F1-468C-967B-26A4E3B57145}"/>
    <cellStyle name="Normal 3 144 2 5 3" xfId="12551" xr:uid="{916CC947-C386-4871-A2E6-0253A6CFF036}"/>
    <cellStyle name="Normal 3 144 2 6" xfId="12552" xr:uid="{6005AFC9-EB83-42AF-935B-999360B5DF93}"/>
    <cellStyle name="Normal 3 144 2 6 2" xfId="12553" xr:uid="{A3E327A7-6157-40BE-86BC-826FC4BD0009}"/>
    <cellStyle name="Normal 3 144 2 6 2 2" xfId="12554" xr:uid="{79E27221-70AA-4091-A7A3-A694F3BA7DFA}"/>
    <cellStyle name="Normal 3 144 2 6 3" xfId="12555" xr:uid="{39EEE79A-F977-42C8-98B3-E537086F7A0A}"/>
    <cellStyle name="Normal 3 144 2 7" xfId="12556" xr:uid="{FCBDD036-BEEE-4868-B109-7E8DF432C0CC}"/>
    <cellStyle name="Normal 3 144 2 7 2" xfId="12557" xr:uid="{45127B25-D4D1-4970-BAC4-D0B500B24CA8}"/>
    <cellStyle name="Normal 3 144 2 8" xfId="12558" xr:uid="{B69CAFE8-5CB1-47C4-BFC5-5421261ED7DD}"/>
    <cellStyle name="Normal 3 144 2_15NS" xfId="12559" xr:uid="{988D18FC-0B4B-4CCA-A1A6-977EC828B61F}"/>
    <cellStyle name="Normal 3 144 3" xfId="12560" xr:uid="{65A335EB-49E7-4850-924C-D96F92358B5B}"/>
    <cellStyle name="Normal 3 144 3 2" xfId="12561" xr:uid="{C4AC5465-F3E0-4275-9497-F7A30A272ED2}"/>
    <cellStyle name="Normal 3 144 3 2 2" xfId="12562" xr:uid="{6A57E775-D8B8-4B60-B934-62D1B5CB418E}"/>
    <cellStyle name="Normal 3 144 3 2 2 2" xfId="12563" xr:uid="{694886BD-F48D-4A80-88D7-6EB8E96ED623}"/>
    <cellStyle name="Normal 3 144 3 2 3" xfId="12564" xr:uid="{E00F828E-0D85-494D-B9D8-8A9FB285E719}"/>
    <cellStyle name="Normal 3 144 3 3" xfId="12565" xr:uid="{D969A841-3769-47E1-961D-CFA0358B53C8}"/>
    <cellStyle name="Normal 3 144 3 3 2" xfId="12566" xr:uid="{0DC33B9F-AC32-4DC6-A7AC-B48345FD2851}"/>
    <cellStyle name="Normal 3 144 3 3 2 2" xfId="12567" xr:uid="{96300B1A-42D9-4966-8115-5281F7218D51}"/>
    <cellStyle name="Normal 3 144 3 3 3" xfId="12568" xr:uid="{AE370292-D34D-4866-A77A-16128E9878D0}"/>
    <cellStyle name="Normal 3 144 3 4" xfId="12569" xr:uid="{0DCEC4E4-9D41-471B-9D1F-F26CF37AFE20}"/>
    <cellStyle name="Normal 3 144 3 4 2" xfId="12570" xr:uid="{A21ECC84-4135-4274-8796-B3454423B155}"/>
    <cellStyle name="Normal 3 144 3 5" xfId="12571" xr:uid="{4976C6B4-A7AD-48B0-BDCA-E6727C1C6CD6}"/>
    <cellStyle name="Normal 3 144 4" xfId="12572" xr:uid="{C6723F85-340C-4F89-836B-214C14A5D35B}"/>
    <cellStyle name="Normal 3 144 4 2" xfId="12573" xr:uid="{D345AA70-FC41-4386-8D67-97E582EDBCC3}"/>
    <cellStyle name="Normal 3 144 4 2 2" xfId="12574" xr:uid="{BB077EA2-E9ED-40B4-BDA9-1C798F76E94F}"/>
    <cellStyle name="Normal 3 144 4 2 2 2" xfId="12575" xr:uid="{DEB3A312-CA64-4CC4-93A9-946492E97A53}"/>
    <cellStyle name="Normal 3 144 4 2 3" xfId="12576" xr:uid="{5CFF39B1-FD85-4C41-9E47-49B646D42EF7}"/>
    <cellStyle name="Normal 3 144 4 3" xfId="12577" xr:uid="{28EC62EA-932E-4ED9-9CC2-E369FF7DE03D}"/>
    <cellStyle name="Normal 3 144 4 3 2" xfId="12578" xr:uid="{7F919C22-371A-4DCA-A437-B20DADFE694E}"/>
    <cellStyle name="Normal 3 144 4 3 2 2" xfId="12579" xr:uid="{D92D1FB8-B343-4151-B5D0-4126F5AB2529}"/>
    <cellStyle name="Normal 3 144 4 3 3" xfId="12580" xr:uid="{E24E4082-68A2-404D-9145-DCFE28B82307}"/>
    <cellStyle name="Normal 3 144 4 4" xfId="12581" xr:uid="{24954F10-E63D-409A-BA72-EACA2F1454E3}"/>
    <cellStyle name="Normal 3 144 4 4 2" xfId="12582" xr:uid="{DAD0A33F-8213-4569-8B1F-9D02075180BD}"/>
    <cellStyle name="Normal 3 144 4 5" xfId="12583" xr:uid="{8343B882-0999-465E-A8D1-691305C9A481}"/>
    <cellStyle name="Normal 3 144 5" xfId="12584" xr:uid="{01413331-0ABD-4DE1-8869-69863DFE1A5C}"/>
    <cellStyle name="Normal 3 144 5 2" xfId="12585" xr:uid="{30F9E6D2-9522-4C96-A824-E4A6C67EAD89}"/>
    <cellStyle name="Normal 3 144 5 2 2" xfId="12586" xr:uid="{3439B418-A76F-442C-BFA0-AEF6736F2137}"/>
    <cellStyle name="Normal 3 144 5 2 2 2" xfId="12587" xr:uid="{73CDCF71-1ECC-4F25-B30E-1495A1353BB1}"/>
    <cellStyle name="Normal 3 144 5 2 3" xfId="12588" xr:uid="{4CF17CAA-5419-426C-83D1-3C291620EC6C}"/>
    <cellStyle name="Normal 3 144 5 3" xfId="12589" xr:uid="{45AC5217-F78D-4D8A-976D-CA0773760766}"/>
    <cellStyle name="Normal 3 144 5 3 2" xfId="12590" xr:uid="{4FF51428-D80C-4F58-AAA2-7535E2915B6D}"/>
    <cellStyle name="Normal 3 144 5 3 2 2" xfId="12591" xr:uid="{22F0A4AB-80E0-4547-BD50-969652BA1674}"/>
    <cellStyle name="Normal 3 144 5 3 3" xfId="12592" xr:uid="{FEFF6C8E-85D8-4BCF-AE3E-2A39E95764D5}"/>
    <cellStyle name="Normal 3 144 5 4" xfId="12593" xr:uid="{9BB71BC0-D19F-4F22-BB85-06302F67726E}"/>
    <cellStyle name="Normal 3 144 5 4 2" xfId="12594" xr:uid="{262109C8-10DE-4091-978A-D39372D76A0B}"/>
    <cellStyle name="Normal 3 144 5 5" xfId="12595" xr:uid="{A37699F4-14E1-48AC-A408-24844C4FEDB9}"/>
    <cellStyle name="Normal 3 144 6" xfId="12596" xr:uid="{C846676A-DD41-44C0-A2D3-568529536AF5}"/>
    <cellStyle name="Normal 3 144 6 2" xfId="12597" xr:uid="{19F19F2F-1444-40D5-B22A-6B8870A40624}"/>
    <cellStyle name="Normal 3 144 6 2 2" xfId="12598" xr:uid="{FC4B0EF2-FE56-4F3D-BB62-B7310C49C56D}"/>
    <cellStyle name="Normal 3 144 6 3" xfId="12599" xr:uid="{27EE5F39-AD5F-4E57-B2A9-DF10693350C2}"/>
    <cellStyle name="Normal 3 144 7" xfId="12600" xr:uid="{149F03D9-8C1A-49A9-BF3B-EB69023FD8CC}"/>
    <cellStyle name="Normal 3 144 7 2" xfId="12601" xr:uid="{9EB70495-2FBB-4710-8717-12A34F67AF11}"/>
    <cellStyle name="Normal 3 144 7 2 2" xfId="12602" xr:uid="{885F1F39-4331-46CF-B14F-10C15C3B56CA}"/>
    <cellStyle name="Normal 3 144 7 3" xfId="12603" xr:uid="{2512A014-1ED2-4083-A618-BAFA2FD14FF8}"/>
    <cellStyle name="Normal 3 144 8" xfId="12604" xr:uid="{A5B4C062-97A6-4EC9-AA63-98140E4508C6}"/>
    <cellStyle name="Normal 3 144 8 2" xfId="12605" xr:uid="{19C67CAF-22AF-4A71-AAC5-E8E7077E768D}"/>
    <cellStyle name="Normal 3 144 9" xfId="12606" xr:uid="{A4ADB7C8-DDC9-4DBF-B553-2F1B66B8E9CA}"/>
    <cellStyle name="Normal 3 144_05DS" xfId="12607" xr:uid="{20AA29B9-2793-428B-B016-5130D860FFED}"/>
    <cellStyle name="Normal 3 145" xfId="12608" xr:uid="{A6E335A5-8CC3-414B-8755-212A79AA79E7}"/>
    <cellStyle name="Normal 3 145 2" xfId="12609" xr:uid="{61AA5C70-9311-4F7B-9904-D217F01C681B}"/>
    <cellStyle name="Normal 3 145 2 2" xfId="12610" xr:uid="{8D30A1B8-031F-4229-B1C3-31F051E2CA1B}"/>
    <cellStyle name="Normal 3 145 2 2 2" xfId="12611" xr:uid="{469FD772-B5B6-425B-B30F-FD87D6BB59CB}"/>
    <cellStyle name="Normal 3 145 2 2 2 2" xfId="12612" xr:uid="{88C97AA8-991B-4EA9-A9ED-4462E367527F}"/>
    <cellStyle name="Normal 3 145 2 2 2 2 2" xfId="12613" xr:uid="{15EAFEAD-85B4-4D5E-BEF0-B02019272AA6}"/>
    <cellStyle name="Normal 3 145 2 2 2 3" xfId="12614" xr:uid="{D59B4748-2C0F-445E-8EDC-0973860F20E3}"/>
    <cellStyle name="Normal 3 145 2 2 3" xfId="12615" xr:uid="{DE8B089B-92B5-4E5A-B710-5F31828C627E}"/>
    <cellStyle name="Normal 3 145 2 2 3 2" xfId="12616" xr:uid="{C027C6E9-84D0-49B4-96FD-6662993B2EC0}"/>
    <cellStyle name="Normal 3 145 2 2 3 2 2" xfId="12617" xr:uid="{9F15306A-430F-4F12-BD1F-2CCD5651F7B7}"/>
    <cellStyle name="Normal 3 145 2 2 3 3" xfId="12618" xr:uid="{45E36F9C-7CD4-4AD6-B579-F171834097C6}"/>
    <cellStyle name="Normal 3 145 2 2 4" xfId="12619" xr:uid="{7D2504D3-F820-45B9-8F73-7AC67B37C06C}"/>
    <cellStyle name="Normal 3 145 2 2 4 2" xfId="12620" xr:uid="{FE4CF976-865C-4440-AD93-700CD5CC7F4E}"/>
    <cellStyle name="Normal 3 145 2 2 5" xfId="12621" xr:uid="{2AC3E790-1AC2-4D5C-8D9A-51E0D6927E8F}"/>
    <cellStyle name="Normal 3 145 2 3" xfId="12622" xr:uid="{37A55BA2-564E-4B6F-A106-74FD29A6AFAB}"/>
    <cellStyle name="Normal 3 145 2 3 2" xfId="12623" xr:uid="{861629FE-8184-4653-8F79-93A232461C14}"/>
    <cellStyle name="Normal 3 145 2 3 2 2" xfId="12624" xr:uid="{6D71DD46-106B-4A99-85D7-BF69E445ABD7}"/>
    <cellStyle name="Normal 3 145 2 3 2 2 2" xfId="12625" xr:uid="{1522253A-F43F-4A82-94E6-CD45ECADB4BC}"/>
    <cellStyle name="Normal 3 145 2 3 2 3" xfId="12626" xr:uid="{073B5126-FE9F-416E-B0E8-5E167E178048}"/>
    <cellStyle name="Normal 3 145 2 3 3" xfId="12627" xr:uid="{1B7F2DD2-16F2-4529-B2AE-3389F6474885}"/>
    <cellStyle name="Normal 3 145 2 3 3 2" xfId="12628" xr:uid="{2E8A2835-4DEE-4075-AC1A-F06CA592C8C7}"/>
    <cellStyle name="Normal 3 145 2 3 3 2 2" xfId="12629" xr:uid="{5B2E266D-08E3-4824-9B1F-3CFCF26C0A83}"/>
    <cellStyle name="Normal 3 145 2 3 3 3" xfId="12630" xr:uid="{33698A4A-7698-45F5-880B-5A33FA507120}"/>
    <cellStyle name="Normal 3 145 2 3 4" xfId="12631" xr:uid="{744FC73B-A448-420E-A717-310E793C6DBE}"/>
    <cellStyle name="Normal 3 145 2 3 4 2" xfId="12632" xr:uid="{52B4E23F-499B-4438-863F-907E9531173C}"/>
    <cellStyle name="Normal 3 145 2 3 5" xfId="12633" xr:uid="{BF3D976E-DC88-4AB3-B971-481A49FDBF35}"/>
    <cellStyle name="Normal 3 145 2 4" xfId="12634" xr:uid="{B33ABA7B-1B49-4C21-BDE5-91E61FEC9A3F}"/>
    <cellStyle name="Normal 3 145 2 4 2" xfId="12635" xr:uid="{0A4ABED5-63CE-428D-A74F-D8E5360954A7}"/>
    <cellStyle name="Normal 3 145 2 4 2 2" xfId="12636" xr:uid="{81C6E02B-5527-4E4F-940F-0C43FE49E861}"/>
    <cellStyle name="Normal 3 145 2 4 2 2 2" xfId="12637" xr:uid="{2F6AC27E-E3AA-4CAB-AA7A-CE5E8FDC8184}"/>
    <cellStyle name="Normal 3 145 2 4 2 3" xfId="12638" xr:uid="{FF7B6D76-0A72-4EC6-A4BE-8B2A6B9A5CE2}"/>
    <cellStyle name="Normal 3 145 2 4 3" xfId="12639" xr:uid="{4A360545-6F26-43E0-9B60-A53D1E47E0A2}"/>
    <cellStyle name="Normal 3 145 2 4 3 2" xfId="12640" xr:uid="{C4EF4AF3-D357-4478-8FEB-EF8B5F111FBA}"/>
    <cellStyle name="Normal 3 145 2 4 3 2 2" xfId="12641" xr:uid="{9FFD1CEC-2383-4948-B7F3-1098CF93F84F}"/>
    <cellStyle name="Normal 3 145 2 4 3 3" xfId="12642" xr:uid="{22A3EFBB-7895-4634-B755-CBF51581AD43}"/>
    <cellStyle name="Normal 3 145 2 4 4" xfId="12643" xr:uid="{8D260100-298D-4C71-ACD4-02B04BBF3CE2}"/>
    <cellStyle name="Normal 3 145 2 4 4 2" xfId="12644" xr:uid="{EF4C59B5-CFD6-442A-8F49-E7BAA1420CD6}"/>
    <cellStyle name="Normal 3 145 2 4 5" xfId="12645" xr:uid="{A962CA4A-081F-4B5B-BAC0-68F8A27A6D64}"/>
    <cellStyle name="Normal 3 145 2 5" xfId="12646" xr:uid="{40018E4C-750B-424A-9D18-A6D0A82C6CA3}"/>
    <cellStyle name="Normal 3 145 2 5 2" xfId="12647" xr:uid="{356D143C-E81C-46D5-B615-0CDC241F681D}"/>
    <cellStyle name="Normal 3 145 2 5 2 2" xfId="12648" xr:uid="{F16C76F0-64B6-4346-A81F-46B28E695B31}"/>
    <cellStyle name="Normal 3 145 2 5 3" xfId="12649" xr:uid="{7F786A9F-E095-45EE-946A-52D0AF01DC2F}"/>
    <cellStyle name="Normal 3 145 2 6" xfId="12650" xr:uid="{E51C085E-E992-430F-B87B-5638D7E3C2D5}"/>
    <cellStyle name="Normal 3 145 2 6 2" xfId="12651" xr:uid="{92E45F8B-8BB1-4510-A3E4-331CBD318489}"/>
    <cellStyle name="Normal 3 145 2 6 2 2" xfId="12652" xr:uid="{4C96657A-3B42-4961-95D9-4C381135FAF4}"/>
    <cellStyle name="Normal 3 145 2 6 3" xfId="12653" xr:uid="{8A073952-532B-4D29-8F27-97800E6605CD}"/>
    <cellStyle name="Normal 3 145 2 7" xfId="12654" xr:uid="{C4E6A5CA-39A3-42D5-9D52-69E5A001BD34}"/>
    <cellStyle name="Normal 3 145 2 7 2" xfId="12655" xr:uid="{AA8AD73D-7435-4A4D-9EF7-00CCCB10E99E}"/>
    <cellStyle name="Normal 3 145 2 8" xfId="12656" xr:uid="{1FB0C852-1CA7-4DC1-8BF2-6BC81C0DF863}"/>
    <cellStyle name="Normal 3 145 2_15NS" xfId="12657" xr:uid="{2805050F-0A00-4D72-AD86-403E81E89435}"/>
    <cellStyle name="Normal 3 145 3" xfId="12658" xr:uid="{B1FA7AE8-5704-4481-BF3D-3DA856BE6024}"/>
    <cellStyle name="Normal 3 145 3 2" xfId="12659" xr:uid="{C92425A0-B5F1-4DEB-A51C-708182657450}"/>
    <cellStyle name="Normal 3 145 3 2 2" xfId="12660" xr:uid="{8A1FD166-32AD-4B35-A63D-C6BC92C57C8C}"/>
    <cellStyle name="Normal 3 145 3 2 2 2" xfId="12661" xr:uid="{FEAA1551-7674-4047-937C-F935523C51F8}"/>
    <cellStyle name="Normal 3 145 3 2 3" xfId="12662" xr:uid="{03433FB8-870B-4705-85F8-26D2CE104C7F}"/>
    <cellStyle name="Normal 3 145 3 3" xfId="12663" xr:uid="{221920CD-2FEF-4BD8-8A7E-F8374E1C72D9}"/>
    <cellStyle name="Normal 3 145 3 3 2" xfId="12664" xr:uid="{8057BA08-3CDD-4269-8E94-EE2C0DAA36AB}"/>
    <cellStyle name="Normal 3 145 3 3 2 2" xfId="12665" xr:uid="{D0E5EC8C-DDAC-492C-A035-2226F3C0216A}"/>
    <cellStyle name="Normal 3 145 3 3 3" xfId="12666" xr:uid="{A20C02EC-CC0E-42A4-B344-6447667598B0}"/>
    <cellStyle name="Normal 3 145 3 4" xfId="12667" xr:uid="{8B48322C-E9E5-41D3-8FF0-42D79DB48855}"/>
    <cellStyle name="Normal 3 145 3 4 2" xfId="12668" xr:uid="{9E80B122-5B8F-4B8E-A5D7-630F4BE454A6}"/>
    <cellStyle name="Normal 3 145 3 5" xfId="12669" xr:uid="{74E85C1B-60D1-4FA3-A6E3-CC011ED8144E}"/>
    <cellStyle name="Normal 3 145 4" xfId="12670" xr:uid="{C0B2FFB8-9EAE-4A0D-8399-493E9663E9F5}"/>
    <cellStyle name="Normal 3 145 4 2" xfId="12671" xr:uid="{311382FF-E954-4DBA-B4A5-06A77549EB64}"/>
    <cellStyle name="Normal 3 145 4 2 2" xfId="12672" xr:uid="{C8F5A636-07CB-4081-BFFD-748464DABB72}"/>
    <cellStyle name="Normal 3 145 4 2 2 2" xfId="12673" xr:uid="{0A5D0A7A-3EE6-4FA9-967E-B387FCF122D5}"/>
    <cellStyle name="Normal 3 145 4 2 3" xfId="12674" xr:uid="{9AE753AE-A8FC-43B0-8C02-29688F96A33E}"/>
    <cellStyle name="Normal 3 145 4 3" xfId="12675" xr:uid="{0F3FF662-13D6-4E71-9D64-F402EBE93907}"/>
    <cellStyle name="Normal 3 145 4 3 2" xfId="12676" xr:uid="{C99845AD-3433-4B32-9BDE-94C1BC22455A}"/>
    <cellStyle name="Normal 3 145 4 3 2 2" xfId="12677" xr:uid="{B3FEA658-5F19-4269-9E09-C01878F48C0D}"/>
    <cellStyle name="Normal 3 145 4 3 3" xfId="12678" xr:uid="{4C4D37EF-9050-4FD7-81E7-3D82434290B0}"/>
    <cellStyle name="Normal 3 145 4 4" xfId="12679" xr:uid="{0863FACD-A40A-4264-B721-3CA5F37C45EE}"/>
    <cellStyle name="Normal 3 145 4 4 2" xfId="12680" xr:uid="{49518DDE-BB4D-4D33-B2A5-1647EB4CE0BD}"/>
    <cellStyle name="Normal 3 145 4 5" xfId="12681" xr:uid="{20682414-B94A-44A4-BB9A-9AE7058882E7}"/>
    <cellStyle name="Normal 3 145 5" xfId="12682" xr:uid="{63D1A459-06BB-4D28-BE51-B66D2D48865F}"/>
    <cellStyle name="Normal 3 145 5 2" xfId="12683" xr:uid="{8EA656B6-67DB-4199-9F31-944AD285DAEF}"/>
    <cellStyle name="Normal 3 145 5 2 2" xfId="12684" xr:uid="{787FCF80-53EC-41A5-BD6F-6B178454871C}"/>
    <cellStyle name="Normal 3 145 5 2 2 2" xfId="12685" xr:uid="{175B8DE3-EA5B-48B7-9A0F-B2577E7A5996}"/>
    <cellStyle name="Normal 3 145 5 2 3" xfId="12686" xr:uid="{353E36BF-9620-4834-8D67-6725716EF9F1}"/>
    <cellStyle name="Normal 3 145 5 3" xfId="12687" xr:uid="{A1BB85B8-7AAE-45F1-960A-3159F3E881A3}"/>
    <cellStyle name="Normal 3 145 5 3 2" xfId="12688" xr:uid="{9ED4DE89-9AD2-4C9A-90A3-8F88D0816154}"/>
    <cellStyle name="Normal 3 145 5 3 2 2" xfId="12689" xr:uid="{4EE53E05-E2F2-40E4-A62B-629A198EE359}"/>
    <cellStyle name="Normal 3 145 5 3 3" xfId="12690" xr:uid="{712C505F-B2D0-451C-B870-2B38022F88F4}"/>
    <cellStyle name="Normal 3 145 5 4" xfId="12691" xr:uid="{2FE7E5DB-8FAD-4979-AC32-4E7B8BEEA90E}"/>
    <cellStyle name="Normal 3 145 5 4 2" xfId="12692" xr:uid="{A4510195-FB2B-403F-A907-B9CCE643BE24}"/>
    <cellStyle name="Normal 3 145 5 5" xfId="12693" xr:uid="{B68E4F2D-58F6-4772-990E-F3A8413121F1}"/>
    <cellStyle name="Normal 3 145 6" xfId="12694" xr:uid="{3D131DCF-D0DB-42EC-89F0-45B80F862AC7}"/>
    <cellStyle name="Normal 3 145 6 2" xfId="12695" xr:uid="{7C216383-B2AD-4B8B-A5E8-376DB7792022}"/>
    <cellStyle name="Normal 3 145 6 2 2" xfId="12696" xr:uid="{7C06AD95-033C-41DB-BEA2-34F2C579F845}"/>
    <cellStyle name="Normal 3 145 6 3" xfId="12697" xr:uid="{0DE15E0A-6B98-4F2C-8834-B6AE1D96A0AA}"/>
    <cellStyle name="Normal 3 145 7" xfId="12698" xr:uid="{A4D911F1-F08A-4752-BD6D-547E2534CCE9}"/>
    <cellStyle name="Normal 3 145 7 2" xfId="12699" xr:uid="{16A66C5C-C1AA-4166-85D1-4763CCDB209D}"/>
    <cellStyle name="Normal 3 145 7 2 2" xfId="12700" xr:uid="{808DD811-26DC-4728-87D0-046DEEA8776B}"/>
    <cellStyle name="Normal 3 145 7 3" xfId="12701" xr:uid="{8B44226F-DF4E-42F1-BA66-AD4788AE896E}"/>
    <cellStyle name="Normal 3 145 8" xfId="12702" xr:uid="{6D8308A3-539A-4212-8094-8E2850D4BB9F}"/>
    <cellStyle name="Normal 3 145 8 2" xfId="12703" xr:uid="{C952EAE9-2C13-4C87-ABD7-A757DCD6E940}"/>
    <cellStyle name="Normal 3 145 9" xfId="12704" xr:uid="{6E0B4B6A-B992-4537-BFE9-33E592B74286}"/>
    <cellStyle name="Normal 3 145_05DS" xfId="12705" xr:uid="{997ADBD2-5C50-4CC0-A338-294C6F60E52B}"/>
    <cellStyle name="Normal 3 146" xfId="12706" xr:uid="{9DACA9C9-06C9-465F-BB13-865E36251300}"/>
    <cellStyle name="Normal 3 146 2" xfId="12707" xr:uid="{C5C65F65-7C66-446B-BF5C-E0C5106FB03B}"/>
    <cellStyle name="Normal 3 146 2 2" xfId="12708" xr:uid="{2A9466AA-4F8B-4F30-A55A-1CE70247C2B4}"/>
    <cellStyle name="Normal 3 146 2 2 2" xfId="12709" xr:uid="{C4570B12-C402-4509-A8C9-6613A207DA58}"/>
    <cellStyle name="Normal 3 146 2 2 2 2" xfId="12710" xr:uid="{9B822962-D958-46D5-8DBE-3E9F1F25F668}"/>
    <cellStyle name="Normal 3 146 2 2 2 2 2" xfId="12711" xr:uid="{DCB46615-DFFD-442E-98F2-2402B374E766}"/>
    <cellStyle name="Normal 3 146 2 2 2 3" xfId="12712" xr:uid="{605A4D93-B456-4172-A76C-403F01EBA4B9}"/>
    <cellStyle name="Normal 3 146 2 2 3" xfId="12713" xr:uid="{6E3F65D9-6378-4BD4-B829-AE6D4A3F2FAD}"/>
    <cellStyle name="Normal 3 146 2 2 3 2" xfId="12714" xr:uid="{A4E43BCA-06F5-47E9-9A18-AFF7201BFBE0}"/>
    <cellStyle name="Normal 3 146 2 2 3 2 2" xfId="12715" xr:uid="{2E868898-B331-4575-ABCC-A82AD200903B}"/>
    <cellStyle name="Normal 3 146 2 2 3 3" xfId="12716" xr:uid="{ACF0D179-876D-4632-9D41-11E46274F7FD}"/>
    <cellStyle name="Normal 3 146 2 2 4" xfId="12717" xr:uid="{D6300EE5-073D-470C-96E4-8BF4B2F77E04}"/>
    <cellStyle name="Normal 3 146 2 2 4 2" xfId="12718" xr:uid="{E4BFA7F5-BEC2-4634-BD2F-D2326DBF41E0}"/>
    <cellStyle name="Normal 3 146 2 2 5" xfId="12719" xr:uid="{344523DB-0BE5-4ABD-B2F8-E82F27BE7B81}"/>
    <cellStyle name="Normal 3 146 2 3" xfId="12720" xr:uid="{98EF4EB3-86EC-4CA7-B008-1986FF0E4A18}"/>
    <cellStyle name="Normal 3 146 2 3 2" xfId="12721" xr:uid="{10487E05-3CA7-4CB2-A231-B390C88DD328}"/>
    <cellStyle name="Normal 3 146 2 3 2 2" xfId="12722" xr:uid="{E3FAD7F9-9A17-4A0F-B525-DFEB34844E8F}"/>
    <cellStyle name="Normal 3 146 2 3 2 2 2" xfId="12723" xr:uid="{A680CFFF-9393-4B96-ABE7-04B96231AC19}"/>
    <cellStyle name="Normal 3 146 2 3 2 3" xfId="12724" xr:uid="{4B158340-E503-46E3-BF88-182C6002E163}"/>
    <cellStyle name="Normal 3 146 2 3 3" xfId="12725" xr:uid="{1F7D103F-252C-4E25-BAE7-EAE6F70848B3}"/>
    <cellStyle name="Normal 3 146 2 3 3 2" xfId="12726" xr:uid="{4CB77661-BF4C-4E9F-A1A0-9E79AC428A0F}"/>
    <cellStyle name="Normal 3 146 2 3 3 2 2" xfId="12727" xr:uid="{F523A5D0-2118-40B7-B004-2AB05DD67B1F}"/>
    <cellStyle name="Normal 3 146 2 3 3 3" xfId="12728" xr:uid="{62140E5B-33C8-46C4-9F7F-1E2F647F143F}"/>
    <cellStyle name="Normal 3 146 2 3 4" xfId="12729" xr:uid="{0CD8A8CC-F874-40B2-95AC-0BC3856F46CA}"/>
    <cellStyle name="Normal 3 146 2 3 4 2" xfId="12730" xr:uid="{54B17025-B180-46F2-8CDD-23F614C2DA6D}"/>
    <cellStyle name="Normal 3 146 2 3 5" xfId="12731" xr:uid="{94F6D376-0424-4CBC-BDA8-516F8A259C50}"/>
    <cellStyle name="Normal 3 146 2 4" xfId="12732" xr:uid="{194E0BDD-125E-4397-A84A-E48ECB5E3227}"/>
    <cellStyle name="Normal 3 146 2 4 2" xfId="12733" xr:uid="{00599959-35A3-4EE1-99A6-942AF92A5783}"/>
    <cellStyle name="Normal 3 146 2 4 2 2" xfId="12734" xr:uid="{BB1996FB-FD0D-4CC0-BB7F-B83956085F63}"/>
    <cellStyle name="Normal 3 146 2 4 2 2 2" xfId="12735" xr:uid="{B03AF219-CA0B-4468-A060-7C58EC106E7A}"/>
    <cellStyle name="Normal 3 146 2 4 2 3" xfId="12736" xr:uid="{65E4FA0B-21CF-4DEA-9D82-F06B98510974}"/>
    <cellStyle name="Normal 3 146 2 4 3" xfId="12737" xr:uid="{9FBCDA88-7F0B-44AF-B6C2-BB550B498A27}"/>
    <cellStyle name="Normal 3 146 2 4 3 2" xfId="12738" xr:uid="{B005070E-07FD-4A12-BFC2-3AC1E1478381}"/>
    <cellStyle name="Normal 3 146 2 4 3 2 2" xfId="12739" xr:uid="{32C7C7B1-0AE2-4C7C-854C-C8CAF6B4EFFE}"/>
    <cellStyle name="Normal 3 146 2 4 3 3" xfId="12740" xr:uid="{BB84E9D4-763A-4744-9658-D18F3E2F77F5}"/>
    <cellStyle name="Normal 3 146 2 4 4" xfId="12741" xr:uid="{FF686459-035C-49D6-B96C-158C8156F45D}"/>
    <cellStyle name="Normal 3 146 2 4 4 2" xfId="12742" xr:uid="{ECA62029-26F7-415F-9F97-41D1338F3D6A}"/>
    <cellStyle name="Normal 3 146 2 4 5" xfId="12743" xr:uid="{CC6DE925-F204-4E90-A532-BAD22D0F4A44}"/>
    <cellStyle name="Normal 3 146 2 5" xfId="12744" xr:uid="{69315336-8A9A-4E41-94A7-CDDB4DF4C3FC}"/>
    <cellStyle name="Normal 3 146 2 5 2" xfId="12745" xr:uid="{429E3DB7-C3D6-43D7-B19D-299B96CF604D}"/>
    <cellStyle name="Normal 3 146 2 5 2 2" xfId="12746" xr:uid="{4EFE0881-D0B7-4CCB-8E32-887D5C864235}"/>
    <cellStyle name="Normal 3 146 2 5 3" xfId="12747" xr:uid="{61A282CC-FDC6-49A7-B17C-797632201416}"/>
    <cellStyle name="Normal 3 146 2 6" xfId="12748" xr:uid="{D49EEE55-C3CC-4971-B3AB-9731A23CFCA9}"/>
    <cellStyle name="Normal 3 146 2 6 2" xfId="12749" xr:uid="{92633F0F-12CB-49BF-8E0B-AB9B6DB21E09}"/>
    <cellStyle name="Normal 3 146 2 6 2 2" xfId="12750" xr:uid="{AA6EAA30-D181-4E93-8DB1-8B6D907ED437}"/>
    <cellStyle name="Normal 3 146 2 6 3" xfId="12751" xr:uid="{BC5D5BC9-30CF-4DE2-8F2F-AD24C32CC7E1}"/>
    <cellStyle name="Normal 3 146 2 7" xfId="12752" xr:uid="{AA23BDEC-C31C-4544-8B47-DFE14E2A4656}"/>
    <cellStyle name="Normal 3 146 2 7 2" xfId="12753" xr:uid="{661689DB-BD5F-4B06-93F8-5CC21EF5C5EB}"/>
    <cellStyle name="Normal 3 146 2 8" xfId="12754" xr:uid="{D8766D2B-A880-4B6D-B680-BC653DDC1BB5}"/>
    <cellStyle name="Normal 3 146 2_15NS" xfId="12755" xr:uid="{44336313-3458-4737-BB3B-A6A36F7AADD7}"/>
    <cellStyle name="Normal 3 146 3" xfId="12756" xr:uid="{9DDA54DB-565B-44E4-9E37-1B73B1B0C08C}"/>
    <cellStyle name="Normal 3 146 3 2" xfId="12757" xr:uid="{E10ADB47-83B0-48D3-8BF7-51EA882B3BF3}"/>
    <cellStyle name="Normal 3 146 3 2 2" xfId="12758" xr:uid="{D8DFF8E1-78DE-4CBB-BF21-B6E1A57B912A}"/>
    <cellStyle name="Normal 3 146 3 2 2 2" xfId="12759" xr:uid="{37A6EB75-C372-4C4D-A88A-8ACA617334B5}"/>
    <cellStyle name="Normal 3 146 3 2 3" xfId="12760" xr:uid="{D753C323-5D5C-4B6B-AA79-2DFF1CC69D30}"/>
    <cellStyle name="Normal 3 146 3 3" xfId="12761" xr:uid="{DE0A4207-7DBF-44FB-B60B-8B659E1CDA5A}"/>
    <cellStyle name="Normal 3 146 3 3 2" xfId="12762" xr:uid="{2CA250C7-6783-44DF-A252-B596F21DF261}"/>
    <cellStyle name="Normal 3 146 3 3 2 2" xfId="12763" xr:uid="{A997958C-1C59-4D50-90BE-3B51FD860913}"/>
    <cellStyle name="Normal 3 146 3 3 3" xfId="12764" xr:uid="{BEC9CCFA-5844-470D-8117-6D67976C4937}"/>
    <cellStyle name="Normal 3 146 3 4" xfId="12765" xr:uid="{BF7672E9-434E-4BE6-AB0E-3954A3A3E46D}"/>
    <cellStyle name="Normal 3 146 3 4 2" xfId="12766" xr:uid="{3863FCC4-66B5-43A8-8B27-94BC8C043423}"/>
    <cellStyle name="Normal 3 146 3 5" xfId="12767" xr:uid="{13C99BE5-38E2-4A5F-89F8-2D72FF4E3B48}"/>
    <cellStyle name="Normal 3 146 4" xfId="12768" xr:uid="{38BC784D-8A42-4E03-A641-8EB8C526DC54}"/>
    <cellStyle name="Normal 3 146 4 2" xfId="12769" xr:uid="{963A12D7-3D35-4501-9CB4-112AC5BA2A50}"/>
    <cellStyle name="Normal 3 146 4 2 2" xfId="12770" xr:uid="{4A949364-152C-4727-9CCA-D105711F86E9}"/>
    <cellStyle name="Normal 3 146 4 2 2 2" xfId="12771" xr:uid="{27297AE3-F8D4-4765-BE6B-76B60B6522B3}"/>
    <cellStyle name="Normal 3 146 4 2 3" xfId="12772" xr:uid="{A7466840-49DF-477F-B1F5-B1FA1D7863BB}"/>
    <cellStyle name="Normal 3 146 4 3" xfId="12773" xr:uid="{8F5E3697-8BA1-42FF-A7E8-2CAE801C5BF5}"/>
    <cellStyle name="Normal 3 146 4 3 2" xfId="12774" xr:uid="{1EBD8706-FC89-40A2-A2E1-94B30657A4A6}"/>
    <cellStyle name="Normal 3 146 4 3 2 2" xfId="12775" xr:uid="{D6EEB187-B656-41D6-B4C0-3EC9DA8D8B57}"/>
    <cellStyle name="Normal 3 146 4 3 3" xfId="12776" xr:uid="{2777714B-C967-4B5F-A231-81DE4E31391D}"/>
    <cellStyle name="Normal 3 146 4 4" xfId="12777" xr:uid="{C3AB82DE-21A0-41A2-A138-E1D50924711D}"/>
    <cellStyle name="Normal 3 146 4 4 2" xfId="12778" xr:uid="{4FA6C739-DC0C-47B2-BCB5-E62CE21DA4B7}"/>
    <cellStyle name="Normal 3 146 4 5" xfId="12779" xr:uid="{F60C45EE-A413-4004-8A9B-A9ECCEC26C16}"/>
    <cellStyle name="Normal 3 146 5" xfId="12780" xr:uid="{356F1C88-5406-4BEE-AE29-4B89E6C7A20F}"/>
    <cellStyle name="Normal 3 146 5 2" xfId="12781" xr:uid="{A995A315-F15F-46DA-AB9F-AACCA2DE09FD}"/>
    <cellStyle name="Normal 3 146 5 2 2" xfId="12782" xr:uid="{D1336B3C-3622-4B71-B5E5-F36F87CAB8AD}"/>
    <cellStyle name="Normal 3 146 5 2 2 2" xfId="12783" xr:uid="{3C687297-95EF-4445-A9EC-4B2B54254CE6}"/>
    <cellStyle name="Normal 3 146 5 2 3" xfId="12784" xr:uid="{F025B51E-292E-4FB1-95B6-E0FF2A6373F5}"/>
    <cellStyle name="Normal 3 146 5 3" xfId="12785" xr:uid="{F9A256DB-CC42-46B6-BDD5-CB9B67B42993}"/>
    <cellStyle name="Normal 3 146 5 3 2" xfId="12786" xr:uid="{3010F113-450B-49D7-A535-CE2F9FF733B5}"/>
    <cellStyle name="Normal 3 146 5 3 2 2" xfId="12787" xr:uid="{B5CA73D1-1583-4551-89EF-5D8CEEFC1C03}"/>
    <cellStyle name="Normal 3 146 5 3 3" xfId="12788" xr:uid="{156D9CD4-7E12-4D79-A722-8FBF9C6FF33E}"/>
    <cellStyle name="Normal 3 146 5 4" xfId="12789" xr:uid="{C79083B8-D10B-4880-BA1F-1F2A42C8E7F1}"/>
    <cellStyle name="Normal 3 146 5 4 2" xfId="12790" xr:uid="{A98B3A42-9698-441A-9F8F-F6FE97F83B9A}"/>
    <cellStyle name="Normal 3 146 5 5" xfId="12791" xr:uid="{DCD8B4CF-6555-4BA9-A2AB-76BCC614156B}"/>
    <cellStyle name="Normal 3 146 6" xfId="12792" xr:uid="{DC4527F3-7141-4A31-80D8-37FFA0C869F9}"/>
    <cellStyle name="Normal 3 146 6 2" xfId="12793" xr:uid="{0900CF15-4392-45A6-B1E2-7C20E4BEB79B}"/>
    <cellStyle name="Normal 3 146 6 2 2" xfId="12794" xr:uid="{76005ADB-0E83-446B-8F87-27741BCB702B}"/>
    <cellStyle name="Normal 3 146 6 3" xfId="12795" xr:uid="{6FB660F2-8510-4729-9D25-6B809E2738B0}"/>
    <cellStyle name="Normal 3 146 7" xfId="12796" xr:uid="{5703C86F-6D51-40AB-AFB5-D6E0F3B470EB}"/>
    <cellStyle name="Normal 3 146 7 2" xfId="12797" xr:uid="{24742870-8146-4C8B-AAE5-CB21EE3121B0}"/>
    <cellStyle name="Normal 3 146 7 2 2" xfId="12798" xr:uid="{EBFD9E1B-3817-4E9C-9CB0-E0755C586FA3}"/>
    <cellStyle name="Normal 3 146 7 3" xfId="12799" xr:uid="{7FA479F5-D7C1-4AEF-B584-B59A0D03E274}"/>
    <cellStyle name="Normal 3 146 8" xfId="12800" xr:uid="{82BA2EA7-BAED-4B4E-B000-F0B5081CCC62}"/>
    <cellStyle name="Normal 3 146 8 2" xfId="12801" xr:uid="{61946D75-A40F-458A-B5B6-BD9D8CF849FE}"/>
    <cellStyle name="Normal 3 146 9" xfId="12802" xr:uid="{2BF7A86E-FEC9-4E4D-828E-7207C461A16E}"/>
    <cellStyle name="Normal 3 146_05DS" xfId="12803" xr:uid="{BDF6B95E-6C53-463B-889D-415F86BFE6F8}"/>
    <cellStyle name="Normal 3 147" xfId="12804" xr:uid="{4B948F51-21EE-42E6-803B-FA5956C4EC2A}"/>
    <cellStyle name="Normal 3 147 2" xfId="12805" xr:uid="{1562DE2A-EDEF-4EA8-92BF-EBA958D39436}"/>
    <cellStyle name="Normal 3 147 2 2" xfId="12806" xr:uid="{816455C2-7C06-4AB4-AF41-A8CB6B722DDB}"/>
    <cellStyle name="Normal 3 147 2 2 2" xfId="12807" xr:uid="{95948BFD-908F-4FED-B0EA-4E58CD504B00}"/>
    <cellStyle name="Normal 3 147 2 2 2 2" xfId="12808" xr:uid="{96C29EAB-E661-424E-A4DD-7F5BE0B3F3FA}"/>
    <cellStyle name="Normal 3 147 2 2 2 2 2" xfId="12809" xr:uid="{A6C4D2BC-6549-4E1E-91C3-27F782E641F2}"/>
    <cellStyle name="Normal 3 147 2 2 2 3" xfId="12810" xr:uid="{03CC5F65-3126-410C-8E18-72C974CEDAE7}"/>
    <cellStyle name="Normal 3 147 2 2 3" xfId="12811" xr:uid="{F679A9D0-FBB3-49B7-8A6B-ACD8F02C7C1B}"/>
    <cellStyle name="Normal 3 147 2 2 3 2" xfId="12812" xr:uid="{62EDF758-EA3A-4836-98DD-019925CF4C4B}"/>
    <cellStyle name="Normal 3 147 2 2 3 2 2" xfId="12813" xr:uid="{CBCB6DEF-AC2F-4B95-8D31-8EF81EBED38E}"/>
    <cellStyle name="Normal 3 147 2 2 3 3" xfId="12814" xr:uid="{710BB558-9D26-406F-AD4B-58A3DF3C9DCC}"/>
    <cellStyle name="Normal 3 147 2 2 4" xfId="12815" xr:uid="{7AAF685D-2CFA-4A90-8E4B-8D67A2F055C6}"/>
    <cellStyle name="Normal 3 147 2 2 4 2" xfId="12816" xr:uid="{F4E0E6F5-22E7-4BB1-86EC-3464FB4F52BB}"/>
    <cellStyle name="Normal 3 147 2 2 5" xfId="12817" xr:uid="{A02ED310-45D9-44CC-9936-DA1A37BA31E7}"/>
    <cellStyle name="Normal 3 147 2 3" xfId="12818" xr:uid="{713FC53B-8C3C-40DA-8AD9-A65B1B6F972F}"/>
    <cellStyle name="Normal 3 147 2 3 2" xfId="12819" xr:uid="{2C62277F-61E0-4A11-8CE9-1D1686976BD4}"/>
    <cellStyle name="Normal 3 147 2 3 2 2" xfId="12820" xr:uid="{6CC4DCA3-E535-49F1-9CDE-2B90C075DD78}"/>
    <cellStyle name="Normal 3 147 2 3 2 2 2" xfId="12821" xr:uid="{894F42A3-65D7-4545-A133-833008EE9035}"/>
    <cellStyle name="Normal 3 147 2 3 2 3" xfId="12822" xr:uid="{41D6552B-AA7F-4E2D-8DCC-BDEDF6A60839}"/>
    <cellStyle name="Normal 3 147 2 3 3" xfId="12823" xr:uid="{85D7C8DA-228E-4691-8AE2-80B758FF5FE1}"/>
    <cellStyle name="Normal 3 147 2 3 3 2" xfId="12824" xr:uid="{90204050-1229-4521-87A6-5715D8630E9F}"/>
    <cellStyle name="Normal 3 147 2 3 3 2 2" xfId="12825" xr:uid="{3EC5B436-0D0A-4409-AB12-6BD84ADC1511}"/>
    <cellStyle name="Normal 3 147 2 3 3 3" xfId="12826" xr:uid="{2AECFCAB-665B-4858-B8B3-9AF4047F4247}"/>
    <cellStyle name="Normal 3 147 2 3 4" xfId="12827" xr:uid="{12FD9220-4237-4BA7-9E55-A0ABC82DB56B}"/>
    <cellStyle name="Normal 3 147 2 3 4 2" xfId="12828" xr:uid="{D2FBE1CA-6302-4D0B-BA64-82BD4FF81563}"/>
    <cellStyle name="Normal 3 147 2 3 5" xfId="12829" xr:uid="{F259340F-BC48-4F95-B83E-501715E697A1}"/>
    <cellStyle name="Normal 3 147 2 4" xfId="12830" xr:uid="{85E26D85-E6DC-4B47-ACD6-E000488A6CF3}"/>
    <cellStyle name="Normal 3 147 2 4 2" xfId="12831" xr:uid="{871B9CC1-1C4E-43AB-BB6F-1600D4C21643}"/>
    <cellStyle name="Normal 3 147 2 4 2 2" xfId="12832" xr:uid="{7B6CCBE0-6ED4-4185-BED1-563126E75311}"/>
    <cellStyle name="Normal 3 147 2 4 2 2 2" xfId="12833" xr:uid="{A02F7EED-8E9B-46D8-9D67-353612EB5387}"/>
    <cellStyle name="Normal 3 147 2 4 2 3" xfId="12834" xr:uid="{CDEBAD2A-475E-4E89-8F54-B8CE94D56A51}"/>
    <cellStyle name="Normal 3 147 2 4 3" xfId="12835" xr:uid="{36CD5D86-EA97-4B46-A3E0-C65C07EC0902}"/>
    <cellStyle name="Normal 3 147 2 4 3 2" xfId="12836" xr:uid="{8AE4B209-6307-4B0C-8265-B4345D1EE8D5}"/>
    <cellStyle name="Normal 3 147 2 4 3 2 2" xfId="12837" xr:uid="{1D1E12C8-22C4-4BB0-8C3E-4AF11C9FEEA1}"/>
    <cellStyle name="Normal 3 147 2 4 3 3" xfId="12838" xr:uid="{E3FE5301-2BC4-4E64-BC4B-18932C147271}"/>
    <cellStyle name="Normal 3 147 2 4 4" xfId="12839" xr:uid="{D4799941-537E-46AF-8EB2-348F4985B656}"/>
    <cellStyle name="Normal 3 147 2 4 4 2" xfId="12840" xr:uid="{CDDA4B47-960A-4D84-B19C-C3E9EF83379D}"/>
    <cellStyle name="Normal 3 147 2 4 5" xfId="12841" xr:uid="{EEC299FF-D74F-453A-B610-F92979A6D939}"/>
    <cellStyle name="Normal 3 147 2 5" xfId="12842" xr:uid="{49AD9D16-1CA4-49F6-A586-C59D03521962}"/>
    <cellStyle name="Normal 3 147 2 5 2" xfId="12843" xr:uid="{A3B1F145-9E5B-4AA8-B603-313C081F1F48}"/>
    <cellStyle name="Normal 3 147 2 5 2 2" xfId="12844" xr:uid="{A983AF13-0895-4FDA-BBBF-E12B2C18E3ED}"/>
    <cellStyle name="Normal 3 147 2 5 3" xfId="12845" xr:uid="{7E1979AA-AA9A-47AF-A2FB-F544F5934361}"/>
    <cellStyle name="Normal 3 147 2 6" xfId="12846" xr:uid="{6C6B62BF-EE9E-4E85-80D9-C06AECCA36E0}"/>
    <cellStyle name="Normal 3 147 2 6 2" xfId="12847" xr:uid="{3B3B5DCC-E958-4FDB-B4FA-AA3B127C03BD}"/>
    <cellStyle name="Normal 3 147 2 6 2 2" xfId="12848" xr:uid="{12F0D377-FFF4-4EC6-B896-937DB9D81F52}"/>
    <cellStyle name="Normal 3 147 2 6 3" xfId="12849" xr:uid="{F3AED3B2-0465-49D1-98CC-CC008C6C9505}"/>
    <cellStyle name="Normal 3 147 2 7" xfId="12850" xr:uid="{4C4445C3-E3B0-4239-ADC4-01A00570F3C4}"/>
    <cellStyle name="Normal 3 147 2 7 2" xfId="12851" xr:uid="{347B4BA9-073E-4367-804A-82555BDFA8BB}"/>
    <cellStyle name="Normal 3 147 2 8" xfId="12852" xr:uid="{721114F0-CEBC-4699-8133-B6C9811EDF93}"/>
    <cellStyle name="Normal 3 147 2_15NS" xfId="12853" xr:uid="{D703DA51-C119-4F81-8713-3632E67F8B3D}"/>
    <cellStyle name="Normal 3 147 3" xfId="12854" xr:uid="{D7230AEA-F4A1-4F40-9BB2-73B87B0276B4}"/>
    <cellStyle name="Normal 3 147 3 2" xfId="12855" xr:uid="{5FAC2F86-B65A-4D38-AA24-816DD24EF4AD}"/>
    <cellStyle name="Normal 3 147 3 2 2" xfId="12856" xr:uid="{AAC25BBE-CF66-4BD9-BDB8-DB4CBA0DD129}"/>
    <cellStyle name="Normal 3 147 3 2 2 2" xfId="12857" xr:uid="{E2956847-68C5-40D0-9C86-7BA7B5B34562}"/>
    <cellStyle name="Normal 3 147 3 2 3" xfId="12858" xr:uid="{6EB8D30B-4A23-47FC-BAEE-1E18091C1450}"/>
    <cellStyle name="Normal 3 147 3 3" xfId="12859" xr:uid="{0EEDC210-06A6-4582-BA71-331A890D49B8}"/>
    <cellStyle name="Normal 3 147 3 3 2" xfId="12860" xr:uid="{AA11226B-63F4-4C7E-8222-F3296F027557}"/>
    <cellStyle name="Normal 3 147 3 3 2 2" xfId="12861" xr:uid="{B482BCC3-C814-4298-8EB1-B1D6A3F607ED}"/>
    <cellStyle name="Normal 3 147 3 3 3" xfId="12862" xr:uid="{AE08CFF4-FC9D-4216-A466-1A07BA5CFE94}"/>
    <cellStyle name="Normal 3 147 3 4" xfId="12863" xr:uid="{0D13A181-F2BD-4DC3-9A8C-3855A2D8859A}"/>
    <cellStyle name="Normal 3 147 3 4 2" xfId="12864" xr:uid="{4758CA56-E60A-4CBD-A3E3-B93FD601ED0B}"/>
    <cellStyle name="Normal 3 147 3 5" xfId="12865" xr:uid="{9D4EE175-05B8-4B23-889E-70BD0397C01B}"/>
    <cellStyle name="Normal 3 147 4" xfId="12866" xr:uid="{64EDD2E2-B84D-4205-8F16-0A42C0A524B0}"/>
    <cellStyle name="Normal 3 147 4 2" xfId="12867" xr:uid="{7F66A5CF-88C3-43CF-91C7-B7A16EB34E69}"/>
    <cellStyle name="Normal 3 147 4 2 2" xfId="12868" xr:uid="{80A46FA4-3326-4F61-AFD8-753D96E3AE79}"/>
    <cellStyle name="Normal 3 147 4 2 2 2" xfId="12869" xr:uid="{AA4FB5B7-A666-4A81-AC2A-F7CB2F96D741}"/>
    <cellStyle name="Normal 3 147 4 2 3" xfId="12870" xr:uid="{9E91BFD1-28C0-4113-95E3-8A886740A230}"/>
    <cellStyle name="Normal 3 147 4 3" xfId="12871" xr:uid="{1308281C-6D0B-4357-A757-00FB5DF41A73}"/>
    <cellStyle name="Normal 3 147 4 3 2" xfId="12872" xr:uid="{526A374D-CAE0-4AEC-831C-D5D6BE4505AC}"/>
    <cellStyle name="Normal 3 147 4 3 2 2" xfId="12873" xr:uid="{0F57F11A-EE74-42F8-A372-793AFF8DEF8C}"/>
    <cellStyle name="Normal 3 147 4 3 3" xfId="12874" xr:uid="{23367D7B-4841-4A1C-9AF2-56C603F96649}"/>
    <cellStyle name="Normal 3 147 4 4" xfId="12875" xr:uid="{FFC21956-7744-44B7-9E14-304C36F89E08}"/>
    <cellStyle name="Normal 3 147 4 4 2" xfId="12876" xr:uid="{58B1D786-AFCD-4C9D-8C8A-1DD13656433A}"/>
    <cellStyle name="Normal 3 147 4 5" xfId="12877" xr:uid="{840C91B9-2A92-413F-8956-C82939E0D1EA}"/>
    <cellStyle name="Normal 3 147 5" xfId="12878" xr:uid="{F0486F4F-408A-4BE6-962D-F398E6AE52D2}"/>
    <cellStyle name="Normal 3 147 5 2" xfId="12879" xr:uid="{C84045EB-CE9D-4419-B813-D2F3BFE8F82B}"/>
    <cellStyle name="Normal 3 147 5 2 2" xfId="12880" xr:uid="{EDA672CE-14B1-4EE3-B1EB-DBC87D49045E}"/>
    <cellStyle name="Normal 3 147 5 2 2 2" xfId="12881" xr:uid="{EF602CBA-C4E4-45EF-946B-7F50BD5D6385}"/>
    <cellStyle name="Normal 3 147 5 2 3" xfId="12882" xr:uid="{F6F9DF3B-885B-45E3-B2F4-EAA6E8DF9D36}"/>
    <cellStyle name="Normal 3 147 5 3" xfId="12883" xr:uid="{57A0EFF6-796F-46B5-A1C3-0477D1CEAF72}"/>
    <cellStyle name="Normal 3 147 5 3 2" xfId="12884" xr:uid="{B1D64098-CB66-49B9-83E4-8564ED6DFAD2}"/>
    <cellStyle name="Normal 3 147 5 3 2 2" xfId="12885" xr:uid="{AE0F9E0D-1E73-46C9-A29E-D37AF43E5426}"/>
    <cellStyle name="Normal 3 147 5 3 3" xfId="12886" xr:uid="{75656D14-E64B-4A42-ADF1-2E3393D7DD5E}"/>
    <cellStyle name="Normal 3 147 5 4" xfId="12887" xr:uid="{DCCC0137-3022-429E-A72C-E6509A53318E}"/>
    <cellStyle name="Normal 3 147 5 4 2" xfId="12888" xr:uid="{A214FBB0-9C78-48B4-86AA-A5698D43BCFA}"/>
    <cellStyle name="Normal 3 147 5 5" xfId="12889" xr:uid="{A41A1460-4030-4635-8DAE-BCA9E6B90D53}"/>
    <cellStyle name="Normal 3 147 6" xfId="12890" xr:uid="{EFB2A441-AF21-4552-92C4-05A1D1753381}"/>
    <cellStyle name="Normal 3 147 6 2" xfId="12891" xr:uid="{85981C1C-9A78-4F58-AB40-50D608318DEE}"/>
    <cellStyle name="Normal 3 147 6 2 2" xfId="12892" xr:uid="{93B0CC3E-0563-488D-97EF-2DD0B0659C3C}"/>
    <cellStyle name="Normal 3 147 6 3" xfId="12893" xr:uid="{1BDF567D-B144-44B1-87BD-EBCA2B57EF1B}"/>
    <cellStyle name="Normal 3 147 7" xfId="12894" xr:uid="{26CF6993-8B7C-4867-A191-E7EB155A99A3}"/>
    <cellStyle name="Normal 3 147 7 2" xfId="12895" xr:uid="{7847731A-9632-45DC-BC0E-9045F0663C66}"/>
    <cellStyle name="Normal 3 147 7 2 2" xfId="12896" xr:uid="{F7D46014-A8D3-4AA4-BC7A-368C705A5395}"/>
    <cellStyle name="Normal 3 147 7 3" xfId="12897" xr:uid="{A691852E-8D64-44CD-8B5E-3BD41EAF5291}"/>
    <cellStyle name="Normal 3 147 8" xfId="12898" xr:uid="{56E654F6-CA8F-4D37-BFB7-5F9ED516EF6A}"/>
    <cellStyle name="Normal 3 147 8 2" xfId="12899" xr:uid="{179A5E71-077C-40F8-87D1-731D3D791D27}"/>
    <cellStyle name="Normal 3 147 9" xfId="12900" xr:uid="{1897A282-A862-48E4-BE2B-A7C4A362B91D}"/>
    <cellStyle name="Normal 3 147_05DS" xfId="12901" xr:uid="{291C7382-F41F-440D-9BFE-551819502F3C}"/>
    <cellStyle name="Normal 3 148" xfId="12902" xr:uid="{7B3E4688-8DED-4B58-9AB2-D0B940F6EB10}"/>
    <cellStyle name="Normal 3 148 2" xfId="12903" xr:uid="{3E3785A1-4279-44FD-9D4F-1EE73F393D24}"/>
    <cellStyle name="Normal 3 148 2 2" xfId="12904" xr:uid="{A0EF81E0-9ABE-4DCB-936C-B0742EADC1CA}"/>
    <cellStyle name="Normal 3 148 2 2 2" xfId="12905" xr:uid="{F3E3A782-BD03-42D0-A10A-BCF782A1490D}"/>
    <cellStyle name="Normal 3 148 2 2 2 2" xfId="12906" xr:uid="{333C2A75-1C8F-4271-895D-D025204CC6CC}"/>
    <cellStyle name="Normal 3 148 2 2 2 2 2" xfId="12907" xr:uid="{674735C2-4964-4418-9B3E-1C87F430F09A}"/>
    <cellStyle name="Normal 3 148 2 2 2 3" xfId="12908" xr:uid="{D7941082-9319-4580-94F7-72357911AE5E}"/>
    <cellStyle name="Normal 3 148 2 2 3" xfId="12909" xr:uid="{E7576232-019C-402D-B545-8427BBE77D8F}"/>
    <cellStyle name="Normal 3 148 2 2 3 2" xfId="12910" xr:uid="{4B1029A0-BA5D-4294-A4CF-82AF57714ECD}"/>
    <cellStyle name="Normal 3 148 2 2 3 2 2" xfId="12911" xr:uid="{AE894BF2-233E-4A97-8541-1BC7FCDA6935}"/>
    <cellStyle name="Normal 3 148 2 2 3 3" xfId="12912" xr:uid="{9EEECC14-433A-4066-9C32-1467CFAFCF2F}"/>
    <cellStyle name="Normal 3 148 2 2 4" xfId="12913" xr:uid="{C3A17CD0-615F-4350-936C-1A67A3B79FCA}"/>
    <cellStyle name="Normal 3 148 2 2 4 2" xfId="12914" xr:uid="{766D5D36-39A5-4258-A32E-0285479AAC0D}"/>
    <cellStyle name="Normal 3 148 2 2 5" xfId="12915" xr:uid="{8E2ADB20-4C8D-456F-B7C6-BCA7566A7CD2}"/>
    <cellStyle name="Normal 3 148 2 3" xfId="12916" xr:uid="{1F541E66-1294-41F9-AB3C-92FF3918F386}"/>
    <cellStyle name="Normal 3 148 2 3 2" xfId="12917" xr:uid="{D8329282-F800-41B7-97CB-B0EF7265C46E}"/>
    <cellStyle name="Normal 3 148 2 3 2 2" xfId="12918" xr:uid="{434BC342-9F34-40AB-8DB9-8DEF7593E7CE}"/>
    <cellStyle name="Normal 3 148 2 3 2 2 2" xfId="12919" xr:uid="{0B3106CE-CFC6-4495-AB56-E5B4C89CF05A}"/>
    <cellStyle name="Normal 3 148 2 3 2 3" xfId="12920" xr:uid="{2118026F-46E3-4BA0-81CE-ECEF59F94AFD}"/>
    <cellStyle name="Normal 3 148 2 3 3" xfId="12921" xr:uid="{FE085284-4252-4B72-9EC8-C81F67739C0E}"/>
    <cellStyle name="Normal 3 148 2 3 3 2" xfId="12922" xr:uid="{F469393C-B78B-4578-A9A9-051E6824C020}"/>
    <cellStyle name="Normal 3 148 2 3 3 2 2" xfId="12923" xr:uid="{7C9E7043-200D-4146-9139-42F30621714A}"/>
    <cellStyle name="Normal 3 148 2 3 3 3" xfId="12924" xr:uid="{2C4C894D-553C-4A8C-A8CA-1C946460864A}"/>
    <cellStyle name="Normal 3 148 2 3 4" xfId="12925" xr:uid="{C976061A-F5CE-4824-97B2-A10126AA9B2F}"/>
    <cellStyle name="Normal 3 148 2 3 4 2" xfId="12926" xr:uid="{13E531A2-B720-4696-9919-617DD8790ABB}"/>
    <cellStyle name="Normal 3 148 2 3 5" xfId="12927" xr:uid="{AF0615C6-0D8B-47D2-A68F-7A5FED535787}"/>
    <cellStyle name="Normal 3 148 2 4" xfId="12928" xr:uid="{84A792BC-643B-498F-A1B3-F0AF8D79141A}"/>
    <cellStyle name="Normal 3 148 2 4 2" xfId="12929" xr:uid="{808A2889-F9C9-4D54-B0E6-9DB69D65855B}"/>
    <cellStyle name="Normal 3 148 2 4 2 2" xfId="12930" xr:uid="{52166DDE-5F3B-443F-B4E5-E48AAE60252E}"/>
    <cellStyle name="Normal 3 148 2 4 2 2 2" xfId="12931" xr:uid="{FD40EACD-8CCD-4731-B3CB-11A219793D38}"/>
    <cellStyle name="Normal 3 148 2 4 2 3" xfId="12932" xr:uid="{27180EE5-187B-4ADF-97EA-05323DFC95F8}"/>
    <cellStyle name="Normal 3 148 2 4 3" xfId="12933" xr:uid="{5846DE8B-80F1-4FFC-A8C1-31343914FD60}"/>
    <cellStyle name="Normal 3 148 2 4 3 2" xfId="12934" xr:uid="{F0254D1C-A7D9-4916-A7CB-2422E3D5F4AB}"/>
    <cellStyle name="Normal 3 148 2 4 3 2 2" xfId="12935" xr:uid="{2FA03BEB-D341-4232-9E78-BC0890796F5F}"/>
    <cellStyle name="Normal 3 148 2 4 3 3" xfId="12936" xr:uid="{8658F650-EE6B-4445-A50C-D39D082E5908}"/>
    <cellStyle name="Normal 3 148 2 4 4" xfId="12937" xr:uid="{5F101BB6-B483-4DD0-982B-556F9C127848}"/>
    <cellStyle name="Normal 3 148 2 4 4 2" xfId="12938" xr:uid="{EBD5E8D4-CE72-496E-954E-BEFE6653016F}"/>
    <cellStyle name="Normal 3 148 2 4 5" xfId="12939" xr:uid="{16C581FD-A6A4-46AA-8139-A5699CFDE5BF}"/>
    <cellStyle name="Normal 3 148 2 5" xfId="12940" xr:uid="{0C8D800A-8681-4E31-BB80-1ABC78CABDE3}"/>
    <cellStyle name="Normal 3 148 2 5 2" xfId="12941" xr:uid="{9F48F5F3-4435-4588-8489-436758639F0E}"/>
    <cellStyle name="Normal 3 148 2 5 2 2" xfId="12942" xr:uid="{6BB3E9A1-45BC-4D58-AAA4-182F50593FC8}"/>
    <cellStyle name="Normal 3 148 2 5 3" xfId="12943" xr:uid="{B132A8BD-A1ED-4A73-8155-0D10F0F7CC15}"/>
    <cellStyle name="Normal 3 148 2 6" xfId="12944" xr:uid="{94988B85-B538-4B69-B3DE-B2C6BB8199C8}"/>
    <cellStyle name="Normal 3 148 2 6 2" xfId="12945" xr:uid="{40F717F0-5DBC-4CCA-A790-00A656A6D1DD}"/>
    <cellStyle name="Normal 3 148 2 6 2 2" xfId="12946" xr:uid="{A62DF786-0677-4444-B78D-8FC63B40C326}"/>
    <cellStyle name="Normal 3 148 2 6 3" xfId="12947" xr:uid="{D244DE8B-9649-4C5B-BF3E-BA23E260A300}"/>
    <cellStyle name="Normal 3 148 2 7" xfId="12948" xr:uid="{2D93D37A-3360-431F-9F44-73FFF87A6691}"/>
    <cellStyle name="Normal 3 148 2 7 2" xfId="12949" xr:uid="{CC9E0FFD-B28C-4CF1-8B9C-0FAFAB40890A}"/>
    <cellStyle name="Normal 3 148 2 8" xfId="12950" xr:uid="{C316EEAB-D15C-47F2-9EA9-E4CC410BCB7F}"/>
    <cellStyle name="Normal 3 148 2_15NS" xfId="12951" xr:uid="{555DEF22-9D1A-4702-89A7-12631A477324}"/>
    <cellStyle name="Normal 3 148 3" xfId="12952" xr:uid="{5D82CA36-0083-45CB-B7BA-85FFC46034F3}"/>
    <cellStyle name="Normal 3 148 3 2" xfId="12953" xr:uid="{8EBEC8CA-8DEF-4732-9D88-481BA9FDB03C}"/>
    <cellStyle name="Normal 3 148 3 2 2" xfId="12954" xr:uid="{3EE9DF51-41E8-47B6-83F5-5C9BF31908CE}"/>
    <cellStyle name="Normal 3 148 3 2 2 2" xfId="12955" xr:uid="{C311DEF9-1B4E-4DF6-880D-7DC2ACE2193E}"/>
    <cellStyle name="Normal 3 148 3 2 3" xfId="12956" xr:uid="{D27A9C7C-6669-4D13-9676-AF3FC5F18FB6}"/>
    <cellStyle name="Normal 3 148 3 3" xfId="12957" xr:uid="{AFA7E178-FEE6-4D0C-8915-AF86767D5E08}"/>
    <cellStyle name="Normal 3 148 3 3 2" xfId="12958" xr:uid="{E29913BB-9EEF-439E-8B6C-8883454E5C6D}"/>
    <cellStyle name="Normal 3 148 3 3 2 2" xfId="12959" xr:uid="{1FFAA5E3-D9B5-4F1C-888F-84DA1DFEAB8B}"/>
    <cellStyle name="Normal 3 148 3 3 3" xfId="12960" xr:uid="{CDFF132E-7CF0-4257-8E39-37B94C958C9F}"/>
    <cellStyle name="Normal 3 148 3 4" xfId="12961" xr:uid="{62C5C5CD-0522-4050-8439-8501018D6EDF}"/>
    <cellStyle name="Normal 3 148 3 4 2" xfId="12962" xr:uid="{F64AE63D-3432-46CC-8F9A-EE242A499299}"/>
    <cellStyle name="Normal 3 148 3 5" xfId="12963" xr:uid="{1D193CB7-BDD0-4BF8-9499-96C496BAE066}"/>
    <cellStyle name="Normal 3 148 4" xfId="12964" xr:uid="{DB2D2929-9D88-4059-9E43-FEBC6172820D}"/>
    <cellStyle name="Normal 3 148 4 2" xfId="12965" xr:uid="{14FCC6FF-5C2F-47A4-99F0-40B8F3183131}"/>
    <cellStyle name="Normal 3 148 4 2 2" xfId="12966" xr:uid="{D96EB828-A9B4-4616-A2DE-14FAD1F1250E}"/>
    <cellStyle name="Normal 3 148 4 2 2 2" xfId="12967" xr:uid="{4E461B3E-7C71-4983-B8C7-906D8ABB40BA}"/>
    <cellStyle name="Normal 3 148 4 2 3" xfId="12968" xr:uid="{C1B071E7-07EF-41DF-8780-085F21498ECD}"/>
    <cellStyle name="Normal 3 148 4 3" xfId="12969" xr:uid="{C904B0D9-1D61-4371-BE5A-F322ABDE09B7}"/>
    <cellStyle name="Normal 3 148 4 3 2" xfId="12970" xr:uid="{E73B5D12-7C0A-4219-B29C-14005A25A6A9}"/>
    <cellStyle name="Normal 3 148 4 3 2 2" xfId="12971" xr:uid="{46E1FDF6-7E0D-4B79-9E82-82521F85F9AF}"/>
    <cellStyle name="Normal 3 148 4 3 3" xfId="12972" xr:uid="{F36EC6C9-E2E8-4A40-82E1-D125AD4ADBE1}"/>
    <cellStyle name="Normal 3 148 4 4" xfId="12973" xr:uid="{B5664227-ECD5-48CB-9AC3-A76C24E4EB99}"/>
    <cellStyle name="Normal 3 148 4 4 2" xfId="12974" xr:uid="{191F0709-25C5-401A-8303-1CDB1013E6C4}"/>
    <cellStyle name="Normal 3 148 4 5" xfId="12975" xr:uid="{6F3DA866-10EB-48F6-855E-F6EAEB0CF00E}"/>
    <cellStyle name="Normal 3 148 5" xfId="12976" xr:uid="{68D6C69A-11B2-49F4-836F-FEEC760E03BA}"/>
    <cellStyle name="Normal 3 148 5 2" xfId="12977" xr:uid="{1FBB694C-0980-443B-A7B4-C1D866257B96}"/>
    <cellStyle name="Normal 3 148 5 2 2" xfId="12978" xr:uid="{64D637FD-63E6-4D7F-A866-9D559A809E87}"/>
    <cellStyle name="Normal 3 148 5 2 2 2" xfId="12979" xr:uid="{AC5F2996-5684-4277-B60F-A5EEE1E47D9D}"/>
    <cellStyle name="Normal 3 148 5 2 3" xfId="12980" xr:uid="{AD626C2A-143D-408D-9EC3-31B875C32D53}"/>
    <cellStyle name="Normal 3 148 5 3" xfId="12981" xr:uid="{806C7FF9-46D4-406D-BBC4-85F83D108853}"/>
    <cellStyle name="Normal 3 148 5 3 2" xfId="12982" xr:uid="{D41F3987-3089-4C97-B12F-96F99F7B6B5F}"/>
    <cellStyle name="Normal 3 148 5 3 2 2" xfId="12983" xr:uid="{20BC8D0D-6318-4C81-A291-DF6313A8AA17}"/>
    <cellStyle name="Normal 3 148 5 3 3" xfId="12984" xr:uid="{1226CA07-F860-475A-93E4-381B84A7760F}"/>
    <cellStyle name="Normal 3 148 5 4" xfId="12985" xr:uid="{AE8E02EC-EFB5-4E70-940A-2BF2151625AF}"/>
    <cellStyle name="Normal 3 148 5 4 2" xfId="12986" xr:uid="{2F17C584-1ADC-4241-A0A8-ED64A5C493C3}"/>
    <cellStyle name="Normal 3 148 5 5" xfId="12987" xr:uid="{8DBE0C79-A477-4B78-81D7-47F84BDB0A95}"/>
    <cellStyle name="Normal 3 148 6" xfId="12988" xr:uid="{1583ACA2-7587-43C1-B321-96908D39434D}"/>
    <cellStyle name="Normal 3 148 6 2" xfId="12989" xr:uid="{5F900D19-4F2A-4DB7-A14B-616760FC6069}"/>
    <cellStyle name="Normal 3 148 6 2 2" xfId="12990" xr:uid="{FE8D5490-6851-452F-B26B-8AA4760B6CBF}"/>
    <cellStyle name="Normal 3 148 6 3" xfId="12991" xr:uid="{791F4DF0-4DFB-4364-942A-E938CB02233F}"/>
    <cellStyle name="Normal 3 148 7" xfId="12992" xr:uid="{2E2A84B5-5D3C-479F-8D0C-3FC579D19F7F}"/>
    <cellStyle name="Normal 3 148 7 2" xfId="12993" xr:uid="{8BD8E423-015B-4DE7-9A96-D6C3514FC516}"/>
    <cellStyle name="Normal 3 148 7 2 2" xfId="12994" xr:uid="{CB800D2B-02C3-47AC-871C-44FB4BBECAE6}"/>
    <cellStyle name="Normal 3 148 7 3" xfId="12995" xr:uid="{D37349D5-327B-4A20-9778-FD6990D306F9}"/>
    <cellStyle name="Normal 3 148 8" xfId="12996" xr:uid="{AF9B8594-26A6-4A89-8951-61C6304E59F6}"/>
    <cellStyle name="Normal 3 148 8 2" xfId="12997" xr:uid="{7C1EEC6A-CA98-4EE4-9795-6DB212190E4C}"/>
    <cellStyle name="Normal 3 148 9" xfId="12998" xr:uid="{18AC53F6-AF33-4E69-AC24-54C1AD11C842}"/>
    <cellStyle name="Normal 3 148_05DS" xfId="12999" xr:uid="{A1CCEA43-162D-4CB8-BB21-A9CA36EFAEC6}"/>
    <cellStyle name="Normal 3 149" xfId="13000" xr:uid="{2D684D52-98C0-46E4-BEA2-992DECB02C91}"/>
    <cellStyle name="Normal 3 149 2" xfId="13001" xr:uid="{6CC625C7-C4F8-4246-97C8-2AB736FA5549}"/>
    <cellStyle name="Normal 3 149 2 2" xfId="13002" xr:uid="{2A032176-D146-4754-8169-6A16B2431E72}"/>
    <cellStyle name="Normal 3 149 2 2 2" xfId="13003" xr:uid="{63F0A9FB-80BF-4D88-A52A-A885FB01F74B}"/>
    <cellStyle name="Normal 3 149 2 2 2 2" xfId="13004" xr:uid="{48486EC4-5A2B-4B18-BAC9-4A443717201F}"/>
    <cellStyle name="Normal 3 149 2 2 2 2 2" xfId="13005" xr:uid="{9641BCC1-E2CE-4BE7-A20F-6F808DCFC196}"/>
    <cellStyle name="Normal 3 149 2 2 2 3" xfId="13006" xr:uid="{610C2892-037F-45E0-BE4F-289FE2E92636}"/>
    <cellStyle name="Normal 3 149 2 2 3" xfId="13007" xr:uid="{10D9978E-E4D7-4FAD-BF9B-01901427B435}"/>
    <cellStyle name="Normal 3 149 2 2 3 2" xfId="13008" xr:uid="{C17F5163-D29A-47F8-8CF9-4BCCFCD5E597}"/>
    <cellStyle name="Normal 3 149 2 2 3 2 2" xfId="13009" xr:uid="{9D52779F-8FE8-4DF1-ABC8-899A5DA8132C}"/>
    <cellStyle name="Normal 3 149 2 2 3 3" xfId="13010" xr:uid="{B8D19A42-8979-48FC-A4C5-792EC65E5071}"/>
    <cellStyle name="Normal 3 149 2 2 4" xfId="13011" xr:uid="{6444A13F-AF93-4AAC-B635-5969CD98F3B7}"/>
    <cellStyle name="Normal 3 149 2 2 4 2" xfId="13012" xr:uid="{386A10D5-7582-4FA1-9646-C6ED8AC41784}"/>
    <cellStyle name="Normal 3 149 2 2 5" xfId="13013" xr:uid="{1342BCF0-FF25-461B-89B1-6A52CD489C21}"/>
    <cellStyle name="Normal 3 149 2 3" xfId="13014" xr:uid="{CAD42766-88F6-45E1-BC76-ED2F11A5A355}"/>
    <cellStyle name="Normal 3 149 2 3 2" xfId="13015" xr:uid="{0A485196-5E77-4C9F-A7C4-A84C9E5778E0}"/>
    <cellStyle name="Normal 3 149 2 3 2 2" xfId="13016" xr:uid="{D5E818B3-4FAC-4D5A-8A2A-534620B6C1F1}"/>
    <cellStyle name="Normal 3 149 2 3 2 2 2" xfId="13017" xr:uid="{0F97388D-93D5-40D5-A957-D127540B96DF}"/>
    <cellStyle name="Normal 3 149 2 3 2 3" xfId="13018" xr:uid="{4D57A387-6AB8-49CD-8585-3E456BD11266}"/>
    <cellStyle name="Normal 3 149 2 3 3" xfId="13019" xr:uid="{18080FAA-4B07-47A2-8AEB-E9CB2E2D5046}"/>
    <cellStyle name="Normal 3 149 2 3 3 2" xfId="13020" xr:uid="{828223CF-1936-42FE-95BC-6C7F2D98CA5A}"/>
    <cellStyle name="Normal 3 149 2 3 3 2 2" xfId="13021" xr:uid="{6BDC01BE-8BE2-432F-823D-BF81F620B9F6}"/>
    <cellStyle name="Normal 3 149 2 3 3 3" xfId="13022" xr:uid="{9A9934D2-D619-4553-97CA-DB92090A63CB}"/>
    <cellStyle name="Normal 3 149 2 3 4" xfId="13023" xr:uid="{C3868D8C-D94D-4B2D-863B-1F8387FAD268}"/>
    <cellStyle name="Normal 3 149 2 3 4 2" xfId="13024" xr:uid="{290837FE-0C85-47CC-B876-E2577A86BF87}"/>
    <cellStyle name="Normal 3 149 2 3 5" xfId="13025" xr:uid="{214BF342-B914-46F8-8B99-69D4A0D001E4}"/>
    <cellStyle name="Normal 3 149 2 4" xfId="13026" xr:uid="{6C1DBF6E-80F6-477E-B262-CF7E7D8B6AAF}"/>
    <cellStyle name="Normal 3 149 2 4 2" xfId="13027" xr:uid="{CCA580D9-7E1C-415F-AA73-D20990E14BFF}"/>
    <cellStyle name="Normal 3 149 2 4 2 2" xfId="13028" xr:uid="{0FFF3E7B-4B2E-4F69-A421-4B05B6C47959}"/>
    <cellStyle name="Normal 3 149 2 4 2 2 2" xfId="13029" xr:uid="{EFF1919C-C0C6-4EF7-B510-E0F0900E1233}"/>
    <cellStyle name="Normal 3 149 2 4 2 3" xfId="13030" xr:uid="{D17255EE-3721-41AD-88BD-7B4B76643EAA}"/>
    <cellStyle name="Normal 3 149 2 4 3" xfId="13031" xr:uid="{F45044E5-0A08-4A46-BB21-3628FF279ACD}"/>
    <cellStyle name="Normal 3 149 2 4 3 2" xfId="13032" xr:uid="{2C1551B1-4F9A-4298-BA2A-23DA93FE25AA}"/>
    <cellStyle name="Normal 3 149 2 4 3 2 2" xfId="13033" xr:uid="{1A95F84D-5EB6-439F-A770-2C719F596291}"/>
    <cellStyle name="Normal 3 149 2 4 3 3" xfId="13034" xr:uid="{945F7B42-0692-48CD-8AEE-A8C5552E389E}"/>
    <cellStyle name="Normal 3 149 2 4 4" xfId="13035" xr:uid="{3B7CC88C-41B3-48E2-92CD-4735411EBD1C}"/>
    <cellStyle name="Normal 3 149 2 4 4 2" xfId="13036" xr:uid="{6B2CF6F9-4FC7-40CC-A2E9-27B4E80E291D}"/>
    <cellStyle name="Normal 3 149 2 4 5" xfId="13037" xr:uid="{31B48223-11A6-4825-A18E-7FF683770F36}"/>
    <cellStyle name="Normal 3 149 2 5" xfId="13038" xr:uid="{7F0CB845-B646-4F78-8936-81E4AA2F6F92}"/>
    <cellStyle name="Normal 3 149 2 5 2" xfId="13039" xr:uid="{B8A9A986-5463-45C5-A006-14BCF90EC1D2}"/>
    <cellStyle name="Normal 3 149 2 5 2 2" xfId="13040" xr:uid="{E075E221-6ADA-4685-AC5F-32C39C38EF88}"/>
    <cellStyle name="Normal 3 149 2 5 3" xfId="13041" xr:uid="{E625EF80-0A66-4796-86F0-FCEBDA899FF7}"/>
    <cellStyle name="Normal 3 149 2 6" xfId="13042" xr:uid="{31E730DE-F627-43A2-BBD5-B6E8E05A9DAE}"/>
    <cellStyle name="Normal 3 149 2 6 2" xfId="13043" xr:uid="{930AAEEF-5305-4BA7-BFBC-FE7001445F59}"/>
    <cellStyle name="Normal 3 149 2 6 2 2" xfId="13044" xr:uid="{6BC196AC-C917-40B8-BFEE-321EF1DCDF51}"/>
    <cellStyle name="Normal 3 149 2 6 3" xfId="13045" xr:uid="{DBB4D1A5-F9FA-4ECF-9DAE-11A49063E53D}"/>
    <cellStyle name="Normal 3 149 2 7" xfId="13046" xr:uid="{D064FED7-751A-4E73-9F9B-EBF16EA45120}"/>
    <cellStyle name="Normal 3 149 2 7 2" xfId="13047" xr:uid="{49C7636E-B2F7-47B7-ABF5-7A8CCB1EC600}"/>
    <cellStyle name="Normal 3 149 2 8" xfId="13048" xr:uid="{37189030-52F3-4100-B679-3C8F6214ECCC}"/>
    <cellStyle name="Normal 3 149 2_15NS" xfId="13049" xr:uid="{1F7BE83F-AE43-4979-B333-D6DEF9568D7C}"/>
    <cellStyle name="Normal 3 149 3" xfId="13050" xr:uid="{E8810BBE-294A-409E-9F9A-D282176EB01D}"/>
    <cellStyle name="Normal 3 149 3 2" xfId="13051" xr:uid="{8579BE27-C591-437C-A250-EE66AE2E7A83}"/>
    <cellStyle name="Normal 3 149 3 2 2" xfId="13052" xr:uid="{294F57F3-62DC-4523-B716-8D447F3B5D69}"/>
    <cellStyle name="Normal 3 149 3 2 2 2" xfId="13053" xr:uid="{53BE6FFF-8CC5-4DC2-B0E1-4D317DFE3980}"/>
    <cellStyle name="Normal 3 149 3 2 3" xfId="13054" xr:uid="{12408FD5-674B-4504-8516-311FE3241894}"/>
    <cellStyle name="Normal 3 149 3 3" xfId="13055" xr:uid="{EB0955D7-52D4-428C-8457-7F11F9EEF075}"/>
    <cellStyle name="Normal 3 149 3 3 2" xfId="13056" xr:uid="{55FF6059-7210-4848-BCFB-85E6CA02A2DA}"/>
    <cellStyle name="Normal 3 149 3 3 2 2" xfId="13057" xr:uid="{8B2A9FE9-7614-45C4-8730-3B1AAD55B74F}"/>
    <cellStyle name="Normal 3 149 3 3 3" xfId="13058" xr:uid="{386FD607-5AD4-402D-89C0-BDBCB3E35547}"/>
    <cellStyle name="Normal 3 149 3 4" xfId="13059" xr:uid="{92246A48-4983-465B-8E86-039F4A5AD06B}"/>
    <cellStyle name="Normal 3 149 3 4 2" xfId="13060" xr:uid="{E96DFA88-04AD-46C4-8404-A039359470E5}"/>
    <cellStyle name="Normal 3 149 3 5" xfId="13061" xr:uid="{A8596D22-1752-4617-88DE-D11B2D6C0A56}"/>
    <cellStyle name="Normal 3 149 4" xfId="13062" xr:uid="{26384FBE-1251-41F4-8EB8-D3BAF84E6F8D}"/>
    <cellStyle name="Normal 3 149 4 2" xfId="13063" xr:uid="{485319C4-3AE3-4550-BF3C-AB8FEE6011C6}"/>
    <cellStyle name="Normal 3 149 4 2 2" xfId="13064" xr:uid="{C741BA92-113E-4024-9819-724AB09EB2B6}"/>
    <cellStyle name="Normal 3 149 4 2 2 2" xfId="13065" xr:uid="{A55733D7-B279-4064-A19D-061E45DA0BEC}"/>
    <cellStyle name="Normal 3 149 4 2 3" xfId="13066" xr:uid="{CA0AFCA5-31C5-4377-9883-0B9F80C46C5B}"/>
    <cellStyle name="Normal 3 149 4 3" xfId="13067" xr:uid="{EE6B4400-7A4C-4137-8B69-C2E482F16109}"/>
    <cellStyle name="Normal 3 149 4 3 2" xfId="13068" xr:uid="{6D2A99B5-A4AF-4023-9077-61328EE7F400}"/>
    <cellStyle name="Normal 3 149 4 3 2 2" xfId="13069" xr:uid="{EF7C9325-57D5-445B-8766-F55B2E25CE3D}"/>
    <cellStyle name="Normal 3 149 4 3 3" xfId="13070" xr:uid="{A2A0A240-0A84-4600-A104-F7CB8AC53725}"/>
    <cellStyle name="Normal 3 149 4 4" xfId="13071" xr:uid="{483C6ACC-E0D9-4361-9347-619780399A68}"/>
    <cellStyle name="Normal 3 149 4 4 2" xfId="13072" xr:uid="{8584E488-66FC-49D9-A41F-16DF71A26373}"/>
    <cellStyle name="Normal 3 149 4 5" xfId="13073" xr:uid="{D8CED515-EE3F-4967-8B98-E0F2A1FC23F8}"/>
    <cellStyle name="Normal 3 149 5" xfId="13074" xr:uid="{88F0F0FB-2328-4B83-B38B-9B119F68F7F8}"/>
    <cellStyle name="Normal 3 149 5 2" xfId="13075" xr:uid="{FC3F537E-A693-4F64-9ADA-F3BB8F69247B}"/>
    <cellStyle name="Normal 3 149 5 2 2" xfId="13076" xr:uid="{C4E8596A-B8D1-4FE8-A4C8-E718A7E2E808}"/>
    <cellStyle name="Normal 3 149 5 2 2 2" xfId="13077" xr:uid="{93E07754-BBA6-4447-B84E-7E41BF2DE942}"/>
    <cellStyle name="Normal 3 149 5 2 3" xfId="13078" xr:uid="{65F0CFF8-4DCB-4F68-83F6-1672990032C6}"/>
    <cellStyle name="Normal 3 149 5 3" xfId="13079" xr:uid="{CDDDDD4D-3761-4AE1-BEC0-DCDFBFEEFF90}"/>
    <cellStyle name="Normal 3 149 5 3 2" xfId="13080" xr:uid="{20D8A5BA-3D13-4751-A61E-CE80E99FA989}"/>
    <cellStyle name="Normal 3 149 5 3 2 2" xfId="13081" xr:uid="{D44537C7-20EC-475D-B1A1-BE755FEDCC73}"/>
    <cellStyle name="Normal 3 149 5 3 3" xfId="13082" xr:uid="{EB2599E3-BAF7-4410-BEAE-705B1A2E44ED}"/>
    <cellStyle name="Normal 3 149 5 4" xfId="13083" xr:uid="{F4845FEA-F8D8-4D8F-B70D-EAC29C4E9171}"/>
    <cellStyle name="Normal 3 149 5 4 2" xfId="13084" xr:uid="{4B002A10-83BE-424C-94DB-D80DB620D866}"/>
    <cellStyle name="Normal 3 149 5 5" xfId="13085" xr:uid="{D8989969-08A8-4116-BFD7-A4CEE9872CBD}"/>
    <cellStyle name="Normal 3 149 6" xfId="13086" xr:uid="{F8FB5DD1-E951-44BC-936C-37B6D5063162}"/>
    <cellStyle name="Normal 3 149 6 2" xfId="13087" xr:uid="{C421071C-67AA-4069-B292-AB6967EEFC85}"/>
    <cellStyle name="Normal 3 149 6 2 2" xfId="13088" xr:uid="{C32E3D77-98F6-4373-864D-C430629087A3}"/>
    <cellStyle name="Normal 3 149 6 3" xfId="13089" xr:uid="{6E31805B-F4D9-4B28-A9E7-29215C2EBDA5}"/>
    <cellStyle name="Normal 3 149 7" xfId="13090" xr:uid="{38574A2C-1075-40CE-8B9B-A477CF170D76}"/>
    <cellStyle name="Normal 3 149 7 2" xfId="13091" xr:uid="{A4FF0599-6070-4A84-82D8-D7051A2C2F94}"/>
    <cellStyle name="Normal 3 149 7 2 2" xfId="13092" xr:uid="{4FAD84D1-553B-488A-85C7-96BF2DCEB543}"/>
    <cellStyle name="Normal 3 149 7 3" xfId="13093" xr:uid="{6AE25438-DD70-4DB6-81F4-60152207712F}"/>
    <cellStyle name="Normal 3 149 8" xfId="13094" xr:uid="{0CFC7976-DA18-4EDA-B28C-DB46DC3F29D7}"/>
    <cellStyle name="Normal 3 149 8 2" xfId="13095" xr:uid="{D76D4FB4-264A-4DFF-A091-00973159E185}"/>
    <cellStyle name="Normal 3 149 9" xfId="13096" xr:uid="{429514D2-4F16-4C86-864E-B93B45EDCAE3}"/>
    <cellStyle name="Normal 3 149_05DS" xfId="13097" xr:uid="{D05466E4-EB08-4ABF-AEA8-A06F549E7B32}"/>
    <cellStyle name="Normal 3 15" xfId="1482" xr:uid="{6BFA87DF-C201-4601-B15E-CFCB82F2D4B4}"/>
    <cellStyle name="Normal 3 15 10" xfId="56193" xr:uid="{D5506C29-0027-403B-BCC8-30733BE2911A}"/>
    <cellStyle name="Normal 3 15 11" xfId="13098" xr:uid="{9D4A92D8-A4EE-4988-B253-B3399265C234}"/>
    <cellStyle name="Normal 3 15 2" xfId="13099" xr:uid="{0A62A844-A5FC-4E4A-B953-AF95D9A092C1}"/>
    <cellStyle name="Normal 3 15 2 2" xfId="13100" xr:uid="{132FD6F4-DD0B-4A3D-BB21-3DFC230CCE6C}"/>
    <cellStyle name="Normal 3 15 2 2 2" xfId="13101" xr:uid="{7C8F3B1B-49E8-4D8D-87FE-DE866D71FE34}"/>
    <cellStyle name="Normal 3 15 2 2 2 2" xfId="13102" xr:uid="{477D062D-9FC0-4A31-9AF8-865B2F7E18E4}"/>
    <cellStyle name="Normal 3 15 2 2 2 2 2" xfId="13103" xr:uid="{A568FF74-6ECB-4117-85E4-EA7A20895C17}"/>
    <cellStyle name="Normal 3 15 2 2 2 3" xfId="13104" xr:uid="{C0AD27E9-8B8E-4A20-B28B-140E8AFED236}"/>
    <cellStyle name="Normal 3 15 2 2 3" xfId="13105" xr:uid="{5D979865-7DDC-45EF-AD79-947A5C594083}"/>
    <cellStyle name="Normal 3 15 2 2 3 2" xfId="13106" xr:uid="{8BCC4ECD-83A4-45EB-B4FC-CB7177078CC4}"/>
    <cellStyle name="Normal 3 15 2 2 3 2 2" xfId="13107" xr:uid="{F7A053A9-4DDD-4ECE-B577-BEC86D7CD530}"/>
    <cellStyle name="Normal 3 15 2 2 3 3" xfId="13108" xr:uid="{39AF0A32-A43D-49E5-A9F3-96CD20032D38}"/>
    <cellStyle name="Normal 3 15 2 2 4" xfId="13109" xr:uid="{45221AC8-C00F-4DD8-99B3-52667D25FBA8}"/>
    <cellStyle name="Normal 3 15 2 2 4 2" xfId="13110" xr:uid="{E11631A0-746E-490A-8E53-B12629BDC3D7}"/>
    <cellStyle name="Normal 3 15 2 2 5" xfId="13111" xr:uid="{12C844BF-FAFC-46E1-AFEA-74A604AE4B98}"/>
    <cellStyle name="Normal 3 15 2 3" xfId="13112" xr:uid="{7C8BE1E3-74ED-46F5-A61A-A6D84C4D9254}"/>
    <cellStyle name="Normal 3 15 2 3 2" xfId="13113" xr:uid="{BDB80D3B-99E9-43BD-8AF5-916D733517CD}"/>
    <cellStyle name="Normal 3 15 2 3 2 2" xfId="13114" xr:uid="{5A707E5B-D488-4D90-96D5-C512F278D782}"/>
    <cellStyle name="Normal 3 15 2 3 2 2 2" xfId="13115" xr:uid="{2BBB5EC5-5612-42EB-B77D-7A2A3A2B7DAF}"/>
    <cellStyle name="Normal 3 15 2 3 2 3" xfId="13116" xr:uid="{B1FF6EB2-3A96-485A-86A7-6422F1C53FB2}"/>
    <cellStyle name="Normal 3 15 2 3 3" xfId="13117" xr:uid="{B1FAADC9-EA75-44EE-96B3-25AABDD364FC}"/>
    <cellStyle name="Normal 3 15 2 3 3 2" xfId="13118" xr:uid="{17CEEDD9-9C13-4501-810D-BE9AA11B068F}"/>
    <cellStyle name="Normal 3 15 2 3 3 2 2" xfId="13119" xr:uid="{DE3F0AFC-9E5F-4423-8BBE-A5AF25895836}"/>
    <cellStyle name="Normal 3 15 2 3 3 3" xfId="13120" xr:uid="{FF2676E2-6EF1-410E-86F9-E319989DF451}"/>
    <cellStyle name="Normal 3 15 2 3 4" xfId="13121" xr:uid="{0B934D71-6687-475E-812A-9B0547BDE7E4}"/>
    <cellStyle name="Normal 3 15 2 3 4 2" xfId="13122" xr:uid="{23983B0C-1941-46ED-B1D8-A489734ADF53}"/>
    <cellStyle name="Normal 3 15 2 3 5" xfId="13123" xr:uid="{E7DC78FF-92CF-4CC8-8719-7F0A00A073E9}"/>
    <cellStyle name="Normal 3 15 2 4" xfId="13124" xr:uid="{438B79FD-89A9-4DA5-855E-5275969056B4}"/>
    <cellStyle name="Normal 3 15 2 4 2" xfId="13125" xr:uid="{25D48AD1-F871-468A-B6E0-589D16440154}"/>
    <cellStyle name="Normal 3 15 2 4 2 2" xfId="13126" xr:uid="{6CEA0732-FB63-4A55-8EA6-3D0A6C0279F8}"/>
    <cellStyle name="Normal 3 15 2 4 2 2 2" xfId="13127" xr:uid="{D92C70E9-171D-4FB4-B46A-E031686DFB76}"/>
    <cellStyle name="Normal 3 15 2 4 2 3" xfId="13128" xr:uid="{F7B4A767-0CE9-48C2-A9C8-1075D6CFB21B}"/>
    <cellStyle name="Normal 3 15 2 4 3" xfId="13129" xr:uid="{3666CD4F-4CDD-41C5-A22B-C1BB5E389059}"/>
    <cellStyle name="Normal 3 15 2 4 3 2" xfId="13130" xr:uid="{F0C52DF5-AC1A-4E94-8195-593D75FAD832}"/>
    <cellStyle name="Normal 3 15 2 4 3 2 2" xfId="13131" xr:uid="{45243668-4825-4A75-8AEA-F060FB2F982E}"/>
    <cellStyle name="Normal 3 15 2 4 3 3" xfId="13132" xr:uid="{59FDABAA-824C-4A86-A3E9-E709F21743C0}"/>
    <cellStyle name="Normal 3 15 2 4 4" xfId="13133" xr:uid="{E2A14459-F12C-4B41-B140-5FCF45BDB1AF}"/>
    <cellStyle name="Normal 3 15 2 4 4 2" xfId="13134" xr:uid="{97574BAB-626B-4FFA-B3D6-465896CA5254}"/>
    <cellStyle name="Normal 3 15 2 4 5" xfId="13135" xr:uid="{5419F4E9-001D-4047-8AE5-EE5C10696A34}"/>
    <cellStyle name="Normal 3 15 2 5" xfId="13136" xr:uid="{D315D6C8-C317-4927-8F3F-1CBA8F64E1D8}"/>
    <cellStyle name="Normal 3 15 2 5 2" xfId="13137" xr:uid="{AC87551D-BDB7-43B4-B87A-CEF971BB2800}"/>
    <cellStyle name="Normal 3 15 2 5 2 2" xfId="13138" xr:uid="{6A4C39C3-E7E3-4F09-AABD-2EB8C058EBEF}"/>
    <cellStyle name="Normal 3 15 2 5 3" xfId="13139" xr:uid="{DF02E430-3621-4621-8AA5-1CB281A27E34}"/>
    <cellStyle name="Normal 3 15 2 6" xfId="13140" xr:uid="{62E8CF07-6BF3-4625-86BF-07022479DD25}"/>
    <cellStyle name="Normal 3 15 2 6 2" xfId="13141" xr:uid="{A37BAAAE-A1A0-4C72-9637-611A868691E4}"/>
    <cellStyle name="Normal 3 15 2 6 2 2" xfId="13142" xr:uid="{700A709B-BFAA-4508-9F32-3CDC2A89BADF}"/>
    <cellStyle name="Normal 3 15 2 6 3" xfId="13143" xr:uid="{6E22E5FF-8F0B-4EA7-A08A-C695E68E9E9C}"/>
    <cellStyle name="Normal 3 15 2 7" xfId="13144" xr:uid="{FD3C90DC-82DC-4A22-A7F8-F8E91E8A0D46}"/>
    <cellStyle name="Normal 3 15 2 7 2" xfId="13145" xr:uid="{4212F167-983D-4EF6-B3F2-CDFD35C18CF7}"/>
    <cellStyle name="Normal 3 15 2 8" xfId="13146" xr:uid="{BC15C171-C7DA-4E67-BE54-2B0507C472B1}"/>
    <cellStyle name="Normal 3 15 2 9" xfId="56494" xr:uid="{10BAAF2F-6425-48D2-96D0-2B1E23774060}"/>
    <cellStyle name="Normal 3 15 2_15NS" xfId="13147" xr:uid="{43700BDE-D5A2-4A5C-B5D9-F3ADC1C90F40}"/>
    <cellStyle name="Normal 3 15 3" xfId="13148" xr:uid="{FBD20CC8-D0FA-4F10-9857-347632A30ADA}"/>
    <cellStyle name="Normal 3 15 3 2" xfId="13149" xr:uid="{3EE31A47-D331-4D1E-A22C-A6F869D02C35}"/>
    <cellStyle name="Normal 3 15 3 2 2" xfId="13150" xr:uid="{7D846A1A-1E0E-4E0E-B973-45B63D26E41F}"/>
    <cellStyle name="Normal 3 15 3 2 2 2" xfId="13151" xr:uid="{B8DA8B98-C033-4410-8A8C-6EEA46F320EA}"/>
    <cellStyle name="Normal 3 15 3 2 3" xfId="13152" xr:uid="{A85060B8-9A70-43F6-A606-C4A6432391AE}"/>
    <cellStyle name="Normal 3 15 3 3" xfId="13153" xr:uid="{25A36C69-88CB-438D-9B7B-3028EC5B1581}"/>
    <cellStyle name="Normal 3 15 3 3 2" xfId="13154" xr:uid="{7CDF9014-270B-4680-977D-D0DE856165FF}"/>
    <cellStyle name="Normal 3 15 3 3 2 2" xfId="13155" xr:uid="{4CC39C8B-0A44-4744-B210-A567CDE770D3}"/>
    <cellStyle name="Normal 3 15 3 3 3" xfId="13156" xr:uid="{A95A5D98-E123-4510-96FE-81E559163760}"/>
    <cellStyle name="Normal 3 15 3 4" xfId="13157" xr:uid="{ADFC00D5-871A-4D47-9B14-6FAB5B2D0DFB}"/>
    <cellStyle name="Normal 3 15 3 4 2" xfId="13158" xr:uid="{CD70F79D-D106-4F73-8467-57202D802F75}"/>
    <cellStyle name="Normal 3 15 3 5" xfId="13159" xr:uid="{28BF256F-B721-4130-99FB-1084B795B34F}"/>
    <cellStyle name="Normal 3 15 4" xfId="13160" xr:uid="{2398F0C4-A367-4AEC-8F2D-0A3580BCE6C8}"/>
    <cellStyle name="Normal 3 15 4 2" xfId="13161" xr:uid="{F9705084-01FB-4C32-9836-AEBEAB445AC9}"/>
    <cellStyle name="Normal 3 15 4 2 2" xfId="13162" xr:uid="{73EC7C00-7573-4F58-861E-C8156EFA949F}"/>
    <cellStyle name="Normal 3 15 4 2 2 2" xfId="13163" xr:uid="{4734021E-B08A-4B36-8C7C-F820559F937E}"/>
    <cellStyle name="Normal 3 15 4 2 3" xfId="13164" xr:uid="{E9588631-7581-4464-B57D-6D7758E6031F}"/>
    <cellStyle name="Normal 3 15 4 3" xfId="13165" xr:uid="{8B98134D-41D1-4585-B30D-FB8FD4FA92D0}"/>
    <cellStyle name="Normal 3 15 4 3 2" xfId="13166" xr:uid="{BE8FA7EE-9F9C-4749-851F-E9B4D68F4290}"/>
    <cellStyle name="Normal 3 15 4 3 2 2" xfId="13167" xr:uid="{F697F259-EBAE-48BE-B993-AD19C987EA1D}"/>
    <cellStyle name="Normal 3 15 4 3 3" xfId="13168" xr:uid="{D37F9133-CFCB-4063-815B-87264DCBD51D}"/>
    <cellStyle name="Normal 3 15 4 4" xfId="13169" xr:uid="{788CA774-A937-410F-AA1A-F3056D3C1CF0}"/>
    <cellStyle name="Normal 3 15 4 4 2" xfId="13170" xr:uid="{BB335729-6EB0-4782-BCFD-D7397A3B843F}"/>
    <cellStyle name="Normal 3 15 4 5" xfId="13171" xr:uid="{C4A146F9-8957-46DE-9B9A-7FB8E291D70F}"/>
    <cellStyle name="Normal 3 15 5" xfId="13172" xr:uid="{853B7F13-B5F5-43B8-8812-C32121C60294}"/>
    <cellStyle name="Normal 3 15 5 2" xfId="13173" xr:uid="{89BF7E2C-BC21-40B0-9EB6-C8570B7CC49E}"/>
    <cellStyle name="Normal 3 15 5 2 2" xfId="13174" xr:uid="{F0F2BAAA-F4EE-40E2-B655-3475D3F3AF8F}"/>
    <cellStyle name="Normal 3 15 5 2 2 2" xfId="13175" xr:uid="{E177D9A8-6403-4419-AAC8-D861C208C157}"/>
    <cellStyle name="Normal 3 15 5 2 3" xfId="13176" xr:uid="{847CD344-33EE-48ED-BFB1-F8B688C39DD3}"/>
    <cellStyle name="Normal 3 15 5 3" xfId="13177" xr:uid="{F22CD394-965D-405A-BC88-EDC0E9ECA4CF}"/>
    <cellStyle name="Normal 3 15 5 3 2" xfId="13178" xr:uid="{BCF48D51-C1CB-4ED6-830E-B30B8FE243AB}"/>
    <cellStyle name="Normal 3 15 5 3 2 2" xfId="13179" xr:uid="{39F34F2C-56A9-4A53-89FE-72697167CF42}"/>
    <cellStyle name="Normal 3 15 5 3 3" xfId="13180" xr:uid="{360E8FBC-79D5-41D0-8587-168525EBE331}"/>
    <cellStyle name="Normal 3 15 5 4" xfId="13181" xr:uid="{4438355A-2671-401F-B99F-A0A3ABE8A2F0}"/>
    <cellStyle name="Normal 3 15 5 4 2" xfId="13182" xr:uid="{0E0CDDCD-7155-4881-9676-F7C35F3A510E}"/>
    <cellStyle name="Normal 3 15 5 5" xfId="13183" xr:uid="{B0481088-8464-4D46-9932-A703943DD29A}"/>
    <cellStyle name="Normal 3 15 6" xfId="13184" xr:uid="{0EBEA807-B792-48D6-AEE6-0F0B0647C035}"/>
    <cellStyle name="Normal 3 15 6 2" xfId="13185" xr:uid="{C523F269-A93B-4C73-8A0C-E31C2627B36F}"/>
    <cellStyle name="Normal 3 15 6 2 2" xfId="13186" xr:uid="{189EEF8B-F6E3-46E7-9304-712279B5DB60}"/>
    <cellStyle name="Normal 3 15 6 3" xfId="13187" xr:uid="{2417CDA5-A033-4EC2-8277-FEA768C032C2}"/>
    <cellStyle name="Normal 3 15 7" xfId="13188" xr:uid="{4246D754-DCBE-4F6B-B5F6-5B6D11120135}"/>
    <cellStyle name="Normal 3 15 7 2" xfId="13189" xr:uid="{84D67E71-8C47-49FE-A1C5-08866DA2A470}"/>
    <cellStyle name="Normal 3 15 7 2 2" xfId="13190" xr:uid="{6E2DDD10-E458-4D06-B1A8-898069A50A56}"/>
    <cellStyle name="Normal 3 15 7 3" xfId="13191" xr:uid="{3D400300-0E34-4AA6-9C74-6A912A89CB0B}"/>
    <cellStyle name="Normal 3 15 8" xfId="13192" xr:uid="{9F86C293-480C-43A7-881A-C224B696486A}"/>
    <cellStyle name="Normal 3 15 8 2" xfId="13193" xr:uid="{ADDEF929-7308-4D56-9AE2-C2A17989E3DE}"/>
    <cellStyle name="Normal 3 15 9" xfId="13194" xr:uid="{39799BAC-B067-44A3-9506-B83805AC41E0}"/>
    <cellStyle name="Normal 3 15_05DS" xfId="13195" xr:uid="{840D0AD2-638A-4542-8E4D-39A3A53A3AFD}"/>
    <cellStyle name="Normal 3 150" xfId="13196" xr:uid="{3B93F41D-69CB-47C4-A98E-591D59312EDC}"/>
    <cellStyle name="Normal 3 150 2" xfId="13197" xr:uid="{67025283-AA49-4ADA-9D9E-CE5905D02893}"/>
    <cellStyle name="Normal 3 150 2 2" xfId="13198" xr:uid="{07AF3CED-C38E-4AA7-BC14-5E25A0818EBD}"/>
    <cellStyle name="Normal 3 150 2 2 2" xfId="13199" xr:uid="{F097C5F1-8A20-49B2-9F23-1D51032795D4}"/>
    <cellStyle name="Normal 3 150 2 2 2 2" xfId="13200" xr:uid="{4E7B73FD-FB18-44C8-A325-87970449451C}"/>
    <cellStyle name="Normal 3 150 2 2 2 2 2" xfId="13201" xr:uid="{F09A3FE5-553D-4934-8CD9-7EFF4EF2F022}"/>
    <cellStyle name="Normal 3 150 2 2 2 3" xfId="13202" xr:uid="{7069EB54-CC82-4029-A1D6-2B91EE5A8445}"/>
    <cellStyle name="Normal 3 150 2 2 3" xfId="13203" xr:uid="{E8205AB0-0883-48DF-B061-AC8EF242E700}"/>
    <cellStyle name="Normal 3 150 2 2 3 2" xfId="13204" xr:uid="{BAFFC359-B1F2-4E56-BB6D-DF7425E4F7F0}"/>
    <cellStyle name="Normal 3 150 2 2 3 2 2" xfId="13205" xr:uid="{C78F87A7-6DE7-4A6A-AA68-E7FD03DA1B3B}"/>
    <cellStyle name="Normal 3 150 2 2 3 3" xfId="13206" xr:uid="{C44832C2-64AC-4AB9-946F-3D539C17202C}"/>
    <cellStyle name="Normal 3 150 2 2 4" xfId="13207" xr:uid="{81D2D6F9-8AB4-44DF-85F2-28238D0CC066}"/>
    <cellStyle name="Normal 3 150 2 2 4 2" xfId="13208" xr:uid="{207EF41E-57CD-4F84-ABF7-958281208BF1}"/>
    <cellStyle name="Normal 3 150 2 2 5" xfId="13209" xr:uid="{024B7E72-9CA2-43EF-AAC6-821C782BE42E}"/>
    <cellStyle name="Normal 3 150 2 3" xfId="13210" xr:uid="{3C7997CC-A55C-4E29-911A-53930C08B561}"/>
    <cellStyle name="Normal 3 150 2 3 2" xfId="13211" xr:uid="{91EFED81-0A44-448C-AF50-C4FE432C4EA4}"/>
    <cellStyle name="Normal 3 150 2 3 2 2" xfId="13212" xr:uid="{787011CB-E35E-49C3-9F57-01FEC556CBF3}"/>
    <cellStyle name="Normal 3 150 2 3 2 2 2" xfId="13213" xr:uid="{40844DB6-3977-4345-8A7A-31C0D8403FEC}"/>
    <cellStyle name="Normal 3 150 2 3 2 3" xfId="13214" xr:uid="{141B1FD0-854E-4EB8-BBF2-E398D28AC26A}"/>
    <cellStyle name="Normal 3 150 2 3 3" xfId="13215" xr:uid="{995311B7-5E52-442A-92BE-7CE596ECFB7F}"/>
    <cellStyle name="Normal 3 150 2 3 3 2" xfId="13216" xr:uid="{4BE9CA49-36D7-46B7-8903-58E9FAD664C9}"/>
    <cellStyle name="Normal 3 150 2 3 3 2 2" xfId="13217" xr:uid="{E52674D0-0E39-4E72-AC7F-DC9995BB7040}"/>
    <cellStyle name="Normal 3 150 2 3 3 3" xfId="13218" xr:uid="{FFC0F8C3-8104-4238-A12C-5FB6EF194A12}"/>
    <cellStyle name="Normal 3 150 2 3 4" xfId="13219" xr:uid="{A37729E4-3E39-4D45-8A76-C0F804FC396D}"/>
    <cellStyle name="Normal 3 150 2 3 4 2" xfId="13220" xr:uid="{A11335CA-E206-4568-97AD-6F44C4E5C1F6}"/>
    <cellStyle name="Normal 3 150 2 3 5" xfId="13221" xr:uid="{01C60D05-3536-403B-819D-660EC10D0CEE}"/>
    <cellStyle name="Normal 3 150 2 4" xfId="13222" xr:uid="{5F92B24E-0293-475B-9431-389C5BC36C23}"/>
    <cellStyle name="Normal 3 150 2 4 2" xfId="13223" xr:uid="{BCDB4637-0E4F-46AA-A9EB-253B734D60F5}"/>
    <cellStyle name="Normal 3 150 2 4 2 2" xfId="13224" xr:uid="{43EE8298-C09F-457F-8852-5F91BDE4B5CF}"/>
    <cellStyle name="Normal 3 150 2 4 2 2 2" xfId="13225" xr:uid="{20B6DEC1-A028-4510-80DB-316D63171696}"/>
    <cellStyle name="Normal 3 150 2 4 2 3" xfId="13226" xr:uid="{1892E164-55F8-440A-8C45-C8519851EAE4}"/>
    <cellStyle name="Normal 3 150 2 4 3" xfId="13227" xr:uid="{3AA47BBB-77A2-438A-B96A-E1A89758C4AA}"/>
    <cellStyle name="Normal 3 150 2 4 3 2" xfId="13228" xr:uid="{13DFF49C-52EA-4B9D-92AF-C1D3F598400D}"/>
    <cellStyle name="Normal 3 150 2 4 3 2 2" xfId="13229" xr:uid="{4BC73808-8F16-4E2E-AC8B-FAAB29E6C5A1}"/>
    <cellStyle name="Normal 3 150 2 4 3 3" xfId="13230" xr:uid="{93369AAF-39A3-420D-9087-CEC7A6C7B39B}"/>
    <cellStyle name="Normal 3 150 2 4 4" xfId="13231" xr:uid="{8C0431BF-8EA2-4DC8-ADCE-7A00F71EC3E2}"/>
    <cellStyle name="Normal 3 150 2 4 4 2" xfId="13232" xr:uid="{FAC7C7AA-0AC3-4462-829D-EAE4D96B8422}"/>
    <cellStyle name="Normal 3 150 2 4 5" xfId="13233" xr:uid="{126CFC77-1715-4B52-BED0-6AE429260997}"/>
    <cellStyle name="Normal 3 150 2 5" xfId="13234" xr:uid="{2D96B988-51A0-4D46-A4B9-4411DE0BABE9}"/>
    <cellStyle name="Normal 3 150 2 5 2" xfId="13235" xr:uid="{7C99E6B4-D33D-47E6-B72E-DDC18C886CD9}"/>
    <cellStyle name="Normal 3 150 2 5 2 2" xfId="13236" xr:uid="{6E5B35BA-B6B0-4421-A6EB-9C453ACF4810}"/>
    <cellStyle name="Normal 3 150 2 5 3" xfId="13237" xr:uid="{F8F632D0-70E7-49E1-ACC9-B8451CB436B6}"/>
    <cellStyle name="Normal 3 150 2 6" xfId="13238" xr:uid="{1DB4447A-8241-4B3A-B678-0F1B8EB495CF}"/>
    <cellStyle name="Normal 3 150 2 6 2" xfId="13239" xr:uid="{4BD91EF0-5E07-4F36-8F65-05847B1C6055}"/>
    <cellStyle name="Normal 3 150 2 6 2 2" xfId="13240" xr:uid="{1D1C3FE6-0AF6-4807-9FF6-353451B3936A}"/>
    <cellStyle name="Normal 3 150 2 6 3" xfId="13241" xr:uid="{F2DB9F7A-3381-4173-A462-D93E23679C84}"/>
    <cellStyle name="Normal 3 150 2 7" xfId="13242" xr:uid="{D0C1DE98-A40D-4D95-B5A8-917412BE3EB5}"/>
    <cellStyle name="Normal 3 150 2 7 2" xfId="13243" xr:uid="{BD3CF190-8889-455E-B9CA-B7216D45EB80}"/>
    <cellStyle name="Normal 3 150 2 8" xfId="13244" xr:uid="{8F9FF00A-E15F-466C-A2BD-4CD0463B3C5E}"/>
    <cellStyle name="Normal 3 150 2_15NS" xfId="13245" xr:uid="{F8AAE007-FE9F-4F45-ACE0-A3DED70FA46F}"/>
    <cellStyle name="Normal 3 150 3" xfId="13246" xr:uid="{16AD4D88-E567-431F-82EE-8F6904B5718E}"/>
    <cellStyle name="Normal 3 150 3 2" xfId="13247" xr:uid="{7312B94B-ABE3-4E12-8816-C4AF51B99872}"/>
    <cellStyle name="Normal 3 150 3 2 2" xfId="13248" xr:uid="{1BC20676-22B5-4C6C-838D-B175A00049EA}"/>
    <cellStyle name="Normal 3 150 3 2 2 2" xfId="13249" xr:uid="{7917B758-9827-421A-8E7A-29404C44CF5C}"/>
    <cellStyle name="Normal 3 150 3 2 3" xfId="13250" xr:uid="{6623C71F-6A7F-44B5-92AD-7EC9F8A6BD82}"/>
    <cellStyle name="Normal 3 150 3 3" xfId="13251" xr:uid="{1BACA269-85D4-4B7D-97A5-1AFDED3F94A0}"/>
    <cellStyle name="Normal 3 150 3 3 2" xfId="13252" xr:uid="{02A6290E-5509-4CAA-89E9-91E1C02B1AF0}"/>
    <cellStyle name="Normal 3 150 3 3 2 2" xfId="13253" xr:uid="{8480670B-7269-45A6-A08D-879D5FB05A50}"/>
    <cellStyle name="Normal 3 150 3 3 3" xfId="13254" xr:uid="{AF7926D5-F2AE-4451-A827-AA2493676396}"/>
    <cellStyle name="Normal 3 150 3 4" xfId="13255" xr:uid="{680A82E1-4A62-480E-AA18-1952501D3B04}"/>
    <cellStyle name="Normal 3 150 3 4 2" xfId="13256" xr:uid="{7E86DCAC-6877-43B8-A782-4A706DD7FF21}"/>
    <cellStyle name="Normal 3 150 3 5" xfId="13257" xr:uid="{A7F64B23-A643-4F26-8340-2EA99014B3E9}"/>
    <cellStyle name="Normal 3 150 4" xfId="13258" xr:uid="{AA19E543-1271-4BF7-AE4C-1D784B7940AC}"/>
    <cellStyle name="Normal 3 150 4 2" xfId="13259" xr:uid="{6E748C33-FC45-44CE-8C54-9D457B981DF9}"/>
    <cellStyle name="Normal 3 150 4 2 2" xfId="13260" xr:uid="{84190D6E-AF28-43ED-AE0A-9429FFE56A17}"/>
    <cellStyle name="Normal 3 150 4 2 2 2" xfId="13261" xr:uid="{F4F0EF19-7188-46CC-9804-AB855C5DD645}"/>
    <cellStyle name="Normal 3 150 4 2 3" xfId="13262" xr:uid="{ED022858-8B97-4DDC-9168-092EDA23BD51}"/>
    <cellStyle name="Normal 3 150 4 3" xfId="13263" xr:uid="{EAAFF432-BF9A-4F10-A788-0E2326F633B2}"/>
    <cellStyle name="Normal 3 150 4 3 2" xfId="13264" xr:uid="{7E9E42D9-80BF-4695-BD26-966CF0089854}"/>
    <cellStyle name="Normal 3 150 4 3 2 2" xfId="13265" xr:uid="{BB1E63B7-5C0E-46A9-9194-0F6E722F834E}"/>
    <cellStyle name="Normal 3 150 4 3 3" xfId="13266" xr:uid="{238232A2-0F29-4855-90C9-6F03F6FA4C59}"/>
    <cellStyle name="Normal 3 150 4 4" xfId="13267" xr:uid="{01D3C6A5-15BF-451C-90EC-B933391525E0}"/>
    <cellStyle name="Normal 3 150 4 4 2" xfId="13268" xr:uid="{6A5A9BE4-953C-4AAA-A3E8-960B032C9487}"/>
    <cellStyle name="Normal 3 150 4 5" xfId="13269" xr:uid="{E3167B06-69F2-499B-A065-B29D928A1235}"/>
    <cellStyle name="Normal 3 150 5" xfId="13270" xr:uid="{D45EA2D2-030A-44DC-9F90-2283998B5177}"/>
    <cellStyle name="Normal 3 150 5 2" xfId="13271" xr:uid="{91AF3029-5177-454C-B258-F02B6FEC626E}"/>
    <cellStyle name="Normal 3 150 5 2 2" xfId="13272" xr:uid="{F41839B9-9BD0-46ED-851A-C81C8DA22207}"/>
    <cellStyle name="Normal 3 150 5 2 2 2" xfId="13273" xr:uid="{20C21C31-6F74-4A7A-B1BF-AFC1441DED1D}"/>
    <cellStyle name="Normal 3 150 5 2 3" xfId="13274" xr:uid="{C5932031-36A3-434A-8445-6CE2454669A0}"/>
    <cellStyle name="Normal 3 150 5 3" xfId="13275" xr:uid="{156DBC9B-888B-4FC3-B423-6B4D23E49D59}"/>
    <cellStyle name="Normal 3 150 5 3 2" xfId="13276" xr:uid="{E19E72CE-9AFC-4A76-BE89-544BFA361D7D}"/>
    <cellStyle name="Normal 3 150 5 3 2 2" xfId="13277" xr:uid="{EC9C2B46-63E0-4A35-8E32-54D260FAD876}"/>
    <cellStyle name="Normal 3 150 5 3 3" xfId="13278" xr:uid="{0BBC516F-0F33-4C59-87D5-E33C9D63E658}"/>
    <cellStyle name="Normal 3 150 5 4" xfId="13279" xr:uid="{AF0AC634-0A09-4C8C-89B2-B13933F2DD7B}"/>
    <cellStyle name="Normal 3 150 5 4 2" xfId="13280" xr:uid="{27A2A9BB-8701-4A3E-8557-C4BF42C3CCE5}"/>
    <cellStyle name="Normal 3 150 5 5" xfId="13281" xr:uid="{B18A5938-AB6C-454A-A75B-A595A7E08804}"/>
    <cellStyle name="Normal 3 150 6" xfId="13282" xr:uid="{C6FD2C26-5318-4641-B629-8523424CEB9D}"/>
    <cellStyle name="Normal 3 150 6 2" xfId="13283" xr:uid="{3631290C-D261-4174-A182-F602F7D2B1AB}"/>
    <cellStyle name="Normal 3 150 6 2 2" xfId="13284" xr:uid="{3573BCC7-0DBD-4166-94BE-D4AE87710EBB}"/>
    <cellStyle name="Normal 3 150 6 3" xfId="13285" xr:uid="{D2293B31-C4E3-4E02-892B-8B784E2BF60F}"/>
    <cellStyle name="Normal 3 150 7" xfId="13286" xr:uid="{66867B3D-AB21-4690-8898-8975AAD97A1A}"/>
    <cellStyle name="Normal 3 150 7 2" xfId="13287" xr:uid="{603C87A2-895D-4B7C-95C4-97BCA453ABC4}"/>
    <cellStyle name="Normal 3 150 7 2 2" xfId="13288" xr:uid="{6B7DEB04-6D5F-4261-80F9-8A55943B6DE1}"/>
    <cellStyle name="Normal 3 150 7 3" xfId="13289" xr:uid="{1576DC6F-C996-43E7-A6A1-167A0A95DD61}"/>
    <cellStyle name="Normal 3 150 8" xfId="13290" xr:uid="{2F2EC79E-B132-4E0D-B825-ECFE5EC93392}"/>
    <cellStyle name="Normal 3 150 8 2" xfId="13291" xr:uid="{7237E728-94E5-4A4F-9CC8-4D1E4EBE659A}"/>
    <cellStyle name="Normal 3 150 9" xfId="13292" xr:uid="{6CB3C650-2668-4F1F-BD19-C58E26C6ACFD}"/>
    <cellStyle name="Normal 3 150_05DS" xfId="13293" xr:uid="{4B60CD4F-D616-4E0D-A4ED-F56C76D0024B}"/>
    <cellStyle name="Normal 3 151" xfId="13294" xr:uid="{5CB53A3D-B0AB-4FEF-9341-D7FA42CEFCA1}"/>
    <cellStyle name="Normal 3 151 2" xfId="13295" xr:uid="{802AE69D-7919-490B-A084-3AD445E8E264}"/>
    <cellStyle name="Normal 3 151 2 2" xfId="13296" xr:uid="{BCAEBE98-FF66-461C-AFC2-27308A94D96C}"/>
    <cellStyle name="Normal 3 151 2 2 2" xfId="13297" xr:uid="{34071F96-2330-4172-B5A9-937B660A71E7}"/>
    <cellStyle name="Normal 3 151 2 2 2 2" xfId="13298" xr:uid="{2388D250-F4C9-4549-9934-AC99B54EDB84}"/>
    <cellStyle name="Normal 3 151 2 2 2 2 2" xfId="13299" xr:uid="{FF57920C-375E-4248-AC4F-EEDF746665FD}"/>
    <cellStyle name="Normal 3 151 2 2 2 3" xfId="13300" xr:uid="{639FB907-749F-4CCB-BE69-43E7501959A8}"/>
    <cellStyle name="Normal 3 151 2 2 3" xfId="13301" xr:uid="{1E5F8CD5-E73B-48E8-88A0-E73CEA4350A1}"/>
    <cellStyle name="Normal 3 151 2 2 3 2" xfId="13302" xr:uid="{28284E47-2346-4F26-BD8F-5ED6D8631F99}"/>
    <cellStyle name="Normal 3 151 2 2 3 2 2" xfId="13303" xr:uid="{326A7E2E-7740-4EDD-B908-87FB29D67444}"/>
    <cellStyle name="Normal 3 151 2 2 3 3" xfId="13304" xr:uid="{F4259E09-557E-44EB-9B6C-BA0461095296}"/>
    <cellStyle name="Normal 3 151 2 2 4" xfId="13305" xr:uid="{063FEEA9-1301-4954-92A1-B13EA6A02963}"/>
    <cellStyle name="Normal 3 151 2 2 4 2" xfId="13306" xr:uid="{0AB87806-27FC-423B-9A10-5752619F6307}"/>
    <cellStyle name="Normal 3 151 2 2 5" xfId="13307" xr:uid="{EF615E03-A370-4C6F-B051-65701D6FB600}"/>
    <cellStyle name="Normal 3 151 2 3" xfId="13308" xr:uid="{A5594C31-B9B2-4A6A-AD8A-F0736529397B}"/>
    <cellStyle name="Normal 3 151 2 3 2" xfId="13309" xr:uid="{622E76E5-4003-4EE9-97D4-F157FD7775D9}"/>
    <cellStyle name="Normal 3 151 2 3 2 2" xfId="13310" xr:uid="{074B945D-1525-478A-9F81-C3A3586FBBC9}"/>
    <cellStyle name="Normal 3 151 2 3 2 2 2" xfId="13311" xr:uid="{B0938B8C-F1E0-4BCC-82D6-E7A6D7529F0C}"/>
    <cellStyle name="Normal 3 151 2 3 2 3" xfId="13312" xr:uid="{5E7D0A66-38CD-441B-8F69-D0909DBC5282}"/>
    <cellStyle name="Normal 3 151 2 3 3" xfId="13313" xr:uid="{61195739-C026-4164-B43D-60B205D2C9D8}"/>
    <cellStyle name="Normal 3 151 2 3 3 2" xfId="13314" xr:uid="{6AD7EC29-0993-4678-9BC3-D8979377A186}"/>
    <cellStyle name="Normal 3 151 2 3 3 2 2" xfId="13315" xr:uid="{5779E433-D0B2-4845-8F66-6DF012D4085E}"/>
    <cellStyle name="Normal 3 151 2 3 3 3" xfId="13316" xr:uid="{3B33C8BD-374E-4683-9370-13D23208F165}"/>
    <cellStyle name="Normal 3 151 2 3 4" xfId="13317" xr:uid="{989B238F-E706-4537-8613-DAF4B985459C}"/>
    <cellStyle name="Normal 3 151 2 3 4 2" xfId="13318" xr:uid="{FAC8A4C6-60B3-473B-90D1-40E701289EC1}"/>
    <cellStyle name="Normal 3 151 2 3 5" xfId="13319" xr:uid="{3592E50C-DFD3-42E7-9751-BAF6ED841F65}"/>
    <cellStyle name="Normal 3 151 2 4" xfId="13320" xr:uid="{3E842335-7EB0-4F52-8370-7A61E859E803}"/>
    <cellStyle name="Normal 3 151 2 4 2" xfId="13321" xr:uid="{00984099-7C1C-4FBF-B38D-7C8BE38ACD38}"/>
    <cellStyle name="Normal 3 151 2 4 2 2" xfId="13322" xr:uid="{88D5FF09-1F58-46D0-827F-EDD91E485F25}"/>
    <cellStyle name="Normal 3 151 2 4 2 2 2" xfId="13323" xr:uid="{ADBB8406-E39C-467D-937F-E9E664FC8EDF}"/>
    <cellStyle name="Normal 3 151 2 4 2 3" xfId="13324" xr:uid="{27BE72D2-8C9B-4AB3-A958-A31B70BC47A2}"/>
    <cellStyle name="Normal 3 151 2 4 3" xfId="13325" xr:uid="{BE318A2A-E826-44A9-B865-A872BA3F09EB}"/>
    <cellStyle name="Normal 3 151 2 4 3 2" xfId="13326" xr:uid="{59E3FC3D-4E75-4C18-8C7A-5AB9C981AFE8}"/>
    <cellStyle name="Normal 3 151 2 4 3 2 2" xfId="13327" xr:uid="{D299F95C-10D9-41C1-9CB8-C65EAA8E0E1E}"/>
    <cellStyle name="Normal 3 151 2 4 3 3" xfId="13328" xr:uid="{5CA3E286-C0F3-4300-A04E-437F1B1C73D9}"/>
    <cellStyle name="Normal 3 151 2 4 4" xfId="13329" xr:uid="{E2A82256-070E-4E2A-A113-7FFEFE5256E1}"/>
    <cellStyle name="Normal 3 151 2 4 4 2" xfId="13330" xr:uid="{CBBF2A84-0C6A-47B2-837B-A4D81E075BD3}"/>
    <cellStyle name="Normal 3 151 2 4 5" xfId="13331" xr:uid="{4ED4C401-E92D-4A68-8F99-AE71718F5D51}"/>
    <cellStyle name="Normal 3 151 2 5" xfId="13332" xr:uid="{597EBA7D-B59C-41DE-9040-B37DC50D46E9}"/>
    <cellStyle name="Normal 3 151 2 5 2" xfId="13333" xr:uid="{47E684B9-1845-4B70-BB46-CD0EB408F1B0}"/>
    <cellStyle name="Normal 3 151 2 5 2 2" xfId="13334" xr:uid="{324F1B35-1EEE-4D8C-96D8-A6BA6F6C50DF}"/>
    <cellStyle name="Normal 3 151 2 5 3" xfId="13335" xr:uid="{66395D1F-32E3-4B64-B04D-2817C724F746}"/>
    <cellStyle name="Normal 3 151 2 6" xfId="13336" xr:uid="{1A180F7F-1883-43A1-9EF8-F94F5C1B243D}"/>
    <cellStyle name="Normal 3 151 2 6 2" xfId="13337" xr:uid="{FAA0D54D-BE79-4054-BF7E-96D7EB0C3648}"/>
    <cellStyle name="Normal 3 151 2 6 2 2" xfId="13338" xr:uid="{BD556CA8-BEF1-4651-AE42-D08026779666}"/>
    <cellStyle name="Normal 3 151 2 6 3" xfId="13339" xr:uid="{13BB2A91-6AF0-4FA5-9CC3-DD50703332BA}"/>
    <cellStyle name="Normal 3 151 2 7" xfId="13340" xr:uid="{DDE2F1E8-BDBF-4060-BF9D-2C2158C95427}"/>
    <cellStyle name="Normal 3 151 2 7 2" xfId="13341" xr:uid="{910E3C77-5CC9-453E-8AF9-1728EB3DB37B}"/>
    <cellStyle name="Normal 3 151 2 8" xfId="13342" xr:uid="{F69DAFBA-F4E6-4DDA-BCF6-9628CB3756F8}"/>
    <cellStyle name="Normal 3 151 2_15NS" xfId="13343" xr:uid="{146654EA-C965-405E-A12B-1B7DBAFD1AC5}"/>
    <cellStyle name="Normal 3 151 3" xfId="13344" xr:uid="{AB7D0178-CE0F-4B65-A4B7-3A57BF1974B0}"/>
    <cellStyle name="Normal 3 151 3 2" xfId="13345" xr:uid="{381D981D-32AF-4FD6-AAD8-1540AFA59D81}"/>
    <cellStyle name="Normal 3 151 3 2 2" xfId="13346" xr:uid="{E6C4006F-4BAD-4A83-86A6-41FA50156FF0}"/>
    <cellStyle name="Normal 3 151 3 2 2 2" xfId="13347" xr:uid="{9DEB0D64-7FAE-430B-92F4-C4CE41517594}"/>
    <cellStyle name="Normal 3 151 3 2 3" xfId="13348" xr:uid="{09F15BBB-F491-45E7-B29D-7ADC5AB1FFE2}"/>
    <cellStyle name="Normal 3 151 3 3" xfId="13349" xr:uid="{B45A9349-4546-44D3-985F-95416CEE3D88}"/>
    <cellStyle name="Normal 3 151 3 3 2" xfId="13350" xr:uid="{EAE7B945-51B4-4C7B-A78D-D37DDBA87998}"/>
    <cellStyle name="Normal 3 151 3 3 2 2" xfId="13351" xr:uid="{D2468728-EBD4-4B72-B78F-8B6ACEF8E247}"/>
    <cellStyle name="Normal 3 151 3 3 3" xfId="13352" xr:uid="{F2B85B40-F3C3-4FFE-AF5C-DCF6FBFBF879}"/>
    <cellStyle name="Normal 3 151 3 4" xfId="13353" xr:uid="{D14C78B4-2B37-43F7-B6FE-EFC9FE2DD63B}"/>
    <cellStyle name="Normal 3 151 3 4 2" xfId="13354" xr:uid="{3A6197BD-DF43-4C5C-A3B9-251F4D529949}"/>
    <cellStyle name="Normal 3 151 3 5" xfId="13355" xr:uid="{187F494D-9DDA-4FFA-9BC7-4BC93EC1AAB6}"/>
    <cellStyle name="Normal 3 151 4" xfId="13356" xr:uid="{3A75A396-1802-48B0-9637-E609E25036FC}"/>
    <cellStyle name="Normal 3 151 4 2" xfId="13357" xr:uid="{FB402D2A-829F-406E-A147-8E9D3ADDEDB4}"/>
    <cellStyle name="Normal 3 151 4 2 2" xfId="13358" xr:uid="{ECD4D2B9-0422-4546-8ED7-0FB733CDE0A7}"/>
    <cellStyle name="Normal 3 151 4 2 2 2" xfId="13359" xr:uid="{6E8725FB-7E7E-4ACE-9D48-20639C286459}"/>
    <cellStyle name="Normal 3 151 4 2 3" xfId="13360" xr:uid="{B7FF0B6A-6050-4F4E-8A43-4620D1DD7058}"/>
    <cellStyle name="Normal 3 151 4 3" xfId="13361" xr:uid="{AC79A379-8B8F-4D96-8126-13822C85383E}"/>
    <cellStyle name="Normal 3 151 4 3 2" xfId="13362" xr:uid="{3679376B-B8DC-41CC-839A-6B2A761E5766}"/>
    <cellStyle name="Normal 3 151 4 3 2 2" xfId="13363" xr:uid="{B61C4517-AB41-421F-B09B-EFE3BDDB9189}"/>
    <cellStyle name="Normal 3 151 4 3 3" xfId="13364" xr:uid="{EF15EB45-DC03-43E0-9BA7-12338C940B38}"/>
    <cellStyle name="Normal 3 151 4 4" xfId="13365" xr:uid="{1003B839-4BC8-439F-8052-92594838901A}"/>
    <cellStyle name="Normal 3 151 4 4 2" xfId="13366" xr:uid="{44B64049-E85E-4D32-AFE4-81A6BE51A92E}"/>
    <cellStyle name="Normal 3 151 4 5" xfId="13367" xr:uid="{0A2088E6-7867-4FBE-BAF8-A2F2890A4811}"/>
    <cellStyle name="Normal 3 151 5" xfId="13368" xr:uid="{098DA5FD-96FA-4A65-8830-D7D8F1364E90}"/>
    <cellStyle name="Normal 3 151 5 2" xfId="13369" xr:uid="{3EF21BF0-8923-4B8B-B4F3-6574CCEE9A58}"/>
    <cellStyle name="Normal 3 151 5 2 2" xfId="13370" xr:uid="{44802794-A73F-4AC4-A97F-3F93B9970D8F}"/>
    <cellStyle name="Normal 3 151 5 2 2 2" xfId="13371" xr:uid="{71E88F36-D769-4612-B6C4-AC4EC7FEEE6D}"/>
    <cellStyle name="Normal 3 151 5 2 3" xfId="13372" xr:uid="{C71C97CC-7023-4533-9A07-6CA56857B320}"/>
    <cellStyle name="Normal 3 151 5 3" xfId="13373" xr:uid="{47EE8257-9AC7-490F-9F4B-59BF40E71FB0}"/>
    <cellStyle name="Normal 3 151 5 3 2" xfId="13374" xr:uid="{0E964A06-7588-4321-B096-F88C5E024167}"/>
    <cellStyle name="Normal 3 151 5 3 2 2" xfId="13375" xr:uid="{353063E1-6518-4321-8738-38DD67C2287E}"/>
    <cellStyle name="Normal 3 151 5 3 3" xfId="13376" xr:uid="{721E4ACD-56CA-42E1-8966-815A950C573F}"/>
    <cellStyle name="Normal 3 151 5 4" xfId="13377" xr:uid="{7C661BCB-ED35-40C4-91D9-7ED621246B4A}"/>
    <cellStyle name="Normal 3 151 5 4 2" xfId="13378" xr:uid="{B3C6195F-7EAF-42EF-9244-9E37C7885FD8}"/>
    <cellStyle name="Normal 3 151 5 5" xfId="13379" xr:uid="{C8B9FF37-D525-4104-9508-922D4653770C}"/>
    <cellStyle name="Normal 3 151 6" xfId="13380" xr:uid="{1269996D-9E9A-4F20-9D52-335C9F5419FE}"/>
    <cellStyle name="Normal 3 151 6 2" xfId="13381" xr:uid="{AEB1DA4A-3C1B-4403-AC63-DC3DC31D22F2}"/>
    <cellStyle name="Normal 3 151 6 2 2" xfId="13382" xr:uid="{37972695-7453-4556-9632-7B8DFFF96514}"/>
    <cellStyle name="Normal 3 151 6 3" xfId="13383" xr:uid="{1E7B31A9-EB6D-4E02-BE70-DED17E690C3B}"/>
    <cellStyle name="Normal 3 151 7" xfId="13384" xr:uid="{0C7BCBD2-62DA-4950-BB7E-A43802EE9B82}"/>
    <cellStyle name="Normal 3 151 7 2" xfId="13385" xr:uid="{CE1FEF57-C9DA-4920-BCE2-929E77A9E039}"/>
    <cellStyle name="Normal 3 151 7 2 2" xfId="13386" xr:uid="{64C82305-C5A9-4599-8BF7-176E62D82D23}"/>
    <cellStyle name="Normal 3 151 7 3" xfId="13387" xr:uid="{F8A93E97-255F-4A25-8E1C-BE4D42A346EA}"/>
    <cellStyle name="Normal 3 151 8" xfId="13388" xr:uid="{8F8A8FCE-FB1B-4682-A95F-100E1F7E600D}"/>
    <cellStyle name="Normal 3 151 8 2" xfId="13389" xr:uid="{3267C4A1-E148-41C3-B683-FD34AF37FDA7}"/>
    <cellStyle name="Normal 3 151 9" xfId="13390" xr:uid="{3A64159A-5787-4602-B8AE-0B4EF5D9718B}"/>
    <cellStyle name="Normal 3 151_05DS" xfId="13391" xr:uid="{9842A872-8168-43DC-9837-B923E49FEFA9}"/>
    <cellStyle name="Normal 3 152" xfId="13392" xr:uid="{7C721F66-17F1-4765-893E-1800D472D871}"/>
    <cellStyle name="Normal 3 152 2" xfId="13393" xr:uid="{3C7B9A5B-AF20-4F92-9DFB-A9619598C544}"/>
    <cellStyle name="Normal 3 152 2 2" xfId="13394" xr:uid="{7572A3E6-FB76-4E48-BFF2-95C34100F2A9}"/>
    <cellStyle name="Normal 3 152 2 2 2" xfId="13395" xr:uid="{7BA09384-C018-47BA-8AD7-715912DA7418}"/>
    <cellStyle name="Normal 3 152 2 2 2 2" xfId="13396" xr:uid="{8CDB9D9B-1B41-4586-A700-C3034DB353B5}"/>
    <cellStyle name="Normal 3 152 2 2 2 2 2" xfId="13397" xr:uid="{56DD213A-425E-4864-AFE6-B31F2454E3AF}"/>
    <cellStyle name="Normal 3 152 2 2 2 3" xfId="13398" xr:uid="{23E35354-DEE5-4302-AA61-63EA6197E54F}"/>
    <cellStyle name="Normal 3 152 2 2 3" xfId="13399" xr:uid="{0A0674C5-0967-4825-A614-986A0F128DCF}"/>
    <cellStyle name="Normal 3 152 2 2 3 2" xfId="13400" xr:uid="{D4F325BA-6742-4654-BDE6-5747F52F013E}"/>
    <cellStyle name="Normal 3 152 2 2 3 2 2" xfId="13401" xr:uid="{A84E09B5-74CD-400A-AF25-198E4A2DC38E}"/>
    <cellStyle name="Normal 3 152 2 2 3 3" xfId="13402" xr:uid="{E6554EB4-F68C-4FF0-9CC9-3AC037BD0275}"/>
    <cellStyle name="Normal 3 152 2 2 4" xfId="13403" xr:uid="{71338D53-41D9-4B07-A4C4-85084FF65D0D}"/>
    <cellStyle name="Normal 3 152 2 2 4 2" xfId="13404" xr:uid="{13964D2C-36F6-4E60-9886-096265A9475E}"/>
    <cellStyle name="Normal 3 152 2 2 5" xfId="13405" xr:uid="{AD1EAAE7-2513-4BA0-9D1A-7179AFD2ECB9}"/>
    <cellStyle name="Normal 3 152 2 3" xfId="13406" xr:uid="{6D24AB31-E3D1-428C-8069-286B5B61D4A0}"/>
    <cellStyle name="Normal 3 152 2 3 2" xfId="13407" xr:uid="{8E602711-F076-4A44-A80B-B0CB7B694E68}"/>
    <cellStyle name="Normal 3 152 2 3 2 2" xfId="13408" xr:uid="{D4E72278-6A82-4A48-AFE4-B73F340CEF9F}"/>
    <cellStyle name="Normal 3 152 2 3 2 2 2" xfId="13409" xr:uid="{E4E0E29C-F332-4F9F-822D-4AC319EB1A5E}"/>
    <cellStyle name="Normal 3 152 2 3 2 3" xfId="13410" xr:uid="{9E217E40-5D00-4E08-B186-866D103A2711}"/>
    <cellStyle name="Normal 3 152 2 3 3" xfId="13411" xr:uid="{B40AA2FC-C537-495B-9660-BD9B1B9AF9E0}"/>
    <cellStyle name="Normal 3 152 2 3 3 2" xfId="13412" xr:uid="{84DE7FD8-E477-426C-AEB8-0F01C4A2694C}"/>
    <cellStyle name="Normal 3 152 2 3 3 2 2" xfId="13413" xr:uid="{4C0F7E16-176C-4D9C-A34C-4D2DD4922861}"/>
    <cellStyle name="Normal 3 152 2 3 3 3" xfId="13414" xr:uid="{2F801FFA-44AB-4CC1-AB6F-E90862143E11}"/>
    <cellStyle name="Normal 3 152 2 3 4" xfId="13415" xr:uid="{21A3C323-2CD6-4AED-A7CC-E6C44F43A1A8}"/>
    <cellStyle name="Normal 3 152 2 3 4 2" xfId="13416" xr:uid="{32A2CC3D-B9C2-4C44-A6BF-C2ABE1150C5F}"/>
    <cellStyle name="Normal 3 152 2 3 5" xfId="13417" xr:uid="{F2AC97A7-FEF0-4D7D-91A1-9E8F54B0BBC6}"/>
    <cellStyle name="Normal 3 152 2 4" xfId="13418" xr:uid="{5C0FA3BD-EA0F-48AD-B605-684F18AAE6DF}"/>
    <cellStyle name="Normal 3 152 2 4 2" xfId="13419" xr:uid="{AE4AD457-4179-4AE8-9846-C39C3FF9FED0}"/>
    <cellStyle name="Normal 3 152 2 4 2 2" xfId="13420" xr:uid="{A5F097B0-6913-4BFB-949C-7CB41459D84F}"/>
    <cellStyle name="Normal 3 152 2 4 2 2 2" xfId="13421" xr:uid="{73813006-7ADE-4602-AA0C-09EAB9DFFAED}"/>
    <cellStyle name="Normal 3 152 2 4 2 3" xfId="13422" xr:uid="{4EEE1F5F-4E85-4684-B724-4CD6473C49B8}"/>
    <cellStyle name="Normal 3 152 2 4 3" xfId="13423" xr:uid="{BE592443-6398-4685-BEF3-114C231CE744}"/>
    <cellStyle name="Normal 3 152 2 4 3 2" xfId="13424" xr:uid="{ADBCABF5-883E-481A-99BD-9BE2036432B5}"/>
    <cellStyle name="Normal 3 152 2 4 3 2 2" xfId="13425" xr:uid="{F4B5FB18-2177-4E97-82E9-D98019D0643D}"/>
    <cellStyle name="Normal 3 152 2 4 3 3" xfId="13426" xr:uid="{7C0B6195-3D53-45BA-B0DD-841552608E85}"/>
    <cellStyle name="Normal 3 152 2 4 4" xfId="13427" xr:uid="{1368E7EE-ACC7-4178-8C82-50C6903F6E7B}"/>
    <cellStyle name="Normal 3 152 2 4 4 2" xfId="13428" xr:uid="{2C7EA0CC-AF9C-45B2-B38B-684335810B3F}"/>
    <cellStyle name="Normal 3 152 2 4 5" xfId="13429" xr:uid="{CE96D8D0-A501-4C14-B008-6FC25A5DFDEE}"/>
    <cellStyle name="Normal 3 152 2 5" xfId="13430" xr:uid="{6EDD4DAC-90CB-4438-90D2-FCAFA7D482BB}"/>
    <cellStyle name="Normal 3 152 2 5 2" xfId="13431" xr:uid="{FCDCB491-F97C-41F9-A1FA-DFA1A3517C80}"/>
    <cellStyle name="Normal 3 152 2 5 2 2" xfId="13432" xr:uid="{C1C37C6C-194D-4021-8823-B4FD696B9AF8}"/>
    <cellStyle name="Normal 3 152 2 5 3" xfId="13433" xr:uid="{C14C7A43-11FA-4945-8907-260ACDF40E97}"/>
    <cellStyle name="Normal 3 152 2 6" xfId="13434" xr:uid="{BDD87086-F6F1-450D-A850-FBC9EAE3F3A4}"/>
    <cellStyle name="Normal 3 152 2 6 2" xfId="13435" xr:uid="{41A0812A-B6F0-452D-B61F-0797A088C442}"/>
    <cellStyle name="Normal 3 152 2 6 2 2" xfId="13436" xr:uid="{008FC46C-77F1-40A2-9042-AEB88A90B7DC}"/>
    <cellStyle name="Normal 3 152 2 6 3" xfId="13437" xr:uid="{040D6AE0-1BEA-428B-9E97-61CE2B0D8EE3}"/>
    <cellStyle name="Normal 3 152 2 7" xfId="13438" xr:uid="{5022FDD8-C9F9-41C0-AA4F-1F764267DD17}"/>
    <cellStyle name="Normal 3 152 2 7 2" xfId="13439" xr:uid="{4C079755-CEE4-497D-9A6D-80AD4356B76A}"/>
    <cellStyle name="Normal 3 152 2 8" xfId="13440" xr:uid="{02DD707B-9063-4BA9-BF74-EAA88596B986}"/>
    <cellStyle name="Normal 3 152 2_15NS" xfId="13441" xr:uid="{4732E8F1-1EF8-4A3B-B2EB-37EA245509DA}"/>
    <cellStyle name="Normal 3 152 3" xfId="13442" xr:uid="{FCBA4D9B-64E5-4056-A44E-E8B384713A39}"/>
    <cellStyle name="Normal 3 152 3 2" xfId="13443" xr:uid="{D028A338-F4A6-4E2F-82A5-8995BBAD0377}"/>
    <cellStyle name="Normal 3 152 3 2 2" xfId="13444" xr:uid="{08004175-BFFC-45C8-80EF-7EE6FBF8FE64}"/>
    <cellStyle name="Normal 3 152 3 2 2 2" xfId="13445" xr:uid="{C43E768B-B67F-44F2-91B6-081C057378A7}"/>
    <cellStyle name="Normal 3 152 3 2 3" xfId="13446" xr:uid="{8769F323-AD52-4D98-8700-997F2A391474}"/>
    <cellStyle name="Normal 3 152 3 3" xfId="13447" xr:uid="{68685E9B-7903-4334-86AF-A1E601CFCA57}"/>
    <cellStyle name="Normal 3 152 3 3 2" xfId="13448" xr:uid="{76A99C30-40AC-4E94-AFC5-78117E027C02}"/>
    <cellStyle name="Normal 3 152 3 3 2 2" xfId="13449" xr:uid="{40A5D2BC-1928-477E-B57C-0322A4C2BC0F}"/>
    <cellStyle name="Normal 3 152 3 3 3" xfId="13450" xr:uid="{F4D10B4D-BEED-4011-92BC-51D9C92A1E64}"/>
    <cellStyle name="Normal 3 152 3 4" xfId="13451" xr:uid="{8869138F-4A02-4FFC-924D-F73CB9A59CF4}"/>
    <cellStyle name="Normal 3 152 3 4 2" xfId="13452" xr:uid="{42EAEF01-8DFA-471D-B807-9317945D8C10}"/>
    <cellStyle name="Normal 3 152 3 5" xfId="13453" xr:uid="{3E47101F-BA6F-4A46-B91B-6FBDCBBA84B1}"/>
    <cellStyle name="Normal 3 152 4" xfId="13454" xr:uid="{39B55AF5-2F5D-464D-8A38-6AAFB8AA3E45}"/>
    <cellStyle name="Normal 3 152 4 2" xfId="13455" xr:uid="{9EC236DD-8EEE-4968-8075-2F47BE46C61A}"/>
    <cellStyle name="Normal 3 152 4 2 2" xfId="13456" xr:uid="{994F69E1-2A35-4F88-8C2A-439E737790FD}"/>
    <cellStyle name="Normal 3 152 4 2 2 2" xfId="13457" xr:uid="{0EC82288-7523-482A-8EDE-461C9DA0C920}"/>
    <cellStyle name="Normal 3 152 4 2 3" xfId="13458" xr:uid="{E5B0B938-4829-4A81-9993-07D40981F79F}"/>
    <cellStyle name="Normal 3 152 4 3" xfId="13459" xr:uid="{B91D5235-824A-499F-BE3A-AB848405811B}"/>
    <cellStyle name="Normal 3 152 4 3 2" xfId="13460" xr:uid="{45C76175-B5FD-4CA7-8FD7-E62BD83E47E7}"/>
    <cellStyle name="Normal 3 152 4 3 2 2" xfId="13461" xr:uid="{187BAEDA-D184-4AFA-AE47-18651186BD59}"/>
    <cellStyle name="Normal 3 152 4 3 3" xfId="13462" xr:uid="{28F17F51-99BB-405B-828C-FB3E72C18880}"/>
    <cellStyle name="Normal 3 152 4 4" xfId="13463" xr:uid="{36A6C5C0-999C-4445-9B0D-3B8CD1A7939F}"/>
    <cellStyle name="Normal 3 152 4 4 2" xfId="13464" xr:uid="{C39EA2C7-788B-4023-9504-439408EAA613}"/>
    <cellStyle name="Normal 3 152 4 5" xfId="13465" xr:uid="{F852165C-E39E-4BBB-9C1D-5BA03145286D}"/>
    <cellStyle name="Normal 3 152 5" xfId="13466" xr:uid="{CF3A4088-2CD0-4BA2-AC7D-83355E29B22C}"/>
    <cellStyle name="Normal 3 152 5 2" xfId="13467" xr:uid="{4F77D5D1-8DD9-416A-905A-65B9BA6D11D9}"/>
    <cellStyle name="Normal 3 152 5 2 2" xfId="13468" xr:uid="{77C90063-C8F6-417A-ABDF-16405D874DAE}"/>
    <cellStyle name="Normal 3 152 5 2 2 2" xfId="13469" xr:uid="{3ECEBEB0-1AEC-4636-A39C-5DA1D389A0FD}"/>
    <cellStyle name="Normal 3 152 5 2 3" xfId="13470" xr:uid="{19B82CE2-8D53-4EDE-ADFE-2EB78758F5B9}"/>
    <cellStyle name="Normal 3 152 5 3" xfId="13471" xr:uid="{4C49532A-FF7B-4D7F-9E6E-B2BA92711845}"/>
    <cellStyle name="Normal 3 152 5 3 2" xfId="13472" xr:uid="{F662D12F-CAB0-40B0-9775-015BEA73F320}"/>
    <cellStyle name="Normal 3 152 5 3 2 2" xfId="13473" xr:uid="{40D93281-FCE9-4149-873B-CAA25BF9386F}"/>
    <cellStyle name="Normal 3 152 5 3 3" xfId="13474" xr:uid="{95D10130-A5F2-431A-AC8B-F005B1F4E39A}"/>
    <cellStyle name="Normal 3 152 5 4" xfId="13475" xr:uid="{EFB0F1DA-CE2F-4FC3-BC9F-343BFC1960EC}"/>
    <cellStyle name="Normal 3 152 5 4 2" xfId="13476" xr:uid="{702ABC6D-D27D-4518-A9B7-9E8A7FADABCE}"/>
    <cellStyle name="Normal 3 152 5 5" xfId="13477" xr:uid="{302F4D58-4659-49D5-B5C1-9723B89F539A}"/>
    <cellStyle name="Normal 3 152 6" xfId="13478" xr:uid="{9738512F-3D67-4C98-9A37-A0AB6ECF517B}"/>
    <cellStyle name="Normal 3 152 6 2" xfId="13479" xr:uid="{25B80AEB-0EB3-481D-9604-E6012CFB8699}"/>
    <cellStyle name="Normal 3 152 6 2 2" xfId="13480" xr:uid="{0CA38B61-A61E-4F01-B3CB-9F760AC3C49F}"/>
    <cellStyle name="Normal 3 152 6 3" xfId="13481" xr:uid="{64353D56-8108-4CD5-AF51-D88AC9B437C5}"/>
    <cellStyle name="Normal 3 152 7" xfId="13482" xr:uid="{89ECFF8D-3B77-4DED-8193-4CFCCDD0D8DA}"/>
    <cellStyle name="Normal 3 152 7 2" xfId="13483" xr:uid="{8CB937AB-067D-4624-B456-C9CFFE6D0C62}"/>
    <cellStyle name="Normal 3 152 7 2 2" xfId="13484" xr:uid="{FFE3A521-2173-4AC9-A5C1-32FA5C6ABE30}"/>
    <cellStyle name="Normal 3 152 7 3" xfId="13485" xr:uid="{49C20B22-F50C-4B68-8124-718323AEFEC6}"/>
    <cellStyle name="Normal 3 152 8" xfId="13486" xr:uid="{314E49DA-829A-4029-804B-6DAA8DD73A15}"/>
    <cellStyle name="Normal 3 152 8 2" xfId="13487" xr:uid="{DB835D50-4697-4B6A-9C8B-2057BF61B93F}"/>
    <cellStyle name="Normal 3 152 9" xfId="13488" xr:uid="{EED52715-D5EB-4BD5-A818-627980DDA02D}"/>
    <cellStyle name="Normal 3 152_05DS" xfId="13489" xr:uid="{998721A4-97CE-4892-BC58-98BF011CDCB4}"/>
    <cellStyle name="Normal 3 153" xfId="13490" xr:uid="{5287EE31-D8FB-48C6-8C6B-E368FDDCEB3F}"/>
    <cellStyle name="Normal 3 153 2" xfId="13491" xr:uid="{6E105E67-C883-4AE0-B796-214E5F473A0D}"/>
    <cellStyle name="Normal 3 153 2 2" xfId="13492" xr:uid="{0BA6CC03-4D92-4BC1-B84F-27D9D33D384B}"/>
    <cellStyle name="Normal 3 153 2 2 2" xfId="13493" xr:uid="{3642ED63-54E7-47CC-9590-14E4DAC516C4}"/>
    <cellStyle name="Normal 3 153 2 2 2 2" xfId="13494" xr:uid="{37BC2596-E3AD-42E0-B297-7A4146417A52}"/>
    <cellStyle name="Normal 3 153 2 2 2 2 2" xfId="13495" xr:uid="{1897FB1D-8146-4281-AF0B-3B672C2A3B9B}"/>
    <cellStyle name="Normal 3 153 2 2 2 3" xfId="13496" xr:uid="{3A198B17-8DB5-46F3-B115-9493434E4FA5}"/>
    <cellStyle name="Normal 3 153 2 2 3" xfId="13497" xr:uid="{AC404EFB-3F9D-429F-BA79-7F072E30ABB4}"/>
    <cellStyle name="Normal 3 153 2 2 3 2" xfId="13498" xr:uid="{CB28A321-8F64-43E6-8F58-6DD562011173}"/>
    <cellStyle name="Normal 3 153 2 2 3 2 2" xfId="13499" xr:uid="{4687E24B-FDD7-4236-B430-960DA9A44E91}"/>
    <cellStyle name="Normal 3 153 2 2 3 3" xfId="13500" xr:uid="{14E88D05-C9C8-44C1-8F84-43586FC239B6}"/>
    <cellStyle name="Normal 3 153 2 2 4" xfId="13501" xr:uid="{A5079DAC-88A2-4841-A77E-A1EB8B7C1E98}"/>
    <cellStyle name="Normal 3 153 2 2 4 2" xfId="13502" xr:uid="{0C31FD41-0612-46A3-B9CE-B8FFA773122F}"/>
    <cellStyle name="Normal 3 153 2 2 5" xfId="13503" xr:uid="{02979A65-7C1F-4064-A5AC-33CD5A59FAF8}"/>
    <cellStyle name="Normal 3 153 2 3" xfId="13504" xr:uid="{44D54D4F-B08A-48FD-A9DD-00014A836C47}"/>
    <cellStyle name="Normal 3 153 2 3 2" xfId="13505" xr:uid="{FB329C65-C43B-4F86-AD02-7C0DFC23B3A9}"/>
    <cellStyle name="Normal 3 153 2 3 2 2" xfId="13506" xr:uid="{BC8F0EAB-6B58-4A83-8194-29B8334EF788}"/>
    <cellStyle name="Normal 3 153 2 3 2 2 2" xfId="13507" xr:uid="{5F66ED34-DE9A-4570-A9EB-03D8CCE6ED10}"/>
    <cellStyle name="Normal 3 153 2 3 2 3" xfId="13508" xr:uid="{FA31FC4F-8871-462D-AB5C-2A49CCDE9EB7}"/>
    <cellStyle name="Normal 3 153 2 3 3" xfId="13509" xr:uid="{F7C0CF90-F490-4E72-A563-A3E4864A6E95}"/>
    <cellStyle name="Normal 3 153 2 3 3 2" xfId="13510" xr:uid="{D85B2920-D4E2-4AF0-83F3-F62A5D77B85D}"/>
    <cellStyle name="Normal 3 153 2 3 3 2 2" xfId="13511" xr:uid="{C785AA7A-26FC-4179-A555-59A4C5D473A3}"/>
    <cellStyle name="Normal 3 153 2 3 3 3" xfId="13512" xr:uid="{068FE229-3E45-483B-8CB7-AF752FAD965E}"/>
    <cellStyle name="Normal 3 153 2 3 4" xfId="13513" xr:uid="{3BD87221-2AA0-43E1-A753-89C5C84D3D43}"/>
    <cellStyle name="Normal 3 153 2 3 4 2" xfId="13514" xr:uid="{80FB5D1C-0228-4C2F-88AC-64C4BDB38E2D}"/>
    <cellStyle name="Normal 3 153 2 3 5" xfId="13515" xr:uid="{D8F1EFD0-19F9-4593-82F7-12BC353B5D61}"/>
    <cellStyle name="Normal 3 153 2 4" xfId="13516" xr:uid="{D38052A6-C468-4445-8C4F-F7D904F93E7C}"/>
    <cellStyle name="Normal 3 153 2 4 2" xfId="13517" xr:uid="{EC489965-2853-4FE3-889B-E93C6ED51EA3}"/>
    <cellStyle name="Normal 3 153 2 4 2 2" xfId="13518" xr:uid="{B6B7933D-2447-46A1-B2D1-48DD7B60A420}"/>
    <cellStyle name="Normal 3 153 2 4 2 2 2" xfId="13519" xr:uid="{E871DB65-45C7-4079-804D-373463342EEA}"/>
    <cellStyle name="Normal 3 153 2 4 2 3" xfId="13520" xr:uid="{0A49C3DE-4D69-44A5-B0A7-00595FC76E3D}"/>
    <cellStyle name="Normal 3 153 2 4 3" xfId="13521" xr:uid="{59F14737-5E56-4CB2-814A-763103C7D470}"/>
    <cellStyle name="Normal 3 153 2 4 3 2" xfId="13522" xr:uid="{BE69C5D8-ABB5-490D-B669-3AC7B86D7FF2}"/>
    <cellStyle name="Normal 3 153 2 4 3 2 2" xfId="13523" xr:uid="{A0708162-F7D5-411D-A6B0-1530E9884A7D}"/>
    <cellStyle name="Normal 3 153 2 4 3 3" xfId="13524" xr:uid="{EDBFC33B-3451-4CD3-BA8E-DB09677FF00E}"/>
    <cellStyle name="Normal 3 153 2 4 4" xfId="13525" xr:uid="{8E6C73E2-89F3-4EC7-91C8-F0D119480185}"/>
    <cellStyle name="Normal 3 153 2 4 4 2" xfId="13526" xr:uid="{FA9A76E4-45D6-4CDB-A3D8-F24E580228E1}"/>
    <cellStyle name="Normal 3 153 2 4 5" xfId="13527" xr:uid="{9E383552-B468-45C3-ACDC-F263C392E209}"/>
    <cellStyle name="Normal 3 153 2 5" xfId="13528" xr:uid="{91AF8389-8CF7-44CD-97E5-0CBD39079371}"/>
    <cellStyle name="Normal 3 153 2 5 2" xfId="13529" xr:uid="{BD0DCDFB-C8F1-42C5-A1E8-930CF8B756D8}"/>
    <cellStyle name="Normal 3 153 2 5 2 2" xfId="13530" xr:uid="{B7D9A789-B3B6-4084-AC39-1C8BEE00445A}"/>
    <cellStyle name="Normal 3 153 2 5 3" xfId="13531" xr:uid="{744C8943-53D2-4392-8BFE-0669896831D3}"/>
    <cellStyle name="Normal 3 153 2 6" xfId="13532" xr:uid="{095466B4-1520-4007-AFE1-FBAC177F852C}"/>
    <cellStyle name="Normal 3 153 2 6 2" xfId="13533" xr:uid="{BAE06032-E498-4238-A156-E09DFFD6017C}"/>
    <cellStyle name="Normal 3 153 2 6 2 2" xfId="13534" xr:uid="{D63DA568-D82C-4F43-B6E3-D855DF6E133F}"/>
    <cellStyle name="Normal 3 153 2 6 3" xfId="13535" xr:uid="{B1CA875F-4392-458B-8A5C-4C4EA090E857}"/>
    <cellStyle name="Normal 3 153 2 7" xfId="13536" xr:uid="{18571650-8B69-40E9-A94C-9E9C60C282C5}"/>
    <cellStyle name="Normal 3 153 2 7 2" xfId="13537" xr:uid="{887C5C89-B98E-445A-B093-EDA6D594975D}"/>
    <cellStyle name="Normal 3 153 2 8" xfId="13538" xr:uid="{43159FD5-D5CE-43E1-90D1-4CA83CFAEE6D}"/>
    <cellStyle name="Normal 3 153 2_15NS" xfId="13539" xr:uid="{E871DF7E-BEE2-49B2-A45D-8EED3B8A5CE0}"/>
    <cellStyle name="Normal 3 153 3" xfId="13540" xr:uid="{689D739A-1CAE-43DC-B2F5-92F36A5AEB80}"/>
    <cellStyle name="Normal 3 153 3 2" xfId="13541" xr:uid="{2962B742-0125-4941-B71B-93F565C387BD}"/>
    <cellStyle name="Normal 3 153 3 2 2" xfId="13542" xr:uid="{3BB01546-B12E-45AC-9954-DC4067269D20}"/>
    <cellStyle name="Normal 3 153 3 2 2 2" xfId="13543" xr:uid="{9CB14C69-CA20-4AC4-A588-4FDDBBD1197C}"/>
    <cellStyle name="Normal 3 153 3 2 3" xfId="13544" xr:uid="{B51B00B5-92B6-4762-90A5-94F224C57F63}"/>
    <cellStyle name="Normal 3 153 3 3" xfId="13545" xr:uid="{4D7D466A-140D-4E3F-AC23-18498507E7F8}"/>
    <cellStyle name="Normal 3 153 3 3 2" xfId="13546" xr:uid="{2896626D-3CC1-47C3-857D-7842C7F95B5E}"/>
    <cellStyle name="Normal 3 153 3 3 2 2" xfId="13547" xr:uid="{B2D04DE8-DF42-42B2-B563-FB1FACFB61C5}"/>
    <cellStyle name="Normal 3 153 3 3 3" xfId="13548" xr:uid="{E5FE8B49-DAEB-4CD1-B6E7-265269C3D656}"/>
    <cellStyle name="Normal 3 153 3 4" xfId="13549" xr:uid="{CF5E04C4-A075-475C-9175-1374B8D9BDA3}"/>
    <cellStyle name="Normal 3 153 3 4 2" xfId="13550" xr:uid="{26F87632-4498-41FF-A881-4913C62BEEF4}"/>
    <cellStyle name="Normal 3 153 3 5" xfId="13551" xr:uid="{9742FE86-06AC-4CB4-8B00-C13B0C1719C2}"/>
    <cellStyle name="Normal 3 153 4" xfId="13552" xr:uid="{53ABC3C0-CAAA-4D4E-82AF-76F60CC3274A}"/>
    <cellStyle name="Normal 3 153 4 2" xfId="13553" xr:uid="{F010B542-FE6B-43F5-9C81-397F082056D8}"/>
    <cellStyle name="Normal 3 153 4 2 2" xfId="13554" xr:uid="{983B20A8-803D-470D-BD41-46D8D60C19B2}"/>
    <cellStyle name="Normal 3 153 4 2 2 2" xfId="13555" xr:uid="{7E034EB0-2FE0-4A9E-A89B-B878159BBA52}"/>
    <cellStyle name="Normal 3 153 4 2 3" xfId="13556" xr:uid="{CC4A59BD-D8B0-4E99-B5B7-1C08F494FE8F}"/>
    <cellStyle name="Normal 3 153 4 3" xfId="13557" xr:uid="{51C7A266-DC74-4B37-B384-0336ABEFFE93}"/>
    <cellStyle name="Normal 3 153 4 3 2" xfId="13558" xr:uid="{F85240EB-D768-427E-8D32-740EC15BE980}"/>
    <cellStyle name="Normal 3 153 4 3 2 2" xfId="13559" xr:uid="{961DB2B9-A399-4935-A6E4-EE1693AD1FD6}"/>
    <cellStyle name="Normal 3 153 4 3 3" xfId="13560" xr:uid="{8DCC0434-2673-492A-B10A-2C16F139A02A}"/>
    <cellStyle name="Normal 3 153 4 4" xfId="13561" xr:uid="{6DBFD598-4471-4EC7-AEBB-8BDD8ADA0CBF}"/>
    <cellStyle name="Normal 3 153 4 4 2" xfId="13562" xr:uid="{F27164DE-8D30-44BD-8FFE-4B2ABB04BD93}"/>
    <cellStyle name="Normal 3 153 4 5" xfId="13563" xr:uid="{6646E030-5BDE-4258-B4E6-D51D1AF48046}"/>
    <cellStyle name="Normal 3 153 5" xfId="13564" xr:uid="{CA87409E-3D7D-4A9A-B4AF-F9B127BFE973}"/>
    <cellStyle name="Normal 3 153 5 2" xfId="13565" xr:uid="{76141F27-D47D-4BDE-ABAC-61BE3D96C1DC}"/>
    <cellStyle name="Normal 3 153 5 2 2" xfId="13566" xr:uid="{0E729E6C-6D44-41C5-9F64-0D2F0FCAD2D1}"/>
    <cellStyle name="Normal 3 153 5 2 2 2" xfId="13567" xr:uid="{48336671-A735-4C1B-BB7F-29331933AA2C}"/>
    <cellStyle name="Normal 3 153 5 2 3" xfId="13568" xr:uid="{8D44AA6C-A679-470B-B783-8BBF091C5F60}"/>
    <cellStyle name="Normal 3 153 5 3" xfId="13569" xr:uid="{87C7D6DD-AFA9-48ED-B851-F81B908993F8}"/>
    <cellStyle name="Normal 3 153 5 3 2" xfId="13570" xr:uid="{445C583F-56AE-4B13-9FF5-A4F8C6F548EA}"/>
    <cellStyle name="Normal 3 153 5 3 2 2" xfId="13571" xr:uid="{3315AA01-1086-4CD1-9007-FAD72375B26A}"/>
    <cellStyle name="Normal 3 153 5 3 3" xfId="13572" xr:uid="{1DD8D8A0-8F7B-448F-939A-D14E4A5EA20D}"/>
    <cellStyle name="Normal 3 153 5 4" xfId="13573" xr:uid="{D18A7ABE-5E27-4D79-B1F6-563ED173692F}"/>
    <cellStyle name="Normal 3 153 5 4 2" xfId="13574" xr:uid="{2F1A16E3-BFC7-438B-8B15-69383C8EDA8F}"/>
    <cellStyle name="Normal 3 153 5 5" xfId="13575" xr:uid="{19661F88-4A4F-41E3-B26C-B052DA72E776}"/>
    <cellStyle name="Normal 3 153 6" xfId="13576" xr:uid="{AA489F2E-0CD9-4364-AFF2-FBEF1B77DD52}"/>
    <cellStyle name="Normal 3 153 6 2" xfId="13577" xr:uid="{3F40F16F-77A4-4845-AF26-15DF907B2483}"/>
    <cellStyle name="Normal 3 153 6 2 2" xfId="13578" xr:uid="{42B3293B-3BDC-443B-A21A-CDF31300AA18}"/>
    <cellStyle name="Normal 3 153 6 3" xfId="13579" xr:uid="{211A221D-F0AA-40F3-B242-658E5A1C5D45}"/>
    <cellStyle name="Normal 3 153 7" xfId="13580" xr:uid="{613737BA-B48A-4CDB-88B3-7637053FDA45}"/>
    <cellStyle name="Normal 3 153 7 2" xfId="13581" xr:uid="{79D41F9E-F5FF-4ADB-B715-AD71FB169C34}"/>
    <cellStyle name="Normal 3 153 7 2 2" xfId="13582" xr:uid="{FB9E7E47-DEC3-44F0-BDBC-E13A75AA0ED0}"/>
    <cellStyle name="Normal 3 153 7 3" xfId="13583" xr:uid="{54DC0D3D-69B7-4186-9195-46090E113446}"/>
    <cellStyle name="Normal 3 153 8" xfId="13584" xr:uid="{88C337F7-D25E-4F47-9590-D3C5CC916E9B}"/>
    <cellStyle name="Normal 3 153 8 2" xfId="13585" xr:uid="{D3307436-35E5-4545-A598-45FCF022F447}"/>
    <cellStyle name="Normal 3 153 9" xfId="13586" xr:uid="{06B659FB-8FED-4300-8AC1-61CBCBB63906}"/>
    <cellStyle name="Normal 3 153_05DS" xfId="13587" xr:uid="{FE2740EF-312B-4B34-84B0-2FB11EEA456E}"/>
    <cellStyle name="Normal 3 154" xfId="13588" xr:uid="{172F2DDE-B16F-4234-BD2E-30D911EAC97C}"/>
    <cellStyle name="Normal 3 154 2" xfId="13589" xr:uid="{DCEA7A8D-EE5D-4368-869F-825A305A5372}"/>
    <cellStyle name="Normal 3 154 2 2" xfId="13590" xr:uid="{A3755C07-AB4B-4072-9603-735C958D744D}"/>
    <cellStyle name="Normal 3 154 2 2 2" xfId="13591" xr:uid="{51A2FCB3-D53D-46F4-9D95-B8BC8DF8E69C}"/>
    <cellStyle name="Normal 3 154 2 2 2 2" xfId="13592" xr:uid="{D82070B1-E51F-4B02-BC22-CE1B08D96B4F}"/>
    <cellStyle name="Normal 3 154 2 2 2 2 2" xfId="13593" xr:uid="{06033BAD-0C33-4788-BCC4-161AB4A0427E}"/>
    <cellStyle name="Normal 3 154 2 2 2 3" xfId="13594" xr:uid="{FB957081-A965-41BF-8749-4922B79FD77D}"/>
    <cellStyle name="Normal 3 154 2 2 3" xfId="13595" xr:uid="{0F472E59-1B5D-4C77-8D71-C2496F4FC899}"/>
    <cellStyle name="Normal 3 154 2 2 3 2" xfId="13596" xr:uid="{B2C32B55-4117-4F38-BCEE-CE6B3DA48B4E}"/>
    <cellStyle name="Normal 3 154 2 2 3 2 2" xfId="13597" xr:uid="{40A9F634-AE39-4E77-A349-FD6C21F9B89A}"/>
    <cellStyle name="Normal 3 154 2 2 3 3" xfId="13598" xr:uid="{4F243058-4C58-4D23-AD23-ADB04B8AA5E0}"/>
    <cellStyle name="Normal 3 154 2 2 4" xfId="13599" xr:uid="{A7C0DBD6-4469-4EA2-ACCC-18099DA51583}"/>
    <cellStyle name="Normal 3 154 2 2 4 2" xfId="13600" xr:uid="{02B00628-1F19-4A7C-8CE6-7A8FEEA3033C}"/>
    <cellStyle name="Normal 3 154 2 2 5" xfId="13601" xr:uid="{A47DE4F6-FA1B-4D28-9898-1B9551C1EE50}"/>
    <cellStyle name="Normal 3 154 2 3" xfId="13602" xr:uid="{B5DF46FB-624F-46F0-B91E-4A6200CD80A3}"/>
    <cellStyle name="Normal 3 154 2 3 2" xfId="13603" xr:uid="{6637115E-3504-46DE-AE5B-E58CEAFD9EDC}"/>
    <cellStyle name="Normal 3 154 2 3 2 2" xfId="13604" xr:uid="{C25CA0D3-758C-49DB-B8E5-7F6E767B3B0C}"/>
    <cellStyle name="Normal 3 154 2 3 2 2 2" xfId="13605" xr:uid="{9F37AE92-11B3-493B-B404-C4E8A7CBE6C6}"/>
    <cellStyle name="Normal 3 154 2 3 2 3" xfId="13606" xr:uid="{D1D2C18C-2C11-4091-99AE-DC9DE318BC89}"/>
    <cellStyle name="Normal 3 154 2 3 3" xfId="13607" xr:uid="{21B91830-F3F9-4193-AB7C-115702E9C815}"/>
    <cellStyle name="Normal 3 154 2 3 3 2" xfId="13608" xr:uid="{5795218C-DEE5-4319-899B-3BAB4FA70125}"/>
    <cellStyle name="Normal 3 154 2 3 3 2 2" xfId="13609" xr:uid="{44733F8D-AE9C-4A7F-B2DB-1628DBAEABC7}"/>
    <cellStyle name="Normal 3 154 2 3 3 3" xfId="13610" xr:uid="{B1B24241-B882-4A56-9EDC-07C2F7093F4E}"/>
    <cellStyle name="Normal 3 154 2 3 4" xfId="13611" xr:uid="{60D506FA-8F81-47A7-B933-B326865C0710}"/>
    <cellStyle name="Normal 3 154 2 3 4 2" xfId="13612" xr:uid="{2DE91815-5F9E-4604-9480-8DD61DA88CE6}"/>
    <cellStyle name="Normal 3 154 2 3 5" xfId="13613" xr:uid="{E4BEAB97-33C4-4919-8995-B7F5D59CC716}"/>
    <cellStyle name="Normal 3 154 2 4" xfId="13614" xr:uid="{637B000E-01A5-483C-AF19-602F59E60A56}"/>
    <cellStyle name="Normal 3 154 2 4 2" xfId="13615" xr:uid="{FA6B8282-4153-493C-9CDD-2F0454CF0142}"/>
    <cellStyle name="Normal 3 154 2 4 2 2" xfId="13616" xr:uid="{5B5E6253-75FE-4433-933C-D7BF934653A1}"/>
    <cellStyle name="Normal 3 154 2 4 2 2 2" xfId="13617" xr:uid="{1E4BE810-95C5-47A5-B364-C3C69108405C}"/>
    <cellStyle name="Normal 3 154 2 4 2 3" xfId="13618" xr:uid="{8B989DA9-9FA0-4DC7-B00F-B2097DEDAB86}"/>
    <cellStyle name="Normal 3 154 2 4 3" xfId="13619" xr:uid="{F5A9B43D-6885-4EB5-B7AA-74BB3F9BA83A}"/>
    <cellStyle name="Normal 3 154 2 4 3 2" xfId="13620" xr:uid="{BC03B5F7-A606-485F-AC16-75E45CC5A150}"/>
    <cellStyle name="Normal 3 154 2 4 3 2 2" xfId="13621" xr:uid="{08D8AE02-C8D9-4AEA-A52D-EAE5EC2F23A0}"/>
    <cellStyle name="Normal 3 154 2 4 3 3" xfId="13622" xr:uid="{871904D3-EBA0-4303-BAD2-C9E60E5460D3}"/>
    <cellStyle name="Normal 3 154 2 4 4" xfId="13623" xr:uid="{6A89D0F2-DF33-4883-8CC5-DC199CF7EECB}"/>
    <cellStyle name="Normal 3 154 2 4 4 2" xfId="13624" xr:uid="{A21C3D92-CDE9-4B60-AEA8-6D3FB8065461}"/>
    <cellStyle name="Normal 3 154 2 4 5" xfId="13625" xr:uid="{BCAE09FB-E571-4B9E-9805-3766367041D0}"/>
    <cellStyle name="Normal 3 154 2 5" xfId="13626" xr:uid="{8AF80868-EA43-4FFD-98F8-701FC50CEB87}"/>
    <cellStyle name="Normal 3 154 2 5 2" xfId="13627" xr:uid="{FF620399-715B-48BF-B241-3E4878BEE332}"/>
    <cellStyle name="Normal 3 154 2 5 2 2" xfId="13628" xr:uid="{36345ECF-D801-4F4A-B1C8-BFC5447FDE8D}"/>
    <cellStyle name="Normal 3 154 2 5 3" xfId="13629" xr:uid="{4D747D69-3A8A-4346-A6F1-4AE0D89E19D3}"/>
    <cellStyle name="Normal 3 154 2 6" xfId="13630" xr:uid="{567F0DB4-D009-41C4-8993-A682AAAD1C3F}"/>
    <cellStyle name="Normal 3 154 2 6 2" xfId="13631" xr:uid="{6E32637B-527E-41FE-A1D5-6079DB04F0E3}"/>
    <cellStyle name="Normal 3 154 2 6 2 2" xfId="13632" xr:uid="{1BA3EECC-1DE0-42C7-8A62-2137E9380380}"/>
    <cellStyle name="Normal 3 154 2 6 3" xfId="13633" xr:uid="{0E687C7A-6345-4A0B-86C5-B781F043C459}"/>
    <cellStyle name="Normal 3 154 2 7" xfId="13634" xr:uid="{215659F8-325E-4EBA-8C76-4DC6A2AB3F99}"/>
    <cellStyle name="Normal 3 154 2 7 2" xfId="13635" xr:uid="{27752E13-114B-4AE9-B2DA-FC213289ABD8}"/>
    <cellStyle name="Normal 3 154 2 8" xfId="13636" xr:uid="{FB1168EA-FE8E-40B5-9975-97830BA4A852}"/>
    <cellStyle name="Normal 3 154 2_15NS" xfId="13637" xr:uid="{0EB9661F-9341-4127-97C4-9C5DFE810B00}"/>
    <cellStyle name="Normal 3 154 3" xfId="13638" xr:uid="{09058E7F-5880-4BFD-86FD-318553E8BB1A}"/>
    <cellStyle name="Normal 3 154 3 2" xfId="13639" xr:uid="{F811955A-1B9F-4319-BE4C-919D9CBE84AD}"/>
    <cellStyle name="Normal 3 154 3 2 2" xfId="13640" xr:uid="{068443BD-C57A-4087-9E90-2C286F15B9DE}"/>
    <cellStyle name="Normal 3 154 3 2 2 2" xfId="13641" xr:uid="{8DBA1913-5FF7-453D-8428-7D5055E54406}"/>
    <cellStyle name="Normal 3 154 3 2 3" xfId="13642" xr:uid="{2F25E108-9857-469C-88B3-BE83A6740E9E}"/>
    <cellStyle name="Normal 3 154 3 3" xfId="13643" xr:uid="{FA044B6F-0A94-4C55-A5D9-BD5C0F5483B8}"/>
    <cellStyle name="Normal 3 154 3 3 2" xfId="13644" xr:uid="{A32493D5-5A9F-4F5D-BB69-48B91A01CE29}"/>
    <cellStyle name="Normal 3 154 3 3 2 2" xfId="13645" xr:uid="{B2098FB3-A58C-4C44-B39D-A3AA0E0CFE75}"/>
    <cellStyle name="Normal 3 154 3 3 3" xfId="13646" xr:uid="{0656796B-73C8-4CAD-AA4D-4B10D64F438E}"/>
    <cellStyle name="Normal 3 154 3 4" xfId="13647" xr:uid="{E2894DCC-0BFD-4DBA-B192-1D8EAC7F76C8}"/>
    <cellStyle name="Normal 3 154 3 4 2" xfId="13648" xr:uid="{DA78959F-2020-43AC-88F7-B63178E912C6}"/>
    <cellStyle name="Normal 3 154 3 5" xfId="13649" xr:uid="{DAE3FCFE-FA0F-4709-BBDF-A83C622DA292}"/>
    <cellStyle name="Normal 3 154 4" xfId="13650" xr:uid="{2751714B-EDD0-4BEF-8899-FC973E2685A2}"/>
    <cellStyle name="Normal 3 154 4 2" xfId="13651" xr:uid="{182700DB-28CD-44BF-96DE-AD395E702440}"/>
    <cellStyle name="Normal 3 154 4 2 2" xfId="13652" xr:uid="{D4E1CC4F-F8CA-46DE-9C46-43D66A05BABB}"/>
    <cellStyle name="Normal 3 154 4 2 2 2" xfId="13653" xr:uid="{85E1E8B0-4B9C-4ECB-9802-1837134CD709}"/>
    <cellStyle name="Normal 3 154 4 2 3" xfId="13654" xr:uid="{08BEBF56-F081-4FF1-8261-0FCCF9703C81}"/>
    <cellStyle name="Normal 3 154 4 3" xfId="13655" xr:uid="{8C1A0EB7-7B19-4C05-9C48-A14F97931326}"/>
    <cellStyle name="Normal 3 154 4 3 2" xfId="13656" xr:uid="{45C070C0-7923-4354-9E65-99564F1D90C3}"/>
    <cellStyle name="Normal 3 154 4 3 2 2" xfId="13657" xr:uid="{F1862582-8A68-4692-B156-161B0B375265}"/>
    <cellStyle name="Normal 3 154 4 3 3" xfId="13658" xr:uid="{59D1E458-CB1A-41BD-9B33-8D35E1145A42}"/>
    <cellStyle name="Normal 3 154 4 4" xfId="13659" xr:uid="{C8B1B74C-3518-4C49-8D3B-FF44B1DA887B}"/>
    <cellStyle name="Normal 3 154 4 4 2" xfId="13660" xr:uid="{7EC85BCD-3233-415E-AB2A-D9836E66CCB0}"/>
    <cellStyle name="Normal 3 154 4 5" xfId="13661" xr:uid="{FA3BC3E8-4081-4F6E-8FD5-FB4AFC033E44}"/>
    <cellStyle name="Normal 3 154 5" xfId="13662" xr:uid="{8B397909-75D9-4EC8-B28A-18345F9B1A8B}"/>
    <cellStyle name="Normal 3 154 5 2" xfId="13663" xr:uid="{FF17B786-BA9A-48A8-92D7-2E05A011415F}"/>
    <cellStyle name="Normal 3 154 5 2 2" xfId="13664" xr:uid="{64783289-C0C3-4C3F-964B-6983C3B1CA1C}"/>
    <cellStyle name="Normal 3 154 5 2 2 2" xfId="13665" xr:uid="{922DA8F4-27C0-457B-98B1-B832B6AD2928}"/>
    <cellStyle name="Normal 3 154 5 2 3" xfId="13666" xr:uid="{6CB55825-4C3B-4A43-A59C-584F42B04053}"/>
    <cellStyle name="Normal 3 154 5 3" xfId="13667" xr:uid="{DDF64F16-A40B-44A2-8F96-47D82F1B0D7C}"/>
    <cellStyle name="Normal 3 154 5 3 2" xfId="13668" xr:uid="{2EDB72C9-4C23-487B-9515-CD45BF57B5BF}"/>
    <cellStyle name="Normal 3 154 5 3 2 2" xfId="13669" xr:uid="{96CFB610-1C49-4BD2-A58F-976FF73729DF}"/>
    <cellStyle name="Normal 3 154 5 3 3" xfId="13670" xr:uid="{44800929-637E-40CF-8742-CF4FE30182D4}"/>
    <cellStyle name="Normal 3 154 5 4" xfId="13671" xr:uid="{7F827142-896D-4886-B131-D488F60437BC}"/>
    <cellStyle name="Normal 3 154 5 4 2" xfId="13672" xr:uid="{BCC355BE-00D5-45FA-AAAF-2216AB714473}"/>
    <cellStyle name="Normal 3 154 5 5" xfId="13673" xr:uid="{D9A23E99-8505-4540-9A28-FE34524A6071}"/>
    <cellStyle name="Normal 3 154 6" xfId="13674" xr:uid="{9D7EE012-A6B7-42B4-B2A5-FEEE97228C29}"/>
    <cellStyle name="Normal 3 154 6 2" xfId="13675" xr:uid="{3C2B99EF-7C81-4AAE-8BE3-9749D84C1CF0}"/>
    <cellStyle name="Normal 3 154 6 2 2" xfId="13676" xr:uid="{7338FEA9-08A3-4A32-A113-D569B195136D}"/>
    <cellStyle name="Normal 3 154 6 3" xfId="13677" xr:uid="{26ACCA22-AD88-4F17-B76A-59CA9930F7AB}"/>
    <cellStyle name="Normal 3 154 7" xfId="13678" xr:uid="{998D5864-19EE-4B77-9FF0-077B650CDEE6}"/>
    <cellStyle name="Normal 3 154 7 2" xfId="13679" xr:uid="{40066B6C-106C-4B12-9800-3962D882E7A9}"/>
    <cellStyle name="Normal 3 154 7 2 2" xfId="13680" xr:uid="{32806ACE-2D6F-4108-B078-D7991938B359}"/>
    <cellStyle name="Normal 3 154 7 3" xfId="13681" xr:uid="{E13E189D-724D-4516-A2BC-2E13B60D1D72}"/>
    <cellStyle name="Normal 3 154 8" xfId="13682" xr:uid="{68815EEE-9BC9-4332-8B26-07772F3A2558}"/>
    <cellStyle name="Normal 3 154 8 2" xfId="13683" xr:uid="{674B5C71-9DB2-4B5E-8470-0D7759DD36B0}"/>
    <cellStyle name="Normal 3 154 9" xfId="13684" xr:uid="{671996F6-209B-4824-A4C5-298DBC39C4FF}"/>
    <cellStyle name="Normal 3 154_05DS" xfId="13685" xr:uid="{C5F9E319-1FB1-4780-BC67-B90C0CC9AB62}"/>
    <cellStyle name="Normal 3 155" xfId="13686" xr:uid="{96DB70B7-E05F-4A65-B208-0F96F415F91A}"/>
    <cellStyle name="Normal 3 155 2" xfId="13687" xr:uid="{59D8E131-88D6-4A83-9675-A8BABC66FD36}"/>
    <cellStyle name="Normal 3 155 2 2" xfId="13688" xr:uid="{82FC2591-7636-4B05-9140-1A4CB1931D0C}"/>
    <cellStyle name="Normal 3 155 2 2 2" xfId="13689" xr:uid="{7B0F4D04-FCC3-4F45-BDB7-11F2F9D50A35}"/>
    <cellStyle name="Normal 3 155 2 2 2 2" xfId="13690" xr:uid="{BBF211EC-CD47-4FF1-8291-766D855A49D3}"/>
    <cellStyle name="Normal 3 155 2 2 2 2 2" xfId="13691" xr:uid="{722E54C6-F3DD-4908-8316-19AE01B2E887}"/>
    <cellStyle name="Normal 3 155 2 2 2 3" xfId="13692" xr:uid="{F7E0B372-EA5C-447C-ACCC-2F60F84E6609}"/>
    <cellStyle name="Normal 3 155 2 2 3" xfId="13693" xr:uid="{E5D20051-0280-49ED-B91E-5979980EFC90}"/>
    <cellStyle name="Normal 3 155 2 2 3 2" xfId="13694" xr:uid="{D9BD2FB6-F1DD-43F2-9190-CF5B63D2C3B7}"/>
    <cellStyle name="Normal 3 155 2 2 3 2 2" xfId="13695" xr:uid="{7AE086B9-F126-4BBE-A187-612969E92E0F}"/>
    <cellStyle name="Normal 3 155 2 2 3 3" xfId="13696" xr:uid="{2E1C45C6-A975-40FD-8AC8-3E3B05C820EF}"/>
    <cellStyle name="Normal 3 155 2 2 4" xfId="13697" xr:uid="{F42514BD-12E1-48F1-9995-490A430E630B}"/>
    <cellStyle name="Normal 3 155 2 2 4 2" xfId="13698" xr:uid="{6402D538-83DD-41A3-A0E4-80E8F6199E7B}"/>
    <cellStyle name="Normal 3 155 2 2 5" xfId="13699" xr:uid="{0055CF0B-0EC6-4E9C-A801-7D8B3A04C79C}"/>
    <cellStyle name="Normal 3 155 2 3" xfId="13700" xr:uid="{CEA84007-079D-4BDD-A50B-57FE17D4CBDE}"/>
    <cellStyle name="Normal 3 155 2 3 2" xfId="13701" xr:uid="{0E5B18CD-7609-4BAA-BBBD-B7A5713A8817}"/>
    <cellStyle name="Normal 3 155 2 3 2 2" xfId="13702" xr:uid="{6C310FA2-9088-4FEF-8D75-1AB7423FD3C7}"/>
    <cellStyle name="Normal 3 155 2 3 2 2 2" xfId="13703" xr:uid="{DD7CCC10-8583-42C1-AEAD-03F9514A7792}"/>
    <cellStyle name="Normal 3 155 2 3 2 3" xfId="13704" xr:uid="{A84B917E-055A-4649-8607-E5F30CC9AAD8}"/>
    <cellStyle name="Normal 3 155 2 3 3" xfId="13705" xr:uid="{31C49D59-8E4A-4E6B-B7B7-70F2B0845FE9}"/>
    <cellStyle name="Normal 3 155 2 3 3 2" xfId="13706" xr:uid="{52BAC20D-596B-4DA1-9A62-EEC9F7CCCBBB}"/>
    <cellStyle name="Normal 3 155 2 3 3 2 2" xfId="13707" xr:uid="{94F9D7FB-DC5C-41F4-A418-1AE87DC47A3F}"/>
    <cellStyle name="Normal 3 155 2 3 3 3" xfId="13708" xr:uid="{AB7AD8F8-5A55-4B45-B76C-8A4C87134336}"/>
    <cellStyle name="Normal 3 155 2 3 4" xfId="13709" xr:uid="{71E980EB-B729-476C-82AE-5A08ED32AA4B}"/>
    <cellStyle name="Normal 3 155 2 3 4 2" xfId="13710" xr:uid="{8E444FBF-A050-4747-A054-C14124256F6E}"/>
    <cellStyle name="Normal 3 155 2 3 5" xfId="13711" xr:uid="{5A968D74-1385-41AA-9A50-364C7B5DB79F}"/>
    <cellStyle name="Normal 3 155 2 4" xfId="13712" xr:uid="{871F9AF6-09C6-4EF6-94F9-290FA2054028}"/>
    <cellStyle name="Normal 3 155 2 4 2" xfId="13713" xr:uid="{E48B5FB9-2E95-48AF-8FE8-557E4FACD575}"/>
    <cellStyle name="Normal 3 155 2 4 2 2" xfId="13714" xr:uid="{5A27E04B-473B-4C6C-9575-EBF72D27DCA0}"/>
    <cellStyle name="Normal 3 155 2 4 2 2 2" xfId="13715" xr:uid="{D0D8EFE5-08EF-425C-BBA8-388A70981F86}"/>
    <cellStyle name="Normal 3 155 2 4 2 3" xfId="13716" xr:uid="{97C624AA-E30B-4093-B9AA-FFD520FD1550}"/>
    <cellStyle name="Normal 3 155 2 4 3" xfId="13717" xr:uid="{791771DC-CDE4-436B-B8F8-4B18C8DDC210}"/>
    <cellStyle name="Normal 3 155 2 4 3 2" xfId="13718" xr:uid="{07978406-2A43-4237-853C-CDA3A82AB7E5}"/>
    <cellStyle name="Normal 3 155 2 4 3 2 2" xfId="13719" xr:uid="{8E92DDF1-ADDF-46F9-A1ED-9C37F44CA8AC}"/>
    <cellStyle name="Normal 3 155 2 4 3 3" xfId="13720" xr:uid="{A1AEB84B-6616-4AC8-B2E3-CA0CBF9E01C4}"/>
    <cellStyle name="Normal 3 155 2 4 4" xfId="13721" xr:uid="{2BD94CCA-0D8E-4DD4-9192-988915662F24}"/>
    <cellStyle name="Normal 3 155 2 4 4 2" xfId="13722" xr:uid="{70CDAD3D-88FB-431B-B95D-C6D0EE0030CA}"/>
    <cellStyle name="Normal 3 155 2 4 5" xfId="13723" xr:uid="{F11C5FBC-C50E-4C42-A8DB-2017E1DA0B46}"/>
    <cellStyle name="Normal 3 155 2 5" xfId="13724" xr:uid="{06353B57-E64F-4323-B838-4E0BADA7060E}"/>
    <cellStyle name="Normal 3 155 2 5 2" xfId="13725" xr:uid="{1A8DB45E-9EFC-4EC5-839A-87C7C31C2ABF}"/>
    <cellStyle name="Normal 3 155 2 5 2 2" xfId="13726" xr:uid="{6C9BF3B7-D822-4DF4-B7EA-A07A9E8FADFD}"/>
    <cellStyle name="Normal 3 155 2 5 3" xfId="13727" xr:uid="{1DE27DF3-C1A7-4E88-9E86-8262CC53EB66}"/>
    <cellStyle name="Normal 3 155 2 6" xfId="13728" xr:uid="{6B22549F-2C38-4675-BC86-4497A540B48F}"/>
    <cellStyle name="Normal 3 155 2 6 2" xfId="13729" xr:uid="{7DEEA0A8-71D1-4D8B-8DB7-F1166A589556}"/>
    <cellStyle name="Normal 3 155 2 6 2 2" xfId="13730" xr:uid="{8126AE9A-0D55-4B6F-974E-CD7B474155F6}"/>
    <cellStyle name="Normal 3 155 2 6 3" xfId="13731" xr:uid="{22870256-9E00-45DB-AA68-F0F516EBEF14}"/>
    <cellStyle name="Normal 3 155 2 7" xfId="13732" xr:uid="{3F7FE6C2-97FC-4733-8DD2-9B8B3092F889}"/>
    <cellStyle name="Normal 3 155 2 7 2" xfId="13733" xr:uid="{4FB191C7-89BA-4737-81F8-04CD9E72F31A}"/>
    <cellStyle name="Normal 3 155 2 8" xfId="13734" xr:uid="{761E259C-6FD0-43B4-8FCA-1BFD7A0EB6FD}"/>
    <cellStyle name="Normal 3 155 2_15NS" xfId="13735" xr:uid="{DCF0DCCB-E777-4490-8924-84577B832D20}"/>
    <cellStyle name="Normal 3 155 3" xfId="13736" xr:uid="{C169B213-8976-4C41-96AF-81A2052B3EB2}"/>
    <cellStyle name="Normal 3 155 3 2" xfId="13737" xr:uid="{F47A96C3-FD14-469C-9CD9-635A99D8BC29}"/>
    <cellStyle name="Normal 3 155 3 2 2" xfId="13738" xr:uid="{E11C35A6-393E-4165-977C-7301094B7949}"/>
    <cellStyle name="Normal 3 155 3 2 2 2" xfId="13739" xr:uid="{4B21CB28-3B3F-40FB-8DB0-73C72FB2049C}"/>
    <cellStyle name="Normal 3 155 3 2 3" xfId="13740" xr:uid="{935976C5-58F8-46D8-AE88-E260170E006B}"/>
    <cellStyle name="Normal 3 155 3 3" xfId="13741" xr:uid="{F24FD523-A9E2-42E3-A86E-66461AB4F715}"/>
    <cellStyle name="Normal 3 155 3 3 2" xfId="13742" xr:uid="{D240E198-03AB-4849-96B9-3CF2C377E976}"/>
    <cellStyle name="Normal 3 155 3 3 2 2" xfId="13743" xr:uid="{62BCF7A6-B4B6-42BB-A0B0-63101F179144}"/>
    <cellStyle name="Normal 3 155 3 3 3" xfId="13744" xr:uid="{21F4E145-02D9-4A8A-A7CA-7427E56C7E1B}"/>
    <cellStyle name="Normal 3 155 3 4" xfId="13745" xr:uid="{62D5B14F-E776-4426-9466-328936435120}"/>
    <cellStyle name="Normal 3 155 3 4 2" xfId="13746" xr:uid="{D594902C-ED87-4939-B57D-CF4D24A9B51B}"/>
    <cellStyle name="Normal 3 155 3 5" xfId="13747" xr:uid="{CFE071ED-3983-481F-A7D5-CE3AA2B589B0}"/>
    <cellStyle name="Normal 3 155 4" xfId="13748" xr:uid="{29988F7C-6E06-4B80-91F1-35D12DDF06D6}"/>
    <cellStyle name="Normal 3 155 4 2" xfId="13749" xr:uid="{B659FB26-AA54-4CDC-BE74-FBC545A55C0A}"/>
    <cellStyle name="Normal 3 155 4 2 2" xfId="13750" xr:uid="{F50A3DE4-38CE-4FD2-974B-34E761E28590}"/>
    <cellStyle name="Normal 3 155 4 2 2 2" xfId="13751" xr:uid="{50C799B8-7150-4670-BBA0-F02DBD62A43A}"/>
    <cellStyle name="Normal 3 155 4 2 3" xfId="13752" xr:uid="{E75C97A4-AF50-48FF-8099-F93A814873D2}"/>
    <cellStyle name="Normal 3 155 4 3" xfId="13753" xr:uid="{E5BC7CD9-E972-498C-AD28-C4C7004B00F5}"/>
    <cellStyle name="Normal 3 155 4 3 2" xfId="13754" xr:uid="{F09273E2-4712-4BE6-89B1-96856FD40F8E}"/>
    <cellStyle name="Normal 3 155 4 3 2 2" xfId="13755" xr:uid="{047F6864-FC72-4CD4-B123-049BFD38C786}"/>
    <cellStyle name="Normal 3 155 4 3 3" xfId="13756" xr:uid="{038AFB6A-3C03-43F2-B2D2-649377BE1F8B}"/>
    <cellStyle name="Normal 3 155 4 4" xfId="13757" xr:uid="{F212ACAC-839D-47BD-A0D6-6AF93A64B10C}"/>
    <cellStyle name="Normal 3 155 4 4 2" xfId="13758" xr:uid="{6F7152B6-AC02-4380-98BB-FC4FD880E815}"/>
    <cellStyle name="Normal 3 155 4 5" xfId="13759" xr:uid="{4E9B8E69-7905-4E59-979D-1B2929305D62}"/>
    <cellStyle name="Normal 3 155 5" xfId="13760" xr:uid="{8ED08DE9-6E55-4343-AB79-015F68859C9A}"/>
    <cellStyle name="Normal 3 155 5 2" xfId="13761" xr:uid="{3F1063DC-383F-442A-9D71-4B6377245347}"/>
    <cellStyle name="Normal 3 155 5 2 2" xfId="13762" xr:uid="{893D4CF6-9CDB-4630-B39E-3396B1C7C02E}"/>
    <cellStyle name="Normal 3 155 5 2 2 2" xfId="13763" xr:uid="{4D22D70A-0F48-4CA3-BED5-C6CF51468D49}"/>
    <cellStyle name="Normal 3 155 5 2 3" xfId="13764" xr:uid="{D20BD7CB-0D39-4343-8CC8-2B29383B0E3B}"/>
    <cellStyle name="Normal 3 155 5 3" xfId="13765" xr:uid="{E758319B-127E-43A5-B13F-79A799FACB1B}"/>
    <cellStyle name="Normal 3 155 5 3 2" xfId="13766" xr:uid="{CC510C47-CE05-4E46-873E-22DB1FC9E437}"/>
    <cellStyle name="Normal 3 155 5 3 2 2" xfId="13767" xr:uid="{DF36743F-A9B4-4A8D-A227-D576FEB1D29C}"/>
    <cellStyle name="Normal 3 155 5 3 3" xfId="13768" xr:uid="{E4216353-EA44-442C-AA22-131F4651A991}"/>
    <cellStyle name="Normal 3 155 5 4" xfId="13769" xr:uid="{99A75AE3-7E32-4A3C-B88F-B3F10BE4F75C}"/>
    <cellStyle name="Normal 3 155 5 4 2" xfId="13770" xr:uid="{B9BB1DA7-8189-466E-8D04-ACED9F10F237}"/>
    <cellStyle name="Normal 3 155 5 5" xfId="13771" xr:uid="{0A578DDF-A371-4653-8364-E2424BE1D9C1}"/>
    <cellStyle name="Normal 3 155 6" xfId="13772" xr:uid="{BCBAE767-DEB0-4B2E-A48D-2687EB2EE16B}"/>
    <cellStyle name="Normal 3 155 6 2" xfId="13773" xr:uid="{C536CFA2-AC69-4B90-A03C-B92638C07FEF}"/>
    <cellStyle name="Normal 3 155 6 2 2" xfId="13774" xr:uid="{6F342A8A-2DD1-4CB7-91D9-51464A810876}"/>
    <cellStyle name="Normal 3 155 6 3" xfId="13775" xr:uid="{2FD4FC71-CB14-48A8-830E-3E4CD77B3379}"/>
    <cellStyle name="Normal 3 155 7" xfId="13776" xr:uid="{61611923-04E5-4FBD-A88A-BBAB8030685C}"/>
    <cellStyle name="Normal 3 155 7 2" xfId="13777" xr:uid="{B5C25A10-ADC9-40F2-BFA0-CBE46CDC7A60}"/>
    <cellStyle name="Normal 3 155 7 2 2" xfId="13778" xr:uid="{16773710-BCBC-47C8-88CF-4B6030F9B6DA}"/>
    <cellStyle name="Normal 3 155 7 3" xfId="13779" xr:uid="{2B5CD2EA-8BEB-479F-BD94-C4B28EFBDCDC}"/>
    <cellStyle name="Normal 3 155 8" xfId="13780" xr:uid="{5FD3DED8-2563-497F-AA97-AA5B9BAA43EB}"/>
    <cellStyle name="Normal 3 155 8 2" xfId="13781" xr:uid="{1EEB4377-1476-4A50-9777-1A204FF1AF98}"/>
    <cellStyle name="Normal 3 155 9" xfId="13782" xr:uid="{C3D3C081-E78C-4A56-AF3F-EFF1D598EF20}"/>
    <cellStyle name="Normal 3 155_05DS" xfId="13783" xr:uid="{6A90DCCB-53FF-40FB-8FB1-D8218B17FB1B}"/>
    <cellStyle name="Normal 3 156" xfId="13784" xr:uid="{9DFC7382-0436-48B1-95D6-787D6C11DE3A}"/>
    <cellStyle name="Normal 3 156 2" xfId="13785" xr:uid="{A0A021BD-AA44-4AE4-8829-3C6E1A63B649}"/>
    <cellStyle name="Normal 3 156 2 2" xfId="13786" xr:uid="{1EF33C2F-B79B-4AF5-81B7-AA152526E2D0}"/>
    <cellStyle name="Normal 3 156 2 2 2" xfId="13787" xr:uid="{8130CD5C-A873-49DE-A5F2-A68143A1CF38}"/>
    <cellStyle name="Normal 3 156 2 2 2 2" xfId="13788" xr:uid="{E9FA6071-1421-498B-A51C-2DB6763A6F95}"/>
    <cellStyle name="Normal 3 156 2 2 2 2 2" xfId="13789" xr:uid="{4478DFDF-152E-4BFB-888A-848BA704D026}"/>
    <cellStyle name="Normal 3 156 2 2 2 3" xfId="13790" xr:uid="{E10CBB27-F6D4-4857-8B9E-BC7F74B28531}"/>
    <cellStyle name="Normal 3 156 2 2 3" xfId="13791" xr:uid="{4ADAF2A8-48FD-4711-96DB-D4594E32D182}"/>
    <cellStyle name="Normal 3 156 2 2 3 2" xfId="13792" xr:uid="{EEFB47DE-4BB1-4E1A-BB26-62D88DC1D3E0}"/>
    <cellStyle name="Normal 3 156 2 2 3 2 2" xfId="13793" xr:uid="{13582B4F-6DBA-48C2-9C91-E20E0FF66A60}"/>
    <cellStyle name="Normal 3 156 2 2 3 3" xfId="13794" xr:uid="{3C61C022-0536-43B9-8895-B32C1F2CC618}"/>
    <cellStyle name="Normal 3 156 2 2 4" xfId="13795" xr:uid="{C17A35C4-9FD2-460E-A7EA-EAF0743FD300}"/>
    <cellStyle name="Normal 3 156 2 2 4 2" xfId="13796" xr:uid="{C27787E8-D776-4319-8DE2-949ECF75D281}"/>
    <cellStyle name="Normal 3 156 2 2 5" xfId="13797" xr:uid="{A68921E7-072E-4E5C-B1CA-00D424958CDE}"/>
    <cellStyle name="Normal 3 156 2 3" xfId="13798" xr:uid="{03C1176F-A7D3-4A9F-8D5D-0D5F28D382A1}"/>
    <cellStyle name="Normal 3 156 2 3 2" xfId="13799" xr:uid="{4F8DF972-3834-4C89-8DAB-3ADEA3B39621}"/>
    <cellStyle name="Normal 3 156 2 3 2 2" xfId="13800" xr:uid="{86430648-D12D-46A7-B888-9225C44A7B1C}"/>
    <cellStyle name="Normal 3 156 2 3 2 2 2" xfId="13801" xr:uid="{05A99971-E8BA-481E-8B62-8E878B54A5F0}"/>
    <cellStyle name="Normal 3 156 2 3 2 3" xfId="13802" xr:uid="{AEB29C60-4E3C-4434-928A-C1975CC0E326}"/>
    <cellStyle name="Normal 3 156 2 3 3" xfId="13803" xr:uid="{7195F89A-0369-4874-BE41-BA0F0C06AD7F}"/>
    <cellStyle name="Normal 3 156 2 3 3 2" xfId="13804" xr:uid="{D878F734-34A7-46C9-B6F8-0B8FB271C029}"/>
    <cellStyle name="Normal 3 156 2 3 3 2 2" xfId="13805" xr:uid="{5CF0D929-7B9F-4700-924E-B2F33A37A944}"/>
    <cellStyle name="Normal 3 156 2 3 3 3" xfId="13806" xr:uid="{DA2A6DEF-1F95-4D51-A182-356C8A657D02}"/>
    <cellStyle name="Normal 3 156 2 3 4" xfId="13807" xr:uid="{7156E416-6068-4340-943C-B318FC6CDDB5}"/>
    <cellStyle name="Normal 3 156 2 3 4 2" xfId="13808" xr:uid="{C46F794A-E462-4598-83FD-3DBB0CBDCE52}"/>
    <cellStyle name="Normal 3 156 2 3 5" xfId="13809" xr:uid="{3977F964-D78B-4A6F-9ACE-025184D33C0E}"/>
    <cellStyle name="Normal 3 156 2 4" xfId="13810" xr:uid="{D5882CFF-6F31-4A28-86F4-36FA57F841BC}"/>
    <cellStyle name="Normal 3 156 2 4 2" xfId="13811" xr:uid="{042021CD-0EA0-472E-A4EC-BE90A795BED6}"/>
    <cellStyle name="Normal 3 156 2 4 2 2" xfId="13812" xr:uid="{8FF3D8B5-67A6-49C3-BAD9-23E4410086B4}"/>
    <cellStyle name="Normal 3 156 2 4 2 2 2" xfId="13813" xr:uid="{C291327D-F42C-4670-817A-335D7B80CA5A}"/>
    <cellStyle name="Normal 3 156 2 4 2 3" xfId="13814" xr:uid="{A643E3FF-1995-439E-B0F1-DE128C0521E2}"/>
    <cellStyle name="Normal 3 156 2 4 3" xfId="13815" xr:uid="{69C67ABB-9800-4A83-8415-3E3EE4D2FFAC}"/>
    <cellStyle name="Normal 3 156 2 4 3 2" xfId="13816" xr:uid="{FF1C89AB-1767-42CD-94E0-A061614BCD3B}"/>
    <cellStyle name="Normal 3 156 2 4 3 2 2" xfId="13817" xr:uid="{4F0B79B2-0C83-465F-948D-F3E83528741E}"/>
    <cellStyle name="Normal 3 156 2 4 3 3" xfId="13818" xr:uid="{8DC9B101-8B2F-4B15-B02D-E0711CE593EF}"/>
    <cellStyle name="Normal 3 156 2 4 4" xfId="13819" xr:uid="{3ED91922-8352-4EB5-A008-AFFD7EE24353}"/>
    <cellStyle name="Normal 3 156 2 4 4 2" xfId="13820" xr:uid="{3E8E9AE9-CEDF-488D-83D6-46CCFB392B12}"/>
    <cellStyle name="Normal 3 156 2 4 5" xfId="13821" xr:uid="{7AD12842-3E34-4742-965D-4C89DEF21725}"/>
    <cellStyle name="Normal 3 156 2 5" xfId="13822" xr:uid="{75276F8C-7FF1-4A5E-BEC6-9582719350B0}"/>
    <cellStyle name="Normal 3 156 2 5 2" xfId="13823" xr:uid="{6E021A54-3552-47AC-8E55-BBCC2ED5A61B}"/>
    <cellStyle name="Normal 3 156 2 5 2 2" xfId="13824" xr:uid="{F2C25EB3-2FFD-470F-B27E-4B67E791D293}"/>
    <cellStyle name="Normal 3 156 2 5 3" xfId="13825" xr:uid="{B9A884E3-19DC-493C-8040-7B8F394A0DE2}"/>
    <cellStyle name="Normal 3 156 2 6" xfId="13826" xr:uid="{0802E09A-62F7-4D17-970A-7168F97AFA7D}"/>
    <cellStyle name="Normal 3 156 2 6 2" xfId="13827" xr:uid="{650DF80E-7196-4B80-96EE-5779249C387C}"/>
    <cellStyle name="Normal 3 156 2 6 2 2" xfId="13828" xr:uid="{D5A6D73D-CCBF-490C-8F76-AE21A7DB6FAD}"/>
    <cellStyle name="Normal 3 156 2 6 3" xfId="13829" xr:uid="{219BFAC9-0AC4-4AA6-8266-B86C6342F698}"/>
    <cellStyle name="Normal 3 156 2 7" xfId="13830" xr:uid="{A7B15D2D-E261-498B-90F6-053150471A44}"/>
    <cellStyle name="Normal 3 156 2 7 2" xfId="13831" xr:uid="{5AED42C2-9203-4CED-B4C8-6594562E44DD}"/>
    <cellStyle name="Normal 3 156 2 8" xfId="13832" xr:uid="{1ACEF6B3-420A-442C-9D56-8BD126655061}"/>
    <cellStyle name="Normal 3 156 2_15NS" xfId="13833" xr:uid="{EE0C97B9-CC88-4A60-B35A-563F64578281}"/>
    <cellStyle name="Normal 3 156 3" xfId="13834" xr:uid="{709EE6FE-39BC-4237-A8DA-ED0DBADC34FF}"/>
    <cellStyle name="Normal 3 156 3 2" xfId="13835" xr:uid="{48D59A88-5E5D-4EB3-B8F4-A3C8E1BC16A1}"/>
    <cellStyle name="Normal 3 156 3 2 2" xfId="13836" xr:uid="{0C670C07-2C25-461A-AAF3-4CD3AC508876}"/>
    <cellStyle name="Normal 3 156 3 2 2 2" xfId="13837" xr:uid="{CC4107EF-6F46-4AAD-85EC-CB1106101F2E}"/>
    <cellStyle name="Normal 3 156 3 2 3" xfId="13838" xr:uid="{112D7512-2996-4AE2-9D55-9C20C46FA24E}"/>
    <cellStyle name="Normal 3 156 3 3" xfId="13839" xr:uid="{241E5B2D-CE47-43C2-AC06-9084B546144D}"/>
    <cellStyle name="Normal 3 156 3 3 2" xfId="13840" xr:uid="{1093F0E6-133D-4C05-8DDD-B5C6A1A67FBA}"/>
    <cellStyle name="Normal 3 156 3 3 2 2" xfId="13841" xr:uid="{7B5281E2-BE85-4878-9EF5-8BDA6BBE21F6}"/>
    <cellStyle name="Normal 3 156 3 3 3" xfId="13842" xr:uid="{01B5FB36-2EAA-4854-B015-5067CB71FD6D}"/>
    <cellStyle name="Normal 3 156 3 4" xfId="13843" xr:uid="{7B6E77AD-74E2-4D2A-B204-9226BFE7E9F3}"/>
    <cellStyle name="Normal 3 156 3 4 2" xfId="13844" xr:uid="{01395E82-5D72-4028-998F-D92D08BAC38B}"/>
    <cellStyle name="Normal 3 156 3 5" xfId="13845" xr:uid="{F457EA8B-E6F4-4DE6-BD58-BC4E758109AA}"/>
    <cellStyle name="Normal 3 156 4" xfId="13846" xr:uid="{D1653496-815D-4720-A2A6-A73FAFAAB87B}"/>
    <cellStyle name="Normal 3 156 4 2" xfId="13847" xr:uid="{E01F9331-B5C3-4A45-8BE1-CD8BEC30CDF6}"/>
    <cellStyle name="Normal 3 156 4 2 2" xfId="13848" xr:uid="{9334B9D5-EA05-41F4-B805-41747C2044D9}"/>
    <cellStyle name="Normal 3 156 4 2 2 2" xfId="13849" xr:uid="{6D3ACDCF-CE30-4CDF-830A-E29E5B6DBB62}"/>
    <cellStyle name="Normal 3 156 4 2 3" xfId="13850" xr:uid="{D392F709-8DC0-4364-B42E-3548B16FE942}"/>
    <cellStyle name="Normal 3 156 4 3" xfId="13851" xr:uid="{7DB07A35-2495-48B4-9458-4D96A9527313}"/>
    <cellStyle name="Normal 3 156 4 3 2" xfId="13852" xr:uid="{E8980052-FF29-4471-8CAD-2F809C22694C}"/>
    <cellStyle name="Normal 3 156 4 3 2 2" xfId="13853" xr:uid="{9034684B-CDB3-4742-ADC1-0A0CDE9075D3}"/>
    <cellStyle name="Normal 3 156 4 3 3" xfId="13854" xr:uid="{7CEC4DDE-87A4-4102-86F4-DD7B9092C166}"/>
    <cellStyle name="Normal 3 156 4 4" xfId="13855" xr:uid="{55BF56A8-C2C5-4506-8B2C-0B1B49FAA6B2}"/>
    <cellStyle name="Normal 3 156 4 4 2" xfId="13856" xr:uid="{98A05135-E667-4BA4-9269-B6D7AA670821}"/>
    <cellStyle name="Normal 3 156 4 5" xfId="13857" xr:uid="{CA7871FF-1161-44E8-A70A-E71A68DFE644}"/>
    <cellStyle name="Normal 3 156 5" xfId="13858" xr:uid="{DE363180-6216-4C0C-856E-59D1F316BA82}"/>
    <cellStyle name="Normal 3 156 5 2" xfId="13859" xr:uid="{B9C68AE5-AB22-4500-91B1-2EE2FFBAF4B5}"/>
    <cellStyle name="Normal 3 156 5 2 2" xfId="13860" xr:uid="{E642CD33-6E20-4633-8CE8-CC212A5896EE}"/>
    <cellStyle name="Normal 3 156 5 2 2 2" xfId="13861" xr:uid="{F0383F28-1D4A-4CE4-8CE1-CF481DC50634}"/>
    <cellStyle name="Normal 3 156 5 2 3" xfId="13862" xr:uid="{D5BA7318-E9AA-4068-ACC7-BE66BA99841F}"/>
    <cellStyle name="Normal 3 156 5 3" xfId="13863" xr:uid="{B9B8C998-3090-4414-9336-2DA5A5117261}"/>
    <cellStyle name="Normal 3 156 5 3 2" xfId="13864" xr:uid="{39F8E3D6-ED70-47C1-9CEE-EBAC0D318B93}"/>
    <cellStyle name="Normal 3 156 5 3 2 2" xfId="13865" xr:uid="{86434EA4-6370-481C-82D8-3586F3AD1FD5}"/>
    <cellStyle name="Normal 3 156 5 3 3" xfId="13866" xr:uid="{31CB4AA6-CE1D-4AAA-9D14-623D6171EA29}"/>
    <cellStyle name="Normal 3 156 5 4" xfId="13867" xr:uid="{9FFE0F4A-7F3B-4A26-8A04-960E982522C3}"/>
    <cellStyle name="Normal 3 156 5 4 2" xfId="13868" xr:uid="{D6BFF922-492E-4C01-A47E-36FCE0AD74BF}"/>
    <cellStyle name="Normal 3 156 5 5" xfId="13869" xr:uid="{E632EACF-1ECF-4695-858D-2A6CF54B8BF3}"/>
    <cellStyle name="Normal 3 156 6" xfId="13870" xr:uid="{59B7FDD9-0ABA-4262-852E-D1257C786980}"/>
    <cellStyle name="Normal 3 156 6 2" xfId="13871" xr:uid="{42F9AA5D-4235-480F-B5DE-BE50184AD1EC}"/>
    <cellStyle name="Normal 3 156 6 2 2" xfId="13872" xr:uid="{87B55FB7-55B4-4D31-A183-E63C224C69F7}"/>
    <cellStyle name="Normal 3 156 6 3" xfId="13873" xr:uid="{ED80ADB7-71ED-41AD-8C48-4DF87FE54F0D}"/>
    <cellStyle name="Normal 3 156 7" xfId="13874" xr:uid="{837F40E4-51B8-41B4-869F-250FB19AA6FB}"/>
    <cellStyle name="Normal 3 156 7 2" xfId="13875" xr:uid="{53DDF497-F70F-475B-AAB7-0D8537EF3D44}"/>
    <cellStyle name="Normal 3 156 7 2 2" xfId="13876" xr:uid="{BAF167A3-0A81-49E3-94B6-7D8460B712C6}"/>
    <cellStyle name="Normal 3 156 7 3" xfId="13877" xr:uid="{42E118AC-FAEC-4719-B6EC-06E26707BC44}"/>
    <cellStyle name="Normal 3 156 8" xfId="13878" xr:uid="{1043AAB1-EE82-4A57-A75F-98982D1ADA08}"/>
    <cellStyle name="Normal 3 156 8 2" xfId="13879" xr:uid="{E9CD308D-3F93-45C4-9E73-E69740CD2D92}"/>
    <cellStyle name="Normal 3 156 9" xfId="13880" xr:uid="{886DBF6C-42F0-4913-8205-023E886238D3}"/>
    <cellStyle name="Normal 3 156_05DS" xfId="13881" xr:uid="{9B79E4AE-EF6A-4C0E-B70E-2784E46E6C7C}"/>
    <cellStyle name="Normal 3 157" xfId="13882" xr:uid="{31A03254-13D5-493D-BCB8-E2D051AC51A3}"/>
    <cellStyle name="Normal 3 157 2" xfId="13883" xr:uid="{277A4876-6DA8-4CDF-A737-D414305BE648}"/>
    <cellStyle name="Normal 3 157 2 2" xfId="13884" xr:uid="{12EA7743-C56B-4A24-9967-7BBF3EA02271}"/>
    <cellStyle name="Normal 3 157 2 2 2" xfId="13885" xr:uid="{2CA5E352-1E00-4722-BF47-3817248EE31D}"/>
    <cellStyle name="Normal 3 157 2 2 2 2" xfId="13886" xr:uid="{A3E85DC6-94AB-4D73-B28D-AF38CB7DB922}"/>
    <cellStyle name="Normal 3 157 2 2 2 2 2" xfId="13887" xr:uid="{F21A6D62-A6D3-4CFC-B24E-E553E57720AE}"/>
    <cellStyle name="Normal 3 157 2 2 2 3" xfId="13888" xr:uid="{96112F8B-75FF-4F1F-83BF-70BABEFABE60}"/>
    <cellStyle name="Normal 3 157 2 2 3" xfId="13889" xr:uid="{C84EFD47-83E8-4893-9D46-B797D97710FD}"/>
    <cellStyle name="Normal 3 157 2 2 3 2" xfId="13890" xr:uid="{3CFE37FF-BC76-4E6B-A671-58A8550F8C94}"/>
    <cellStyle name="Normal 3 157 2 2 3 2 2" xfId="13891" xr:uid="{A5796F2F-80E4-460B-BCD2-85994AA4B5D2}"/>
    <cellStyle name="Normal 3 157 2 2 3 3" xfId="13892" xr:uid="{355BDB33-A853-4486-8CF0-7DB023C63AAA}"/>
    <cellStyle name="Normal 3 157 2 2 4" xfId="13893" xr:uid="{A168F3E1-A12D-4985-B824-7DE30D1D3074}"/>
    <cellStyle name="Normal 3 157 2 2 4 2" xfId="13894" xr:uid="{2FD6CA0F-ADF1-46EB-A7E3-6FACF9D79DE5}"/>
    <cellStyle name="Normal 3 157 2 2 5" xfId="13895" xr:uid="{FDB55E9F-C50A-4E5B-B1A1-39C8D6E86476}"/>
    <cellStyle name="Normal 3 157 2 3" xfId="13896" xr:uid="{1155DDC9-7F70-43CF-9A30-3249B4328026}"/>
    <cellStyle name="Normal 3 157 2 3 2" xfId="13897" xr:uid="{7FF0C66B-097D-498A-A109-E2A0001D302E}"/>
    <cellStyle name="Normal 3 157 2 3 2 2" xfId="13898" xr:uid="{CC96FA73-9385-4DB1-95A6-4E08CF536DA4}"/>
    <cellStyle name="Normal 3 157 2 3 2 2 2" xfId="13899" xr:uid="{1986A9A6-D336-4B8A-A22E-CF31A35D7485}"/>
    <cellStyle name="Normal 3 157 2 3 2 3" xfId="13900" xr:uid="{22614EC7-4EC5-48AD-A386-3E2E16C87F0D}"/>
    <cellStyle name="Normal 3 157 2 3 3" xfId="13901" xr:uid="{ECC46E00-B114-4BA6-9341-B275B06056C8}"/>
    <cellStyle name="Normal 3 157 2 3 3 2" xfId="13902" xr:uid="{E4C7618D-FBE9-4A9F-9381-F22081713563}"/>
    <cellStyle name="Normal 3 157 2 3 3 2 2" xfId="13903" xr:uid="{83466F2C-D7DB-484F-97C9-2E8E1DC0F16D}"/>
    <cellStyle name="Normal 3 157 2 3 3 3" xfId="13904" xr:uid="{161E8A46-0794-47CD-9CE4-B0A55354C8CC}"/>
    <cellStyle name="Normal 3 157 2 3 4" xfId="13905" xr:uid="{62A63615-E86B-4563-9F93-01FB9260ADE8}"/>
    <cellStyle name="Normal 3 157 2 3 4 2" xfId="13906" xr:uid="{F11F4616-5AD3-41A7-AB7D-F24DD3DD6828}"/>
    <cellStyle name="Normal 3 157 2 3 5" xfId="13907" xr:uid="{603C4C21-9B77-48EB-9D57-DFF21BF8670A}"/>
    <cellStyle name="Normal 3 157 2 4" xfId="13908" xr:uid="{B4833FEA-934B-48CE-BD89-373F62E594EA}"/>
    <cellStyle name="Normal 3 157 2 4 2" xfId="13909" xr:uid="{DD991063-260F-4DA6-AE57-92BF531F4BE8}"/>
    <cellStyle name="Normal 3 157 2 4 2 2" xfId="13910" xr:uid="{10752DCB-D866-4420-BABB-248F17A3B877}"/>
    <cellStyle name="Normal 3 157 2 4 2 2 2" xfId="13911" xr:uid="{A91FC862-51C9-4371-8D88-7120831881A5}"/>
    <cellStyle name="Normal 3 157 2 4 2 3" xfId="13912" xr:uid="{6A85D93C-6712-4FBC-B414-AF63EC71F1EF}"/>
    <cellStyle name="Normal 3 157 2 4 3" xfId="13913" xr:uid="{081469D8-31F6-4C59-9B85-95ED38B86EC0}"/>
    <cellStyle name="Normal 3 157 2 4 3 2" xfId="13914" xr:uid="{B6B49B99-D9BC-4931-A818-24A678BD9051}"/>
    <cellStyle name="Normal 3 157 2 4 3 2 2" xfId="13915" xr:uid="{33D15A94-8830-40F5-9D37-F5394C56C069}"/>
    <cellStyle name="Normal 3 157 2 4 3 3" xfId="13916" xr:uid="{E237D4EA-BC24-4FF2-B102-0290F9F7CD5C}"/>
    <cellStyle name="Normal 3 157 2 4 4" xfId="13917" xr:uid="{F8B79E1F-2F0E-496E-A13D-E7A66D004E94}"/>
    <cellStyle name="Normal 3 157 2 4 4 2" xfId="13918" xr:uid="{F12CEDC6-E00C-4F5E-9DF9-EAC215EAFA44}"/>
    <cellStyle name="Normal 3 157 2 4 5" xfId="13919" xr:uid="{5AA35042-717B-4C89-80FE-B9B830D24A9E}"/>
    <cellStyle name="Normal 3 157 2 5" xfId="13920" xr:uid="{3C822AB9-C580-450F-A98A-2C6F3F612DE8}"/>
    <cellStyle name="Normal 3 157 2 5 2" xfId="13921" xr:uid="{35F592E0-6F67-4D35-B22A-9B1CABE53D77}"/>
    <cellStyle name="Normal 3 157 2 5 2 2" xfId="13922" xr:uid="{E1B8B229-67ED-4218-AC70-76221702D2CB}"/>
    <cellStyle name="Normal 3 157 2 5 3" xfId="13923" xr:uid="{94DE8C33-3B6B-4D2C-BC11-27627BDB23C8}"/>
    <cellStyle name="Normal 3 157 2 6" xfId="13924" xr:uid="{43E751D8-66F4-4540-A89C-7CB921EC32B0}"/>
    <cellStyle name="Normal 3 157 2 6 2" xfId="13925" xr:uid="{8BC2C214-2AD4-4631-B04A-5EB982726BCF}"/>
    <cellStyle name="Normal 3 157 2 6 2 2" xfId="13926" xr:uid="{0F1150F2-FE6A-4DFD-91FB-F8ED99487D14}"/>
    <cellStyle name="Normal 3 157 2 6 3" xfId="13927" xr:uid="{27057034-4E17-42F8-BF34-867EA23A041E}"/>
    <cellStyle name="Normal 3 157 2 7" xfId="13928" xr:uid="{2E63D37C-971A-45C7-9856-49545B45D654}"/>
    <cellStyle name="Normal 3 157 2 7 2" xfId="13929" xr:uid="{55B95DA1-57C2-4484-9CCC-658FF2FD3506}"/>
    <cellStyle name="Normal 3 157 2 8" xfId="13930" xr:uid="{8746C48D-0F29-455A-933E-92AA9DCD0980}"/>
    <cellStyle name="Normal 3 157 2_15NS" xfId="13931" xr:uid="{9FE362E9-861F-48A9-9B95-19B8484C3A11}"/>
    <cellStyle name="Normal 3 157 3" xfId="13932" xr:uid="{CF17CF42-3330-458F-9F6D-D4409FDE649E}"/>
    <cellStyle name="Normal 3 157 3 2" xfId="13933" xr:uid="{AB83C62B-9C77-411E-8DC8-E18E4BA777C2}"/>
    <cellStyle name="Normal 3 157 3 2 2" xfId="13934" xr:uid="{FC2FABCE-804C-4D41-9A43-B74F71396DBA}"/>
    <cellStyle name="Normal 3 157 3 2 2 2" xfId="13935" xr:uid="{9E42FBAB-75F5-44DC-9D23-7156C3278AFE}"/>
    <cellStyle name="Normal 3 157 3 2 3" xfId="13936" xr:uid="{B8E93EF3-0454-491F-8C08-888B18853304}"/>
    <cellStyle name="Normal 3 157 3 3" xfId="13937" xr:uid="{BC427EF3-D300-4B90-9F11-4ED95331ED34}"/>
    <cellStyle name="Normal 3 157 3 3 2" xfId="13938" xr:uid="{8B59D485-74D6-4F8F-AB6E-B9950D175B38}"/>
    <cellStyle name="Normal 3 157 3 3 2 2" xfId="13939" xr:uid="{FBC9F45D-B864-48A2-976E-4D1C0DA4F6DC}"/>
    <cellStyle name="Normal 3 157 3 3 3" xfId="13940" xr:uid="{0528C213-DF57-4B46-B4D7-92FD2D127A3B}"/>
    <cellStyle name="Normal 3 157 3 4" xfId="13941" xr:uid="{A4A666A4-764D-43D7-AB7C-746FC6026AFF}"/>
    <cellStyle name="Normal 3 157 3 4 2" xfId="13942" xr:uid="{3C0E8A17-1A5A-4DBD-B17A-50202F00BF2A}"/>
    <cellStyle name="Normal 3 157 3 5" xfId="13943" xr:uid="{52C46F91-F8AD-45BA-BE51-D398A567B080}"/>
    <cellStyle name="Normal 3 157 4" xfId="13944" xr:uid="{E3597CF7-C91D-4793-97FF-65D049A0783E}"/>
    <cellStyle name="Normal 3 157 4 2" xfId="13945" xr:uid="{CD9331FC-1B93-4425-A7A9-1507D1C740E2}"/>
    <cellStyle name="Normal 3 157 4 2 2" xfId="13946" xr:uid="{8C93F09A-8818-4C54-A9DD-DC759C5C3711}"/>
    <cellStyle name="Normal 3 157 4 2 2 2" xfId="13947" xr:uid="{67AE9AEF-7EE6-4270-8824-07E8206BA1BD}"/>
    <cellStyle name="Normal 3 157 4 2 3" xfId="13948" xr:uid="{A3726EB0-0236-427C-AEE0-7433844E0672}"/>
    <cellStyle name="Normal 3 157 4 3" xfId="13949" xr:uid="{FF69C2D5-3F5B-405B-AA1A-C1923824C7B2}"/>
    <cellStyle name="Normal 3 157 4 3 2" xfId="13950" xr:uid="{68093BE4-A9E5-471D-ADFC-D61049D05CAA}"/>
    <cellStyle name="Normal 3 157 4 3 2 2" xfId="13951" xr:uid="{94F65A2F-BF9B-44C7-8C25-764F290FFF18}"/>
    <cellStyle name="Normal 3 157 4 3 3" xfId="13952" xr:uid="{2A5FF8E8-BCED-4127-BCCA-D2D9BD276032}"/>
    <cellStyle name="Normal 3 157 4 4" xfId="13953" xr:uid="{2546B959-6580-428B-93E2-F6CAD8A3F3B2}"/>
    <cellStyle name="Normal 3 157 4 4 2" xfId="13954" xr:uid="{83B75443-763C-48E2-88DA-7D9E49C1349D}"/>
    <cellStyle name="Normal 3 157 4 5" xfId="13955" xr:uid="{ABEA6C15-9FA7-46B7-BB7F-822CB7E9B90D}"/>
    <cellStyle name="Normal 3 157 5" xfId="13956" xr:uid="{3E68EB0D-316F-4749-B14E-A27E3FC962D7}"/>
    <cellStyle name="Normal 3 157 5 2" xfId="13957" xr:uid="{8B124FE5-CA69-4DF9-9990-F5E676DE121D}"/>
    <cellStyle name="Normal 3 157 5 2 2" xfId="13958" xr:uid="{0F19FB55-003A-4D3A-8137-47EE796BE857}"/>
    <cellStyle name="Normal 3 157 5 2 2 2" xfId="13959" xr:uid="{C2D1E378-CD75-406A-8F3C-5FF73D431F1C}"/>
    <cellStyle name="Normal 3 157 5 2 3" xfId="13960" xr:uid="{CC50C5AE-A88C-4B93-B6B9-A7141DF5E2A1}"/>
    <cellStyle name="Normal 3 157 5 3" xfId="13961" xr:uid="{545BB542-F370-4AB7-93BD-D671EB0FF69E}"/>
    <cellStyle name="Normal 3 157 5 3 2" xfId="13962" xr:uid="{4BB7A471-3B39-4134-9BC3-10BD311A4B09}"/>
    <cellStyle name="Normal 3 157 5 3 2 2" xfId="13963" xr:uid="{41FF17DA-6AC7-40A3-821A-A7FC59298EB4}"/>
    <cellStyle name="Normal 3 157 5 3 3" xfId="13964" xr:uid="{E0167132-75C9-42D3-9A8E-0A1EA5706546}"/>
    <cellStyle name="Normal 3 157 5 4" xfId="13965" xr:uid="{C0D72547-4245-4B5F-ADE2-3DEEEC90DB11}"/>
    <cellStyle name="Normal 3 157 5 4 2" xfId="13966" xr:uid="{321A9E2F-ABFA-4232-8C53-D091E26528F7}"/>
    <cellStyle name="Normal 3 157 5 5" xfId="13967" xr:uid="{654E420F-3AE0-4934-8BAB-E11ACA537B61}"/>
    <cellStyle name="Normal 3 157 6" xfId="13968" xr:uid="{CCF24E1D-61E1-4630-BB8A-7226219FE86C}"/>
    <cellStyle name="Normal 3 157 6 2" xfId="13969" xr:uid="{F41FF749-2E84-41D7-9656-A4A166D4DAD8}"/>
    <cellStyle name="Normal 3 157 6 2 2" xfId="13970" xr:uid="{50DA8CFC-C61E-4338-9DC9-2B891442CB00}"/>
    <cellStyle name="Normal 3 157 6 3" xfId="13971" xr:uid="{44CA6170-8060-4143-AB5A-5BA317E804CD}"/>
    <cellStyle name="Normal 3 157 7" xfId="13972" xr:uid="{03A3FD0C-0A03-472F-82F1-CBA8A21FA036}"/>
    <cellStyle name="Normal 3 157 7 2" xfId="13973" xr:uid="{BCBCC684-8427-4CFD-8632-4B9962596BC0}"/>
    <cellStyle name="Normal 3 157 7 2 2" xfId="13974" xr:uid="{43850AD0-25F5-4403-841D-24AC7B27AE2F}"/>
    <cellStyle name="Normal 3 157 7 3" xfId="13975" xr:uid="{AC982FDD-928E-4DAC-82C5-D78EE06F5D39}"/>
    <cellStyle name="Normal 3 157 8" xfId="13976" xr:uid="{0E434026-6CEA-4EE6-8B1B-BCA2C557E039}"/>
    <cellStyle name="Normal 3 157 8 2" xfId="13977" xr:uid="{F72E6B34-8B0B-4002-992A-F0923428FA1C}"/>
    <cellStyle name="Normal 3 157 9" xfId="13978" xr:uid="{BF269912-97DF-47B1-A08F-405ABADC2740}"/>
    <cellStyle name="Normal 3 157_05DS" xfId="13979" xr:uid="{3F3FA528-DB59-4369-BE50-0D1291F23C20}"/>
    <cellStyle name="Normal 3 158" xfId="13980" xr:uid="{2209430D-EDCB-40E2-8E60-6D4B0BD89024}"/>
    <cellStyle name="Normal 3 158 2" xfId="13981" xr:uid="{2DFC41AC-0509-4219-8972-213672D7B03F}"/>
    <cellStyle name="Normal 3 158 2 2" xfId="13982" xr:uid="{299629ED-E5DA-4F04-9F22-F5AF1AA9C46A}"/>
    <cellStyle name="Normal 3 158 2 2 2" xfId="13983" xr:uid="{1E3BE69D-EEAA-4C66-95AA-684BB099C026}"/>
    <cellStyle name="Normal 3 158 2 2 2 2" xfId="13984" xr:uid="{0D6120F3-3F76-45AD-A30A-978E14C826FD}"/>
    <cellStyle name="Normal 3 158 2 2 2 2 2" xfId="13985" xr:uid="{520ED1D3-C8D0-47B2-83AE-4CA0B3B98EE9}"/>
    <cellStyle name="Normal 3 158 2 2 2 3" xfId="13986" xr:uid="{B5BE7FEE-279D-42CC-8DC8-7D72142AF461}"/>
    <cellStyle name="Normal 3 158 2 2 3" xfId="13987" xr:uid="{48E83756-9172-40D0-ABAF-F0BCDFDD2F97}"/>
    <cellStyle name="Normal 3 158 2 2 3 2" xfId="13988" xr:uid="{9579C5A2-975E-4B57-9D07-D67ECF96D8A4}"/>
    <cellStyle name="Normal 3 158 2 2 3 2 2" xfId="13989" xr:uid="{0BB1414B-A93F-407B-9519-9FD412BA9AD7}"/>
    <cellStyle name="Normal 3 158 2 2 3 3" xfId="13990" xr:uid="{27A000D3-8CEF-44B6-818F-79DDD8D6D972}"/>
    <cellStyle name="Normal 3 158 2 2 4" xfId="13991" xr:uid="{D3B265E3-2558-4462-B954-E23BBF449D39}"/>
    <cellStyle name="Normal 3 158 2 2 4 2" xfId="13992" xr:uid="{83BB63B1-EE2C-4079-B7E8-535CC7E802F6}"/>
    <cellStyle name="Normal 3 158 2 2 5" xfId="13993" xr:uid="{70DE6999-6B3F-4303-A786-47066F3C53F0}"/>
    <cellStyle name="Normal 3 158 2 3" xfId="13994" xr:uid="{9BECC207-F8FE-402B-B63B-5A10A6FC72DF}"/>
    <cellStyle name="Normal 3 158 2 3 2" xfId="13995" xr:uid="{39212651-7F84-439F-A630-62D1ECF5A181}"/>
    <cellStyle name="Normal 3 158 2 3 2 2" xfId="13996" xr:uid="{8F006E30-596C-45F1-BEC8-57F1AAAE205D}"/>
    <cellStyle name="Normal 3 158 2 3 2 2 2" xfId="13997" xr:uid="{A3A3BF1B-FE8F-4383-AF3E-4D51B46FB7F6}"/>
    <cellStyle name="Normal 3 158 2 3 2 3" xfId="13998" xr:uid="{72DA594E-0A7F-43D7-AF05-0AD8998926F1}"/>
    <cellStyle name="Normal 3 158 2 3 3" xfId="13999" xr:uid="{76AE793C-8219-4591-91CC-13D9166C0271}"/>
    <cellStyle name="Normal 3 158 2 3 3 2" xfId="14000" xr:uid="{540B08E6-9CA3-4766-8D19-25F70F881864}"/>
    <cellStyle name="Normal 3 158 2 3 3 2 2" xfId="14001" xr:uid="{9DFAF100-2255-4C9A-A139-4A0297AE57F5}"/>
    <cellStyle name="Normal 3 158 2 3 3 3" xfId="14002" xr:uid="{B062D0B1-A28B-4940-8B52-3963883DD0BB}"/>
    <cellStyle name="Normal 3 158 2 3 4" xfId="14003" xr:uid="{101AA4C2-3F97-4474-8AEE-F19F1ED0AF5E}"/>
    <cellStyle name="Normal 3 158 2 3 4 2" xfId="14004" xr:uid="{B788F10E-156C-43CB-BCA2-E0462DBBBDF3}"/>
    <cellStyle name="Normal 3 158 2 3 5" xfId="14005" xr:uid="{82FDB37C-E8E6-467B-B0EB-C6941A9DA899}"/>
    <cellStyle name="Normal 3 158 2 4" xfId="14006" xr:uid="{A7CB839A-2AC7-4DEE-A856-2A56928DB1AB}"/>
    <cellStyle name="Normal 3 158 2 4 2" xfId="14007" xr:uid="{04E60B6C-BB1C-42CA-B182-DBCDF1EC7C0C}"/>
    <cellStyle name="Normal 3 158 2 4 2 2" xfId="14008" xr:uid="{76E1036E-4529-4E96-8C9E-EC0DCFFE1061}"/>
    <cellStyle name="Normal 3 158 2 4 2 2 2" xfId="14009" xr:uid="{36A62F9B-E86F-4766-A3C2-F53F4EA10987}"/>
    <cellStyle name="Normal 3 158 2 4 2 3" xfId="14010" xr:uid="{79670819-AAC1-421D-8E5E-CC56DA2FF4FE}"/>
    <cellStyle name="Normal 3 158 2 4 3" xfId="14011" xr:uid="{DA2C7C75-E97E-4044-AB52-453DC784EDC8}"/>
    <cellStyle name="Normal 3 158 2 4 3 2" xfId="14012" xr:uid="{13E50533-C655-4E06-9EE6-6DF200FBA131}"/>
    <cellStyle name="Normal 3 158 2 4 3 2 2" xfId="14013" xr:uid="{AD10937A-8405-46F4-8EF6-B1B107241904}"/>
    <cellStyle name="Normal 3 158 2 4 3 3" xfId="14014" xr:uid="{233523F0-949B-49ED-8772-3A24539047DD}"/>
    <cellStyle name="Normal 3 158 2 4 4" xfId="14015" xr:uid="{9D637461-9225-4D79-AD9A-EB143671A695}"/>
    <cellStyle name="Normal 3 158 2 4 4 2" xfId="14016" xr:uid="{316AB188-25E9-47DC-9E46-0B36FCBC836E}"/>
    <cellStyle name="Normal 3 158 2 4 5" xfId="14017" xr:uid="{097629FB-17AC-4E10-AC2F-3906255FCC59}"/>
    <cellStyle name="Normal 3 158 2 5" xfId="14018" xr:uid="{AA869F68-146C-4AA0-BEB5-08366FAF056F}"/>
    <cellStyle name="Normal 3 158 2 5 2" xfId="14019" xr:uid="{6D2A05DB-8779-455C-921C-DB3A8B8C9FC2}"/>
    <cellStyle name="Normal 3 158 2 5 2 2" xfId="14020" xr:uid="{C956C2EB-2442-4650-A7BC-405EBD9DC1AD}"/>
    <cellStyle name="Normal 3 158 2 5 3" xfId="14021" xr:uid="{A9D693EF-E437-4642-805B-EED6425B44B7}"/>
    <cellStyle name="Normal 3 158 2 6" xfId="14022" xr:uid="{C532C652-C4FA-4CA2-BFFB-C52998B45C3A}"/>
    <cellStyle name="Normal 3 158 2 6 2" xfId="14023" xr:uid="{CFF4F822-132E-44FF-9E26-AA3E6CC59F98}"/>
    <cellStyle name="Normal 3 158 2 6 2 2" xfId="14024" xr:uid="{34BB6456-8D52-4373-8F36-3EFFFBF6FFCB}"/>
    <cellStyle name="Normal 3 158 2 6 3" xfId="14025" xr:uid="{1EE0735D-31DA-4539-ADFD-2E8F3F11FF17}"/>
    <cellStyle name="Normal 3 158 2 7" xfId="14026" xr:uid="{D8993972-6332-4348-9470-831E55CB41EC}"/>
    <cellStyle name="Normal 3 158 2 7 2" xfId="14027" xr:uid="{D99CC3DF-F55E-45FA-8ED2-F3271098957D}"/>
    <cellStyle name="Normal 3 158 2 8" xfId="14028" xr:uid="{B7826A4D-ACD4-4EAE-A410-55F63B07AC64}"/>
    <cellStyle name="Normal 3 158 2_15NS" xfId="14029" xr:uid="{6F31CFB3-5A5B-4D86-948F-ABAFF495D7C5}"/>
    <cellStyle name="Normal 3 158 3" xfId="14030" xr:uid="{EB717A2E-0A9E-410C-81F2-7BD16D8FE2AB}"/>
    <cellStyle name="Normal 3 158 3 2" xfId="14031" xr:uid="{C06BFB5E-2102-4986-9F40-1F9A129114F1}"/>
    <cellStyle name="Normal 3 158 3 2 2" xfId="14032" xr:uid="{2A3C1A36-E088-4AAD-98E7-7A8CD4E713F9}"/>
    <cellStyle name="Normal 3 158 3 2 2 2" xfId="14033" xr:uid="{4A2887E7-4262-42DB-A8E5-26D4D1BC51B9}"/>
    <cellStyle name="Normal 3 158 3 2 3" xfId="14034" xr:uid="{46B32536-3BC0-47D5-92E4-B718E9CAC62A}"/>
    <cellStyle name="Normal 3 158 3 3" xfId="14035" xr:uid="{5872B43B-6E58-4AAC-BB1C-58DD744076A4}"/>
    <cellStyle name="Normal 3 158 3 3 2" xfId="14036" xr:uid="{758D7265-437E-4EA9-9B86-469D74ED3807}"/>
    <cellStyle name="Normal 3 158 3 3 2 2" xfId="14037" xr:uid="{69C87BA3-A60D-4983-833A-AA6EFB76D350}"/>
    <cellStyle name="Normal 3 158 3 3 3" xfId="14038" xr:uid="{29210BB2-9828-4ACC-9D43-975F09DA8FB8}"/>
    <cellStyle name="Normal 3 158 3 4" xfId="14039" xr:uid="{4AC4AC96-0E8D-4DF6-97E2-E619DF32C208}"/>
    <cellStyle name="Normal 3 158 3 4 2" xfId="14040" xr:uid="{F3735B88-3923-4178-A919-A4547E833B6E}"/>
    <cellStyle name="Normal 3 158 3 5" xfId="14041" xr:uid="{8CAC0891-157C-46CE-97BB-FC10E070442F}"/>
    <cellStyle name="Normal 3 158 4" xfId="14042" xr:uid="{1964E204-5DFE-4B51-A938-AD7DADBA36FB}"/>
    <cellStyle name="Normal 3 158 4 2" xfId="14043" xr:uid="{708AF841-F873-43DB-8399-FB347CBB0331}"/>
    <cellStyle name="Normal 3 158 4 2 2" xfId="14044" xr:uid="{BA341802-0DFF-46D4-9D8F-C743D580B0A0}"/>
    <cellStyle name="Normal 3 158 4 2 2 2" xfId="14045" xr:uid="{3D1F5FC5-0B1D-4419-9AEE-97DAFB7CD150}"/>
    <cellStyle name="Normal 3 158 4 2 3" xfId="14046" xr:uid="{A4E91160-B9BA-4A29-98CC-636FC54BDCD9}"/>
    <cellStyle name="Normal 3 158 4 3" xfId="14047" xr:uid="{CC87EAAA-870A-4C95-A67D-D8F9BCED3650}"/>
    <cellStyle name="Normal 3 158 4 3 2" xfId="14048" xr:uid="{CA5AF621-9F99-477A-B4F0-365D226A6E8F}"/>
    <cellStyle name="Normal 3 158 4 3 2 2" xfId="14049" xr:uid="{78A6CC09-6A4C-4277-BE40-21CAA3B506B4}"/>
    <cellStyle name="Normal 3 158 4 3 3" xfId="14050" xr:uid="{E6EF5F77-F4A5-4143-A79A-721A3C5ECF6C}"/>
    <cellStyle name="Normal 3 158 4 4" xfId="14051" xr:uid="{EDFDA21A-B7AF-4857-9A0F-918406D76AD6}"/>
    <cellStyle name="Normal 3 158 4 4 2" xfId="14052" xr:uid="{3F73E0D5-FB32-4334-85DE-B640486C3800}"/>
    <cellStyle name="Normal 3 158 4 5" xfId="14053" xr:uid="{CD2B514F-15A5-45B5-BD9D-C9B839B90D49}"/>
    <cellStyle name="Normal 3 158 5" xfId="14054" xr:uid="{2E7D1F59-9007-410A-B7D6-51F253A5D066}"/>
    <cellStyle name="Normal 3 158 5 2" xfId="14055" xr:uid="{C22E3C01-B5BB-4A22-AFD5-465A3F5CE578}"/>
    <cellStyle name="Normal 3 158 5 2 2" xfId="14056" xr:uid="{B36E627E-4686-49EE-B053-0E1FF4D4E721}"/>
    <cellStyle name="Normal 3 158 5 2 2 2" xfId="14057" xr:uid="{9CF010C0-683D-4944-AAC9-DE2EBB29779C}"/>
    <cellStyle name="Normal 3 158 5 2 3" xfId="14058" xr:uid="{FD51ACD6-B654-435D-8C5C-8A07BD1F91AE}"/>
    <cellStyle name="Normal 3 158 5 3" xfId="14059" xr:uid="{A1A10C25-A91B-413B-AD8E-E21843DC9CDC}"/>
    <cellStyle name="Normal 3 158 5 3 2" xfId="14060" xr:uid="{0B0BF313-BB38-4CA1-A57F-EDDBE7A2B646}"/>
    <cellStyle name="Normal 3 158 5 3 2 2" xfId="14061" xr:uid="{B9797406-C034-494E-9A3E-007FE750FB31}"/>
    <cellStyle name="Normal 3 158 5 3 3" xfId="14062" xr:uid="{EB0E4A3D-43E2-4A2A-BA8C-FA22CD0C232C}"/>
    <cellStyle name="Normal 3 158 5 4" xfId="14063" xr:uid="{A6F3714A-0A41-43FE-89B6-100C652F49C0}"/>
    <cellStyle name="Normal 3 158 5 4 2" xfId="14064" xr:uid="{1FF56DD0-E6AC-49CA-8A17-B62928649638}"/>
    <cellStyle name="Normal 3 158 5 5" xfId="14065" xr:uid="{1B75BE42-34CE-425C-956B-9C4C2E9FD4BA}"/>
    <cellStyle name="Normal 3 158 6" xfId="14066" xr:uid="{68F17AB1-343E-432E-8EFA-CEE0597B1550}"/>
    <cellStyle name="Normal 3 158 6 2" xfId="14067" xr:uid="{B52C7556-CC86-4A8F-889A-976E346EDCF6}"/>
    <cellStyle name="Normal 3 158 6 2 2" xfId="14068" xr:uid="{8BA9992B-F701-4927-AA69-9D488AA86C56}"/>
    <cellStyle name="Normal 3 158 6 3" xfId="14069" xr:uid="{5983170D-6B94-4034-A9FA-CB875A2EE942}"/>
    <cellStyle name="Normal 3 158 7" xfId="14070" xr:uid="{B986C9A4-A66A-4D11-A746-D57A25ADC17A}"/>
    <cellStyle name="Normal 3 158 7 2" xfId="14071" xr:uid="{21F670D7-E1A5-4DEC-B81D-8260CDD3BEC5}"/>
    <cellStyle name="Normal 3 158 7 2 2" xfId="14072" xr:uid="{CA27672F-D4B8-44B7-A076-35B21AF10121}"/>
    <cellStyle name="Normal 3 158 7 3" xfId="14073" xr:uid="{311B2D5C-F441-4306-BC2B-3DF2F033F51A}"/>
    <cellStyle name="Normal 3 158 8" xfId="14074" xr:uid="{377C201A-ED6D-469C-BF44-35AE113EE94A}"/>
    <cellStyle name="Normal 3 158 8 2" xfId="14075" xr:uid="{DA5178DF-BD79-4526-8D95-536E98B4DC22}"/>
    <cellStyle name="Normal 3 158 9" xfId="14076" xr:uid="{CDE88AA6-64E4-427D-9D9A-A54104D46925}"/>
    <cellStyle name="Normal 3 158_05DS" xfId="14077" xr:uid="{F614A7F1-B4AE-40D3-842D-BFE9B3361FE5}"/>
    <cellStyle name="Normal 3 159" xfId="14078" xr:uid="{0BFDD525-78B6-43FE-B9F2-DBF245081B5B}"/>
    <cellStyle name="Normal 3 159 2" xfId="14079" xr:uid="{50914A6E-4822-438C-AE0E-0143DDA021AB}"/>
    <cellStyle name="Normal 3 159 2 2" xfId="14080" xr:uid="{E0B49E56-FE12-4762-8259-63A0399B370B}"/>
    <cellStyle name="Normal 3 159 2 2 2" xfId="14081" xr:uid="{27F35C02-C333-43F4-89A1-AFF61FE95AD2}"/>
    <cellStyle name="Normal 3 159 2 2 2 2" xfId="14082" xr:uid="{EBBE1124-C96F-44A0-9FD0-1AE074A6213C}"/>
    <cellStyle name="Normal 3 159 2 2 2 2 2" xfId="14083" xr:uid="{D407E438-BBAC-4E94-AF1D-BC44F5C5D2B9}"/>
    <cellStyle name="Normal 3 159 2 2 2 3" xfId="14084" xr:uid="{991156C6-FE3E-4401-94D1-5F2A133EC166}"/>
    <cellStyle name="Normal 3 159 2 2 3" xfId="14085" xr:uid="{C3319361-41C3-4709-A302-D4F5DF53411B}"/>
    <cellStyle name="Normal 3 159 2 2 3 2" xfId="14086" xr:uid="{87FDB60D-198E-4E4D-87F6-21F808C7C944}"/>
    <cellStyle name="Normal 3 159 2 2 3 2 2" xfId="14087" xr:uid="{588DA38F-19A1-4D41-9554-A84BF18BE937}"/>
    <cellStyle name="Normal 3 159 2 2 3 3" xfId="14088" xr:uid="{EF491D87-A2AF-414F-BC44-A6373736F500}"/>
    <cellStyle name="Normal 3 159 2 2 4" xfId="14089" xr:uid="{05E889D7-402B-4E02-8AFD-88F0A67A9766}"/>
    <cellStyle name="Normal 3 159 2 2 4 2" xfId="14090" xr:uid="{EF3D0FB0-B472-41D8-81B1-FB39969A1574}"/>
    <cellStyle name="Normal 3 159 2 2 5" xfId="14091" xr:uid="{189ED96C-0B66-47AC-92CF-EB3D8739DE50}"/>
    <cellStyle name="Normal 3 159 2 3" xfId="14092" xr:uid="{B8326E87-85EB-4AAC-85E0-8351AEFF2875}"/>
    <cellStyle name="Normal 3 159 2 3 2" xfId="14093" xr:uid="{8EC4B07B-7007-44B0-B8C9-2FC53BB7AD43}"/>
    <cellStyle name="Normal 3 159 2 3 2 2" xfId="14094" xr:uid="{52FD2256-B8FD-49E3-9260-E2CC53388BD6}"/>
    <cellStyle name="Normal 3 159 2 3 2 2 2" xfId="14095" xr:uid="{EC3A2372-AD75-4317-B5FB-3721FE74642E}"/>
    <cellStyle name="Normal 3 159 2 3 2 3" xfId="14096" xr:uid="{BFA2D6D7-F9CD-47D6-899D-EF570F69B49F}"/>
    <cellStyle name="Normal 3 159 2 3 3" xfId="14097" xr:uid="{1A1FC20E-B362-4031-8B09-EFA301D92FD6}"/>
    <cellStyle name="Normal 3 159 2 3 3 2" xfId="14098" xr:uid="{E6A7764A-D523-4FFA-AA91-C43C913E98B1}"/>
    <cellStyle name="Normal 3 159 2 3 3 2 2" xfId="14099" xr:uid="{927A74AC-8185-4B42-BA1E-87FFCE3ACE40}"/>
    <cellStyle name="Normal 3 159 2 3 3 3" xfId="14100" xr:uid="{5E834616-4417-4FC5-B1B9-6438CE67F3CD}"/>
    <cellStyle name="Normal 3 159 2 3 4" xfId="14101" xr:uid="{87CE34FF-786C-4930-86CA-8BD679053B33}"/>
    <cellStyle name="Normal 3 159 2 3 4 2" xfId="14102" xr:uid="{5094A559-1A45-4BB8-8FCA-00B343ED402A}"/>
    <cellStyle name="Normal 3 159 2 3 5" xfId="14103" xr:uid="{A296B199-19C3-45CF-B641-0E9DCEC88A7E}"/>
    <cellStyle name="Normal 3 159 2 4" xfId="14104" xr:uid="{B74B268D-58AB-470A-A2E6-4E01F227280F}"/>
    <cellStyle name="Normal 3 159 2 4 2" xfId="14105" xr:uid="{6123A1C2-95D6-41BB-A879-C871E31E23A6}"/>
    <cellStyle name="Normal 3 159 2 4 2 2" xfId="14106" xr:uid="{15EFB1EE-2FD1-4EEE-A6E8-F1649B441AAC}"/>
    <cellStyle name="Normal 3 159 2 4 2 2 2" xfId="14107" xr:uid="{1712ED64-FE03-4FBC-B748-AB6928E0110E}"/>
    <cellStyle name="Normal 3 159 2 4 2 3" xfId="14108" xr:uid="{AB5BD408-D364-40FF-BE16-CA609603C396}"/>
    <cellStyle name="Normal 3 159 2 4 3" xfId="14109" xr:uid="{2525976B-6E4D-4133-84F6-07D307C43DF6}"/>
    <cellStyle name="Normal 3 159 2 4 3 2" xfId="14110" xr:uid="{064FE0AD-429A-409C-B36E-3F15120EBEC6}"/>
    <cellStyle name="Normal 3 159 2 4 3 2 2" xfId="14111" xr:uid="{A1D61778-854E-4625-9EDB-C3BD318F62B9}"/>
    <cellStyle name="Normal 3 159 2 4 3 3" xfId="14112" xr:uid="{7ED46BDA-66AD-43EB-BF7B-B2570DCABEE0}"/>
    <cellStyle name="Normal 3 159 2 4 4" xfId="14113" xr:uid="{C37AFAB3-104D-4F9B-AFB7-4408D38AAD91}"/>
    <cellStyle name="Normal 3 159 2 4 4 2" xfId="14114" xr:uid="{041E6D1E-7BA5-4048-AE9B-591463051CF6}"/>
    <cellStyle name="Normal 3 159 2 4 5" xfId="14115" xr:uid="{8FED56C9-FB59-4147-BC2A-F8CC24C21FA0}"/>
    <cellStyle name="Normal 3 159 2 5" xfId="14116" xr:uid="{83A9DD09-FBC4-449E-A966-0F1A95CAA728}"/>
    <cellStyle name="Normal 3 159 2 5 2" xfId="14117" xr:uid="{556ADC2B-C03C-42BB-B138-663698CEA109}"/>
    <cellStyle name="Normal 3 159 2 5 2 2" xfId="14118" xr:uid="{2C095D7F-D0AF-4820-8B97-B736C6473D32}"/>
    <cellStyle name="Normal 3 159 2 5 3" xfId="14119" xr:uid="{4FFF5664-F6EE-4990-A37E-90B3CCD9BE9B}"/>
    <cellStyle name="Normal 3 159 2 6" xfId="14120" xr:uid="{0DD1AE94-3ED1-4221-A140-E1263C20F886}"/>
    <cellStyle name="Normal 3 159 2 6 2" xfId="14121" xr:uid="{2A611BF6-07DA-42F7-9D4A-4DFE5C95B361}"/>
    <cellStyle name="Normal 3 159 2 6 2 2" xfId="14122" xr:uid="{2BBC035A-397F-43CF-9D0F-06A985EDEB2B}"/>
    <cellStyle name="Normal 3 159 2 6 3" xfId="14123" xr:uid="{CA4C61BB-2219-4B57-AA08-ED3715C82009}"/>
    <cellStyle name="Normal 3 159 2 7" xfId="14124" xr:uid="{4E66D7E0-013B-448D-BA8E-FF7566A5FC43}"/>
    <cellStyle name="Normal 3 159 2 7 2" xfId="14125" xr:uid="{9B71C33E-2B3F-4DFB-A5E4-56A76208E61E}"/>
    <cellStyle name="Normal 3 159 2 8" xfId="14126" xr:uid="{CB9211BE-6F6C-4058-9B75-1DEBE7A26B78}"/>
    <cellStyle name="Normal 3 159 2_15NS" xfId="14127" xr:uid="{8ED37209-244F-4678-82BB-7934516D2561}"/>
    <cellStyle name="Normal 3 159 3" xfId="14128" xr:uid="{69F9EA17-1187-4A5D-9B07-B216D933F196}"/>
    <cellStyle name="Normal 3 159 3 2" xfId="14129" xr:uid="{DF4195EA-8196-4E42-B73A-59AF56E62B16}"/>
    <cellStyle name="Normal 3 159 3 2 2" xfId="14130" xr:uid="{59A363E2-BCB7-4081-900E-DE440197A406}"/>
    <cellStyle name="Normal 3 159 3 2 2 2" xfId="14131" xr:uid="{69EB6F1A-8249-4583-8DF8-9A8F266F73A1}"/>
    <cellStyle name="Normal 3 159 3 2 3" xfId="14132" xr:uid="{BB68F287-051C-4C2A-BC35-22DF05D9567E}"/>
    <cellStyle name="Normal 3 159 3 3" xfId="14133" xr:uid="{F7C26A93-4B61-4019-A900-5EB6632C43F3}"/>
    <cellStyle name="Normal 3 159 3 3 2" xfId="14134" xr:uid="{EA1D7E49-7009-44F1-8388-ECFB789CBDD9}"/>
    <cellStyle name="Normal 3 159 3 3 2 2" xfId="14135" xr:uid="{362C1278-0E01-4581-9A44-F0DF8F96B8F0}"/>
    <cellStyle name="Normal 3 159 3 3 3" xfId="14136" xr:uid="{BA40186D-B297-45B6-9CF8-0711B06DFF0B}"/>
    <cellStyle name="Normal 3 159 3 4" xfId="14137" xr:uid="{5D64E2DC-3094-4181-B181-AA8A74CC5EC8}"/>
    <cellStyle name="Normal 3 159 3 4 2" xfId="14138" xr:uid="{41D64A55-C92F-44CA-B31D-448522FEA2B5}"/>
    <cellStyle name="Normal 3 159 3 5" xfId="14139" xr:uid="{DCC085EB-2365-4DF6-BAAC-D6DFBBC829F2}"/>
    <cellStyle name="Normal 3 159 4" xfId="14140" xr:uid="{1CCD8634-1511-44B9-89F1-2C98BF06610D}"/>
    <cellStyle name="Normal 3 159 4 2" xfId="14141" xr:uid="{AD8B7D3E-4E29-4A3C-8126-1A0A20867DEF}"/>
    <cellStyle name="Normal 3 159 4 2 2" xfId="14142" xr:uid="{3C24D374-6E3C-4B26-9BAE-1EB8D5221251}"/>
    <cellStyle name="Normal 3 159 4 2 2 2" xfId="14143" xr:uid="{1FDBE744-F8F6-4273-800D-466A7F055A16}"/>
    <cellStyle name="Normal 3 159 4 2 3" xfId="14144" xr:uid="{ABCB6102-0983-4396-87AB-29AB656974F3}"/>
    <cellStyle name="Normal 3 159 4 3" xfId="14145" xr:uid="{B3D6126B-640A-4370-9875-B5A588860BD1}"/>
    <cellStyle name="Normal 3 159 4 3 2" xfId="14146" xr:uid="{10886CE2-8FA6-4DD1-AA6F-38F163F1F401}"/>
    <cellStyle name="Normal 3 159 4 3 2 2" xfId="14147" xr:uid="{C0BE8FA9-0213-46A8-95C2-D5294D253E8A}"/>
    <cellStyle name="Normal 3 159 4 3 3" xfId="14148" xr:uid="{C32467B7-C919-44D7-BB66-A18AAD1D142B}"/>
    <cellStyle name="Normal 3 159 4 4" xfId="14149" xr:uid="{C4D362EF-07C5-4901-A24A-4850C5E91BB1}"/>
    <cellStyle name="Normal 3 159 4 4 2" xfId="14150" xr:uid="{B6470EBB-1F4E-4B93-B684-25C57EFA51ED}"/>
    <cellStyle name="Normal 3 159 4 5" xfId="14151" xr:uid="{7451F857-1AFF-4144-B565-82EE32F4B239}"/>
    <cellStyle name="Normal 3 159 5" xfId="14152" xr:uid="{823DF367-915B-4E41-A212-5FAD19C711F8}"/>
    <cellStyle name="Normal 3 159 5 2" xfId="14153" xr:uid="{8427F3E0-9A40-4B7A-8F99-52F6A6747B63}"/>
    <cellStyle name="Normal 3 159 5 2 2" xfId="14154" xr:uid="{67D530BC-1367-4249-B1B4-E21B2A26D91F}"/>
    <cellStyle name="Normal 3 159 5 2 2 2" xfId="14155" xr:uid="{9B9D1976-A06A-41BC-AFD6-CDD8CA6849EE}"/>
    <cellStyle name="Normal 3 159 5 2 3" xfId="14156" xr:uid="{6686D4A0-80D6-4F0F-BF74-67A3C24FF232}"/>
    <cellStyle name="Normal 3 159 5 3" xfId="14157" xr:uid="{2BF33E57-4A40-4A97-8450-281CFCA547EA}"/>
    <cellStyle name="Normal 3 159 5 3 2" xfId="14158" xr:uid="{3CC37278-0A58-43F8-AA4A-1DFDB1DFB7A3}"/>
    <cellStyle name="Normal 3 159 5 3 2 2" xfId="14159" xr:uid="{47CF5A16-5862-41FA-9C88-9063CD79FB6F}"/>
    <cellStyle name="Normal 3 159 5 3 3" xfId="14160" xr:uid="{77F3E13A-4A9E-4AFF-965F-07BD5258F7C6}"/>
    <cellStyle name="Normal 3 159 5 4" xfId="14161" xr:uid="{D5A60D79-4EA9-4BA2-8E86-119B37DACBC5}"/>
    <cellStyle name="Normal 3 159 5 4 2" xfId="14162" xr:uid="{EB5E998C-795C-4A27-8ECF-DD59EC6E1BB1}"/>
    <cellStyle name="Normal 3 159 5 5" xfId="14163" xr:uid="{E28A42BE-4AE8-4560-98CA-BD3E354E2DC8}"/>
    <cellStyle name="Normal 3 159 6" xfId="14164" xr:uid="{135746A1-3C31-4013-82DB-A535040A210B}"/>
    <cellStyle name="Normal 3 159 6 2" xfId="14165" xr:uid="{F8C611E8-679E-4DE9-B864-B866B8EC05B8}"/>
    <cellStyle name="Normal 3 159 6 2 2" xfId="14166" xr:uid="{C53CB665-257A-4D83-BFA5-0014042E6BCE}"/>
    <cellStyle name="Normal 3 159 6 3" xfId="14167" xr:uid="{90621FC4-141F-4A04-9CE0-338BDD021629}"/>
    <cellStyle name="Normal 3 159 7" xfId="14168" xr:uid="{BB900929-7BF7-49F5-A58E-85493079EDA7}"/>
    <cellStyle name="Normal 3 159 7 2" xfId="14169" xr:uid="{E74301CF-529E-4DE4-8119-CA9EEDFA517F}"/>
    <cellStyle name="Normal 3 159 7 2 2" xfId="14170" xr:uid="{E7F975C8-61D4-4B28-8F17-3699BCB947EB}"/>
    <cellStyle name="Normal 3 159 7 3" xfId="14171" xr:uid="{34B8911A-B37C-4369-A364-02E7DAC075DE}"/>
    <cellStyle name="Normal 3 159 8" xfId="14172" xr:uid="{D70E0C56-8168-4C7B-9EA7-994CAF2D776A}"/>
    <cellStyle name="Normal 3 159 8 2" xfId="14173" xr:uid="{58EF919B-6862-4485-AC0C-64FBE84736C2}"/>
    <cellStyle name="Normal 3 159 9" xfId="14174" xr:uid="{B603ECA3-41FF-4216-999C-245F07DE1470}"/>
    <cellStyle name="Normal 3 159_05DS" xfId="14175" xr:uid="{D8E69204-7BF4-4DAF-AE69-86331735E5C3}"/>
    <cellStyle name="Normal 3 16" xfId="1483" xr:uid="{5ABD7922-B4CB-4E3F-8F35-B5D7BA7E9319}"/>
    <cellStyle name="Normal 3 16 10" xfId="56197" xr:uid="{F7EA4978-0628-446F-99D0-F6A04D0D7A51}"/>
    <cellStyle name="Normal 3 16 11" xfId="14176" xr:uid="{E2D92CEC-5DFA-4877-9C87-F2E864AB63D3}"/>
    <cellStyle name="Normal 3 16 2" xfId="14177" xr:uid="{DD83C03C-A7B1-417D-9C3A-2CD780151E8E}"/>
    <cellStyle name="Normal 3 16 2 2" xfId="14178" xr:uid="{9E8239B6-8FF8-43F2-84D0-E9EE24975636}"/>
    <cellStyle name="Normal 3 16 2 2 2" xfId="14179" xr:uid="{FF9AD055-E3BD-4D91-9F14-BAD9FCF62471}"/>
    <cellStyle name="Normal 3 16 2 2 2 2" xfId="14180" xr:uid="{9BEC5089-F51E-48D8-9579-B402B2A65F06}"/>
    <cellStyle name="Normal 3 16 2 2 2 2 2" xfId="14181" xr:uid="{8BA4A341-3B0C-4F11-99E1-253B929F8BEE}"/>
    <cellStyle name="Normal 3 16 2 2 2 3" xfId="14182" xr:uid="{B42ECA69-6559-4561-B9D7-0DD5B695E222}"/>
    <cellStyle name="Normal 3 16 2 2 3" xfId="14183" xr:uid="{874F5D36-AE68-4CC7-8C81-03D038143FC2}"/>
    <cellStyle name="Normal 3 16 2 2 3 2" xfId="14184" xr:uid="{A5138EBD-5EA4-4ABC-927C-05A80A6442E9}"/>
    <cellStyle name="Normal 3 16 2 2 3 2 2" xfId="14185" xr:uid="{34FCF710-E059-4E33-83AE-839E24578C71}"/>
    <cellStyle name="Normal 3 16 2 2 3 3" xfId="14186" xr:uid="{CBF4C757-966A-4F4A-B2AD-F91269372540}"/>
    <cellStyle name="Normal 3 16 2 2 4" xfId="14187" xr:uid="{A246B367-6B3B-4094-AD64-A593841089B3}"/>
    <cellStyle name="Normal 3 16 2 2 4 2" xfId="14188" xr:uid="{D8BF06A0-F413-4CEC-B7FC-634270984DBD}"/>
    <cellStyle name="Normal 3 16 2 2 5" xfId="14189" xr:uid="{6455EED9-81B1-4846-BA4B-6FAB80013637}"/>
    <cellStyle name="Normal 3 16 2 3" xfId="14190" xr:uid="{800C25B5-0508-45AE-B551-6CE32E35019E}"/>
    <cellStyle name="Normal 3 16 2 3 2" xfId="14191" xr:uid="{A38D651C-C502-43F0-ABDA-DCA7BB75CABC}"/>
    <cellStyle name="Normal 3 16 2 3 2 2" xfId="14192" xr:uid="{9A249BF9-4C5A-4B5F-89E9-133F9F1F4A07}"/>
    <cellStyle name="Normal 3 16 2 3 2 2 2" xfId="14193" xr:uid="{4247CBDB-68EF-47CF-BA41-500BE344CBE6}"/>
    <cellStyle name="Normal 3 16 2 3 2 3" xfId="14194" xr:uid="{5F2F10A3-B9B6-44B7-8B7D-BB44CA31C7DD}"/>
    <cellStyle name="Normal 3 16 2 3 3" xfId="14195" xr:uid="{53CE7826-AAE8-4D8D-94FF-197909356143}"/>
    <cellStyle name="Normal 3 16 2 3 3 2" xfId="14196" xr:uid="{0B70D9C5-AD4F-48A8-A91B-744911E36A0C}"/>
    <cellStyle name="Normal 3 16 2 3 3 2 2" xfId="14197" xr:uid="{22ABFA4A-84FC-4E4E-AD67-96DFB93F815D}"/>
    <cellStyle name="Normal 3 16 2 3 3 3" xfId="14198" xr:uid="{AC54EA16-8790-4FFE-9796-7C1720D7F1CE}"/>
    <cellStyle name="Normal 3 16 2 3 4" xfId="14199" xr:uid="{1AFD1EDB-3C09-4C8B-812A-25A5290D0252}"/>
    <cellStyle name="Normal 3 16 2 3 4 2" xfId="14200" xr:uid="{E81654EA-AE74-469F-AA87-062CDE0BF599}"/>
    <cellStyle name="Normal 3 16 2 3 5" xfId="14201" xr:uid="{CEF4B7CB-2898-47EE-A7DC-0CD63A320688}"/>
    <cellStyle name="Normal 3 16 2 4" xfId="14202" xr:uid="{9A0803F8-A384-4F11-9ACC-DDFD67FBECDC}"/>
    <cellStyle name="Normal 3 16 2 4 2" xfId="14203" xr:uid="{FEDA2C96-7AC3-4871-91E3-2C7E25CF4C63}"/>
    <cellStyle name="Normal 3 16 2 4 2 2" xfId="14204" xr:uid="{B46BFEAA-F069-45A9-A92D-5A801102980A}"/>
    <cellStyle name="Normal 3 16 2 4 2 2 2" xfId="14205" xr:uid="{39FAAB3D-1EAD-4715-8A3E-CCB4CB33FAAA}"/>
    <cellStyle name="Normal 3 16 2 4 2 3" xfId="14206" xr:uid="{58A017B8-268E-441E-AA21-7D136BA1CC9D}"/>
    <cellStyle name="Normal 3 16 2 4 3" xfId="14207" xr:uid="{C0B818F5-0EDC-47C8-925B-7C7A090A8119}"/>
    <cellStyle name="Normal 3 16 2 4 3 2" xfId="14208" xr:uid="{D23C51BD-5AFD-42A5-B8EE-83D1712C25D3}"/>
    <cellStyle name="Normal 3 16 2 4 3 2 2" xfId="14209" xr:uid="{16EE3B13-EC6B-49D2-A7ED-FFCA5134DFA3}"/>
    <cellStyle name="Normal 3 16 2 4 3 3" xfId="14210" xr:uid="{BAD2CE1B-B615-4B09-B55F-B13C0D19552C}"/>
    <cellStyle name="Normal 3 16 2 4 4" xfId="14211" xr:uid="{193FF270-5B69-4050-9CE8-35A6A88E582E}"/>
    <cellStyle name="Normal 3 16 2 4 4 2" xfId="14212" xr:uid="{C8374B3C-D2AB-43E7-BD24-9E556CD74B3C}"/>
    <cellStyle name="Normal 3 16 2 4 5" xfId="14213" xr:uid="{8CC63657-F7E6-4582-B795-2BE87400C520}"/>
    <cellStyle name="Normal 3 16 2 5" xfId="14214" xr:uid="{C7816326-EFC3-463B-A143-3FD6B2ECEF7B}"/>
    <cellStyle name="Normal 3 16 2 5 2" xfId="14215" xr:uid="{B1244CB1-BA39-419B-82C8-2E2DC558ABC3}"/>
    <cellStyle name="Normal 3 16 2 5 2 2" xfId="14216" xr:uid="{61D01F77-D120-40E8-98F2-025A5B63B84A}"/>
    <cellStyle name="Normal 3 16 2 5 3" xfId="14217" xr:uid="{AC6F046B-7583-4C84-A761-DE9AA7A2358C}"/>
    <cellStyle name="Normal 3 16 2 6" xfId="14218" xr:uid="{45D8D2DE-83C3-4C75-9CCD-BEA7607E5A17}"/>
    <cellStyle name="Normal 3 16 2 6 2" xfId="14219" xr:uid="{90CFC78E-07B6-4ED3-8706-C5F0E22BE629}"/>
    <cellStyle name="Normal 3 16 2 6 2 2" xfId="14220" xr:uid="{C9A730AC-E262-4BAD-A88F-C5A93ADF9F7C}"/>
    <cellStyle name="Normal 3 16 2 6 3" xfId="14221" xr:uid="{947357F7-6F04-4F8A-8C1F-6F7AFD502086}"/>
    <cellStyle name="Normal 3 16 2 7" xfId="14222" xr:uid="{2CA3562C-EB19-4D60-A47E-26C8E2C69396}"/>
    <cellStyle name="Normal 3 16 2 7 2" xfId="14223" xr:uid="{04D3CA7D-6722-4AAE-9F66-2AFAB5CFC7AF}"/>
    <cellStyle name="Normal 3 16 2 8" xfId="14224" xr:uid="{A1DD9591-AFB9-4F21-AFDA-6C5DE770802E}"/>
    <cellStyle name="Normal 3 16 2 9" xfId="56497" xr:uid="{4B281CD8-3C56-4CE5-880D-C1D61F38797E}"/>
    <cellStyle name="Normal 3 16 2_15NS" xfId="14225" xr:uid="{F50F39B2-F4F4-4250-BCA6-A7F277A11620}"/>
    <cellStyle name="Normal 3 16 3" xfId="14226" xr:uid="{C3DA6022-23A7-4A6C-8E55-3618942C4C7D}"/>
    <cellStyle name="Normal 3 16 3 2" xfId="14227" xr:uid="{0A0C0645-EF38-4660-BA36-E51799EB1896}"/>
    <cellStyle name="Normal 3 16 3 2 2" xfId="14228" xr:uid="{71DE53C4-4AE2-414A-8BD5-26C4D358BE61}"/>
    <cellStyle name="Normal 3 16 3 2 2 2" xfId="14229" xr:uid="{259469D6-185E-48AA-822A-DCCCCB782B48}"/>
    <cellStyle name="Normal 3 16 3 2 3" xfId="14230" xr:uid="{2F2F93BC-AF51-4CD0-8548-F46DEE9CE5FE}"/>
    <cellStyle name="Normal 3 16 3 3" xfId="14231" xr:uid="{0CC767EA-BE1D-413C-911F-66635B85769D}"/>
    <cellStyle name="Normal 3 16 3 3 2" xfId="14232" xr:uid="{9BE7C3AD-680E-4001-84F1-734777B2445B}"/>
    <cellStyle name="Normal 3 16 3 3 2 2" xfId="14233" xr:uid="{13431170-635D-4D0E-AB65-4B1F4C64AD07}"/>
    <cellStyle name="Normal 3 16 3 3 3" xfId="14234" xr:uid="{942BB044-B390-4875-B674-8A0FA5C7A2E9}"/>
    <cellStyle name="Normal 3 16 3 4" xfId="14235" xr:uid="{3046C6D0-6475-484B-B54A-0657BECC2090}"/>
    <cellStyle name="Normal 3 16 3 4 2" xfId="14236" xr:uid="{9D3576E2-3012-4E64-BF17-68D9279C9426}"/>
    <cellStyle name="Normal 3 16 3 5" xfId="14237" xr:uid="{0901E2B0-B80A-4720-8875-167DE0F2FCD5}"/>
    <cellStyle name="Normal 3 16 4" xfId="14238" xr:uid="{DD88A9C6-2483-4D64-A350-1A03A853F958}"/>
    <cellStyle name="Normal 3 16 4 2" xfId="14239" xr:uid="{20EA7A7C-78E7-4388-B450-25E588F353FB}"/>
    <cellStyle name="Normal 3 16 4 2 2" xfId="14240" xr:uid="{54CBB5C9-521A-4094-BECD-61FBE2979D14}"/>
    <cellStyle name="Normal 3 16 4 2 2 2" xfId="14241" xr:uid="{E632E8B3-A1E7-4F73-8E7B-A6EB9D0F4C67}"/>
    <cellStyle name="Normal 3 16 4 2 3" xfId="14242" xr:uid="{B6B28B0F-8E26-49F8-A9DF-A1C801C19177}"/>
    <cellStyle name="Normal 3 16 4 3" xfId="14243" xr:uid="{43E89830-D787-49B4-BC64-FC1448021E0E}"/>
    <cellStyle name="Normal 3 16 4 3 2" xfId="14244" xr:uid="{A901695C-3726-4E1C-AA02-30FFC6826486}"/>
    <cellStyle name="Normal 3 16 4 3 2 2" xfId="14245" xr:uid="{7BA41783-3A87-4C17-BEC6-B4BCD9E8D22F}"/>
    <cellStyle name="Normal 3 16 4 3 3" xfId="14246" xr:uid="{891AD2AB-79B3-4799-A162-55941D3B76F4}"/>
    <cellStyle name="Normal 3 16 4 4" xfId="14247" xr:uid="{C7C18E48-3794-41EF-B773-8BFE0A5B3FB3}"/>
    <cellStyle name="Normal 3 16 4 4 2" xfId="14248" xr:uid="{E641EA37-67DB-4DED-89B8-976E90647751}"/>
    <cellStyle name="Normal 3 16 4 5" xfId="14249" xr:uid="{AC5E84D9-F4F6-4A5A-9AF6-B9D0E2F7A1B2}"/>
    <cellStyle name="Normal 3 16 5" xfId="14250" xr:uid="{58742697-18CF-402D-B2E3-F46431824109}"/>
    <cellStyle name="Normal 3 16 5 2" xfId="14251" xr:uid="{B9B27DC3-6B80-4DBF-8A1E-4C88C668BF65}"/>
    <cellStyle name="Normal 3 16 5 2 2" xfId="14252" xr:uid="{5B7942F1-B1E8-49ED-BBA4-CF374563C1A9}"/>
    <cellStyle name="Normal 3 16 5 2 2 2" xfId="14253" xr:uid="{FA4D16C2-05DE-47C8-A8B3-9331EDA6AA57}"/>
    <cellStyle name="Normal 3 16 5 2 3" xfId="14254" xr:uid="{9A562DF5-BD74-440F-B315-01F948667DA3}"/>
    <cellStyle name="Normal 3 16 5 3" xfId="14255" xr:uid="{C67101ED-FD50-4C22-8A2B-3B2B8DAD1708}"/>
    <cellStyle name="Normal 3 16 5 3 2" xfId="14256" xr:uid="{7EB93BD6-9728-4E69-89EC-62DAB90F170B}"/>
    <cellStyle name="Normal 3 16 5 3 2 2" xfId="14257" xr:uid="{46F72467-42E2-45D1-AC85-50CF0CE2269B}"/>
    <cellStyle name="Normal 3 16 5 3 3" xfId="14258" xr:uid="{A8589CCA-E233-4867-B07D-78F1EA8C0779}"/>
    <cellStyle name="Normal 3 16 5 4" xfId="14259" xr:uid="{902804A5-2C1A-422A-AC7A-14A2CE518666}"/>
    <cellStyle name="Normal 3 16 5 4 2" xfId="14260" xr:uid="{4A51B55E-AA2A-4A27-B7A9-5CECEA0D887D}"/>
    <cellStyle name="Normal 3 16 5 5" xfId="14261" xr:uid="{13363C1F-ABF0-4922-9BC0-A121BCBDD711}"/>
    <cellStyle name="Normal 3 16 6" xfId="14262" xr:uid="{E585775A-63F0-4A17-A9C6-28955EE1B433}"/>
    <cellStyle name="Normal 3 16 6 2" xfId="14263" xr:uid="{0969D117-6353-4652-9126-EC402476D0AB}"/>
    <cellStyle name="Normal 3 16 6 2 2" xfId="14264" xr:uid="{BABD274D-3C02-4B03-B78E-86A078D206F1}"/>
    <cellStyle name="Normal 3 16 6 3" xfId="14265" xr:uid="{B1A72A7E-3490-435F-8BF7-BA7CD14E0380}"/>
    <cellStyle name="Normal 3 16 7" xfId="14266" xr:uid="{7826A15F-7302-4BFC-B42E-A4C38551A22C}"/>
    <cellStyle name="Normal 3 16 7 2" xfId="14267" xr:uid="{D1381CC9-CD15-4BAC-BEE4-67EFA0A79401}"/>
    <cellStyle name="Normal 3 16 7 2 2" xfId="14268" xr:uid="{39BE6904-35B4-4DA5-95B9-7103EFE585B6}"/>
    <cellStyle name="Normal 3 16 7 3" xfId="14269" xr:uid="{D85EC75B-D9FD-4B76-8856-F456E45DA02A}"/>
    <cellStyle name="Normal 3 16 8" xfId="14270" xr:uid="{E28DDCA7-BBE4-4729-BC60-26157FAF54DB}"/>
    <cellStyle name="Normal 3 16 8 2" xfId="14271" xr:uid="{D13BB4E2-E019-48F1-ABDC-0641320ACEC4}"/>
    <cellStyle name="Normal 3 16 9" xfId="14272" xr:uid="{9C4AAA02-A367-4E7C-8E72-A1A0EDF7440D}"/>
    <cellStyle name="Normal 3 16_05DS" xfId="14273" xr:uid="{D85B0E6F-B484-4002-8E7A-046942CB9E39}"/>
    <cellStyle name="Normal 3 160" xfId="14274" xr:uid="{4D5AB1BB-F4B2-4E29-A523-D302D02D70F2}"/>
    <cellStyle name="Normal 3 160 2" xfId="14275" xr:uid="{88C697F1-E542-4BCB-AD7D-D5E9A7B1D566}"/>
    <cellStyle name="Normal 3 160 2 2" xfId="14276" xr:uid="{7E8C2C04-CD9E-42EB-B09B-99FED4C74F0D}"/>
    <cellStyle name="Normal 3 160 2 2 2" xfId="14277" xr:uid="{2DBFE3CD-AC61-45C3-B629-AF98389D4354}"/>
    <cellStyle name="Normal 3 160 2 2 2 2" xfId="14278" xr:uid="{26218FB8-F549-45EC-9488-C0438E68CF24}"/>
    <cellStyle name="Normal 3 160 2 2 2 2 2" xfId="14279" xr:uid="{CDDF99DF-964B-4523-8FB0-469FF362FF0D}"/>
    <cellStyle name="Normal 3 160 2 2 2 3" xfId="14280" xr:uid="{567A62BF-3CC6-4A73-9131-76A0FD03994F}"/>
    <cellStyle name="Normal 3 160 2 2 3" xfId="14281" xr:uid="{12196717-CFC6-4252-959D-D5E76F3F81AA}"/>
    <cellStyle name="Normal 3 160 2 2 3 2" xfId="14282" xr:uid="{55589ACE-A34D-4F33-9E21-8D81D1CFB6A1}"/>
    <cellStyle name="Normal 3 160 2 2 3 2 2" xfId="14283" xr:uid="{9BE1F746-8F80-45B9-A56F-CE84A0E8352A}"/>
    <cellStyle name="Normal 3 160 2 2 3 3" xfId="14284" xr:uid="{974E8DD6-5F40-4489-A578-72A052CCBB47}"/>
    <cellStyle name="Normal 3 160 2 2 4" xfId="14285" xr:uid="{EE85D362-AA29-4BCB-9AC3-188FD1178463}"/>
    <cellStyle name="Normal 3 160 2 2 4 2" xfId="14286" xr:uid="{7D8BCA2B-3A06-4E8B-B288-EBD721093435}"/>
    <cellStyle name="Normal 3 160 2 2 5" xfId="14287" xr:uid="{FFED0914-035B-413F-8A5D-F6CBA591213E}"/>
    <cellStyle name="Normal 3 160 2 3" xfId="14288" xr:uid="{6F5D188C-1C03-4DBF-81EE-F78DEBE5A193}"/>
    <cellStyle name="Normal 3 160 2 3 2" xfId="14289" xr:uid="{6AF1432C-531D-436E-AC79-FBD6ED40D3C4}"/>
    <cellStyle name="Normal 3 160 2 3 2 2" xfId="14290" xr:uid="{D7E53284-A5B8-4254-890D-45F485C41222}"/>
    <cellStyle name="Normal 3 160 2 3 2 2 2" xfId="14291" xr:uid="{C801ACE7-D4DF-4EB3-B92F-EB546066B635}"/>
    <cellStyle name="Normal 3 160 2 3 2 3" xfId="14292" xr:uid="{48C40684-219E-4D63-811E-C1DFFEE5B4BF}"/>
    <cellStyle name="Normal 3 160 2 3 3" xfId="14293" xr:uid="{CDDF1940-0565-4D38-BC8C-E5197DA9181D}"/>
    <cellStyle name="Normal 3 160 2 3 3 2" xfId="14294" xr:uid="{4387227D-01B0-47FB-84E9-18A34E0D106D}"/>
    <cellStyle name="Normal 3 160 2 3 3 2 2" xfId="14295" xr:uid="{B14E0559-5E81-4168-ADE6-9B9A78B943F7}"/>
    <cellStyle name="Normal 3 160 2 3 3 3" xfId="14296" xr:uid="{2E0DCEEF-983C-4265-B93F-634D0DC13790}"/>
    <cellStyle name="Normal 3 160 2 3 4" xfId="14297" xr:uid="{8F4A866C-83B4-4F71-98C7-5EAEC9AE721C}"/>
    <cellStyle name="Normal 3 160 2 3 4 2" xfId="14298" xr:uid="{BD09640D-B4BD-4B7E-88C7-5FDE9E4C65BA}"/>
    <cellStyle name="Normal 3 160 2 3 5" xfId="14299" xr:uid="{395C089E-1DA4-49B8-8869-A43798985797}"/>
    <cellStyle name="Normal 3 160 2 4" xfId="14300" xr:uid="{27D230D6-FA2B-443D-BAFD-D25DE1285D52}"/>
    <cellStyle name="Normal 3 160 2 4 2" xfId="14301" xr:uid="{18FB4900-D2CA-413F-9580-183EB35E82DC}"/>
    <cellStyle name="Normal 3 160 2 4 2 2" xfId="14302" xr:uid="{20051109-600D-4A6F-AAE4-385FE7F7F0B0}"/>
    <cellStyle name="Normal 3 160 2 4 2 2 2" xfId="14303" xr:uid="{4D077241-2822-43ED-A802-5F3D31EF47A4}"/>
    <cellStyle name="Normal 3 160 2 4 2 3" xfId="14304" xr:uid="{FF7E88EC-EBED-4086-A310-51AAE6219CD5}"/>
    <cellStyle name="Normal 3 160 2 4 3" xfId="14305" xr:uid="{E704C929-3D2D-4C6D-84E3-537C062C47F3}"/>
    <cellStyle name="Normal 3 160 2 4 3 2" xfId="14306" xr:uid="{DFFA77FC-DB85-48E1-96A8-9359DF481CAD}"/>
    <cellStyle name="Normal 3 160 2 4 3 2 2" xfId="14307" xr:uid="{AB29FA1E-DF52-4E9A-93B9-15AB66AAFEC3}"/>
    <cellStyle name="Normal 3 160 2 4 3 3" xfId="14308" xr:uid="{A0B3DFA1-F3CA-46D2-A917-A98B07DC640F}"/>
    <cellStyle name="Normal 3 160 2 4 4" xfId="14309" xr:uid="{E2BEEDF7-66B1-4F58-9CBB-E08F12A8A98B}"/>
    <cellStyle name="Normal 3 160 2 4 4 2" xfId="14310" xr:uid="{259F7E73-DB91-4EC1-8885-D6D9FDC85140}"/>
    <cellStyle name="Normal 3 160 2 4 5" xfId="14311" xr:uid="{85E0F40F-AFC9-4C2B-801C-F5CE310B9C02}"/>
    <cellStyle name="Normal 3 160 2 5" xfId="14312" xr:uid="{42977733-A6AE-4CF2-9C79-0FB5B78A7195}"/>
    <cellStyle name="Normal 3 160 2 5 2" xfId="14313" xr:uid="{23570ED1-E063-4F91-BA74-FD4F1E954CB6}"/>
    <cellStyle name="Normal 3 160 2 5 2 2" xfId="14314" xr:uid="{0ED0EC22-D390-4F73-B504-8998C21D5C14}"/>
    <cellStyle name="Normal 3 160 2 5 3" xfId="14315" xr:uid="{D70D2526-CA7A-4BB3-B6EE-FCE6590BA855}"/>
    <cellStyle name="Normal 3 160 2 6" xfId="14316" xr:uid="{C2DD7C5D-0F54-454D-B603-75A43923F61F}"/>
    <cellStyle name="Normal 3 160 2 6 2" xfId="14317" xr:uid="{8A98C04C-2B1F-4A9D-A0DF-7FCBE10DEDA8}"/>
    <cellStyle name="Normal 3 160 2 6 2 2" xfId="14318" xr:uid="{F6416D71-B429-4762-9660-7B9BEE66A941}"/>
    <cellStyle name="Normal 3 160 2 6 3" xfId="14319" xr:uid="{E5B6D1B7-9AF3-474B-A3EA-52FC97207622}"/>
    <cellStyle name="Normal 3 160 2 7" xfId="14320" xr:uid="{DB37F154-1523-457D-AE78-CDB488A5099C}"/>
    <cellStyle name="Normal 3 160 2 7 2" xfId="14321" xr:uid="{1875E281-911C-4098-9CFC-DB3A3E049A32}"/>
    <cellStyle name="Normal 3 160 2 8" xfId="14322" xr:uid="{F0BE6BFA-267D-4593-8C48-5F4EBE1FFE82}"/>
    <cellStyle name="Normal 3 160 2_15NS" xfId="14323" xr:uid="{567C456A-47F5-4F33-B835-F220B0043C7E}"/>
    <cellStyle name="Normal 3 160 3" xfId="14324" xr:uid="{5D936A89-4E9C-4470-894B-7A0CC456C3CB}"/>
    <cellStyle name="Normal 3 160 3 2" xfId="14325" xr:uid="{0CAB3CBA-6AC4-4B23-8C7F-2006620B5B02}"/>
    <cellStyle name="Normal 3 160 3 2 2" xfId="14326" xr:uid="{FEB85509-5C88-4B20-B7BF-B92B5DF93BD5}"/>
    <cellStyle name="Normal 3 160 3 2 2 2" xfId="14327" xr:uid="{8991BE41-A794-4768-9D88-AB68C379637F}"/>
    <cellStyle name="Normal 3 160 3 2 3" xfId="14328" xr:uid="{075D92B5-9269-46F0-92AD-457E7ABB2381}"/>
    <cellStyle name="Normal 3 160 3 3" xfId="14329" xr:uid="{7386D4F7-052E-442B-B47A-676FA7D19414}"/>
    <cellStyle name="Normal 3 160 3 3 2" xfId="14330" xr:uid="{52063AFF-F3F0-4349-8CFE-63F5960E8570}"/>
    <cellStyle name="Normal 3 160 3 3 2 2" xfId="14331" xr:uid="{F3D29883-5B12-4099-B08D-7457BAB9F20A}"/>
    <cellStyle name="Normal 3 160 3 3 3" xfId="14332" xr:uid="{AFD3A0B2-A019-479C-8641-C617623AFCC1}"/>
    <cellStyle name="Normal 3 160 3 4" xfId="14333" xr:uid="{19D0291A-A567-40F9-A5F9-EE1B216043A8}"/>
    <cellStyle name="Normal 3 160 3 4 2" xfId="14334" xr:uid="{AB9A6AF7-ABF2-4912-8DFE-EC39997167C3}"/>
    <cellStyle name="Normal 3 160 3 5" xfId="14335" xr:uid="{36B00AAC-A87D-4330-A045-41D2DF520CEF}"/>
    <cellStyle name="Normal 3 160 4" xfId="14336" xr:uid="{E48F7C4E-C5AD-42FA-98FF-E1BAC5C6CEC8}"/>
    <cellStyle name="Normal 3 160 4 2" xfId="14337" xr:uid="{2AD19277-8071-4A9C-B0B1-D8DED24A5F86}"/>
    <cellStyle name="Normal 3 160 4 2 2" xfId="14338" xr:uid="{F1730448-76FC-4365-B8C9-5871074EA2AA}"/>
    <cellStyle name="Normal 3 160 4 2 2 2" xfId="14339" xr:uid="{A1053B32-495B-451F-A620-0743F27FD6BA}"/>
    <cellStyle name="Normal 3 160 4 2 3" xfId="14340" xr:uid="{E1F4E2C0-8D08-4D92-B8F7-517BA621F6D3}"/>
    <cellStyle name="Normal 3 160 4 3" xfId="14341" xr:uid="{3DC397F9-C7A5-47C3-9499-A90E001E6385}"/>
    <cellStyle name="Normal 3 160 4 3 2" xfId="14342" xr:uid="{1A3D9666-6D30-4C5D-A94E-2F92E933101E}"/>
    <cellStyle name="Normal 3 160 4 3 2 2" xfId="14343" xr:uid="{C3656DFC-0DC0-44A9-9E20-1A4060B11496}"/>
    <cellStyle name="Normal 3 160 4 3 3" xfId="14344" xr:uid="{20AD7F10-DC58-4318-89E2-72777C745961}"/>
    <cellStyle name="Normal 3 160 4 4" xfId="14345" xr:uid="{4D4AED05-4E9E-49E6-92FA-3D3B9A17FE93}"/>
    <cellStyle name="Normal 3 160 4 4 2" xfId="14346" xr:uid="{7D74C79B-9297-448E-AA30-E34F41A9F54D}"/>
    <cellStyle name="Normal 3 160 4 5" xfId="14347" xr:uid="{E3574356-310A-4A04-A301-640947A81AF7}"/>
    <cellStyle name="Normal 3 160 5" xfId="14348" xr:uid="{45590F58-5EE7-480E-A70E-5A226950C9CE}"/>
    <cellStyle name="Normal 3 160 5 2" xfId="14349" xr:uid="{52372229-B4EC-4E52-A401-409942975EB5}"/>
    <cellStyle name="Normal 3 160 5 2 2" xfId="14350" xr:uid="{64E7FE9D-26CB-4F1D-ACD8-8160ECD1AE83}"/>
    <cellStyle name="Normal 3 160 5 2 2 2" xfId="14351" xr:uid="{85AA9E59-185B-4F83-846C-5070B827E39A}"/>
    <cellStyle name="Normal 3 160 5 2 3" xfId="14352" xr:uid="{6C3C2D38-00CC-4F5A-ADB2-EF8B67A863C7}"/>
    <cellStyle name="Normal 3 160 5 3" xfId="14353" xr:uid="{64D2D2A3-D430-4FD2-8E95-8F9F909E01ED}"/>
    <cellStyle name="Normal 3 160 5 3 2" xfId="14354" xr:uid="{C332CE3B-0147-4649-8DC8-533BECA4BB5F}"/>
    <cellStyle name="Normal 3 160 5 3 2 2" xfId="14355" xr:uid="{2B7180A5-0446-41BD-AE79-CFBE4114FEB2}"/>
    <cellStyle name="Normal 3 160 5 3 3" xfId="14356" xr:uid="{2D2BC763-5661-4083-8CAC-931777FD6F65}"/>
    <cellStyle name="Normal 3 160 5 4" xfId="14357" xr:uid="{76F8A9BE-02DC-49AC-8869-FFD352CBAF95}"/>
    <cellStyle name="Normal 3 160 5 4 2" xfId="14358" xr:uid="{224E62C9-1DF9-4BBD-A688-78C1F68288CB}"/>
    <cellStyle name="Normal 3 160 5 5" xfId="14359" xr:uid="{2429E0D2-52C1-422A-8885-55BB7C036461}"/>
    <cellStyle name="Normal 3 160 6" xfId="14360" xr:uid="{C6A2DC1B-7701-4F2C-BDE2-18DA1D54E213}"/>
    <cellStyle name="Normal 3 160 6 2" xfId="14361" xr:uid="{AED20D56-C99E-4C10-B48B-55B60A245A99}"/>
    <cellStyle name="Normal 3 160 6 2 2" xfId="14362" xr:uid="{599EC0BA-D41B-40BE-B89C-065EF0A68A81}"/>
    <cellStyle name="Normal 3 160 6 3" xfId="14363" xr:uid="{9CD23421-4E84-4F80-86F1-6D07B16BD0DB}"/>
    <cellStyle name="Normal 3 160 7" xfId="14364" xr:uid="{EB325BC7-B54E-49A7-878B-18178DA6378D}"/>
    <cellStyle name="Normal 3 160 7 2" xfId="14365" xr:uid="{4E98AF11-4F5C-40BF-9A33-B4E79D94F40F}"/>
    <cellStyle name="Normal 3 160 7 2 2" xfId="14366" xr:uid="{F6844007-15EA-4CEE-B187-BB69FAEDABED}"/>
    <cellStyle name="Normal 3 160 7 3" xfId="14367" xr:uid="{DB8FCAEE-4C34-4B3F-803F-32273DCFE927}"/>
    <cellStyle name="Normal 3 160 8" xfId="14368" xr:uid="{3EE2BF10-32DD-45B0-ADDA-461AAAB950E3}"/>
    <cellStyle name="Normal 3 160 8 2" xfId="14369" xr:uid="{0C18759A-CCF8-437B-AC58-FAD412D373A7}"/>
    <cellStyle name="Normal 3 160 9" xfId="14370" xr:uid="{9B86A7D2-F02B-434B-B0BA-FF03B46306C6}"/>
    <cellStyle name="Normal 3 160_05DS" xfId="14371" xr:uid="{05DE8803-6CC8-4AAA-81C5-9C4B1DD40C33}"/>
    <cellStyle name="Normal 3 161" xfId="14372" xr:uid="{F017EF61-0F70-48EB-B09E-4467582B127C}"/>
    <cellStyle name="Normal 3 161 2" xfId="14373" xr:uid="{F0993C1C-F73F-45DC-AA51-520E315A29F7}"/>
    <cellStyle name="Normal 3 161 2 2" xfId="14374" xr:uid="{C0DEE529-BBDF-4E7C-B61B-2E72D710309E}"/>
    <cellStyle name="Normal 3 161 2 2 2" xfId="14375" xr:uid="{A551E9A9-6C9D-4FD9-9909-86F839D36CE2}"/>
    <cellStyle name="Normal 3 161 2 2 2 2" xfId="14376" xr:uid="{5EB32DF8-B8A2-4EBF-B68E-030AC9AFEA0F}"/>
    <cellStyle name="Normal 3 161 2 2 2 2 2" xfId="14377" xr:uid="{319E4B9F-6C6F-43D0-97A5-91CCA32A9595}"/>
    <cellStyle name="Normal 3 161 2 2 2 3" xfId="14378" xr:uid="{3D9C54AC-DF4D-49F4-BBD2-E62FC93E53F9}"/>
    <cellStyle name="Normal 3 161 2 2 3" xfId="14379" xr:uid="{966F1232-701B-48BE-A39C-D9471DBA80FD}"/>
    <cellStyle name="Normal 3 161 2 2 3 2" xfId="14380" xr:uid="{30F37D39-C21E-470A-86FB-0670145091AD}"/>
    <cellStyle name="Normal 3 161 2 2 3 2 2" xfId="14381" xr:uid="{C8664882-D801-4563-A15D-DBC64FCDF6AB}"/>
    <cellStyle name="Normal 3 161 2 2 3 3" xfId="14382" xr:uid="{EC78818B-B4E3-4F4F-A415-16B391D948FD}"/>
    <cellStyle name="Normal 3 161 2 2 4" xfId="14383" xr:uid="{3A03206C-F066-48DA-819D-F939BFEFBB7E}"/>
    <cellStyle name="Normal 3 161 2 2 4 2" xfId="14384" xr:uid="{1B12BA32-011B-4F95-B633-589C26777572}"/>
    <cellStyle name="Normal 3 161 2 2 5" xfId="14385" xr:uid="{14722F00-8294-4C7F-93A5-889FCF1926A2}"/>
    <cellStyle name="Normal 3 161 2 3" xfId="14386" xr:uid="{F07FA99A-BF60-4458-BE97-C1BD7CE60430}"/>
    <cellStyle name="Normal 3 161 2 3 2" xfId="14387" xr:uid="{F73B219C-9612-4203-A013-741D9C47563F}"/>
    <cellStyle name="Normal 3 161 2 3 2 2" xfId="14388" xr:uid="{813C0671-2630-48A5-B791-5B023350A140}"/>
    <cellStyle name="Normal 3 161 2 3 2 2 2" xfId="14389" xr:uid="{77559BED-D249-42EB-9A0A-487BE3BD6376}"/>
    <cellStyle name="Normal 3 161 2 3 2 3" xfId="14390" xr:uid="{EC63E9DA-D800-4880-8FD0-ED5E8854B5CC}"/>
    <cellStyle name="Normal 3 161 2 3 3" xfId="14391" xr:uid="{2E8F09F8-986C-4280-A2B6-D02D95ABCE77}"/>
    <cellStyle name="Normal 3 161 2 3 3 2" xfId="14392" xr:uid="{D1E03F1F-D8D0-4275-819D-D4494BBECCED}"/>
    <cellStyle name="Normal 3 161 2 3 3 2 2" xfId="14393" xr:uid="{0709864B-AB0E-4404-AC35-B11E835115F0}"/>
    <cellStyle name="Normal 3 161 2 3 3 3" xfId="14394" xr:uid="{6A5D9790-3E7E-4EBE-AD9D-F708488716C4}"/>
    <cellStyle name="Normal 3 161 2 3 4" xfId="14395" xr:uid="{BBD8BAFC-97FC-4CAA-85E6-87BD329FDA10}"/>
    <cellStyle name="Normal 3 161 2 3 4 2" xfId="14396" xr:uid="{EB83ECB6-B586-4B9D-A75B-4979300C6105}"/>
    <cellStyle name="Normal 3 161 2 3 5" xfId="14397" xr:uid="{E4479A03-67F3-438A-9969-8D9690B315F1}"/>
    <cellStyle name="Normal 3 161 2 4" xfId="14398" xr:uid="{458A089A-AD08-4959-A4A1-B8573BF16A3B}"/>
    <cellStyle name="Normal 3 161 2 4 2" xfId="14399" xr:uid="{B60960E0-70BB-4785-BCE4-BDA31B20E236}"/>
    <cellStyle name="Normal 3 161 2 4 2 2" xfId="14400" xr:uid="{7275C198-D5DC-4D88-A6E3-9D8673A0E041}"/>
    <cellStyle name="Normal 3 161 2 4 2 2 2" xfId="14401" xr:uid="{AB4235D7-31E7-451D-98F9-3D448D49CE5D}"/>
    <cellStyle name="Normal 3 161 2 4 2 3" xfId="14402" xr:uid="{1A63AEC2-A60E-4BE4-AF75-733B18B43C2A}"/>
    <cellStyle name="Normal 3 161 2 4 3" xfId="14403" xr:uid="{E0F7314F-5610-407B-A8F1-9B44C470AEBF}"/>
    <cellStyle name="Normal 3 161 2 4 3 2" xfId="14404" xr:uid="{1DC4B0C9-17F0-4D87-8494-6554CE63C92E}"/>
    <cellStyle name="Normal 3 161 2 4 3 2 2" xfId="14405" xr:uid="{DE600D80-ED43-4C26-A5CC-F59CC026E1D3}"/>
    <cellStyle name="Normal 3 161 2 4 3 3" xfId="14406" xr:uid="{2C190C01-D984-456F-B0F9-5C843956D30E}"/>
    <cellStyle name="Normal 3 161 2 4 4" xfId="14407" xr:uid="{FDD1BB27-3919-4795-9478-DE9B1EA48111}"/>
    <cellStyle name="Normal 3 161 2 4 4 2" xfId="14408" xr:uid="{214D94F4-DA45-484B-8FB5-4E29522D96A5}"/>
    <cellStyle name="Normal 3 161 2 4 5" xfId="14409" xr:uid="{50908713-6ABE-4CA2-B912-E9133A3A437B}"/>
    <cellStyle name="Normal 3 161 2 5" xfId="14410" xr:uid="{D2C53767-6A99-4DD7-A371-60EFB8BDE14F}"/>
    <cellStyle name="Normal 3 161 2 5 2" xfId="14411" xr:uid="{A8D1DCD0-9DE7-4F18-8465-3B299F919E29}"/>
    <cellStyle name="Normal 3 161 2 5 2 2" xfId="14412" xr:uid="{992B28C3-6FFC-4CB5-94AE-54F5E8222B3C}"/>
    <cellStyle name="Normal 3 161 2 5 3" xfId="14413" xr:uid="{F59B7778-93A7-4C2B-B4A2-8515DFDFB87B}"/>
    <cellStyle name="Normal 3 161 2 6" xfId="14414" xr:uid="{CE42C9C2-25B9-4404-B1D0-4B85BF2B8ADF}"/>
    <cellStyle name="Normal 3 161 2 6 2" xfId="14415" xr:uid="{501D24F1-1451-4492-AB2D-E0C59E552EA8}"/>
    <cellStyle name="Normal 3 161 2 6 2 2" xfId="14416" xr:uid="{07AC7A61-1F9A-400A-9F9F-A20EC56010A5}"/>
    <cellStyle name="Normal 3 161 2 6 3" xfId="14417" xr:uid="{96EFF9B7-1EE1-4C76-AB73-6FF2CDBBC442}"/>
    <cellStyle name="Normal 3 161 2 7" xfId="14418" xr:uid="{05FAED3A-B3A5-4CBD-9CDD-9FCAC84E8E52}"/>
    <cellStyle name="Normal 3 161 2 7 2" xfId="14419" xr:uid="{FE247B93-2A6A-4AB0-93C8-BD930287CE40}"/>
    <cellStyle name="Normal 3 161 2 8" xfId="14420" xr:uid="{ED3670A4-6091-4622-815C-85B875E249B6}"/>
    <cellStyle name="Normal 3 161 2_15NS" xfId="14421" xr:uid="{815DC81D-9C99-4548-BB61-BD39E2DEFDCE}"/>
    <cellStyle name="Normal 3 161 3" xfId="14422" xr:uid="{8AC8EE49-471F-4734-AEE6-5F7C252B633F}"/>
    <cellStyle name="Normal 3 161 3 2" xfId="14423" xr:uid="{445014E5-C065-4FB5-8F4F-66193AC228D2}"/>
    <cellStyle name="Normal 3 161 3 2 2" xfId="14424" xr:uid="{7E175CB8-EBF9-4594-9509-D162DC29F8EA}"/>
    <cellStyle name="Normal 3 161 3 2 2 2" xfId="14425" xr:uid="{B112E882-3E3B-45AE-A2AE-85E10D699B22}"/>
    <cellStyle name="Normal 3 161 3 2 3" xfId="14426" xr:uid="{BDC43B71-D0F3-47F5-AAF7-385ABA025AF2}"/>
    <cellStyle name="Normal 3 161 3 3" xfId="14427" xr:uid="{D9CA7C96-F85A-4110-B19B-3E5D92751805}"/>
    <cellStyle name="Normal 3 161 3 3 2" xfId="14428" xr:uid="{D1EDD3E4-E012-4213-86CD-0050A318D4D5}"/>
    <cellStyle name="Normal 3 161 3 3 2 2" xfId="14429" xr:uid="{59207CA6-7833-4C9B-978A-C711487B189F}"/>
    <cellStyle name="Normal 3 161 3 3 3" xfId="14430" xr:uid="{0B90A39C-318F-45B3-87AE-16FEB8942FD6}"/>
    <cellStyle name="Normal 3 161 3 4" xfId="14431" xr:uid="{D7B95625-0137-4DE8-8476-175998A9A1DD}"/>
    <cellStyle name="Normal 3 161 3 4 2" xfId="14432" xr:uid="{838E31D4-334A-4C08-B8B9-8D2E6392BF88}"/>
    <cellStyle name="Normal 3 161 3 5" xfId="14433" xr:uid="{5464DCE9-7BD8-40CF-9617-C201DC34DBBE}"/>
    <cellStyle name="Normal 3 161 4" xfId="14434" xr:uid="{54954BF9-F802-494D-9C3E-FDDB671DDACB}"/>
    <cellStyle name="Normal 3 161 4 2" xfId="14435" xr:uid="{4FCD0E14-5729-435C-9528-6B259BC24A84}"/>
    <cellStyle name="Normal 3 161 4 2 2" xfId="14436" xr:uid="{2D369EAF-2CC9-4E8C-A588-C5A80B91B0E4}"/>
    <cellStyle name="Normal 3 161 4 2 2 2" xfId="14437" xr:uid="{8F712295-2974-47D8-8F4E-E045B5BDC1C9}"/>
    <cellStyle name="Normal 3 161 4 2 3" xfId="14438" xr:uid="{59388F77-3920-42F7-9A34-59B8DAFA71C7}"/>
    <cellStyle name="Normal 3 161 4 3" xfId="14439" xr:uid="{F5765971-689E-425E-8003-E220FCAF6F3D}"/>
    <cellStyle name="Normal 3 161 4 3 2" xfId="14440" xr:uid="{736A5D2E-F45E-401B-AECE-0B79F2E54B69}"/>
    <cellStyle name="Normal 3 161 4 3 2 2" xfId="14441" xr:uid="{2993153F-45D3-4177-914B-B8899124D74D}"/>
    <cellStyle name="Normal 3 161 4 3 3" xfId="14442" xr:uid="{81A541B9-0D49-40DB-8B40-7639FB798D6C}"/>
    <cellStyle name="Normal 3 161 4 4" xfId="14443" xr:uid="{1A9BE94A-6E5A-4C1E-A6AE-000F93F384EF}"/>
    <cellStyle name="Normal 3 161 4 4 2" xfId="14444" xr:uid="{2173F3D4-0AEF-47E8-8F97-2689256C6452}"/>
    <cellStyle name="Normal 3 161 4 5" xfId="14445" xr:uid="{D306F9AC-8DDE-4C92-82D8-84D908FDEA57}"/>
    <cellStyle name="Normal 3 161 5" xfId="14446" xr:uid="{318E91E9-F8A6-4CC0-A111-0848D17569D1}"/>
    <cellStyle name="Normal 3 161 5 2" xfId="14447" xr:uid="{E24485FB-BCF2-43FB-9EF1-339079292EBA}"/>
    <cellStyle name="Normal 3 161 5 2 2" xfId="14448" xr:uid="{531B0B23-B9A4-48DE-BE48-5D9D37D3745A}"/>
    <cellStyle name="Normal 3 161 5 2 2 2" xfId="14449" xr:uid="{48A7FCDE-5708-4B72-A7B6-01F4ED8C81FD}"/>
    <cellStyle name="Normal 3 161 5 2 3" xfId="14450" xr:uid="{4BE14710-E15E-4F7B-81C5-341305C00BD3}"/>
    <cellStyle name="Normal 3 161 5 3" xfId="14451" xr:uid="{D0D8DB7D-A2FC-4523-BEA0-8C2912E3E366}"/>
    <cellStyle name="Normal 3 161 5 3 2" xfId="14452" xr:uid="{369ED524-3965-4179-9E20-B94BBCA53EF0}"/>
    <cellStyle name="Normal 3 161 5 3 2 2" xfId="14453" xr:uid="{799E50E4-EEB9-4B83-8A2A-4519A616F45B}"/>
    <cellStyle name="Normal 3 161 5 3 3" xfId="14454" xr:uid="{C59FA168-DD58-499A-926D-6234EF9EB8A4}"/>
    <cellStyle name="Normal 3 161 5 4" xfId="14455" xr:uid="{32010D4C-246C-4F97-BCA0-F14220EC9F89}"/>
    <cellStyle name="Normal 3 161 5 4 2" xfId="14456" xr:uid="{F79A68FB-29FA-47CB-851D-C746F3C2A469}"/>
    <cellStyle name="Normal 3 161 5 5" xfId="14457" xr:uid="{180C972E-F400-4315-8AA2-9D6BFECE9F6B}"/>
    <cellStyle name="Normal 3 161 6" xfId="14458" xr:uid="{E3F16238-D881-4115-82F4-5036B2593666}"/>
    <cellStyle name="Normal 3 161 6 2" xfId="14459" xr:uid="{9E73EAB0-AA27-41C8-8A75-1EA9C23A70C3}"/>
    <cellStyle name="Normal 3 161 6 2 2" xfId="14460" xr:uid="{3901B6A9-C1A0-4F9D-AF76-8185FCA9470A}"/>
    <cellStyle name="Normal 3 161 6 3" xfId="14461" xr:uid="{4EBEE1E3-9C69-4CB4-9A92-AED314973973}"/>
    <cellStyle name="Normal 3 161 7" xfId="14462" xr:uid="{DCE7C756-6DA2-490F-9791-B099FABA5642}"/>
    <cellStyle name="Normal 3 161 7 2" xfId="14463" xr:uid="{333CEE2F-7292-48AA-BE42-F5E1A9AAAAF1}"/>
    <cellStyle name="Normal 3 161 7 2 2" xfId="14464" xr:uid="{DCBE71D0-B83C-4FB9-A471-749F8E1C4DCD}"/>
    <cellStyle name="Normal 3 161 7 3" xfId="14465" xr:uid="{950ADB5B-CC43-45A1-9601-F5E64AC2201D}"/>
    <cellStyle name="Normal 3 161 8" xfId="14466" xr:uid="{A96B8E92-2E0E-434A-A399-25DBB537DEA5}"/>
    <cellStyle name="Normal 3 161 8 2" xfId="14467" xr:uid="{BBE03D2C-FB64-4D90-BF8A-4F8F3F36F507}"/>
    <cellStyle name="Normal 3 161 9" xfId="14468" xr:uid="{82FA54E9-28F3-4D59-B131-3DD9CE6C117D}"/>
    <cellStyle name="Normal 3 161_05DS" xfId="14469" xr:uid="{8EB7C1EA-E028-4B8E-9AAB-EFFEE2A56AA0}"/>
    <cellStyle name="Normal 3 162" xfId="14470" xr:uid="{941C20CC-9223-430A-A079-5285A71DFCC3}"/>
    <cellStyle name="Normal 3 162 2" xfId="14471" xr:uid="{83B30522-EA01-4CE7-8746-E67560436C1C}"/>
    <cellStyle name="Normal 3 162 2 2" xfId="14472" xr:uid="{A88E9FB1-1C90-4CA3-BE02-52B158E68C72}"/>
    <cellStyle name="Normal 3 162 2 2 2" xfId="14473" xr:uid="{E8BB9F3E-9CE9-4EC6-A798-671142946C69}"/>
    <cellStyle name="Normal 3 162 2 2 2 2" xfId="14474" xr:uid="{41208CE7-1F7B-4676-B81D-0EF51B443A3D}"/>
    <cellStyle name="Normal 3 162 2 2 2 2 2" xfId="14475" xr:uid="{5C3A61D1-47DA-46F8-BB97-7CBFA103249C}"/>
    <cellStyle name="Normal 3 162 2 2 2 3" xfId="14476" xr:uid="{43E1A3FB-CF84-4DC1-9C64-ED506D4388F6}"/>
    <cellStyle name="Normal 3 162 2 2 3" xfId="14477" xr:uid="{842D8ACB-DC57-4C71-8754-1BD1A6738306}"/>
    <cellStyle name="Normal 3 162 2 2 3 2" xfId="14478" xr:uid="{9B6C303C-E684-4268-96E6-69C1E6CCCBE6}"/>
    <cellStyle name="Normal 3 162 2 2 3 2 2" xfId="14479" xr:uid="{7EBBE404-76DF-4245-AAE4-B319BCA84301}"/>
    <cellStyle name="Normal 3 162 2 2 3 3" xfId="14480" xr:uid="{0FB8D1D2-AC04-47DB-926B-12E7F8C03346}"/>
    <cellStyle name="Normal 3 162 2 2 4" xfId="14481" xr:uid="{61C8308C-A1FC-4F1C-9B92-DC9BB992B420}"/>
    <cellStyle name="Normal 3 162 2 2 4 2" xfId="14482" xr:uid="{A846913E-673B-43F2-B0FD-A439C64E166D}"/>
    <cellStyle name="Normal 3 162 2 2 5" xfId="14483" xr:uid="{A62FBD76-0F95-400A-A8E4-F3B0E74BEEDB}"/>
    <cellStyle name="Normal 3 162 2 3" xfId="14484" xr:uid="{F5776762-CCD8-4F08-952A-83646712EA60}"/>
    <cellStyle name="Normal 3 162 2 3 2" xfId="14485" xr:uid="{AE187712-017C-4B97-8C9F-96274E31E64F}"/>
    <cellStyle name="Normal 3 162 2 3 2 2" xfId="14486" xr:uid="{B9AE92E1-BCEE-4EC9-A929-C9425A40E5AF}"/>
    <cellStyle name="Normal 3 162 2 3 2 2 2" xfId="14487" xr:uid="{446DF9E6-2D40-4362-900C-DD08DC667E0B}"/>
    <cellStyle name="Normal 3 162 2 3 2 3" xfId="14488" xr:uid="{177B8D24-DD18-485E-8535-A9EFB269DDCC}"/>
    <cellStyle name="Normal 3 162 2 3 3" xfId="14489" xr:uid="{13C5337C-BE15-489F-AC64-DF1CE8100EFC}"/>
    <cellStyle name="Normal 3 162 2 3 3 2" xfId="14490" xr:uid="{C6D0F022-DF10-4C25-B00C-044D40110456}"/>
    <cellStyle name="Normal 3 162 2 3 3 2 2" xfId="14491" xr:uid="{FD667062-3AE8-442C-9C3D-E030029D7A19}"/>
    <cellStyle name="Normal 3 162 2 3 3 3" xfId="14492" xr:uid="{F6C59AF2-682D-48F0-8288-BC244EA84C4D}"/>
    <cellStyle name="Normal 3 162 2 3 4" xfId="14493" xr:uid="{2EFAB759-5DD1-4B08-9EA1-465D3435810D}"/>
    <cellStyle name="Normal 3 162 2 3 4 2" xfId="14494" xr:uid="{C0B1FB62-4906-4E87-AFE0-DFBD58AA2D6D}"/>
    <cellStyle name="Normal 3 162 2 3 5" xfId="14495" xr:uid="{D0E8A9E9-1CE7-4110-9F89-4CAE26508D12}"/>
    <cellStyle name="Normal 3 162 2 4" xfId="14496" xr:uid="{4DE6FC19-4885-46D9-8A11-6E25E6B8DD64}"/>
    <cellStyle name="Normal 3 162 2 4 2" xfId="14497" xr:uid="{8A8D3651-1882-46B7-9F4D-EE7B78E79393}"/>
    <cellStyle name="Normal 3 162 2 4 2 2" xfId="14498" xr:uid="{38D105AE-BDEB-4AD2-868C-CCEFE87F54ED}"/>
    <cellStyle name="Normal 3 162 2 4 2 2 2" xfId="14499" xr:uid="{981CF4A8-3D79-448B-8313-06276A3817D5}"/>
    <cellStyle name="Normal 3 162 2 4 2 3" xfId="14500" xr:uid="{C8CD18BD-95BB-4249-831C-7A57ED3325FB}"/>
    <cellStyle name="Normal 3 162 2 4 3" xfId="14501" xr:uid="{4D2B4B4A-8297-455B-BE52-40F626FFA231}"/>
    <cellStyle name="Normal 3 162 2 4 3 2" xfId="14502" xr:uid="{9CA2DF86-B4CF-4B08-9707-CBAD91D55C83}"/>
    <cellStyle name="Normal 3 162 2 4 3 2 2" xfId="14503" xr:uid="{AA0A90FD-A9F5-4A52-BFE0-7EED162BF800}"/>
    <cellStyle name="Normal 3 162 2 4 3 3" xfId="14504" xr:uid="{8D2465A7-DED1-4B7E-81A9-532F260D2368}"/>
    <cellStyle name="Normal 3 162 2 4 4" xfId="14505" xr:uid="{9222164A-D1EC-436D-A4F4-D9909115BC66}"/>
    <cellStyle name="Normal 3 162 2 4 4 2" xfId="14506" xr:uid="{1FC8454E-711D-4D78-B7B3-74A6EE131D51}"/>
    <cellStyle name="Normal 3 162 2 4 5" xfId="14507" xr:uid="{F60DC17C-B6CC-4FF7-B86E-0535FD824B59}"/>
    <cellStyle name="Normal 3 162 2 5" xfId="14508" xr:uid="{818641CD-B96B-46B9-B0F8-FA98DFE68B4D}"/>
    <cellStyle name="Normal 3 162 2 5 2" xfId="14509" xr:uid="{A048618C-8570-4ED0-83FC-6488D41EF879}"/>
    <cellStyle name="Normal 3 162 2 5 2 2" xfId="14510" xr:uid="{985555A4-BCF3-4F8E-A48C-4B11656614FC}"/>
    <cellStyle name="Normal 3 162 2 5 3" xfId="14511" xr:uid="{54E1E805-EDF9-42FF-AFD4-4E9731D11C22}"/>
    <cellStyle name="Normal 3 162 2 6" xfId="14512" xr:uid="{E74C40BF-4405-4A16-AC48-67F53E78F6C0}"/>
    <cellStyle name="Normal 3 162 2 6 2" xfId="14513" xr:uid="{91E24D02-9529-4343-A61E-F357C00BFDAE}"/>
    <cellStyle name="Normal 3 162 2 6 2 2" xfId="14514" xr:uid="{92597919-D88D-4D1F-8BE9-3B9173536C30}"/>
    <cellStyle name="Normal 3 162 2 6 3" xfId="14515" xr:uid="{954D8DE5-5445-4C9A-9177-88B2CAEAFBBF}"/>
    <cellStyle name="Normal 3 162 2 7" xfId="14516" xr:uid="{C841DCA1-5AC9-4B82-A09D-28AB21DD03CF}"/>
    <cellStyle name="Normal 3 162 2 7 2" xfId="14517" xr:uid="{DA445061-4A1D-46E0-BC29-1406AC2E1FEE}"/>
    <cellStyle name="Normal 3 162 2 8" xfId="14518" xr:uid="{763D1DDF-8F9C-4627-AD4C-FCAEC4D9F5B7}"/>
    <cellStyle name="Normal 3 162 2_15NS" xfId="14519" xr:uid="{E6CD24C4-85B0-46B5-A012-02ACD93018E5}"/>
    <cellStyle name="Normal 3 162 3" xfId="14520" xr:uid="{70E5F561-C35D-40C5-80F8-C08B7F93F134}"/>
    <cellStyle name="Normal 3 162 3 2" xfId="14521" xr:uid="{B574D822-5AFA-47C5-BA02-4F2AB9B0CCC4}"/>
    <cellStyle name="Normal 3 162 3 2 2" xfId="14522" xr:uid="{31DD5768-5704-4CA5-A11D-A47E4F5BC95D}"/>
    <cellStyle name="Normal 3 162 3 2 2 2" xfId="14523" xr:uid="{6211957C-D623-4F00-B770-84AD2AC7B9C5}"/>
    <cellStyle name="Normal 3 162 3 2 3" xfId="14524" xr:uid="{5E6132D7-FDED-48CA-81AF-BDEC0FD26932}"/>
    <cellStyle name="Normal 3 162 3 3" xfId="14525" xr:uid="{758C474C-5B20-4D44-842F-CA030B70B64E}"/>
    <cellStyle name="Normal 3 162 3 3 2" xfId="14526" xr:uid="{69953C63-C651-4236-849A-847BC50570F0}"/>
    <cellStyle name="Normal 3 162 3 3 2 2" xfId="14527" xr:uid="{0C4D19B1-66E8-4DC1-BA14-AD178606B302}"/>
    <cellStyle name="Normal 3 162 3 3 3" xfId="14528" xr:uid="{73EA7E6E-58A6-4B91-B760-62AE83B9309B}"/>
    <cellStyle name="Normal 3 162 3 4" xfId="14529" xr:uid="{7FBB2992-93AF-4A82-982A-60326D684C16}"/>
    <cellStyle name="Normal 3 162 3 4 2" xfId="14530" xr:uid="{A0C07A74-5F1E-42AA-91F6-027394C144BC}"/>
    <cellStyle name="Normal 3 162 3 5" xfId="14531" xr:uid="{8F233C89-DB60-417E-81CC-9A1226F20018}"/>
    <cellStyle name="Normal 3 162 4" xfId="14532" xr:uid="{B4FB401E-9B12-474B-84FD-7627A53C24A1}"/>
    <cellStyle name="Normal 3 162 4 2" xfId="14533" xr:uid="{227D31E2-783A-4C07-9B4F-22A1E839E522}"/>
    <cellStyle name="Normal 3 162 4 2 2" xfId="14534" xr:uid="{68F005BF-1EE5-4902-BB08-628D37E5AFF5}"/>
    <cellStyle name="Normal 3 162 4 2 2 2" xfId="14535" xr:uid="{D4BB9D6A-839F-43B4-9BF4-B11AAD66B7A6}"/>
    <cellStyle name="Normal 3 162 4 2 3" xfId="14536" xr:uid="{D50A3439-5144-46D1-B2FF-04F33DC44527}"/>
    <cellStyle name="Normal 3 162 4 3" xfId="14537" xr:uid="{8F6491C5-DB8E-48EE-9FA6-E11C47966520}"/>
    <cellStyle name="Normal 3 162 4 3 2" xfId="14538" xr:uid="{A12FE15E-271C-41DF-BF5A-D7F2D170E32A}"/>
    <cellStyle name="Normal 3 162 4 3 2 2" xfId="14539" xr:uid="{DD791FF2-7C50-4457-B075-96C4B7FD1FA8}"/>
    <cellStyle name="Normal 3 162 4 3 3" xfId="14540" xr:uid="{1D0761F3-0CED-436C-93D5-56FF3D1ED5A5}"/>
    <cellStyle name="Normal 3 162 4 4" xfId="14541" xr:uid="{312E69BF-4DFE-4E56-B331-E1925194F557}"/>
    <cellStyle name="Normal 3 162 4 4 2" xfId="14542" xr:uid="{B2F7797C-D6EB-4348-AFA0-31EE91AACE13}"/>
    <cellStyle name="Normal 3 162 4 5" xfId="14543" xr:uid="{F8BF2774-35E5-4EB3-AE1F-DEAF15AC6F5B}"/>
    <cellStyle name="Normal 3 162 5" xfId="14544" xr:uid="{7657E29C-99FF-4A42-B1B0-E766B705697D}"/>
    <cellStyle name="Normal 3 162 5 2" xfId="14545" xr:uid="{803ABA97-6DFD-4A80-8BCF-D9DBA7715BF7}"/>
    <cellStyle name="Normal 3 162 5 2 2" xfId="14546" xr:uid="{4504E752-D930-4B16-923A-4B6DDBFC8A9D}"/>
    <cellStyle name="Normal 3 162 5 2 2 2" xfId="14547" xr:uid="{42FD2826-AC25-42B5-8166-CFBE9A3A0B46}"/>
    <cellStyle name="Normal 3 162 5 2 3" xfId="14548" xr:uid="{62A38264-568F-4D2D-99A0-3DF9E7F233AF}"/>
    <cellStyle name="Normal 3 162 5 3" xfId="14549" xr:uid="{B09C7B5B-284D-48C8-B3AB-02634B290209}"/>
    <cellStyle name="Normal 3 162 5 3 2" xfId="14550" xr:uid="{D87E2998-EDAF-486C-91BA-0CDC36F2E91E}"/>
    <cellStyle name="Normal 3 162 5 3 2 2" xfId="14551" xr:uid="{C626D782-39CF-4FA6-A898-1BE0F9BF2DA5}"/>
    <cellStyle name="Normal 3 162 5 3 3" xfId="14552" xr:uid="{BA9EE4F1-964D-47D6-923B-C3468E3BFA1E}"/>
    <cellStyle name="Normal 3 162 5 4" xfId="14553" xr:uid="{72287685-61F1-44DE-8584-59F50F4A0A6C}"/>
    <cellStyle name="Normal 3 162 5 4 2" xfId="14554" xr:uid="{0B5A66E1-FECF-4BBC-BDC2-28724060954C}"/>
    <cellStyle name="Normal 3 162 5 5" xfId="14555" xr:uid="{484E023A-789B-4A3F-8C99-51D3895B1DE1}"/>
    <cellStyle name="Normal 3 162 6" xfId="14556" xr:uid="{7EB6AD65-7FE3-47E3-A780-824D96E1B088}"/>
    <cellStyle name="Normal 3 162 6 2" xfId="14557" xr:uid="{610DACB5-65F6-4051-90B6-F5AB961CC56B}"/>
    <cellStyle name="Normal 3 162 6 2 2" xfId="14558" xr:uid="{FDDCBF9B-4257-4AC8-9CEA-5230467EC150}"/>
    <cellStyle name="Normal 3 162 6 3" xfId="14559" xr:uid="{944EF162-03B1-49DE-AAF3-723B622CDC7E}"/>
    <cellStyle name="Normal 3 162 7" xfId="14560" xr:uid="{552B59AA-2C8E-43E9-94EE-6C6D80A6D400}"/>
    <cellStyle name="Normal 3 162 7 2" xfId="14561" xr:uid="{5B2F89A8-0501-43CF-8B5F-E066CDA6D4DB}"/>
    <cellStyle name="Normal 3 162 7 2 2" xfId="14562" xr:uid="{DC1DABBC-2A2E-44C7-8AC1-3F79F8BDC68F}"/>
    <cellStyle name="Normal 3 162 7 3" xfId="14563" xr:uid="{694F1DBD-0670-4C5A-A61A-412478B928D4}"/>
    <cellStyle name="Normal 3 162 8" xfId="14564" xr:uid="{80B91748-3367-472B-B392-C6892976AC9B}"/>
    <cellStyle name="Normal 3 162 8 2" xfId="14565" xr:uid="{687260C2-9774-4EE3-978C-6F042D226FDD}"/>
    <cellStyle name="Normal 3 162 9" xfId="14566" xr:uid="{8468F0D0-E663-42EE-A5D2-133E652F60DB}"/>
    <cellStyle name="Normal 3 162_05DS" xfId="14567" xr:uid="{A5C1C39B-DD65-4EB1-8013-F6CBAD3FBE35}"/>
    <cellStyle name="Normal 3 163" xfId="14568" xr:uid="{A89EBF48-DE24-43C6-98F0-80070954B6B4}"/>
    <cellStyle name="Normal 3 163 2" xfId="14569" xr:uid="{617DC424-C8B5-4D39-A605-A80AC47FF930}"/>
    <cellStyle name="Normal 3 163 2 2" xfId="14570" xr:uid="{39D1D7B7-C949-4243-9655-276B6AC39F1F}"/>
    <cellStyle name="Normal 3 163 2 2 2" xfId="14571" xr:uid="{77982C0D-7D2A-4D9C-99DC-19AC82FA8CC1}"/>
    <cellStyle name="Normal 3 163 2 2 2 2" xfId="14572" xr:uid="{83677EB0-8AF6-4065-83D4-0A4451BB75C3}"/>
    <cellStyle name="Normal 3 163 2 2 2 2 2" xfId="14573" xr:uid="{B85847D4-35A3-43AD-B58D-0D40B297EF1C}"/>
    <cellStyle name="Normal 3 163 2 2 2 3" xfId="14574" xr:uid="{75B62061-26CD-4E4A-B3AA-C4284AF26881}"/>
    <cellStyle name="Normal 3 163 2 2 3" xfId="14575" xr:uid="{A9AE941D-F9C2-447A-9334-14F3BCE5AEBE}"/>
    <cellStyle name="Normal 3 163 2 2 3 2" xfId="14576" xr:uid="{B7C9F92C-DC01-4551-947A-6860EB661F6B}"/>
    <cellStyle name="Normal 3 163 2 2 3 2 2" xfId="14577" xr:uid="{9F16010F-E369-4EDC-A6FF-DEB9BBFE0A56}"/>
    <cellStyle name="Normal 3 163 2 2 3 3" xfId="14578" xr:uid="{D9BFD034-F561-4333-872D-027EA6B3DA13}"/>
    <cellStyle name="Normal 3 163 2 2 4" xfId="14579" xr:uid="{C1D14F7C-7602-445D-9D16-43BBBE9970C1}"/>
    <cellStyle name="Normal 3 163 2 2 4 2" xfId="14580" xr:uid="{A004AF73-2920-41C4-B16C-7ED4DA4DCDD3}"/>
    <cellStyle name="Normal 3 163 2 2 5" xfId="14581" xr:uid="{6CCBCEB6-066A-4C54-B09E-BEEFB4C7EBC5}"/>
    <cellStyle name="Normal 3 163 2 3" xfId="14582" xr:uid="{806BC89D-44C5-4F11-A08B-341758945A6D}"/>
    <cellStyle name="Normal 3 163 2 3 2" xfId="14583" xr:uid="{03B93278-895A-4812-8A72-D573CFFBDECA}"/>
    <cellStyle name="Normal 3 163 2 3 2 2" xfId="14584" xr:uid="{78284102-78A0-4BDF-98E9-89B65F85FA84}"/>
    <cellStyle name="Normal 3 163 2 3 2 2 2" xfId="14585" xr:uid="{9F07D1CB-DEB0-4DDD-86D9-3A7C3DF028E8}"/>
    <cellStyle name="Normal 3 163 2 3 2 3" xfId="14586" xr:uid="{E58747FF-EA7F-41D2-86E2-7CC3B57D8627}"/>
    <cellStyle name="Normal 3 163 2 3 3" xfId="14587" xr:uid="{E3EB8349-FFA4-420C-A006-DD6EF9FF8845}"/>
    <cellStyle name="Normal 3 163 2 3 3 2" xfId="14588" xr:uid="{196B2FC1-68A5-4E01-816A-130FCE6B58AB}"/>
    <cellStyle name="Normal 3 163 2 3 3 2 2" xfId="14589" xr:uid="{A13F2F39-DA6B-4AB3-8FAB-D23D61598652}"/>
    <cellStyle name="Normal 3 163 2 3 3 3" xfId="14590" xr:uid="{1468259B-878E-483E-A976-296FB29CA4FC}"/>
    <cellStyle name="Normal 3 163 2 3 4" xfId="14591" xr:uid="{D2D687E9-BF1D-4B6A-A767-C3DBE7F5CDE4}"/>
    <cellStyle name="Normal 3 163 2 3 4 2" xfId="14592" xr:uid="{9DD4B01F-0A76-451E-864D-11D3FADE563F}"/>
    <cellStyle name="Normal 3 163 2 3 5" xfId="14593" xr:uid="{6E21D140-376E-4F35-B63E-E72D9D6CEA03}"/>
    <cellStyle name="Normal 3 163 2 4" xfId="14594" xr:uid="{4EFA3592-F54E-4275-B9CF-AA3450DEE0EA}"/>
    <cellStyle name="Normal 3 163 2 4 2" xfId="14595" xr:uid="{BE25D932-EE35-4B77-A25C-6875F1C8CEF3}"/>
    <cellStyle name="Normal 3 163 2 4 2 2" xfId="14596" xr:uid="{C1A9ECCB-81D2-413C-BD15-F8278676B80D}"/>
    <cellStyle name="Normal 3 163 2 4 2 2 2" xfId="14597" xr:uid="{E7155C65-5018-4345-8538-445B6076455C}"/>
    <cellStyle name="Normal 3 163 2 4 2 3" xfId="14598" xr:uid="{840E73F4-E0AA-433C-A3F0-AF60DE5CBA34}"/>
    <cellStyle name="Normal 3 163 2 4 3" xfId="14599" xr:uid="{B453C694-8303-48A1-8C74-FC8B6A09FCD0}"/>
    <cellStyle name="Normal 3 163 2 4 3 2" xfId="14600" xr:uid="{2B6F1261-1FCC-4FE0-8250-D19126689500}"/>
    <cellStyle name="Normal 3 163 2 4 3 2 2" xfId="14601" xr:uid="{1B05C4AB-CD09-4F7D-A7F0-BEA8C84D7994}"/>
    <cellStyle name="Normal 3 163 2 4 3 3" xfId="14602" xr:uid="{6B450BBA-72D5-46EE-9C12-8F47EFF119A3}"/>
    <cellStyle name="Normal 3 163 2 4 4" xfId="14603" xr:uid="{2F13302D-4670-42C6-A670-4FB4F10C683B}"/>
    <cellStyle name="Normal 3 163 2 4 4 2" xfId="14604" xr:uid="{756DE530-6727-4B27-A5D8-E22C4C550DFA}"/>
    <cellStyle name="Normal 3 163 2 4 5" xfId="14605" xr:uid="{56B06651-8F14-4488-88CC-97E0FBE91B57}"/>
    <cellStyle name="Normal 3 163 2 5" xfId="14606" xr:uid="{7EB755F0-CF83-48B7-967C-25B5549ECB91}"/>
    <cellStyle name="Normal 3 163 2 5 2" xfId="14607" xr:uid="{ACE61D82-EFAF-4755-A643-FCF8CD68133E}"/>
    <cellStyle name="Normal 3 163 2 5 2 2" xfId="14608" xr:uid="{33D0F16E-6396-4EA3-B72A-331DBB50AE80}"/>
    <cellStyle name="Normal 3 163 2 5 3" xfId="14609" xr:uid="{D7A8DFD3-E098-4545-A893-487B3BBCB6ED}"/>
    <cellStyle name="Normal 3 163 2 6" xfId="14610" xr:uid="{BF53C99E-4A58-401B-8388-EF604CF2801D}"/>
    <cellStyle name="Normal 3 163 2 6 2" xfId="14611" xr:uid="{02F36F70-064B-4B2D-ABD8-8C32A48362E3}"/>
    <cellStyle name="Normal 3 163 2 6 2 2" xfId="14612" xr:uid="{A5B49BA9-0CDF-4C94-8C21-A1A063F306C7}"/>
    <cellStyle name="Normal 3 163 2 6 3" xfId="14613" xr:uid="{CAD1CE99-B193-45C4-8F15-5FDFA7A308F2}"/>
    <cellStyle name="Normal 3 163 2 7" xfId="14614" xr:uid="{D809C4F2-C8D2-42FD-BD0D-F3D5F7A0F024}"/>
    <cellStyle name="Normal 3 163 2 7 2" xfId="14615" xr:uid="{E047C200-DE41-48F1-B077-BA571E295380}"/>
    <cellStyle name="Normal 3 163 2 8" xfId="14616" xr:uid="{C428BB7D-23B6-4CB1-981F-CB395B220A11}"/>
    <cellStyle name="Normal 3 163 2_15NS" xfId="14617" xr:uid="{B968BA88-5B65-45C9-9BFC-DF7E014EA60F}"/>
    <cellStyle name="Normal 3 163 3" xfId="14618" xr:uid="{0DC4DCEE-24ED-46E0-AE00-3F62002536B1}"/>
    <cellStyle name="Normal 3 163 3 2" xfId="14619" xr:uid="{2566244F-3E65-49BB-876F-8F86C45A3886}"/>
    <cellStyle name="Normal 3 163 3 2 2" xfId="14620" xr:uid="{E33702C5-9048-4494-AAF5-10457921BBEE}"/>
    <cellStyle name="Normal 3 163 3 2 2 2" xfId="14621" xr:uid="{B0CA0B29-0701-4ADA-A28A-C9D537F67E67}"/>
    <cellStyle name="Normal 3 163 3 2 3" xfId="14622" xr:uid="{6DF73468-6F4C-4449-B93D-EC661FAB8EFF}"/>
    <cellStyle name="Normal 3 163 3 3" xfId="14623" xr:uid="{76D31B4D-5EDE-4E2B-A0C7-5530EEB7BC62}"/>
    <cellStyle name="Normal 3 163 3 3 2" xfId="14624" xr:uid="{30A40117-C2E3-48F3-A793-EDCAAFD52F16}"/>
    <cellStyle name="Normal 3 163 3 3 2 2" xfId="14625" xr:uid="{A700957F-32A7-4230-A3EF-1ECC12187EF1}"/>
    <cellStyle name="Normal 3 163 3 3 3" xfId="14626" xr:uid="{ED891BCB-3665-4295-B35E-5B8B2D802ACC}"/>
    <cellStyle name="Normal 3 163 3 4" xfId="14627" xr:uid="{0B6461C1-D15A-4929-BFF3-6DC13A958520}"/>
    <cellStyle name="Normal 3 163 3 4 2" xfId="14628" xr:uid="{3C79ADFC-FE45-42A3-BDC9-720C83C2FB66}"/>
    <cellStyle name="Normal 3 163 3 5" xfId="14629" xr:uid="{8725490D-CE45-41CD-AFE3-DA15C86EE5B0}"/>
    <cellStyle name="Normal 3 163 4" xfId="14630" xr:uid="{AED895E9-9922-426F-8B15-B866DE06102D}"/>
    <cellStyle name="Normal 3 163 4 2" xfId="14631" xr:uid="{1BB8E820-3A4F-439C-837D-FCD4AE6F0646}"/>
    <cellStyle name="Normal 3 163 4 2 2" xfId="14632" xr:uid="{C4DF4696-546C-49AD-927C-EA733EE4E0A5}"/>
    <cellStyle name="Normal 3 163 4 2 2 2" xfId="14633" xr:uid="{34E62A7D-058A-4C54-89B3-EA9A866A610A}"/>
    <cellStyle name="Normal 3 163 4 2 3" xfId="14634" xr:uid="{57C1BB52-EFAE-432E-A679-621D6E0A18B8}"/>
    <cellStyle name="Normal 3 163 4 3" xfId="14635" xr:uid="{17DDA0FD-C8F4-4602-B375-7B06BCA842DE}"/>
    <cellStyle name="Normal 3 163 4 3 2" xfId="14636" xr:uid="{6AD8D23F-CB5D-4A87-AB3C-61B13C650FD0}"/>
    <cellStyle name="Normal 3 163 4 3 2 2" xfId="14637" xr:uid="{E64A6A90-70CF-4616-9457-6934DC4E2534}"/>
    <cellStyle name="Normal 3 163 4 3 3" xfId="14638" xr:uid="{09B3B495-D2AA-4B72-A9D9-D2AFB470488D}"/>
    <cellStyle name="Normal 3 163 4 4" xfId="14639" xr:uid="{F5F4BA7B-C9BE-43E1-A0FB-C4E4F36828A1}"/>
    <cellStyle name="Normal 3 163 4 4 2" xfId="14640" xr:uid="{6E824EC7-9BF3-43C4-82E3-DBDBCCD70606}"/>
    <cellStyle name="Normal 3 163 4 5" xfId="14641" xr:uid="{36DDB42D-827D-43F5-8A46-619AE6008D03}"/>
    <cellStyle name="Normal 3 163 5" xfId="14642" xr:uid="{5DBBD69B-E60A-44F6-ACBE-E4F6CDE72585}"/>
    <cellStyle name="Normal 3 163 5 2" xfId="14643" xr:uid="{615D4A70-B067-4E0A-8EF7-2E5DB7A51FE1}"/>
    <cellStyle name="Normal 3 163 5 2 2" xfId="14644" xr:uid="{1A92AEE3-7AF8-462F-B5AC-4C60A732338A}"/>
    <cellStyle name="Normal 3 163 5 2 2 2" xfId="14645" xr:uid="{1DBB92F9-AC79-4F38-BC1B-B6D3694CF6C7}"/>
    <cellStyle name="Normal 3 163 5 2 3" xfId="14646" xr:uid="{E42ACAEE-56BD-4A19-8AE8-493F46F0479A}"/>
    <cellStyle name="Normal 3 163 5 3" xfId="14647" xr:uid="{F1A132ED-E91E-408E-879D-C2B887065184}"/>
    <cellStyle name="Normal 3 163 5 3 2" xfId="14648" xr:uid="{BC748553-1521-42CC-BB39-1B835838A365}"/>
    <cellStyle name="Normal 3 163 5 3 2 2" xfId="14649" xr:uid="{3F25F950-C0FF-4AB1-AC32-1028337E1318}"/>
    <cellStyle name="Normal 3 163 5 3 3" xfId="14650" xr:uid="{6E43ECC3-46E4-4F95-A8A1-5456720E05BF}"/>
    <cellStyle name="Normal 3 163 5 4" xfId="14651" xr:uid="{CA1B00DC-CF0E-40C7-A6D2-7249B88F6CA2}"/>
    <cellStyle name="Normal 3 163 5 4 2" xfId="14652" xr:uid="{20E91956-8385-4E1B-B329-69802D9D8701}"/>
    <cellStyle name="Normal 3 163 5 5" xfId="14653" xr:uid="{41DE22F3-9EB3-45CD-A9DE-CF2FF3A8B9B3}"/>
    <cellStyle name="Normal 3 163 6" xfId="14654" xr:uid="{353ABA2D-D708-4F41-AD74-C0ED33F2EA64}"/>
    <cellStyle name="Normal 3 163 6 2" xfId="14655" xr:uid="{CAEE87A9-6D20-45F3-AFBF-4123AEF2251A}"/>
    <cellStyle name="Normal 3 163 6 2 2" xfId="14656" xr:uid="{61852E08-F18A-4101-A8EB-988928CB1251}"/>
    <cellStyle name="Normal 3 163 6 3" xfId="14657" xr:uid="{AEB03553-A8D9-4C99-8297-3F987C99E877}"/>
    <cellStyle name="Normal 3 163 7" xfId="14658" xr:uid="{66F3E6D7-7F57-4AAE-B272-408661C91847}"/>
    <cellStyle name="Normal 3 163 7 2" xfId="14659" xr:uid="{4378063E-A7C0-4483-BEF5-9ED14E35632F}"/>
    <cellStyle name="Normal 3 163 7 2 2" xfId="14660" xr:uid="{5E6E5237-FE0F-42FC-A670-2A2500A8CD29}"/>
    <cellStyle name="Normal 3 163 7 3" xfId="14661" xr:uid="{ACBCF89B-A995-4590-8453-B6D543E1A559}"/>
    <cellStyle name="Normal 3 163 8" xfId="14662" xr:uid="{3D4C5DBC-BE27-44CE-8C0A-075749E34B0B}"/>
    <cellStyle name="Normal 3 163 8 2" xfId="14663" xr:uid="{E3B43020-F81A-4B08-A1EE-8BEDBC6D7CD3}"/>
    <cellStyle name="Normal 3 163 9" xfId="14664" xr:uid="{BE30466D-793E-4DC0-AF78-7E0D7B75F298}"/>
    <cellStyle name="Normal 3 163_05DS" xfId="14665" xr:uid="{9BBA1D91-FFCC-47AF-87B2-4A121C98B102}"/>
    <cellStyle name="Normal 3 164" xfId="14666" xr:uid="{C400380E-2236-4B5F-ABFF-69F7CCB062B8}"/>
    <cellStyle name="Normal 3 164 2" xfId="14667" xr:uid="{3A660604-9355-46D5-9FA6-69DF9ED782B1}"/>
    <cellStyle name="Normal 3 164 2 2" xfId="14668" xr:uid="{2F9318F5-A0D7-46CB-8919-8DB37C9C2ED5}"/>
    <cellStyle name="Normal 3 164 2 2 2" xfId="14669" xr:uid="{8254ECA5-1A31-40CD-837B-44E4C1E75902}"/>
    <cellStyle name="Normal 3 164 2 2 2 2" xfId="14670" xr:uid="{FBCB4378-9CCB-4684-A68B-4D4F058E6CAC}"/>
    <cellStyle name="Normal 3 164 2 2 2 2 2" xfId="14671" xr:uid="{60DBAB5C-3B8E-47A7-A122-0A616D8E5B9E}"/>
    <cellStyle name="Normal 3 164 2 2 2 3" xfId="14672" xr:uid="{B9E38F21-3BF0-4990-88E8-3BEC0DEF1672}"/>
    <cellStyle name="Normal 3 164 2 2 3" xfId="14673" xr:uid="{006714F9-4A86-4B4F-BB80-1F220F3B42FD}"/>
    <cellStyle name="Normal 3 164 2 2 3 2" xfId="14674" xr:uid="{6423CF6E-8EF1-48D5-AFEF-4554DE7E257A}"/>
    <cellStyle name="Normal 3 164 2 2 3 2 2" xfId="14675" xr:uid="{517FC921-2C0F-4F1B-9BB0-50DF31958D1C}"/>
    <cellStyle name="Normal 3 164 2 2 3 3" xfId="14676" xr:uid="{9AFC6AD6-51F7-4120-8063-E8A1330E0E49}"/>
    <cellStyle name="Normal 3 164 2 2 4" xfId="14677" xr:uid="{B6F9DAD5-DC0C-4644-B450-2D2EE89CC676}"/>
    <cellStyle name="Normal 3 164 2 2 4 2" xfId="14678" xr:uid="{CC15EFD2-A7EC-432C-B951-987F44816783}"/>
    <cellStyle name="Normal 3 164 2 2 5" xfId="14679" xr:uid="{B8320E28-2941-4EDB-9DF8-27250D7F97D6}"/>
    <cellStyle name="Normal 3 164 2 3" xfId="14680" xr:uid="{B4881A34-AF79-4E58-B09C-A2DE3600BA8B}"/>
    <cellStyle name="Normal 3 164 2 3 2" xfId="14681" xr:uid="{03050BE3-4C1B-4AB6-A4BD-5C5A276D2D70}"/>
    <cellStyle name="Normal 3 164 2 3 2 2" xfId="14682" xr:uid="{5EA2BDE7-4697-41AD-B54B-0396DC86EDD4}"/>
    <cellStyle name="Normal 3 164 2 3 2 2 2" xfId="14683" xr:uid="{12E5CAFB-46FF-461E-81BF-E7D143FED45F}"/>
    <cellStyle name="Normal 3 164 2 3 2 3" xfId="14684" xr:uid="{ADC7C627-9535-42EE-8C19-84C0BF5029D5}"/>
    <cellStyle name="Normal 3 164 2 3 3" xfId="14685" xr:uid="{B102A1F4-48EE-480B-B98F-6C9A5BD0C14C}"/>
    <cellStyle name="Normal 3 164 2 3 3 2" xfId="14686" xr:uid="{BC354CF5-5125-4880-9BD0-FC41EA8CD995}"/>
    <cellStyle name="Normal 3 164 2 3 3 2 2" xfId="14687" xr:uid="{3F46AA84-B375-43C8-8DF9-E3CE0E9C0CFF}"/>
    <cellStyle name="Normal 3 164 2 3 3 3" xfId="14688" xr:uid="{B93E3212-2B30-49B2-80FA-6F3DE1A37F4F}"/>
    <cellStyle name="Normal 3 164 2 3 4" xfId="14689" xr:uid="{CC310909-6240-499B-9DC6-F950725E138F}"/>
    <cellStyle name="Normal 3 164 2 3 4 2" xfId="14690" xr:uid="{A7F65529-8CAC-4CAA-8EEE-525D1EF2A696}"/>
    <cellStyle name="Normal 3 164 2 3 5" xfId="14691" xr:uid="{5E8EF5B6-4E48-47B9-B745-DE832E0E166B}"/>
    <cellStyle name="Normal 3 164 2 4" xfId="14692" xr:uid="{D1D03921-0A21-4249-8FFC-8364D0792D3B}"/>
    <cellStyle name="Normal 3 164 2 4 2" xfId="14693" xr:uid="{DE3F38BA-1161-451D-AB27-AD24FCB0F142}"/>
    <cellStyle name="Normal 3 164 2 4 2 2" xfId="14694" xr:uid="{E3AEF41C-9F55-4A98-8BD4-5789C29C3A5D}"/>
    <cellStyle name="Normal 3 164 2 4 2 2 2" xfId="14695" xr:uid="{CA3DD4C3-59D8-4775-8E1D-6FA46301D063}"/>
    <cellStyle name="Normal 3 164 2 4 2 3" xfId="14696" xr:uid="{93A990DF-A5E9-4289-9262-96458BCA727D}"/>
    <cellStyle name="Normal 3 164 2 4 3" xfId="14697" xr:uid="{8B3F32C3-E668-4B3B-A2CF-B6AF96BB4E8F}"/>
    <cellStyle name="Normal 3 164 2 4 3 2" xfId="14698" xr:uid="{9EB862F9-1DB0-407D-B781-BCC1D5013DE1}"/>
    <cellStyle name="Normal 3 164 2 4 3 2 2" xfId="14699" xr:uid="{33087280-64AA-4B11-B3DF-BCC3AD35E228}"/>
    <cellStyle name="Normal 3 164 2 4 3 3" xfId="14700" xr:uid="{E9A14B8A-B9A7-4AFF-A016-717419720494}"/>
    <cellStyle name="Normal 3 164 2 4 4" xfId="14701" xr:uid="{C9BA4241-ADFE-49A8-84C1-992C0DFC83C0}"/>
    <cellStyle name="Normal 3 164 2 4 4 2" xfId="14702" xr:uid="{23153433-62F9-4E8A-B190-8C80001A7E50}"/>
    <cellStyle name="Normal 3 164 2 4 5" xfId="14703" xr:uid="{98A7FC2E-0142-42B8-BF9D-846E2C9212B6}"/>
    <cellStyle name="Normal 3 164 2 5" xfId="14704" xr:uid="{87A7CAE4-D51C-4704-B7C3-40BC62E3C4E0}"/>
    <cellStyle name="Normal 3 164 2 5 2" xfId="14705" xr:uid="{B5CD0E11-9B2F-4B40-8C3F-3D9D5DB3AB9C}"/>
    <cellStyle name="Normal 3 164 2 5 2 2" xfId="14706" xr:uid="{E4D819A7-B383-45C3-ADBD-2A80FC76655F}"/>
    <cellStyle name="Normal 3 164 2 5 3" xfId="14707" xr:uid="{EA1C1BCF-96C8-40B4-A33D-126997886E56}"/>
    <cellStyle name="Normal 3 164 2 6" xfId="14708" xr:uid="{D0857D68-C6C8-4F50-AB2C-E58DBC48317C}"/>
    <cellStyle name="Normal 3 164 2 6 2" xfId="14709" xr:uid="{893152E9-D60A-49A5-AFE0-E794F8B99215}"/>
    <cellStyle name="Normal 3 164 2 6 2 2" xfId="14710" xr:uid="{0B35B8E9-27DA-4D98-9277-EF89E4C07DBC}"/>
    <cellStyle name="Normal 3 164 2 6 3" xfId="14711" xr:uid="{2806EFBA-5AC9-47C5-8F71-6AD9010D2CDD}"/>
    <cellStyle name="Normal 3 164 2 7" xfId="14712" xr:uid="{DC5C4E6C-62F5-4449-A65F-7D878CA80611}"/>
    <cellStyle name="Normal 3 164 2 7 2" xfId="14713" xr:uid="{0488B632-5941-4DEA-AB9B-9B52E676984B}"/>
    <cellStyle name="Normal 3 164 2 8" xfId="14714" xr:uid="{F1B6DCC2-A681-4183-96ED-50DA991D8D65}"/>
    <cellStyle name="Normal 3 164 2_15NS" xfId="14715" xr:uid="{03B8AE6C-5562-429C-B778-B1B26319E4B0}"/>
    <cellStyle name="Normal 3 164 3" xfId="14716" xr:uid="{EF854676-7B5D-44B2-8825-F558CBB12649}"/>
    <cellStyle name="Normal 3 164 3 2" xfId="14717" xr:uid="{AABAD135-114A-4B1E-9605-6FD1C6E57C68}"/>
    <cellStyle name="Normal 3 164 3 2 2" xfId="14718" xr:uid="{EDC3FF38-A7E7-4D19-BE88-038F501191F3}"/>
    <cellStyle name="Normal 3 164 3 2 2 2" xfId="14719" xr:uid="{EB2D3932-40C3-4E90-AF92-CC075C14A5D7}"/>
    <cellStyle name="Normal 3 164 3 2 3" xfId="14720" xr:uid="{9F97CEF3-B2FA-4098-BA38-D2C7F2B94CD9}"/>
    <cellStyle name="Normal 3 164 3 3" xfId="14721" xr:uid="{BADC3788-9700-4628-89DF-7D8950C58A87}"/>
    <cellStyle name="Normal 3 164 3 3 2" xfId="14722" xr:uid="{1EE32B46-4EBA-453A-9658-36ABFE38F379}"/>
    <cellStyle name="Normal 3 164 3 3 2 2" xfId="14723" xr:uid="{33D72656-4B02-4DB4-A311-A3AA45DB5767}"/>
    <cellStyle name="Normal 3 164 3 3 3" xfId="14724" xr:uid="{6DA00658-1799-4598-9153-9229E2046EFD}"/>
    <cellStyle name="Normal 3 164 3 4" xfId="14725" xr:uid="{32063C77-3134-4EB7-B330-B2BE390A8A5B}"/>
    <cellStyle name="Normal 3 164 3 4 2" xfId="14726" xr:uid="{269C69F3-1E44-4A14-BEF4-A2E59785CB8B}"/>
    <cellStyle name="Normal 3 164 3 5" xfId="14727" xr:uid="{08858EF5-99EC-4035-BDB4-C57151B77441}"/>
    <cellStyle name="Normal 3 164 4" xfId="14728" xr:uid="{0CE8A62B-5ABC-42EA-863C-7440EAC53EA3}"/>
    <cellStyle name="Normal 3 164 4 2" xfId="14729" xr:uid="{516DD9CD-FEAA-4418-92BE-F0C75540AEB1}"/>
    <cellStyle name="Normal 3 164 4 2 2" xfId="14730" xr:uid="{1186B404-5E72-4F77-A672-CBA22DA36E5E}"/>
    <cellStyle name="Normal 3 164 4 2 2 2" xfId="14731" xr:uid="{2604BEF5-079E-4335-8ED1-A3AAA89E34DA}"/>
    <cellStyle name="Normal 3 164 4 2 3" xfId="14732" xr:uid="{46D1A1D4-1A26-4B19-B6E2-0796FF836A91}"/>
    <cellStyle name="Normal 3 164 4 3" xfId="14733" xr:uid="{3806C055-7463-483F-8FCD-5DFC28B8D767}"/>
    <cellStyle name="Normal 3 164 4 3 2" xfId="14734" xr:uid="{EA411999-4FB9-47BA-AC37-D28A5A6F5D6C}"/>
    <cellStyle name="Normal 3 164 4 3 2 2" xfId="14735" xr:uid="{FCAC908B-D29C-4150-B6DF-4AF1E808B7B2}"/>
    <cellStyle name="Normal 3 164 4 3 3" xfId="14736" xr:uid="{273B2B82-D1F3-4A86-A194-A959D1409183}"/>
    <cellStyle name="Normal 3 164 4 4" xfId="14737" xr:uid="{A3B264C2-A1D7-41A0-84E1-527E87CA4C56}"/>
    <cellStyle name="Normal 3 164 4 4 2" xfId="14738" xr:uid="{CDC8BB41-2341-4A47-933B-39651D85358B}"/>
    <cellStyle name="Normal 3 164 4 5" xfId="14739" xr:uid="{EE85C257-E5FD-44A6-9ED2-629CB1CDBA31}"/>
    <cellStyle name="Normal 3 164 5" xfId="14740" xr:uid="{27EE9088-5953-4EFA-BEFE-67DCFA5B7217}"/>
    <cellStyle name="Normal 3 164 5 2" xfId="14741" xr:uid="{B9B4C95E-CEAA-457B-A3B0-1924DF9598C4}"/>
    <cellStyle name="Normal 3 164 5 2 2" xfId="14742" xr:uid="{EFEFFD8A-9066-44EB-A1C1-004B3F9B12D8}"/>
    <cellStyle name="Normal 3 164 5 2 2 2" xfId="14743" xr:uid="{463A476A-2B34-4D31-B1AE-A8810D41E841}"/>
    <cellStyle name="Normal 3 164 5 2 3" xfId="14744" xr:uid="{8FAAA8C9-3A0D-4142-A497-A34E11174582}"/>
    <cellStyle name="Normal 3 164 5 3" xfId="14745" xr:uid="{637277E1-0C29-46A9-A467-E1A281EB5347}"/>
    <cellStyle name="Normal 3 164 5 3 2" xfId="14746" xr:uid="{6A46C1E1-D891-4B22-B88D-26AD85B1833A}"/>
    <cellStyle name="Normal 3 164 5 3 2 2" xfId="14747" xr:uid="{D8895B0E-7B76-4115-901D-8C3116D0E131}"/>
    <cellStyle name="Normal 3 164 5 3 3" xfId="14748" xr:uid="{B54BA679-E27D-43DF-A1D0-57983E4EDB1B}"/>
    <cellStyle name="Normal 3 164 5 4" xfId="14749" xr:uid="{C4C801EA-32F8-4FCE-846A-B15CBC139812}"/>
    <cellStyle name="Normal 3 164 5 4 2" xfId="14750" xr:uid="{DF60208B-FC3C-4E11-8A72-73F17755E6EE}"/>
    <cellStyle name="Normal 3 164 5 5" xfId="14751" xr:uid="{A270F715-9395-4F63-929A-7C708443E841}"/>
    <cellStyle name="Normal 3 164 6" xfId="14752" xr:uid="{54E223C8-979B-423E-BBA5-65FEC7BBACD3}"/>
    <cellStyle name="Normal 3 164 6 2" xfId="14753" xr:uid="{17480C36-4B7B-427E-B969-9A36BDB45C53}"/>
    <cellStyle name="Normal 3 164 6 2 2" xfId="14754" xr:uid="{44F53C3E-7EEA-477F-9AE0-5327F6A63395}"/>
    <cellStyle name="Normal 3 164 6 3" xfId="14755" xr:uid="{BD88ECAF-5992-42DB-97D5-825908304C65}"/>
    <cellStyle name="Normal 3 164 7" xfId="14756" xr:uid="{F5D9516C-AFF7-4F87-BBB5-BCDFD7653B5B}"/>
    <cellStyle name="Normal 3 164 7 2" xfId="14757" xr:uid="{109E4EC8-81F0-47C3-9ADE-581DDD7B7255}"/>
    <cellStyle name="Normal 3 164 7 2 2" xfId="14758" xr:uid="{0554168C-BD90-4C0F-8D77-7A25ED05076B}"/>
    <cellStyle name="Normal 3 164 7 3" xfId="14759" xr:uid="{A125995B-8003-4A9E-A744-1FCD87619BEC}"/>
    <cellStyle name="Normal 3 164 8" xfId="14760" xr:uid="{6415671B-821A-44AC-9C07-95524E050A81}"/>
    <cellStyle name="Normal 3 164 8 2" xfId="14761" xr:uid="{577F141F-85CB-42D4-A334-28FAC03817F2}"/>
    <cellStyle name="Normal 3 164 9" xfId="14762" xr:uid="{47586EE7-B42A-450B-88CA-60C74176985C}"/>
    <cellStyle name="Normal 3 164_05DS" xfId="14763" xr:uid="{C373F387-C96F-4B11-9E72-97F927904C42}"/>
    <cellStyle name="Normal 3 165" xfId="14764" xr:uid="{3FB84DA5-F29F-4CC7-B83F-8B5C3D799B13}"/>
    <cellStyle name="Normal 3 165 2" xfId="14765" xr:uid="{6A2CFB7C-2D17-445E-B160-BE9B54A1277E}"/>
    <cellStyle name="Normal 3 165 2 2" xfId="14766" xr:uid="{2B54F108-BC51-43EC-9491-9EA700289607}"/>
    <cellStyle name="Normal 3 165 2 2 2" xfId="14767" xr:uid="{93A0C152-96A4-4DFF-B196-F8F6F97CFA14}"/>
    <cellStyle name="Normal 3 165 2 2 2 2" xfId="14768" xr:uid="{5DB13A60-CEFC-4593-A97F-E89B83AF92E2}"/>
    <cellStyle name="Normal 3 165 2 2 2 2 2" xfId="14769" xr:uid="{2FDE2269-2669-44F8-88A1-85421F73F0FA}"/>
    <cellStyle name="Normal 3 165 2 2 2 3" xfId="14770" xr:uid="{01153F3D-E1B1-4E9E-B877-AAB29A657C24}"/>
    <cellStyle name="Normal 3 165 2 2 3" xfId="14771" xr:uid="{D0672941-7CBF-4C17-960D-850BF851489A}"/>
    <cellStyle name="Normal 3 165 2 2 3 2" xfId="14772" xr:uid="{5C37B408-D253-4C17-AFFB-F2C1F62771D5}"/>
    <cellStyle name="Normal 3 165 2 2 3 2 2" xfId="14773" xr:uid="{538C43AB-DDB0-482D-A7AC-FFC32EB7DBF9}"/>
    <cellStyle name="Normal 3 165 2 2 3 3" xfId="14774" xr:uid="{9D50C0F1-45C3-48FA-AA5F-0AAD41A2A7F2}"/>
    <cellStyle name="Normal 3 165 2 2 4" xfId="14775" xr:uid="{92CB2A33-FA1E-47B3-B4C3-BF773173BFC7}"/>
    <cellStyle name="Normal 3 165 2 2 4 2" xfId="14776" xr:uid="{C097CC5E-7F7C-4DB6-849C-F75F0149D5C0}"/>
    <cellStyle name="Normal 3 165 2 2 5" xfId="14777" xr:uid="{E74A5D39-D263-47DC-AFF8-3492E2818786}"/>
    <cellStyle name="Normal 3 165 2 3" xfId="14778" xr:uid="{2C6A2C03-83DB-473A-8818-C10338C47922}"/>
    <cellStyle name="Normal 3 165 2 3 2" xfId="14779" xr:uid="{7F9DD04A-4BBC-4E5C-AE86-902872EEEB90}"/>
    <cellStyle name="Normal 3 165 2 3 2 2" xfId="14780" xr:uid="{E0E3B181-E476-4751-8041-CBDBC475843C}"/>
    <cellStyle name="Normal 3 165 2 3 2 2 2" xfId="14781" xr:uid="{31AD2EC2-816C-43D6-9E69-512416FDAFC0}"/>
    <cellStyle name="Normal 3 165 2 3 2 3" xfId="14782" xr:uid="{1C23E253-F820-457D-8B9B-F16F9F578F3B}"/>
    <cellStyle name="Normal 3 165 2 3 3" xfId="14783" xr:uid="{D0F23BEA-7DD6-49D3-A2F3-7B6E08B1FF51}"/>
    <cellStyle name="Normal 3 165 2 3 3 2" xfId="14784" xr:uid="{C4A99675-4696-4E7F-A444-EE248E80C667}"/>
    <cellStyle name="Normal 3 165 2 3 3 2 2" xfId="14785" xr:uid="{4ED7BD01-DA2B-4924-9641-DA8E0867FB69}"/>
    <cellStyle name="Normal 3 165 2 3 3 3" xfId="14786" xr:uid="{57036D39-A0FD-4557-8EDD-64952C8AA85F}"/>
    <cellStyle name="Normal 3 165 2 3 4" xfId="14787" xr:uid="{FCB3C9BD-EF0E-4482-A564-B67ECA48E381}"/>
    <cellStyle name="Normal 3 165 2 3 4 2" xfId="14788" xr:uid="{E122FB6E-2481-4BBF-8907-EA13219B691C}"/>
    <cellStyle name="Normal 3 165 2 3 5" xfId="14789" xr:uid="{E0C1DC4B-8347-4B60-8A18-ADCE70209C48}"/>
    <cellStyle name="Normal 3 165 2 4" xfId="14790" xr:uid="{BD4FD28B-612E-40B7-8254-87C78F3DF940}"/>
    <cellStyle name="Normal 3 165 2 4 2" xfId="14791" xr:uid="{1F524AA5-B5EE-44D0-982E-12CE336367D8}"/>
    <cellStyle name="Normal 3 165 2 4 2 2" xfId="14792" xr:uid="{428446D7-4796-4825-86DD-B7D99BC555CF}"/>
    <cellStyle name="Normal 3 165 2 4 2 2 2" xfId="14793" xr:uid="{0D5075B7-12AE-4A33-BC56-6433A1BB6241}"/>
    <cellStyle name="Normal 3 165 2 4 2 3" xfId="14794" xr:uid="{A4D069D8-EE4C-4CFA-9492-55689C655EC8}"/>
    <cellStyle name="Normal 3 165 2 4 3" xfId="14795" xr:uid="{AD2DDFA8-3D38-4083-9538-88ABE7BF392F}"/>
    <cellStyle name="Normal 3 165 2 4 3 2" xfId="14796" xr:uid="{B9B758F3-E9DA-4A47-B857-4305BD0B9419}"/>
    <cellStyle name="Normal 3 165 2 4 3 2 2" xfId="14797" xr:uid="{30AC9E52-9E87-411F-8E29-BEC74E921FE3}"/>
    <cellStyle name="Normal 3 165 2 4 3 3" xfId="14798" xr:uid="{507D20C4-BABF-4809-9A15-A54739880850}"/>
    <cellStyle name="Normal 3 165 2 4 4" xfId="14799" xr:uid="{9AC901AE-AE07-470A-891F-72DDC475AE8C}"/>
    <cellStyle name="Normal 3 165 2 4 4 2" xfId="14800" xr:uid="{1309FF76-DC43-4BB3-B71A-E096AE5124CA}"/>
    <cellStyle name="Normal 3 165 2 4 5" xfId="14801" xr:uid="{559008F1-7368-4B93-A3EE-A512A8CB9DBB}"/>
    <cellStyle name="Normal 3 165 2 5" xfId="14802" xr:uid="{FB9D1FCC-0378-4A77-9494-B54ED580759A}"/>
    <cellStyle name="Normal 3 165 2 5 2" xfId="14803" xr:uid="{4C7CCA44-9347-433B-B9B1-2F2CA810AC98}"/>
    <cellStyle name="Normal 3 165 2 5 2 2" xfId="14804" xr:uid="{F1B3C085-1EC8-4015-8A30-0FA4142D4713}"/>
    <cellStyle name="Normal 3 165 2 5 3" xfId="14805" xr:uid="{1D11748E-C6FB-4A41-84BA-6528854BD439}"/>
    <cellStyle name="Normal 3 165 2 6" xfId="14806" xr:uid="{8EB22475-2A5C-49B8-8B6F-B3845A312D43}"/>
    <cellStyle name="Normal 3 165 2 6 2" xfId="14807" xr:uid="{F50FA0EA-67EE-4310-8BC4-2CAB13CAC78E}"/>
    <cellStyle name="Normal 3 165 2 6 2 2" xfId="14808" xr:uid="{228E4D68-6F82-4F40-9705-2FCCBFC270E5}"/>
    <cellStyle name="Normal 3 165 2 6 3" xfId="14809" xr:uid="{9F5D2B10-DD1C-4B33-8BCE-572B6A45F7F2}"/>
    <cellStyle name="Normal 3 165 2 7" xfId="14810" xr:uid="{E93DB900-DB29-4CA7-A9B0-8AFA1BE1468A}"/>
    <cellStyle name="Normal 3 165 2 7 2" xfId="14811" xr:uid="{65CAEAA6-A2F3-4953-BE32-AAAFBF50CF00}"/>
    <cellStyle name="Normal 3 165 2 8" xfId="14812" xr:uid="{1B84DD90-332B-4B04-93BC-E094D9FCA45C}"/>
    <cellStyle name="Normal 3 165 2_15NS" xfId="14813" xr:uid="{B20D64CF-F1CA-4A65-B398-8B539BF65161}"/>
    <cellStyle name="Normal 3 165 3" xfId="14814" xr:uid="{3894E043-620E-4684-B871-3AEE37E8451E}"/>
    <cellStyle name="Normal 3 165 3 2" xfId="14815" xr:uid="{05332761-73A1-441D-85D6-CDA405411B4E}"/>
    <cellStyle name="Normal 3 165 3 2 2" xfId="14816" xr:uid="{A7C3C3B9-5799-4C05-868E-D93279F0777D}"/>
    <cellStyle name="Normal 3 165 3 2 2 2" xfId="14817" xr:uid="{477D8A93-215B-4FF9-814A-EBCAC838C9F7}"/>
    <cellStyle name="Normal 3 165 3 2 3" xfId="14818" xr:uid="{054ECB41-061A-4035-B7E1-0BA51DBCE88F}"/>
    <cellStyle name="Normal 3 165 3 3" xfId="14819" xr:uid="{F6ADD503-45BD-4DE6-80F8-F0534A65DB52}"/>
    <cellStyle name="Normal 3 165 3 3 2" xfId="14820" xr:uid="{19715398-14A5-4C3A-B22C-6898CAF70B0B}"/>
    <cellStyle name="Normal 3 165 3 3 2 2" xfId="14821" xr:uid="{FD1DD8C9-79E9-42AB-BC1D-3FBCDAD05D81}"/>
    <cellStyle name="Normal 3 165 3 3 3" xfId="14822" xr:uid="{17F64E22-128C-40EE-A685-3000BB5524BB}"/>
    <cellStyle name="Normal 3 165 3 4" xfId="14823" xr:uid="{C471DC46-9E09-4FA7-89DC-74B246D37007}"/>
    <cellStyle name="Normal 3 165 3 4 2" xfId="14824" xr:uid="{C4F8284D-689A-4CDA-8A2B-234DB42705EE}"/>
    <cellStyle name="Normal 3 165 3 5" xfId="14825" xr:uid="{16FA7878-1ED8-413C-9853-C3FA48D4FF01}"/>
    <cellStyle name="Normal 3 165 4" xfId="14826" xr:uid="{D337B09F-25A3-4ED3-A4FF-0A59C99DB65E}"/>
    <cellStyle name="Normal 3 165 4 2" xfId="14827" xr:uid="{44DC9B47-FE69-4731-B2F0-B00541654129}"/>
    <cellStyle name="Normal 3 165 4 2 2" xfId="14828" xr:uid="{17D904BD-6109-476F-9B1F-B0B23143A5E2}"/>
    <cellStyle name="Normal 3 165 4 2 2 2" xfId="14829" xr:uid="{BC2FFA18-2786-4B3A-82D2-626104E74097}"/>
    <cellStyle name="Normal 3 165 4 2 3" xfId="14830" xr:uid="{1948370D-A841-4887-8656-B6600E7E8E32}"/>
    <cellStyle name="Normal 3 165 4 3" xfId="14831" xr:uid="{C621AD2A-AD29-48DF-8EC4-18D864CFB8F7}"/>
    <cellStyle name="Normal 3 165 4 3 2" xfId="14832" xr:uid="{22240C72-EEE2-4CF9-8F72-A309A80899FF}"/>
    <cellStyle name="Normal 3 165 4 3 2 2" xfId="14833" xr:uid="{E29BF58F-6EC6-4F0D-B7F7-CE0C5AB0FAAE}"/>
    <cellStyle name="Normal 3 165 4 3 3" xfId="14834" xr:uid="{BD219C2D-120E-40DD-9308-D2C76C6C8019}"/>
    <cellStyle name="Normal 3 165 4 4" xfId="14835" xr:uid="{8E7141B9-4D4C-4EA0-8264-0B1D5860071D}"/>
    <cellStyle name="Normal 3 165 4 4 2" xfId="14836" xr:uid="{FE36EFBE-7993-4694-9851-60DB394BABD4}"/>
    <cellStyle name="Normal 3 165 4 5" xfId="14837" xr:uid="{BACF875A-84C6-432B-B2FB-5C5A395646CE}"/>
    <cellStyle name="Normal 3 165 5" xfId="14838" xr:uid="{B4E87972-D372-4140-A9CF-7C025E3CF30C}"/>
    <cellStyle name="Normal 3 165 5 2" xfId="14839" xr:uid="{1AAE9E17-0CC7-4B21-8399-D5EBF1D61FD7}"/>
    <cellStyle name="Normal 3 165 5 2 2" xfId="14840" xr:uid="{B5710424-A3EB-4B05-B165-BCD6B7FC38A5}"/>
    <cellStyle name="Normal 3 165 5 2 2 2" xfId="14841" xr:uid="{9EC64EB0-DA44-4BD9-B398-7A8C8BA0D7AD}"/>
    <cellStyle name="Normal 3 165 5 2 3" xfId="14842" xr:uid="{0F4205EF-9725-46CF-A9F5-663BE31FC6A5}"/>
    <cellStyle name="Normal 3 165 5 3" xfId="14843" xr:uid="{40FA6466-7F95-499A-8D9A-A8B528D049C7}"/>
    <cellStyle name="Normal 3 165 5 3 2" xfId="14844" xr:uid="{9A3EBD81-BC58-4903-91E9-1D895BB45256}"/>
    <cellStyle name="Normal 3 165 5 3 2 2" xfId="14845" xr:uid="{8009E061-C0C1-4AB7-B708-1735E8B3493A}"/>
    <cellStyle name="Normal 3 165 5 3 3" xfId="14846" xr:uid="{B19F69C9-424C-4D67-822E-2FA9899F957C}"/>
    <cellStyle name="Normal 3 165 5 4" xfId="14847" xr:uid="{DE4E61CD-0E47-40E4-A756-EE44A46E7D33}"/>
    <cellStyle name="Normal 3 165 5 4 2" xfId="14848" xr:uid="{3BD768F3-E4F6-418E-82E5-E03A1CBBF83A}"/>
    <cellStyle name="Normal 3 165 5 5" xfId="14849" xr:uid="{A7FF5581-41E9-41D6-A8D2-0943DC8E5A84}"/>
    <cellStyle name="Normal 3 165 6" xfId="14850" xr:uid="{91EE6082-9891-40FF-8B40-FB5B525D5355}"/>
    <cellStyle name="Normal 3 165 6 2" xfId="14851" xr:uid="{D774427D-4DDD-4DB3-8C61-F1A4FCD39659}"/>
    <cellStyle name="Normal 3 165 6 2 2" xfId="14852" xr:uid="{3B841E8F-D86F-45B2-95FA-911BB9C2C4D6}"/>
    <cellStyle name="Normal 3 165 6 3" xfId="14853" xr:uid="{3CF7CF88-2524-445A-BEDF-09953DD939DD}"/>
    <cellStyle name="Normal 3 165 7" xfId="14854" xr:uid="{43B0A6DA-EDBD-4D58-AFAF-BD762FC2338F}"/>
    <cellStyle name="Normal 3 165 7 2" xfId="14855" xr:uid="{6BBDCF9A-7805-4CBB-8514-B5F868CBEAFF}"/>
    <cellStyle name="Normal 3 165 7 2 2" xfId="14856" xr:uid="{C12943CE-A4F2-46ED-9FC9-474783964BEA}"/>
    <cellStyle name="Normal 3 165 7 3" xfId="14857" xr:uid="{08BE6EA9-31C7-4B11-ABFB-1932FCEBCD44}"/>
    <cellStyle name="Normal 3 165 8" xfId="14858" xr:uid="{42E586CD-6B7A-4599-A660-A5D6CAD4A563}"/>
    <cellStyle name="Normal 3 165 8 2" xfId="14859" xr:uid="{4BA7F475-8F2F-4C57-BAF9-DB455D855858}"/>
    <cellStyle name="Normal 3 165 9" xfId="14860" xr:uid="{C2A63D1F-DD46-470D-ACFC-40761CD834B0}"/>
    <cellStyle name="Normal 3 165_05DS" xfId="14861" xr:uid="{C372D0CD-A9B1-45D1-BE87-2C9945B5A101}"/>
    <cellStyle name="Normal 3 166" xfId="14862" xr:uid="{B0420F71-C52E-4104-AB45-5F7A379B3A5F}"/>
    <cellStyle name="Normal 3 166 2" xfId="14863" xr:uid="{CD012BDC-6DD1-4389-B127-388C4E24F425}"/>
    <cellStyle name="Normal 3 166 2 2" xfId="14864" xr:uid="{C8982A22-8B9A-43E5-9D6F-543146ACEE1F}"/>
    <cellStyle name="Normal 3 166 2 2 2" xfId="14865" xr:uid="{6C1BFFFE-5AE8-4293-B14C-A9978DDD0380}"/>
    <cellStyle name="Normal 3 166 2 2 2 2" xfId="14866" xr:uid="{18DE6276-9E52-4F30-BF06-C9BF183B2E71}"/>
    <cellStyle name="Normal 3 166 2 2 2 2 2" xfId="14867" xr:uid="{69EEF9E8-9B55-4BAD-B465-C789853A621A}"/>
    <cellStyle name="Normal 3 166 2 2 2 3" xfId="14868" xr:uid="{6DF96BA2-2356-4C5D-819F-992882D5922F}"/>
    <cellStyle name="Normal 3 166 2 2 3" xfId="14869" xr:uid="{F3BE6BA6-4F9E-4C0C-B1EE-ADD491D759DF}"/>
    <cellStyle name="Normal 3 166 2 2 3 2" xfId="14870" xr:uid="{567DD08B-0D85-4D7D-BFA0-AC0FF14C087E}"/>
    <cellStyle name="Normal 3 166 2 2 3 2 2" xfId="14871" xr:uid="{F60F4860-ED1C-4E04-BF32-E49C44D64AB8}"/>
    <cellStyle name="Normal 3 166 2 2 3 3" xfId="14872" xr:uid="{FB558598-50AF-49CF-97DE-C5191546D562}"/>
    <cellStyle name="Normal 3 166 2 2 4" xfId="14873" xr:uid="{D9C7F24F-D6B0-4144-B535-3712ECE44C48}"/>
    <cellStyle name="Normal 3 166 2 2 4 2" xfId="14874" xr:uid="{F5E617BB-2B6F-41B8-9FC6-72C9CF968742}"/>
    <cellStyle name="Normal 3 166 2 2 5" xfId="14875" xr:uid="{4447805F-A15D-476D-97A7-DADF1754174B}"/>
    <cellStyle name="Normal 3 166 2 3" xfId="14876" xr:uid="{9195FEF2-771E-4DFC-819B-915F11AF711A}"/>
    <cellStyle name="Normal 3 166 2 3 2" xfId="14877" xr:uid="{9F406EAD-1CED-4F64-9DEB-6E2566239CD7}"/>
    <cellStyle name="Normal 3 166 2 3 2 2" xfId="14878" xr:uid="{66EA8B77-15FB-4BF2-A76E-B3DC1490EAAB}"/>
    <cellStyle name="Normal 3 166 2 3 2 2 2" xfId="14879" xr:uid="{423FB383-CCA9-4439-855F-103511E8A4C1}"/>
    <cellStyle name="Normal 3 166 2 3 2 3" xfId="14880" xr:uid="{48E45B44-629F-400F-8226-E360F14D8710}"/>
    <cellStyle name="Normal 3 166 2 3 3" xfId="14881" xr:uid="{F9F43CCA-229B-40BA-9A07-45BC07077848}"/>
    <cellStyle name="Normal 3 166 2 3 3 2" xfId="14882" xr:uid="{AE8161B6-9989-44DA-B860-E6B919EDDE26}"/>
    <cellStyle name="Normal 3 166 2 3 3 2 2" xfId="14883" xr:uid="{0F0D93FB-6441-448F-8D02-FB93BCAFCD50}"/>
    <cellStyle name="Normal 3 166 2 3 3 3" xfId="14884" xr:uid="{CCF5568C-C6A5-42E3-9DE8-62505CFC1069}"/>
    <cellStyle name="Normal 3 166 2 3 4" xfId="14885" xr:uid="{64FFC2A8-0FB6-43FB-A97C-39D0D5E7442D}"/>
    <cellStyle name="Normal 3 166 2 3 4 2" xfId="14886" xr:uid="{1637AF2E-1004-4AE7-9A67-91DEFFAB01A7}"/>
    <cellStyle name="Normal 3 166 2 3 5" xfId="14887" xr:uid="{04B382C0-9633-486B-BB8C-1A4727FDF2C3}"/>
    <cellStyle name="Normal 3 166 2 4" xfId="14888" xr:uid="{C2F73533-7AC0-405B-96C0-565682E3293F}"/>
    <cellStyle name="Normal 3 166 2 4 2" xfId="14889" xr:uid="{669B3EC3-7EBE-46DB-A442-9988346C202A}"/>
    <cellStyle name="Normal 3 166 2 4 2 2" xfId="14890" xr:uid="{645F38DF-0648-45A7-8A08-73150549AA38}"/>
    <cellStyle name="Normal 3 166 2 4 2 2 2" xfId="14891" xr:uid="{84A0D31B-9F52-407B-BF49-5E17223E15B5}"/>
    <cellStyle name="Normal 3 166 2 4 2 3" xfId="14892" xr:uid="{156A6B5C-15EA-4331-AE4D-9B780A5BFF81}"/>
    <cellStyle name="Normal 3 166 2 4 3" xfId="14893" xr:uid="{126EA23A-39E3-4FF9-9E90-52E6394D7CE4}"/>
    <cellStyle name="Normal 3 166 2 4 3 2" xfId="14894" xr:uid="{8BE7953D-AD3B-497D-BE94-85798C846ACA}"/>
    <cellStyle name="Normal 3 166 2 4 3 2 2" xfId="14895" xr:uid="{AFC822F3-55D2-4ABA-B17D-D667F9A500DD}"/>
    <cellStyle name="Normal 3 166 2 4 3 3" xfId="14896" xr:uid="{FC0BBF50-2AD4-460F-B295-75B92330688C}"/>
    <cellStyle name="Normal 3 166 2 4 4" xfId="14897" xr:uid="{7A4E85C2-D443-4049-9565-7C645C7A3A8A}"/>
    <cellStyle name="Normal 3 166 2 4 4 2" xfId="14898" xr:uid="{58526FC8-C9D5-437D-A115-9762B58023D2}"/>
    <cellStyle name="Normal 3 166 2 4 5" xfId="14899" xr:uid="{CC739DB3-3CC6-482A-943F-0CE05CFF9A0D}"/>
    <cellStyle name="Normal 3 166 2 5" xfId="14900" xr:uid="{F387E486-5B6F-4D65-8F1B-082D21BA2609}"/>
    <cellStyle name="Normal 3 166 2 5 2" xfId="14901" xr:uid="{7EACFD8C-47BF-4B23-A867-79D923F1E20F}"/>
    <cellStyle name="Normal 3 166 2 5 2 2" xfId="14902" xr:uid="{EC354D5C-5714-4F21-BE07-BAB3BD9AD686}"/>
    <cellStyle name="Normal 3 166 2 5 3" xfId="14903" xr:uid="{63E03D85-C328-4377-B436-11289C5C59A4}"/>
    <cellStyle name="Normal 3 166 2 6" xfId="14904" xr:uid="{92C39B5D-A677-4EA1-A37F-8C1BA41C6D57}"/>
    <cellStyle name="Normal 3 166 2 6 2" xfId="14905" xr:uid="{4A592F43-DA58-466A-8412-9A989C4A9D40}"/>
    <cellStyle name="Normal 3 166 2 6 2 2" xfId="14906" xr:uid="{F462BC28-5BE6-4B55-A218-BDF5C399D2D0}"/>
    <cellStyle name="Normal 3 166 2 6 3" xfId="14907" xr:uid="{F8B1DA90-E6A6-45B3-972A-4BA40CC8080C}"/>
    <cellStyle name="Normal 3 166 2 7" xfId="14908" xr:uid="{AA88453F-E550-42F6-991A-70EEBAF1EE46}"/>
    <cellStyle name="Normal 3 166 2 7 2" xfId="14909" xr:uid="{55F9B9EF-9B73-4921-9960-13F7962A168A}"/>
    <cellStyle name="Normal 3 166 2 8" xfId="14910" xr:uid="{86AA8BB6-53AF-4454-98B5-2E0302437C1F}"/>
    <cellStyle name="Normal 3 166 2_15NS" xfId="14911" xr:uid="{FDA740C2-89AE-4CD1-B7B3-0CAA765A44E4}"/>
    <cellStyle name="Normal 3 166 3" xfId="14912" xr:uid="{48AE434C-78D5-4D25-96AF-0FC83252704A}"/>
    <cellStyle name="Normal 3 166 3 2" xfId="14913" xr:uid="{D8777F94-5BD9-4768-A9FD-0D37C1B3DE51}"/>
    <cellStyle name="Normal 3 166 3 2 2" xfId="14914" xr:uid="{9EF0E869-870B-4077-888B-E1EE133D1280}"/>
    <cellStyle name="Normal 3 166 3 2 2 2" xfId="14915" xr:uid="{B74D19CE-0D53-475C-A56C-9671D2CA7579}"/>
    <cellStyle name="Normal 3 166 3 2 3" xfId="14916" xr:uid="{9AC66843-109E-42A6-BAE3-982D2D5CA924}"/>
    <cellStyle name="Normal 3 166 3 3" xfId="14917" xr:uid="{271B5EC3-284E-443F-A41C-185AEB6E8541}"/>
    <cellStyle name="Normal 3 166 3 3 2" xfId="14918" xr:uid="{ACCF3CFE-B510-4D39-B06A-50CD5535DA8D}"/>
    <cellStyle name="Normal 3 166 3 3 2 2" xfId="14919" xr:uid="{0C940F95-800D-4A34-AB5E-BD29C813787C}"/>
    <cellStyle name="Normal 3 166 3 3 3" xfId="14920" xr:uid="{F573B6F0-9862-409D-B118-77AD58A2C826}"/>
    <cellStyle name="Normal 3 166 3 4" xfId="14921" xr:uid="{D6D29C6C-D50D-466B-902A-E6790375650D}"/>
    <cellStyle name="Normal 3 166 3 4 2" xfId="14922" xr:uid="{765159EC-08ED-406D-9899-0DDDB69396A6}"/>
    <cellStyle name="Normal 3 166 3 5" xfId="14923" xr:uid="{F7301E9D-959F-468C-9330-22A59F1D553A}"/>
    <cellStyle name="Normal 3 166 4" xfId="14924" xr:uid="{DF0A177A-36F2-4B10-B2C7-767A987BC649}"/>
    <cellStyle name="Normal 3 166 4 2" xfId="14925" xr:uid="{DC501B3A-433A-458B-9B2B-C56C3E2AAEE0}"/>
    <cellStyle name="Normal 3 166 4 2 2" xfId="14926" xr:uid="{77ACDF7F-3B76-4606-B226-66550BB02B32}"/>
    <cellStyle name="Normal 3 166 4 2 2 2" xfId="14927" xr:uid="{1B46DD0A-F842-4CCC-B21E-168734164F82}"/>
    <cellStyle name="Normal 3 166 4 2 3" xfId="14928" xr:uid="{1FE37A71-24F8-4D0A-B849-1423C3978018}"/>
    <cellStyle name="Normal 3 166 4 3" xfId="14929" xr:uid="{1D0FF082-2E69-4A4B-A2FE-D5E5B60E95AA}"/>
    <cellStyle name="Normal 3 166 4 3 2" xfId="14930" xr:uid="{CD552703-A51E-4997-A5E1-005501870179}"/>
    <cellStyle name="Normal 3 166 4 3 2 2" xfId="14931" xr:uid="{A0BD7009-8647-4F81-AEA2-3FD7E8D8CBEC}"/>
    <cellStyle name="Normal 3 166 4 3 3" xfId="14932" xr:uid="{55C2B36D-0F57-4F19-B84E-62920310351D}"/>
    <cellStyle name="Normal 3 166 4 4" xfId="14933" xr:uid="{294E5BD1-AF95-4D55-A0AC-FC41366911A3}"/>
    <cellStyle name="Normal 3 166 4 4 2" xfId="14934" xr:uid="{8270A0ED-3F04-4636-B5BE-DADAB696C515}"/>
    <cellStyle name="Normal 3 166 4 5" xfId="14935" xr:uid="{017BCCF9-C23C-4BBA-B112-ECBC5C57FD50}"/>
    <cellStyle name="Normal 3 166 5" xfId="14936" xr:uid="{7930BDDB-2763-4988-8052-52B38726D4DD}"/>
    <cellStyle name="Normal 3 166 5 2" xfId="14937" xr:uid="{F36F5578-89D2-4F37-B3D5-2E73E815EC5C}"/>
    <cellStyle name="Normal 3 166 5 2 2" xfId="14938" xr:uid="{800AB8A8-E4D0-4892-84C2-5FC95FA45042}"/>
    <cellStyle name="Normal 3 166 5 2 2 2" xfId="14939" xr:uid="{F25D6AD3-92E6-4702-A934-47F9614473B0}"/>
    <cellStyle name="Normal 3 166 5 2 3" xfId="14940" xr:uid="{8DE55DBF-A9A6-4197-B8AA-3CF6882C9618}"/>
    <cellStyle name="Normal 3 166 5 3" xfId="14941" xr:uid="{9CE5F535-EDD6-41B6-9A74-020DCF689948}"/>
    <cellStyle name="Normal 3 166 5 3 2" xfId="14942" xr:uid="{7621AB95-F5BE-4869-BE14-F5202B7A34C2}"/>
    <cellStyle name="Normal 3 166 5 3 2 2" xfId="14943" xr:uid="{FE6BC9A2-961B-452A-B049-BAC44FDAE0E0}"/>
    <cellStyle name="Normal 3 166 5 3 3" xfId="14944" xr:uid="{4DEE79D7-2676-4965-9152-FD35C56C63EC}"/>
    <cellStyle name="Normal 3 166 5 4" xfId="14945" xr:uid="{EF8E3754-3EC1-4533-8FE6-DC95C97CA91E}"/>
    <cellStyle name="Normal 3 166 5 4 2" xfId="14946" xr:uid="{3751FD4A-E667-4BCE-BA4A-E0DEE4AC6262}"/>
    <cellStyle name="Normal 3 166 5 5" xfId="14947" xr:uid="{191068A3-F5EE-4F36-B7BC-4CD94D127E60}"/>
    <cellStyle name="Normal 3 166 6" xfId="14948" xr:uid="{0BD6F283-411B-4069-8C12-FB069E5C56D2}"/>
    <cellStyle name="Normal 3 166 6 2" xfId="14949" xr:uid="{7DA21685-CF06-4614-9FD6-729E718AC979}"/>
    <cellStyle name="Normal 3 166 6 2 2" xfId="14950" xr:uid="{5A588513-4C0E-4D76-BF95-71C18F704E00}"/>
    <cellStyle name="Normal 3 166 6 3" xfId="14951" xr:uid="{1D71A7DA-650B-4372-9F69-36DA777BD189}"/>
    <cellStyle name="Normal 3 166 7" xfId="14952" xr:uid="{954CB998-AE36-4394-AB34-81A7E28BB490}"/>
    <cellStyle name="Normal 3 166 7 2" xfId="14953" xr:uid="{A0733108-0EAC-4943-8DA9-5AC4CCDA0C23}"/>
    <cellStyle name="Normal 3 166 7 2 2" xfId="14954" xr:uid="{D30BA8BE-9428-4AE4-A3DB-8C26E454B2C9}"/>
    <cellStyle name="Normal 3 166 7 3" xfId="14955" xr:uid="{F80ADCD7-3BC4-4EC7-BDAB-B2362368F9AF}"/>
    <cellStyle name="Normal 3 166 8" xfId="14956" xr:uid="{7991C2E4-314E-499F-B7E9-7490CD3CCE2A}"/>
    <cellStyle name="Normal 3 166 8 2" xfId="14957" xr:uid="{4D9ED866-BEFB-4EBF-B1F9-ABA8C18824A0}"/>
    <cellStyle name="Normal 3 166 9" xfId="14958" xr:uid="{1E73E27C-B310-4CEB-A441-31C358A2F6CB}"/>
    <cellStyle name="Normal 3 166_05DS" xfId="14959" xr:uid="{3C95B758-F8AA-4B9C-A54B-54C92F460BD8}"/>
    <cellStyle name="Normal 3 167" xfId="14960" xr:uid="{A3226B92-FDD3-4567-8B05-1A86729CF9C8}"/>
    <cellStyle name="Normal 3 167 2" xfId="14961" xr:uid="{F450EFC7-7181-48AC-914A-4F927CCB1D5D}"/>
    <cellStyle name="Normal 3 167 2 2" xfId="14962" xr:uid="{34D60E6A-E7CE-4D9A-8731-C26F921CF323}"/>
    <cellStyle name="Normal 3 167 2 2 2" xfId="14963" xr:uid="{D1E82427-9550-44B4-BA6A-61D16FDA86B2}"/>
    <cellStyle name="Normal 3 167 2 2 2 2" xfId="14964" xr:uid="{6882C7D9-CA52-457E-8D02-E249F0538F2B}"/>
    <cellStyle name="Normal 3 167 2 2 2 2 2" xfId="14965" xr:uid="{05656668-BE0F-4861-AAFB-1238DDCF890A}"/>
    <cellStyle name="Normal 3 167 2 2 2 3" xfId="14966" xr:uid="{9E2A888D-0BAD-4FC1-B521-67066B9D0EEA}"/>
    <cellStyle name="Normal 3 167 2 2 3" xfId="14967" xr:uid="{B2632153-8241-498B-80AD-5544BDE4A958}"/>
    <cellStyle name="Normal 3 167 2 2 3 2" xfId="14968" xr:uid="{396DF0CC-AED7-44CB-A413-7AA6A93A6EB1}"/>
    <cellStyle name="Normal 3 167 2 2 3 2 2" xfId="14969" xr:uid="{64421336-EA44-43F3-8B6B-5F2E37D9DCA0}"/>
    <cellStyle name="Normal 3 167 2 2 3 3" xfId="14970" xr:uid="{B63137C4-A156-4395-ACE5-A4D35AD802D8}"/>
    <cellStyle name="Normal 3 167 2 2 4" xfId="14971" xr:uid="{48BFE676-4595-4361-83D3-978CD56229E0}"/>
    <cellStyle name="Normal 3 167 2 2 4 2" xfId="14972" xr:uid="{70E4A5DB-D122-4DC0-B843-8346E3118551}"/>
    <cellStyle name="Normal 3 167 2 2 5" xfId="14973" xr:uid="{7BCC373F-C76C-45B2-B87F-95144AE10984}"/>
    <cellStyle name="Normal 3 167 2 3" xfId="14974" xr:uid="{6AC8F746-3427-4329-80C3-4DB67034134A}"/>
    <cellStyle name="Normal 3 167 2 3 2" xfId="14975" xr:uid="{AEE0BE78-06F1-45D8-89C8-1EFCA39750EA}"/>
    <cellStyle name="Normal 3 167 2 3 2 2" xfId="14976" xr:uid="{3B13C3A8-80D0-4469-8061-C1BEC93C37DC}"/>
    <cellStyle name="Normal 3 167 2 3 2 2 2" xfId="14977" xr:uid="{7A3341A4-DBFC-420C-89D2-ECE6285BDB48}"/>
    <cellStyle name="Normal 3 167 2 3 2 3" xfId="14978" xr:uid="{57C02F3B-5C6E-400A-ADCC-4E5D2E7D7349}"/>
    <cellStyle name="Normal 3 167 2 3 3" xfId="14979" xr:uid="{4A421163-9086-4510-8633-8DFC330A230D}"/>
    <cellStyle name="Normal 3 167 2 3 3 2" xfId="14980" xr:uid="{E25E57DE-E5BC-40A8-BB4A-70474D161136}"/>
    <cellStyle name="Normal 3 167 2 3 3 2 2" xfId="14981" xr:uid="{B6A5419D-691A-4A01-A336-57EDBD9A5917}"/>
    <cellStyle name="Normal 3 167 2 3 3 3" xfId="14982" xr:uid="{65124CDF-8F54-4C61-84E6-85EA031DCF38}"/>
    <cellStyle name="Normal 3 167 2 3 4" xfId="14983" xr:uid="{5D1DF2F3-493A-4C31-8586-0E0DC67ECC8F}"/>
    <cellStyle name="Normal 3 167 2 3 4 2" xfId="14984" xr:uid="{887CD49D-F992-4E1E-9875-FD39CB0B4AE4}"/>
    <cellStyle name="Normal 3 167 2 3 5" xfId="14985" xr:uid="{FB848DF8-0D64-41DF-AB99-B36C57A21871}"/>
    <cellStyle name="Normal 3 167 2 4" xfId="14986" xr:uid="{6342C631-2B02-4ECF-BC87-929C5A67AB70}"/>
    <cellStyle name="Normal 3 167 2 4 2" xfId="14987" xr:uid="{5CC4D6D9-B935-4797-B9B9-0F2C8F15B9FF}"/>
    <cellStyle name="Normal 3 167 2 4 2 2" xfId="14988" xr:uid="{A18FDCD6-F6B7-4786-A393-4CC215BDB7DD}"/>
    <cellStyle name="Normal 3 167 2 4 2 2 2" xfId="14989" xr:uid="{D21D1943-754F-44F0-BBE5-F19E468CF549}"/>
    <cellStyle name="Normal 3 167 2 4 2 3" xfId="14990" xr:uid="{7EF1D5D2-A249-4194-83DB-277EDAEF462B}"/>
    <cellStyle name="Normal 3 167 2 4 3" xfId="14991" xr:uid="{DF9C3D29-80CC-4BE5-8179-017FF4DB4DCF}"/>
    <cellStyle name="Normal 3 167 2 4 3 2" xfId="14992" xr:uid="{0DF7B715-F12F-447D-855B-018493BED38D}"/>
    <cellStyle name="Normal 3 167 2 4 3 2 2" xfId="14993" xr:uid="{499E5629-6C9D-4AF7-B721-37A9A434B16B}"/>
    <cellStyle name="Normal 3 167 2 4 3 3" xfId="14994" xr:uid="{2F2403BC-5C7D-4037-8AE1-C0F8FB507D51}"/>
    <cellStyle name="Normal 3 167 2 4 4" xfId="14995" xr:uid="{D0EE0EDA-1591-4F83-967B-2EAF0FABBC68}"/>
    <cellStyle name="Normal 3 167 2 4 4 2" xfId="14996" xr:uid="{657F571B-2EBF-4FBC-82C4-C3FC102CBF54}"/>
    <cellStyle name="Normal 3 167 2 4 5" xfId="14997" xr:uid="{5A637A5A-2201-4DE4-A26F-23FE1B2D538C}"/>
    <cellStyle name="Normal 3 167 2 5" xfId="14998" xr:uid="{E6FC170F-2113-4332-8408-543657E17D77}"/>
    <cellStyle name="Normal 3 167 2 5 2" xfId="14999" xr:uid="{35F606CD-7CAD-4FBF-8AC1-D07464F3A105}"/>
    <cellStyle name="Normal 3 167 2 5 2 2" xfId="15000" xr:uid="{736769B7-A0FE-4D3C-B827-439FDAB5EF2A}"/>
    <cellStyle name="Normal 3 167 2 5 3" xfId="15001" xr:uid="{E7A94126-B17B-4E13-BC09-EAAA9D98B050}"/>
    <cellStyle name="Normal 3 167 2 6" xfId="15002" xr:uid="{F3C7DB6D-2722-4DFB-AD67-1D88B99230AF}"/>
    <cellStyle name="Normal 3 167 2 6 2" xfId="15003" xr:uid="{62A9A943-C1FC-4045-BA94-CCC05D90256E}"/>
    <cellStyle name="Normal 3 167 2 6 2 2" xfId="15004" xr:uid="{D4AE2DE6-D989-4FBE-853D-FEB8985A2091}"/>
    <cellStyle name="Normal 3 167 2 6 3" xfId="15005" xr:uid="{0723F7DC-7E77-4684-AD3B-2A16BD23F98D}"/>
    <cellStyle name="Normal 3 167 2 7" xfId="15006" xr:uid="{E236DD84-153C-4C0E-8446-07A045C4E840}"/>
    <cellStyle name="Normal 3 167 2 7 2" xfId="15007" xr:uid="{36661589-96E8-401C-A6CA-BAF9B5568CA9}"/>
    <cellStyle name="Normal 3 167 2 8" xfId="15008" xr:uid="{5F6D305A-BF02-4D51-A3BB-B65E81CC47B2}"/>
    <cellStyle name="Normal 3 167 2_15NS" xfId="15009" xr:uid="{05448F37-55D1-4A21-A854-1D28E580025C}"/>
    <cellStyle name="Normal 3 167 3" xfId="15010" xr:uid="{39095464-F877-41F4-9D95-990BCF3D819A}"/>
    <cellStyle name="Normal 3 167 3 2" xfId="15011" xr:uid="{7D19BDDA-117D-4B95-9E0E-4C3ED062C49B}"/>
    <cellStyle name="Normal 3 167 3 2 2" xfId="15012" xr:uid="{FDDBB586-AE9A-4312-8B36-B1F15F124575}"/>
    <cellStyle name="Normal 3 167 3 2 2 2" xfId="15013" xr:uid="{35C70A43-18CA-4F8A-BA3F-5549561F62F3}"/>
    <cellStyle name="Normal 3 167 3 2 3" xfId="15014" xr:uid="{A9EC4EA8-C246-4B73-961C-3E4795225485}"/>
    <cellStyle name="Normal 3 167 3 3" xfId="15015" xr:uid="{A508358B-0071-4A69-8DCC-493ECDA813D6}"/>
    <cellStyle name="Normal 3 167 3 3 2" xfId="15016" xr:uid="{9455C505-E868-408E-9BB1-38E662368E47}"/>
    <cellStyle name="Normal 3 167 3 3 2 2" xfId="15017" xr:uid="{4134CA71-7F95-4C35-9102-1128A0C29F68}"/>
    <cellStyle name="Normal 3 167 3 3 3" xfId="15018" xr:uid="{C5D8B3E6-BF06-4221-AEC8-775DF4D682DF}"/>
    <cellStyle name="Normal 3 167 3 4" xfId="15019" xr:uid="{9E0EEF26-EFBB-405C-8591-DF90746E57A8}"/>
    <cellStyle name="Normal 3 167 3 4 2" xfId="15020" xr:uid="{BF846A0D-EF96-495A-B35C-E780A70CEA83}"/>
    <cellStyle name="Normal 3 167 3 5" xfId="15021" xr:uid="{328473C3-4A2F-4E18-879C-D921BBB117CF}"/>
    <cellStyle name="Normal 3 167 4" xfId="15022" xr:uid="{2C6197EE-67C4-45DD-B751-7140F8F0CFD4}"/>
    <cellStyle name="Normal 3 167 4 2" xfId="15023" xr:uid="{C64630F5-DFEE-4497-BFEB-B75D60F6AC70}"/>
    <cellStyle name="Normal 3 167 4 2 2" xfId="15024" xr:uid="{B2F47F4F-FB6A-412B-928E-43C78E521CB0}"/>
    <cellStyle name="Normal 3 167 4 2 2 2" xfId="15025" xr:uid="{4089B3E8-9DC1-409B-A2FE-95A57BED16D5}"/>
    <cellStyle name="Normal 3 167 4 2 3" xfId="15026" xr:uid="{7040905C-54A5-4BB9-AACE-0149328C1A48}"/>
    <cellStyle name="Normal 3 167 4 3" xfId="15027" xr:uid="{7A39FE0E-5C3E-41FD-B13C-FFC03AA7A53D}"/>
    <cellStyle name="Normal 3 167 4 3 2" xfId="15028" xr:uid="{EFA53120-135C-474B-A6E4-5E08BFA6BDEE}"/>
    <cellStyle name="Normal 3 167 4 3 2 2" xfId="15029" xr:uid="{B83341EF-94F4-45F8-8BD3-5275234F53FF}"/>
    <cellStyle name="Normal 3 167 4 3 3" xfId="15030" xr:uid="{5F8836CC-0FB7-4B11-A23C-4CC38A497B2C}"/>
    <cellStyle name="Normal 3 167 4 4" xfId="15031" xr:uid="{602CCE23-8BF8-4489-A27E-022BD710B426}"/>
    <cellStyle name="Normal 3 167 4 4 2" xfId="15032" xr:uid="{1DF7CA81-0731-4946-91F0-FE16513C8F73}"/>
    <cellStyle name="Normal 3 167 4 5" xfId="15033" xr:uid="{13E70168-FA8D-4C74-B17F-97A77AC1D21B}"/>
    <cellStyle name="Normal 3 167 5" xfId="15034" xr:uid="{80F95318-CEC7-4CCC-B422-A1B2BD08334D}"/>
    <cellStyle name="Normal 3 167 5 2" xfId="15035" xr:uid="{36781A70-5D66-40D5-BF0F-6AF4E5015F9A}"/>
    <cellStyle name="Normal 3 167 5 2 2" xfId="15036" xr:uid="{BA6B82F6-86BC-406F-8F75-065200B26637}"/>
    <cellStyle name="Normal 3 167 5 2 2 2" xfId="15037" xr:uid="{EBBB1D09-3E62-4B15-8522-3D625B18F064}"/>
    <cellStyle name="Normal 3 167 5 2 3" xfId="15038" xr:uid="{ECDB604C-C25E-4047-96BC-37DCD82E7A4D}"/>
    <cellStyle name="Normal 3 167 5 3" xfId="15039" xr:uid="{4F8E7492-3F7B-41F8-8966-15D01B5B17D8}"/>
    <cellStyle name="Normal 3 167 5 3 2" xfId="15040" xr:uid="{683E507C-FA20-427B-AB22-2B60574D60A6}"/>
    <cellStyle name="Normal 3 167 5 3 2 2" xfId="15041" xr:uid="{D021AF5A-5439-46F4-81A6-2755D4D1B94D}"/>
    <cellStyle name="Normal 3 167 5 3 3" xfId="15042" xr:uid="{ED7DFFA9-24E7-4A2B-B13B-89ADF9C8B7B2}"/>
    <cellStyle name="Normal 3 167 5 4" xfId="15043" xr:uid="{40D1E584-8CCF-4AFF-AA6C-B0AD9A3BF0AD}"/>
    <cellStyle name="Normal 3 167 5 4 2" xfId="15044" xr:uid="{891E8CDA-61AE-4F31-9D80-28F9E4C97461}"/>
    <cellStyle name="Normal 3 167 5 5" xfId="15045" xr:uid="{00DF2D56-B8A7-47CC-B6D0-620D271C9920}"/>
    <cellStyle name="Normal 3 167 6" xfId="15046" xr:uid="{8FBE7F62-D9DF-4E4A-89E2-48C7E2E28BA8}"/>
    <cellStyle name="Normal 3 167 6 2" xfId="15047" xr:uid="{4B582BFC-D84C-4AFE-B5B1-44456F58BA0E}"/>
    <cellStyle name="Normal 3 167 6 2 2" xfId="15048" xr:uid="{4A3745E4-F532-485C-B300-CE88F2AE1C86}"/>
    <cellStyle name="Normal 3 167 6 3" xfId="15049" xr:uid="{452F4640-8943-40C4-AC69-DF1947A7FA45}"/>
    <cellStyle name="Normal 3 167 7" xfId="15050" xr:uid="{63960410-20A4-41AB-9EAF-D145A32CC176}"/>
    <cellStyle name="Normal 3 167 7 2" xfId="15051" xr:uid="{4EC57EA2-5A7C-463A-A361-D19246AF4B25}"/>
    <cellStyle name="Normal 3 167 7 2 2" xfId="15052" xr:uid="{4062643D-3B9C-4458-98D8-1E515A2C2C6A}"/>
    <cellStyle name="Normal 3 167 7 3" xfId="15053" xr:uid="{4CE9D843-F26E-4683-B829-F12CA3B4E488}"/>
    <cellStyle name="Normal 3 167 8" xfId="15054" xr:uid="{24E27B89-1BD6-4B02-BF96-30990F288EC2}"/>
    <cellStyle name="Normal 3 167 8 2" xfId="15055" xr:uid="{8D32FF27-D275-4B1F-B973-127B57921B25}"/>
    <cellStyle name="Normal 3 167 9" xfId="15056" xr:uid="{999F465E-C080-4891-A49F-95C00F28F77F}"/>
    <cellStyle name="Normal 3 167_05DS" xfId="15057" xr:uid="{7EF33AA4-D87F-4221-B186-09867829A870}"/>
    <cellStyle name="Normal 3 168" xfId="15058" xr:uid="{F3ECB6C9-25A6-490D-A7DB-10869573C31A}"/>
    <cellStyle name="Normal 3 168 2" xfId="15059" xr:uid="{45A12DB4-5C70-4018-8176-EE2E2B122E23}"/>
    <cellStyle name="Normal 3 168 2 2" xfId="15060" xr:uid="{A76593F5-3C22-42B4-B009-0B5EE759C508}"/>
    <cellStyle name="Normal 3 168 2 2 2" xfId="15061" xr:uid="{A8614726-969A-4E24-ADD2-178F92F4BC3D}"/>
    <cellStyle name="Normal 3 168 2 2 2 2" xfId="15062" xr:uid="{C1517E72-D596-4177-8C35-933D6DFE8103}"/>
    <cellStyle name="Normal 3 168 2 2 2 2 2" xfId="15063" xr:uid="{FF1650D5-0C68-4749-B578-E57F80BCDE51}"/>
    <cellStyle name="Normal 3 168 2 2 2 3" xfId="15064" xr:uid="{9948958F-36F5-4286-9048-448D3946D475}"/>
    <cellStyle name="Normal 3 168 2 2 3" xfId="15065" xr:uid="{215CCE7C-CAD1-4F4A-8D04-40474FF1D5A6}"/>
    <cellStyle name="Normal 3 168 2 2 3 2" xfId="15066" xr:uid="{B4634D78-17FE-4E11-B6CE-1A01B374648A}"/>
    <cellStyle name="Normal 3 168 2 2 3 2 2" xfId="15067" xr:uid="{C8DEF3D5-C57D-4186-BCE8-F241F29AE89C}"/>
    <cellStyle name="Normal 3 168 2 2 3 3" xfId="15068" xr:uid="{8DD9CA2B-7529-4086-8E89-9C1E4B3F1B8E}"/>
    <cellStyle name="Normal 3 168 2 2 4" xfId="15069" xr:uid="{20C1B024-690C-4229-90E5-7D86A878FE67}"/>
    <cellStyle name="Normal 3 168 2 2 4 2" xfId="15070" xr:uid="{B269FE9F-E2D4-4CF4-984C-E7924FDB8E53}"/>
    <cellStyle name="Normal 3 168 2 2 5" xfId="15071" xr:uid="{165C61D6-566B-4475-A0D9-82CA61627B81}"/>
    <cellStyle name="Normal 3 168 2 3" xfId="15072" xr:uid="{AC211E40-B09F-4CDB-8A03-1CBC852F13DC}"/>
    <cellStyle name="Normal 3 168 2 3 2" xfId="15073" xr:uid="{D680D6B8-2D7A-4841-A8AF-1E1325EBBF23}"/>
    <cellStyle name="Normal 3 168 2 3 2 2" xfId="15074" xr:uid="{0EA4BE68-3E4B-4775-8E22-10CDEA164D71}"/>
    <cellStyle name="Normal 3 168 2 3 2 2 2" xfId="15075" xr:uid="{952B48CA-394B-4B85-91B1-369D14A693D7}"/>
    <cellStyle name="Normal 3 168 2 3 2 3" xfId="15076" xr:uid="{DFC6DCB2-D36C-4282-BB7C-B3EC20BA3D14}"/>
    <cellStyle name="Normal 3 168 2 3 3" xfId="15077" xr:uid="{7C8856F9-5974-4711-BA16-332777796DDC}"/>
    <cellStyle name="Normal 3 168 2 3 3 2" xfId="15078" xr:uid="{927ECB6F-E4AD-47D6-B90C-E83061070BB1}"/>
    <cellStyle name="Normal 3 168 2 3 3 2 2" xfId="15079" xr:uid="{D69FF4C7-5577-4E70-8F70-DDB2B7ADAD04}"/>
    <cellStyle name="Normal 3 168 2 3 3 3" xfId="15080" xr:uid="{764569D1-7C72-4264-BCAA-2919A1BD4DC7}"/>
    <cellStyle name="Normal 3 168 2 3 4" xfId="15081" xr:uid="{284E5CF3-19A7-447B-86B0-A466D0E71419}"/>
    <cellStyle name="Normal 3 168 2 3 4 2" xfId="15082" xr:uid="{88116250-B353-469E-8978-084F80AE920D}"/>
    <cellStyle name="Normal 3 168 2 3 5" xfId="15083" xr:uid="{4BDB4387-4664-4711-8A8A-E220B3A18D27}"/>
    <cellStyle name="Normal 3 168 2 4" xfId="15084" xr:uid="{75A9DDB9-4AA5-415A-AAF7-1229A823120A}"/>
    <cellStyle name="Normal 3 168 2 4 2" xfId="15085" xr:uid="{19BE230C-8A38-4A47-91C2-1AFC1AEF91BC}"/>
    <cellStyle name="Normal 3 168 2 4 2 2" xfId="15086" xr:uid="{CC3BE91B-E2CA-48CD-BD54-03E53A9CC1A7}"/>
    <cellStyle name="Normal 3 168 2 4 2 2 2" xfId="15087" xr:uid="{DB2B03DD-169C-47A4-B8B3-49F12003747B}"/>
    <cellStyle name="Normal 3 168 2 4 2 3" xfId="15088" xr:uid="{6691A024-9A0D-4DA1-A5B4-7EB161078457}"/>
    <cellStyle name="Normal 3 168 2 4 3" xfId="15089" xr:uid="{25301E58-0BF2-4AE3-AEC8-B4A4763C499D}"/>
    <cellStyle name="Normal 3 168 2 4 3 2" xfId="15090" xr:uid="{75DD4F38-CAF3-44F8-A014-26BBBF6DF15D}"/>
    <cellStyle name="Normal 3 168 2 4 3 2 2" xfId="15091" xr:uid="{48746C20-9A26-46B8-911C-79C0B9323460}"/>
    <cellStyle name="Normal 3 168 2 4 3 3" xfId="15092" xr:uid="{AC976B68-E9C2-447D-B086-3ADFEDD68FB9}"/>
    <cellStyle name="Normal 3 168 2 4 4" xfId="15093" xr:uid="{DA1DDA5F-1922-4065-BC2C-1DA7F4B142E2}"/>
    <cellStyle name="Normal 3 168 2 4 4 2" xfId="15094" xr:uid="{8C3FCC44-9688-4E43-813A-424E59683F97}"/>
    <cellStyle name="Normal 3 168 2 4 5" xfId="15095" xr:uid="{4A5F8BC5-4251-46DC-BC3A-7523460BAB14}"/>
    <cellStyle name="Normal 3 168 2 5" xfId="15096" xr:uid="{B0F76DF7-0C2A-4FD0-8DD6-A4239EF15703}"/>
    <cellStyle name="Normal 3 168 2 5 2" xfId="15097" xr:uid="{82169C68-D66C-4A22-80E8-6349DC0213DA}"/>
    <cellStyle name="Normal 3 168 2 5 2 2" xfId="15098" xr:uid="{189320C5-E8D7-45DC-BA5A-C01C12A5378E}"/>
    <cellStyle name="Normal 3 168 2 5 3" xfId="15099" xr:uid="{C7138016-4F86-416B-B6B6-333AB86F6060}"/>
    <cellStyle name="Normal 3 168 2 6" xfId="15100" xr:uid="{0CCFED5A-3477-45F5-8E71-331181426C9C}"/>
    <cellStyle name="Normal 3 168 2 6 2" xfId="15101" xr:uid="{63B34397-6907-43A3-B3BE-3AE812526A48}"/>
    <cellStyle name="Normal 3 168 2 6 2 2" xfId="15102" xr:uid="{D1871354-7286-4795-9E01-296753633831}"/>
    <cellStyle name="Normal 3 168 2 6 3" xfId="15103" xr:uid="{FD051D26-B403-4BB7-AAA3-9284DC8DF664}"/>
    <cellStyle name="Normal 3 168 2 7" xfId="15104" xr:uid="{DB091545-D749-41F0-A68A-D7B9777E844D}"/>
    <cellStyle name="Normal 3 168 2 7 2" xfId="15105" xr:uid="{06CB7E1C-C82D-40CF-9566-C4086D39747F}"/>
    <cellStyle name="Normal 3 168 2 8" xfId="15106" xr:uid="{0AABF15C-608F-4645-B236-2B01F4819078}"/>
    <cellStyle name="Normal 3 168 2_15NS" xfId="15107" xr:uid="{23680BC4-2A57-4299-9087-6B25E8C636AB}"/>
    <cellStyle name="Normal 3 168 3" xfId="15108" xr:uid="{E678E0F3-8558-4480-892A-7D1DE75B95FC}"/>
    <cellStyle name="Normal 3 168 3 2" xfId="15109" xr:uid="{E645D1E2-313A-4C1F-94D8-EBFCD2DEAD6F}"/>
    <cellStyle name="Normal 3 168 3 2 2" xfId="15110" xr:uid="{BA6CD3FB-4D89-4856-B77A-8EDC80689CAF}"/>
    <cellStyle name="Normal 3 168 3 2 2 2" xfId="15111" xr:uid="{9481B634-7A0C-42C3-83FC-D7C6DD652E77}"/>
    <cellStyle name="Normal 3 168 3 2 3" xfId="15112" xr:uid="{5ECF16C6-553B-4889-8EE4-CBF072B8187F}"/>
    <cellStyle name="Normal 3 168 3 3" xfId="15113" xr:uid="{3ACA9F8C-C06A-466D-B50F-1DD75CE02022}"/>
    <cellStyle name="Normal 3 168 3 3 2" xfId="15114" xr:uid="{862729C8-3350-4A7E-9727-76CA687032C3}"/>
    <cellStyle name="Normal 3 168 3 3 2 2" xfId="15115" xr:uid="{15765E3D-D804-4FF6-8C6D-1F71411FFB76}"/>
    <cellStyle name="Normal 3 168 3 3 3" xfId="15116" xr:uid="{5F00FD0E-BB33-475B-A2EB-64F479A42D4F}"/>
    <cellStyle name="Normal 3 168 3 4" xfId="15117" xr:uid="{2587C357-CE3B-46B3-8C19-3F9909BB7F11}"/>
    <cellStyle name="Normal 3 168 3 4 2" xfId="15118" xr:uid="{050A9460-1872-4B84-8850-D9C017033E5B}"/>
    <cellStyle name="Normal 3 168 3 5" xfId="15119" xr:uid="{EF648D27-CFA9-47DF-A833-2FB331CB98B9}"/>
    <cellStyle name="Normal 3 168 4" xfId="15120" xr:uid="{29DC34F1-3AAB-48F6-9970-422B68753E86}"/>
    <cellStyle name="Normal 3 168 4 2" xfId="15121" xr:uid="{5709640D-32DC-4D44-B19C-4CB8E2B8841C}"/>
    <cellStyle name="Normal 3 168 4 2 2" xfId="15122" xr:uid="{D145541C-5927-456E-8B18-B9F7249F6C27}"/>
    <cellStyle name="Normal 3 168 4 2 2 2" xfId="15123" xr:uid="{21E78890-5C6E-4FBA-8973-2B5661702D5F}"/>
    <cellStyle name="Normal 3 168 4 2 3" xfId="15124" xr:uid="{0AEE677B-C159-4258-BB52-230F2CF4A58A}"/>
    <cellStyle name="Normal 3 168 4 3" xfId="15125" xr:uid="{FDFA2E1B-3915-4F67-BFC5-97800B464A42}"/>
    <cellStyle name="Normal 3 168 4 3 2" xfId="15126" xr:uid="{889C4A1B-0729-437E-8C74-F59C4ACC2A5D}"/>
    <cellStyle name="Normal 3 168 4 3 2 2" xfId="15127" xr:uid="{E67D3B77-7B74-4229-B499-0AE9A550FD0C}"/>
    <cellStyle name="Normal 3 168 4 3 3" xfId="15128" xr:uid="{83A3E979-5BFD-4065-AF67-3A9A813437DF}"/>
    <cellStyle name="Normal 3 168 4 4" xfId="15129" xr:uid="{A6B7DCB1-B225-47DF-A54B-A42BA83161C4}"/>
    <cellStyle name="Normal 3 168 4 4 2" xfId="15130" xr:uid="{F6252543-72C3-4B96-9861-50B1177CCC64}"/>
    <cellStyle name="Normal 3 168 4 5" xfId="15131" xr:uid="{F706D288-D6CE-4D87-98FA-4BAE2BF2A457}"/>
    <cellStyle name="Normal 3 168 5" xfId="15132" xr:uid="{4C0A622B-4355-4887-8A5D-299F183516E4}"/>
    <cellStyle name="Normal 3 168 5 2" xfId="15133" xr:uid="{D28E1CE9-EB11-4E56-83B5-8BD0928D757F}"/>
    <cellStyle name="Normal 3 168 5 2 2" xfId="15134" xr:uid="{1F884F05-2849-4557-AE76-00646C373512}"/>
    <cellStyle name="Normal 3 168 5 2 2 2" xfId="15135" xr:uid="{40FDD344-B3B0-41DB-9950-504B5C296315}"/>
    <cellStyle name="Normal 3 168 5 2 3" xfId="15136" xr:uid="{6FD18196-D08E-461B-B020-6E53C1B3A70B}"/>
    <cellStyle name="Normal 3 168 5 3" xfId="15137" xr:uid="{688B9BE5-C91F-4D8F-87A3-ABC89A9FB14B}"/>
    <cellStyle name="Normal 3 168 5 3 2" xfId="15138" xr:uid="{7072D82A-1904-479D-B238-AFF1565F7415}"/>
    <cellStyle name="Normal 3 168 5 3 2 2" xfId="15139" xr:uid="{2FDC1381-AA61-4382-9E4C-742F6731E8A4}"/>
    <cellStyle name="Normal 3 168 5 3 3" xfId="15140" xr:uid="{29401536-FCED-445E-A79D-1979818BA289}"/>
    <cellStyle name="Normal 3 168 5 4" xfId="15141" xr:uid="{D02EE26F-594C-4C5D-A615-EEFD79A4C0FA}"/>
    <cellStyle name="Normal 3 168 5 4 2" xfId="15142" xr:uid="{4F5A506F-3283-472B-BDC3-4E356081997E}"/>
    <cellStyle name="Normal 3 168 5 5" xfId="15143" xr:uid="{5C2FDCCF-660A-467A-A938-737EA0E48122}"/>
    <cellStyle name="Normal 3 168 6" xfId="15144" xr:uid="{50F171F0-9352-49A5-A1BF-7229D37E5910}"/>
    <cellStyle name="Normal 3 168 6 2" xfId="15145" xr:uid="{DD07FF93-A92B-45D0-B4FA-05E52AD7746E}"/>
    <cellStyle name="Normal 3 168 6 2 2" xfId="15146" xr:uid="{1377617B-500E-4DD5-94E1-C5482DFF0265}"/>
    <cellStyle name="Normal 3 168 6 3" xfId="15147" xr:uid="{52D339C6-92FD-4374-B21F-73AB3C5E74BF}"/>
    <cellStyle name="Normal 3 168 7" xfId="15148" xr:uid="{0B84224A-8E0D-4325-B06F-44EC7B975BB4}"/>
    <cellStyle name="Normal 3 168 7 2" xfId="15149" xr:uid="{BA09A749-251C-4AB5-A718-3E2EEA9BC018}"/>
    <cellStyle name="Normal 3 168 7 2 2" xfId="15150" xr:uid="{D6DC5648-31CF-49F9-BC3A-4EE8EFFA26F2}"/>
    <cellStyle name="Normal 3 168 7 3" xfId="15151" xr:uid="{525A680F-4250-4001-86C0-032E807DC0F4}"/>
    <cellStyle name="Normal 3 168 8" xfId="15152" xr:uid="{9E5AA67F-0906-420B-841E-2EAB9FECBBAB}"/>
    <cellStyle name="Normal 3 168 8 2" xfId="15153" xr:uid="{8A2CB89A-99EC-45B8-A9E4-27BC1C2DFAA2}"/>
    <cellStyle name="Normal 3 168 9" xfId="15154" xr:uid="{9FAA5DF9-D408-49A4-A76E-7FA93BF43281}"/>
    <cellStyle name="Normal 3 168_05DS" xfId="15155" xr:uid="{50777146-6850-486B-9890-C87EA103019B}"/>
    <cellStyle name="Normal 3 169" xfId="15156" xr:uid="{3FE8B88C-3BE0-428C-AF2A-693ACF0EE173}"/>
    <cellStyle name="Normal 3 169 2" xfId="15157" xr:uid="{5C338C4D-AE08-4A65-9A90-0903CBEEE2D3}"/>
    <cellStyle name="Normal 3 169 2 2" xfId="15158" xr:uid="{985A735D-D081-4A32-A688-DAFF44321FAA}"/>
    <cellStyle name="Normal 3 169 2 2 2" xfId="15159" xr:uid="{91FE17FD-8171-4EE2-A958-151478D7F51D}"/>
    <cellStyle name="Normal 3 169 2 2 2 2" xfId="15160" xr:uid="{568CF2E3-525E-432C-89D8-C028DCC55648}"/>
    <cellStyle name="Normal 3 169 2 2 2 2 2" xfId="15161" xr:uid="{47575D88-9E0A-4546-8449-32BD09FB1C33}"/>
    <cellStyle name="Normal 3 169 2 2 2 3" xfId="15162" xr:uid="{8296B1B8-C31A-4ECD-972A-193E432212A2}"/>
    <cellStyle name="Normal 3 169 2 2 3" xfId="15163" xr:uid="{982EEA4A-3F72-4289-B15B-A7F52482FE94}"/>
    <cellStyle name="Normal 3 169 2 2 3 2" xfId="15164" xr:uid="{6A75BF7E-D079-48B0-85D4-6A4FC06DE413}"/>
    <cellStyle name="Normal 3 169 2 2 3 2 2" xfId="15165" xr:uid="{BFDA2827-9CAE-4ABB-8351-5DB63EA0FBE8}"/>
    <cellStyle name="Normal 3 169 2 2 3 3" xfId="15166" xr:uid="{74F04275-823C-482E-821C-16C07B3C6B80}"/>
    <cellStyle name="Normal 3 169 2 2 4" xfId="15167" xr:uid="{007EB5F1-0C58-43E0-810B-6C0F2FD2A65A}"/>
    <cellStyle name="Normal 3 169 2 2 4 2" xfId="15168" xr:uid="{ACBA980A-C33A-42F7-AC06-D373E929F254}"/>
    <cellStyle name="Normal 3 169 2 2 5" xfId="15169" xr:uid="{78D6E20A-3F78-491A-913E-F115EBE06DAA}"/>
    <cellStyle name="Normal 3 169 2 3" xfId="15170" xr:uid="{BAADB68B-FC86-47E9-B5DF-4EAD67177146}"/>
    <cellStyle name="Normal 3 169 2 3 2" xfId="15171" xr:uid="{ECEA6369-8E4B-45AC-B32D-B55830D9C01F}"/>
    <cellStyle name="Normal 3 169 2 3 2 2" xfId="15172" xr:uid="{F0FDC3FC-183F-4B57-98F8-0E0AD1232194}"/>
    <cellStyle name="Normal 3 169 2 3 2 2 2" xfId="15173" xr:uid="{E23345E7-6CF1-419D-BAE2-A7AC5952B2DD}"/>
    <cellStyle name="Normal 3 169 2 3 2 3" xfId="15174" xr:uid="{A77C035A-9C75-467B-837D-EB8BB9A8E801}"/>
    <cellStyle name="Normal 3 169 2 3 3" xfId="15175" xr:uid="{D55E3751-DC12-4157-AE13-FC1399401302}"/>
    <cellStyle name="Normal 3 169 2 3 3 2" xfId="15176" xr:uid="{5003DF42-C76C-4F02-A064-EC3FABA4C2B7}"/>
    <cellStyle name="Normal 3 169 2 3 3 2 2" xfId="15177" xr:uid="{D4601359-05A0-4473-95F0-F46A880C837D}"/>
    <cellStyle name="Normal 3 169 2 3 3 3" xfId="15178" xr:uid="{ACAACA1B-21C3-47A9-8B32-A16B0BC22726}"/>
    <cellStyle name="Normal 3 169 2 3 4" xfId="15179" xr:uid="{52585FF5-D09A-4884-93D5-B5D9AB2FF1D6}"/>
    <cellStyle name="Normal 3 169 2 3 4 2" xfId="15180" xr:uid="{FAF1C856-9FE3-4F82-9AA5-A43D18796296}"/>
    <cellStyle name="Normal 3 169 2 3 5" xfId="15181" xr:uid="{532D1395-0C67-45AB-8EFC-549CE3467663}"/>
    <cellStyle name="Normal 3 169 2 4" xfId="15182" xr:uid="{B76D6976-1DD3-4CE9-8CD0-C1101509DE9D}"/>
    <cellStyle name="Normal 3 169 2 4 2" xfId="15183" xr:uid="{1B1BF89B-92AB-437B-AAE7-8B41BE80AFEB}"/>
    <cellStyle name="Normal 3 169 2 4 2 2" xfId="15184" xr:uid="{06626AB6-E48A-4543-AEE6-DD8121CB9656}"/>
    <cellStyle name="Normal 3 169 2 4 2 2 2" xfId="15185" xr:uid="{E4BEA464-EF68-4C28-AAD8-A4663D30E4D3}"/>
    <cellStyle name="Normal 3 169 2 4 2 3" xfId="15186" xr:uid="{A961AF0E-CFD9-4CC6-B77B-E4EE6E8A8689}"/>
    <cellStyle name="Normal 3 169 2 4 3" xfId="15187" xr:uid="{2C1871DF-965F-4C35-AA73-85CEB01B4A27}"/>
    <cellStyle name="Normal 3 169 2 4 3 2" xfId="15188" xr:uid="{04659B4A-300E-4750-8E64-9EA288AFB6F1}"/>
    <cellStyle name="Normal 3 169 2 4 3 2 2" xfId="15189" xr:uid="{126943E1-837F-42DD-8F12-2D16F73A2ACF}"/>
    <cellStyle name="Normal 3 169 2 4 3 3" xfId="15190" xr:uid="{C5C9CB4B-33B2-4D50-99A8-5CEEB9B1303F}"/>
    <cellStyle name="Normal 3 169 2 4 4" xfId="15191" xr:uid="{D3470496-B9FF-4AA6-A451-E041D37598B9}"/>
    <cellStyle name="Normal 3 169 2 4 4 2" xfId="15192" xr:uid="{ED4FC936-114E-40A8-BCE8-FAFEF8BCCBC9}"/>
    <cellStyle name="Normal 3 169 2 4 5" xfId="15193" xr:uid="{5598D33C-DEF8-4930-8FC7-2367F6591013}"/>
    <cellStyle name="Normal 3 169 2 5" xfId="15194" xr:uid="{8D30D500-16B5-439B-87CD-F3D16C9151FA}"/>
    <cellStyle name="Normal 3 169 2 5 2" xfId="15195" xr:uid="{26D73AFF-5627-41E5-BD70-5AAA9BA9DCC0}"/>
    <cellStyle name="Normal 3 169 2 5 2 2" xfId="15196" xr:uid="{8CEA47A7-0C2C-4C1C-A1F2-E4B9ED825D01}"/>
    <cellStyle name="Normal 3 169 2 5 3" xfId="15197" xr:uid="{4C846A9A-CCEA-48BE-8D8E-EDDDFD0B7BBA}"/>
    <cellStyle name="Normal 3 169 2 6" xfId="15198" xr:uid="{C6961153-99B9-49BE-92A7-706C89421622}"/>
    <cellStyle name="Normal 3 169 2 6 2" xfId="15199" xr:uid="{B11547D8-5745-48AB-8458-3FD8AF536073}"/>
    <cellStyle name="Normal 3 169 2 6 2 2" xfId="15200" xr:uid="{B61C5196-8E24-45BC-9DCA-D38A2FC552D4}"/>
    <cellStyle name="Normal 3 169 2 6 3" xfId="15201" xr:uid="{250A1054-093B-4353-A2D0-989B3C01FBEF}"/>
    <cellStyle name="Normal 3 169 2 7" xfId="15202" xr:uid="{C9E03F4C-6426-4565-BA7C-34E94F089A8B}"/>
    <cellStyle name="Normal 3 169 2 7 2" xfId="15203" xr:uid="{E5B2C485-701B-4665-8468-90A1F15AD0A9}"/>
    <cellStyle name="Normal 3 169 2 8" xfId="15204" xr:uid="{8103C128-D39A-4D9C-9545-9A99C8B209B4}"/>
    <cellStyle name="Normal 3 169 2_15NS" xfId="15205" xr:uid="{38A3BBFD-08AE-4B96-828E-7961A1AA1544}"/>
    <cellStyle name="Normal 3 169 3" xfId="15206" xr:uid="{74851675-518C-48C2-802C-3927EFE1B161}"/>
    <cellStyle name="Normal 3 169 3 2" xfId="15207" xr:uid="{6EF25ECF-6AE3-4AE3-BF5D-A5224873B786}"/>
    <cellStyle name="Normal 3 169 3 2 2" xfId="15208" xr:uid="{E5121CB6-AE75-4DB8-B961-3C92852480FB}"/>
    <cellStyle name="Normal 3 169 3 2 2 2" xfId="15209" xr:uid="{58CB5882-0E47-48F8-8522-7EB94BC7BE91}"/>
    <cellStyle name="Normal 3 169 3 2 3" xfId="15210" xr:uid="{D8491931-5469-47E7-8D14-C132BDEEFCDF}"/>
    <cellStyle name="Normal 3 169 3 3" xfId="15211" xr:uid="{8F3DE2AE-7655-4A31-BB39-137E60FF407D}"/>
    <cellStyle name="Normal 3 169 3 3 2" xfId="15212" xr:uid="{FE9ED948-95BF-42D4-B5D7-7FFE9C844EA6}"/>
    <cellStyle name="Normal 3 169 3 3 2 2" xfId="15213" xr:uid="{CB05A358-FE62-4091-AD49-37A749B8E1A9}"/>
    <cellStyle name="Normal 3 169 3 3 3" xfId="15214" xr:uid="{F29371A9-33B3-4F9B-A790-ED9E261EA7AD}"/>
    <cellStyle name="Normal 3 169 3 4" xfId="15215" xr:uid="{A4907135-C466-4C12-84EC-6B3DE2A3928B}"/>
    <cellStyle name="Normal 3 169 3 4 2" xfId="15216" xr:uid="{07A5184C-51E0-4510-869B-E3E8FDADF691}"/>
    <cellStyle name="Normal 3 169 3 5" xfId="15217" xr:uid="{5A2F9C83-5B3C-43AC-83DA-80FF536B6CC1}"/>
    <cellStyle name="Normal 3 169 4" xfId="15218" xr:uid="{9D653CF0-5F9E-4229-920A-09851CEB4438}"/>
    <cellStyle name="Normal 3 169 4 2" xfId="15219" xr:uid="{EC3D55A4-1A8A-4DAB-80A1-8905C9EA55C5}"/>
    <cellStyle name="Normal 3 169 4 2 2" xfId="15220" xr:uid="{71AD110E-68BD-4F3E-BAFD-2BEDA7A9243B}"/>
    <cellStyle name="Normal 3 169 4 2 2 2" xfId="15221" xr:uid="{8D1809E9-E86C-425F-81F7-1CD596FD5DF3}"/>
    <cellStyle name="Normal 3 169 4 2 3" xfId="15222" xr:uid="{7C91EF49-6297-43BA-B159-E68AC801F288}"/>
    <cellStyle name="Normal 3 169 4 3" xfId="15223" xr:uid="{4705AB1C-9C59-4491-9D21-1CE765B08A81}"/>
    <cellStyle name="Normal 3 169 4 3 2" xfId="15224" xr:uid="{B76A0955-24CA-41B5-8E03-BF2134368853}"/>
    <cellStyle name="Normal 3 169 4 3 2 2" xfId="15225" xr:uid="{9680CA36-92F3-493A-B99B-6418B65CCBE9}"/>
    <cellStyle name="Normal 3 169 4 3 3" xfId="15226" xr:uid="{B71E1E03-7CBD-46F8-98CB-6A331BB6AC53}"/>
    <cellStyle name="Normal 3 169 4 4" xfId="15227" xr:uid="{DEED629C-3015-4D11-9ADD-0ECDEC18DDAA}"/>
    <cellStyle name="Normal 3 169 4 4 2" xfId="15228" xr:uid="{52DCE314-0570-4AE9-B095-2DB6A710AF35}"/>
    <cellStyle name="Normal 3 169 4 5" xfId="15229" xr:uid="{B05D4C1E-838E-4670-9FB3-D8D7A90D7A1E}"/>
    <cellStyle name="Normal 3 169 5" xfId="15230" xr:uid="{48D5C67B-083A-4047-BE57-C2D459529596}"/>
    <cellStyle name="Normal 3 169 5 2" xfId="15231" xr:uid="{721893A1-91C4-432E-8059-1674905B95D9}"/>
    <cellStyle name="Normal 3 169 5 2 2" xfId="15232" xr:uid="{7E6B35C6-5BD5-4A4E-B433-D346E661755E}"/>
    <cellStyle name="Normal 3 169 5 2 2 2" xfId="15233" xr:uid="{F6F1310B-30CE-4716-BC70-2FBDC227BD38}"/>
    <cellStyle name="Normal 3 169 5 2 3" xfId="15234" xr:uid="{6F5D7B56-6937-4A4D-859B-5BA38C023762}"/>
    <cellStyle name="Normal 3 169 5 3" xfId="15235" xr:uid="{75FCEC95-DEFB-4A41-A008-432A3A4FEBFF}"/>
    <cellStyle name="Normal 3 169 5 3 2" xfId="15236" xr:uid="{14130383-DBF3-4EF7-B1C9-B1C64F04BE17}"/>
    <cellStyle name="Normal 3 169 5 3 2 2" xfId="15237" xr:uid="{831014FE-0146-4383-AB43-CD193B7B6DB2}"/>
    <cellStyle name="Normal 3 169 5 3 3" xfId="15238" xr:uid="{252F6576-0022-4759-A42C-112FFDE60C39}"/>
    <cellStyle name="Normal 3 169 5 4" xfId="15239" xr:uid="{701D9C80-3953-48B1-AF21-D7A63A4D7BC7}"/>
    <cellStyle name="Normal 3 169 5 4 2" xfId="15240" xr:uid="{6DDC08A2-AF69-4568-ACC9-C89B03B6E92D}"/>
    <cellStyle name="Normal 3 169 5 5" xfId="15241" xr:uid="{623BEC80-271D-4892-9E74-D5C15B11004C}"/>
    <cellStyle name="Normal 3 169 6" xfId="15242" xr:uid="{87D632F1-64EC-4119-8C75-63BBC71A111A}"/>
    <cellStyle name="Normal 3 169 6 2" xfId="15243" xr:uid="{9F8EB829-60F4-46EA-869E-D6E6CBFA1504}"/>
    <cellStyle name="Normal 3 169 6 2 2" xfId="15244" xr:uid="{BBA140C5-FDE9-40A7-A2FE-54DFF82DB95D}"/>
    <cellStyle name="Normal 3 169 6 3" xfId="15245" xr:uid="{E5396123-FE11-47E0-8F60-2B2AA3157932}"/>
    <cellStyle name="Normal 3 169 7" xfId="15246" xr:uid="{CFC45EF6-2BD7-4D48-A32C-C1A9B05C37C7}"/>
    <cellStyle name="Normal 3 169 7 2" xfId="15247" xr:uid="{332C5AD3-C1D4-4DB9-BF26-5C27DEA3ACF2}"/>
    <cellStyle name="Normal 3 169 7 2 2" xfId="15248" xr:uid="{3968CDF4-05E2-4D91-9D26-D9A6A5BB2D11}"/>
    <cellStyle name="Normal 3 169 7 3" xfId="15249" xr:uid="{44CD0946-4F83-4CA6-82DB-7F901501F2F4}"/>
    <cellStyle name="Normal 3 169 8" xfId="15250" xr:uid="{9E1E6166-709D-487F-8BA7-ECB5840B1FEC}"/>
    <cellStyle name="Normal 3 169 8 2" xfId="15251" xr:uid="{D6CA4AF5-5952-46D8-AC89-ECF129364C41}"/>
    <cellStyle name="Normal 3 169 9" xfId="15252" xr:uid="{3632B741-CDE4-4DB5-A8EF-C73AB430DB67}"/>
    <cellStyle name="Normal 3 169_05DS" xfId="15253" xr:uid="{BA619612-12E8-4DDC-B87D-DA02675A8036}"/>
    <cellStyle name="Normal 3 17" xfId="1484" xr:uid="{C53A8B75-B125-48DD-AA43-16D2CD7D9477}"/>
    <cellStyle name="Normal 3 17 10" xfId="56201" xr:uid="{30642066-772D-4185-9C4B-6126847F122C}"/>
    <cellStyle name="Normal 3 17 11" xfId="15254" xr:uid="{DAC8A7B0-0082-4511-A505-588715148283}"/>
    <cellStyle name="Normal 3 17 2" xfId="15255" xr:uid="{0DFF50DD-61E0-4347-BE8A-A41BC5020848}"/>
    <cellStyle name="Normal 3 17 2 2" xfId="15256" xr:uid="{F2E4678C-91C3-4548-9A89-F44AE33DC627}"/>
    <cellStyle name="Normal 3 17 2 2 2" xfId="15257" xr:uid="{1EA194E7-FC64-4159-AF03-713DC5819A8E}"/>
    <cellStyle name="Normal 3 17 2 2 2 2" xfId="15258" xr:uid="{6CC5DF0B-B938-4357-8973-EED156E6B61F}"/>
    <cellStyle name="Normal 3 17 2 2 2 2 2" xfId="15259" xr:uid="{83CB10D2-4A30-4B88-9353-29BC6B9367D2}"/>
    <cellStyle name="Normal 3 17 2 2 2 3" xfId="15260" xr:uid="{3164745A-9266-48F0-9723-54908D9D2FAF}"/>
    <cellStyle name="Normal 3 17 2 2 3" xfId="15261" xr:uid="{332362B0-3429-48AD-9BED-EB6DC2C728BA}"/>
    <cellStyle name="Normal 3 17 2 2 3 2" xfId="15262" xr:uid="{446753CF-9B81-40C3-8CA7-A9A18A5D0C07}"/>
    <cellStyle name="Normal 3 17 2 2 3 2 2" xfId="15263" xr:uid="{4CF405C3-F328-41A5-89C7-DC8AFF598C89}"/>
    <cellStyle name="Normal 3 17 2 2 3 3" xfId="15264" xr:uid="{04282D70-1D95-4AA3-AFC2-784694B6D1D7}"/>
    <cellStyle name="Normal 3 17 2 2 4" xfId="15265" xr:uid="{AFEADD66-0FE3-452A-B1D5-3E7DD896D79F}"/>
    <cellStyle name="Normal 3 17 2 2 4 2" xfId="15266" xr:uid="{67DCBC31-EEFC-4306-878F-BA665E106A2F}"/>
    <cellStyle name="Normal 3 17 2 2 5" xfId="15267" xr:uid="{CA0879DA-B223-4606-B496-F5D806F3EA11}"/>
    <cellStyle name="Normal 3 17 2 3" xfId="15268" xr:uid="{B55AC48A-D0E5-45BF-9EE7-5735D20D1C2A}"/>
    <cellStyle name="Normal 3 17 2 3 2" xfId="15269" xr:uid="{3E6F3FF3-F949-4ECF-86AA-231172DB0B9B}"/>
    <cellStyle name="Normal 3 17 2 3 2 2" xfId="15270" xr:uid="{12CAD3DD-A4D9-44B9-BE5D-52E54521F2A9}"/>
    <cellStyle name="Normal 3 17 2 3 2 2 2" xfId="15271" xr:uid="{D17B2D7A-AD9E-42D4-BA6A-4EE3511BAB6E}"/>
    <cellStyle name="Normal 3 17 2 3 2 3" xfId="15272" xr:uid="{238AD46F-9FBB-43C0-ABFD-2C03E8E876D4}"/>
    <cellStyle name="Normal 3 17 2 3 3" xfId="15273" xr:uid="{9217DAE3-3F8A-4233-B3E0-5CE16693EBAF}"/>
    <cellStyle name="Normal 3 17 2 3 3 2" xfId="15274" xr:uid="{DAF8F726-0114-4BCA-B0CD-4C9746F2B556}"/>
    <cellStyle name="Normal 3 17 2 3 3 2 2" xfId="15275" xr:uid="{B96BB758-1C4D-43FB-985A-BBB2123FBF51}"/>
    <cellStyle name="Normal 3 17 2 3 3 3" xfId="15276" xr:uid="{6C48155B-880F-4758-A050-2844DDC012D6}"/>
    <cellStyle name="Normal 3 17 2 3 4" xfId="15277" xr:uid="{1BFDF277-D950-4AEB-86E4-2841AD59135E}"/>
    <cellStyle name="Normal 3 17 2 3 4 2" xfId="15278" xr:uid="{B9CFC5E0-F6BA-46AE-9029-626164BF8D52}"/>
    <cellStyle name="Normal 3 17 2 3 5" xfId="15279" xr:uid="{E096651C-8D41-4C96-9A89-D08143B6B657}"/>
    <cellStyle name="Normal 3 17 2 4" xfId="15280" xr:uid="{C26FFD61-BEB3-4336-820F-A90A72AA00AA}"/>
    <cellStyle name="Normal 3 17 2 4 2" xfId="15281" xr:uid="{7BDC0DFB-5D5F-42C2-8D59-44DE13F59F13}"/>
    <cellStyle name="Normal 3 17 2 4 2 2" xfId="15282" xr:uid="{7504648E-69F0-491A-B749-2E0A71ACD5A7}"/>
    <cellStyle name="Normal 3 17 2 4 2 2 2" xfId="15283" xr:uid="{AF9DCC21-F698-4324-8B3F-307D0452067D}"/>
    <cellStyle name="Normal 3 17 2 4 2 3" xfId="15284" xr:uid="{8C800182-0D52-46F0-A00B-76687A4DFF64}"/>
    <cellStyle name="Normal 3 17 2 4 3" xfId="15285" xr:uid="{E22AB2CF-390D-4136-877E-F3033539627A}"/>
    <cellStyle name="Normal 3 17 2 4 3 2" xfId="15286" xr:uid="{0BD3DF8D-184B-4DCF-B82B-1A5EA5A2AD68}"/>
    <cellStyle name="Normal 3 17 2 4 3 2 2" xfId="15287" xr:uid="{7DCD4883-5C2C-4F70-B8F1-BC0FD229801D}"/>
    <cellStyle name="Normal 3 17 2 4 3 3" xfId="15288" xr:uid="{385AD77D-BC2F-4798-BE14-85F3F6D8688B}"/>
    <cellStyle name="Normal 3 17 2 4 4" xfId="15289" xr:uid="{90D34DD6-9FE1-4D19-A232-1DBCB914B3C6}"/>
    <cellStyle name="Normal 3 17 2 4 4 2" xfId="15290" xr:uid="{5D5D0C49-E661-4D52-83AC-2014ECA9DE1D}"/>
    <cellStyle name="Normal 3 17 2 4 5" xfId="15291" xr:uid="{4896ACE8-B20A-49AE-85A8-2F419FA25758}"/>
    <cellStyle name="Normal 3 17 2 5" xfId="15292" xr:uid="{2742D1DB-1E91-45EB-90F1-688F4364EFC1}"/>
    <cellStyle name="Normal 3 17 2 5 2" xfId="15293" xr:uid="{266B2142-5B37-4953-B857-59A1719A9E1D}"/>
    <cellStyle name="Normal 3 17 2 5 2 2" xfId="15294" xr:uid="{19A30D52-D16F-4549-8C96-24E7F4502416}"/>
    <cellStyle name="Normal 3 17 2 5 3" xfId="15295" xr:uid="{2FE1B35B-98BD-4D38-990E-2BEB78EB91CD}"/>
    <cellStyle name="Normal 3 17 2 6" xfId="15296" xr:uid="{CAA28845-2987-4121-B079-D0452AE54B77}"/>
    <cellStyle name="Normal 3 17 2 6 2" xfId="15297" xr:uid="{0A36A588-B3CC-404F-B079-9E6DA1DBEB4E}"/>
    <cellStyle name="Normal 3 17 2 6 2 2" xfId="15298" xr:uid="{E017A583-4BFB-4D94-A5EB-4D8F36D74F9E}"/>
    <cellStyle name="Normal 3 17 2 6 3" xfId="15299" xr:uid="{359D3987-EFCD-420C-ABAC-3EA2E7F05893}"/>
    <cellStyle name="Normal 3 17 2 7" xfId="15300" xr:uid="{036BFD07-736D-4C0A-805C-4EA17BF01102}"/>
    <cellStyle name="Normal 3 17 2 7 2" xfId="15301" xr:uid="{E484E7E0-A231-4C9A-9A3E-2390F6F12CA7}"/>
    <cellStyle name="Normal 3 17 2 8" xfId="15302" xr:uid="{FA18DACF-35D3-4622-8CCA-3FBA43BE9A36}"/>
    <cellStyle name="Normal 3 17 2 9" xfId="56500" xr:uid="{B5E4248C-43A8-4DF5-A5E0-0EE6A3FB4A08}"/>
    <cellStyle name="Normal 3 17 2_15NS" xfId="15303" xr:uid="{B02BD65E-C14F-449B-B9D0-E8B2A251D2FC}"/>
    <cellStyle name="Normal 3 17 3" xfId="15304" xr:uid="{9FC3359E-3DFA-460D-ABFE-29F5170FDA14}"/>
    <cellStyle name="Normal 3 17 3 2" xfId="15305" xr:uid="{266B177C-4ACA-4CFD-8481-5080019C9E1F}"/>
    <cellStyle name="Normal 3 17 3 2 2" xfId="15306" xr:uid="{0DE69707-C234-4426-A8E8-0A0D24D8E68F}"/>
    <cellStyle name="Normal 3 17 3 2 2 2" xfId="15307" xr:uid="{9F23D15A-CB4C-4987-B546-7C2C02538B3E}"/>
    <cellStyle name="Normal 3 17 3 2 3" xfId="15308" xr:uid="{E8D0AD9E-350C-409D-9B48-D5BB19E5015C}"/>
    <cellStyle name="Normal 3 17 3 3" xfId="15309" xr:uid="{ABC0AEF5-8C37-4F7E-AE1A-527BCA0A9E5A}"/>
    <cellStyle name="Normal 3 17 3 3 2" xfId="15310" xr:uid="{CBB8E058-1316-4773-882E-325357877104}"/>
    <cellStyle name="Normal 3 17 3 3 2 2" xfId="15311" xr:uid="{3F9EB60F-8DBD-46EA-B723-536D3DE43804}"/>
    <cellStyle name="Normal 3 17 3 3 3" xfId="15312" xr:uid="{4A9F2DB6-8AF5-4FB3-A859-0C509472633C}"/>
    <cellStyle name="Normal 3 17 3 4" xfId="15313" xr:uid="{96CC0907-410B-49A8-B136-02D6F7A15F7D}"/>
    <cellStyle name="Normal 3 17 3 4 2" xfId="15314" xr:uid="{DF1C9230-3515-4BB4-8C46-FC06B7927569}"/>
    <cellStyle name="Normal 3 17 3 5" xfId="15315" xr:uid="{00742B16-1E46-438E-871B-E3BCB32F05AB}"/>
    <cellStyle name="Normal 3 17 4" xfId="15316" xr:uid="{DF459C5A-9C30-4613-8773-5189EC35CB43}"/>
    <cellStyle name="Normal 3 17 4 2" xfId="15317" xr:uid="{354ACAF2-13E5-4675-8A54-157AC747147C}"/>
    <cellStyle name="Normal 3 17 4 2 2" xfId="15318" xr:uid="{08392D76-23CB-4A14-ABED-E46C42F08119}"/>
    <cellStyle name="Normal 3 17 4 2 2 2" xfId="15319" xr:uid="{E93A722B-38E2-4794-97E2-DB32B877B299}"/>
    <cellStyle name="Normal 3 17 4 2 3" xfId="15320" xr:uid="{B15FF2F5-9B83-4595-90F3-86AA9C927E27}"/>
    <cellStyle name="Normal 3 17 4 3" xfId="15321" xr:uid="{F92F9437-2BA1-41AC-B27D-EB98270E6464}"/>
    <cellStyle name="Normal 3 17 4 3 2" xfId="15322" xr:uid="{670F938E-AE04-454D-A939-A125E7CFC2C0}"/>
    <cellStyle name="Normal 3 17 4 3 2 2" xfId="15323" xr:uid="{22939DD0-6838-47A9-AF8D-3633AB26A8BE}"/>
    <cellStyle name="Normal 3 17 4 3 3" xfId="15324" xr:uid="{D2505C32-4CC8-4E2A-8193-71315431AA63}"/>
    <cellStyle name="Normal 3 17 4 4" xfId="15325" xr:uid="{400D8CB2-078C-4145-8761-D914A794128B}"/>
    <cellStyle name="Normal 3 17 4 4 2" xfId="15326" xr:uid="{533F678F-1583-448E-84AE-2360E8628B38}"/>
    <cellStyle name="Normal 3 17 4 5" xfId="15327" xr:uid="{A6930EDD-86DD-46B6-9E08-AEB36F4141FE}"/>
    <cellStyle name="Normal 3 17 5" xfId="15328" xr:uid="{69260A9C-3DCF-4E6B-B639-5D24DAC5F187}"/>
    <cellStyle name="Normal 3 17 5 2" xfId="15329" xr:uid="{C007121C-A8C3-41AC-9BC3-2DF5C3CADF7F}"/>
    <cellStyle name="Normal 3 17 5 2 2" xfId="15330" xr:uid="{AF6E0756-62B3-4337-A652-18AA71428A53}"/>
    <cellStyle name="Normal 3 17 5 2 2 2" xfId="15331" xr:uid="{00D30EEB-5DCD-4A7B-80F6-1AEFC23421BA}"/>
    <cellStyle name="Normal 3 17 5 2 3" xfId="15332" xr:uid="{336FA333-AB05-430B-9313-05BD6568E4D6}"/>
    <cellStyle name="Normal 3 17 5 3" xfId="15333" xr:uid="{557BCB7C-F6FB-4D51-BBCA-1EB84DDB6C7E}"/>
    <cellStyle name="Normal 3 17 5 3 2" xfId="15334" xr:uid="{A5749282-2CEA-48B3-9AC5-57003A158100}"/>
    <cellStyle name="Normal 3 17 5 3 2 2" xfId="15335" xr:uid="{A9F41F0B-9DBC-4B57-94F1-E3253094D1B2}"/>
    <cellStyle name="Normal 3 17 5 3 3" xfId="15336" xr:uid="{CFD51587-6770-4D9A-BA9D-36184D95EC5D}"/>
    <cellStyle name="Normal 3 17 5 4" xfId="15337" xr:uid="{2CAFBA49-C626-4E15-AB59-53ECA2CAA10F}"/>
    <cellStyle name="Normal 3 17 5 4 2" xfId="15338" xr:uid="{64194A69-F5C4-42A7-9440-9BC789CF70E3}"/>
    <cellStyle name="Normal 3 17 5 5" xfId="15339" xr:uid="{1779BF69-1A48-439B-AD25-10CF7F978A5B}"/>
    <cellStyle name="Normal 3 17 6" xfId="15340" xr:uid="{0C8569B4-7344-407E-8E6B-AE6987ECEDAC}"/>
    <cellStyle name="Normal 3 17 6 2" xfId="15341" xr:uid="{C02364DD-2A8A-4D02-BC0F-4CE036B1D076}"/>
    <cellStyle name="Normal 3 17 6 2 2" xfId="15342" xr:uid="{604EE703-8262-4C23-8B15-AA2FED85C1B6}"/>
    <cellStyle name="Normal 3 17 6 3" xfId="15343" xr:uid="{6481D544-649C-45A4-A6C3-BC7B6A2525A9}"/>
    <cellStyle name="Normal 3 17 7" xfId="15344" xr:uid="{903AD8B5-FF76-4F2F-BD9F-8340793F03CB}"/>
    <cellStyle name="Normal 3 17 7 2" xfId="15345" xr:uid="{A1EB97D9-D5F4-4D2C-8844-F1FBDD744555}"/>
    <cellStyle name="Normal 3 17 7 2 2" xfId="15346" xr:uid="{FDCF4DF9-A8AC-4816-B612-040494D5EB59}"/>
    <cellStyle name="Normal 3 17 7 3" xfId="15347" xr:uid="{CA36CEC9-C1D4-4223-B97B-AD3A9E823A9C}"/>
    <cellStyle name="Normal 3 17 8" xfId="15348" xr:uid="{3B36308E-50FF-4A14-81D7-30B0A653B7F5}"/>
    <cellStyle name="Normal 3 17 8 2" xfId="15349" xr:uid="{23FA2A4E-E4BA-48CF-ABFE-15F5085F64C1}"/>
    <cellStyle name="Normal 3 17 9" xfId="15350" xr:uid="{8A4ED1AA-DC32-45FE-9311-105896805B93}"/>
    <cellStyle name="Normal 3 17_05DS" xfId="15351" xr:uid="{DBEE15D8-D085-4B9B-9F08-8C7A12CCD3EC}"/>
    <cellStyle name="Normal 3 170" xfId="15352" xr:uid="{9B79884E-D71F-4423-B1C9-4F08B5FB5ACE}"/>
    <cellStyle name="Normal 3 170 2" xfId="15353" xr:uid="{A249D990-B9BE-4338-81CB-BA644DE60B7E}"/>
    <cellStyle name="Normal 3 170 2 2" xfId="15354" xr:uid="{953F49D1-A3E0-477A-8D49-B251436395F4}"/>
    <cellStyle name="Normal 3 170 2 2 2" xfId="15355" xr:uid="{0315EC4F-CDBA-49BA-9208-C4CEBDCAF213}"/>
    <cellStyle name="Normal 3 170 2 2 2 2" xfId="15356" xr:uid="{77B62850-5DEE-462B-9056-15FBE7EDECAF}"/>
    <cellStyle name="Normal 3 170 2 2 2 2 2" xfId="15357" xr:uid="{D2CF9DD1-90BB-427D-ACDA-5F41E9639643}"/>
    <cellStyle name="Normal 3 170 2 2 2 3" xfId="15358" xr:uid="{97B09213-5796-4C22-AC82-E50083BBBA8E}"/>
    <cellStyle name="Normal 3 170 2 2 3" xfId="15359" xr:uid="{290E77AD-F339-4FA8-A0E8-264DF0F6BB9F}"/>
    <cellStyle name="Normal 3 170 2 2 3 2" xfId="15360" xr:uid="{B12B7FB3-9736-402E-8ECA-75DFDECFCA79}"/>
    <cellStyle name="Normal 3 170 2 2 3 2 2" xfId="15361" xr:uid="{A9AE0139-FD88-455E-A466-411F24A84935}"/>
    <cellStyle name="Normal 3 170 2 2 3 3" xfId="15362" xr:uid="{A4EA5F18-621D-41AB-BD5C-F292CE360945}"/>
    <cellStyle name="Normal 3 170 2 2 4" xfId="15363" xr:uid="{663BE63C-B77D-4CE9-95E0-F8C9F6D987EB}"/>
    <cellStyle name="Normal 3 170 2 2 4 2" xfId="15364" xr:uid="{F2CA094D-46A5-47CD-A6FD-F9F3B3D0950E}"/>
    <cellStyle name="Normal 3 170 2 2 5" xfId="15365" xr:uid="{04322CB6-8B6C-4AB0-9180-2834B9765E22}"/>
    <cellStyle name="Normal 3 170 2 3" xfId="15366" xr:uid="{7065C607-761B-4AA2-9F63-D7F70C645435}"/>
    <cellStyle name="Normal 3 170 2 3 2" xfId="15367" xr:uid="{1DEC7BEE-CA91-44E8-B11E-1EAC7E2A88CE}"/>
    <cellStyle name="Normal 3 170 2 3 2 2" xfId="15368" xr:uid="{388B072A-0778-4E37-BBD6-8E6BAD88C9DC}"/>
    <cellStyle name="Normal 3 170 2 3 2 2 2" xfId="15369" xr:uid="{076D340F-C7DD-42E4-BE49-53B4D7F5422C}"/>
    <cellStyle name="Normal 3 170 2 3 2 3" xfId="15370" xr:uid="{D614CAB2-7673-4820-8CD8-3A1FF8D3606D}"/>
    <cellStyle name="Normal 3 170 2 3 3" xfId="15371" xr:uid="{096436B2-EB08-42AF-A015-22956695F6B3}"/>
    <cellStyle name="Normal 3 170 2 3 3 2" xfId="15372" xr:uid="{00810BDD-6A8F-4AC8-89BB-8B78CD0EC0A4}"/>
    <cellStyle name="Normal 3 170 2 3 3 2 2" xfId="15373" xr:uid="{696493A9-126F-42E0-BE6F-34BB63D010B9}"/>
    <cellStyle name="Normal 3 170 2 3 3 3" xfId="15374" xr:uid="{3EE4A3ED-76BF-41A1-90CE-D2DC265EED1E}"/>
    <cellStyle name="Normal 3 170 2 3 4" xfId="15375" xr:uid="{C9D42B7C-A2C3-4EE9-BAA2-8EA9FB87C085}"/>
    <cellStyle name="Normal 3 170 2 3 4 2" xfId="15376" xr:uid="{7F89C63A-754B-4245-B532-6EEE76840458}"/>
    <cellStyle name="Normal 3 170 2 3 5" xfId="15377" xr:uid="{8855D8CE-50E4-4C71-B828-85593B02A84E}"/>
    <cellStyle name="Normal 3 170 2 4" xfId="15378" xr:uid="{F3E6AAC3-6C87-4D9A-8D05-913DAB4CBC1C}"/>
    <cellStyle name="Normal 3 170 2 4 2" xfId="15379" xr:uid="{265FD615-55BD-4B98-BD41-67096B454284}"/>
    <cellStyle name="Normal 3 170 2 4 2 2" xfId="15380" xr:uid="{1D8CD740-9854-47ED-8227-F73ABF64E0EC}"/>
    <cellStyle name="Normal 3 170 2 4 2 2 2" xfId="15381" xr:uid="{143C4026-8074-4563-B14A-36C1335F9852}"/>
    <cellStyle name="Normal 3 170 2 4 2 3" xfId="15382" xr:uid="{AD70C22C-59F9-4A60-AA8F-A5EE9E832CEA}"/>
    <cellStyle name="Normal 3 170 2 4 3" xfId="15383" xr:uid="{75F26D3F-6969-444E-9FE6-14094208198D}"/>
    <cellStyle name="Normal 3 170 2 4 3 2" xfId="15384" xr:uid="{B4C79146-F1FB-4195-9B08-92A8A1AF280F}"/>
    <cellStyle name="Normal 3 170 2 4 3 2 2" xfId="15385" xr:uid="{DDDBBE92-4445-4FDB-A606-3FC5FCAF9378}"/>
    <cellStyle name="Normal 3 170 2 4 3 3" xfId="15386" xr:uid="{F64ABD37-317A-4204-BD27-9623357BF8ED}"/>
    <cellStyle name="Normal 3 170 2 4 4" xfId="15387" xr:uid="{9301E123-6B9F-4A4C-9E11-CD48E88197A5}"/>
    <cellStyle name="Normal 3 170 2 4 4 2" xfId="15388" xr:uid="{2FFE8B36-A88E-4144-B759-038BD6C14A29}"/>
    <cellStyle name="Normal 3 170 2 4 5" xfId="15389" xr:uid="{34C6C2D0-5049-443F-973D-099B4454E147}"/>
    <cellStyle name="Normal 3 170 2 5" xfId="15390" xr:uid="{11E0C8A9-7CC3-466F-B958-0BE3FEB0751C}"/>
    <cellStyle name="Normal 3 170 2 5 2" xfId="15391" xr:uid="{DF010E48-2325-4F71-81AA-9BDD1D03685C}"/>
    <cellStyle name="Normal 3 170 2 5 2 2" xfId="15392" xr:uid="{4D5207CA-DDEE-4C60-B1E6-400D8BE85960}"/>
    <cellStyle name="Normal 3 170 2 5 3" xfId="15393" xr:uid="{8108DE33-B51B-4B4A-8C81-F5413746CEE0}"/>
    <cellStyle name="Normal 3 170 2 6" xfId="15394" xr:uid="{98E233B6-96B8-4D3F-A7E4-5FC1FBABE791}"/>
    <cellStyle name="Normal 3 170 2 6 2" xfId="15395" xr:uid="{8A06C570-D675-446C-BA15-ED6CE20AF41A}"/>
    <cellStyle name="Normal 3 170 2 6 2 2" xfId="15396" xr:uid="{5E632DF6-2B5E-4608-AAF8-89989B4A2809}"/>
    <cellStyle name="Normal 3 170 2 6 3" xfId="15397" xr:uid="{0DD13CC1-FFED-44E8-A3F6-DC371CD882C7}"/>
    <cellStyle name="Normal 3 170 2 7" xfId="15398" xr:uid="{1BD4BB99-DFC2-47D3-9E42-D8A0233708BF}"/>
    <cellStyle name="Normal 3 170 2 7 2" xfId="15399" xr:uid="{6F5E9F2C-E31F-44A9-82C3-C66A20861AC3}"/>
    <cellStyle name="Normal 3 170 2 8" xfId="15400" xr:uid="{8647500B-DA97-4438-9D91-6EE07AB77670}"/>
    <cellStyle name="Normal 3 170 2_15NS" xfId="15401" xr:uid="{483ACA1F-4012-44C0-9171-3F4D34AB43EE}"/>
    <cellStyle name="Normal 3 170 3" xfId="15402" xr:uid="{0465951E-3098-4890-BEFE-64BE3D702730}"/>
    <cellStyle name="Normal 3 170 3 2" xfId="15403" xr:uid="{0911A500-F0AB-4B21-92EC-1C4FD6D92647}"/>
    <cellStyle name="Normal 3 170 3 2 2" xfId="15404" xr:uid="{8E477195-559E-4EF2-9D19-14B7A5637B50}"/>
    <cellStyle name="Normal 3 170 3 2 2 2" xfId="15405" xr:uid="{E3B33B20-A843-4596-A8E7-2AE5943F06F5}"/>
    <cellStyle name="Normal 3 170 3 2 3" xfId="15406" xr:uid="{FAED37AA-0DFA-40C8-A885-25D9557D76C2}"/>
    <cellStyle name="Normal 3 170 3 3" xfId="15407" xr:uid="{5266BA1D-4878-4E1E-AA6A-96D995295832}"/>
    <cellStyle name="Normal 3 170 3 3 2" xfId="15408" xr:uid="{FA5E339C-5F4C-42F9-91A6-0AB524036288}"/>
    <cellStyle name="Normal 3 170 3 3 2 2" xfId="15409" xr:uid="{9738F67C-1341-46D9-A3FE-F6B014AA5756}"/>
    <cellStyle name="Normal 3 170 3 3 3" xfId="15410" xr:uid="{5523C456-EE37-4831-BD22-EE8D110831AF}"/>
    <cellStyle name="Normal 3 170 3 4" xfId="15411" xr:uid="{A60B2743-653B-45D5-A15B-C74D2373C704}"/>
    <cellStyle name="Normal 3 170 3 4 2" xfId="15412" xr:uid="{86C2C639-B3E4-46D4-8BCE-53527D6C3066}"/>
    <cellStyle name="Normal 3 170 3 5" xfId="15413" xr:uid="{C73B31FA-B6FC-41AF-8F6D-71CB805719FB}"/>
    <cellStyle name="Normal 3 170 4" xfId="15414" xr:uid="{5E6F3DB1-816B-444B-B6E2-99B6E00C7406}"/>
    <cellStyle name="Normal 3 170 4 2" xfId="15415" xr:uid="{48F432F5-088B-4D86-AF43-0D9735A37EFA}"/>
    <cellStyle name="Normal 3 170 4 2 2" xfId="15416" xr:uid="{1283271B-C688-4AD4-9872-B08E4C5D1BE8}"/>
    <cellStyle name="Normal 3 170 4 2 2 2" xfId="15417" xr:uid="{EAE60F54-4466-4329-AFBC-294DD322FA53}"/>
    <cellStyle name="Normal 3 170 4 2 3" xfId="15418" xr:uid="{3CEBA4EE-592A-4265-AF04-A19D0C485E5D}"/>
    <cellStyle name="Normal 3 170 4 3" xfId="15419" xr:uid="{F9D2C0F6-97F9-4485-817D-BDFB3CC4F7F1}"/>
    <cellStyle name="Normal 3 170 4 3 2" xfId="15420" xr:uid="{14D5DC58-4514-4B2D-BB71-FC4B37A88542}"/>
    <cellStyle name="Normal 3 170 4 3 2 2" xfId="15421" xr:uid="{D237B90F-8F82-4442-8E30-7158FE0D99F8}"/>
    <cellStyle name="Normal 3 170 4 3 3" xfId="15422" xr:uid="{D76E3284-85EA-4FBC-B68B-693F15566627}"/>
    <cellStyle name="Normal 3 170 4 4" xfId="15423" xr:uid="{7041C8F4-4E60-4407-98AB-E3AC649AF686}"/>
    <cellStyle name="Normal 3 170 4 4 2" xfId="15424" xr:uid="{76892571-EA15-4FAE-8145-CF8DF2F1434A}"/>
    <cellStyle name="Normal 3 170 4 5" xfId="15425" xr:uid="{074BAFF6-B3C0-4DDA-9878-D60D46C0CC5A}"/>
    <cellStyle name="Normal 3 170 5" xfId="15426" xr:uid="{5C6095D4-1356-46AA-900F-AAF012A20FBC}"/>
    <cellStyle name="Normal 3 170 5 2" xfId="15427" xr:uid="{764CB959-DC08-48FA-8354-440049A4CB7B}"/>
    <cellStyle name="Normal 3 170 5 2 2" xfId="15428" xr:uid="{5433A2BE-54C4-4B6F-80F0-D9F5F07B1E0F}"/>
    <cellStyle name="Normal 3 170 5 2 2 2" xfId="15429" xr:uid="{D394C353-1969-4600-AF0C-0221D93BFC14}"/>
    <cellStyle name="Normal 3 170 5 2 3" xfId="15430" xr:uid="{0747629C-33EC-4F61-BB3D-815945256E53}"/>
    <cellStyle name="Normal 3 170 5 3" xfId="15431" xr:uid="{F4163468-66C5-4F99-98F9-7B0CF1BB84B4}"/>
    <cellStyle name="Normal 3 170 5 3 2" xfId="15432" xr:uid="{BF566C49-3345-45FE-BFDA-830B6AF1BBAA}"/>
    <cellStyle name="Normal 3 170 5 3 2 2" xfId="15433" xr:uid="{CB547771-CDFB-4B2D-BD17-9FFFCF8939B8}"/>
    <cellStyle name="Normal 3 170 5 3 3" xfId="15434" xr:uid="{A065E77B-4226-47F0-BFB1-962C6C930CB1}"/>
    <cellStyle name="Normal 3 170 5 4" xfId="15435" xr:uid="{736C6DC8-72A2-48EE-A5B1-7453FF99173D}"/>
    <cellStyle name="Normal 3 170 5 4 2" xfId="15436" xr:uid="{F2FFCBF2-1875-4473-AFEC-E17D654E7E37}"/>
    <cellStyle name="Normal 3 170 5 5" xfId="15437" xr:uid="{AA3BF177-61B6-480F-AA7F-DF8FF0C462C9}"/>
    <cellStyle name="Normal 3 170 6" xfId="15438" xr:uid="{FB78CC3C-5B93-4FA3-B9D0-83232A07BAA0}"/>
    <cellStyle name="Normal 3 170 6 2" xfId="15439" xr:uid="{3FE42783-17D0-43A5-994D-A73887E2D991}"/>
    <cellStyle name="Normal 3 170 6 2 2" xfId="15440" xr:uid="{F61CB639-5DE5-44B7-A9BE-6BEA7F678D4F}"/>
    <cellStyle name="Normal 3 170 6 3" xfId="15441" xr:uid="{A2A8AC79-D86C-4451-BEAC-271C429B1EBF}"/>
    <cellStyle name="Normal 3 170 7" xfId="15442" xr:uid="{70F82053-C960-4B4A-9104-EFB67D14BEE9}"/>
    <cellStyle name="Normal 3 170 7 2" xfId="15443" xr:uid="{56E39C64-CE70-46D1-97D6-7904AFD1DE97}"/>
    <cellStyle name="Normal 3 170 7 2 2" xfId="15444" xr:uid="{E4B20043-8E93-4FBF-9BD3-376CAD47F567}"/>
    <cellStyle name="Normal 3 170 7 3" xfId="15445" xr:uid="{3C3EF155-6D12-4809-9A67-BD2E126E6C3C}"/>
    <cellStyle name="Normal 3 170 8" xfId="15446" xr:uid="{50CFA5BE-2F99-4211-9343-1E291B9EEA37}"/>
    <cellStyle name="Normal 3 170 8 2" xfId="15447" xr:uid="{E8432C21-DB00-409C-B0B1-10A2AB5FD75B}"/>
    <cellStyle name="Normal 3 170 9" xfId="15448" xr:uid="{6A33837B-23A1-4709-9E06-0893FE525FD2}"/>
    <cellStyle name="Normal 3 170_05DS" xfId="15449" xr:uid="{39A6843B-56B1-4251-A08C-AE2AA653D964}"/>
    <cellStyle name="Normal 3 171" xfId="15450" xr:uid="{74FC8569-58CA-4876-B4BD-1EC82D3DED40}"/>
    <cellStyle name="Normal 3 171 2" xfId="15451" xr:uid="{887081EF-8FC9-4951-8795-2638777EE0B0}"/>
    <cellStyle name="Normal 3 171 2 2" xfId="15452" xr:uid="{F49C7028-8F57-4761-AE1B-8CA70FA5E8B2}"/>
    <cellStyle name="Normal 3 171 2 2 2" xfId="15453" xr:uid="{6B63EF80-E364-43C5-BCC4-4D7CAD1C03C2}"/>
    <cellStyle name="Normal 3 171 2 2 2 2" xfId="15454" xr:uid="{6987D9E4-39E9-4086-8E67-C3109A22C12E}"/>
    <cellStyle name="Normal 3 171 2 2 2 2 2" xfId="15455" xr:uid="{CD769A3D-64A1-40F6-9BAF-CC322FACFD19}"/>
    <cellStyle name="Normal 3 171 2 2 2 3" xfId="15456" xr:uid="{C30D240A-DDC5-4C0C-9805-6153C3309D73}"/>
    <cellStyle name="Normal 3 171 2 2 3" xfId="15457" xr:uid="{B7ABDC16-1A2C-4066-8A5D-37854D250BDC}"/>
    <cellStyle name="Normal 3 171 2 2 3 2" xfId="15458" xr:uid="{1470EFDD-7261-4A2D-8B5C-55035BF5D242}"/>
    <cellStyle name="Normal 3 171 2 2 3 2 2" xfId="15459" xr:uid="{3C11617B-B596-403D-A3E0-EA9966C8C758}"/>
    <cellStyle name="Normal 3 171 2 2 3 3" xfId="15460" xr:uid="{57D19B34-A4F6-420D-B099-2FB897E77F5E}"/>
    <cellStyle name="Normal 3 171 2 2 4" xfId="15461" xr:uid="{2B34BA50-FA01-4A90-AAF2-21760A33DD8F}"/>
    <cellStyle name="Normal 3 171 2 2 4 2" xfId="15462" xr:uid="{8C3347E3-DD00-4810-8F73-8FDC0C587425}"/>
    <cellStyle name="Normal 3 171 2 2 5" xfId="15463" xr:uid="{1E283159-824D-4BA0-95F8-744899323BC0}"/>
    <cellStyle name="Normal 3 171 2 3" xfId="15464" xr:uid="{3236054A-C403-442C-8A4D-3A5EF6FD198D}"/>
    <cellStyle name="Normal 3 171 2 3 2" xfId="15465" xr:uid="{1A53EC0E-7B56-415C-935A-F2821A9F3746}"/>
    <cellStyle name="Normal 3 171 2 3 2 2" xfId="15466" xr:uid="{800D0D07-C396-4F84-BB76-863E3F47DAB7}"/>
    <cellStyle name="Normal 3 171 2 3 2 2 2" xfId="15467" xr:uid="{15054E2B-D7F2-451E-9974-1CCFC5F3917D}"/>
    <cellStyle name="Normal 3 171 2 3 2 3" xfId="15468" xr:uid="{C5570037-AAEC-4F5E-96BC-136ABD5C5457}"/>
    <cellStyle name="Normal 3 171 2 3 3" xfId="15469" xr:uid="{5282EDE7-114C-497A-8FD9-60B19123E495}"/>
    <cellStyle name="Normal 3 171 2 3 3 2" xfId="15470" xr:uid="{3BE3C69C-3E25-4A6F-BEF7-B28E9617EF8B}"/>
    <cellStyle name="Normal 3 171 2 3 3 2 2" xfId="15471" xr:uid="{0CAC550E-C30D-42BE-A74B-99CA9A6C66E0}"/>
    <cellStyle name="Normal 3 171 2 3 3 3" xfId="15472" xr:uid="{B6C70516-465D-4BE5-BDED-A9E1C6020B5F}"/>
    <cellStyle name="Normal 3 171 2 3 4" xfId="15473" xr:uid="{6CFB6872-C8BA-4161-9D3A-5BC9EC71C2A6}"/>
    <cellStyle name="Normal 3 171 2 3 4 2" xfId="15474" xr:uid="{DC0547CD-A5B6-4A43-994E-C13DA9F177A3}"/>
    <cellStyle name="Normal 3 171 2 3 5" xfId="15475" xr:uid="{F8A5F322-2A3F-493E-BE56-D671491FC94D}"/>
    <cellStyle name="Normal 3 171 2 4" xfId="15476" xr:uid="{6692A834-20B7-424B-9585-FBE8966AEB90}"/>
    <cellStyle name="Normal 3 171 2 4 2" xfId="15477" xr:uid="{3323A47F-729A-45D7-B7DF-E99C8E689B92}"/>
    <cellStyle name="Normal 3 171 2 4 2 2" xfId="15478" xr:uid="{DA9A0DB6-3504-4295-8669-F84D382020C8}"/>
    <cellStyle name="Normal 3 171 2 4 2 2 2" xfId="15479" xr:uid="{091E066B-57A3-497F-B1C6-43695873DA21}"/>
    <cellStyle name="Normal 3 171 2 4 2 3" xfId="15480" xr:uid="{D1C7F215-84D9-4705-BF0E-4C72DF526AC2}"/>
    <cellStyle name="Normal 3 171 2 4 3" xfId="15481" xr:uid="{EFFC675C-A875-4948-80D2-704E75C1C49B}"/>
    <cellStyle name="Normal 3 171 2 4 3 2" xfId="15482" xr:uid="{8687C8EF-8E1F-44D4-B841-03ADD53C189E}"/>
    <cellStyle name="Normal 3 171 2 4 3 2 2" xfId="15483" xr:uid="{4A418865-2BAE-4B0F-9C7D-EC9880D93A96}"/>
    <cellStyle name="Normal 3 171 2 4 3 3" xfId="15484" xr:uid="{BD7FF085-D1A7-478A-B886-15F306876E33}"/>
    <cellStyle name="Normal 3 171 2 4 4" xfId="15485" xr:uid="{45C48F45-51F4-4CA0-B8CE-A02DF3B5BFD1}"/>
    <cellStyle name="Normal 3 171 2 4 4 2" xfId="15486" xr:uid="{DAFBF40D-199D-49D8-A82A-7CD4F9218DF6}"/>
    <cellStyle name="Normal 3 171 2 4 5" xfId="15487" xr:uid="{F9F1A746-9E3D-490A-B94D-736EF30286F1}"/>
    <cellStyle name="Normal 3 171 2 5" xfId="15488" xr:uid="{31F378C5-9234-4337-A24D-3BAF29549659}"/>
    <cellStyle name="Normal 3 171 2 5 2" xfId="15489" xr:uid="{A7A26B68-4C26-4136-98D1-C8C9FEC1D83F}"/>
    <cellStyle name="Normal 3 171 2 5 2 2" xfId="15490" xr:uid="{E3BBDFB0-34AD-4EE6-8239-66269AA350B7}"/>
    <cellStyle name="Normal 3 171 2 5 3" xfId="15491" xr:uid="{F56AD546-0CEF-488C-A7C5-ADF3353D74D7}"/>
    <cellStyle name="Normal 3 171 2 6" xfId="15492" xr:uid="{459E1462-C885-42EB-8C2C-03C1044002D1}"/>
    <cellStyle name="Normal 3 171 2 6 2" xfId="15493" xr:uid="{7594D043-0481-4002-B93C-1D2D11668413}"/>
    <cellStyle name="Normal 3 171 2 6 2 2" xfId="15494" xr:uid="{FBA04580-4F38-4E3D-B990-DD09087FF1ED}"/>
    <cellStyle name="Normal 3 171 2 6 3" xfId="15495" xr:uid="{5602101F-2E5A-4CA0-9667-D70DE469A71F}"/>
    <cellStyle name="Normal 3 171 2 7" xfId="15496" xr:uid="{943120DF-8271-4BF7-85D6-DFBE1B819B31}"/>
    <cellStyle name="Normal 3 171 2 7 2" xfId="15497" xr:uid="{CE0ECC9E-1BA4-44BF-B7A9-8EC1A720A32E}"/>
    <cellStyle name="Normal 3 171 2 8" xfId="15498" xr:uid="{C0CD0AA7-14BD-418E-9450-11D4558EA2B0}"/>
    <cellStyle name="Normal 3 171 2_15NS" xfId="15499" xr:uid="{C21E9352-4F44-4BAF-97C8-424510166398}"/>
    <cellStyle name="Normal 3 171 3" xfId="15500" xr:uid="{671F89A8-1463-4417-9023-21AD8A710AE3}"/>
    <cellStyle name="Normal 3 171 3 2" xfId="15501" xr:uid="{7F1B9AF8-0A54-4F78-A7DE-A0C351AFCDFA}"/>
    <cellStyle name="Normal 3 171 3 2 2" xfId="15502" xr:uid="{0CC49CA2-817D-4926-A59C-FB0931638B4C}"/>
    <cellStyle name="Normal 3 171 3 2 2 2" xfId="15503" xr:uid="{953FC51C-AB18-4394-9667-FBD794F4BC5E}"/>
    <cellStyle name="Normal 3 171 3 2 3" xfId="15504" xr:uid="{D2651AB6-C6C6-4FDB-8E3F-F457B1944CF5}"/>
    <cellStyle name="Normal 3 171 3 3" xfId="15505" xr:uid="{34A6863E-4B00-469A-948D-D1E99F351C19}"/>
    <cellStyle name="Normal 3 171 3 3 2" xfId="15506" xr:uid="{602D728B-EF04-4F12-A57A-60C56C5C206C}"/>
    <cellStyle name="Normal 3 171 3 3 2 2" xfId="15507" xr:uid="{D08AB463-6EB0-436B-ADD6-052116C50ECB}"/>
    <cellStyle name="Normal 3 171 3 3 3" xfId="15508" xr:uid="{201C4BE5-8AFE-4A26-A88D-F1A0C6171ACE}"/>
    <cellStyle name="Normal 3 171 3 4" xfId="15509" xr:uid="{69213DEB-40EF-4E46-8EB0-95ABA03DF3C4}"/>
    <cellStyle name="Normal 3 171 3 4 2" xfId="15510" xr:uid="{59D26163-C9CF-4F89-B78B-DF3C4ACB00F0}"/>
    <cellStyle name="Normal 3 171 3 5" xfId="15511" xr:uid="{0E5C856E-872A-4989-B75D-8F6C08F1B73B}"/>
    <cellStyle name="Normal 3 171 4" xfId="15512" xr:uid="{0E1A7314-BB9F-41C6-8C00-7EB9D370585E}"/>
    <cellStyle name="Normal 3 171 4 2" xfId="15513" xr:uid="{848E89B0-6E01-4B7A-8217-104D3B93801A}"/>
    <cellStyle name="Normal 3 171 4 2 2" xfId="15514" xr:uid="{AA040426-09C5-48C9-BF3A-9EB07A37BFA0}"/>
    <cellStyle name="Normal 3 171 4 2 2 2" xfId="15515" xr:uid="{D1F13CA7-191A-432F-8E17-DEFFF5A9EF0F}"/>
    <cellStyle name="Normal 3 171 4 2 3" xfId="15516" xr:uid="{486E7DD3-AB57-4C81-8D02-448BDDE9426E}"/>
    <cellStyle name="Normal 3 171 4 3" xfId="15517" xr:uid="{B0CF28F0-3ED6-4324-B964-F2506EEFF455}"/>
    <cellStyle name="Normal 3 171 4 3 2" xfId="15518" xr:uid="{9A7C5822-1D54-4223-9F9C-3F62B0D6C4F5}"/>
    <cellStyle name="Normal 3 171 4 3 2 2" xfId="15519" xr:uid="{DC25AAD6-F903-46DE-93C3-8A3517D701CC}"/>
    <cellStyle name="Normal 3 171 4 3 3" xfId="15520" xr:uid="{B067EF91-FABE-40F2-9E8B-EF7777E5614F}"/>
    <cellStyle name="Normal 3 171 4 4" xfId="15521" xr:uid="{D3CE9B9B-3B21-4B26-BFD7-06E1F43188A4}"/>
    <cellStyle name="Normal 3 171 4 4 2" xfId="15522" xr:uid="{46C79843-32BF-492D-8C97-5D4A03202FA3}"/>
    <cellStyle name="Normal 3 171 4 5" xfId="15523" xr:uid="{475C5005-10A4-4974-95E6-7B513B32CAAE}"/>
    <cellStyle name="Normal 3 171 5" xfId="15524" xr:uid="{E7978CC9-D55E-4436-9DBD-4C01273F0734}"/>
    <cellStyle name="Normal 3 171 5 2" xfId="15525" xr:uid="{7770DCE9-0400-440B-91F1-CDF32245505E}"/>
    <cellStyle name="Normal 3 171 5 2 2" xfId="15526" xr:uid="{9546D71D-849E-4714-BDFB-D6B7A1AFC3FF}"/>
    <cellStyle name="Normal 3 171 5 2 2 2" xfId="15527" xr:uid="{320786C1-56B6-4E5C-A07A-F6AFBED168F1}"/>
    <cellStyle name="Normal 3 171 5 2 3" xfId="15528" xr:uid="{09D0EEBC-343E-43CF-B770-B71677768299}"/>
    <cellStyle name="Normal 3 171 5 3" xfId="15529" xr:uid="{B63AA1AD-B9B9-4627-AE5A-AAAA4E94BC49}"/>
    <cellStyle name="Normal 3 171 5 3 2" xfId="15530" xr:uid="{F73C2BF6-64AD-4F20-B306-239979A1C118}"/>
    <cellStyle name="Normal 3 171 5 3 2 2" xfId="15531" xr:uid="{57CE9786-08DC-48FB-B47C-71529880F764}"/>
    <cellStyle name="Normal 3 171 5 3 3" xfId="15532" xr:uid="{7CB04883-FE85-4B16-B4ED-CDBB1FF84A61}"/>
    <cellStyle name="Normal 3 171 5 4" xfId="15533" xr:uid="{D8EB49DE-AFB5-4435-AAA6-C26936B140A8}"/>
    <cellStyle name="Normal 3 171 5 4 2" xfId="15534" xr:uid="{3ABEB709-B582-498A-A66C-7825DA4E26C6}"/>
    <cellStyle name="Normal 3 171 5 5" xfId="15535" xr:uid="{BBDD6B02-98A6-41B3-A15F-3ABA226BE1B3}"/>
    <cellStyle name="Normal 3 171 6" xfId="15536" xr:uid="{07D2B5B7-84DE-4B47-BB96-57DE8ABB08FD}"/>
    <cellStyle name="Normal 3 171 6 2" xfId="15537" xr:uid="{C0EE2E6B-BD7F-4D75-B1A8-C12181C5029F}"/>
    <cellStyle name="Normal 3 171 6 2 2" xfId="15538" xr:uid="{1966AB94-BAA2-4850-9D86-0AC9C54BEC50}"/>
    <cellStyle name="Normal 3 171 6 3" xfId="15539" xr:uid="{0708D610-FAC8-4881-A143-D3B09F118FD1}"/>
    <cellStyle name="Normal 3 171 7" xfId="15540" xr:uid="{1EEA6C36-B017-49CC-BD6C-09071A2EDE5C}"/>
    <cellStyle name="Normal 3 171 7 2" xfId="15541" xr:uid="{45015CB9-E721-4C62-A359-6AC31DD9A6F1}"/>
    <cellStyle name="Normal 3 171 7 2 2" xfId="15542" xr:uid="{11C5C2BA-4F41-46D4-BA51-82BECF9BE019}"/>
    <cellStyle name="Normal 3 171 7 3" xfId="15543" xr:uid="{B14786D9-D2D3-4324-BC15-81BE6F4239DC}"/>
    <cellStyle name="Normal 3 171 8" xfId="15544" xr:uid="{02B20C89-3767-436B-AF34-D442FCE701A0}"/>
    <cellStyle name="Normal 3 171 8 2" xfId="15545" xr:uid="{F3FE3C2F-7D2E-4A90-8C0D-AB612762E199}"/>
    <cellStyle name="Normal 3 171 9" xfId="15546" xr:uid="{1AC6EB01-E345-42FD-9E31-2B59D446E858}"/>
    <cellStyle name="Normal 3 171_05DS" xfId="15547" xr:uid="{C5FD16E1-0FB0-4C3A-BA98-3554368799A3}"/>
    <cellStyle name="Normal 3 172" xfId="15548" xr:uid="{BFF2C007-65DD-4855-8B97-530202F80D14}"/>
    <cellStyle name="Normal 3 172 2" xfId="15549" xr:uid="{1449E4F7-2819-481E-A00E-7A56AD86261F}"/>
    <cellStyle name="Normal 3 172 2 2" xfId="15550" xr:uid="{4E461314-88AA-4D2F-A749-924C45DA5DCB}"/>
    <cellStyle name="Normal 3 172 2 2 2" xfId="15551" xr:uid="{78DA3DBD-2305-4CE3-9C24-4A08F8D734D4}"/>
    <cellStyle name="Normal 3 172 2 2 2 2" xfId="15552" xr:uid="{E6D8CE04-D425-46B8-8D9A-50B66242C1BD}"/>
    <cellStyle name="Normal 3 172 2 2 2 2 2" xfId="15553" xr:uid="{63010944-C157-466E-8BFE-FF8E1F4E6F21}"/>
    <cellStyle name="Normal 3 172 2 2 2 3" xfId="15554" xr:uid="{3A3EBBC0-4D12-4063-8AB9-EECE0064AB49}"/>
    <cellStyle name="Normal 3 172 2 2 3" xfId="15555" xr:uid="{D2235358-454B-40A3-A39B-42667C013EA2}"/>
    <cellStyle name="Normal 3 172 2 2 3 2" xfId="15556" xr:uid="{FD99585F-D2CC-46ED-9F10-086EA1A3DF1B}"/>
    <cellStyle name="Normal 3 172 2 2 3 2 2" xfId="15557" xr:uid="{292A03D2-4950-415B-9171-49749E8409C7}"/>
    <cellStyle name="Normal 3 172 2 2 3 3" xfId="15558" xr:uid="{2FB14249-8F55-4C63-93AC-177FB408FE5F}"/>
    <cellStyle name="Normal 3 172 2 2 4" xfId="15559" xr:uid="{766B25B1-9887-4A1D-96E4-23B88ABBE29F}"/>
    <cellStyle name="Normal 3 172 2 2 4 2" xfId="15560" xr:uid="{93148FB6-DF07-4F09-8769-B01025DAFF83}"/>
    <cellStyle name="Normal 3 172 2 2 5" xfId="15561" xr:uid="{0AD61688-9966-4ED8-8ADE-8694ED14EF33}"/>
    <cellStyle name="Normal 3 172 2 3" xfId="15562" xr:uid="{8A9F8B2D-1B0A-4C42-A264-7EBE1622D184}"/>
    <cellStyle name="Normal 3 172 2 3 2" xfId="15563" xr:uid="{2D096DA2-BC60-46D1-B9AE-CB6A517DEE3F}"/>
    <cellStyle name="Normal 3 172 2 3 2 2" xfId="15564" xr:uid="{4FD142AB-586A-4A85-BD03-A26F26842D46}"/>
    <cellStyle name="Normal 3 172 2 3 2 2 2" xfId="15565" xr:uid="{3712E5EB-34C6-4296-9DF5-0D50DFE326E5}"/>
    <cellStyle name="Normal 3 172 2 3 2 3" xfId="15566" xr:uid="{DC7994A9-56D0-4EA5-A15E-01B604065B7B}"/>
    <cellStyle name="Normal 3 172 2 3 3" xfId="15567" xr:uid="{C1D9611F-678E-4C7D-A321-8D8DB97C360A}"/>
    <cellStyle name="Normal 3 172 2 3 3 2" xfId="15568" xr:uid="{40EF8B19-7236-487F-920A-67A7EFAB33E0}"/>
    <cellStyle name="Normal 3 172 2 3 3 2 2" xfId="15569" xr:uid="{E3558A43-CDA4-4786-AD27-BFF1B8E6C4BC}"/>
    <cellStyle name="Normal 3 172 2 3 3 3" xfId="15570" xr:uid="{93C9BA49-217F-457F-8C7F-F6436B246A9D}"/>
    <cellStyle name="Normal 3 172 2 3 4" xfId="15571" xr:uid="{928119E4-E733-492A-83C0-C444E1843F15}"/>
    <cellStyle name="Normal 3 172 2 3 4 2" xfId="15572" xr:uid="{18505575-F21D-471C-A362-6A982FA5480D}"/>
    <cellStyle name="Normal 3 172 2 3 5" xfId="15573" xr:uid="{8BE274D8-F370-49DF-ABB9-E19BA52EC218}"/>
    <cellStyle name="Normal 3 172 2 4" xfId="15574" xr:uid="{AFEFEDD5-CD69-489D-851C-A509BFAE364E}"/>
    <cellStyle name="Normal 3 172 2 4 2" xfId="15575" xr:uid="{FE25AD3D-B3DB-4DC4-9D83-F532FF77A97F}"/>
    <cellStyle name="Normal 3 172 2 4 2 2" xfId="15576" xr:uid="{8974EA3D-6BC1-4EB5-BC18-08C8CA752903}"/>
    <cellStyle name="Normal 3 172 2 4 2 2 2" xfId="15577" xr:uid="{DEB1F07F-8A12-44F2-9184-C71F7EF7B27D}"/>
    <cellStyle name="Normal 3 172 2 4 2 3" xfId="15578" xr:uid="{4EC6EEA2-7BF6-4451-9650-195C50668054}"/>
    <cellStyle name="Normal 3 172 2 4 3" xfId="15579" xr:uid="{215557E3-92DE-4DF0-B041-D324CA25B281}"/>
    <cellStyle name="Normal 3 172 2 4 3 2" xfId="15580" xr:uid="{0B86F393-9F0A-4F0B-868F-D5724870EE14}"/>
    <cellStyle name="Normal 3 172 2 4 3 2 2" xfId="15581" xr:uid="{947BC61C-8E71-4996-8B9E-1EB0DDA35483}"/>
    <cellStyle name="Normal 3 172 2 4 3 3" xfId="15582" xr:uid="{0C058B1B-C055-40A8-B976-079992F99707}"/>
    <cellStyle name="Normal 3 172 2 4 4" xfId="15583" xr:uid="{C8E68E19-6E63-4189-9239-25FD67B2919C}"/>
    <cellStyle name="Normal 3 172 2 4 4 2" xfId="15584" xr:uid="{7A1A4B46-82A5-4C19-98AD-80ACD58BCF42}"/>
    <cellStyle name="Normal 3 172 2 4 5" xfId="15585" xr:uid="{4C49BAD2-143D-48A8-922A-2EA059382225}"/>
    <cellStyle name="Normal 3 172 2 5" xfId="15586" xr:uid="{0B9CE753-502D-4C70-9AA7-E14AD7F927CC}"/>
    <cellStyle name="Normal 3 172 2 5 2" xfId="15587" xr:uid="{66F8A9E3-AFE0-490D-8C1E-9819012E9C81}"/>
    <cellStyle name="Normal 3 172 2 5 2 2" xfId="15588" xr:uid="{B3881F27-8D2F-4F71-BF39-704B8BBFD877}"/>
    <cellStyle name="Normal 3 172 2 5 3" xfId="15589" xr:uid="{50AFFBA9-32A8-42BE-81FE-4D401BB01ECA}"/>
    <cellStyle name="Normal 3 172 2 6" xfId="15590" xr:uid="{AECFA3DB-6985-496B-B335-B11F178D4747}"/>
    <cellStyle name="Normal 3 172 2 6 2" xfId="15591" xr:uid="{2F694D69-0673-47A2-B350-18F72450AC9E}"/>
    <cellStyle name="Normal 3 172 2 6 2 2" xfId="15592" xr:uid="{309ED864-AD9E-4DE2-9F2F-5A3713670485}"/>
    <cellStyle name="Normal 3 172 2 6 3" xfId="15593" xr:uid="{ACB889F5-6BFC-4061-BA1C-8525B036C63F}"/>
    <cellStyle name="Normal 3 172 2 7" xfId="15594" xr:uid="{0BC8A2AE-AFA5-4638-AC36-582692E0369C}"/>
    <cellStyle name="Normal 3 172 2 7 2" xfId="15595" xr:uid="{74236F94-4AF0-4F65-9915-B0A3F801E273}"/>
    <cellStyle name="Normal 3 172 2 8" xfId="15596" xr:uid="{13CB3756-8413-4277-9247-1CB40F837690}"/>
    <cellStyle name="Normal 3 172 2_15NS" xfId="15597" xr:uid="{5E1BE2B2-3C28-4EA9-9D34-A00F8AE614B3}"/>
    <cellStyle name="Normal 3 172 3" xfId="15598" xr:uid="{1376B6ED-3C0B-4AF3-93CE-C38CA368F92B}"/>
    <cellStyle name="Normal 3 172 3 2" xfId="15599" xr:uid="{4E261E39-AA02-403C-94CE-679CF672F61F}"/>
    <cellStyle name="Normal 3 172 3 2 2" xfId="15600" xr:uid="{4F238700-2CCE-4617-84CA-9229F59ED1BB}"/>
    <cellStyle name="Normal 3 172 3 2 2 2" xfId="15601" xr:uid="{16A5D3A4-CB84-44C4-B333-6DD0730BAF9A}"/>
    <cellStyle name="Normal 3 172 3 2 3" xfId="15602" xr:uid="{CFDD589F-B475-4998-AA82-9B43D2B5539E}"/>
    <cellStyle name="Normal 3 172 3 3" xfId="15603" xr:uid="{AAF1CA86-6C99-44F2-B31B-09CADAE9DC29}"/>
    <cellStyle name="Normal 3 172 3 3 2" xfId="15604" xr:uid="{3BA22507-767A-498D-BC04-7778EDA3EE0B}"/>
    <cellStyle name="Normal 3 172 3 3 2 2" xfId="15605" xr:uid="{19F5B674-71D9-4F09-9D47-145DE83B6B00}"/>
    <cellStyle name="Normal 3 172 3 3 3" xfId="15606" xr:uid="{E5F0F9E8-B67D-496F-89CE-11A3901B39B7}"/>
    <cellStyle name="Normal 3 172 3 4" xfId="15607" xr:uid="{0CF69A7A-9B36-420A-9287-610D5EC3A26B}"/>
    <cellStyle name="Normal 3 172 3 4 2" xfId="15608" xr:uid="{4ABE04DA-6720-43A5-87EE-302EF0CED472}"/>
    <cellStyle name="Normal 3 172 3 5" xfId="15609" xr:uid="{071EBDC3-D444-46C3-8F74-E9C605043511}"/>
    <cellStyle name="Normal 3 172 4" xfId="15610" xr:uid="{6B235885-90B5-4512-A350-7F215B4BAC8E}"/>
    <cellStyle name="Normal 3 172 4 2" xfId="15611" xr:uid="{41AC662B-9429-4135-936E-88070030553C}"/>
    <cellStyle name="Normal 3 172 4 2 2" xfId="15612" xr:uid="{C871ED14-5686-42FF-BF0A-B4FB6BD7E295}"/>
    <cellStyle name="Normal 3 172 4 2 2 2" xfId="15613" xr:uid="{6CF7E5DF-2272-4F29-9CED-9AC756194EAF}"/>
    <cellStyle name="Normal 3 172 4 2 3" xfId="15614" xr:uid="{01198095-B05C-44AA-B24A-E9A131616731}"/>
    <cellStyle name="Normal 3 172 4 3" xfId="15615" xr:uid="{521257A9-CA26-4018-A9EA-0A3FA8938443}"/>
    <cellStyle name="Normal 3 172 4 3 2" xfId="15616" xr:uid="{F1813688-A517-433A-AC57-45263DE0E376}"/>
    <cellStyle name="Normal 3 172 4 3 2 2" xfId="15617" xr:uid="{049C24D1-DD5C-4664-A3D5-BE73800A81D1}"/>
    <cellStyle name="Normal 3 172 4 3 3" xfId="15618" xr:uid="{2DA843BD-DAB7-4382-A34E-F9075A388A01}"/>
    <cellStyle name="Normal 3 172 4 4" xfId="15619" xr:uid="{BDA4CC51-DF2D-46AD-936C-EA016BA4D351}"/>
    <cellStyle name="Normal 3 172 4 4 2" xfId="15620" xr:uid="{3E732659-E954-4950-8633-6B06A9EE640C}"/>
    <cellStyle name="Normal 3 172 4 5" xfId="15621" xr:uid="{A85E3D87-D53A-476E-8D99-4BD4C00E0122}"/>
    <cellStyle name="Normal 3 172 5" xfId="15622" xr:uid="{9C2FB0D7-DC40-43A9-8193-8631015F8B24}"/>
    <cellStyle name="Normal 3 172 5 2" xfId="15623" xr:uid="{09427A38-B8E6-4148-BA04-4508378CE439}"/>
    <cellStyle name="Normal 3 172 5 2 2" xfId="15624" xr:uid="{E60E3259-B893-40C7-9D8E-CE6ADBB915C5}"/>
    <cellStyle name="Normal 3 172 5 2 2 2" xfId="15625" xr:uid="{3AB03EC4-8955-436A-9CDD-CB5483DF92B7}"/>
    <cellStyle name="Normal 3 172 5 2 3" xfId="15626" xr:uid="{10DEED4D-1512-4114-9E4F-C1A02680C3E2}"/>
    <cellStyle name="Normal 3 172 5 3" xfId="15627" xr:uid="{3E8B9E38-E1FA-4903-B108-35027EF1639F}"/>
    <cellStyle name="Normal 3 172 5 3 2" xfId="15628" xr:uid="{B19C5BBA-2EA8-4D12-8ADB-3913EA75063A}"/>
    <cellStyle name="Normal 3 172 5 3 2 2" xfId="15629" xr:uid="{FB33C06D-A90A-4AB5-B9E7-90E6F20AACE1}"/>
    <cellStyle name="Normal 3 172 5 3 3" xfId="15630" xr:uid="{7AD82187-25E4-45AA-9BCD-351265DDD964}"/>
    <cellStyle name="Normal 3 172 5 4" xfId="15631" xr:uid="{68D69F07-71FB-4320-A8D1-6D639F64115C}"/>
    <cellStyle name="Normal 3 172 5 4 2" xfId="15632" xr:uid="{8CC8025F-EB03-41A6-B478-8B11ABE41C5C}"/>
    <cellStyle name="Normal 3 172 5 5" xfId="15633" xr:uid="{8F1A66C6-489E-426F-A43E-B34C7032F8EF}"/>
    <cellStyle name="Normal 3 172 6" xfId="15634" xr:uid="{0FD6C86E-DC61-4834-AACC-DB41B69825A3}"/>
    <cellStyle name="Normal 3 172 6 2" xfId="15635" xr:uid="{B9B231A5-5610-4C31-8420-1593D4FB6778}"/>
    <cellStyle name="Normal 3 172 6 2 2" xfId="15636" xr:uid="{D5CCD695-B6A9-43E9-AC9F-FDDA9F2CE6CB}"/>
    <cellStyle name="Normal 3 172 6 3" xfId="15637" xr:uid="{42942374-2318-4640-97DC-E6C148E27574}"/>
    <cellStyle name="Normal 3 172 7" xfId="15638" xr:uid="{316BFF91-6C58-4BFE-810E-50213D3D453D}"/>
    <cellStyle name="Normal 3 172 7 2" xfId="15639" xr:uid="{3A2ED503-9E2C-4E74-888D-ACE68648B392}"/>
    <cellStyle name="Normal 3 172 7 2 2" xfId="15640" xr:uid="{CFA36982-8BF0-45EB-B58D-8FE0D4073C42}"/>
    <cellStyle name="Normal 3 172 7 3" xfId="15641" xr:uid="{0DC6C412-AAC2-4E70-9BEA-816BA32357A5}"/>
    <cellStyle name="Normal 3 172 8" xfId="15642" xr:uid="{F69F0CAF-3238-46AC-8D9D-5043593A5AAF}"/>
    <cellStyle name="Normal 3 172 8 2" xfId="15643" xr:uid="{58BEB2EE-6DCC-428A-8DD7-83A8C5CFAE49}"/>
    <cellStyle name="Normal 3 172 9" xfId="15644" xr:uid="{129D4A13-E2E0-418F-8C12-AF5DCBD42C0E}"/>
    <cellStyle name="Normal 3 172_05DS" xfId="15645" xr:uid="{768A37E5-D89E-4052-9506-F2ABAC032E1E}"/>
    <cellStyle name="Normal 3 173" xfId="15646" xr:uid="{7CE7DE16-9BD4-4197-9184-A991D8C7E46D}"/>
    <cellStyle name="Normal 3 173 2" xfId="15647" xr:uid="{1CB67674-C722-4059-AD09-DA80AB13B663}"/>
    <cellStyle name="Normal 3 173 2 2" xfId="15648" xr:uid="{99054B29-3631-4651-9941-58BE427B4F24}"/>
    <cellStyle name="Normal 3 173 2 2 2" xfId="15649" xr:uid="{F64F12D3-18FC-4A80-93C7-1AA9BC9B7EC7}"/>
    <cellStyle name="Normal 3 173 2 2 2 2" xfId="15650" xr:uid="{7AA992F2-F140-46FB-BEA3-9F62A1E12ED3}"/>
    <cellStyle name="Normal 3 173 2 2 2 2 2" xfId="15651" xr:uid="{35C4DB3F-2423-41A9-B3F9-059F868D3ABA}"/>
    <cellStyle name="Normal 3 173 2 2 2 3" xfId="15652" xr:uid="{1142DD0D-4305-40A1-91AB-A6A2F246DD00}"/>
    <cellStyle name="Normal 3 173 2 2 3" xfId="15653" xr:uid="{F07B61BE-3CDA-439C-9262-0395511C8315}"/>
    <cellStyle name="Normal 3 173 2 2 3 2" xfId="15654" xr:uid="{BEA6294C-E976-4EAF-876D-ACFDAC767402}"/>
    <cellStyle name="Normal 3 173 2 2 3 2 2" xfId="15655" xr:uid="{278BC4EC-70CC-4790-98D0-57DB677EE066}"/>
    <cellStyle name="Normal 3 173 2 2 3 3" xfId="15656" xr:uid="{50DC7222-726B-49DA-838E-899E6D422989}"/>
    <cellStyle name="Normal 3 173 2 2 4" xfId="15657" xr:uid="{AA10D346-A841-455E-9EFF-3A159B9C3DB3}"/>
    <cellStyle name="Normal 3 173 2 2 4 2" xfId="15658" xr:uid="{00DB55A7-CE44-434A-BB43-2C39B4AF8348}"/>
    <cellStyle name="Normal 3 173 2 2 5" xfId="15659" xr:uid="{66FD8F71-BFE5-4E0F-9B2C-02D415BD7E8A}"/>
    <cellStyle name="Normal 3 173 2 3" xfId="15660" xr:uid="{C1FA8539-DCB7-4B5C-9E1B-F3E68F3B0E6D}"/>
    <cellStyle name="Normal 3 173 2 3 2" xfId="15661" xr:uid="{1A344CE5-A315-4231-AEE6-CCD9BE38BCCB}"/>
    <cellStyle name="Normal 3 173 2 3 2 2" xfId="15662" xr:uid="{5027CFFA-8CA6-48EC-8AFC-595DEA4BCF49}"/>
    <cellStyle name="Normal 3 173 2 3 2 2 2" xfId="15663" xr:uid="{F2F5E506-1ABF-4FBA-943A-0B29AF68F862}"/>
    <cellStyle name="Normal 3 173 2 3 2 3" xfId="15664" xr:uid="{266D359A-3DEC-4921-B7C8-9E3C9B46D9EF}"/>
    <cellStyle name="Normal 3 173 2 3 3" xfId="15665" xr:uid="{8DDD5D59-2514-4AED-9C43-448EA32310BE}"/>
    <cellStyle name="Normal 3 173 2 3 3 2" xfId="15666" xr:uid="{1935904B-306C-4EAB-BCA9-0812F0C2153D}"/>
    <cellStyle name="Normal 3 173 2 3 3 2 2" xfId="15667" xr:uid="{4C55F0A0-F5C8-4294-B342-6E067079F41E}"/>
    <cellStyle name="Normal 3 173 2 3 3 3" xfId="15668" xr:uid="{8A63BE06-99C1-4E6C-B70E-63C8BF3CFB15}"/>
    <cellStyle name="Normal 3 173 2 3 4" xfId="15669" xr:uid="{EC839AFF-289A-4B62-BAF4-89D3DDF24DE7}"/>
    <cellStyle name="Normal 3 173 2 3 4 2" xfId="15670" xr:uid="{FCCD8494-2AA9-44DA-A4BE-3D3A616E3182}"/>
    <cellStyle name="Normal 3 173 2 3 5" xfId="15671" xr:uid="{26DF13A5-886E-443A-9BAF-0D14E6E1F297}"/>
    <cellStyle name="Normal 3 173 2 4" xfId="15672" xr:uid="{EE7CAD73-3F52-4D78-8EE3-3E1E33FA0E84}"/>
    <cellStyle name="Normal 3 173 2 4 2" xfId="15673" xr:uid="{B5372484-47A8-488B-8594-B736B090797F}"/>
    <cellStyle name="Normal 3 173 2 4 2 2" xfId="15674" xr:uid="{C8BCECE9-44E5-422D-962E-D96DDB155807}"/>
    <cellStyle name="Normal 3 173 2 4 2 2 2" xfId="15675" xr:uid="{52BD78EE-0338-4A83-96DB-428ACD5A9AA4}"/>
    <cellStyle name="Normal 3 173 2 4 2 3" xfId="15676" xr:uid="{2987B448-DE6E-454F-ADC3-78E04016066A}"/>
    <cellStyle name="Normal 3 173 2 4 3" xfId="15677" xr:uid="{D30E95D8-DA61-4D9C-82F1-00EFED4C9B32}"/>
    <cellStyle name="Normal 3 173 2 4 3 2" xfId="15678" xr:uid="{B320AD62-D008-4C65-AEB7-2B7740B0B7D3}"/>
    <cellStyle name="Normal 3 173 2 4 3 2 2" xfId="15679" xr:uid="{FF020759-69FE-4B4E-B44D-8A1DAA156C39}"/>
    <cellStyle name="Normal 3 173 2 4 3 3" xfId="15680" xr:uid="{27B062BE-BB6E-4CEC-8A64-2436690A9C52}"/>
    <cellStyle name="Normal 3 173 2 4 4" xfId="15681" xr:uid="{05F47A7B-AB0F-4421-88D9-23EC3093E3C2}"/>
    <cellStyle name="Normal 3 173 2 4 4 2" xfId="15682" xr:uid="{946404F1-4664-4750-A775-206810A84507}"/>
    <cellStyle name="Normal 3 173 2 4 5" xfId="15683" xr:uid="{2938C30A-1BBB-40D7-9F30-461E700B7CC4}"/>
    <cellStyle name="Normal 3 173 2 5" xfId="15684" xr:uid="{E402B5AE-552B-4687-B8D7-D4F872FA8535}"/>
    <cellStyle name="Normal 3 173 2 5 2" xfId="15685" xr:uid="{7D496FEB-8792-4F46-A49C-C875F22F492B}"/>
    <cellStyle name="Normal 3 173 2 5 2 2" xfId="15686" xr:uid="{6CC964FB-279F-4175-8DE8-560451C1848F}"/>
    <cellStyle name="Normal 3 173 2 5 3" xfId="15687" xr:uid="{39C64484-E149-4AF7-A067-B8CEE2877207}"/>
    <cellStyle name="Normal 3 173 2 6" xfId="15688" xr:uid="{C22B19B3-D5D8-43A6-B9C1-83EE4AC2E741}"/>
    <cellStyle name="Normal 3 173 2 6 2" xfId="15689" xr:uid="{FEBF571F-9E00-48CA-B626-CFB7F0FE26FF}"/>
    <cellStyle name="Normal 3 173 2 6 2 2" xfId="15690" xr:uid="{F43C960E-CF29-456C-8C44-0F1B61A5DDDF}"/>
    <cellStyle name="Normal 3 173 2 6 3" xfId="15691" xr:uid="{FB0DACF1-D57E-4343-AE3D-D3AD0239DC17}"/>
    <cellStyle name="Normal 3 173 2 7" xfId="15692" xr:uid="{29ABECC8-CE43-42BE-BF39-B0A02E6053CB}"/>
    <cellStyle name="Normal 3 173 2 7 2" xfId="15693" xr:uid="{F8D8B9E6-5997-4409-96D0-5915FBEEEBDF}"/>
    <cellStyle name="Normal 3 173 2 8" xfId="15694" xr:uid="{25AEAC83-C375-4992-994A-858479BAA893}"/>
    <cellStyle name="Normal 3 173 2_15NS" xfId="15695" xr:uid="{5F43B92F-2B46-4852-8334-53055CFB3B68}"/>
    <cellStyle name="Normal 3 173 3" xfId="15696" xr:uid="{1CADA7CB-695F-4C10-8A04-245D5642B83F}"/>
    <cellStyle name="Normal 3 173 3 2" xfId="15697" xr:uid="{3AA541FA-668E-4D78-9B7A-1B05A93CFAA6}"/>
    <cellStyle name="Normal 3 173 3 2 2" xfId="15698" xr:uid="{E51693DE-DC46-410A-84A7-4E0F7BE31A41}"/>
    <cellStyle name="Normal 3 173 3 2 2 2" xfId="15699" xr:uid="{BF4B906B-C879-4AD9-947D-BA2D18FAABAB}"/>
    <cellStyle name="Normal 3 173 3 2 3" xfId="15700" xr:uid="{3C1CC9E1-CA58-439D-B751-378DC46BF25C}"/>
    <cellStyle name="Normal 3 173 3 3" xfId="15701" xr:uid="{81A5986E-5E55-42E5-8FC8-4EEACF3D993B}"/>
    <cellStyle name="Normal 3 173 3 3 2" xfId="15702" xr:uid="{99FA92DD-3F7E-44B8-B14B-E83B7126671E}"/>
    <cellStyle name="Normal 3 173 3 3 2 2" xfId="15703" xr:uid="{C1D8C5CA-448A-4C7D-A433-2678E9F80555}"/>
    <cellStyle name="Normal 3 173 3 3 3" xfId="15704" xr:uid="{3E3736E8-889A-463E-B017-78C830F7E7AB}"/>
    <cellStyle name="Normal 3 173 3 4" xfId="15705" xr:uid="{F7488E5E-C4BA-4A13-AEA7-063D9F3C4A3A}"/>
    <cellStyle name="Normal 3 173 3 4 2" xfId="15706" xr:uid="{5C249593-EC15-4450-9C15-70F421AF4D09}"/>
    <cellStyle name="Normal 3 173 3 5" xfId="15707" xr:uid="{B1E87AA4-F677-4D2B-80DB-3AFEEC539F85}"/>
    <cellStyle name="Normal 3 173 4" xfId="15708" xr:uid="{169A875C-4E9E-45D8-8C56-64C831F5CFEF}"/>
    <cellStyle name="Normal 3 173 4 2" xfId="15709" xr:uid="{B11554F8-3BDB-4511-ADA4-5A7A154C5AF1}"/>
    <cellStyle name="Normal 3 173 4 2 2" xfId="15710" xr:uid="{52BF4E9A-102C-4793-9C43-F6B2DBA83C66}"/>
    <cellStyle name="Normal 3 173 4 2 2 2" xfId="15711" xr:uid="{B738451E-2392-45D5-A648-494904DD2A37}"/>
    <cellStyle name="Normal 3 173 4 2 3" xfId="15712" xr:uid="{E14643A6-3D29-4D5F-9EBC-9D67B35421E0}"/>
    <cellStyle name="Normal 3 173 4 3" xfId="15713" xr:uid="{0D0743BB-B881-4364-BD33-88B125D59F64}"/>
    <cellStyle name="Normal 3 173 4 3 2" xfId="15714" xr:uid="{ABF73664-CAF2-452B-978F-14501431C3CA}"/>
    <cellStyle name="Normal 3 173 4 3 2 2" xfId="15715" xr:uid="{2D079E17-05B1-4BD5-85CC-3D120DC8CEF6}"/>
    <cellStyle name="Normal 3 173 4 3 3" xfId="15716" xr:uid="{49C56703-AB7E-4C72-9249-B05FE992DC9C}"/>
    <cellStyle name="Normal 3 173 4 4" xfId="15717" xr:uid="{982E5755-8E0F-4B04-87EB-6FF30E46801C}"/>
    <cellStyle name="Normal 3 173 4 4 2" xfId="15718" xr:uid="{529252DA-0B0C-4B25-8613-A59EEF7813DC}"/>
    <cellStyle name="Normal 3 173 4 5" xfId="15719" xr:uid="{B7FB29FF-CEFE-4F5E-87F1-EF788D635A5A}"/>
    <cellStyle name="Normal 3 173 5" xfId="15720" xr:uid="{F6602A00-D309-42EC-B194-72632F5F1EF6}"/>
    <cellStyle name="Normal 3 173 5 2" xfId="15721" xr:uid="{9BA91836-C7C3-404B-9520-E03DB6E73EB9}"/>
    <cellStyle name="Normal 3 173 5 2 2" xfId="15722" xr:uid="{0E56C96E-F045-4A5A-B836-4CACF59543A9}"/>
    <cellStyle name="Normal 3 173 5 2 2 2" xfId="15723" xr:uid="{199A08CD-03E8-455C-80E1-555EF084572F}"/>
    <cellStyle name="Normal 3 173 5 2 3" xfId="15724" xr:uid="{37659177-8F31-4322-A8B4-D8D86D2DBE73}"/>
    <cellStyle name="Normal 3 173 5 3" xfId="15725" xr:uid="{D98FCB09-3F55-4577-B970-C466965A7F1F}"/>
    <cellStyle name="Normal 3 173 5 3 2" xfId="15726" xr:uid="{49E28235-0C8C-4664-BD29-95FB2A547684}"/>
    <cellStyle name="Normal 3 173 5 3 2 2" xfId="15727" xr:uid="{059D9B07-7345-445D-A4E5-CB3E0BCB4172}"/>
    <cellStyle name="Normal 3 173 5 3 3" xfId="15728" xr:uid="{1DB16C44-E23B-46E7-AD8A-30D3BA7BCFB6}"/>
    <cellStyle name="Normal 3 173 5 4" xfId="15729" xr:uid="{757910F9-9FEA-4F67-A80E-FCAC8BB88A1E}"/>
    <cellStyle name="Normal 3 173 5 4 2" xfId="15730" xr:uid="{7BDFF1C6-8B7D-4D7C-BC99-67EB341BDE08}"/>
    <cellStyle name="Normal 3 173 5 5" xfId="15731" xr:uid="{16389753-CD9E-4E94-9BC7-FBBB7751D006}"/>
    <cellStyle name="Normal 3 173 6" xfId="15732" xr:uid="{AFFBC2A0-91F4-42D6-ABF5-70A2865A38E9}"/>
    <cellStyle name="Normal 3 173 6 2" xfId="15733" xr:uid="{FDE55C88-0A1B-4E17-BBAF-8B5A14F45699}"/>
    <cellStyle name="Normal 3 173 6 2 2" xfId="15734" xr:uid="{AF00D461-8F92-4C69-A889-451D1264D967}"/>
    <cellStyle name="Normal 3 173 6 3" xfId="15735" xr:uid="{015BB6BC-D2CA-4606-8791-E43C22AC6299}"/>
    <cellStyle name="Normal 3 173 7" xfId="15736" xr:uid="{82EF73E7-C327-4462-B04D-156763C21A7D}"/>
    <cellStyle name="Normal 3 173 7 2" xfId="15737" xr:uid="{CB352DB0-05E2-4801-83A8-19216D8DE259}"/>
    <cellStyle name="Normal 3 173 7 2 2" xfId="15738" xr:uid="{C6F20184-5E21-40E9-B3FD-27A941D6E713}"/>
    <cellStyle name="Normal 3 173 7 3" xfId="15739" xr:uid="{84AEA6CE-738D-454F-8A90-42976A313C3A}"/>
    <cellStyle name="Normal 3 173 8" xfId="15740" xr:uid="{B067697E-9664-416C-AEF9-ECDC4280CEE8}"/>
    <cellStyle name="Normal 3 173 8 2" xfId="15741" xr:uid="{6385426B-DEEA-4347-B88C-15E8935605A5}"/>
    <cellStyle name="Normal 3 173 9" xfId="15742" xr:uid="{6FF576E6-69FB-4202-9523-4AA6CBF01797}"/>
    <cellStyle name="Normal 3 173_05DS" xfId="15743" xr:uid="{9FD3CF40-9804-4A35-9DD8-5509D0B5D668}"/>
    <cellStyle name="Normal 3 174" xfId="15744" xr:uid="{2D672278-7329-4C7B-8738-1A828D020179}"/>
    <cellStyle name="Normal 3 174 2" xfId="15745" xr:uid="{AACC4B72-5576-4D32-B8DC-EACAE5F941D7}"/>
    <cellStyle name="Normal 3 174 2 2" xfId="15746" xr:uid="{593A1BDD-C325-437D-8ADD-24A9651E26A8}"/>
    <cellStyle name="Normal 3 174 2 2 2" xfId="15747" xr:uid="{10679DBD-B1F3-4571-85F3-C786C7E0F895}"/>
    <cellStyle name="Normal 3 174 2 2 2 2" xfId="15748" xr:uid="{4182131D-927C-40F1-BEC0-03AB826A885B}"/>
    <cellStyle name="Normal 3 174 2 2 2 2 2" xfId="15749" xr:uid="{CB6DDF69-A12D-40FF-B66B-81C58BDDBD56}"/>
    <cellStyle name="Normal 3 174 2 2 2 3" xfId="15750" xr:uid="{C4989002-66F2-4674-9C31-104740A1302D}"/>
    <cellStyle name="Normal 3 174 2 2 3" xfId="15751" xr:uid="{6594CA54-1772-46DD-9E62-DAEE3FABABDB}"/>
    <cellStyle name="Normal 3 174 2 2 3 2" xfId="15752" xr:uid="{3CCC4CD3-76E7-436F-BE04-F87F9F18DE48}"/>
    <cellStyle name="Normal 3 174 2 2 3 2 2" xfId="15753" xr:uid="{1C49AFDA-9263-452E-B186-36800D486F4A}"/>
    <cellStyle name="Normal 3 174 2 2 3 3" xfId="15754" xr:uid="{04375B3E-C376-42A0-81A5-1E7979A3C212}"/>
    <cellStyle name="Normal 3 174 2 2 4" xfId="15755" xr:uid="{34A8F030-47E3-4F3C-93FF-A4DFECFBCD10}"/>
    <cellStyle name="Normal 3 174 2 2 4 2" xfId="15756" xr:uid="{93C44D42-E8A0-4D87-B99B-7BAB149A8E1F}"/>
    <cellStyle name="Normal 3 174 2 2 5" xfId="15757" xr:uid="{2829E0D5-CCF0-4615-8029-04C0A8ACD85B}"/>
    <cellStyle name="Normal 3 174 2 3" xfId="15758" xr:uid="{CA237795-27C7-48C6-90A5-CCA412DCBCFF}"/>
    <cellStyle name="Normal 3 174 2 3 2" xfId="15759" xr:uid="{34F23026-4245-4376-8323-A35FFF96FD1D}"/>
    <cellStyle name="Normal 3 174 2 3 2 2" xfId="15760" xr:uid="{3ED8B6C1-7D33-4129-B517-42B59900C5EF}"/>
    <cellStyle name="Normal 3 174 2 3 2 2 2" xfId="15761" xr:uid="{A84B0B68-E591-4CE4-B402-475E59EA4DA9}"/>
    <cellStyle name="Normal 3 174 2 3 2 3" xfId="15762" xr:uid="{03C2CDED-3391-419F-AAB7-2776735FFF41}"/>
    <cellStyle name="Normal 3 174 2 3 3" xfId="15763" xr:uid="{F91BA13A-1450-4786-B4C7-7F0F9BAA830B}"/>
    <cellStyle name="Normal 3 174 2 3 3 2" xfId="15764" xr:uid="{DECDF736-F1FC-4DF1-9F12-761E0F6F3CAC}"/>
    <cellStyle name="Normal 3 174 2 3 3 2 2" xfId="15765" xr:uid="{8A7F252A-ED46-4EFB-AC6C-E6A8DC57ECA4}"/>
    <cellStyle name="Normal 3 174 2 3 3 3" xfId="15766" xr:uid="{5DC07AC5-5110-49E9-89CE-0A503463FB79}"/>
    <cellStyle name="Normal 3 174 2 3 4" xfId="15767" xr:uid="{2109E3AA-5C1F-4EE8-AF27-DEF1F76EDAF3}"/>
    <cellStyle name="Normal 3 174 2 3 4 2" xfId="15768" xr:uid="{CD34ED32-9AAF-4462-8970-24E87B78E378}"/>
    <cellStyle name="Normal 3 174 2 3 5" xfId="15769" xr:uid="{582C7EAB-A253-468F-B350-9035A0FA72F0}"/>
    <cellStyle name="Normal 3 174 2 4" xfId="15770" xr:uid="{BC845F7C-07BF-4E72-8885-3843745F2758}"/>
    <cellStyle name="Normal 3 174 2 4 2" xfId="15771" xr:uid="{A13AF56E-F8DF-4EFB-95F7-1C23D2922691}"/>
    <cellStyle name="Normal 3 174 2 4 2 2" xfId="15772" xr:uid="{34B6B4D5-E698-4A1E-9C7F-A564CD2D2D80}"/>
    <cellStyle name="Normal 3 174 2 4 2 2 2" xfId="15773" xr:uid="{D9FB65E6-5DD6-46B1-B4B6-77709D169D50}"/>
    <cellStyle name="Normal 3 174 2 4 2 3" xfId="15774" xr:uid="{772CA098-4969-4423-9566-5532D7DAD955}"/>
    <cellStyle name="Normal 3 174 2 4 3" xfId="15775" xr:uid="{A466AABA-0B76-4E60-84F2-07B418E5FF43}"/>
    <cellStyle name="Normal 3 174 2 4 3 2" xfId="15776" xr:uid="{4826386A-8A5C-4BE2-81F8-355E4E756195}"/>
    <cellStyle name="Normal 3 174 2 4 3 2 2" xfId="15777" xr:uid="{2F5BE7BB-403B-4300-805D-8A58A819155D}"/>
    <cellStyle name="Normal 3 174 2 4 3 3" xfId="15778" xr:uid="{70FA9EB2-B46D-499F-8BED-64872650E893}"/>
    <cellStyle name="Normal 3 174 2 4 4" xfId="15779" xr:uid="{A86CF1A8-E8E0-42F8-87AB-0645E8F55CE1}"/>
    <cellStyle name="Normal 3 174 2 4 4 2" xfId="15780" xr:uid="{101AEBAB-1F01-4D47-B5E2-7E81ECB34502}"/>
    <cellStyle name="Normal 3 174 2 4 5" xfId="15781" xr:uid="{E58854D4-FDD2-46F9-8F22-28E5EA9D2F89}"/>
    <cellStyle name="Normal 3 174 2 5" xfId="15782" xr:uid="{C99DB2EF-BC38-49BA-9734-C024E293EFB8}"/>
    <cellStyle name="Normal 3 174 2 5 2" xfId="15783" xr:uid="{F0054EB9-D61F-4A50-92EA-F3BC8F1AD26B}"/>
    <cellStyle name="Normal 3 174 2 5 2 2" xfId="15784" xr:uid="{F17AC5EA-12D6-4FB6-8A72-8706A670DB3E}"/>
    <cellStyle name="Normal 3 174 2 5 3" xfId="15785" xr:uid="{AAA5D7A5-D4C8-467E-93A9-DFB21597E2B4}"/>
    <cellStyle name="Normal 3 174 2 6" xfId="15786" xr:uid="{E89FAF05-A17B-4314-AEA4-7F7757814A7E}"/>
    <cellStyle name="Normal 3 174 2 6 2" xfId="15787" xr:uid="{94AB40BC-BB5C-4519-9FE2-E48A0EB77FFE}"/>
    <cellStyle name="Normal 3 174 2 6 2 2" xfId="15788" xr:uid="{06D40F9D-6D26-487E-B904-21004F02991F}"/>
    <cellStyle name="Normal 3 174 2 6 3" xfId="15789" xr:uid="{6EA08CD7-1574-47BE-97FD-F384EB45C24A}"/>
    <cellStyle name="Normal 3 174 2 7" xfId="15790" xr:uid="{A5872389-40E8-408F-869F-CA4270B728C4}"/>
    <cellStyle name="Normal 3 174 2 7 2" xfId="15791" xr:uid="{174FE3D1-EABC-4392-8DAB-3439B164AA57}"/>
    <cellStyle name="Normal 3 174 2 8" xfId="15792" xr:uid="{7093E40E-7213-472C-89C4-7BE56CFBA55C}"/>
    <cellStyle name="Normal 3 174 2_15NS" xfId="15793" xr:uid="{C35BB345-22B6-41E2-A8E8-EE2ED5A22455}"/>
    <cellStyle name="Normal 3 174 3" xfId="15794" xr:uid="{973F9EFA-96D8-43E0-96A9-243920921104}"/>
    <cellStyle name="Normal 3 174 3 2" xfId="15795" xr:uid="{3FE7B6AD-6A1D-401B-BB0E-53BAE33D5E99}"/>
    <cellStyle name="Normal 3 174 3 2 2" xfId="15796" xr:uid="{E68A310A-49E0-4AC8-94BF-5E34DAA4AD03}"/>
    <cellStyle name="Normal 3 174 3 2 2 2" xfId="15797" xr:uid="{2637D898-B8F8-4103-BC6A-7FE671E32B06}"/>
    <cellStyle name="Normal 3 174 3 2 3" xfId="15798" xr:uid="{92E1CB29-DD4E-4327-AC1B-A12C5A423153}"/>
    <cellStyle name="Normal 3 174 3 3" xfId="15799" xr:uid="{D14A7FC1-AFAB-44DC-8FE1-39E182207521}"/>
    <cellStyle name="Normal 3 174 3 3 2" xfId="15800" xr:uid="{C76316E3-E1F1-4819-B928-8E9CD1748C42}"/>
    <cellStyle name="Normal 3 174 3 3 2 2" xfId="15801" xr:uid="{B180C70D-94E1-4B44-80BD-CB74F4A3E864}"/>
    <cellStyle name="Normal 3 174 3 3 3" xfId="15802" xr:uid="{70D4883B-5AB3-48F5-BBB3-F10DAF6B39A6}"/>
    <cellStyle name="Normal 3 174 3 4" xfId="15803" xr:uid="{8CDD4DAF-9F11-415A-9860-2636DA3067C2}"/>
    <cellStyle name="Normal 3 174 3 4 2" xfId="15804" xr:uid="{4CD18327-1689-4220-AF9E-33E93C1EACEC}"/>
    <cellStyle name="Normal 3 174 3 5" xfId="15805" xr:uid="{AF32E604-63BC-4443-91E2-A1EB22FE0523}"/>
    <cellStyle name="Normal 3 174 4" xfId="15806" xr:uid="{4A4BA17B-787C-4ECC-ACEB-AC8C4F7DEB78}"/>
    <cellStyle name="Normal 3 174 4 2" xfId="15807" xr:uid="{93474DBD-EB30-4CB8-A1E1-6A0C880235FA}"/>
    <cellStyle name="Normal 3 174 4 2 2" xfId="15808" xr:uid="{3F1AA9B5-0079-451D-B87C-917E9B8DB956}"/>
    <cellStyle name="Normal 3 174 4 2 2 2" xfId="15809" xr:uid="{67B07D09-4D11-40DB-9F78-7DF88FCCE337}"/>
    <cellStyle name="Normal 3 174 4 2 3" xfId="15810" xr:uid="{2F17E073-221B-404D-B288-6327AE056231}"/>
    <cellStyle name="Normal 3 174 4 3" xfId="15811" xr:uid="{BAC67A81-0771-42C2-999E-E4C001CEB82E}"/>
    <cellStyle name="Normal 3 174 4 3 2" xfId="15812" xr:uid="{C561E569-646A-463D-A1EA-B7DBA7B2A855}"/>
    <cellStyle name="Normal 3 174 4 3 2 2" xfId="15813" xr:uid="{51655E29-7A8E-4DFA-8803-272461B9913A}"/>
    <cellStyle name="Normal 3 174 4 3 3" xfId="15814" xr:uid="{C47DCE41-0160-4D90-B73B-27E96A398792}"/>
    <cellStyle name="Normal 3 174 4 4" xfId="15815" xr:uid="{3CD729C5-7122-4AB0-AC31-7F4A79D9AE21}"/>
    <cellStyle name="Normal 3 174 4 4 2" xfId="15816" xr:uid="{3A057F51-35A5-41B4-B586-9B7D9F905878}"/>
    <cellStyle name="Normal 3 174 4 5" xfId="15817" xr:uid="{7306280F-FF18-4927-88C2-0B048F5B6857}"/>
    <cellStyle name="Normal 3 174 5" xfId="15818" xr:uid="{7B5906C6-7008-4679-BD0F-D034FEE83F47}"/>
    <cellStyle name="Normal 3 174 5 2" xfId="15819" xr:uid="{46E3F453-B517-48F6-87E7-EB9BD28AC0B6}"/>
    <cellStyle name="Normal 3 174 5 2 2" xfId="15820" xr:uid="{A0BB257C-708D-45E2-9107-F5E0BF1E953E}"/>
    <cellStyle name="Normal 3 174 5 2 2 2" xfId="15821" xr:uid="{93387D20-FA5E-44F2-BF2C-6EFE0F088044}"/>
    <cellStyle name="Normal 3 174 5 2 3" xfId="15822" xr:uid="{FABE1B41-A3B4-4540-9E32-6BC533E26D27}"/>
    <cellStyle name="Normal 3 174 5 3" xfId="15823" xr:uid="{CF22173D-906F-40CD-9DDA-516C12DD5535}"/>
    <cellStyle name="Normal 3 174 5 3 2" xfId="15824" xr:uid="{C330B5AA-C692-426A-9B30-2DF679A96730}"/>
    <cellStyle name="Normal 3 174 5 3 2 2" xfId="15825" xr:uid="{4B8D813D-A8E2-4F90-ACE6-E55AB421F7A8}"/>
    <cellStyle name="Normal 3 174 5 3 3" xfId="15826" xr:uid="{CBA6E6D1-6EE9-48C5-BF67-DE044AA9B14E}"/>
    <cellStyle name="Normal 3 174 5 4" xfId="15827" xr:uid="{6FFC2297-C22D-448B-B86B-5B89DCDB752A}"/>
    <cellStyle name="Normal 3 174 5 4 2" xfId="15828" xr:uid="{2AB53CAB-2A15-4123-B768-366BD69A2F76}"/>
    <cellStyle name="Normal 3 174 5 5" xfId="15829" xr:uid="{62E2555A-AA99-4AEE-BD00-2398FD386E7D}"/>
    <cellStyle name="Normal 3 174 6" xfId="15830" xr:uid="{6FD79078-C0D4-4C0A-B779-A3E47F1DC966}"/>
    <cellStyle name="Normal 3 174 6 2" xfId="15831" xr:uid="{5DD7D7CC-5670-4C1B-82FA-810DE2D57A10}"/>
    <cellStyle name="Normal 3 174 6 2 2" xfId="15832" xr:uid="{3BD644A3-2E7C-4A19-9FAA-F14711D45D38}"/>
    <cellStyle name="Normal 3 174 6 3" xfId="15833" xr:uid="{A57B63B5-6E91-4283-BFFB-7E6531B54B50}"/>
    <cellStyle name="Normal 3 174 7" xfId="15834" xr:uid="{742ADAB4-08FC-4644-A8B7-14298DED3617}"/>
    <cellStyle name="Normal 3 174 7 2" xfId="15835" xr:uid="{87FDE62D-1964-40A5-BA0E-A40929C44380}"/>
    <cellStyle name="Normal 3 174 7 2 2" xfId="15836" xr:uid="{23630D06-04A3-4E89-A9A2-65EF871F54E9}"/>
    <cellStyle name="Normal 3 174 7 3" xfId="15837" xr:uid="{4318EFCD-E99E-497E-A8A9-87FBB23D340B}"/>
    <cellStyle name="Normal 3 174 8" xfId="15838" xr:uid="{683CB83E-DF69-49AC-98E8-F5F9FE762212}"/>
    <cellStyle name="Normal 3 174 8 2" xfId="15839" xr:uid="{6DE4B363-218E-426F-A1F0-1B18B19B0924}"/>
    <cellStyle name="Normal 3 174 9" xfId="15840" xr:uid="{21AE7A3C-306E-4053-9FC4-C4761C3B61A3}"/>
    <cellStyle name="Normal 3 174_05DS" xfId="15841" xr:uid="{B62E8685-1C8D-4433-8A00-F12D4FB5575F}"/>
    <cellStyle name="Normal 3 175" xfId="15842" xr:uid="{7D1CCC40-79DC-44C7-81B4-98C12A5AB633}"/>
    <cellStyle name="Normal 3 175 2" xfId="15843" xr:uid="{9A67B6E2-CAF7-484B-8FD7-8F34FD11A533}"/>
    <cellStyle name="Normal 3 175 2 2" xfId="15844" xr:uid="{7D78E98F-CAA8-4A91-95E4-3EEDD700DB97}"/>
    <cellStyle name="Normal 3 175 2 2 2" xfId="15845" xr:uid="{8DF664BE-986E-460D-B0FB-72710F1A4418}"/>
    <cellStyle name="Normal 3 175 2 2 2 2" xfId="15846" xr:uid="{1CB1353B-7F55-455D-ACF3-8AEF83923AB0}"/>
    <cellStyle name="Normal 3 175 2 2 2 2 2" xfId="15847" xr:uid="{5AF29C03-6A1B-4574-803A-18E6D23383AE}"/>
    <cellStyle name="Normal 3 175 2 2 2 3" xfId="15848" xr:uid="{F3015B0A-E890-435D-AE1E-841FDEE763FF}"/>
    <cellStyle name="Normal 3 175 2 2 3" xfId="15849" xr:uid="{182F94D8-A9D8-4F7C-ADB9-30285F3A6345}"/>
    <cellStyle name="Normal 3 175 2 2 3 2" xfId="15850" xr:uid="{5D05768E-0BE3-4EF3-900E-D00F7A9F8493}"/>
    <cellStyle name="Normal 3 175 2 2 3 2 2" xfId="15851" xr:uid="{82DB11DE-6004-4D6A-AEC5-AE1C6D241FED}"/>
    <cellStyle name="Normal 3 175 2 2 3 3" xfId="15852" xr:uid="{3EEEE694-946F-4227-85B3-4F6FD4FBE9E2}"/>
    <cellStyle name="Normal 3 175 2 2 4" xfId="15853" xr:uid="{A13E1F09-9181-4DF7-BA61-72DA07CBE3B0}"/>
    <cellStyle name="Normal 3 175 2 2 4 2" xfId="15854" xr:uid="{FBB9E6CC-82A0-4A03-BC81-5B63CE9BA3B0}"/>
    <cellStyle name="Normal 3 175 2 2 5" xfId="15855" xr:uid="{C8DB566A-D1FB-45E8-AF73-58B9AEED3C08}"/>
    <cellStyle name="Normal 3 175 2 3" xfId="15856" xr:uid="{4AB7007F-A021-4E81-9905-1E402C243E63}"/>
    <cellStyle name="Normal 3 175 2 3 2" xfId="15857" xr:uid="{C33E30BE-3C4E-4532-9C1F-6EDD2CB50EC8}"/>
    <cellStyle name="Normal 3 175 2 3 2 2" xfId="15858" xr:uid="{16C1DF32-6155-4EBE-8D53-7B2A9F594C45}"/>
    <cellStyle name="Normal 3 175 2 3 2 2 2" xfId="15859" xr:uid="{031178DA-D88F-4719-8019-E49AB8D7EFEC}"/>
    <cellStyle name="Normal 3 175 2 3 2 3" xfId="15860" xr:uid="{89D09DF9-0338-46CA-8C58-50FA593E2CB5}"/>
    <cellStyle name="Normal 3 175 2 3 3" xfId="15861" xr:uid="{ADE57C69-A318-403F-8EE4-45FF0C9A3F28}"/>
    <cellStyle name="Normal 3 175 2 3 3 2" xfId="15862" xr:uid="{C78C1715-B347-48CD-86BE-EA43BB15DA47}"/>
    <cellStyle name="Normal 3 175 2 3 3 2 2" xfId="15863" xr:uid="{90C78CA7-230B-4FBA-A26C-A4DC4AB7B8FB}"/>
    <cellStyle name="Normal 3 175 2 3 3 3" xfId="15864" xr:uid="{B593616A-144D-4488-9A81-F50696273B7E}"/>
    <cellStyle name="Normal 3 175 2 3 4" xfId="15865" xr:uid="{89E462E7-7D58-4338-A3E3-B36C2167103A}"/>
    <cellStyle name="Normal 3 175 2 3 4 2" xfId="15866" xr:uid="{22CCCAB8-65C1-432B-8ECF-555C39B1B418}"/>
    <cellStyle name="Normal 3 175 2 3 5" xfId="15867" xr:uid="{8E8CEAEE-A9F1-47AF-91F6-F82AE36EDD24}"/>
    <cellStyle name="Normal 3 175 2 4" xfId="15868" xr:uid="{30AD7D35-F2D2-40DE-9D8E-F824D6DECB45}"/>
    <cellStyle name="Normal 3 175 2 4 2" xfId="15869" xr:uid="{C5142587-D546-4758-AB16-10D7ADDA6346}"/>
    <cellStyle name="Normal 3 175 2 4 2 2" xfId="15870" xr:uid="{3DC600C3-09CA-458A-AA83-CB678116C739}"/>
    <cellStyle name="Normal 3 175 2 4 2 2 2" xfId="15871" xr:uid="{0CD60D0E-8426-4DCA-846D-8B34145EA608}"/>
    <cellStyle name="Normal 3 175 2 4 2 3" xfId="15872" xr:uid="{D22576A8-57E1-4633-BF8E-A6DC220C8D00}"/>
    <cellStyle name="Normal 3 175 2 4 3" xfId="15873" xr:uid="{3E85D41A-6E17-49EC-AB7C-45D2DB52667B}"/>
    <cellStyle name="Normal 3 175 2 4 3 2" xfId="15874" xr:uid="{93D825F1-410F-46DF-9567-24FC15885C1D}"/>
    <cellStyle name="Normal 3 175 2 4 3 2 2" xfId="15875" xr:uid="{182E9DDC-5FE3-4949-B7D2-BF49F989461A}"/>
    <cellStyle name="Normal 3 175 2 4 3 3" xfId="15876" xr:uid="{84F813FB-0D4C-4D06-B02A-06B79F576334}"/>
    <cellStyle name="Normal 3 175 2 4 4" xfId="15877" xr:uid="{6736A6E7-8294-4C5B-A477-71A9BA3232E6}"/>
    <cellStyle name="Normal 3 175 2 4 4 2" xfId="15878" xr:uid="{1C682A40-F355-46AD-99C1-D18B1A2132CE}"/>
    <cellStyle name="Normal 3 175 2 4 5" xfId="15879" xr:uid="{A8D44DF3-B5E8-4BF5-B5FB-2971A3A5B2F8}"/>
    <cellStyle name="Normal 3 175 2 5" xfId="15880" xr:uid="{BF0AC5F1-D68C-4971-BA15-60F1BAC6E26C}"/>
    <cellStyle name="Normal 3 175 2 5 2" xfId="15881" xr:uid="{D76D35F0-2EDC-452C-BED6-D4A71539E491}"/>
    <cellStyle name="Normal 3 175 2 5 2 2" xfId="15882" xr:uid="{56F38901-1C20-4955-AD4C-14F3A4FF2E40}"/>
    <cellStyle name="Normal 3 175 2 5 3" xfId="15883" xr:uid="{84DFA22B-3BA8-4AFE-8712-48F31CDCC55F}"/>
    <cellStyle name="Normal 3 175 2 6" xfId="15884" xr:uid="{D8C5488C-36BA-47ED-9FF3-C66F67B7CD75}"/>
    <cellStyle name="Normal 3 175 2 6 2" xfId="15885" xr:uid="{07F9AE1C-C6EC-42D1-BDCA-35FEB3840129}"/>
    <cellStyle name="Normal 3 175 2 6 2 2" xfId="15886" xr:uid="{8F3FE8C4-E36A-49F3-9D0E-80E243D689C6}"/>
    <cellStyle name="Normal 3 175 2 6 3" xfId="15887" xr:uid="{409A06B7-315A-4BB6-B250-F4F318511410}"/>
    <cellStyle name="Normal 3 175 2 7" xfId="15888" xr:uid="{AEE3A7CB-354D-457C-AEE7-F8BAB1FCDD39}"/>
    <cellStyle name="Normal 3 175 2 7 2" xfId="15889" xr:uid="{98856F5B-7F21-44B5-88FE-089C666179AE}"/>
    <cellStyle name="Normal 3 175 2 8" xfId="15890" xr:uid="{1ED1A607-06BC-4996-88C1-26DFECB093F6}"/>
    <cellStyle name="Normal 3 175 2_15NS" xfId="15891" xr:uid="{32383E82-7218-43D3-AC3D-9D68055D3EC8}"/>
    <cellStyle name="Normal 3 175 3" xfId="15892" xr:uid="{2E19CC01-69CB-415A-8354-455F72AC5FA8}"/>
    <cellStyle name="Normal 3 175 3 2" xfId="15893" xr:uid="{F7ADE3D5-FA22-4E84-9E8E-B34817981BCF}"/>
    <cellStyle name="Normal 3 175 3 2 2" xfId="15894" xr:uid="{E66C924C-B6D8-4646-AC90-4484FB3BB656}"/>
    <cellStyle name="Normal 3 175 3 2 2 2" xfId="15895" xr:uid="{60C52D55-44B1-475A-931F-75D317585268}"/>
    <cellStyle name="Normal 3 175 3 2 3" xfId="15896" xr:uid="{474CD2A7-9AD8-49A0-BE82-3DB70B6C4561}"/>
    <cellStyle name="Normal 3 175 3 3" xfId="15897" xr:uid="{04F12E60-A8EB-4693-B2CD-F9BD6CA4BE79}"/>
    <cellStyle name="Normal 3 175 3 3 2" xfId="15898" xr:uid="{B574F0A5-B766-4B7D-8BCA-320F5A2D37E5}"/>
    <cellStyle name="Normal 3 175 3 3 2 2" xfId="15899" xr:uid="{963517AC-5A61-403D-A027-1AF396A51A11}"/>
    <cellStyle name="Normal 3 175 3 3 3" xfId="15900" xr:uid="{FF27AEEC-37D6-4DF2-BEC3-1B1FB4A5991B}"/>
    <cellStyle name="Normal 3 175 3 4" xfId="15901" xr:uid="{6A5CE5E9-CB83-4019-BBDD-6CFDC926248E}"/>
    <cellStyle name="Normal 3 175 3 4 2" xfId="15902" xr:uid="{35919531-FFDE-42DE-998A-820907BFCE9A}"/>
    <cellStyle name="Normal 3 175 3 5" xfId="15903" xr:uid="{E6D5EBDC-8819-4F96-BC5B-D4B8A96006AD}"/>
    <cellStyle name="Normal 3 175 4" xfId="15904" xr:uid="{0D12EDCD-089A-4A0D-A3C9-2E4B559A79FC}"/>
    <cellStyle name="Normal 3 175 4 2" xfId="15905" xr:uid="{6752EC62-DCDF-4D94-B970-D27035667BE3}"/>
    <cellStyle name="Normal 3 175 4 2 2" xfId="15906" xr:uid="{684DF410-5B3C-4DF7-AF17-77D4D7240D22}"/>
    <cellStyle name="Normal 3 175 4 2 2 2" xfId="15907" xr:uid="{D16FA165-A775-4BC0-92E6-044E90F99D82}"/>
    <cellStyle name="Normal 3 175 4 2 3" xfId="15908" xr:uid="{B6D2945C-CF3E-4FA7-8E40-F47F9CE0B084}"/>
    <cellStyle name="Normal 3 175 4 3" xfId="15909" xr:uid="{05DE19EC-51BF-4E0C-8A27-B7A2CCEDA942}"/>
    <cellStyle name="Normal 3 175 4 3 2" xfId="15910" xr:uid="{47357882-DD44-4DB4-9DB9-CA9967B06D38}"/>
    <cellStyle name="Normal 3 175 4 3 2 2" xfId="15911" xr:uid="{0F2E9EF4-DF22-4FF2-9888-4EA0A627C306}"/>
    <cellStyle name="Normal 3 175 4 3 3" xfId="15912" xr:uid="{FDF187E4-9670-4662-A7E9-6B476E741931}"/>
    <cellStyle name="Normal 3 175 4 4" xfId="15913" xr:uid="{FDECF94F-41B7-42AD-BF0F-86E9D4003A66}"/>
    <cellStyle name="Normal 3 175 4 4 2" xfId="15914" xr:uid="{38A6CD55-FF4A-4B5F-B798-46E462D99874}"/>
    <cellStyle name="Normal 3 175 4 5" xfId="15915" xr:uid="{6E067202-8FE3-458F-B39A-5275FBBB5C6B}"/>
    <cellStyle name="Normal 3 175 5" xfId="15916" xr:uid="{7C508BB5-722D-4E08-AB5A-3517DC3DD3FE}"/>
    <cellStyle name="Normal 3 175 5 2" xfId="15917" xr:uid="{DF5D09E4-B657-4B53-B8B2-7E5348996E45}"/>
    <cellStyle name="Normal 3 175 5 2 2" xfId="15918" xr:uid="{17B18F70-0FDD-48BE-8B0D-CEA85F70C5CF}"/>
    <cellStyle name="Normal 3 175 5 2 2 2" xfId="15919" xr:uid="{147E923B-5305-42EC-AE74-3DDD5BFF3D0F}"/>
    <cellStyle name="Normal 3 175 5 2 3" xfId="15920" xr:uid="{8C6800BA-BADA-43E5-9246-A5C0A92F1F0D}"/>
    <cellStyle name="Normal 3 175 5 3" xfId="15921" xr:uid="{FD2665A2-518B-4E2E-95D8-3DA818473BEA}"/>
    <cellStyle name="Normal 3 175 5 3 2" xfId="15922" xr:uid="{675035C9-F604-481E-AF5B-04660586A458}"/>
    <cellStyle name="Normal 3 175 5 3 2 2" xfId="15923" xr:uid="{6DBE0904-0493-4EA8-98A2-DEEDA7915031}"/>
    <cellStyle name="Normal 3 175 5 3 3" xfId="15924" xr:uid="{3AFA9478-6D8C-490D-A2FA-9CD92BA47300}"/>
    <cellStyle name="Normal 3 175 5 4" xfId="15925" xr:uid="{44697318-38A0-4F23-8C44-7602A01FCAAE}"/>
    <cellStyle name="Normal 3 175 5 4 2" xfId="15926" xr:uid="{6EBAA7A5-4079-4A23-ACDA-11DB1B59C151}"/>
    <cellStyle name="Normal 3 175 5 5" xfId="15927" xr:uid="{C454B93F-EB98-44D3-A1F3-B01038ED0793}"/>
    <cellStyle name="Normal 3 175 6" xfId="15928" xr:uid="{7A4606DF-0F6E-46DA-85E2-472B5A40A9DD}"/>
    <cellStyle name="Normal 3 175 6 2" xfId="15929" xr:uid="{A5D225C4-6FD6-4EFB-89E4-D10962AFAA14}"/>
    <cellStyle name="Normal 3 175 6 2 2" xfId="15930" xr:uid="{6F242C5E-779B-4F8B-90E1-71083C16D78D}"/>
    <cellStyle name="Normal 3 175 6 3" xfId="15931" xr:uid="{07B8C8D6-6A33-4367-9CBA-9D99EF396999}"/>
    <cellStyle name="Normal 3 175 7" xfId="15932" xr:uid="{94D1F356-18C7-46CA-958D-ED14E6B592AF}"/>
    <cellStyle name="Normal 3 175 7 2" xfId="15933" xr:uid="{33162DE8-48CC-4745-8D23-1B76C6569C89}"/>
    <cellStyle name="Normal 3 175 7 2 2" xfId="15934" xr:uid="{00F9497E-8DB6-4208-98A9-247B0E072576}"/>
    <cellStyle name="Normal 3 175 7 3" xfId="15935" xr:uid="{2FD9C4B9-D9A3-42E3-9796-440FC9BF4738}"/>
    <cellStyle name="Normal 3 175 8" xfId="15936" xr:uid="{128DDB00-95E4-42B3-8FF4-020C0B1B4023}"/>
    <cellStyle name="Normal 3 175 8 2" xfId="15937" xr:uid="{E79777E2-1C72-4FF8-A759-80EEC034A8CD}"/>
    <cellStyle name="Normal 3 175 9" xfId="15938" xr:uid="{750CC314-19DC-4767-9EA4-4EECED97F6DA}"/>
    <cellStyle name="Normal 3 175_05DS" xfId="15939" xr:uid="{9E513917-307F-4CB2-A462-77EE97956057}"/>
    <cellStyle name="Normal 3 176" xfId="15940" xr:uid="{B598FAA6-E310-48AC-8CD6-676670DF46CB}"/>
    <cellStyle name="Normal 3 176 2" xfId="15941" xr:uid="{BE6F975D-2F58-498A-9B50-D4E42107AB3B}"/>
    <cellStyle name="Normal 3 176 2 2" xfId="15942" xr:uid="{E44A6FE5-51BC-4D72-A72D-8D22D46D7166}"/>
    <cellStyle name="Normal 3 176 2 2 2" xfId="15943" xr:uid="{C875955F-DD72-417F-86F0-02B84364626F}"/>
    <cellStyle name="Normal 3 176 2 2 2 2" xfId="15944" xr:uid="{90A5A968-B10A-4029-BFE4-2C6C494F11AB}"/>
    <cellStyle name="Normal 3 176 2 2 2 2 2" xfId="15945" xr:uid="{F1727EB5-EAFF-4BAF-B68A-B3A78158270C}"/>
    <cellStyle name="Normal 3 176 2 2 2 3" xfId="15946" xr:uid="{C967EBB5-B6F8-4A9D-AF52-C5D3508C2C0B}"/>
    <cellStyle name="Normal 3 176 2 2 3" xfId="15947" xr:uid="{A12D02AE-70AF-4901-A326-5CF0D52C67C7}"/>
    <cellStyle name="Normal 3 176 2 2 3 2" xfId="15948" xr:uid="{474ED1FB-71B8-46EA-98B3-0B79C83BC0D9}"/>
    <cellStyle name="Normal 3 176 2 2 3 2 2" xfId="15949" xr:uid="{0A2B837F-0466-497F-9EAE-A27EAFA4138E}"/>
    <cellStyle name="Normal 3 176 2 2 3 3" xfId="15950" xr:uid="{CF7F306E-898C-4D60-91C2-6E57095A2E97}"/>
    <cellStyle name="Normal 3 176 2 2 4" xfId="15951" xr:uid="{505AA287-9608-43EC-9C11-8FF04743CB20}"/>
    <cellStyle name="Normal 3 176 2 2 4 2" xfId="15952" xr:uid="{A8B87E4B-4881-42D8-9205-59701098377E}"/>
    <cellStyle name="Normal 3 176 2 2 5" xfId="15953" xr:uid="{5DC5E372-E6AB-4E19-9450-E1BBCE82E086}"/>
    <cellStyle name="Normal 3 176 2 3" xfId="15954" xr:uid="{8D8D6126-BE29-4502-B816-FF9D61A6A7C3}"/>
    <cellStyle name="Normal 3 176 2 3 2" xfId="15955" xr:uid="{91BA197E-9C03-4437-8D6D-C4C99B5FBBFE}"/>
    <cellStyle name="Normal 3 176 2 3 2 2" xfId="15956" xr:uid="{E291758D-1891-4088-BCEC-73250805F08C}"/>
    <cellStyle name="Normal 3 176 2 3 2 2 2" xfId="15957" xr:uid="{7DAA4B0A-D796-427D-A33E-A84E798C7D71}"/>
    <cellStyle name="Normal 3 176 2 3 2 3" xfId="15958" xr:uid="{19BE9B2F-9E1D-4141-8ABE-CE68638F3612}"/>
    <cellStyle name="Normal 3 176 2 3 3" xfId="15959" xr:uid="{35CF36BB-CF7D-4426-AA65-709BC03E1367}"/>
    <cellStyle name="Normal 3 176 2 3 3 2" xfId="15960" xr:uid="{A071E5FA-503D-4730-A149-7C939AB2165C}"/>
    <cellStyle name="Normal 3 176 2 3 3 2 2" xfId="15961" xr:uid="{E415C1F0-4898-4A2E-A81D-43BA1C8932AF}"/>
    <cellStyle name="Normal 3 176 2 3 3 3" xfId="15962" xr:uid="{2A3930B4-AAFA-44B1-BC33-2F24A5E1EBBF}"/>
    <cellStyle name="Normal 3 176 2 3 4" xfId="15963" xr:uid="{C57C23E1-2DB4-4733-A118-2E3B1061E4CF}"/>
    <cellStyle name="Normal 3 176 2 3 4 2" xfId="15964" xr:uid="{A3A30B99-75CF-4867-A8B4-0F91072FEDB1}"/>
    <cellStyle name="Normal 3 176 2 3 5" xfId="15965" xr:uid="{50BC6B3F-BCEB-45AF-8F42-E439EC5469D6}"/>
    <cellStyle name="Normal 3 176 2 4" xfId="15966" xr:uid="{EC7C716E-013B-47E1-92DA-B909AEF36E3A}"/>
    <cellStyle name="Normal 3 176 2 4 2" xfId="15967" xr:uid="{608CC451-D8C8-460C-AC73-57AA33EF6D03}"/>
    <cellStyle name="Normal 3 176 2 4 2 2" xfId="15968" xr:uid="{46E2F424-5856-43EC-870C-5BAF40A2C8C3}"/>
    <cellStyle name="Normal 3 176 2 4 2 2 2" xfId="15969" xr:uid="{283A1D84-C507-49AD-9FC6-D7D1F224C7F0}"/>
    <cellStyle name="Normal 3 176 2 4 2 3" xfId="15970" xr:uid="{AE5A2A8F-518A-4301-9DBF-1811144639DF}"/>
    <cellStyle name="Normal 3 176 2 4 3" xfId="15971" xr:uid="{24FD8F62-05B3-45A5-A2C2-BC054038D84A}"/>
    <cellStyle name="Normal 3 176 2 4 3 2" xfId="15972" xr:uid="{C496D5DA-8C4B-4689-8AAD-79258399AE6B}"/>
    <cellStyle name="Normal 3 176 2 4 3 2 2" xfId="15973" xr:uid="{049A0C82-221A-42A3-BF8D-AB30ADEE2964}"/>
    <cellStyle name="Normal 3 176 2 4 3 3" xfId="15974" xr:uid="{F4E239DF-D2B5-4B2A-AE65-15C5A760273B}"/>
    <cellStyle name="Normal 3 176 2 4 4" xfId="15975" xr:uid="{32AC4CE5-6745-43F3-967A-19AB339EECD6}"/>
    <cellStyle name="Normal 3 176 2 4 4 2" xfId="15976" xr:uid="{E15E0B98-6661-46B9-9151-6CB211B9E056}"/>
    <cellStyle name="Normal 3 176 2 4 5" xfId="15977" xr:uid="{6C1D89A8-8895-48A1-95CC-9CF02958A78F}"/>
    <cellStyle name="Normal 3 176 2 5" xfId="15978" xr:uid="{1C9BC1B3-F625-4B5D-A656-BC237E8D0497}"/>
    <cellStyle name="Normal 3 176 2 5 2" xfId="15979" xr:uid="{31279043-88C8-40A7-A218-208C30A4884D}"/>
    <cellStyle name="Normal 3 176 2 5 2 2" xfId="15980" xr:uid="{6E17A6E3-9D85-49BC-ADCB-94D23B8CDE9A}"/>
    <cellStyle name="Normal 3 176 2 5 3" xfId="15981" xr:uid="{0AE2F883-DDC7-44DB-A8C6-17543F31BC65}"/>
    <cellStyle name="Normal 3 176 2 6" xfId="15982" xr:uid="{5B43C5AA-B40B-431A-9536-CE2C0DBB073A}"/>
    <cellStyle name="Normal 3 176 2 6 2" xfId="15983" xr:uid="{B15F2C7E-90DA-48EF-8F41-2FB9CB82A243}"/>
    <cellStyle name="Normal 3 176 2 6 2 2" xfId="15984" xr:uid="{2AC44CAA-65A3-4158-84C0-DB75940747A3}"/>
    <cellStyle name="Normal 3 176 2 6 3" xfId="15985" xr:uid="{72A8F79D-C606-481D-822F-F62D72D88E3E}"/>
    <cellStyle name="Normal 3 176 2 7" xfId="15986" xr:uid="{A6768350-413D-4DF7-A93E-DE85AB20E414}"/>
    <cellStyle name="Normal 3 176 2 7 2" xfId="15987" xr:uid="{E2AB4DD0-850A-4C70-BC00-AA196D0BB8BA}"/>
    <cellStyle name="Normal 3 176 2 8" xfId="15988" xr:uid="{08E2249C-2A83-42F6-A8A7-E0CDAD0399BD}"/>
    <cellStyle name="Normal 3 176 2_15NS" xfId="15989" xr:uid="{90E8CAB4-F2A2-4C86-A0A3-8E85CA7C8F68}"/>
    <cellStyle name="Normal 3 176 3" xfId="15990" xr:uid="{DC351B3B-5298-44A3-AB1C-200C95399E88}"/>
    <cellStyle name="Normal 3 176 3 2" xfId="15991" xr:uid="{329E25A7-BEEE-4176-8080-75577EEB63FB}"/>
    <cellStyle name="Normal 3 176 3 2 2" xfId="15992" xr:uid="{4F07AF0D-6F36-4E1D-A514-B96A276FBA1C}"/>
    <cellStyle name="Normal 3 176 3 2 2 2" xfId="15993" xr:uid="{B069C3A8-71E3-4A17-B58E-E518F2DCE094}"/>
    <cellStyle name="Normal 3 176 3 2 3" xfId="15994" xr:uid="{71F368F9-0990-4C8B-B7D2-6CE6BEAF5794}"/>
    <cellStyle name="Normal 3 176 3 3" xfId="15995" xr:uid="{CF455A9B-5F33-4618-A20B-804D4175D2D4}"/>
    <cellStyle name="Normal 3 176 3 3 2" xfId="15996" xr:uid="{50E46769-E6F9-420E-9B4C-5F26B9AC4D90}"/>
    <cellStyle name="Normal 3 176 3 3 2 2" xfId="15997" xr:uid="{14490DC2-B8B3-414D-A388-10EF705C8298}"/>
    <cellStyle name="Normal 3 176 3 3 3" xfId="15998" xr:uid="{9F617517-4487-41E9-BEE6-13C85D377232}"/>
    <cellStyle name="Normal 3 176 3 4" xfId="15999" xr:uid="{6E1888C4-7BDD-4D03-BFCF-45F05652ADC9}"/>
    <cellStyle name="Normal 3 176 3 4 2" xfId="16000" xr:uid="{E5E30A25-32FA-40F7-8DDE-3E36C9FD3299}"/>
    <cellStyle name="Normal 3 176 3 5" xfId="16001" xr:uid="{A8CB64CE-1D6D-473A-A574-E9E55123328E}"/>
    <cellStyle name="Normal 3 176 4" xfId="16002" xr:uid="{CC819819-5164-4B82-9CE0-94A024A44737}"/>
    <cellStyle name="Normal 3 176 4 2" xfId="16003" xr:uid="{DD15FDD2-D6F4-4155-83C0-09836B2ABB70}"/>
    <cellStyle name="Normal 3 176 4 2 2" xfId="16004" xr:uid="{B3DE7DF6-602B-477F-9006-C2DB1564DE69}"/>
    <cellStyle name="Normal 3 176 4 2 2 2" xfId="16005" xr:uid="{65964CFB-B142-437A-B928-4D2879945AE4}"/>
    <cellStyle name="Normal 3 176 4 2 3" xfId="16006" xr:uid="{1A36F4A3-85E2-4EF4-83D6-F8D3D3208082}"/>
    <cellStyle name="Normal 3 176 4 3" xfId="16007" xr:uid="{1819C92A-E82E-4C18-B454-5E9E56764590}"/>
    <cellStyle name="Normal 3 176 4 3 2" xfId="16008" xr:uid="{87EB58B8-F088-401D-800F-8CF311080FD5}"/>
    <cellStyle name="Normal 3 176 4 3 2 2" xfId="16009" xr:uid="{A1E55AF2-A378-40DC-A38B-7497911C8410}"/>
    <cellStyle name="Normal 3 176 4 3 3" xfId="16010" xr:uid="{502D2EA9-C1DA-496C-A9B9-09C45AE93160}"/>
    <cellStyle name="Normal 3 176 4 4" xfId="16011" xr:uid="{0A027090-2182-4A9B-BC19-9FE5B609A246}"/>
    <cellStyle name="Normal 3 176 4 4 2" xfId="16012" xr:uid="{03443A5E-1E0B-495E-9689-A916BBE1B469}"/>
    <cellStyle name="Normal 3 176 4 5" xfId="16013" xr:uid="{30EA8ECE-D687-4069-8432-F534591FC637}"/>
    <cellStyle name="Normal 3 176 5" xfId="16014" xr:uid="{54166907-203D-430D-8F0E-1BFAB1B8AEB5}"/>
    <cellStyle name="Normal 3 176 5 2" xfId="16015" xr:uid="{01E36959-CDC1-4371-979A-4B71C6D594B2}"/>
    <cellStyle name="Normal 3 176 5 2 2" xfId="16016" xr:uid="{BAF534AE-1529-495C-8059-69D66A12616E}"/>
    <cellStyle name="Normal 3 176 5 2 2 2" xfId="16017" xr:uid="{87B62AD3-6954-4776-BBBB-7496145CB4FC}"/>
    <cellStyle name="Normal 3 176 5 2 3" xfId="16018" xr:uid="{8151315F-2CCD-43A1-A1FF-7D66FC1039B3}"/>
    <cellStyle name="Normal 3 176 5 3" xfId="16019" xr:uid="{80A8B937-A265-43D6-B643-244BF6F46B50}"/>
    <cellStyle name="Normal 3 176 5 3 2" xfId="16020" xr:uid="{26624718-2869-49CD-AAAA-EFEA0390C9E8}"/>
    <cellStyle name="Normal 3 176 5 3 2 2" xfId="16021" xr:uid="{B0C41BF4-F6BE-479E-ABB7-EBF62BC16874}"/>
    <cellStyle name="Normal 3 176 5 3 3" xfId="16022" xr:uid="{D98C284E-D9DA-4A79-A4C4-BFA18D0DA9F0}"/>
    <cellStyle name="Normal 3 176 5 4" xfId="16023" xr:uid="{D45B07A2-4F40-4032-B219-7502670685A3}"/>
    <cellStyle name="Normal 3 176 5 4 2" xfId="16024" xr:uid="{6DE12122-A9A0-40B9-857E-7F65E3491B55}"/>
    <cellStyle name="Normal 3 176 5 5" xfId="16025" xr:uid="{F090A203-122B-4A94-B01D-C3137FC3FE5C}"/>
    <cellStyle name="Normal 3 176 6" xfId="16026" xr:uid="{D784AD9A-AC6B-4BA0-B65E-2B6983D8F5AF}"/>
    <cellStyle name="Normal 3 176 6 2" xfId="16027" xr:uid="{45FFC202-001C-45D8-B865-148EEBF38845}"/>
    <cellStyle name="Normal 3 176 6 2 2" xfId="16028" xr:uid="{A2B55D39-D7E8-4FC3-8DB0-361E1D8194A6}"/>
    <cellStyle name="Normal 3 176 6 3" xfId="16029" xr:uid="{CDDEF822-1D90-42C0-A350-75CE61CADAF8}"/>
    <cellStyle name="Normal 3 176 7" xfId="16030" xr:uid="{CE083C45-C551-45F0-8C82-B9E6FD2AA941}"/>
    <cellStyle name="Normal 3 176 7 2" xfId="16031" xr:uid="{B8912A71-4027-48DD-B195-5EEC21AA3EFB}"/>
    <cellStyle name="Normal 3 176 7 2 2" xfId="16032" xr:uid="{14CD4962-D381-49DF-8F6F-27749B56D3CF}"/>
    <cellStyle name="Normal 3 176 7 3" xfId="16033" xr:uid="{57763020-25CD-4F86-B85D-C508FC1ABCDB}"/>
    <cellStyle name="Normal 3 176 8" xfId="16034" xr:uid="{371C6D63-2F16-4C0F-A809-1B35586E3A14}"/>
    <cellStyle name="Normal 3 176 8 2" xfId="16035" xr:uid="{37D4C563-86E3-445C-B61B-8DFB354E93F3}"/>
    <cellStyle name="Normal 3 176 9" xfId="16036" xr:uid="{E7A736F2-3350-4CEB-8D43-F7F7DB014CED}"/>
    <cellStyle name="Normal 3 176_05DS" xfId="16037" xr:uid="{D42C98DC-284B-4A61-A1E3-7E5AA0E9F9D4}"/>
    <cellStyle name="Normal 3 177" xfId="16038" xr:uid="{B728281A-BEE3-4F24-A734-48F69B3F3012}"/>
    <cellStyle name="Normal 3 177 2" xfId="16039" xr:uid="{0E18409E-69CC-4268-A258-72444294B00B}"/>
    <cellStyle name="Normal 3 177 2 2" xfId="16040" xr:uid="{E78FA42F-AF58-4ED1-AF34-C9C4B4333A81}"/>
    <cellStyle name="Normal 3 177 2 2 2" xfId="16041" xr:uid="{CE31BCD3-69C4-4371-8E6A-65C4AE9496A6}"/>
    <cellStyle name="Normal 3 177 2 2 2 2" xfId="16042" xr:uid="{61737F64-8982-4091-B221-432C3B0D7A4C}"/>
    <cellStyle name="Normal 3 177 2 2 2 2 2" xfId="16043" xr:uid="{1DAA6071-E43D-424C-AC51-8E354F3FCC2A}"/>
    <cellStyle name="Normal 3 177 2 2 2 3" xfId="16044" xr:uid="{F5C3497F-183A-4013-8088-7EBA7AEA197A}"/>
    <cellStyle name="Normal 3 177 2 2 3" xfId="16045" xr:uid="{821F8CAA-6235-4B90-9130-3E0F2CC04F44}"/>
    <cellStyle name="Normal 3 177 2 2 3 2" xfId="16046" xr:uid="{6E4C55E5-9AD5-4553-9768-871ED013C126}"/>
    <cellStyle name="Normal 3 177 2 2 3 2 2" xfId="16047" xr:uid="{0976D5D6-5055-426A-8434-338E415B3852}"/>
    <cellStyle name="Normal 3 177 2 2 3 3" xfId="16048" xr:uid="{6C445740-E10A-4C2B-8337-DAA186178C9A}"/>
    <cellStyle name="Normal 3 177 2 2 4" xfId="16049" xr:uid="{7B543A9E-2D7E-4DBE-87B6-77001A5E0298}"/>
    <cellStyle name="Normal 3 177 2 2 4 2" xfId="16050" xr:uid="{83CDBF66-9869-4236-8BD6-DAF115E2F321}"/>
    <cellStyle name="Normal 3 177 2 2 5" xfId="16051" xr:uid="{2F3037B4-ABD2-4BBC-A57A-FAE3CD55A944}"/>
    <cellStyle name="Normal 3 177 2 3" xfId="16052" xr:uid="{A88421BA-FAD5-4CC3-AB4C-1F899A251029}"/>
    <cellStyle name="Normal 3 177 2 3 2" xfId="16053" xr:uid="{43CC977B-0FE3-45A0-85A8-52E48D71FCFB}"/>
    <cellStyle name="Normal 3 177 2 3 2 2" xfId="16054" xr:uid="{6FF5EE79-68FD-4840-A9F5-2D47D824C9A4}"/>
    <cellStyle name="Normal 3 177 2 3 2 2 2" xfId="16055" xr:uid="{7A2BCACB-3A1B-4FE3-926B-7D44884635CC}"/>
    <cellStyle name="Normal 3 177 2 3 2 3" xfId="16056" xr:uid="{D9609CB5-C6F7-4EB6-A89A-6065F170C113}"/>
    <cellStyle name="Normal 3 177 2 3 3" xfId="16057" xr:uid="{C3F5E0C7-C497-435E-A3D5-B6256496BACD}"/>
    <cellStyle name="Normal 3 177 2 3 3 2" xfId="16058" xr:uid="{6057F934-9E55-43F8-84ED-30FBEB5770E6}"/>
    <cellStyle name="Normal 3 177 2 3 3 2 2" xfId="16059" xr:uid="{886B4A58-A704-4FA5-86A2-931513C02752}"/>
    <cellStyle name="Normal 3 177 2 3 3 3" xfId="16060" xr:uid="{69E8C6E5-D1D7-4794-9642-2E70D2D7F1DB}"/>
    <cellStyle name="Normal 3 177 2 3 4" xfId="16061" xr:uid="{69809942-29F4-401A-AB29-06C1A830EEE1}"/>
    <cellStyle name="Normal 3 177 2 3 4 2" xfId="16062" xr:uid="{2B15D4AB-9D7D-474D-A073-45BAED73F50B}"/>
    <cellStyle name="Normal 3 177 2 3 5" xfId="16063" xr:uid="{679E709C-CE22-4E58-8403-4AFEE3BB7D91}"/>
    <cellStyle name="Normal 3 177 2 4" xfId="16064" xr:uid="{6E02133F-3511-4E04-90E9-38A1FB92BFB8}"/>
    <cellStyle name="Normal 3 177 2 4 2" xfId="16065" xr:uid="{89D49848-CDAE-4E32-87F1-FBD65377268B}"/>
    <cellStyle name="Normal 3 177 2 4 2 2" xfId="16066" xr:uid="{59F8FDEC-96E8-49F7-A71C-89DBA87FB4C2}"/>
    <cellStyle name="Normal 3 177 2 4 2 2 2" xfId="16067" xr:uid="{BA2C158C-46CD-4516-A88B-F62B61FD241D}"/>
    <cellStyle name="Normal 3 177 2 4 2 3" xfId="16068" xr:uid="{4B71A053-9CB6-43FD-882D-96B1DCB2D035}"/>
    <cellStyle name="Normal 3 177 2 4 3" xfId="16069" xr:uid="{55334A41-6C67-4A58-8DB6-BE4DB21CD964}"/>
    <cellStyle name="Normal 3 177 2 4 3 2" xfId="16070" xr:uid="{27D28E2B-283B-4B48-AEDF-AD8A3CAE7C90}"/>
    <cellStyle name="Normal 3 177 2 4 3 2 2" xfId="16071" xr:uid="{76FF7B35-438D-430D-9223-D3C1E6AB3B02}"/>
    <cellStyle name="Normal 3 177 2 4 3 3" xfId="16072" xr:uid="{DB187756-98DC-4CB3-9EAD-72A352EC1753}"/>
    <cellStyle name="Normal 3 177 2 4 4" xfId="16073" xr:uid="{85B03367-2127-462F-841C-A8BDFC258766}"/>
    <cellStyle name="Normal 3 177 2 4 4 2" xfId="16074" xr:uid="{33A9F4EC-F1A9-412E-8E45-9B2DD26FAAAA}"/>
    <cellStyle name="Normal 3 177 2 4 5" xfId="16075" xr:uid="{36AE2F21-C150-4E62-9EFA-828A13D15B9F}"/>
    <cellStyle name="Normal 3 177 2 5" xfId="16076" xr:uid="{99C487A2-D4BA-4018-B84C-FCA9DA859258}"/>
    <cellStyle name="Normal 3 177 2 5 2" xfId="16077" xr:uid="{9C4FA64F-19E3-4C92-8F64-3694671F2D28}"/>
    <cellStyle name="Normal 3 177 2 5 2 2" xfId="16078" xr:uid="{2B862103-2018-4FCD-950C-C80FCB344067}"/>
    <cellStyle name="Normal 3 177 2 5 3" xfId="16079" xr:uid="{E7938334-7F09-4614-8DD9-F81D2D921D95}"/>
    <cellStyle name="Normal 3 177 2 6" xfId="16080" xr:uid="{8739105A-F73B-4C1B-935E-FDB4AC7DD771}"/>
    <cellStyle name="Normal 3 177 2 6 2" xfId="16081" xr:uid="{94292EA1-687F-448C-9A61-DAAC75919DA0}"/>
    <cellStyle name="Normal 3 177 2 6 2 2" xfId="16082" xr:uid="{D8369067-015B-4756-B3BD-BF70D02ADB8B}"/>
    <cellStyle name="Normal 3 177 2 6 3" xfId="16083" xr:uid="{0513855C-341C-4B32-B2B0-834B607BB94B}"/>
    <cellStyle name="Normal 3 177 2 7" xfId="16084" xr:uid="{2B7276BB-0681-4F30-A208-69A614A932B6}"/>
    <cellStyle name="Normal 3 177 2 7 2" xfId="16085" xr:uid="{EC1FE19F-30E9-43AB-9F87-F45021125533}"/>
    <cellStyle name="Normal 3 177 2 8" xfId="16086" xr:uid="{7AA37DA3-BECB-473B-AE96-33D22763C296}"/>
    <cellStyle name="Normal 3 177 2_15NS" xfId="16087" xr:uid="{3D055624-2888-4B13-A418-78CEA5072820}"/>
    <cellStyle name="Normal 3 177 3" xfId="16088" xr:uid="{94C7F40E-3769-4559-BE4C-ADE0D129348E}"/>
    <cellStyle name="Normal 3 177 3 2" xfId="16089" xr:uid="{22B1EBB1-24C4-49CB-BD17-6D7E08ABCF25}"/>
    <cellStyle name="Normal 3 177 3 2 2" xfId="16090" xr:uid="{C23A5B43-34CA-4C10-926C-667F0560102D}"/>
    <cellStyle name="Normal 3 177 3 2 2 2" xfId="16091" xr:uid="{73B17DA6-F0FB-4F63-9DE4-5DBEC95C93BC}"/>
    <cellStyle name="Normal 3 177 3 2 3" xfId="16092" xr:uid="{402DD2B2-EE50-4B73-9935-E3D3FFB9F5F4}"/>
    <cellStyle name="Normal 3 177 3 3" xfId="16093" xr:uid="{3E4DB994-8216-41D8-8212-AE199D4B3664}"/>
    <cellStyle name="Normal 3 177 3 3 2" xfId="16094" xr:uid="{817911E9-E118-48C9-927F-0AEC92B068C8}"/>
    <cellStyle name="Normal 3 177 3 3 2 2" xfId="16095" xr:uid="{B44E73D0-313F-45B8-B968-3FF887DCCFF9}"/>
    <cellStyle name="Normal 3 177 3 3 3" xfId="16096" xr:uid="{7D0046C2-08E7-4925-9FD3-14B24D644F92}"/>
    <cellStyle name="Normal 3 177 3 4" xfId="16097" xr:uid="{F4CBA08E-4081-4205-A031-8C0A4470E365}"/>
    <cellStyle name="Normal 3 177 3 4 2" xfId="16098" xr:uid="{BA6A2E43-6198-45BF-B38B-1310D85ED841}"/>
    <cellStyle name="Normal 3 177 3 5" xfId="16099" xr:uid="{A8604F01-33DD-4B25-BC29-B82DDF56D601}"/>
    <cellStyle name="Normal 3 177 4" xfId="16100" xr:uid="{95108F63-4892-414B-BB57-2A915B7C074D}"/>
    <cellStyle name="Normal 3 177 4 2" xfId="16101" xr:uid="{7F746FF3-DB55-4ACB-BB60-87C31716D03F}"/>
    <cellStyle name="Normal 3 177 4 2 2" xfId="16102" xr:uid="{7B2E00FD-0700-4750-A8E7-5C59EC4388AD}"/>
    <cellStyle name="Normal 3 177 4 2 2 2" xfId="16103" xr:uid="{58346A26-2681-4A68-A464-0D21C2334C97}"/>
    <cellStyle name="Normal 3 177 4 2 3" xfId="16104" xr:uid="{97BB7EDE-43B4-4AB4-96AD-5D9C538CCFBC}"/>
    <cellStyle name="Normal 3 177 4 3" xfId="16105" xr:uid="{E761983E-C856-4053-ADB5-16B0D9E281E8}"/>
    <cellStyle name="Normal 3 177 4 3 2" xfId="16106" xr:uid="{3E9FC167-36B2-43AC-9554-2BADCB7A2B94}"/>
    <cellStyle name="Normal 3 177 4 3 2 2" xfId="16107" xr:uid="{D2A9DA38-0ABC-474B-9DE2-76C70BAA4D7E}"/>
    <cellStyle name="Normal 3 177 4 3 3" xfId="16108" xr:uid="{16F49DFD-EE56-4DE0-AF85-E20AA392CDD3}"/>
    <cellStyle name="Normal 3 177 4 4" xfId="16109" xr:uid="{09F3D6DA-A0B4-4BA3-9E7B-25C3618BAC9B}"/>
    <cellStyle name="Normal 3 177 4 4 2" xfId="16110" xr:uid="{DA05E88F-24CB-4F88-A938-AE8626129DCD}"/>
    <cellStyle name="Normal 3 177 4 5" xfId="16111" xr:uid="{34D52321-34A6-4FA3-9263-BD7AC4AA9CC7}"/>
    <cellStyle name="Normal 3 177 5" xfId="16112" xr:uid="{71A98E7E-FEF1-408A-B2B7-94FCCBC1F98B}"/>
    <cellStyle name="Normal 3 177 5 2" xfId="16113" xr:uid="{ACC1FCC7-FEAB-492A-9ABA-D21DE67F460F}"/>
    <cellStyle name="Normal 3 177 5 2 2" xfId="16114" xr:uid="{A3040B1B-5C04-4F9D-A1B1-C398E03DB329}"/>
    <cellStyle name="Normal 3 177 5 2 2 2" xfId="16115" xr:uid="{5AB066CA-2E0C-426C-94AF-BE33BFB8F174}"/>
    <cellStyle name="Normal 3 177 5 2 3" xfId="16116" xr:uid="{F3190128-57C9-4B38-8EF3-D25CB923BF07}"/>
    <cellStyle name="Normal 3 177 5 3" xfId="16117" xr:uid="{AC818F2C-73D1-43EE-BA7B-F6A4993E6096}"/>
    <cellStyle name="Normal 3 177 5 3 2" xfId="16118" xr:uid="{A8C93CD7-8537-41B9-AAFA-5D8209E1BDA0}"/>
    <cellStyle name="Normal 3 177 5 3 2 2" xfId="16119" xr:uid="{7DC5139B-FBD5-4171-B275-27DE1E9A1838}"/>
    <cellStyle name="Normal 3 177 5 3 3" xfId="16120" xr:uid="{A370A84C-16BE-457E-806C-1991AB09C5F8}"/>
    <cellStyle name="Normal 3 177 5 4" xfId="16121" xr:uid="{B5AC16E2-4D6F-479E-97F9-DFFAED3DEBDB}"/>
    <cellStyle name="Normal 3 177 5 4 2" xfId="16122" xr:uid="{A538736C-D74B-4A7E-96D5-D682E57FF030}"/>
    <cellStyle name="Normal 3 177 5 5" xfId="16123" xr:uid="{02020E0E-F452-4311-849B-5EAB174A13BF}"/>
    <cellStyle name="Normal 3 177 6" xfId="16124" xr:uid="{C03EBB4C-9028-42C6-BD4E-645F46746EA1}"/>
    <cellStyle name="Normal 3 177 6 2" xfId="16125" xr:uid="{3B8D87AF-FA9A-43AE-A5F2-81399E75CE02}"/>
    <cellStyle name="Normal 3 177 6 2 2" xfId="16126" xr:uid="{86D3B9D8-5666-4068-9471-FD240E4B88DD}"/>
    <cellStyle name="Normal 3 177 6 3" xfId="16127" xr:uid="{439924DD-A76B-4FA5-BBD8-7BE713DBD186}"/>
    <cellStyle name="Normal 3 177 7" xfId="16128" xr:uid="{0D1C95A0-7C1F-465C-9805-8507366D6296}"/>
    <cellStyle name="Normal 3 177 7 2" xfId="16129" xr:uid="{1BA0DE55-7A6E-4ED8-B7B4-C8AA99A4FF31}"/>
    <cellStyle name="Normal 3 177 7 2 2" xfId="16130" xr:uid="{CE14A0C9-F218-45A1-BBDE-7EDF62CE36F9}"/>
    <cellStyle name="Normal 3 177 7 3" xfId="16131" xr:uid="{E4650593-E192-41B4-A96D-7413CECF7126}"/>
    <cellStyle name="Normal 3 177 8" xfId="16132" xr:uid="{A353AF6C-632C-451C-A56D-8BD3628B68A4}"/>
    <cellStyle name="Normal 3 177 8 2" xfId="16133" xr:uid="{E6219C27-C729-463F-8E7C-ECDC462143FD}"/>
    <cellStyle name="Normal 3 177 9" xfId="16134" xr:uid="{EE00AB19-88FB-4A0A-BCD9-7361193D62AC}"/>
    <cellStyle name="Normal 3 177_05DS" xfId="16135" xr:uid="{20EDFDFF-CE34-4D28-A8E6-EFA230F67E4E}"/>
    <cellStyle name="Normal 3 178" xfId="16136" xr:uid="{AF69CC40-FD8A-4B24-8CB1-764B833DA100}"/>
    <cellStyle name="Normal 3 178 2" xfId="16137" xr:uid="{90656547-44A0-4CCB-9482-C2D2EBE1FB5F}"/>
    <cellStyle name="Normal 3 178 2 2" xfId="16138" xr:uid="{FCFACC92-C583-44A4-BD7B-21E1FF77CE96}"/>
    <cellStyle name="Normal 3 178 2 2 2" xfId="16139" xr:uid="{8B476E3F-AE3D-4D69-BC5A-3DFF9B409753}"/>
    <cellStyle name="Normal 3 178 2 2 2 2" xfId="16140" xr:uid="{B59FC612-28FA-4FD9-8C40-E9D00CAD3EFD}"/>
    <cellStyle name="Normal 3 178 2 2 2 2 2" xfId="16141" xr:uid="{DF258CE6-88E2-441C-A52C-E1E7CE58809C}"/>
    <cellStyle name="Normal 3 178 2 2 2 3" xfId="16142" xr:uid="{29F859A6-9E93-4CE5-B789-33A68215B231}"/>
    <cellStyle name="Normal 3 178 2 2 3" xfId="16143" xr:uid="{DBAFBE24-F904-4BAD-BAE7-D82D254B8960}"/>
    <cellStyle name="Normal 3 178 2 2 3 2" xfId="16144" xr:uid="{CAE1A2E9-1DE9-4686-A180-1227069F8B72}"/>
    <cellStyle name="Normal 3 178 2 2 3 2 2" xfId="16145" xr:uid="{36CCAD1A-9C24-4F0F-AC7E-C9E910EB51BD}"/>
    <cellStyle name="Normal 3 178 2 2 3 3" xfId="16146" xr:uid="{72DEC582-65F5-4237-8028-BFBCB95B0AE3}"/>
    <cellStyle name="Normal 3 178 2 2 4" xfId="16147" xr:uid="{D31D8E04-E864-45D6-991B-87508EE17D8D}"/>
    <cellStyle name="Normal 3 178 2 2 4 2" xfId="16148" xr:uid="{4A04BB53-8BFE-47E6-983D-36443AB46694}"/>
    <cellStyle name="Normal 3 178 2 2 5" xfId="16149" xr:uid="{84B20875-3E39-4316-8719-7F38DB010FFE}"/>
    <cellStyle name="Normal 3 178 2 3" xfId="16150" xr:uid="{12B48E4B-A660-4F6B-84CC-69DF74CEC1F5}"/>
    <cellStyle name="Normal 3 178 2 3 2" xfId="16151" xr:uid="{1D2C972B-7F27-4478-BD90-8CBDEFE6F3C4}"/>
    <cellStyle name="Normal 3 178 2 3 2 2" xfId="16152" xr:uid="{FE7C2F84-988E-478D-B898-676DF0C2FF3E}"/>
    <cellStyle name="Normal 3 178 2 3 2 2 2" xfId="16153" xr:uid="{AEC61460-4F67-4E5F-918D-2489EBD4E4A6}"/>
    <cellStyle name="Normal 3 178 2 3 2 3" xfId="16154" xr:uid="{501A9885-DB28-477C-8A0B-CDF8C4E64AF1}"/>
    <cellStyle name="Normal 3 178 2 3 3" xfId="16155" xr:uid="{C9C9C875-F2F0-419D-B591-A68DA5BDC633}"/>
    <cellStyle name="Normal 3 178 2 3 3 2" xfId="16156" xr:uid="{B5E6BCE7-FDBF-4BDE-9F49-FF2B2DE42F7D}"/>
    <cellStyle name="Normal 3 178 2 3 3 2 2" xfId="16157" xr:uid="{F1FDC846-ACF1-46DC-B00C-339CD94D5757}"/>
    <cellStyle name="Normal 3 178 2 3 3 3" xfId="16158" xr:uid="{58AB7049-E8C8-4C24-A814-084BF43D3A23}"/>
    <cellStyle name="Normal 3 178 2 3 4" xfId="16159" xr:uid="{58EFE326-66FF-4D50-BADF-87A24D777855}"/>
    <cellStyle name="Normal 3 178 2 3 4 2" xfId="16160" xr:uid="{F7A7B5B0-B8CD-40ED-A696-5E9678909BE6}"/>
    <cellStyle name="Normal 3 178 2 3 5" xfId="16161" xr:uid="{E59EC695-9ED4-40C8-835B-0F04C68FC7A3}"/>
    <cellStyle name="Normal 3 178 2 4" xfId="16162" xr:uid="{B820A6E1-6451-4A1D-BC88-7D726CF526DD}"/>
    <cellStyle name="Normal 3 178 2 4 2" xfId="16163" xr:uid="{D583EA94-1677-4796-97C1-AC80FD5CEAD3}"/>
    <cellStyle name="Normal 3 178 2 4 2 2" xfId="16164" xr:uid="{ABFF97BA-62B5-4F52-80A7-C14530CA8EB7}"/>
    <cellStyle name="Normal 3 178 2 4 2 2 2" xfId="16165" xr:uid="{E51274FB-429A-45A4-8617-293F03B96703}"/>
    <cellStyle name="Normal 3 178 2 4 2 3" xfId="16166" xr:uid="{204FC7AA-76E8-4292-AC6B-6A773BF88717}"/>
    <cellStyle name="Normal 3 178 2 4 3" xfId="16167" xr:uid="{F698065A-49DC-4853-BE65-01E8DD70BBB6}"/>
    <cellStyle name="Normal 3 178 2 4 3 2" xfId="16168" xr:uid="{32DF40DD-17B1-412D-BB96-5A54F7CF697C}"/>
    <cellStyle name="Normal 3 178 2 4 3 2 2" xfId="16169" xr:uid="{A5EBDC7E-0569-464F-8D38-95F0C6A2C831}"/>
    <cellStyle name="Normal 3 178 2 4 3 3" xfId="16170" xr:uid="{3616A02B-EA60-48CD-AFA5-B658DF18516D}"/>
    <cellStyle name="Normal 3 178 2 4 4" xfId="16171" xr:uid="{0D43D2C8-0DCE-494E-8A83-E26B209FF6C9}"/>
    <cellStyle name="Normal 3 178 2 4 4 2" xfId="16172" xr:uid="{E1F64442-2C6C-46CD-98FD-C7087CB8B720}"/>
    <cellStyle name="Normal 3 178 2 4 5" xfId="16173" xr:uid="{59668686-33CE-44F2-8039-4A72A7940F18}"/>
    <cellStyle name="Normal 3 178 2 5" xfId="16174" xr:uid="{D61C2D0C-D0A7-45AE-AB7A-55A9ACD98EAD}"/>
    <cellStyle name="Normal 3 178 2 5 2" xfId="16175" xr:uid="{FDA5AA0C-1950-4A44-ABFE-39D486812B50}"/>
    <cellStyle name="Normal 3 178 2 5 2 2" xfId="16176" xr:uid="{20C4EB75-AD4E-400F-AF20-610BA2D118AD}"/>
    <cellStyle name="Normal 3 178 2 5 3" xfId="16177" xr:uid="{479B5A01-6AB3-4745-9C9B-D4F302488ABB}"/>
    <cellStyle name="Normal 3 178 2 6" xfId="16178" xr:uid="{FEDE72B1-9214-43EA-B6DA-BFEB4720D52F}"/>
    <cellStyle name="Normal 3 178 2 6 2" xfId="16179" xr:uid="{1E1BD751-4ABE-4F8F-AF9B-939CE6CB1368}"/>
    <cellStyle name="Normal 3 178 2 6 2 2" xfId="16180" xr:uid="{24DF93C7-81FD-4E67-9190-F652E9225406}"/>
    <cellStyle name="Normal 3 178 2 6 3" xfId="16181" xr:uid="{937A1025-B25E-4E58-AEFA-91EF4E4ADA78}"/>
    <cellStyle name="Normal 3 178 2 7" xfId="16182" xr:uid="{4B9DCF30-0B93-4C91-A205-A442386A7A4D}"/>
    <cellStyle name="Normal 3 178 2 7 2" xfId="16183" xr:uid="{975C6DEA-E54A-489F-AA08-DE21DA17A46C}"/>
    <cellStyle name="Normal 3 178 2 8" xfId="16184" xr:uid="{B3F1C01F-4B99-4BC0-BC7C-C52DC2D33EDE}"/>
    <cellStyle name="Normal 3 178 2_15NS" xfId="16185" xr:uid="{074FBDAD-B6DA-42F9-804F-C34BD692F888}"/>
    <cellStyle name="Normal 3 178 3" xfId="16186" xr:uid="{FF9CE4DE-B05F-481D-9333-6AEFF411414C}"/>
    <cellStyle name="Normal 3 178 3 2" xfId="16187" xr:uid="{5B177365-2D47-48BC-BA34-4C8E55E63F8D}"/>
    <cellStyle name="Normal 3 178 3 2 2" xfId="16188" xr:uid="{9DDDA28E-2916-4443-8FFB-652C9D1E30E9}"/>
    <cellStyle name="Normal 3 178 3 2 2 2" xfId="16189" xr:uid="{0F19EDE0-C118-4E25-A828-B04E5417672A}"/>
    <cellStyle name="Normal 3 178 3 2 3" xfId="16190" xr:uid="{6A83F368-0FA2-4DA5-988E-12BA48B71388}"/>
    <cellStyle name="Normal 3 178 3 3" xfId="16191" xr:uid="{9F9BCDEE-0C75-4214-9DC3-B721E23EF6C0}"/>
    <cellStyle name="Normal 3 178 3 3 2" xfId="16192" xr:uid="{95AEC38C-B020-41CF-ADDA-6FB71ED1A87E}"/>
    <cellStyle name="Normal 3 178 3 3 2 2" xfId="16193" xr:uid="{05952A1F-F429-4ED0-8D5C-5C0B25FF5C1A}"/>
    <cellStyle name="Normal 3 178 3 3 3" xfId="16194" xr:uid="{AFD1CE5D-C94A-431F-9383-73D686B72137}"/>
    <cellStyle name="Normal 3 178 3 4" xfId="16195" xr:uid="{1F8A78E1-2CEB-4C04-896B-3530135CE5E8}"/>
    <cellStyle name="Normal 3 178 3 4 2" xfId="16196" xr:uid="{BE3FA79F-ED65-4E5F-B990-C274B0A51ABF}"/>
    <cellStyle name="Normal 3 178 3 5" xfId="16197" xr:uid="{8D09AEBB-70E4-41E2-80DF-47C042489C22}"/>
    <cellStyle name="Normal 3 178 4" xfId="16198" xr:uid="{C067579A-DE85-4460-AD83-6B62E698D310}"/>
    <cellStyle name="Normal 3 178 4 2" xfId="16199" xr:uid="{BFAC08BF-9277-4668-9014-8B845A68369F}"/>
    <cellStyle name="Normal 3 178 4 2 2" xfId="16200" xr:uid="{50BFA088-F508-431D-8356-D9077A919C09}"/>
    <cellStyle name="Normal 3 178 4 2 2 2" xfId="16201" xr:uid="{80DA459A-4692-47BE-9805-08CF65DA1429}"/>
    <cellStyle name="Normal 3 178 4 2 3" xfId="16202" xr:uid="{7F674A01-CFFA-44BE-84A5-D2BA18C87FE9}"/>
    <cellStyle name="Normal 3 178 4 3" xfId="16203" xr:uid="{E2B97FEA-77B2-4E64-A256-FD14B77B47BD}"/>
    <cellStyle name="Normal 3 178 4 3 2" xfId="16204" xr:uid="{205A4FAD-C874-488E-ABC8-293C951E95E9}"/>
    <cellStyle name="Normal 3 178 4 3 2 2" xfId="16205" xr:uid="{DBBE29BA-0F99-422C-8F9D-46C99D996E6C}"/>
    <cellStyle name="Normal 3 178 4 3 3" xfId="16206" xr:uid="{4F14C9E3-7A66-4DCF-983C-7D68650BAA73}"/>
    <cellStyle name="Normal 3 178 4 4" xfId="16207" xr:uid="{543E2458-B901-417B-9E10-5A48AB4941B1}"/>
    <cellStyle name="Normal 3 178 4 4 2" xfId="16208" xr:uid="{B6DE6A2A-063D-48F5-8603-35B9DACEB346}"/>
    <cellStyle name="Normal 3 178 4 5" xfId="16209" xr:uid="{6D833E91-2279-4A89-B7AE-D23AD3C50CAA}"/>
    <cellStyle name="Normal 3 178 5" xfId="16210" xr:uid="{CD0E890C-75A2-4DD2-BBCD-9944CD5E1A4C}"/>
    <cellStyle name="Normal 3 178 5 2" xfId="16211" xr:uid="{203C7C18-C4A3-49CE-9F67-2A4645024045}"/>
    <cellStyle name="Normal 3 178 5 2 2" xfId="16212" xr:uid="{E1682BC3-E99E-4B98-ADE6-9B4DB9B7E1AC}"/>
    <cellStyle name="Normal 3 178 5 2 2 2" xfId="16213" xr:uid="{748C8C6D-90D8-4BAC-A869-DD2EEA96C952}"/>
    <cellStyle name="Normal 3 178 5 2 3" xfId="16214" xr:uid="{1880F3F3-3053-4E8C-8999-073384AC00A6}"/>
    <cellStyle name="Normal 3 178 5 3" xfId="16215" xr:uid="{6C0FFA85-02D7-4A55-805F-8F4229648DC7}"/>
    <cellStyle name="Normal 3 178 5 3 2" xfId="16216" xr:uid="{8AA9313B-1736-43B6-9F91-1DCBD6FB94E5}"/>
    <cellStyle name="Normal 3 178 5 3 2 2" xfId="16217" xr:uid="{55F54350-0C6B-4E39-897B-CB4AC4F1B953}"/>
    <cellStyle name="Normal 3 178 5 3 3" xfId="16218" xr:uid="{BD9642BC-437F-440A-8962-CB747774E7D0}"/>
    <cellStyle name="Normal 3 178 5 4" xfId="16219" xr:uid="{280031CF-710F-4DA2-BDB3-0D82E2C10C84}"/>
    <cellStyle name="Normal 3 178 5 4 2" xfId="16220" xr:uid="{293B87E2-F6B0-4763-BF4C-059A0A629E3F}"/>
    <cellStyle name="Normal 3 178 5 5" xfId="16221" xr:uid="{D51CA668-F60A-4967-A289-BE785C7024BE}"/>
    <cellStyle name="Normal 3 178 6" xfId="16222" xr:uid="{A314BC9E-DD9C-497E-AC96-C5870AF63690}"/>
    <cellStyle name="Normal 3 178 6 2" xfId="16223" xr:uid="{86483500-0EDB-45C4-A445-0D888F51A5D3}"/>
    <cellStyle name="Normal 3 178 6 2 2" xfId="16224" xr:uid="{B90B759A-C56F-4912-ACA4-BA444B8FDA66}"/>
    <cellStyle name="Normal 3 178 6 3" xfId="16225" xr:uid="{E8F81FA1-B953-41D3-B920-A0D1D2614531}"/>
    <cellStyle name="Normal 3 178 7" xfId="16226" xr:uid="{05B6B938-2314-49C1-B1DB-02A9D237F3FC}"/>
    <cellStyle name="Normal 3 178 7 2" xfId="16227" xr:uid="{DA0C3FF3-C41E-4F42-AAD4-948BFCDE6029}"/>
    <cellStyle name="Normal 3 178 7 2 2" xfId="16228" xr:uid="{810E3F71-6BA4-47E4-9F36-92C2D1E1A0CA}"/>
    <cellStyle name="Normal 3 178 7 3" xfId="16229" xr:uid="{44FD2CDC-43F3-479E-B509-3C70749CB1D6}"/>
    <cellStyle name="Normal 3 178 8" xfId="16230" xr:uid="{F76A9AA3-C7D0-4DDF-A9C5-12646BE1F5D0}"/>
    <cellStyle name="Normal 3 178 8 2" xfId="16231" xr:uid="{338DC246-F748-44F3-BC9E-D3EBFC95C3A9}"/>
    <cellStyle name="Normal 3 178 9" xfId="16232" xr:uid="{AF810A06-B602-4AD9-A706-796F88FD6514}"/>
    <cellStyle name="Normal 3 178_05DS" xfId="16233" xr:uid="{329EDF77-13E5-4C6F-B2BD-3DF34744E99D}"/>
    <cellStyle name="Normal 3 179" xfId="16234" xr:uid="{9644C9AD-4CF4-4C5A-A7E9-6AEA07C2E3EB}"/>
    <cellStyle name="Normal 3 179 2" xfId="16235" xr:uid="{E8CF2B7D-ACCB-444F-9871-7F5F7716791E}"/>
    <cellStyle name="Normal 3 179 2 2" xfId="16236" xr:uid="{A6431E54-23DA-4173-A352-451576AEECC1}"/>
    <cellStyle name="Normal 3 179 2 2 2" xfId="16237" xr:uid="{321A95F8-47DF-484B-9291-A009A269DF44}"/>
    <cellStyle name="Normal 3 179 2 2 2 2" xfId="16238" xr:uid="{BD68EAA3-D3A4-4290-9AB4-CE154FA6DBD9}"/>
    <cellStyle name="Normal 3 179 2 2 2 2 2" xfId="16239" xr:uid="{52AD1081-133F-45E1-BC2A-6F3B0E52355E}"/>
    <cellStyle name="Normal 3 179 2 2 2 3" xfId="16240" xr:uid="{26F4B382-7484-4601-8712-5AE9E5242F35}"/>
    <cellStyle name="Normal 3 179 2 2 3" xfId="16241" xr:uid="{5073AC04-5660-4B76-96C3-FB8E93BB92B5}"/>
    <cellStyle name="Normal 3 179 2 2 3 2" xfId="16242" xr:uid="{1686CE93-2DA0-4FCD-B511-B8E1A4A3E2CB}"/>
    <cellStyle name="Normal 3 179 2 2 3 2 2" xfId="16243" xr:uid="{32C3E9B9-64CF-44CD-98C1-F46F50F825D7}"/>
    <cellStyle name="Normal 3 179 2 2 3 3" xfId="16244" xr:uid="{D4726A3E-6BB9-4D50-B707-E352E324AA62}"/>
    <cellStyle name="Normal 3 179 2 2 4" xfId="16245" xr:uid="{84550196-62F2-44B4-BE33-E79DB3A4FB70}"/>
    <cellStyle name="Normal 3 179 2 2 4 2" xfId="16246" xr:uid="{43612CB2-104A-405E-A4A3-0189B3FCBDEF}"/>
    <cellStyle name="Normal 3 179 2 2 5" xfId="16247" xr:uid="{B7BF5796-BDD8-4099-8CFC-D28123D3E7E8}"/>
    <cellStyle name="Normal 3 179 2 3" xfId="16248" xr:uid="{96178699-F09D-4039-AC28-34FE278BB69A}"/>
    <cellStyle name="Normal 3 179 2 3 2" xfId="16249" xr:uid="{A3EEAFF5-CB15-4C16-ADEE-D183168387D7}"/>
    <cellStyle name="Normal 3 179 2 3 2 2" xfId="16250" xr:uid="{4AEF5DDD-AD43-4BE4-A6F9-B202F9D44278}"/>
    <cellStyle name="Normal 3 179 2 3 2 2 2" xfId="16251" xr:uid="{230DCB62-41E8-40EB-A1BD-1863EF915711}"/>
    <cellStyle name="Normal 3 179 2 3 2 3" xfId="16252" xr:uid="{77FCE7ED-C36D-4176-93A7-FF09CCAD05CE}"/>
    <cellStyle name="Normal 3 179 2 3 3" xfId="16253" xr:uid="{00E25377-1D03-4DCB-B509-7B1BC0C5F5F6}"/>
    <cellStyle name="Normal 3 179 2 3 3 2" xfId="16254" xr:uid="{39984E8A-0541-4B59-834E-D7856F8EA144}"/>
    <cellStyle name="Normal 3 179 2 3 3 2 2" xfId="16255" xr:uid="{C8DA94DD-0BEA-4DB4-99CA-66D0CBBEF127}"/>
    <cellStyle name="Normal 3 179 2 3 3 3" xfId="16256" xr:uid="{5249CE8E-A0D5-4749-A2EF-6189B4F4AF07}"/>
    <cellStyle name="Normal 3 179 2 3 4" xfId="16257" xr:uid="{4064B42C-5729-4077-A053-C464DE095316}"/>
    <cellStyle name="Normal 3 179 2 3 4 2" xfId="16258" xr:uid="{FEBFC561-724B-4D4B-B276-CE0411F9A193}"/>
    <cellStyle name="Normal 3 179 2 3 5" xfId="16259" xr:uid="{75FF5FF5-9513-48A3-AF95-C5D8DB15DBD1}"/>
    <cellStyle name="Normal 3 179 2 4" xfId="16260" xr:uid="{02280CA5-0802-40EE-8937-EBD7E7A1D8DD}"/>
    <cellStyle name="Normal 3 179 2 4 2" xfId="16261" xr:uid="{035E9BD9-69AF-4931-9966-DCEFF2E47D66}"/>
    <cellStyle name="Normal 3 179 2 4 2 2" xfId="16262" xr:uid="{6DBE9220-F482-4353-90E7-EF8895BA9C97}"/>
    <cellStyle name="Normal 3 179 2 4 2 2 2" xfId="16263" xr:uid="{F75FBADE-75E2-4B35-A554-7A75EAAED657}"/>
    <cellStyle name="Normal 3 179 2 4 2 3" xfId="16264" xr:uid="{3D3DF4B1-F7A9-46D9-83D6-E46A58E9B624}"/>
    <cellStyle name="Normal 3 179 2 4 3" xfId="16265" xr:uid="{039C7079-E53F-4D63-9B41-DC22024E7B65}"/>
    <cellStyle name="Normal 3 179 2 4 3 2" xfId="16266" xr:uid="{417C41D3-6B2A-471B-A08C-8CFFED4526FB}"/>
    <cellStyle name="Normal 3 179 2 4 3 2 2" xfId="16267" xr:uid="{0549A2E0-21E2-46C3-B9C7-1AD34C1DA6CE}"/>
    <cellStyle name="Normal 3 179 2 4 3 3" xfId="16268" xr:uid="{D1810C64-8362-4103-AE27-5A2A6730559B}"/>
    <cellStyle name="Normal 3 179 2 4 4" xfId="16269" xr:uid="{50CA6ED9-569C-4E04-AA13-959F07727093}"/>
    <cellStyle name="Normal 3 179 2 4 4 2" xfId="16270" xr:uid="{DC387BE9-011C-465A-BEA4-D0F49031B260}"/>
    <cellStyle name="Normal 3 179 2 4 5" xfId="16271" xr:uid="{401A5931-E1EB-49D2-AE96-225703B79D19}"/>
    <cellStyle name="Normal 3 179 2 5" xfId="16272" xr:uid="{0D45008C-749C-4083-9DEB-374D5BA0B076}"/>
    <cellStyle name="Normal 3 179 2 5 2" xfId="16273" xr:uid="{80024C4A-512B-442C-909F-92C219A6EC76}"/>
    <cellStyle name="Normal 3 179 2 5 2 2" xfId="16274" xr:uid="{AEB6269A-939D-4DC8-8261-C4A05C6E70D4}"/>
    <cellStyle name="Normal 3 179 2 5 3" xfId="16275" xr:uid="{651CA7F8-606C-422F-801B-F487819C06EF}"/>
    <cellStyle name="Normal 3 179 2 6" xfId="16276" xr:uid="{20D7C2FC-1BE8-48AC-94A1-F46C720F7C8B}"/>
    <cellStyle name="Normal 3 179 2 6 2" xfId="16277" xr:uid="{421DE395-B298-4228-BCE8-798FFE49A046}"/>
    <cellStyle name="Normal 3 179 2 6 2 2" xfId="16278" xr:uid="{B11A6E17-8969-47C0-B275-CFF5B3C2F016}"/>
    <cellStyle name="Normal 3 179 2 6 3" xfId="16279" xr:uid="{FAAF3FD3-F707-45BF-A6B7-4E7646D44910}"/>
    <cellStyle name="Normal 3 179 2 7" xfId="16280" xr:uid="{E2F4F9B2-8E27-49E9-83D4-8E78FB537956}"/>
    <cellStyle name="Normal 3 179 2 7 2" xfId="16281" xr:uid="{6A293E76-E7EF-4D17-BFEB-37A7E73A4491}"/>
    <cellStyle name="Normal 3 179 2 8" xfId="16282" xr:uid="{3E828A2F-D98F-46C2-98C9-280C03C9047F}"/>
    <cellStyle name="Normal 3 179 2_15NS" xfId="16283" xr:uid="{16CDA775-49FA-4089-8D70-3362001BA91A}"/>
    <cellStyle name="Normal 3 179 3" xfId="16284" xr:uid="{FD44AC99-DCA5-4896-986F-DA00822D7BA7}"/>
    <cellStyle name="Normal 3 179 3 2" xfId="16285" xr:uid="{486BF482-A095-4B4F-8A99-720D0DC81F11}"/>
    <cellStyle name="Normal 3 179 3 2 2" xfId="16286" xr:uid="{E72D3568-AD7A-47B6-AB30-5E11D42D65A2}"/>
    <cellStyle name="Normal 3 179 3 2 2 2" xfId="16287" xr:uid="{066896AD-F8F6-489E-BC64-10ED437A521C}"/>
    <cellStyle name="Normal 3 179 3 2 3" xfId="16288" xr:uid="{04AA7DDD-A0D3-4A3C-A7EE-0768BD2F8B62}"/>
    <cellStyle name="Normal 3 179 3 3" xfId="16289" xr:uid="{6E705068-39C3-4782-9ADB-9D7D90A666E1}"/>
    <cellStyle name="Normal 3 179 3 3 2" xfId="16290" xr:uid="{A99E1816-977B-4CCE-AD85-894DD5794D9D}"/>
    <cellStyle name="Normal 3 179 3 3 2 2" xfId="16291" xr:uid="{CCA36B8F-5CF9-4BA9-97A9-1001A392A027}"/>
    <cellStyle name="Normal 3 179 3 3 3" xfId="16292" xr:uid="{5D6D8A57-3E21-422B-9141-20F67F155C3E}"/>
    <cellStyle name="Normal 3 179 3 4" xfId="16293" xr:uid="{D1599DEB-AC52-48D4-8D01-F9C7BF66E5BA}"/>
    <cellStyle name="Normal 3 179 3 4 2" xfId="16294" xr:uid="{ADA92D4E-77DB-4F01-BDE0-42C60813FD23}"/>
    <cellStyle name="Normal 3 179 3 5" xfId="16295" xr:uid="{649D4B61-64D0-4079-BD6C-BFB01DD1DABD}"/>
    <cellStyle name="Normal 3 179 4" xfId="16296" xr:uid="{F155285A-42B2-4E3C-8AAA-529A3BE78E4C}"/>
    <cellStyle name="Normal 3 179 4 2" xfId="16297" xr:uid="{FDB0E3E2-F465-41FC-9366-3195C9B4AA3B}"/>
    <cellStyle name="Normal 3 179 4 2 2" xfId="16298" xr:uid="{00754BB2-A11D-4266-AD6F-05BBC4B49B37}"/>
    <cellStyle name="Normal 3 179 4 2 2 2" xfId="16299" xr:uid="{C3295B10-CBCE-4C7A-8CB9-81ED7FEB9D3C}"/>
    <cellStyle name="Normal 3 179 4 2 3" xfId="16300" xr:uid="{AC64D002-9417-4976-BDEB-ABDD1CB7BEF8}"/>
    <cellStyle name="Normal 3 179 4 3" xfId="16301" xr:uid="{1D27B715-82C1-4A8D-9D78-04753E1B102B}"/>
    <cellStyle name="Normal 3 179 4 3 2" xfId="16302" xr:uid="{812056E6-1B56-48B9-9E85-B5E8FE78974A}"/>
    <cellStyle name="Normal 3 179 4 3 2 2" xfId="16303" xr:uid="{6982D9AA-8A01-46F2-BFDE-6C699A534457}"/>
    <cellStyle name="Normal 3 179 4 3 3" xfId="16304" xr:uid="{2A4A3376-5D86-4F46-B694-C0F27AE62E1F}"/>
    <cellStyle name="Normal 3 179 4 4" xfId="16305" xr:uid="{4769C64A-43E4-4D3F-9794-8ED1C41905FB}"/>
    <cellStyle name="Normal 3 179 4 4 2" xfId="16306" xr:uid="{ACEFCA07-4361-40C6-A508-383C2A9FA0F5}"/>
    <cellStyle name="Normal 3 179 4 5" xfId="16307" xr:uid="{02B2BB34-21C1-4329-9FC8-8E2AF46945AD}"/>
    <cellStyle name="Normal 3 179 5" xfId="16308" xr:uid="{51C3CB78-8EAF-4B47-A614-57C9D71827A6}"/>
    <cellStyle name="Normal 3 179 5 2" xfId="16309" xr:uid="{7908D12F-172A-4017-B3FF-3BB95C4FDA04}"/>
    <cellStyle name="Normal 3 179 5 2 2" xfId="16310" xr:uid="{D134BA6D-FA0A-4A73-9E75-FA39BD03618C}"/>
    <cellStyle name="Normal 3 179 5 2 2 2" xfId="16311" xr:uid="{3F3CC13D-A4AA-4C82-935C-6E239E752545}"/>
    <cellStyle name="Normal 3 179 5 2 3" xfId="16312" xr:uid="{F86D94B5-B7F5-4681-BF65-12991F976F92}"/>
    <cellStyle name="Normal 3 179 5 3" xfId="16313" xr:uid="{E2D0B803-3E58-4862-B101-D3B896D86B1C}"/>
    <cellStyle name="Normal 3 179 5 3 2" xfId="16314" xr:uid="{AC32C4D0-6CE9-490E-85C1-B9F6D00DEAAB}"/>
    <cellStyle name="Normal 3 179 5 3 2 2" xfId="16315" xr:uid="{584C92BF-FF80-443B-90E2-A0D161B811A9}"/>
    <cellStyle name="Normal 3 179 5 3 3" xfId="16316" xr:uid="{283A1F24-CF74-4C84-B521-5AB4308BEF65}"/>
    <cellStyle name="Normal 3 179 5 4" xfId="16317" xr:uid="{E064CFAA-6527-4186-97AC-8742259B5975}"/>
    <cellStyle name="Normal 3 179 5 4 2" xfId="16318" xr:uid="{87AD6BB5-2A23-4835-98E3-6FCCB820701C}"/>
    <cellStyle name="Normal 3 179 5 5" xfId="16319" xr:uid="{6239B9A7-D608-4D85-90DE-209408B9AA21}"/>
    <cellStyle name="Normal 3 179 6" xfId="16320" xr:uid="{EC8A12BA-0580-426B-8100-E1BEC2BE138E}"/>
    <cellStyle name="Normal 3 179 6 2" xfId="16321" xr:uid="{CB960CBE-3575-456A-9CBC-7062B6D6F4F9}"/>
    <cellStyle name="Normal 3 179 6 2 2" xfId="16322" xr:uid="{6B87235E-10B1-43F1-AFD3-66E6949B5B2D}"/>
    <cellStyle name="Normal 3 179 6 3" xfId="16323" xr:uid="{677B61D4-980E-411F-9125-D0E6049A89CA}"/>
    <cellStyle name="Normal 3 179 7" xfId="16324" xr:uid="{11B2063B-8E9D-4225-84CB-5926023F6374}"/>
    <cellStyle name="Normal 3 179 7 2" xfId="16325" xr:uid="{9029C14E-1B6E-4824-A7FE-7E03E982D214}"/>
    <cellStyle name="Normal 3 179 7 2 2" xfId="16326" xr:uid="{ACF859C1-F211-46F3-AB1F-B225CE4E6C53}"/>
    <cellStyle name="Normal 3 179 7 3" xfId="16327" xr:uid="{6DC04553-9078-4803-97B7-791189EDC0E1}"/>
    <cellStyle name="Normal 3 179 8" xfId="16328" xr:uid="{928376D0-34C2-4ECF-AF9B-7BA1A43790CF}"/>
    <cellStyle name="Normal 3 179 8 2" xfId="16329" xr:uid="{E3755EC5-1487-46DD-95C1-1CBCE357841A}"/>
    <cellStyle name="Normal 3 179 9" xfId="16330" xr:uid="{86A7F459-2D2C-4C59-B2DC-3376DC40A529}"/>
    <cellStyle name="Normal 3 179_05DS" xfId="16331" xr:uid="{57FF4FAF-E459-480D-AFF0-6A27DAA4DB2E}"/>
    <cellStyle name="Normal 3 18" xfId="1485" xr:uid="{E7D9AA60-B190-418B-9288-9F6DB916CF39}"/>
    <cellStyle name="Normal 3 18 10" xfId="56204" xr:uid="{2A2E228F-7113-40CF-BB0A-1A7CB25AEA72}"/>
    <cellStyle name="Normal 3 18 11" xfId="16332" xr:uid="{0A9A091A-3250-432E-9287-D2C847700EB2}"/>
    <cellStyle name="Normal 3 18 2" xfId="16333" xr:uid="{1E178A38-1F7F-49EC-928C-F5E0E380230F}"/>
    <cellStyle name="Normal 3 18 2 2" xfId="16334" xr:uid="{340D87BF-FE1E-42FD-B5EE-C321F82FBD93}"/>
    <cellStyle name="Normal 3 18 2 2 2" xfId="16335" xr:uid="{48D27D35-E31A-47B8-8B45-E9F642E177AA}"/>
    <cellStyle name="Normal 3 18 2 2 2 2" xfId="16336" xr:uid="{4EC9B7E7-8B06-4D7D-AD1D-8FDD4006360F}"/>
    <cellStyle name="Normal 3 18 2 2 2 2 2" xfId="16337" xr:uid="{36EE345C-A593-4F6F-892F-A35FABD95589}"/>
    <cellStyle name="Normal 3 18 2 2 2 3" xfId="16338" xr:uid="{867DCB12-7BDB-4487-9EA4-77DA424FD6F8}"/>
    <cellStyle name="Normal 3 18 2 2 3" xfId="16339" xr:uid="{5D3CDE52-9896-4576-8719-B179DA4777B9}"/>
    <cellStyle name="Normal 3 18 2 2 3 2" xfId="16340" xr:uid="{7CF20E61-A7A1-4AF5-8363-762AEAB33E7F}"/>
    <cellStyle name="Normal 3 18 2 2 3 2 2" xfId="16341" xr:uid="{08A733CB-EA45-4E5D-A77B-B4F48487FB26}"/>
    <cellStyle name="Normal 3 18 2 2 3 3" xfId="16342" xr:uid="{49450C41-95C7-4E73-91B8-145CC3E13E60}"/>
    <cellStyle name="Normal 3 18 2 2 4" xfId="16343" xr:uid="{CEB71D37-3366-4981-9980-CF5313B4557C}"/>
    <cellStyle name="Normal 3 18 2 2 4 2" xfId="16344" xr:uid="{94A943E5-8060-45EC-A8A7-0B964362ADBB}"/>
    <cellStyle name="Normal 3 18 2 2 5" xfId="16345" xr:uid="{5C092FD0-EDCB-4EE9-BA3A-A0458D9ADF13}"/>
    <cellStyle name="Normal 3 18 2 3" xfId="16346" xr:uid="{2C3C2795-60B2-4946-BCBA-6CEE5EB72032}"/>
    <cellStyle name="Normal 3 18 2 3 2" xfId="16347" xr:uid="{7634C04F-C1FB-4ABE-947C-79F510785500}"/>
    <cellStyle name="Normal 3 18 2 3 2 2" xfId="16348" xr:uid="{E581DFE1-A08E-4870-95CB-D65B4C9086FD}"/>
    <cellStyle name="Normal 3 18 2 3 2 2 2" xfId="16349" xr:uid="{596A2C64-2A5B-444D-A27A-3F4BECE601EB}"/>
    <cellStyle name="Normal 3 18 2 3 2 3" xfId="16350" xr:uid="{75561644-97DB-4438-B1C8-55AD92E755C3}"/>
    <cellStyle name="Normal 3 18 2 3 3" xfId="16351" xr:uid="{637FFF22-E9BC-4ECC-80ED-B5105414BF7B}"/>
    <cellStyle name="Normal 3 18 2 3 3 2" xfId="16352" xr:uid="{10A9E0B9-DC18-4075-93DD-3FE5F2B84919}"/>
    <cellStyle name="Normal 3 18 2 3 3 2 2" xfId="16353" xr:uid="{82188D6E-2293-42D9-9577-1731518DF9C8}"/>
    <cellStyle name="Normal 3 18 2 3 3 3" xfId="16354" xr:uid="{CBD89FE0-1354-4C3B-9C5E-E616A1D4B1F7}"/>
    <cellStyle name="Normal 3 18 2 3 4" xfId="16355" xr:uid="{7115CE94-9B30-4C05-9167-7D4CF122729A}"/>
    <cellStyle name="Normal 3 18 2 3 4 2" xfId="16356" xr:uid="{4AE1DF30-B3A7-4E3B-8D17-A6379327E39D}"/>
    <cellStyle name="Normal 3 18 2 3 5" xfId="16357" xr:uid="{CCD95FA8-3EBC-48F6-A249-FB54E7B9E849}"/>
    <cellStyle name="Normal 3 18 2 4" xfId="16358" xr:uid="{90A4BD6E-43A4-4EC6-8260-5CAA2292C074}"/>
    <cellStyle name="Normal 3 18 2 4 2" xfId="16359" xr:uid="{1F0A9803-D014-45FC-8828-3E0C10BB6795}"/>
    <cellStyle name="Normal 3 18 2 4 2 2" xfId="16360" xr:uid="{4EB4FA41-2DB7-46AA-9C4F-A5F535C532E8}"/>
    <cellStyle name="Normal 3 18 2 4 2 2 2" xfId="16361" xr:uid="{C9356D5D-6849-41A0-AA71-0601A1CE41B7}"/>
    <cellStyle name="Normal 3 18 2 4 2 3" xfId="16362" xr:uid="{1AA2B08E-D79E-4684-921C-DC1D051ED2D9}"/>
    <cellStyle name="Normal 3 18 2 4 3" xfId="16363" xr:uid="{1BA174DB-F66A-4435-8619-5A6F5DE8B9FB}"/>
    <cellStyle name="Normal 3 18 2 4 3 2" xfId="16364" xr:uid="{4F26BB06-2D9E-4C99-A696-202F1C34CD14}"/>
    <cellStyle name="Normal 3 18 2 4 3 2 2" xfId="16365" xr:uid="{DFF0543B-E6FC-4733-B571-0B5C5868FF48}"/>
    <cellStyle name="Normal 3 18 2 4 3 3" xfId="16366" xr:uid="{DDCBD09D-1A77-4917-A757-72E945A49B3B}"/>
    <cellStyle name="Normal 3 18 2 4 4" xfId="16367" xr:uid="{ABBDDF52-59C1-420E-A9C1-B020AEA5C2D8}"/>
    <cellStyle name="Normal 3 18 2 4 4 2" xfId="16368" xr:uid="{BC30996B-380B-47C6-A7E1-21DBFB57B579}"/>
    <cellStyle name="Normal 3 18 2 4 5" xfId="16369" xr:uid="{1CC8BBFC-27A1-4ACC-93BC-2A713E126825}"/>
    <cellStyle name="Normal 3 18 2 5" xfId="16370" xr:uid="{453A34EA-7895-4854-BABC-332C9FBD7D50}"/>
    <cellStyle name="Normal 3 18 2 5 2" xfId="16371" xr:uid="{368945AE-44FE-4705-B666-B3C236CE9A2C}"/>
    <cellStyle name="Normal 3 18 2 5 2 2" xfId="16372" xr:uid="{83571238-93C4-49A2-8A75-4CF3C0A97CA7}"/>
    <cellStyle name="Normal 3 18 2 5 3" xfId="16373" xr:uid="{720664FD-9417-4183-9802-71E34D4544EA}"/>
    <cellStyle name="Normal 3 18 2 6" xfId="16374" xr:uid="{DE49903F-5ECF-47C6-B84E-4150B4B6F7E3}"/>
    <cellStyle name="Normal 3 18 2 6 2" xfId="16375" xr:uid="{3FBA720D-7497-4324-99E0-E62C7BB11E45}"/>
    <cellStyle name="Normal 3 18 2 6 2 2" xfId="16376" xr:uid="{0E154F31-75A3-45CD-96A0-348DDB43BBBC}"/>
    <cellStyle name="Normal 3 18 2 6 3" xfId="16377" xr:uid="{6C53DF66-D4DC-49DA-B96D-8C664B54D4DD}"/>
    <cellStyle name="Normal 3 18 2 7" xfId="16378" xr:uid="{58C37296-F891-4249-94F4-9804D28CFD5E}"/>
    <cellStyle name="Normal 3 18 2 7 2" xfId="16379" xr:uid="{CC4F1E64-B861-4712-AAE6-12CFABB71860}"/>
    <cellStyle name="Normal 3 18 2 8" xfId="16380" xr:uid="{C5047219-3477-4F7E-A8E8-0972BD073534}"/>
    <cellStyle name="Normal 3 18 2 9" xfId="56503" xr:uid="{8892870C-0E46-4DF3-AC23-D14C07334F71}"/>
    <cellStyle name="Normal 3 18 2_15NS" xfId="16381" xr:uid="{D424589E-F6C3-4199-A977-441888076DD1}"/>
    <cellStyle name="Normal 3 18 3" xfId="16382" xr:uid="{9C175038-EE5C-47A7-B9F6-5206B8DF6FDE}"/>
    <cellStyle name="Normal 3 18 3 2" xfId="16383" xr:uid="{F44978AC-F0C7-4134-BE34-B3D79571C392}"/>
    <cellStyle name="Normal 3 18 3 2 2" xfId="16384" xr:uid="{262715A3-59E9-47FE-AEAC-483CB1A839EC}"/>
    <cellStyle name="Normal 3 18 3 2 2 2" xfId="16385" xr:uid="{EE2B4BEF-9C51-4910-A8AE-90160683FEB2}"/>
    <cellStyle name="Normal 3 18 3 2 3" xfId="16386" xr:uid="{30458DB7-EDCB-42B0-B246-EF628183E88D}"/>
    <cellStyle name="Normal 3 18 3 3" xfId="16387" xr:uid="{3BF2EE47-8AA8-48F2-8601-C56CFFCD0432}"/>
    <cellStyle name="Normal 3 18 3 3 2" xfId="16388" xr:uid="{716CAB4F-F4C5-4FB1-B39C-484694AD46A9}"/>
    <cellStyle name="Normal 3 18 3 3 2 2" xfId="16389" xr:uid="{A206A71D-DD05-443C-83FD-9380E65CBDD3}"/>
    <cellStyle name="Normal 3 18 3 3 3" xfId="16390" xr:uid="{2060C4F4-2350-4DC4-9801-634E57794BD8}"/>
    <cellStyle name="Normal 3 18 3 4" xfId="16391" xr:uid="{E2ED7C03-8D34-42C6-BE5A-6A066EF57A3D}"/>
    <cellStyle name="Normal 3 18 3 4 2" xfId="16392" xr:uid="{EA37E7E0-1C95-48E1-99D6-AF453E974B90}"/>
    <cellStyle name="Normal 3 18 3 5" xfId="16393" xr:uid="{BA569BA3-8AF9-4ED7-B2C9-57851789E085}"/>
    <cellStyle name="Normal 3 18 4" xfId="16394" xr:uid="{FB25A1D2-9B53-497C-8261-1E6D62FA0226}"/>
    <cellStyle name="Normal 3 18 4 2" xfId="16395" xr:uid="{1687321C-5B64-4017-A8E4-B104E03216EE}"/>
    <cellStyle name="Normal 3 18 4 2 2" xfId="16396" xr:uid="{92F11ECA-A5C1-416F-A9AE-DE8EF2AE3613}"/>
    <cellStyle name="Normal 3 18 4 2 2 2" xfId="16397" xr:uid="{DD8526A8-6BA7-40AF-861B-C743EFE37A5C}"/>
    <cellStyle name="Normal 3 18 4 2 3" xfId="16398" xr:uid="{6DA0D375-0A95-4455-B622-01BB9D0FD7CB}"/>
    <cellStyle name="Normal 3 18 4 3" xfId="16399" xr:uid="{5D55E707-B8DA-49E0-8412-39D0A045D5DF}"/>
    <cellStyle name="Normal 3 18 4 3 2" xfId="16400" xr:uid="{A7A14504-6F82-4CC5-BAFA-0F4A127CF2FA}"/>
    <cellStyle name="Normal 3 18 4 3 2 2" xfId="16401" xr:uid="{B2D86F74-3B20-4A5D-8818-52766C76A7FB}"/>
    <cellStyle name="Normal 3 18 4 3 3" xfId="16402" xr:uid="{50FE4E7C-1804-43F5-9990-554BB01C0B09}"/>
    <cellStyle name="Normal 3 18 4 4" xfId="16403" xr:uid="{EACAFE2C-64D8-48E1-BA4B-BE811C504490}"/>
    <cellStyle name="Normal 3 18 4 4 2" xfId="16404" xr:uid="{E111DA46-928C-4541-AEC3-D7A31C33BD46}"/>
    <cellStyle name="Normal 3 18 4 5" xfId="16405" xr:uid="{8FF10526-4984-44F7-8B1C-B6A76374A6F8}"/>
    <cellStyle name="Normal 3 18 5" xfId="16406" xr:uid="{DF6BAECC-89F1-429D-8A88-54B6D4A99F4F}"/>
    <cellStyle name="Normal 3 18 5 2" xfId="16407" xr:uid="{8DDBC261-F790-4F54-96B5-F8376E2516F3}"/>
    <cellStyle name="Normal 3 18 5 2 2" xfId="16408" xr:uid="{4D1354F3-EDCB-4B31-A26A-3A216F5AF3C5}"/>
    <cellStyle name="Normal 3 18 5 2 2 2" xfId="16409" xr:uid="{E0B5F8A5-7847-46D5-9D23-0E7BC1ED2676}"/>
    <cellStyle name="Normal 3 18 5 2 3" xfId="16410" xr:uid="{0BEBEA84-2AEF-496B-98ED-391B93F169FA}"/>
    <cellStyle name="Normal 3 18 5 3" xfId="16411" xr:uid="{1BF705C0-9CA7-48A6-B247-71CA2D636C57}"/>
    <cellStyle name="Normal 3 18 5 3 2" xfId="16412" xr:uid="{51C85B1C-C699-42B4-90F8-9564308E1535}"/>
    <cellStyle name="Normal 3 18 5 3 2 2" xfId="16413" xr:uid="{B82A2A8C-3FB4-4226-9432-C3CCBBDE71D5}"/>
    <cellStyle name="Normal 3 18 5 3 3" xfId="16414" xr:uid="{8875B93E-CEFB-427D-959D-0897C810181C}"/>
    <cellStyle name="Normal 3 18 5 4" xfId="16415" xr:uid="{72E629A4-CF68-435D-8D1F-9AE60DD1F148}"/>
    <cellStyle name="Normal 3 18 5 4 2" xfId="16416" xr:uid="{821B7F2B-9086-430B-BC98-753DC160EEE5}"/>
    <cellStyle name="Normal 3 18 5 5" xfId="16417" xr:uid="{FBEFF446-77D0-4ED3-B6EB-4A56CBB86C18}"/>
    <cellStyle name="Normal 3 18 6" xfId="16418" xr:uid="{63CC1549-CC70-49EC-9076-85CD962514CC}"/>
    <cellStyle name="Normal 3 18 6 2" xfId="16419" xr:uid="{9127FDB6-D448-4C7C-B514-57B89ED8B7F8}"/>
    <cellStyle name="Normal 3 18 6 2 2" xfId="16420" xr:uid="{5740A6C8-B64F-4F15-95B7-88672862D9C5}"/>
    <cellStyle name="Normal 3 18 6 3" xfId="16421" xr:uid="{EB74B2ED-B000-4CC0-844A-669BC31AB042}"/>
    <cellStyle name="Normal 3 18 7" xfId="16422" xr:uid="{1350339C-B466-4843-A7B5-0CC89DA56453}"/>
    <cellStyle name="Normal 3 18 7 2" xfId="16423" xr:uid="{94DFA7C2-FF7E-471E-9056-A32F737F7BB2}"/>
    <cellStyle name="Normal 3 18 7 2 2" xfId="16424" xr:uid="{12DE7626-6D8B-4A22-8777-F17D40F11E7B}"/>
    <cellStyle name="Normal 3 18 7 3" xfId="16425" xr:uid="{8989E7AD-211F-4FC0-A413-2D0CD689A189}"/>
    <cellStyle name="Normal 3 18 8" xfId="16426" xr:uid="{3AFA0A99-B20F-4092-9559-80F0CFBCC08E}"/>
    <cellStyle name="Normal 3 18 8 2" xfId="16427" xr:uid="{8942EDA4-DE22-4A65-A738-47FBDF39273A}"/>
    <cellStyle name="Normal 3 18 9" xfId="16428" xr:uid="{A9ED036B-B3FC-4918-970E-7B3E10CE8413}"/>
    <cellStyle name="Normal 3 18_05DS" xfId="16429" xr:uid="{6750E94E-CE1B-41DD-9377-2CF6E177E02B}"/>
    <cellStyle name="Normal 3 180" xfId="16430" xr:uid="{351E1B63-69E5-449C-9B76-405F8048054C}"/>
    <cellStyle name="Normal 3 180 2" xfId="16431" xr:uid="{DD3AF3B9-2FF2-4AB2-A78B-D81367A7023B}"/>
    <cellStyle name="Normal 3 180 2 2" xfId="16432" xr:uid="{E2462E51-EDCE-4229-B1D9-538FA73F10A0}"/>
    <cellStyle name="Normal 3 180 2 2 2" xfId="16433" xr:uid="{225E710C-D9F3-4CA4-A549-B839F3457BEF}"/>
    <cellStyle name="Normal 3 180 2 2 2 2" xfId="16434" xr:uid="{47E30E14-2066-4534-96F6-ED2B0E890764}"/>
    <cellStyle name="Normal 3 180 2 2 2 2 2" xfId="16435" xr:uid="{A609A803-9485-4A8E-8B4C-610686F98506}"/>
    <cellStyle name="Normal 3 180 2 2 2 3" xfId="16436" xr:uid="{E8C4B6AB-5268-4957-AD78-B67EC980955B}"/>
    <cellStyle name="Normal 3 180 2 2 3" xfId="16437" xr:uid="{2CE04BF9-384B-4E84-A7D0-97662DEE0ACE}"/>
    <cellStyle name="Normal 3 180 2 2 3 2" xfId="16438" xr:uid="{165C8B91-08AE-4C97-9036-82E3E551613A}"/>
    <cellStyle name="Normal 3 180 2 2 3 2 2" xfId="16439" xr:uid="{92A7CD67-88C5-424F-9548-79E9356E7AE0}"/>
    <cellStyle name="Normal 3 180 2 2 3 3" xfId="16440" xr:uid="{756A8325-0327-4A6A-80CB-F3DC2BFAC4ED}"/>
    <cellStyle name="Normal 3 180 2 2 4" xfId="16441" xr:uid="{1D22F256-5BFB-462F-9E98-1E9CE4D931B3}"/>
    <cellStyle name="Normal 3 180 2 2 4 2" xfId="16442" xr:uid="{F707DD8C-C052-4570-8451-71CE546C55C7}"/>
    <cellStyle name="Normal 3 180 2 2 5" xfId="16443" xr:uid="{540489BB-9BB9-4F15-A0B2-7E888D97E808}"/>
    <cellStyle name="Normal 3 180 2 3" xfId="16444" xr:uid="{998BDBE9-1BB5-49CF-B35F-BF7918523585}"/>
    <cellStyle name="Normal 3 180 2 3 2" xfId="16445" xr:uid="{3D24B6A1-7C3A-4750-AF6C-CA37E9959078}"/>
    <cellStyle name="Normal 3 180 2 3 2 2" xfId="16446" xr:uid="{2D43DBBE-F06A-4647-8995-C5AC64D380A6}"/>
    <cellStyle name="Normal 3 180 2 3 2 2 2" xfId="16447" xr:uid="{A4F8B0BB-B190-42B1-9AF0-6C0D61BA359E}"/>
    <cellStyle name="Normal 3 180 2 3 2 3" xfId="16448" xr:uid="{1C045C3B-A90D-49B3-A4C4-8ACEC7DCD3BF}"/>
    <cellStyle name="Normal 3 180 2 3 3" xfId="16449" xr:uid="{879A5AD2-8EAC-49E3-94DF-D1549C177170}"/>
    <cellStyle name="Normal 3 180 2 3 3 2" xfId="16450" xr:uid="{60510275-4F47-4B0B-8756-48172E1BE13A}"/>
    <cellStyle name="Normal 3 180 2 3 3 2 2" xfId="16451" xr:uid="{8DEF93F4-9D49-4700-9C4F-3EA779198AA1}"/>
    <cellStyle name="Normal 3 180 2 3 3 3" xfId="16452" xr:uid="{D080CBBE-40DA-4CC4-A151-F45097CFF01B}"/>
    <cellStyle name="Normal 3 180 2 3 4" xfId="16453" xr:uid="{A469A2F3-FD9D-4528-AA0C-3C5DCBCA8D08}"/>
    <cellStyle name="Normal 3 180 2 3 4 2" xfId="16454" xr:uid="{F4C5E2B2-0262-4E00-ABAF-2EE4A25BCCB2}"/>
    <cellStyle name="Normal 3 180 2 3 5" xfId="16455" xr:uid="{8DE1B9AA-17D3-481F-8AE6-4EA98A088574}"/>
    <cellStyle name="Normal 3 180 2 4" xfId="16456" xr:uid="{3817FE42-C85C-4D18-AA97-9BF27D31F391}"/>
    <cellStyle name="Normal 3 180 2 4 2" xfId="16457" xr:uid="{24165A05-C328-4CCC-AB07-2E4F567F26EF}"/>
    <cellStyle name="Normal 3 180 2 4 2 2" xfId="16458" xr:uid="{29CD8142-AF54-4307-B8D5-F142F549AA73}"/>
    <cellStyle name="Normal 3 180 2 4 2 2 2" xfId="16459" xr:uid="{C775F784-B1B1-4891-94F1-59E011E6DDDF}"/>
    <cellStyle name="Normal 3 180 2 4 2 3" xfId="16460" xr:uid="{80865AC8-868A-4A06-B98C-4EA2490CC6CE}"/>
    <cellStyle name="Normal 3 180 2 4 3" xfId="16461" xr:uid="{6EFBABED-1F61-4780-8C7D-D9615BC29B64}"/>
    <cellStyle name="Normal 3 180 2 4 3 2" xfId="16462" xr:uid="{D83ABFFA-6F04-4B4E-899A-DF6A064CD3B5}"/>
    <cellStyle name="Normal 3 180 2 4 3 2 2" xfId="16463" xr:uid="{0F3FAE27-AB26-4721-BF5F-D779A544671E}"/>
    <cellStyle name="Normal 3 180 2 4 3 3" xfId="16464" xr:uid="{C114C1EC-04DB-40A2-A4A8-FA417F8FAE2D}"/>
    <cellStyle name="Normal 3 180 2 4 4" xfId="16465" xr:uid="{8E17C290-BD66-44DA-9E37-A2CF6CB79292}"/>
    <cellStyle name="Normal 3 180 2 4 4 2" xfId="16466" xr:uid="{079E28CE-18F2-4EE8-A800-0585CBC0923E}"/>
    <cellStyle name="Normal 3 180 2 4 5" xfId="16467" xr:uid="{4D316B78-94B0-4179-980B-841622A76840}"/>
    <cellStyle name="Normal 3 180 2 5" xfId="16468" xr:uid="{5DB14A3D-6DF3-4E21-A3B9-182EFB72E93F}"/>
    <cellStyle name="Normal 3 180 2 5 2" xfId="16469" xr:uid="{958B032F-19C7-4F0C-A6AC-B2D76E9EFB06}"/>
    <cellStyle name="Normal 3 180 2 5 2 2" xfId="16470" xr:uid="{7E7BA577-2947-4079-9C28-CD2D7D0E8A1B}"/>
    <cellStyle name="Normal 3 180 2 5 3" xfId="16471" xr:uid="{1E4CB88D-41CD-4009-B4AE-0B6E2E1ABCD2}"/>
    <cellStyle name="Normal 3 180 2 6" xfId="16472" xr:uid="{645943FC-49C1-4768-870A-05E3CCC48ACC}"/>
    <cellStyle name="Normal 3 180 2 6 2" xfId="16473" xr:uid="{81DA7A2A-56A8-45BF-95A3-8213D359C59F}"/>
    <cellStyle name="Normal 3 180 2 6 2 2" xfId="16474" xr:uid="{8A52C213-D543-4511-80F0-1055CD15047E}"/>
    <cellStyle name="Normal 3 180 2 6 3" xfId="16475" xr:uid="{C77E6997-D802-4754-90FE-0B79DFE5B466}"/>
    <cellStyle name="Normal 3 180 2 7" xfId="16476" xr:uid="{9412CCF9-C6B3-4C6F-AC03-95F0A37357FB}"/>
    <cellStyle name="Normal 3 180 2 7 2" xfId="16477" xr:uid="{C193BF2D-780D-4EA7-9CBE-196B20D1E674}"/>
    <cellStyle name="Normal 3 180 2 8" xfId="16478" xr:uid="{7B8DDD3C-EEDF-471A-8F86-4F26D0E909DB}"/>
    <cellStyle name="Normal 3 180 2_15NS" xfId="16479" xr:uid="{A39FA64F-A48E-4CCE-B898-F87AD130DC04}"/>
    <cellStyle name="Normal 3 180 3" xfId="16480" xr:uid="{A0E3F4F0-43FA-4A41-BBBE-AF90BCC80211}"/>
    <cellStyle name="Normal 3 180 3 2" xfId="16481" xr:uid="{BC7D9056-8D3E-440F-9AA0-5B1A894232FF}"/>
    <cellStyle name="Normal 3 180 3 2 2" xfId="16482" xr:uid="{52204DAB-F9E6-4B8C-89DE-799FF9683BFF}"/>
    <cellStyle name="Normal 3 180 3 2 2 2" xfId="16483" xr:uid="{696D7B00-9B6F-4E17-974B-EEC9071194B4}"/>
    <cellStyle name="Normal 3 180 3 2 3" xfId="16484" xr:uid="{F7523029-FB46-4627-9E25-0F2ECAD9B881}"/>
    <cellStyle name="Normal 3 180 3 3" xfId="16485" xr:uid="{B60AA897-2F94-41F3-BCEC-3EAC794F233D}"/>
    <cellStyle name="Normal 3 180 3 3 2" xfId="16486" xr:uid="{763C636F-A7CB-4691-958F-B5F8E419D43F}"/>
    <cellStyle name="Normal 3 180 3 3 2 2" xfId="16487" xr:uid="{4BA095E4-C68C-4BBC-A8A9-5F3017959837}"/>
    <cellStyle name="Normal 3 180 3 3 3" xfId="16488" xr:uid="{DB7E18E1-9B28-4F55-950D-D734A3317EF5}"/>
    <cellStyle name="Normal 3 180 3 4" xfId="16489" xr:uid="{E48096C6-92EF-458E-84F7-396D053BD761}"/>
    <cellStyle name="Normal 3 180 3 4 2" xfId="16490" xr:uid="{702DC898-1F4B-4B2A-9169-60BC20194403}"/>
    <cellStyle name="Normal 3 180 3 5" xfId="16491" xr:uid="{43670BB0-98B9-48CE-B193-9F8B3A8D9FB4}"/>
    <cellStyle name="Normal 3 180 4" xfId="16492" xr:uid="{5502800F-611B-42C1-BC1B-52925E43E531}"/>
    <cellStyle name="Normal 3 180 4 2" xfId="16493" xr:uid="{E98DFF3D-EA83-4F4F-AB50-B5534414D8C7}"/>
    <cellStyle name="Normal 3 180 4 2 2" xfId="16494" xr:uid="{3C6F5CC0-7AD7-43C2-8BC5-1E43D26E2E95}"/>
    <cellStyle name="Normal 3 180 4 2 2 2" xfId="16495" xr:uid="{087A55DA-3BE7-4F68-BBE2-0B59635BCBA2}"/>
    <cellStyle name="Normal 3 180 4 2 3" xfId="16496" xr:uid="{A456E145-E7CA-4E2A-BDB7-CA8239D48D2A}"/>
    <cellStyle name="Normal 3 180 4 3" xfId="16497" xr:uid="{9AC748B7-578F-4DBE-A130-D13F2CF86D0E}"/>
    <cellStyle name="Normal 3 180 4 3 2" xfId="16498" xr:uid="{6F78B1A9-9E00-4007-8910-0C041A0DEDE8}"/>
    <cellStyle name="Normal 3 180 4 3 2 2" xfId="16499" xr:uid="{91694C3C-6735-4AA2-B7E7-40D42E2F76AC}"/>
    <cellStyle name="Normal 3 180 4 3 3" xfId="16500" xr:uid="{A01008BA-193F-4412-B8D8-F60FF00180DA}"/>
    <cellStyle name="Normal 3 180 4 4" xfId="16501" xr:uid="{8F0DFDB9-DD33-4DEC-9C81-5C6FC9B11EC1}"/>
    <cellStyle name="Normal 3 180 4 4 2" xfId="16502" xr:uid="{820B132C-07C2-4E22-A0AE-448DCCA9E139}"/>
    <cellStyle name="Normal 3 180 4 5" xfId="16503" xr:uid="{429C8A3F-D863-4B17-8B97-965DCC65DC70}"/>
    <cellStyle name="Normal 3 180 5" xfId="16504" xr:uid="{A9462914-BBDD-49AE-88A2-D2C8207B9EAD}"/>
    <cellStyle name="Normal 3 180 5 2" xfId="16505" xr:uid="{821AF69A-07E2-4BC2-B386-A1AE791BA658}"/>
    <cellStyle name="Normal 3 180 5 2 2" xfId="16506" xr:uid="{6B0CE3F7-CA0E-4935-A3D6-2C939CB707BD}"/>
    <cellStyle name="Normal 3 180 5 2 2 2" xfId="16507" xr:uid="{961DB34E-6292-45D1-B0DC-A31AF0F3A163}"/>
    <cellStyle name="Normal 3 180 5 2 3" xfId="16508" xr:uid="{4E53FD0F-B591-4993-B3D2-34FE093DBF36}"/>
    <cellStyle name="Normal 3 180 5 3" xfId="16509" xr:uid="{102E014C-5334-4084-8183-E5A58BE0B71F}"/>
    <cellStyle name="Normal 3 180 5 3 2" xfId="16510" xr:uid="{E7921C61-9225-4A14-A6CC-5D9F6C9840AC}"/>
    <cellStyle name="Normal 3 180 5 3 2 2" xfId="16511" xr:uid="{B6EF5BCB-927F-4EC7-9352-8AB9EBDE0F84}"/>
    <cellStyle name="Normal 3 180 5 3 3" xfId="16512" xr:uid="{BF283A6A-7B5A-42FB-9786-2211338C3AB0}"/>
    <cellStyle name="Normal 3 180 5 4" xfId="16513" xr:uid="{81B34AF0-629A-41FD-8887-920489E0579D}"/>
    <cellStyle name="Normal 3 180 5 4 2" xfId="16514" xr:uid="{0F455DCC-F44F-421E-8DEE-8C52D816F967}"/>
    <cellStyle name="Normal 3 180 5 5" xfId="16515" xr:uid="{26987A1D-4630-48AE-AAA8-18BB21A93159}"/>
    <cellStyle name="Normal 3 180 6" xfId="16516" xr:uid="{A53B0ED1-B169-484B-BE67-01DDD971CABE}"/>
    <cellStyle name="Normal 3 180 6 2" xfId="16517" xr:uid="{11FA0466-7EFD-4A67-B357-278B292A5F7D}"/>
    <cellStyle name="Normal 3 180 6 2 2" xfId="16518" xr:uid="{BD40C37B-D216-4334-8956-06770891A39A}"/>
    <cellStyle name="Normal 3 180 6 3" xfId="16519" xr:uid="{46F9C526-67EE-4E52-92AE-65C909D85FD7}"/>
    <cellStyle name="Normal 3 180 7" xfId="16520" xr:uid="{2D189120-E715-4C1C-9DE2-A6D60392608F}"/>
    <cellStyle name="Normal 3 180 7 2" xfId="16521" xr:uid="{529B5308-E9EC-40BF-BDE6-B14249D05B31}"/>
    <cellStyle name="Normal 3 180 7 2 2" xfId="16522" xr:uid="{1E9DECA7-0C47-4311-B7B1-07C6D3555E78}"/>
    <cellStyle name="Normal 3 180 7 3" xfId="16523" xr:uid="{F4625BA7-6FBD-4153-9B94-C961AD0AB85F}"/>
    <cellStyle name="Normal 3 180 8" xfId="16524" xr:uid="{E6742378-AE1C-4E50-AB14-38AF1630B95E}"/>
    <cellStyle name="Normal 3 180 8 2" xfId="16525" xr:uid="{D1143023-E09D-4CD6-A14D-8127343A3E42}"/>
    <cellStyle name="Normal 3 180 9" xfId="16526" xr:uid="{3B6E84F3-6D85-4D63-AC11-806BAAC72F83}"/>
    <cellStyle name="Normal 3 180_05DS" xfId="16527" xr:uid="{E1B91A07-4620-478A-BD2F-A0FE0DAA2FA1}"/>
    <cellStyle name="Normal 3 181" xfId="16528" xr:uid="{FBDBAA46-6606-4050-9220-E5C880B3B0E7}"/>
    <cellStyle name="Normal 3 181 2" xfId="16529" xr:uid="{D5962764-D78F-4629-8233-49B8ADF6EE43}"/>
    <cellStyle name="Normal 3 181 2 2" xfId="16530" xr:uid="{E59EA665-8D67-487D-87F3-FF4777598D07}"/>
    <cellStyle name="Normal 3 181 2 2 2" xfId="16531" xr:uid="{52756FE1-5EB1-4BC4-B518-DCB253D6BEE9}"/>
    <cellStyle name="Normal 3 181 2 2 2 2" xfId="16532" xr:uid="{52E2748E-9DCE-43B3-BCBB-21526D87E2A6}"/>
    <cellStyle name="Normal 3 181 2 2 2 2 2" xfId="16533" xr:uid="{067F948D-C08A-483D-8F98-70057A8EBD19}"/>
    <cellStyle name="Normal 3 181 2 2 2 3" xfId="16534" xr:uid="{EE83022E-4F64-469F-8A6C-A057ABE5D6EC}"/>
    <cellStyle name="Normal 3 181 2 2 3" xfId="16535" xr:uid="{18F4B02F-8916-45E7-A7E4-255AB99FB5C3}"/>
    <cellStyle name="Normal 3 181 2 2 3 2" xfId="16536" xr:uid="{A7F24674-D18C-40BC-84AD-FE69A2A444B5}"/>
    <cellStyle name="Normal 3 181 2 2 3 2 2" xfId="16537" xr:uid="{6F0D2C21-89B4-41BF-BE9C-7D3E07736E41}"/>
    <cellStyle name="Normal 3 181 2 2 3 3" xfId="16538" xr:uid="{B2104390-CBE4-40D1-ABD3-FEE39D0E4377}"/>
    <cellStyle name="Normal 3 181 2 2 4" xfId="16539" xr:uid="{CF75D52D-2669-4E0E-B8FD-471DB14CC7CC}"/>
    <cellStyle name="Normal 3 181 2 2 4 2" xfId="16540" xr:uid="{9025CE7C-1B6C-4B81-A532-044EC2C39573}"/>
    <cellStyle name="Normal 3 181 2 2 5" xfId="16541" xr:uid="{C177FFA8-2517-437A-9DA3-73666F74CC80}"/>
    <cellStyle name="Normal 3 181 2 3" xfId="16542" xr:uid="{8F502D65-100A-4E43-8244-4884BDE77646}"/>
    <cellStyle name="Normal 3 181 2 3 2" xfId="16543" xr:uid="{0CBD0019-3A67-416C-97C4-C42B0954F7F7}"/>
    <cellStyle name="Normal 3 181 2 3 2 2" xfId="16544" xr:uid="{81F97638-644C-4D53-9A9A-02A367C82B11}"/>
    <cellStyle name="Normal 3 181 2 3 2 2 2" xfId="16545" xr:uid="{B6C9DE0C-79FA-4447-A642-CBF99F3098FF}"/>
    <cellStyle name="Normal 3 181 2 3 2 3" xfId="16546" xr:uid="{3A72C815-8927-44C2-B4EB-9CF2C31942FE}"/>
    <cellStyle name="Normal 3 181 2 3 3" xfId="16547" xr:uid="{4D1B8DD0-0B7F-4DD0-AE6C-4B9905D3E365}"/>
    <cellStyle name="Normal 3 181 2 3 3 2" xfId="16548" xr:uid="{A5EADC75-3306-47FC-BFC7-3CB3AA647301}"/>
    <cellStyle name="Normal 3 181 2 3 3 2 2" xfId="16549" xr:uid="{F846C0D4-E1B4-4113-985F-2911D3069B12}"/>
    <cellStyle name="Normal 3 181 2 3 3 3" xfId="16550" xr:uid="{7F445C9C-477D-4541-B378-96496C9B49CB}"/>
    <cellStyle name="Normal 3 181 2 3 4" xfId="16551" xr:uid="{46237F55-CAE9-497C-ACF6-A3B1A7C85401}"/>
    <cellStyle name="Normal 3 181 2 3 4 2" xfId="16552" xr:uid="{0134340E-C9E8-42A2-A537-ED43A33B6B55}"/>
    <cellStyle name="Normal 3 181 2 3 5" xfId="16553" xr:uid="{124BC9A4-BC82-41B2-9D56-3E9D090DF3B1}"/>
    <cellStyle name="Normal 3 181 2 4" xfId="16554" xr:uid="{8CFD1A88-5490-4C16-AD8F-D8980AFBB878}"/>
    <cellStyle name="Normal 3 181 2 4 2" xfId="16555" xr:uid="{3969D60A-90C9-4E4F-9EDC-63F73424B87D}"/>
    <cellStyle name="Normal 3 181 2 4 2 2" xfId="16556" xr:uid="{E1A7F0B8-AE11-4B64-BC88-914F3ABAA427}"/>
    <cellStyle name="Normal 3 181 2 4 2 2 2" xfId="16557" xr:uid="{C319A20C-250A-4DD1-99D0-568BA21E189C}"/>
    <cellStyle name="Normal 3 181 2 4 2 3" xfId="16558" xr:uid="{FC737247-B50A-4F52-A02A-A3C6C0BA3247}"/>
    <cellStyle name="Normal 3 181 2 4 3" xfId="16559" xr:uid="{9C965FFC-FC47-45F2-858D-D9F8136C7592}"/>
    <cellStyle name="Normal 3 181 2 4 3 2" xfId="16560" xr:uid="{D163BF32-1BC0-4435-9278-E6B5A5FDE88C}"/>
    <cellStyle name="Normal 3 181 2 4 3 2 2" xfId="16561" xr:uid="{A685005A-8A8B-4E19-97BB-0B93EBF813E7}"/>
    <cellStyle name="Normal 3 181 2 4 3 3" xfId="16562" xr:uid="{AA47F84A-9BB3-4CD4-810D-590A64635DA6}"/>
    <cellStyle name="Normal 3 181 2 4 4" xfId="16563" xr:uid="{84D16C3B-29C3-41C9-9A9E-DAFF91DE5287}"/>
    <cellStyle name="Normal 3 181 2 4 4 2" xfId="16564" xr:uid="{05E165D1-9FE2-495D-B619-9720402C0781}"/>
    <cellStyle name="Normal 3 181 2 4 5" xfId="16565" xr:uid="{F51ACCC8-1D9A-4C2D-9C63-2852C6D7A511}"/>
    <cellStyle name="Normal 3 181 2 5" xfId="16566" xr:uid="{CCBAFB88-55B5-4C1A-BE54-D37CE465ADD0}"/>
    <cellStyle name="Normal 3 181 2 5 2" xfId="16567" xr:uid="{70E6F138-194F-4396-A281-9AD012E4DEA0}"/>
    <cellStyle name="Normal 3 181 2 5 2 2" xfId="16568" xr:uid="{AF728BD5-B667-4709-80AD-451FE1D20A49}"/>
    <cellStyle name="Normal 3 181 2 5 3" xfId="16569" xr:uid="{0B39A0BD-222C-41B0-9CC0-CC10ECC165C1}"/>
    <cellStyle name="Normal 3 181 2 6" xfId="16570" xr:uid="{83C17573-5196-4DBF-A64E-6D5E43743C28}"/>
    <cellStyle name="Normal 3 181 2 6 2" xfId="16571" xr:uid="{6A84FF6D-32C4-44A1-8186-4F0304E5C330}"/>
    <cellStyle name="Normal 3 181 2 6 2 2" xfId="16572" xr:uid="{C1B0E981-1AE0-41D8-8B52-88EE0FA78388}"/>
    <cellStyle name="Normal 3 181 2 6 3" xfId="16573" xr:uid="{87D0D3E5-9DC2-4295-8B37-AA376657EE83}"/>
    <cellStyle name="Normal 3 181 2 7" xfId="16574" xr:uid="{6AF91354-F379-4512-AA5B-691B709A421E}"/>
    <cellStyle name="Normal 3 181 2 7 2" xfId="16575" xr:uid="{30411735-0979-483E-862E-8C73CA7C947B}"/>
    <cellStyle name="Normal 3 181 2 8" xfId="16576" xr:uid="{37FE13F7-998C-475D-8B40-81B3F8717412}"/>
    <cellStyle name="Normal 3 181 2_15NS" xfId="16577" xr:uid="{F84F0C45-2C1C-4BD2-8472-E5DA2B9F88FD}"/>
    <cellStyle name="Normal 3 181 3" xfId="16578" xr:uid="{FB9D068F-E9B0-4069-A29B-801F47791197}"/>
    <cellStyle name="Normal 3 181 3 2" xfId="16579" xr:uid="{883266A5-C8CE-4843-94C6-0973F90F1ED1}"/>
    <cellStyle name="Normal 3 181 3 2 2" xfId="16580" xr:uid="{ABA0C112-E305-4102-A353-77164F72BBB8}"/>
    <cellStyle name="Normal 3 181 3 2 2 2" xfId="16581" xr:uid="{000433F3-0FC6-459C-962C-3DC712C75640}"/>
    <cellStyle name="Normal 3 181 3 2 3" xfId="16582" xr:uid="{7D775E82-46A5-4555-A3FF-0D824945C8D4}"/>
    <cellStyle name="Normal 3 181 3 3" xfId="16583" xr:uid="{983120CD-266A-4887-8175-3CD79381A142}"/>
    <cellStyle name="Normal 3 181 3 3 2" xfId="16584" xr:uid="{A17082AF-6B62-4AA8-9BE5-EFEE5E071319}"/>
    <cellStyle name="Normal 3 181 3 3 2 2" xfId="16585" xr:uid="{F63FC48A-14D4-4D56-A3EE-C92B551AD3CA}"/>
    <cellStyle name="Normal 3 181 3 3 3" xfId="16586" xr:uid="{0768CDBB-AC1F-420D-9A4F-991C6C5F0091}"/>
    <cellStyle name="Normal 3 181 3 4" xfId="16587" xr:uid="{2034602B-BBD4-4B27-BE8E-01B255394740}"/>
    <cellStyle name="Normal 3 181 3 4 2" xfId="16588" xr:uid="{11DFBD0A-E293-46EF-A2B4-703EF123B268}"/>
    <cellStyle name="Normal 3 181 3 5" xfId="16589" xr:uid="{27D4E0DB-9204-45DB-9C39-460B48A44CA7}"/>
    <cellStyle name="Normal 3 181 4" xfId="16590" xr:uid="{8D5D4F6F-D09F-4C84-9B46-6B9A81191F68}"/>
    <cellStyle name="Normal 3 181 4 2" xfId="16591" xr:uid="{5E3FAF5E-6D9A-49FD-BBE6-0FC1F3463FB2}"/>
    <cellStyle name="Normal 3 181 4 2 2" xfId="16592" xr:uid="{D33FE92C-4911-4605-8063-E95AA0F7BD7B}"/>
    <cellStyle name="Normal 3 181 4 2 2 2" xfId="16593" xr:uid="{79D684B6-88EA-4A1F-B200-4A3E0EF92752}"/>
    <cellStyle name="Normal 3 181 4 2 3" xfId="16594" xr:uid="{7144EB8A-0CFF-49CD-9766-A0D64CD10D80}"/>
    <cellStyle name="Normal 3 181 4 3" xfId="16595" xr:uid="{99D957C7-DB96-4115-BBF6-095047B93024}"/>
    <cellStyle name="Normal 3 181 4 3 2" xfId="16596" xr:uid="{9B6273F4-1C52-4D01-8440-5A3D5F93504B}"/>
    <cellStyle name="Normal 3 181 4 3 2 2" xfId="16597" xr:uid="{7223BCDE-56EE-4969-A589-3EA2DDCF0C84}"/>
    <cellStyle name="Normal 3 181 4 3 3" xfId="16598" xr:uid="{764B37BC-A85D-46B1-9D3E-BD09AAE7C70F}"/>
    <cellStyle name="Normal 3 181 4 4" xfId="16599" xr:uid="{B3749CB1-E2A9-4E8E-8FAC-23DE9DC8FA4D}"/>
    <cellStyle name="Normal 3 181 4 4 2" xfId="16600" xr:uid="{7EC53002-ACA3-438C-BF6D-75574264E462}"/>
    <cellStyle name="Normal 3 181 4 5" xfId="16601" xr:uid="{C5B7092E-146E-4F24-A171-DBA94A11611D}"/>
    <cellStyle name="Normal 3 181 5" xfId="16602" xr:uid="{AD34FB7A-5D30-4A31-A269-0638A9626E8C}"/>
    <cellStyle name="Normal 3 181 5 2" xfId="16603" xr:uid="{6E957AF6-8201-494B-8A43-E40A45A9D502}"/>
    <cellStyle name="Normal 3 181 5 2 2" xfId="16604" xr:uid="{D288529C-0685-46A5-A7F9-1C3E7FD61A27}"/>
    <cellStyle name="Normal 3 181 5 2 2 2" xfId="16605" xr:uid="{A4C22382-9ED3-4845-9FA2-CC389ABA1EC5}"/>
    <cellStyle name="Normal 3 181 5 2 3" xfId="16606" xr:uid="{CA2786FF-B4BA-447A-A785-FEA6C4442527}"/>
    <cellStyle name="Normal 3 181 5 3" xfId="16607" xr:uid="{62D502F4-B6E9-450C-BE5F-E8BCFAC53858}"/>
    <cellStyle name="Normal 3 181 5 3 2" xfId="16608" xr:uid="{127FA83E-1BC3-4856-80B7-B2BCFAF40EB3}"/>
    <cellStyle name="Normal 3 181 5 3 2 2" xfId="16609" xr:uid="{40C9D291-D1E7-4CCF-8864-82220DA38EE7}"/>
    <cellStyle name="Normal 3 181 5 3 3" xfId="16610" xr:uid="{9B75E2BD-99F5-4E87-A86B-E99B29309716}"/>
    <cellStyle name="Normal 3 181 5 4" xfId="16611" xr:uid="{A88874C1-2D1B-4896-A198-5E7F258E5C6B}"/>
    <cellStyle name="Normal 3 181 5 4 2" xfId="16612" xr:uid="{F67797EE-E523-4DE0-8B0A-DE5D724DA899}"/>
    <cellStyle name="Normal 3 181 5 5" xfId="16613" xr:uid="{F1E7AABE-E095-4925-A514-5AFF2DC9931A}"/>
    <cellStyle name="Normal 3 181 6" xfId="16614" xr:uid="{3AB82D52-B4B8-4BE8-AAEA-3BCF482FA9CB}"/>
    <cellStyle name="Normal 3 181 6 2" xfId="16615" xr:uid="{1927F102-9AAC-4ABE-80CB-41F5DD2D4D03}"/>
    <cellStyle name="Normal 3 181 6 2 2" xfId="16616" xr:uid="{7DD9C9E4-E1C6-4514-B364-79898BCADCD8}"/>
    <cellStyle name="Normal 3 181 6 3" xfId="16617" xr:uid="{ABFB7F1F-AC25-4BE6-B39A-E8A657618751}"/>
    <cellStyle name="Normal 3 181 7" xfId="16618" xr:uid="{B82A9212-B174-4890-A1DC-8C05687C183F}"/>
    <cellStyle name="Normal 3 181 7 2" xfId="16619" xr:uid="{D3312240-F18E-4903-930C-8CCD3B31772F}"/>
    <cellStyle name="Normal 3 181 7 2 2" xfId="16620" xr:uid="{31D617A0-70C3-46FA-B560-0B546F78BB55}"/>
    <cellStyle name="Normal 3 181 7 3" xfId="16621" xr:uid="{1DBF3C99-F2D1-46CB-925F-7D6AFD8BA845}"/>
    <cellStyle name="Normal 3 181 8" xfId="16622" xr:uid="{6D7F08ED-EDF4-48EE-A698-5E0BF7043842}"/>
    <cellStyle name="Normal 3 181 8 2" xfId="16623" xr:uid="{DF16852A-EE83-4ED1-8E1C-F17B5E464795}"/>
    <cellStyle name="Normal 3 181 9" xfId="16624" xr:uid="{94164162-C04E-4CD1-8AEF-8156731F50CD}"/>
    <cellStyle name="Normal 3 181_05DS" xfId="16625" xr:uid="{9D12EE3A-1C0A-442F-AE82-FA68CDD33CF7}"/>
    <cellStyle name="Normal 3 182" xfId="16626" xr:uid="{5B7E0E70-C490-4D53-9E24-35E6FF3B5119}"/>
    <cellStyle name="Normal 3 182 2" xfId="16627" xr:uid="{D4BDDD60-0112-434D-A5C7-232736617887}"/>
    <cellStyle name="Normal 3 182 2 2" xfId="16628" xr:uid="{74840199-D83F-4D04-B791-492153A3F66D}"/>
    <cellStyle name="Normal 3 182 2 2 2" xfId="16629" xr:uid="{2D5483B7-4CF8-4238-9B36-DD0EF614877D}"/>
    <cellStyle name="Normal 3 182 2 2 2 2" xfId="16630" xr:uid="{A3BF28D7-E726-49B9-8C15-CB076202D91B}"/>
    <cellStyle name="Normal 3 182 2 2 2 2 2" xfId="16631" xr:uid="{AD47F1F7-7D74-41C0-927A-8E12F22FCAF2}"/>
    <cellStyle name="Normal 3 182 2 2 2 3" xfId="16632" xr:uid="{4B796DBA-723E-4F82-ADB3-D51C0C666015}"/>
    <cellStyle name="Normal 3 182 2 2 3" xfId="16633" xr:uid="{736E8B0B-082E-4990-AF0B-BEF7093EA8C3}"/>
    <cellStyle name="Normal 3 182 2 2 3 2" xfId="16634" xr:uid="{C630867F-C282-4737-B936-B2A2D6FB773B}"/>
    <cellStyle name="Normal 3 182 2 2 3 2 2" xfId="16635" xr:uid="{BF1A0496-C7E5-4B73-ACFE-E3B1BD6F03E1}"/>
    <cellStyle name="Normal 3 182 2 2 3 3" xfId="16636" xr:uid="{497D8187-19F9-4387-B1BB-1D60DBFB7594}"/>
    <cellStyle name="Normal 3 182 2 2 4" xfId="16637" xr:uid="{EBB4D716-A36D-4C21-8D29-79220F0C2020}"/>
    <cellStyle name="Normal 3 182 2 2 4 2" xfId="16638" xr:uid="{504E4BE8-A924-42D4-A32E-65391613547C}"/>
    <cellStyle name="Normal 3 182 2 2 5" xfId="16639" xr:uid="{83483A91-6EFB-40FC-92F1-64C1D16D2806}"/>
    <cellStyle name="Normal 3 182 2 3" xfId="16640" xr:uid="{3C516D5F-7F9D-40F0-B275-00B95DEA9192}"/>
    <cellStyle name="Normal 3 182 2 3 2" xfId="16641" xr:uid="{2AD685F9-92A0-42A2-B526-600C8CE0B8DD}"/>
    <cellStyle name="Normal 3 182 2 3 2 2" xfId="16642" xr:uid="{6DE844BF-1267-4CC0-BDA2-97E4305C9311}"/>
    <cellStyle name="Normal 3 182 2 3 2 2 2" xfId="16643" xr:uid="{6A72A73F-B7F0-46D4-B411-98C21181F48F}"/>
    <cellStyle name="Normal 3 182 2 3 2 3" xfId="16644" xr:uid="{A13511EC-4B36-4842-8B09-9099D84266F7}"/>
    <cellStyle name="Normal 3 182 2 3 3" xfId="16645" xr:uid="{4C8D924A-8D14-40D3-8091-CFE605B6B8D9}"/>
    <cellStyle name="Normal 3 182 2 3 3 2" xfId="16646" xr:uid="{C2461525-72A0-4746-981F-26BE89035B8F}"/>
    <cellStyle name="Normal 3 182 2 3 3 2 2" xfId="16647" xr:uid="{0AB022C6-BA1F-4576-83CE-19619E39A46E}"/>
    <cellStyle name="Normal 3 182 2 3 3 3" xfId="16648" xr:uid="{8CA4E9A5-8F00-4A9C-A113-B413B994CB97}"/>
    <cellStyle name="Normal 3 182 2 3 4" xfId="16649" xr:uid="{6E8D9754-B21F-47E9-B939-12B0129360E4}"/>
    <cellStyle name="Normal 3 182 2 3 4 2" xfId="16650" xr:uid="{0A97A337-5097-433F-89E1-18FD61836FBE}"/>
    <cellStyle name="Normal 3 182 2 3 5" xfId="16651" xr:uid="{F39F190F-71FA-4EFD-8AAE-A476E987C02E}"/>
    <cellStyle name="Normal 3 182 2 4" xfId="16652" xr:uid="{4BCBC36D-E355-4EE6-B8BD-7F8A2D629408}"/>
    <cellStyle name="Normal 3 182 2 4 2" xfId="16653" xr:uid="{DAE429A3-B7F4-49FC-8372-4424695C004B}"/>
    <cellStyle name="Normal 3 182 2 4 2 2" xfId="16654" xr:uid="{376A838B-D7EE-49BE-A6F1-58EF80A340FC}"/>
    <cellStyle name="Normal 3 182 2 4 2 2 2" xfId="16655" xr:uid="{996E7DDA-7CF0-4589-8D84-E76E3F5CBD32}"/>
    <cellStyle name="Normal 3 182 2 4 2 3" xfId="16656" xr:uid="{5C9777F2-43D3-4F4E-A13B-16F973FF40DA}"/>
    <cellStyle name="Normal 3 182 2 4 3" xfId="16657" xr:uid="{04E3C98F-6B71-457C-BC10-02FBEE042967}"/>
    <cellStyle name="Normal 3 182 2 4 3 2" xfId="16658" xr:uid="{7A9852B3-4DD0-44D4-AF62-E49E77D1A5BE}"/>
    <cellStyle name="Normal 3 182 2 4 3 2 2" xfId="16659" xr:uid="{DAC14496-B237-4F66-9D48-1A72EE5A62FD}"/>
    <cellStyle name="Normal 3 182 2 4 3 3" xfId="16660" xr:uid="{ED8F9953-8A1E-48E4-85E1-BA39561638FD}"/>
    <cellStyle name="Normal 3 182 2 4 4" xfId="16661" xr:uid="{835E193B-6FFF-4796-894C-20FA5C5145E3}"/>
    <cellStyle name="Normal 3 182 2 4 4 2" xfId="16662" xr:uid="{B9BA6413-DFCF-46E8-B50E-9602587FC04D}"/>
    <cellStyle name="Normal 3 182 2 4 5" xfId="16663" xr:uid="{816B2104-1CFA-4839-97BC-CBB78A690F8F}"/>
    <cellStyle name="Normal 3 182 2 5" xfId="16664" xr:uid="{6417E99A-4D34-4DE9-8A2B-78B79BC507BE}"/>
    <cellStyle name="Normal 3 182 2 5 2" xfId="16665" xr:uid="{EF5BD46F-1862-477C-8019-DC2F58C048B1}"/>
    <cellStyle name="Normal 3 182 2 5 2 2" xfId="16666" xr:uid="{F7FAE02A-A8D5-44C0-9494-6B825B76EC29}"/>
    <cellStyle name="Normal 3 182 2 5 3" xfId="16667" xr:uid="{0DE5CD79-F468-4460-A7D1-3FB93ACE6BD3}"/>
    <cellStyle name="Normal 3 182 2 6" xfId="16668" xr:uid="{C17584F9-AF7A-495E-A49A-33821721E145}"/>
    <cellStyle name="Normal 3 182 2 6 2" xfId="16669" xr:uid="{D50A3054-CF16-4CD6-9414-1DD52C8EB56E}"/>
    <cellStyle name="Normal 3 182 2 6 2 2" xfId="16670" xr:uid="{1187E969-B8CA-4C5E-9ABD-6E9D8DEC198D}"/>
    <cellStyle name="Normal 3 182 2 6 3" xfId="16671" xr:uid="{53E3983A-D9EF-4968-A3D4-6EB67FC0C461}"/>
    <cellStyle name="Normal 3 182 2 7" xfId="16672" xr:uid="{DE623FAE-0E70-4D7C-934C-89420C5D824B}"/>
    <cellStyle name="Normal 3 182 2 7 2" xfId="16673" xr:uid="{885A5877-0584-43FD-980B-B3C84D9DB566}"/>
    <cellStyle name="Normal 3 182 2 8" xfId="16674" xr:uid="{019367C3-92B6-4476-9517-31FEB1DE885A}"/>
    <cellStyle name="Normal 3 182 2_15NS" xfId="16675" xr:uid="{37C91BF7-CD32-47BB-92D5-4D2A72104FFF}"/>
    <cellStyle name="Normal 3 182 3" xfId="16676" xr:uid="{FD2DDF82-7C7C-4E46-940C-72F685E56D7D}"/>
    <cellStyle name="Normal 3 182 3 2" xfId="16677" xr:uid="{2295E0F1-7577-4B25-9D44-5AFAFF2285A4}"/>
    <cellStyle name="Normal 3 182 3 2 2" xfId="16678" xr:uid="{8C7AC363-AE74-451E-B75D-8D2F12C0A9E9}"/>
    <cellStyle name="Normal 3 182 3 2 2 2" xfId="16679" xr:uid="{C19884ED-8D94-4640-B777-73729AC75B11}"/>
    <cellStyle name="Normal 3 182 3 2 3" xfId="16680" xr:uid="{D5C68385-6DEC-46AC-B419-519797F0045F}"/>
    <cellStyle name="Normal 3 182 3 3" xfId="16681" xr:uid="{C7183228-F6B8-4604-B2B6-0EF4F86FD1AB}"/>
    <cellStyle name="Normal 3 182 3 3 2" xfId="16682" xr:uid="{33FF8A1D-F5D1-407D-87EE-098622642F38}"/>
    <cellStyle name="Normal 3 182 3 3 2 2" xfId="16683" xr:uid="{97F8723C-888A-4E05-A4EA-BB8EA6575183}"/>
    <cellStyle name="Normal 3 182 3 3 3" xfId="16684" xr:uid="{BB02DF29-7A4A-4B69-B45C-F747C3DD6572}"/>
    <cellStyle name="Normal 3 182 3 4" xfId="16685" xr:uid="{8FCE1AE7-26A3-47A6-8D0B-7E23FE58BF6E}"/>
    <cellStyle name="Normal 3 182 3 4 2" xfId="16686" xr:uid="{8E2A612C-FA3B-4201-B418-9FA3AAEB48C2}"/>
    <cellStyle name="Normal 3 182 3 5" xfId="16687" xr:uid="{6C7DAF16-1B23-4B78-9FC2-C498F648998E}"/>
    <cellStyle name="Normal 3 182 4" xfId="16688" xr:uid="{21E709B8-4C56-4E97-AB9C-0F5A780A6382}"/>
    <cellStyle name="Normal 3 182 4 2" xfId="16689" xr:uid="{72293212-87A8-469E-9D37-F96E32F3326A}"/>
    <cellStyle name="Normal 3 182 4 2 2" xfId="16690" xr:uid="{7B9074CA-E9A3-4D1F-A2BC-5213666F6380}"/>
    <cellStyle name="Normal 3 182 4 2 2 2" xfId="16691" xr:uid="{0B407726-E3B1-4071-823C-23B432376B45}"/>
    <cellStyle name="Normal 3 182 4 2 3" xfId="16692" xr:uid="{BA21BC02-52D5-41D7-8C90-97D003C23672}"/>
    <cellStyle name="Normal 3 182 4 3" xfId="16693" xr:uid="{4E042C06-B833-4A20-913D-87C850768A7F}"/>
    <cellStyle name="Normal 3 182 4 3 2" xfId="16694" xr:uid="{F98A0F6E-0F31-429D-A6CE-2DEB5B8B48FB}"/>
    <cellStyle name="Normal 3 182 4 3 2 2" xfId="16695" xr:uid="{36F43F00-398B-4E58-AA06-F1559557A7F1}"/>
    <cellStyle name="Normal 3 182 4 3 3" xfId="16696" xr:uid="{D56CAF72-32DA-4A48-B132-99FAEC9A94EB}"/>
    <cellStyle name="Normal 3 182 4 4" xfId="16697" xr:uid="{73EC71D6-707F-48E3-BD9A-3BD6DC39820A}"/>
    <cellStyle name="Normal 3 182 4 4 2" xfId="16698" xr:uid="{BC298D13-4A7B-4962-AE86-276DA5714A10}"/>
    <cellStyle name="Normal 3 182 4 5" xfId="16699" xr:uid="{7AD5FA8E-B8E7-4607-AD3D-5C27A4D8AFA6}"/>
    <cellStyle name="Normal 3 182 5" xfId="16700" xr:uid="{9CF22F3F-F87B-4E92-99A1-A16ADD4042DB}"/>
    <cellStyle name="Normal 3 182 5 2" xfId="16701" xr:uid="{2ACE11A2-7B04-4143-8AD2-CA518571F9FB}"/>
    <cellStyle name="Normal 3 182 5 2 2" xfId="16702" xr:uid="{E2487DE6-56D1-40C3-AF1A-8FCB235C333B}"/>
    <cellStyle name="Normal 3 182 5 2 2 2" xfId="16703" xr:uid="{5CAEE528-0223-4D71-AC04-6711C8D8A1BB}"/>
    <cellStyle name="Normal 3 182 5 2 3" xfId="16704" xr:uid="{79978B94-5E41-4272-B524-56D9EF8F17C0}"/>
    <cellStyle name="Normal 3 182 5 3" xfId="16705" xr:uid="{E15D1D99-12EF-44A7-B29E-3C283DFEA41B}"/>
    <cellStyle name="Normal 3 182 5 3 2" xfId="16706" xr:uid="{7D506658-A66F-47BC-A603-64FED5DBB17E}"/>
    <cellStyle name="Normal 3 182 5 3 2 2" xfId="16707" xr:uid="{D8C892B8-41EE-4AE3-8E48-132044348073}"/>
    <cellStyle name="Normal 3 182 5 3 3" xfId="16708" xr:uid="{622C5D9F-D0CD-4E47-9BC2-E7DBEFFFBBA0}"/>
    <cellStyle name="Normal 3 182 5 4" xfId="16709" xr:uid="{FCB9A572-9832-4B65-9DBC-00264860B10F}"/>
    <cellStyle name="Normal 3 182 5 4 2" xfId="16710" xr:uid="{41DCFC2F-8791-4D65-AF7E-9D9974412669}"/>
    <cellStyle name="Normal 3 182 5 5" xfId="16711" xr:uid="{7B7A4EDB-9402-41F1-9924-035116A0E27E}"/>
    <cellStyle name="Normal 3 182 6" xfId="16712" xr:uid="{CE44781E-DE5F-485C-8FEE-53C5CE9E9684}"/>
    <cellStyle name="Normal 3 182 6 2" xfId="16713" xr:uid="{3D9899F6-790B-4B2C-912E-1CBFFB258D6E}"/>
    <cellStyle name="Normal 3 182 6 2 2" xfId="16714" xr:uid="{4A324D26-E91A-4049-8DB0-16463B37CBA6}"/>
    <cellStyle name="Normal 3 182 6 3" xfId="16715" xr:uid="{D5F73F26-D87B-4F48-8E5A-1AF4B77C013B}"/>
    <cellStyle name="Normal 3 182 7" xfId="16716" xr:uid="{BDC29631-F4D5-4937-B400-8250C4691E54}"/>
    <cellStyle name="Normal 3 182 7 2" xfId="16717" xr:uid="{E00AD0E9-EE2D-4DD4-9310-159644E63465}"/>
    <cellStyle name="Normal 3 182 7 2 2" xfId="16718" xr:uid="{4B8F8236-BB3F-4DE2-9D0A-ECA597F7254C}"/>
    <cellStyle name="Normal 3 182 7 3" xfId="16719" xr:uid="{86C5E5CC-A31D-4813-BDB4-B89CC2928A69}"/>
    <cellStyle name="Normal 3 182 8" xfId="16720" xr:uid="{D704F62C-2058-4E4A-B349-70A097936C41}"/>
    <cellStyle name="Normal 3 182 8 2" xfId="16721" xr:uid="{C30DE596-6C8F-4020-B033-2EC5210B7AB6}"/>
    <cellStyle name="Normal 3 182 9" xfId="16722" xr:uid="{F49A0A23-2629-4C84-8AB2-0C7E726B43F0}"/>
    <cellStyle name="Normal 3 182_05DS" xfId="16723" xr:uid="{BFFF1EF2-22E4-42BC-A23B-DADDCD6633F8}"/>
    <cellStyle name="Normal 3 183" xfId="16724" xr:uid="{10E70BA2-18D2-4CC9-8506-4E6044938576}"/>
    <cellStyle name="Normal 3 183 2" xfId="16725" xr:uid="{30E6777A-0FAD-440B-8E27-4E3EEC4945C8}"/>
    <cellStyle name="Normal 3 183 2 2" xfId="16726" xr:uid="{73280CF9-9F6D-4A91-B6BB-44953F0B3B31}"/>
    <cellStyle name="Normal 3 183 2 2 2" xfId="16727" xr:uid="{5FD9695A-CDCD-4323-9353-8E2D8BA09882}"/>
    <cellStyle name="Normal 3 183 2 2 2 2" xfId="16728" xr:uid="{1F7C25C6-33D1-4004-8575-80697A867873}"/>
    <cellStyle name="Normal 3 183 2 2 2 2 2" xfId="16729" xr:uid="{CAFA15E1-712C-4230-9CB4-BCF1F315C7DA}"/>
    <cellStyle name="Normal 3 183 2 2 2 3" xfId="16730" xr:uid="{8B3DA759-4092-482F-8CFD-5D5F2448EC97}"/>
    <cellStyle name="Normal 3 183 2 2 3" xfId="16731" xr:uid="{2D43FCAA-B1F1-47DE-B715-44BA9CE27808}"/>
    <cellStyle name="Normal 3 183 2 2 3 2" xfId="16732" xr:uid="{AD57FE3C-C104-4DF8-9826-C750AB245302}"/>
    <cellStyle name="Normal 3 183 2 2 3 2 2" xfId="16733" xr:uid="{5B78AACA-CFF1-43EB-9E0E-879AB7915013}"/>
    <cellStyle name="Normal 3 183 2 2 3 3" xfId="16734" xr:uid="{649B686E-0790-4C34-A26E-D668117B8918}"/>
    <cellStyle name="Normal 3 183 2 2 4" xfId="16735" xr:uid="{B1E80FFB-12B3-4572-B456-C1F73F3A865D}"/>
    <cellStyle name="Normal 3 183 2 2 4 2" xfId="16736" xr:uid="{410CD267-485C-439F-AA95-F247A2639C03}"/>
    <cellStyle name="Normal 3 183 2 2 5" xfId="16737" xr:uid="{11627523-6BC9-4763-B011-380C9426FA1D}"/>
    <cellStyle name="Normal 3 183 2 3" xfId="16738" xr:uid="{2CC16553-3222-4D40-BD96-6E4D184645A4}"/>
    <cellStyle name="Normal 3 183 2 3 2" xfId="16739" xr:uid="{51A02C17-044C-474E-8ECF-92FEDDD0E9E6}"/>
    <cellStyle name="Normal 3 183 2 3 2 2" xfId="16740" xr:uid="{19E7424A-A2D0-4598-A57A-AA588DDA2A99}"/>
    <cellStyle name="Normal 3 183 2 3 2 2 2" xfId="16741" xr:uid="{A14D10AF-94A5-435E-9C0F-A4F903BC7F0C}"/>
    <cellStyle name="Normal 3 183 2 3 2 3" xfId="16742" xr:uid="{E8DA75C3-D220-4FA3-9DCF-3217CB63CFF6}"/>
    <cellStyle name="Normal 3 183 2 3 3" xfId="16743" xr:uid="{6C8D4529-F86F-4914-9635-D8E5B5EC1A4A}"/>
    <cellStyle name="Normal 3 183 2 3 3 2" xfId="16744" xr:uid="{14CB6C95-3521-4D37-92F6-22CAD8186931}"/>
    <cellStyle name="Normal 3 183 2 3 3 2 2" xfId="16745" xr:uid="{8339DBE0-7983-41CA-B72F-C6E4D7A80DF8}"/>
    <cellStyle name="Normal 3 183 2 3 3 3" xfId="16746" xr:uid="{416C29B0-4307-44F4-920C-A66370844993}"/>
    <cellStyle name="Normal 3 183 2 3 4" xfId="16747" xr:uid="{4C1C598C-449D-44DE-BA5A-FF5402EC6188}"/>
    <cellStyle name="Normal 3 183 2 3 4 2" xfId="16748" xr:uid="{56DBD01D-060B-475B-AC2A-4E6D3B2E2A33}"/>
    <cellStyle name="Normal 3 183 2 3 5" xfId="16749" xr:uid="{13718E97-35F8-4D25-84E7-518EA63F4EE7}"/>
    <cellStyle name="Normal 3 183 2 4" xfId="16750" xr:uid="{DCD8984B-5A97-42F3-9CB9-43C82E6BDB61}"/>
    <cellStyle name="Normal 3 183 2 4 2" xfId="16751" xr:uid="{075C3854-8CA8-4CFF-8A1C-2347CF65AC03}"/>
    <cellStyle name="Normal 3 183 2 4 2 2" xfId="16752" xr:uid="{71155B4A-420A-4499-A79B-AEF763B6C3E2}"/>
    <cellStyle name="Normal 3 183 2 4 2 2 2" xfId="16753" xr:uid="{DDACDAFA-6946-473B-A94E-D67B6798CA9A}"/>
    <cellStyle name="Normal 3 183 2 4 2 3" xfId="16754" xr:uid="{913BC4FD-DBE2-46E0-AF47-BBE15F4D0A62}"/>
    <cellStyle name="Normal 3 183 2 4 3" xfId="16755" xr:uid="{1B3C0350-4132-4AC2-8C7E-6F75001CCA0B}"/>
    <cellStyle name="Normal 3 183 2 4 3 2" xfId="16756" xr:uid="{F2C33A2C-E6A0-483B-9CB6-FC82E08B6EBB}"/>
    <cellStyle name="Normal 3 183 2 4 3 2 2" xfId="16757" xr:uid="{9131BE55-227C-4BDB-929B-40375454D9E5}"/>
    <cellStyle name="Normal 3 183 2 4 3 3" xfId="16758" xr:uid="{B12A8BE7-7042-43F7-BE15-BA049BB6F013}"/>
    <cellStyle name="Normal 3 183 2 4 4" xfId="16759" xr:uid="{D7FD6335-9641-4C4A-B056-FED3B86FB93C}"/>
    <cellStyle name="Normal 3 183 2 4 4 2" xfId="16760" xr:uid="{AB0C6F7D-23D2-4814-948B-423C19A41FDE}"/>
    <cellStyle name="Normal 3 183 2 4 5" xfId="16761" xr:uid="{BBF7F2B2-A65C-4992-944C-527FB8434D38}"/>
    <cellStyle name="Normal 3 183 2 5" xfId="16762" xr:uid="{53F915FA-B049-49E7-8898-7B09B8B7F984}"/>
    <cellStyle name="Normal 3 183 2 5 2" xfId="16763" xr:uid="{62FC2D53-E73D-43CB-BD95-8D5680327121}"/>
    <cellStyle name="Normal 3 183 2 5 2 2" xfId="16764" xr:uid="{1E4DA92C-E0EE-4558-8F1C-5629261E9453}"/>
    <cellStyle name="Normal 3 183 2 5 3" xfId="16765" xr:uid="{89471940-8D59-43F4-B4D2-9F32AB33A15B}"/>
    <cellStyle name="Normal 3 183 2 6" xfId="16766" xr:uid="{288D1E2D-67EE-429F-A5E4-1E3A9061B5CE}"/>
    <cellStyle name="Normal 3 183 2 6 2" xfId="16767" xr:uid="{EAA026E6-714C-464B-A14C-024C3782E35E}"/>
    <cellStyle name="Normal 3 183 2 6 2 2" xfId="16768" xr:uid="{4C2156C7-0665-48EB-9DBB-32D9941A4CC6}"/>
    <cellStyle name="Normal 3 183 2 6 3" xfId="16769" xr:uid="{07D7CD40-E5EE-4A02-A07D-7166BEC1D8EF}"/>
    <cellStyle name="Normal 3 183 2 7" xfId="16770" xr:uid="{C7532F2C-425D-4F5C-940F-EDDFFE4EDCF3}"/>
    <cellStyle name="Normal 3 183 2 7 2" xfId="16771" xr:uid="{6A3F893A-ECC6-4CE9-8C86-35CA861159A6}"/>
    <cellStyle name="Normal 3 183 2 8" xfId="16772" xr:uid="{EEE7F4A7-C697-467D-8073-58FE4ABF104A}"/>
    <cellStyle name="Normal 3 183 2_15NS" xfId="16773" xr:uid="{32868723-DCAA-4085-B006-ABFD2F606BC9}"/>
    <cellStyle name="Normal 3 183 3" xfId="16774" xr:uid="{705303FC-DF85-4FF9-8EF3-0738B39FCB06}"/>
    <cellStyle name="Normal 3 183 3 2" xfId="16775" xr:uid="{486F6F5D-9974-433F-B261-478715E1870A}"/>
    <cellStyle name="Normal 3 183 3 2 2" xfId="16776" xr:uid="{F53E2F5A-366C-4B24-B574-D0E27D42C589}"/>
    <cellStyle name="Normal 3 183 3 2 2 2" xfId="16777" xr:uid="{7468A4FC-91A4-40A3-889B-F90C9AEA1D69}"/>
    <cellStyle name="Normal 3 183 3 2 3" xfId="16778" xr:uid="{E4583F78-4AD2-43C6-87EB-8BED086F9BCA}"/>
    <cellStyle name="Normal 3 183 3 3" xfId="16779" xr:uid="{595A1155-FE97-461A-B729-05AA69474115}"/>
    <cellStyle name="Normal 3 183 3 3 2" xfId="16780" xr:uid="{E1A438F9-67A4-4B6E-A7F7-C6AD5BAB21E5}"/>
    <cellStyle name="Normal 3 183 3 3 2 2" xfId="16781" xr:uid="{A622B233-6948-4360-A0E3-D05E342BF652}"/>
    <cellStyle name="Normal 3 183 3 3 3" xfId="16782" xr:uid="{F0DB0700-2261-41E7-A6D5-F87F3BA904CA}"/>
    <cellStyle name="Normal 3 183 3 4" xfId="16783" xr:uid="{AA1A20AB-9F27-45ED-A800-8A0B541D5689}"/>
    <cellStyle name="Normal 3 183 3 4 2" xfId="16784" xr:uid="{8B73D724-2916-46DC-AE44-567C89E1D0BE}"/>
    <cellStyle name="Normal 3 183 3 5" xfId="16785" xr:uid="{B2BBEF70-E936-45F7-AE85-1566AE677F62}"/>
    <cellStyle name="Normal 3 183 4" xfId="16786" xr:uid="{CDC10BEA-5251-4623-B251-813E83FF8A12}"/>
    <cellStyle name="Normal 3 183 4 2" xfId="16787" xr:uid="{FFCBF3EC-2A36-407C-BEE8-EB882B2D75D3}"/>
    <cellStyle name="Normal 3 183 4 2 2" xfId="16788" xr:uid="{8ADB7EA3-90DB-4817-8BC0-E2F5FE80A50A}"/>
    <cellStyle name="Normal 3 183 4 2 2 2" xfId="16789" xr:uid="{A36B60E2-ED8C-430A-BFDD-05FF9B131230}"/>
    <cellStyle name="Normal 3 183 4 2 3" xfId="16790" xr:uid="{7A6476D5-B217-4B89-AE74-33140AA5E6FC}"/>
    <cellStyle name="Normal 3 183 4 3" xfId="16791" xr:uid="{EB565436-EDE6-47BE-870A-295970E9DA97}"/>
    <cellStyle name="Normal 3 183 4 3 2" xfId="16792" xr:uid="{264E2D54-859D-4200-A880-F10DE036A0CE}"/>
    <cellStyle name="Normal 3 183 4 3 2 2" xfId="16793" xr:uid="{7A99C0E4-66A5-4B0E-895F-FF9136D01925}"/>
    <cellStyle name="Normal 3 183 4 3 3" xfId="16794" xr:uid="{287D06EC-361D-46C4-B8F8-CAFC56EC6490}"/>
    <cellStyle name="Normal 3 183 4 4" xfId="16795" xr:uid="{1AB81449-C78F-41C2-8181-E879CDF46FF2}"/>
    <cellStyle name="Normal 3 183 4 4 2" xfId="16796" xr:uid="{F90EE321-92C9-4DF1-ACEA-A11A2D8034C9}"/>
    <cellStyle name="Normal 3 183 4 5" xfId="16797" xr:uid="{FC7EE585-E8C5-473C-BAF3-F2DAB4D31FFA}"/>
    <cellStyle name="Normal 3 183 5" xfId="16798" xr:uid="{5D536721-5B4D-4378-BC83-51C94FE90CCF}"/>
    <cellStyle name="Normal 3 183 5 2" xfId="16799" xr:uid="{DAD74C12-5D82-4578-BD94-69DB5E9E2034}"/>
    <cellStyle name="Normal 3 183 5 2 2" xfId="16800" xr:uid="{033FCFF3-E9B0-49CE-B252-A6E54FF62365}"/>
    <cellStyle name="Normal 3 183 5 2 2 2" xfId="16801" xr:uid="{6970272A-5363-41B3-BD6E-3373CD439B34}"/>
    <cellStyle name="Normal 3 183 5 2 3" xfId="16802" xr:uid="{9A6C9107-4918-431B-92DB-A29186B6175D}"/>
    <cellStyle name="Normal 3 183 5 3" xfId="16803" xr:uid="{A053ADAC-4A40-4EEE-B6C3-AD0AC276A63A}"/>
    <cellStyle name="Normal 3 183 5 3 2" xfId="16804" xr:uid="{2A2F40DB-0992-4454-813F-A47D9D94109D}"/>
    <cellStyle name="Normal 3 183 5 3 2 2" xfId="16805" xr:uid="{8DB22DCA-CD27-499E-B122-5CB6910427A0}"/>
    <cellStyle name="Normal 3 183 5 3 3" xfId="16806" xr:uid="{E493316E-0E4D-48CF-9156-7658F6A81F54}"/>
    <cellStyle name="Normal 3 183 5 4" xfId="16807" xr:uid="{815F855B-AAED-4E28-85B7-428EAE98C1E4}"/>
    <cellStyle name="Normal 3 183 5 4 2" xfId="16808" xr:uid="{CEFDD26F-9FCE-4B6B-8A2C-E9AF787A5821}"/>
    <cellStyle name="Normal 3 183 5 5" xfId="16809" xr:uid="{78BD0DF2-0FC9-4E96-8B00-4F3C1BA0088D}"/>
    <cellStyle name="Normal 3 183 6" xfId="16810" xr:uid="{936A41FF-EC80-4227-BC84-8D0F0B50CD15}"/>
    <cellStyle name="Normal 3 183 6 2" xfId="16811" xr:uid="{D4A4F6F7-8EF3-4886-B93F-2F01A6EE273B}"/>
    <cellStyle name="Normal 3 183 6 2 2" xfId="16812" xr:uid="{1E8FFE06-8BF0-4E7D-8121-49961DDBE806}"/>
    <cellStyle name="Normal 3 183 6 3" xfId="16813" xr:uid="{B53735DD-D5F1-4003-B05B-F30C16EB9640}"/>
    <cellStyle name="Normal 3 183 7" xfId="16814" xr:uid="{E575B8F5-B41F-4C25-B881-9759E16220E5}"/>
    <cellStyle name="Normal 3 183 7 2" xfId="16815" xr:uid="{64A080DE-6959-4E23-8ECF-2DC9B43952CF}"/>
    <cellStyle name="Normal 3 183 7 2 2" xfId="16816" xr:uid="{B02435CA-48A7-40DD-98BA-A85FF62C70FA}"/>
    <cellStyle name="Normal 3 183 7 3" xfId="16817" xr:uid="{B096016E-D78A-456A-8F47-DEE4E9D8CB27}"/>
    <cellStyle name="Normal 3 183 8" xfId="16818" xr:uid="{3121B0FD-7DD2-4FA7-BBCC-3EC2267A4DE1}"/>
    <cellStyle name="Normal 3 183 8 2" xfId="16819" xr:uid="{B178EAD1-C1F5-443D-8A6C-33B5A3C9D058}"/>
    <cellStyle name="Normal 3 183 9" xfId="16820" xr:uid="{FC64E612-870F-48C8-A327-DC4AE650AEF9}"/>
    <cellStyle name="Normal 3 183_05DS" xfId="16821" xr:uid="{58EA5A2E-89FC-4A70-A931-384F589B71EA}"/>
    <cellStyle name="Normal 3 184" xfId="16822" xr:uid="{C7EB7C47-43CD-49B1-9E27-747E31C33520}"/>
    <cellStyle name="Normal 3 184 2" xfId="16823" xr:uid="{E921F292-D69D-4B43-A7D1-2B0EA2ED07EB}"/>
    <cellStyle name="Normal 3 184 2 2" xfId="16824" xr:uid="{10265576-359C-412A-BC74-017ECF87A891}"/>
    <cellStyle name="Normal 3 184 2 2 2" xfId="16825" xr:uid="{3CC48629-6AAB-46E5-A1F3-EF9A3607052D}"/>
    <cellStyle name="Normal 3 184 2 2 2 2" xfId="16826" xr:uid="{67034E31-D06B-4E8C-A38D-77D229FE764E}"/>
    <cellStyle name="Normal 3 184 2 2 2 2 2" xfId="16827" xr:uid="{AFDE882D-2686-4CAF-8A62-0057439B8B98}"/>
    <cellStyle name="Normal 3 184 2 2 2 3" xfId="16828" xr:uid="{E570F24C-1B23-4E05-967E-585A17372AD9}"/>
    <cellStyle name="Normal 3 184 2 2 3" xfId="16829" xr:uid="{B087B514-CBAB-48F0-ABD6-94285649EEE4}"/>
    <cellStyle name="Normal 3 184 2 2 3 2" xfId="16830" xr:uid="{EA042ACA-524B-454F-9769-051D60DC131A}"/>
    <cellStyle name="Normal 3 184 2 2 3 2 2" xfId="16831" xr:uid="{A7B69DF5-06DA-4D0C-A2B7-C36353FC727C}"/>
    <cellStyle name="Normal 3 184 2 2 3 3" xfId="16832" xr:uid="{65CC1ED5-C6C1-4743-B75B-183AFC09FA34}"/>
    <cellStyle name="Normal 3 184 2 2 4" xfId="16833" xr:uid="{5889AC47-856A-4290-9542-497EE7076214}"/>
    <cellStyle name="Normal 3 184 2 2 4 2" xfId="16834" xr:uid="{930D8AF3-9527-4C8F-959A-94911CDF573B}"/>
    <cellStyle name="Normal 3 184 2 2 5" xfId="16835" xr:uid="{A28DD5A7-BD64-4A45-9BE6-5EBCC006167C}"/>
    <cellStyle name="Normal 3 184 2 3" xfId="16836" xr:uid="{35C57D96-10FE-4B5F-953F-5BC5B1E8DEC7}"/>
    <cellStyle name="Normal 3 184 2 3 2" xfId="16837" xr:uid="{2B26299F-80D9-4BA6-8E7E-986874049C35}"/>
    <cellStyle name="Normal 3 184 2 3 2 2" xfId="16838" xr:uid="{CAA17F9C-0B0B-4B8E-B673-7C02348B41E7}"/>
    <cellStyle name="Normal 3 184 2 3 2 2 2" xfId="16839" xr:uid="{6FF26D76-44BE-4AA8-BDD2-B00B19CAB759}"/>
    <cellStyle name="Normal 3 184 2 3 2 3" xfId="16840" xr:uid="{8B35E98E-D8D1-4803-8E23-B5615BB25671}"/>
    <cellStyle name="Normal 3 184 2 3 3" xfId="16841" xr:uid="{F3274176-37AB-4AFF-87DB-2485888A8084}"/>
    <cellStyle name="Normal 3 184 2 3 3 2" xfId="16842" xr:uid="{19D6210D-927C-4687-A807-8D907568959F}"/>
    <cellStyle name="Normal 3 184 2 3 3 2 2" xfId="16843" xr:uid="{FECE1357-8D22-4675-9C78-F55FAB730E25}"/>
    <cellStyle name="Normal 3 184 2 3 3 3" xfId="16844" xr:uid="{F73E0AD9-5D60-4D6B-8482-DD38CCEB7A43}"/>
    <cellStyle name="Normal 3 184 2 3 4" xfId="16845" xr:uid="{A714FEC5-5965-4AB0-A447-956EF8EAA1BE}"/>
    <cellStyle name="Normal 3 184 2 3 4 2" xfId="16846" xr:uid="{4B9A8CCD-9D92-4021-895D-11777ED4ADC0}"/>
    <cellStyle name="Normal 3 184 2 3 5" xfId="16847" xr:uid="{C30D1B5D-B105-4C4C-9480-07679FFB225E}"/>
    <cellStyle name="Normal 3 184 2 4" xfId="16848" xr:uid="{A4149CE3-AE8F-4406-8D99-787BA2716522}"/>
    <cellStyle name="Normal 3 184 2 4 2" xfId="16849" xr:uid="{0A98D5ED-7A1E-4BD4-9755-933E2709D267}"/>
    <cellStyle name="Normal 3 184 2 4 2 2" xfId="16850" xr:uid="{DFAF84C1-189F-4D15-A719-08E5A652624B}"/>
    <cellStyle name="Normal 3 184 2 4 2 2 2" xfId="16851" xr:uid="{E1A570F8-AB27-4090-ACFF-C7DE18A674E1}"/>
    <cellStyle name="Normal 3 184 2 4 2 3" xfId="16852" xr:uid="{D102E5DE-8054-4383-A729-77B5A9CF56E1}"/>
    <cellStyle name="Normal 3 184 2 4 3" xfId="16853" xr:uid="{6C639897-6E16-466D-9B0C-896FBA854300}"/>
    <cellStyle name="Normal 3 184 2 4 3 2" xfId="16854" xr:uid="{D96FECDE-510A-422A-A8AB-F9AA8E6267D1}"/>
    <cellStyle name="Normal 3 184 2 4 3 2 2" xfId="16855" xr:uid="{C3B20FA0-2631-4EC8-AB0F-CBBDFF0F23F8}"/>
    <cellStyle name="Normal 3 184 2 4 3 3" xfId="16856" xr:uid="{7CDFE746-21BE-49BD-A517-4C3D674C61F7}"/>
    <cellStyle name="Normal 3 184 2 4 4" xfId="16857" xr:uid="{25D9B2A6-C578-4BC8-8E2C-74DCD9064051}"/>
    <cellStyle name="Normal 3 184 2 4 4 2" xfId="16858" xr:uid="{F4DA0E7A-6F40-4E80-B262-8DC73D7551AC}"/>
    <cellStyle name="Normal 3 184 2 4 5" xfId="16859" xr:uid="{82B919E9-38B7-4B9E-B8D1-975D427CAF23}"/>
    <cellStyle name="Normal 3 184 2 5" xfId="16860" xr:uid="{42F2F985-B2C8-4239-9576-83C7FF9D2745}"/>
    <cellStyle name="Normal 3 184 2 5 2" xfId="16861" xr:uid="{169BD6B7-77D0-4CA8-8660-ED6FCC988DCE}"/>
    <cellStyle name="Normal 3 184 2 5 2 2" xfId="16862" xr:uid="{7F4F0E27-AA34-4FAB-BEFE-23120D2BD982}"/>
    <cellStyle name="Normal 3 184 2 5 3" xfId="16863" xr:uid="{1B3C60BE-06E5-40FE-8AB1-3BF45451868B}"/>
    <cellStyle name="Normal 3 184 2 6" xfId="16864" xr:uid="{A2967CDD-7568-4963-97B4-A4809C61CBFD}"/>
    <cellStyle name="Normal 3 184 2 6 2" xfId="16865" xr:uid="{51AA97D4-4A5E-4E42-B07A-1FF2F3E3D902}"/>
    <cellStyle name="Normal 3 184 2 6 2 2" xfId="16866" xr:uid="{9300A022-9CCF-4C0F-B267-416F9CC2F4BE}"/>
    <cellStyle name="Normal 3 184 2 6 3" xfId="16867" xr:uid="{D0330BCA-403C-4573-ADDB-7853B61137B5}"/>
    <cellStyle name="Normal 3 184 2 7" xfId="16868" xr:uid="{6555122A-5E9D-4205-B315-973B0E24E889}"/>
    <cellStyle name="Normal 3 184 2 7 2" xfId="16869" xr:uid="{969A122A-C835-4B15-A4A9-501354D5BFD4}"/>
    <cellStyle name="Normal 3 184 2 8" xfId="16870" xr:uid="{92F296B5-F5C1-4E22-BC0F-39180FDB9DE1}"/>
    <cellStyle name="Normal 3 184 2_15NS" xfId="16871" xr:uid="{D983A039-D65E-453A-B2D3-D7C2FC2E69BF}"/>
    <cellStyle name="Normal 3 184 3" xfId="16872" xr:uid="{F4C5C34C-8E2A-43E2-B7E2-C88005129EDC}"/>
    <cellStyle name="Normal 3 184 3 2" xfId="16873" xr:uid="{0EBB2CCD-AC20-41B2-9653-D87FFD74FF75}"/>
    <cellStyle name="Normal 3 184 3 2 2" xfId="16874" xr:uid="{8E925336-CB00-4C3C-A3FC-99FD88A1E754}"/>
    <cellStyle name="Normal 3 184 3 2 2 2" xfId="16875" xr:uid="{F475353E-1EB3-48C2-9667-DCD40EDA304A}"/>
    <cellStyle name="Normal 3 184 3 2 3" xfId="16876" xr:uid="{AA5DE2AE-A2CA-4F9A-975F-063342D232EA}"/>
    <cellStyle name="Normal 3 184 3 3" xfId="16877" xr:uid="{BBAEF623-CF2F-47F5-8C48-620522D5D302}"/>
    <cellStyle name="Normal 3 184 3 3 2" xfId="16878" xr:uid="{21A80C1F-405E-4BCD-AE1E-BA0415D08915}"/>
    <cellStyle name="Normal 3 184 3 3 2 2" xfId="16879" xr:uid="{D7EB7F7C-B4CB-459C-AA4E-3DC88C9FD61E}"/>
    <cellStyle name="Normal 3 184 3 3 3" xfId="16880" xr:uid="{2E9EFC00-42A9-482A-BFF0-0A97D9152BB8}"/>
    <cellStyle name="Normal 3 184 3 4" xfId="16881" xr:uid="{832B9D52-112E-4198-BD75-A6D8299E4FC8}"/>
    <cellStyle name="Normal 3 184 3 4 2" xfId="16882" xr:uid="{2283528D-266A-4A97-81A0-29C69679FF9E}"/>
    <cellStyle name="Normal 3 184 3 5" xfId="16883" xr:uid="{D6B2F117-B67B-4F48-9788-0C4E8FF541B7}"/>
    <cellStyle name="Normal 3 184 4" xfId="16884" xr:uid="{6D00F1B3-5E04-4308-812B-D49E8898E22C}"/>
    <cellStyle name="Normal 3 184 4 2" xfId="16885" xr:uid="{EBF26A24-BB17-4F5C-92F7-2BA5509B3FB2}"/>
    <cellStyle name="Normal 3 184 4 2 2" xfId="16886" xr:uid="{4CAD0699-1B9B-4B5C-8B6B-D8D37324B934}"/>
    <cellStyle name="Normal 3 184 4 2 2 2" xfId="16887" xr:uid="{18FBC487-15E0-4203-8D5D-31B44992C99D}"/>
    <cellStyle name="Normal 3 184 4 2 3" xfId="16888" xr:uid="{EE672419-2F31-4EE7-8AEE-AD9A22977271}"/>
    <cellStyle name="Normal 3 184 4 3" xfId="16889" xr:uid="{0FC203A4-00C8-46B5-B258-ABD5CE811135}"/>
    <cellStyle name="Normal 3 184 4 3 2" xfId="16890" xr:uid="{C4C4A4E1-229A-4497-A1B7-6BE91499C810}"/>
    <cellStyle name="Normal 3 184 4 3 2 2" xfId="16891" xr:uid="{3DAB78E0-E893-488A-BD8A-ED0555CC00F0}"/>
    <cellStyle name="Normal 3 184 4 3 3" xfId="16892" xr:uid="{47071C49-F2CB-471A-BAB9-9309F8D791F0}"/>
    <cellStyle name="Normal 3 184 4 4" xfId="16893" xr:uid="{6EB20674-D0AB-4F62-AB48-CC3EA1F206A0}"/>
    <cellStyle name="Normal 3 184 4 4 2" xfId="16894" xr:uid="{B91990F9-5C6A-4F5A-A211-22C2847FD641}"/>
    <cellStyle name="Normal 3 184 4 5" xfId="16895" xr:uid="{A0BD0F0B-170B-424D-9E50-EEABE00204CA}"/>
    <cellStyle name="Normal 3 184 5" xfId="16896" xr:uid="{87298194-2D0A-4E4F-9354-8FC0564CBF66}"/>
    <cellStyle name="Normal 3 184 5 2" xfId="16897" xr:uid="{B3F9B5FC-7578-4EA1-8CE0-DF037FE8B94D}"/>
    <cellStyle name="Normal 3 184 5 2 2" xfId="16898" xr:uid="{09B269F4-7450-47F6-B412-CA9EC05EE93C}"/>
    <cellStyle name="Normal 3 184 5 2 2 2" xfId="16899" xr:uid="{C846A347-4302-43FC-9F12-90A29A587617}"/>
    <cellStyle name="Normal 3 184 5 2 3" xfId="16900" xr:uid="{A9E40FF9-0310-4D14-B225-E12021A1C08B}"/>
    <cellStyle name="Normal 3 184 5 3" xfId="16901" xr:uid="{31AB67B1-F631-43B8-8DB9-FADBFFA1B82A}"/>
    <cellStyle name="Normal 3 184 5 3 2" xfId="16902" xr:uid="{F73AA064-8797-4DEF-A18D-F21EBFBFB45A}"/>
    <cellStyle name="Normal 3 184 5 3 2 2" xfId="16903" xr:uid="{DFF72066-434F-4F3A-A465-EC00207660C7}"/>
    <cellStyle name="Normal 3 184 5 3 3" xfId="16904" xr:uid="{39C4CDC9-D179-47FB-A797-22CD2D704DDC}"/>
    <cellStyle name="Normal 3 184 5 4" xfId="16905" xr:uid="{62B8EAEA-F89D-4706-BDB7-75BF499A55B1}"/>
    <cellStyle name="Normal 3 184 5 4 2" xfId="16906" xr:uid="{551A4927-F4DA-4715-8ADF-D75A18ADDFDF}"/>
    <cellStyle name="Normal 3 184 5 5" xfId="16907" xr:uid="{FC3D96FD-6858-4132-A386-6C76A36F8C10}"/>
    <cellStyle name="Normal 3 184 6" xfId="16908" xr:uid="{2AEA6791-53C1-40AC-AF6D-D7ED1497FDDA}"/>
    <cellStyle name="Normal 3 184 6 2" xfId="16909" xr:uid="{DD78D56B-1320-4365-B8E3-A34089B12521}"/>
    <cellStyle name="Normal 3 184 6 2 2" xfId="16910" xr:uid="{05C7E7F9-78EE-4683-A56F-D07353840034}"/>
    <cellStyle name="Normal 3 184 6 3" xfId="16911" xr:uid="{0C0DFB4D-A6CD-4998-BC70-6AA4070D10E5}"/>
    <cellStyle name="Normal 3 184 7" xfId="16912" xr:uid="{365C141E-4EAE-4BAB-B090-2FD9E21E53DB}"/>
    <cellStyle name="Normal 3 184 7 2" xfId="16913" xr:uid="{B9A0E84B-E5D1-4074-A809-F05B597877C2}"/>
    <cellStyle name="Normal 3 184 7 2 2" xfId="16914" xr:uid="{3E4B606B-8D4D-48E6-A5C9-0DA20312EBC9}"/>
    <cellStyle name="Normal 3 184 7 3" xfId="16915" xr:uid="{432D2A87-7858-493B-B05B-05DBF6109547}"/>
    <cellStyle name="Normal 3 184 8" xfId="16916" xr:uid="{9AE08A31-53C3-4B16-A863-1C9B17E52060}"/>
    <cellStyle name="Normal 3 184 8 2" xfId="16917" xr:uid="{BC8CFA8B-FDFA-48A5-9C07-8AD641027DBB}"/>
    <cellStyle name="Normal 3 184 9" xfId="16918" xr:uid="{3EAD7CDA-CE28-4DF6-9410-440F545011EE}"/>
    <cellStyle name="Normal 3 184_05DS" xfId="16919" xr:uid="{2D2623B5-34D3-477F-B5AD-704BF3E0D75D}"/>
    <cellStyle name="Normal 3 185" xfId="16920" xr:uid="{7558D2E1-5D78-4C0D-A736-0EFD1A222DDF}"/>
    <cellStyle name="Normal 3 185 2" xfId="16921" xr:uid="{8B89DBDE-0FBC-44E5-B73A-689CC5087A0B}"/>
    <cellStyle name="Normal 3 185 2 2" xfId="16922" xr:uid="{68260086-2377-445F-B08D-D32258ABCC43}"/>
    <cellStyle name="Normal 3 185 2 2 2" xfId="16923" xr:uid="{8A3EED22-7B2F-42FA-BA61-71BA44F93F6B}"/>
    <cellStyle name="Normal 3 185 2 2 2 2" xfId="16924" xr:uid="{DB970B28-39E1-4B90-AACD-AA8CEEFBA783}"/>
    <cellStyle name="Normal 3 185 2 2 2 2 2" xfId="16925" xr:uid="{10BA60B1-3360-4077-A0BD-3C314E2A204A}"/>
    <cellStyle name="Normal 3 185 2 2 2 3" xfId="16926" xr:uid="{5C8A45E9-37DD-4E7E-AF2F-5FA5854B461E}"/>
    <cellStyle name="Normal 3 185 2 2 3" xfId="16927" xr:uid="{E7A7E9FB-FA6D-4E15-95B6-1BA537E4721B}"/>
    <cellStyle name="Normal 3 185 2 2 3 2" xfId="16928" xr:uid="{6E0270D6-F4DF-4A8E-AF3B-3AB2536F1426}"/>
    <cellStyle name="Normal 3 185 2 2 3 2 2" xfId="16929" xr:uid="{204163B9-BEA0-4379-9522-C88C20E24740}"/>
    <cellStyle name="Normal 3 185 2 2 3 3" xfId="16930" xr:uid="{BBB455AC-23EA-4107-81D5-A73067E4EED6}"/>
    <cellStyle name="Normal 3 185 2 2 4" xfId="16931" xr:uid="{3666AE8F-31B5-43BA-8FEE-C7050EC305C1}"/>
    <cellStyle name="Normal 3 185 2 2 4 2" xfId="16932" xr:uid="{67BCE034-4DC4-4868-A90E-85ADE65C5054}"/>
    <cellStyle name="Normal 3 185 2 2 5" xfId="16933" xr:uid="{4D228575-61E0-4DAC-99F8-4B308B43E8F5}"/>
    <cellStyle name="Normal 3 185 2 3" xfId="16934" xr:uid="{1E0F4557-3BA7-4C63-8CF0-BC97ACF88D0F}"/>
    <cellStyle name="Normal 3 185 2 3 2" xfId="16935" xr:uid="{9C08DEBE-1B84-494E-8922-0763BE0A9E20}"/>
    <cellStyle name="Normal 3 185 2 3 2 2" xfId="16936" xr:uid="{FA08E1C4-29A2-4368-845A-9876CE52BFD6}"/>
    <cellStyle name="Normal 3 185 2 3 2 2 2" xfId="16937" xr:uid="{9C15349E-2466-4D71-A1DC-2C9DD63C881F}"/>
    <cellStyle name="Normal 3 185 2 3 2 3" xfId="16938" xr:uid="{A159FA8D-E4DA-46EE-8442-A4FD77800388}"/>
    <cellStyle name="Normal 3 185 2 3 3" xfId="16939" xr:uid="{3B953308-0932-4806-83C2-6D93E40D9174}"/>
    <cellStyle name="Normal 3 185 2 3 3 2" xfId="16940" xr:uid="{9EB56B7C-1F71-4838-88F3-C790B7B6E714}"/>
    <cellStyle name="Normal 3 185 2 3 3 2 2" xfId="16941" xr:uid="{6A5846D4-B28B-4537-91FA-BAB803329F6B}"/>
    <cellStyle name="Normal 3 185 2 3 3 3" xfId="16942" xr:uid="{6298185B-5A2A-4824-AE55-E75B30BFFABC}"/>
    <cellStyle name="Normal 3 185 2 3 4" xfId="16943" xr:uid="{575CF108-9B3E-47BB-BC31-926673759207}"/>
    <cellStyle name="Normal 3 185 2 3 4 2" xfId="16944" xr:uid="{ED1BBEB9-8952-41F3-8DCD-8D8457474DD1}"/>
    <cellStyle name="Normal 3 185 2 3 5" xfId="16945" xr:uid="{B7C23D48-BD42-4D49-9D6F-C104C360E3EE}"/>
    <cellStyle name="Normal 3 185 2 4" xfId="16946" xr:uid="{834A4460-97CE-4057-BE30-4975E007CD6B}"/>
    <cellStyle name="Normal 3 185 2 4 2" xfId="16947" xr:uid="{B48BB294-D961-437C-98A9-C1425C5DF077}"/>
    <cellStyle name="Normal 3 185 2 4 2 2" xfId="16948" xr:uid="{9560246B-782F-4B09-825E-9EF976508972}"/>
    <cellStyle name="Normal 3 185 2 4 2 2 2" xfId="16949" xr:uid="{3C5DB707-9D1D-45BC-8811-6303AD4A585B}"/>
    <cellStyle name="Normal 3 185 2 4 2 3" xfId="16950" xr:uid="{25F9290E-2DC5-4223-AB2C-F138E43A193C}"/>
    <cellStyle name="Normal 3 185 2 4 3" xfId="16951" xr:uid="{9A07BEA2-09CE-4057-A565-1A87E0899008}"/>
    <cellStyle name="Normal 3 185 2 4 3 2" xfId="16952" xr:uid="{B2FC473E-DC96-4701-A33E-3F870B33C86C}"/>
    <cellStyle name="Normal 3 185 2 4 3 2 2" xfId="16953" xr:uid="{7045B5C7-291E-49DD-B38D-0155B549B001}"/>
    <cellStyle name="Normal 3 185 2 4 3 3" xfId="16954" xr:uid="{CC38EA5A-AFAB-401C-B15C-8F76C0E11135}"/>
    <cellStyle name="Normal 3 185 2 4 4" xfId="16955" xr:uid="{C10DC1A3-E40D-490C-8362-AA0F94B6EC6D}"/>
    <cellStyle name="Normal 3 185 2 4 4 2" xfId="16956" xr:uid="{0CD42D84-A3E5-4465-831F-116973E1C5A2}"/>
    <cellStyle name="Normal 3 185 2 4 5" xfId="16957" xr:uid="{96089E9B-B4F0-411C-AD2A-E72513479D68}"/>
    <cellStyle name="Normal 3 185 2 5" xfId="16958" xr:uid="{7901114E-0B68-4FE5-8D68-46404080B2B8}"/>
    <cellStyle name="Normal 3 185 2 5 2" xfId="16959" xr:uid="{30E7FC41-1816-488A-AECB-D798E798F220}"/>
    <cellStyle name="Normal 3 185 2 5 2 2" xfId="16960" xr:uid="{746A62DE-BB91-42E5-8056-5F04575DDE82}"/>
    <cellStyle name="Normal 3 185 2 5 3" xfId="16961" xr:uid="{C0FAE6CB-B089-4A48-BE1D-9D37E359E489}"/>
    <cellStyle name="Normal 3 185 2 6" xfId="16962" xr:uid="{0E51C1D5-0109-462B-B35C-5D72B017AA4D}"/>
    <cellStyle name="Normal 3 185 2 6 2" xfId="16963" xr:uid="{94532265-585A-4934-B4E6-AD7696317DC9}"/>
    <cellStyle name="Normal 3 185 2 6 2 2" xfId="16964" xr:uid="{58FD15D8-BAA9-4647-8CA1-B60E6BB4B956}"/>
    <cellStyle name="Normal 3 185 2 6 3" xfId="16965" xr:uid="{A938C092-0789-424B-BCCA-172FC568470A}"/>
    <cellStyle name="Normal 3 185 2 7" xfId="16966" xr:uid="{329CD1F3-DFEC-41B6-8D97-E4F8D1E7DB0E}"/>
    <cellStyle name="Normal 3 185 2 7 2" xfId="16967" xr:uid="{92C248F1-FF0B-4E01-83B4-763C03696722}"/>
    <cellStyle name="Normal 3 185 2 8" xfId="16968" xr:uid="{C38FCBE3-C80B-4761-A3C5-F36BF79475C6}"/>
    <cellStyle name="Normal 3 185 2_15NS" xfId="16969" xr:uid="{7D5C8809-06AC-43F7-A04C-3817821B5199}"/>
    <cellStyle name="Normal 3 185 3" xfId="16970" xr:uid="{FA1A004F-A1D9-4553-90DF-8848270A8B94}"/>
    <cellStyle name="Normal 3 185 3 2" xfId="16971" xr:uid="{29EDB2D4-C8CA-4A7C-98C3-51A9CBB75002}"/>
    <cellStyle name="Normal 3 185 3 2 2" xfId="16972" xr:uid="{A4EDEB40-5DBA-40A0-8326-FD5F50DD6B8E}"/>
    <cellStyle name="Normal 3 185 3 2 2 2" xfId="16973" xr:uid="{5D9609C9-64ED-4C2D-BFF1-39371A0B0B42}"/>
    <cellStyle name="Normal 3 185 3 2 3" xfId="16974" xr:uid="{3349603E-FDF3-4246-97C3-AD7B4876DA02}"/>
    <cellStyle name="Normal 3 185 3 3" xfId="16975" xr:uid="{029A5F5B-D9D6-4B1D-A8B9-860D44C070FB}"/>
    <cellStyle name="Normal 3 185 3 3 2" xfId="16976" xr:uid="{901A49D3-2390-49E0-A430-69E2387B8641}"/>
    <cellStyle name="Normal 3 185 3 3 2 2" xfId="16977" xr:uid="{7AEF547D-ECCD-4D36-80E7-DBC924E498E8}"/>
    <cellStyle name="Normal 3 185 3 3 3" xfId="16978" xr:uid="{AAB66981-AB35-4929-B939-D52B034704A8}"/>
    <cellStyle name="Normal 3 185 3 4" xfId="16979" xr:uid="{D185F765-A77E-4F25-823F-3B8CA0626CC5}"/>
    <cellStyle name="Normal 3 185 3 4 2" xfId="16980" xr:uid="{9EFC41CB-4CAF-43BE-9CC2-0D04CE8CA707}"/>
    <cellStyle name="Normal 3 185 3 5" xfId="16981" xr:uid="{D79B65DD-4F0C-4B04-814A-06323C26BD48}"/>
    <cellStyle name="Normal 3 185 4" xfId="16982" xr:uid="{AB4BC1B2-EDB1-4B5F-92D8-39E7E0372891}"/>
    <cellStyle name="Normal 3 185 4 2" xfId="16983" xr:uid="{739EBC36-28F5-4724-990E-8982747B64E9}"/>
    <cellStyle name="Normal 3 185 4 2 2" xfId="16984" xr:uid="{CE7EA116-9E57-4A06-9E9B-AA496AEC2384}"/>
    <cellStyle name="Normal 3 185 4 2 2 2" xfId="16985" xr:uid="{B872E93A-6F76-4FD3-852D-E331DD3D426C}"/>
    <cellStyle name="Normal 3 185 4 2 3" xfId="16986" xr:uid="{6BCF5DEE-142F-453C-935C-D15650648244}"/>
    <cellStyle name="Normal 3 185 4 3" xfId="16987" xr:uid="{6522EBB0-CD6A-4771-B0F5-CE4CCEECB4C3}"/>
    <cellStyle name="Normal 3 185 4 3 2" xfId="16988" xr:uid="{B129E018-AB1E-45F3-B443-6562D06EB11D}"/>
    <cellStyle name="Normal 3 185 4 3 2 2" xfId="16989" xr:uid="{B892DDE1-4DA1-491C-AA5A-D7C83816B54D}"/>
    <cellStyle name="Normal 3 185 4 3 3" xfId="16990" xr:uid="{7C91C6FF-52A5-4B67-8909-D40361866DF7}"/>
    <cellStyle name="Normal 3 185 4 4" xfId="16991" xr:uid="{240FFAF4-D6EE-4590-BBC9-F9A873ABDF03}"/>
    <cellStyle name="Normal 3 185 4 4 2" xfId="16992" xr:uid="{46F16664-CB13-4516-B2CB-794DB3975F11}"/>
    <cellStyle name="Normal 3 185 4 5" xfId="16993" xr:uid="{FC68C334-CD81-45FD-97B6-0D7DFB059136}"/>
    <cellStyle name="Normal 3 185 5" xfId="16994" xr:uid="{B583B097-5F7D-4E37-A904-8A28F689D4BA}"/>
    <cellStyle name="Normal 3 185 5 2" xfId="16995" xr:uid="{5BF28C84-EE17-49EC-8CFC-21B5868B9BB9}"/>
    <cellStyle name="Normal 3 185 5 2 2" xfId="16996" xr:uid="{90573BCE-3908-4694-BF88-A62FBD20D964}"/>
    <cellStyle name="Normal 3 185 5 2 2 2" xfId="16997" xr:uid="{7114D27C-59EE-4E64-8C5E-DF3812CBF0F8}"/>
    <cellStyle name="Normal 3 185 5 2 3" xfId="16998" xr:uid="{80949964-28F2-4A5F-88FA-698C3B63B5C0}"/>
    <cellStyle name="Normal 3 185 5 3" xfId="16999" xr:uid="{E4C971EE-543A-4DA6-82F9-D7903ED95C82}"/>
    <cellStyle name="Normal 3 185 5 3 2" xfId="17000" xr:uid="{96403AF5-34AD-4E6B-A6CB-BD092F124202}"/>
    <cellStyle name="Normal 3 185 5 3 2 2" xfId="17001" xr:uid="{C19F5970-D1D9-464A-9F31-E2EFC3B240C9}"/>
    <cellStyle name="Normal 3 185 5 3 3" xfId="17002" xr:uid="{7DD9227E-B121-4C63-9A18-5AB080CF4C94}"/>
    <cellStyle name="Normal 3 185 5 4" xfId="17003" xr:uid="{99636F43-B814-400A-B3D4-6083F44C945C}"/>
    <cellStyle name="Normal 3 185 5 4 2" xfId="17004" xr:uid="{8F77CD2C-4FD3-410A-9DD7-3C3498ACAEF7}"/>
    <cellStyle name="Normal 3 185 5 5" xfId="17005" xr:uid="{ADD74599-CD09-43A6-B842-998093FBC884}"/>
    <cellStyle name="Normal 3 185 6" xfId="17006" xr:uid="{70DCE135-B4D9-4B15-8AEF-E149EA276679}"/>
    <cellStyle name="Normal 3 185 6 2" xfId="17007" xr:uid="{F1C85ACC-B70B-4291-BEB6-8C8535FDE337}"/>
    <cellStyle name="Normal 3 185 6 2 2" xfId="17008" xr:uid="{C95C87ED-4714-4040-A2E0-52AAC30C6A1B}"/>
    <cellStyle name="Normal 3 185 6 3" xfId="17009" xr:uid="{AFDD85DC-904B-4306-B10F-1E7491A7EEF7}"/>
    <cellStyle name="Normal 3 185 7" xfId="17010" xr:uid="{E9E0B8A5-4518-4EE6-92B1-A1D15CEE7F6E}"/>
    <cellStyle name="Normal 3 185 7 2" xfId="17011" xr:uid="{5AA886E8-1AF2-4189-8ACD-50F770FF39D7}"/>
    <cellStyle name="Normal 3 185 7 2 2" xfId="17012" xr:uid="{44F52CF6-C9D1-4277-9C31-AB57212BB8B7}"/>
    <cellStyle name="Normal 3 185 7 3" xfId="17013" xr:uid="{9A859AD9-2DB6-4537-859D-C048E814D312}"/>
    <cellStyle name="Normal 3 185 8" xfId="17014" xr:uid="{C5C54A50-27C6-4141-8AB8-EB93AE74EBE7}"/>
    <cellStyle name="Normal 3 185 8 2" xfId="17015" xr:uid="{90FF96DA-BD3C-46FE-B843-E69498010CC0}"/>
    <cellStyle name="Normal 3 185 9" xfId="17016" xr:uid="{8BF24BBC-5665-4F53-8177-9B984B643761}"/>
    <cellStyle name="Normal 3 185_05DS" xfId="17017" xr:uid="{BB50EFFF-4FB8-45B9-BD62-0AC1E1F1C899}"/>
    <cellStyle name="Normal 3 186" xfId="17018" xr:uid="{CA53CC2B-A21E-47F2-998E-3489B4EF9ED4}"/>
    <cellStyle name="Normal 3 186 2" xfId="17019" xr:uid="{FBCC604D-F885-482A-A01A-975192AF1D50}"/>
    <cellStyle name="Normal 3 186 2 2" xfId="17020" xr:uid="{10240074-AD2A-4BAF-BB8F-73569F10EB2B}"/>
    <cellStyle name="Normal 3 186 2 2 2" xfId="17021" xr:uid="{ED183FBD-8FBE-41D4-B897-ED9C355778AB}"/>
    <cellStyle name="Normal 3 186 2 2 2 2" xfId="17022" xr:uid="{41EEE48B-F767-4F77-BCB3-687EE0AA33F6}"/>
    <cellStyle name="Normal 3 186 2 2 2 2 2" xfId="17023" xr:uid="{B5364726-AEF7-48F5-BB25-ECFBEA91325F}"/>
    <cellStyle name="Normal 3 186 2 2 2 3" xfId="17024" xr:uid="{826C86F5-CE2A-444F-AD46-B7CA0C593309}"/>
    <cellStyle name="Normal 3 186 2 2 3" xfId="17025" xr:uid="{DAF3E3A3-DB1A-4C12-B5A3-41D198E5B3DB}"/>
    <cellStyle name="Normal 3 186 2 2 3 2" xfId="17026" xr:uid="{F357DAFD-CC3F-4FE7-9AFA-4306B69B2924}"/>
    <cellStyle name="Normal 3 186 2 2 3 2 2" xfId="17027" xr:uid="{8E2409A6-03D9-4D54-8B82-D13E111D04AE}"/>
    <cellStyle name="Normal 3 186 2 2 3 3" xfId="17028" xr:uid="{9C000E29-85AA-43C7-B2CF-AFC0D0427E87}"/>
    <cellStyle name="Normal 3 186 2 2 4" xfId="17029" xr:uid="{213A966A-D91A-446A-AE73-A77E82F652FC}"/>
    <cellStyle name="Normal 3 186 2 2 4 2" xfId="17030" xr:uid="{A5EEB9F2-03C1-49EC-A9A3-A2B45801247A}"/>
    <cellStyle name="Normal 3 186 2 2 5" xfId="17031" xr:uid="{28175FE8-7B29-43C1-85F9-6137A9F646AA}"/>
    <cellStyle name="Normal 3 186 2 3" xfId="17032" xr:uid="{D3AD52A0-67F4-4656-9C08-2C84FAFBE807}"/>
    <cellStyle name="Normal 3 186 2 3 2" xfId="17033" xr:uid="{70B326C2-990B-4286-BED5-499B0F1A9624}"/>
    <cellStyle name="Normal 3 186 2 3 2 2" xfId="17034" xr:uid="{908B8D63-4766-4DA4-A39E-B2319932AA1B}"/>
    <cellStyle name="Normal 3 186 2 3 2 2 2" xfId="17035" xr:uid="{29A8B7C9-7E40-408D-8452-CDC1100B9667}"/>
    <cellStyle name="Normal 3 186 2 3 2 3" xfId="17036" xr:uid="{3D2911C7-47B3-49C9-B2BE-3BE7895773B7}"/>
    <cellStyle name="Normal 3 186 2 3 3" xfId="17037" xr:uid="{87380F8D-D107-4F8D-84D6-530FABF290AB}"/>
    <cellStyle name="Normal 3 186 2 3 3 2" xfId="17038" xr:uid="{5E827CC8-74A8-4393-8E09-50763AE67404}"/>
    <cellStyle name="Normal 3 186 2 3 3 2 2" xfId="17039" xr:uid="{42DC1758-6EAB-4A7D-8441-20D74610D641}"/>
    <cellStyle name="Normal 3 186 2 3 3 3" xfId="17040" xr:uid="{EEFEE3BD-4C50-45E1-B6DC-C23B51EA3A4D}"/>
    <cellStyle name="Normal 3 186 2 3 4" xfId="17041" xr:uid="{A65ABC9A-2E15-4034-B5BC-2DC074353054}"/>
    <cellStyle name="Normal 3 186 2 3 4 2" xfId="17042" xr:uid="{D104337A-9161-4044-B557-CA62B012C4DF}"/>
    <cellStyle name="Normal 3 186 2 3 5" xfId="17043" xr:uid="{7E7BD27B-B493-4E74-94B9-71E78611E483}"/>
    <cellStyle name="Normal 3 186 2 4" xfId="17044" xr:uid="{592797A9-4ADD-4D98-96FE-820CC697F634}"/>
    <cellStyle name="Normal 3 186 2 4 2" xfId="17045" xr:uid="{2CC24C29-5A13-4031-8BA1-54508F7A0872}"/>
    <cellStyle name="Normal 3 186 2 4 2 2" xfId="17046" xr:uid="{64AEBB61-ACE6-4663-9387-5D01EC6B989E}"/>
    <cellStyle name="Normal 3 186 2 4 2 2 2" xfId="17047" xr:uid="{D0137538-DF1A-4429-9F50-2C9AEF9ABBD9}"/>
    <cellStyle name="Normal 3 186 2 4 2 3" xfId="17048" xr:uid="{930B5FF3-2399-4B02-BDEB-C2158BEEA7B2}"/>
    <cellStyle name="Normal 3 186 2 4 3" xfId="17049" xr:uid="{637D5DD9-8D11-4878-A627-4E038FD0AC3E}"/>
    <cellStyle name="Normal 3 186 2 4 3 2" xfId="17050" xr:uid="{5884CC62-3361-4841-B99C-19B5058B1F7D}"/>
    <cellStyle name="Normal 3 186 2 4 3 2 2" xfId="17051" xr:uid="{D5B43839-2E3E-4DF8-AEE2-6AE000919A58}"/>
    <cellStyle name="Normal 3 186 2 4 3 3" xfId="17052" xr:uid="{A1115FAE-6139-426F-BF5D-22039484D7AC}"/>
    <cellStyle name="Normal 3 186 2 4 4" xfId="17053" xr:uid="{24734D40-4502-4A78-A530-7E91D7D980DC}"/>
    <cellStyle name="Normal 3 186 2 4 4 2" xfId="17054" xr:uid="{1DBC0CFC-F151-450F-9AFC-1DF3AC03A63B}"/>
    <cellStyle name="Normal 3 186 2 4 5" xfId="17055" xr:uid="{01BF859A-2054-4DE6-8FFA-4E3E20008629}"/>
    <cellStyle name="Normal 3 186 2 5" xfId="17056" xr:uid="{04CF7E83-E1C8-4F43-9FE3-89F70BA07722}"/>
    <cellStyle name="Normal 3 186 2 5 2" xfId="17057" xr:uid="{28E98047-793A-4B1F-A1C2-336940416049}"/>
    <cellStyle name="Normal 3 186 2 5 2 2" xfId="17058" xr:uid="{D1D97D8F-960D-43B1-BAC0-1759DF3D7EF9}"/>
    <cellStyle name="Normal 3 186 2 5 3" xfId="17059" xr:uid="{6E29F211-EA23-4BE5-8424-72A3AF71A005}"/>
    <cellStyle name="Normal 3 186 2 6" xfId="17060" xr:uid="{E529393A-7A0C-41CF-BDC0-2BB91A505269}"/>
    <cellStyle name="Normal 3 186 2 6 2" xfId="17061" xr:uid="{D7059F59-5BA0-411C-ABC8-93BE4A19AF47}"/>
    <cellStyle name="Normal 3 186 2 6 2 2" xfId="17062" xr:uid="{0327D6B6-0081-4DA8-A5BC-1C4F55AB61ED}"/>
    <cellStyle name="Normal 3 186 2 6 3" xfId="17063" xr:uid="{16BE30E2-A348-4D5F-9963-C61327C71CDA}"/>
    <cellStyle name="Normal 3 186 2 7" xfId="17064" xr:uid="{CCB9BCD1-FC48-47CF-942E-E5DED6CDD88E}"/>
    <cellStyle name="Normal 3 186 2 7 2" xfId="17065" xr:uid="{DAF283C5-40C5-4A41-AC83-CBD5BB5C3B8F}"/>
    <cellStyle name="Normal 3 186 2 8" xfId="17066" xr:uid="{3BDFC656-A357-486D-B63C-4450980F5956}"/>
    <cellStyle name="Normal 3 186 2_15NS" xfId="17067" xr:uid="{F90D4EAA-9767-4EFC-A4C4-E5446BD4DDF6}"/>
    <cellStyle name="Normal 3 186 3" xfId="17068" xr:uid="{1F557DCA-0144-46FA-A148-FAAA9DE11BA7}"/>
    <cellStyle name="Normal 3 186 3 2" xfId="17069" xr:uid="{B70B9EB1-5F01-49B2-8AA9-6C24DBB6A291}"/>
    <cellStyle name="Normal 3 186 3 2 2" xfId="17070" xr:uid="{72DAC569-E1D3-469E-B9B3-8B4964B1011C}"/>
    <cellStyle name="Normal 3 186 3 2 2 2" xfId="17071" xr:uid="{5806EF29-798B-4F35-9C40-44636C629C8D}"/>
    <cellStyle name="Normal 3 186 3 2 3" xfId="17072" xr:uid="{A9502FF7-48A9-49B3-8556-B5C83EDA986B}"/>
    <cellStyle name="Normal 3 186 3 3" xfId="17073" xr:uid="{3B92435C-2741-465D-B7C9-62CC1CCBADD2}"/>
    <cellStyle name="Normal 3 186 3 3 2" xfId="17074" xr:uid="{F047296D-A60E-44F7-AC82-7E263B5260CF}"/>
    <cellStyle name="Normal 3 186 3 3 2 2" xfId="17075" xr:uid="{3BAECED2-1605-45AA-919B-D514B1CAD397}"/>
    <cellStyle name="Normal 3 186 3 3 3" xfId="17076" xr:uid="{9D902288-8D96-40BC-881B-DA96F422497B}"/>
    <cellStyle name="Normal 3 186 3 4" xfId="17077" xr:uid="{8874337E-6065-4558-BFA6-224501F85591}"/>
    <cellStyle name="Normal 3 186 3 4 2" xfId="17078" xr:uid="{3D3F3C36-EC9F-42A7-A24D-AB1F86D9EACD}"/>
    <cellStyle name="Normal 3 186 3 5" xfId="17079" xr:uid="{CB9D7BAC-A3B7-4694-86F4-81ACE405B167}"/>
    <cellStyle name="Normal 3 186 4" xfId="17080" xr:uid="{A4ECDE42-D208-46B1-804A-970125A731B0}"/>
    <cellStyle name="Normal 3 186 4 2" xfId="17081" xr:uid="{0D9D8D97-1B9A-4E98-923F-33D2CC2AD206}"/>
    <cellStyle name="Normal 3 186 4 2 2" xfId="17082" xr:uid="{F6C9CD6A-A2FB-46AF-945D-4E8EBE092B86}"/>
    <cellStyle name="Normal 3 186 4 2 2 2" xfId="17083" xr:uid="{A71D4183-A953-4E9F-8467-62AE1532F338}"/>
    <cellStyle name="Normal 3 186 4 2 3" xfId="17084" xr:uid="{CA222AC6-5653-4320-AD64-981B5D715A44}"/>
    <cellStyle name="Normal 3 186 4 3" xfId="17085" xr:uid="{868ACF0E-3B3D-4595-80F9-0DA11B36E4E5}"/>
    <cellStyle name="Normal 3 186 4 3 2" xfId="17086" xr:uid="{BB6243AB-4B48-4200-B036-82F3FA723CC4}"/>
    <cellStyle name="Normal 3 186 4 3 2 2" xfId="17087" xr:uid="{E96DA0E5-C235-4A44-A71A-C363F1B63219}"/>
    <cellStyle name="Normal 3 186 4 3 3" xfId="17088" xr:uid="{8A4048A9-2086-4C4A-B188-B0C056E75F69}"/>
    <cellStyle name="Normal 3 186 4 4" xfId="17089" xr:uid="{C494FDA7-064D-4549-9506-493A8FA6D7FA}"/>
    <cellStyle name="Normal 3 186 4 4 2" xfId="17090" xr:uid="{2D864CFB-5C8E-42B0-B9E6-1C5951D40F97}"/>
    <cellStyle name="Normal 3 186 4 5" xfId="17091" xr:uid="{7F80FAA1-B1C7-4F81-B1A5-353F71894618}"/>
    <cellStyle name="Normal 3 186 5" xfId="17092" xr:uid="{564B011C-08CF-4705-8A71-8FA5850E1307}"/>
    <cellStyle name="Normal 3 186 5 2" xfId="17093" xr:uid="{EB78DEF5-BE30-423D-B0FC-BB979013CA41}"/>
    <cellStyle name="Normal 3 186 5 2 2" xfId="17094" xr:uid="{1A97AB26-6307-4F1D-93A2-279EA608626A}"/>
    <cellStyle name="Normal 3 186 5 2 2 2" xfId="17095" xr:uid="{790B9FAE-7027-4C17-A480-43D990D56E1D}"/>
    <cellStyle name="Normal 3 186 5 2 3" xfId="17096" xr:uid="{AB15425C-8A38-4291-9151-4340BA76F911}"/>
    <cellStyle name="Normal 3 186 5 3" xfId="17097" xr:uid="{04814ABE-0987-4CC5-B1B5-66672C7C4D17}"/>
    <cellStyle name="Normal 3 186 5 3 2" xfId="17098" xr:uid="{D9832A69-23B4-45D1-9563-FBF4D5661F28}"/>
    <cellStyle name="Normal 3 186 5 3 2 2" xfId="17099" xr:uid="{A1318EA3-B200-4964-AD8C-4DD4E2AD9B0B}"/>
    <cellStyle name="Normal 3 186 5 3 3" xfId="17100" xr:uid="{25B47875-7E02-43BA-8762-920E7ED4CAC6}"/>
    <cellStyle name="Normal 3 186 5 4" xfId="17101" xr:uid="{CFA2C44E-D2D4-4892-AE16-946096C4075E}"/>
    <cellStyle name="Normal 3 186 5 4 2" xfId="17102" xr:uid="{228901C8-6ACD-490B-A655-C9373A910719}"/>
    <cellStyle name="Normal 3 186 5 5" xfId="17103" xr:uid="{EAD387D7-65C6-4D4C-9688-7CD54F8CF7AD}"/>
    <cellStyle name="Normal 3 186 6" xfId="17104" xr:uid="{83CE4ECF-1158-4D6B-B84C-3AF7BDE83C0D}"/>
    <cellStyle name="Normal 3 186 6 2" xfId="17105" xr:uid="{D627A4EC-0A34-4420-B778-F4986E506A84}"/>
    <cellStyle name="Normal 3 186 6 2 2" xfId="17106" xr:uid="{1180DE08-676F-4A36-AE41-FA95B076E8B1}"/>
    <cellStyle name="Normal 3 186 6 3" xfId="17107" xr:uid="{E042AF89-78ED-4210-AE86-22E765E0F9D0}"/>
    <cellStyle name="Normal 3 186 7" xfId="17108" xr:uid="{B75D4B8C-E7B3-445D-AD8A-A50527CCADC1}"/>
    <cellStyle name="Normal 3 186 7 2" xfId="17109" xr:uid="{F50159F3-6D00-4DBD-9637-EB47BE584EBE}"/>
    <cellStyle name="Normal 3 186 7 2 2" xfId="17110" xr:uid="{B0AADB93-1882-46A0-BB26-C566767ED609}"/>
    <cellStyle name="Normal 3 186 7 3" xfId="17111" xr:uid="{42CBB86B-CB37-4658-A2F0-BA0E35A7863A}"/>
    <cellStyle name="Normal 3 186 8" xfId="17112" xr:uid="{D842090A-42AE-476C-A74D-9200D538C545}"/>
    <cellStyle name="Normal 3 186 8 2" xfId="17113" xr:uid="{1B2ABFDA-FD91-4C1D-9B5D-EE24F16E6C8C}"/>
    <cellStyle name="Normal 3 186 9" xfId="17114" xr:uid="{F144970F-3678-4D7F-AC9B-39BFB9DE7C1B}"/>
    <cellStyle name="Normal 3 186_05DS" xfId="17115" xr:uid="{DD4B1E7C-EA3B-4091-8406-80EA9B42DCE9}"/>
    <cellStyle name="Normal 3 187" xfId="17116" xr:uid="{6C0F1730-A1BC-4454-86CE-EE0B679636F9}"/>
    <cellStyle name="Normal 3 187 2" xfId="17117" xr:uid="{5AC6F0DF-134A-4586-A8C0-7AB38271D06B}"/>
    <cellStyle name="Normal 3 187 2 2" xfId="17118" xr:uid="{FC5A6CF9-D0D8-48D5-A3DF-B65B3F3446F3}"/>
    <cellStyle name="Normal 3 187 2 2 2" xfId="17119" xr:uid="{59282FBF-EDD1-47DA-BFBA-09D9B57C42D1}"/>
    <cellStyle name="Normal 3 187 2 2 2 2" xfId="17120" xr:uid="{1804BF27-F341-451D-93E6-20AC155754C0}"/>
    <cellStyle name="Normal 3 187 2 2 2 2 2" xfId="17121" xr:uid="{6DE322F9-5934-4FD6-9F7D-84EAFAC03BEF}"/>
    <cellStyle name="Normal 3 187 2 2 2 3" xfId="17122" xr:uid="{CA7CD720-EBE4-41FE-B68D-50EE10F11F44}"/>
    <cellStyle name="Normal 3 187 2 2 3" xfId="17123" xr:uid="{E180B867-DAC7-4929-BF84-56AB6948CD14}"/>
    <cellStyle name="Normal 3 187 2 2 3 2" xfId="17124" xr:uid="{93CCA98F-3A3D-4BC5-B7EE-BFEAD26F2CB4}"/>
    <cellStyle name="Normal 3 187 2 2 3 2 2" xfId="17125" xr:uid="{01118A8D-25F1-495C-981B-5A5EC75BB18F}"/>
    <cellStyle name="Normal 3 187 2 2 3 3" xfId="17126" xr:uid="{D3DD372D-9F42-4C9E-A947-0E171C7C9024}"/>
    <cellStyle name="Normal 3 187 2 2 4" xfId="17127" xr:uid="{AE0EC5E1-C011-4025-A828-9ACD37EA1984}"/>
    <cellStyle name="Normal 3 187 2 2 4 2" xfId="17128" xr:uid="{E1ACB23F-F4F1-4BCB-897F-18DF0E73D0B9}"/>
    <cellStyle name="Normal 3 187 2 2 5" xfId="17129" xr:uid="{AA5B055C-3BF1-46CB-B7FC-43CDE03713D3}"/>
    <cellStyle name="Normal 3 187 2 3" xfId="17130" xr:uid="{5A30E7F5-A089-43B2-9615-614C781FD02C}"/>
    <cellStyle name="Normal 3 187 2 3 2" xfId="17131" xr:uid="{BAC46F16-6C35-4EC4-AB6B-F9566C7B4FDD}"/>
    <cellStyle name="Normal 3 187 2 3 2 2" xfId="17132" xr:uid="{F40E292B-A1B9-4ADE-85CB-0E2452D632B5}"/>
    <cellStyle name="Normal 3 187 2 3 2 2 2" xfId="17133" xr:uid="{AD71A0E4-3377-46F2-9638-0FA642360282}"/>
    <cellStyle name="Normal 3 187 2 3 2 3" xfId="17134" xr:uid="{0B76581A-4405-482A-A127-B695EBB02EC8}"/>
    <cellStyle name="Normal 3 187 2 3 3" xfId="17135" xr:uid="{5979AAC5-9A39-489E-8951-083FC78B4E50}"/>
    <cellStyle name="Normal 3 187 2 3 3 2" xfId="17136" xr:uid="{2F3E39CD-4C38-4EA6-9BD9-BFAFF2034237}"/>
    <cellStyle name="Normal 3 187 2 3 3 2 2" xfId="17137" xr:uid="{4F9A580E-443B-4CD4-AA07-6A5AD74E5038}"/>
    <cellStyle name="Normal 3 187 2 3 3 3" xfId="17138" xr:uid="{B8F32E63-3172-4B23-BF30-A79EC153C900}"/>
    <cellStyle name="Normal 3 187 2 3 4" xfId="17139" xr:uid="{243E0A55-E474-41B0-BAD5-440460983FBF}"/>
    <cellStyle name="Normal 3 187 2 3 4 2" xfId="17140" xr:uid="{2A93A2F7-4CA1-4010-849A-169F7507C92B}"/>
    <cellStyle name="Normal 3 187 2 3 5" xfId="17141" xr:uid="{BE22EE75-2F89-4A75-8ABC-67571C9EACCB}"/>
    <cellStyle name="Normal 3 187 2 4" xfId="17142" xr:uid="{91D8AC25-1C2E-4060-94C5-038E9CC8F53C}"/>
    <cellStyle name="Normal 3 187 2 4 2" xfId="17143" xr:uid="{6B3C928A-89B5-4F20-ADE8-12D39ED15A90}"/>
    <cellStyle name="Normal 3 187 2 4 2 2" xfId="17144" xr:uid="{FC1C2557-E34E-4A04-990D-711DA1301535}"/>
    <cellStyle name="Normal 3 187 2 4 2 2 2" xfId="17145" xr:uid="{697B6AC5-78BC-460C-B6EC-E180D9D7405C}"/>
    <cellStyle name="Normal 3 187 2 4 2 3" xfId="17146" xr:uid="{5BD95155-E3CF-4426-89D3-FF2EBCF532BF}"/>
    <cellStyle name="Normal 3 187 2 4 3" xfId="17147" xr:uid="{6992B34E-96AF-4F48-BFD9-EE8EC1A96EFA}"/>
    <cellStyle name="Normal 3 187 2 4 3 2" xfId="17148" xr:uid="{032C2951-3E77-45DA-BB90-9541F8D6526C}"/>
    <cellStyle name="Normal 3 187 2 4 3 2 2" xfId="17149" xr:uid="{F3A08861-4662-4F63-962F-56C1308EFDFF}"/>
    <cellStyle name="Normal 3 187 2 4 3 3" xfId="17150" xr:uid="{E1D3593D-5BD4-4685-A2EA-B1B73FB91E3D}"/>
    <cellStyle name="Normal 3 187 2 4 4" xfId="17151" xr:uid="{6A6F4F52-89C8-496F-8315-FEDACBA94799}"/>
    <cellStyle name="Normal 3 187 2 4 4 2" xfId="17152" xr:uid="{55799D53-CEAA-498D-B382-47DE99F78B09}"/>
    <cellStyle name="Normal 3 187 2 4 5" xfId="17153" xr:uid="{E385B3E7-4B74-46E5-9551-492B6B552ED4}"/>
    <cellStyle name="Normal 3 187 2 5" xfId="17154" xr:uid="{E397CD91-51ED-43D1-B51E-87105B52604C}"/>
    <cellStyle name="Normal 3 187 2 5 2" xfId="17155" xr:uid="{90044267-685D-4C2A-BC0D-EE1738390EBA}"/>
    <cellStyle name="Normal 3 187 2 5 2 2" xfId="17156" xr:uid="{D9823958-9B68-4982-BF00-5887A4FF362D}"/>
    <cellStyle name="Normal 3 187 2 5 3" xfId="17157" xr:uid="{DC4E81BD-AF22-49E6-8824-F84BA0A167CE}"/>
    <cellStyle name="Normal 3 187 2 6" xfId="17158" xr:uid="{14B98A3D-5BE5-4F88-B677-C86586452884}"/>
    <cellStyle name="Normal 3 187 2 6 2" xfId="17159" xr:uid="{26061D25-C530-440A-B79A-83EE95CBB0A6}"/>
    <cellStyle name="Normal 3 187 2 6 2 2" xfId="17160" xr:uid="{6FC6F34E-FE26-4329-BF89-41D843582E68}"/>
    <cellStyle name="Normal 3 187 2 6 3" xfId="17161" xr:uid="{04E28143-A54C-4B29-AE78-767188E64481}"/>
    <cellStyle name="Normal 3 187 2 7" xfId="17162" xr:uid="{2E548A88-33EF-4A94-B949-71D8B6BD6DAC}"/>
    <cellStyle name="Normal 3 187 2 7 2" xfId="17163" xr:uid="{CFF926F4-7159-444A-B413-955E52FAF6D2}"/>
    <cellStyle name="Normal 3 187 2 8" xfId="17164" xr:uid="{07CE7578-34FB-4F55-BB9D-915C177F6430}"/>
    <cellStyle name="Normal 3 187 2_15NS" xfId="17165" xr:uid="{8F33FC62-5A51-4327-B906-792A93B68964}"/>
    <cellStyle name="Normal 3 187 3" xfId="17166" xr:uid="{C5FDEA8E-03B7-4D80-98AF-D38794374082}"/>
    <cellStyle name="Normal 3 187 3 2" xfId="17167" xr:uid="{BD2757DB-7248-4107-935E-5D8DE63A8C9D}"/>
    <cellStyle name="Normal 3 187 3 2 2" xfId="17168" xr:uid="{45EE0E4E-C4BB-456F-9CFF-9633092715A6}"/>
    <cellStyle name="Normal 3 187 3 2 2 2" xfId="17169" xr:uid="{476C2C14-4260-491B-8AA0-92E54A2CEEF4}"/>
    <cellStyle name="Normal 3 187 3 2 3" xfId="17170" xr:uid="{B5C97B80-D9CA-46EC-80CF-448479C7EEA7}"/>
    <cellStyle name="Normal 3 187 3 3" xfId="17171" xr:uid="{A7D750DF-CD18-4204-A454-A70F2A33A5F7}"/>
    <cellStyle name="Normal 3 187 3 3 2" xfId="17172" xr:uid="{71825C71-E711-477C-93CA-0793C9E8D33F}"/>
    <cellStyle name="Normal 3 187 3 3 2 2" xfId="17173" xr:uid="{026B0751-ABC3-4A3C-9294-48D38B819359}"/>
    <cellStyle name="Normal 3 187 3 3 3" xfId="17174" xr:uid="{3E026644-5B8D-4CD7-B5DC-998AE70751EF}"/>
    <cellStyle name="Normal 3 187 3 4" xfId="17175" xr:uid="{A6C5DC3E-9F15-4D69-9993-14E43591E8E4}"/>
    <cellStyle name="Normal 3 187 3 4 2" xfId="17176" xr:uid="{0B535898-B5F8-460E-B596-8FB4D8A76D0D}"/>
    <cellStyle name="Normal 3 187 3 5" xfId="17177" xr:uid="{7A7DA296-D4C8-40BF-94CF-A58352DD70A0}"/>
    <cellStyle name="Normal 3 187 4" xfId="17178" xr:uid="{A6B9238D-C689-44B5-9A77-71AF459F0025}"/>
    <cellStyle name="Normal 3 187 4 2" xfId="17179" xr:uid="{8E58DFE7-3838-4D14-B10F-747025D9FABF}"/>
    <cellStyle name="Normal 3 187 4 2 2" xfId="17180" xr:uid="{6D2990A3-9943-4272-A9E1-70F3E537623A}"/>
    <cellStyle name="Normal 3 187 4 2 2 2" xfId="17181" xr:uid="{91C6FC56-52CB-45D4-9FD3-3866EC119FFF}"/>
    <cellStyle name="Normal 3 187 4 2 3" xfId="17182" xr:uid="{3CBF6A70-2C47-4F6B-A860-B06D89EACCD9}"/>
    <cellStyle name="Normal 3 187 4 3" xfId="17183" xr:uid="{510A33AD-5192-42EF-9BC5-C41DF3AD82AD}"/>
    <cellStyle name="Normal 3 187 4 3 2" xfId="17184" xr:uid="{F1815D29-AB1D-4347-B9AB-4572A161D51C}"/>
    <cellStyle name="Normal 3 187 4 3 2 2" xfId="17185" xr:uid="{D9BF6E81-AC66-4A2D-A219-3D3FAD67BC52}"/>
    <cellStyle name="Normal 3 187 4 3 3" xfId="17186" xr:uid="{51125DF6-ACA8-4E7E-BC24-DD350A2D5DBB}"/>
    <cellStyle name="Normal 3 187 4 4" xfId="17187" xr:uid="{A4336BC3-9184-4EAC-87FA-B7C39BD3987A}"/>
    <cellStyle name="Normal 3 187 4 4 2" xfId="17188" xr:uid="{22FE6547-54E2-480B-A7A3-DC32775C8292}"/>
    <cellStyle name="Normal 3 187 4 5" xfId="17189" xr:uid="{DD1305B7-164D-41A0-B4B7-22B07D636492}"/>
    <cellStyle name="Normal 3 187 5" xfId="17190" xr:uid="{1641F633-EC22-4CEF-87BF-D77F5427BB44}"/>
    <cellStyle name="Normal 3 187 5 2" xfId="17191" xr:uid="{E91C30DF-8A7A-41E3-9B09-156E6152D837}"/>
    <cellStyle name="Normal 3 187 5 2 2" xfId="17192" xr:uid="{40C72356-3729-4A1D-9F5D-B43217FABDFB}"/>
    <cellStyle name="Normal 3 187 5 2 2 2" xfId="17193" xr:uid="{C6F6A683-31FD-4863-9602-6279B21B6A46}"/>
    <cellStyle name="Normal 3 187 5 2 3" xfId="17194" xr:uid="{B6AB02C3-B005-4B8A-B169-FC05146E1905}"/>
    <cellStyle name="Normal 3 187 5 3" xfId="17195" xr:uid="{A9BC8562-70EF-47DC-A588-15D0D484A401}"/>
    <cellStyle name="Normal 3 187 5 3 2" xfId="17196" xr:uid="{F97CD22E-FBB6-4EA4-A3B8-609BCA82DB53}"/>
    <cellStyle name="Normal 3 187 5 3 2 2" xfId="17197" xr:uid="{5EF761AF-4311-453E-865D-8BB060470070}"/>
    <cellStyle name="Normal 3 187 5 3 3" xfId="17198" xr:uid="{A56C38E2-24A3-487E-A8E3-F61C8D538D6E}"/>
    <cellStyle name="Normal 3 187 5 4" xfId="17199" xr:uid="{FB906C9E-00E7-40FD-A045-BB977CC36525}"/>
    <cellStyle name="Normal 3 187 5 4 2" xfId="17200" xr:uid="{A52A007A-842D-4CCB-A845-2E221957A0D8}"/>
    <cellStyle name="Normal 3 187 5 5" xfId="17201" xr:uid="{2A009319-1604-412C-A39B-0EEBB22661E2}"/>
    <cellStyle name="Normal 3 187 6" xfId="17202" xr:uid="{96DA902F-E964-4218-B779-9D8079AFF114}"/>
    <cellStyle name="Normal 3 187 6 2" xfId="17203" xr:uid="{D21961B3-4FBA-48D1-8937-18DDC96BA344}"/>
    <cellStyle name="Normal 3 187 6 2 2" xfId="17204" xr:uid="{4E2A5A06-1FB5-485D-9FDB-7E795B30D02D}"/>
    <cellStyle name="Normal 3 187 6 3" xfId="17205" xr:uid="{D9932194-B4BB-4498-A17B-AEDED02E2906}"/>
    <cellStyle name="Normal 3 187 7" xfId="17206" xr:uid="{0CB4F0B1-3A29-49A7-8E53-96A680393501}"/>
    <cellStyle name="Normal 3 187 7 2" xfId="17207" xr:uid="{D9579144-ECC4-4C0F-8390-5721B0764838}"/>
    <cellStyle name="Normal 3 187 7 2 2" xfId="17208" xr:uid="{8745D2F2-4F4C-4C10-A4FF-4BCFDA4A5839}"/>
    <cellStyle name="Normal 3 187 7 3" xfId="17209" xr:uid="{E58EEEFF-8D4D-48F6-9051-ABAFDDC6408A}"/>
    <cellStyle name="Normal 3 187 8" xfId="17210" xr:uid="{A304B40E-F519-42C4-A25C-0EAC82B7678B}"/>
    <cellStyle name="Normal 3 187 8 2" xfId="17211" xr:uid="{BC157F97-3DF1-4842-B4DB-91445FEC58C1}"/>
    <cellStyle name="Normal 3 187 9" xfId="17212" xr:uid="{4E2FF8FC-E027-4D79-9A69-68E1AD226320}"/>
    <cellStyle name="Normal 3 187_05DS" xfId="17213" xr:uid="{CE1597CE-3B6E-4475-BBF0-16E5D86FF1B9}"/>
    <cellStyle name="Normal 3 188" xfId="17214" xr:uid="{9F74045E-A3C8-4CEE-B614-C7035C836B2D}"/>
    <cellStyle name="Normal 3 188 2" xfId="17215" xr:uid="{AFA09660-4B96-446A-955C-A848844A436D}"/>
    <cellStyle name="Normal 3 188 2 2" xfId="17216" xr:uid="{F9B728A3-AE8C-40E5-AA3A-01D6109C7E79}"/>
    <cellStyle name="Normal 3 188 2 2 2" xfId="17217" xr:uid="{E923ACD8-0A7D-444D-B3AB-896109DC2FBC}"/>
    <cellStyle name="Normal 3 188 2 2 2 2" xfId="17218" xr:uid="{6AC4BC15-7545-4CD6-B894-017CD6559B78}"/>
    <cellStyle name="Normal 3 188 2 2 2 2 2" xfId="17219" xr:uid="{7E8392E6-ADFA-4BB3-932E-E37335FC2521}"/>
    <cellStyle name="Normal 3 188 2 2 2 3" xfId="17220" xr:uid="{6AE27D28-1DD3-473E-A1C8-790C38067E79}"/>
    <cellStyle name="Normal 3 188 2 2 3" xfId="17221" xr:uid="{2382A7F9-BCAF-42D6-A96A-EBD7C261DEA9}"/>
    <cellStyle name="Normal 3 188 2 2 3 2" xfId="17222" xr:uid="{F179F54F-72B5-40F2-8F4D-B7CA0B8D8910}"/>
    <cellStyle name="Normal 3 188 2 2 3 2 2" xfId="17223" xr:uid="{68468017-28F5-43D8-B43E-9E2F1B8257C4}"/>
    <cellStyle name="Normal 3 188 2 2 3 3" xfId="17224" xr:uid="{1C9F6CCB-0DAC-4B0A-B6C2-AEB9C6431A4C}"/>
    <cellStyle name="Normal 3 188 2 2 4" xfId="17225" xr:uid="{4AF9EA37-DAA0-4EC2-8D5D-F4F582767070}"/>
    <cellStyle name="Normal 3 188 2 2 4 2" xfId="17226" xr:uid="{923AFF85-10F4-4511-9094-49435A03D536}"/>
    <cellStyle name="Normal 3 188 2 2 5" xfId="17227" xr:uid="{A7588EDA-14AE-448B-884D-DB283F00573E}"/>
    <cellStyle name="Normal 3 188 2 3" xfId="17228" xr:uid="{F6F82328-BC75-4834-A111-305F8FF3C8C7}"/>
    <cellStyle name="Normal 3 188 2 3 2" xfId="17229" xr:uid="{2EAC0C06-D2D8-4A6E-AA92-0AA06B346FA9}"/>
    <cellStyle name="Normal 3 188 2 3 2 2" xfId="17230" xr:uid="{7F54D46F-1325-4593-8245-7D038BEAEC33}"/>
    <cellStyle name="Normal 3 188 2 3 2 2 2" xfId="17231" xr:uid="{8CF8DE16-F7AD-4FD2-88C8-5B29DD09A7EA}"/>
    <cellStyle name="Normal 3 188 2 3 2 3" xfId="17232" xr:uid="{79AD8217-4E7F-40BA-890A-660DE8DB1D86}"/>
    <cellStyle name="Normal 3 188 2 3 3" xfId="17233" xr:uid="{FC09FAD1-D9F2-4DF8-8924-58CE806455E5}"/>
    <cellStyle name="Normal 3 188 2 3 3 2" xfId="17234" xr:uid="{F1BA4D01-4CC8-4851-B86E-C79B395B3B67}"/>
    <cellStyle name="Normal 3 188 2 3 3 2 2" xfId="17235" xr:uid="{E03E14A9-7F17-4F65-A54B-50424017AC68}"/>
    <cellStyle name="Normal 3 188 2 3 3 3" xfId="17236" xr:uid="{81357F7D-C3D4-4026-946B-8701F1ABF17F}"/>
    <cellStyle name="Normal 3 188 2 3 4" xfId="17237" xr:uid="{77C85C70-6E66-4E99-B790-CF7920D870E5}"/>
    <cellStyle name="Normal 3 188 2 3 4 2" xfId="17238" xr:uid="{B22F8393-01BC-4782-90F5-A727BE73B846}"/>
    <cellStyle name="Normal 3 188 2 3 5" xfId="17239" xr:uid="{40115C36-5F26-4666-8D36-1873413B9B16}"/>
    <cellStyle name="Normal 3 188 2 4" xfId="17240" xr:uid="{74E161FE-5F74-4839-97B4-896F87D33D14}"/>
    <cellStyle name="Normal 3 188 2 4 2" xfId="17241" xr:uid="{8C2979E6-D11D-40AE-A1DF-4CAD3D943C58}"/>
    <cellStyle name="Normal 3 188 2 4 2 2" xfId="17242" xr:uid="{2CE95EE4-300D-4757-958D-AE85C1FE1CB1}"/>
    <cellStyle name="Normal 3 188 2 4 2 2 2" xfId="17243" xr:uid="{4496E743-B729-4C97-A71B-8A6C8F6869F5}"/>
    <cellStyle name="Normal 3 188 2 4 2 3" xfId="17244" xr:uid="{16062254-D6C0-4058-8BD5-F68F2B10A9B8}"/>
    <cellStyle name="Normal 3 188 2 4 3" xfId="17245" xr:uid="{1D976A35-F6AD-4164-9F29-77DF48141BF7}"/>
    <cellStyle name="Normal 3 188 2 4 3 2" xfId="17246" xr:uid="{A8E2EF8B-4594-4850-B8BB-FF82D5A4FCC1}"/>
    <cellStyle name="Normal 3 188 2 4 3 2 2" xfId="17247" xr:uid="{B396A815-902E-4BAB-9439-EB97DD03023B}"/>
    <cellStyle name="Normal 3 188 2 4 3 3" xfId="17248" xr:uid="{FE299E96-FA07-450A-9179-6F3DA61810A5}"/>
    <cellStyle name="Normal 3 188 2 4 4" xfId="17249" xr:uid="{C922814E-8523-446A-BE12-3B5F6EA04CDB}"/>
    <cellStyle name="Normal 3 188 2 4 4 2" xfId="17250" xr:uid="{38F38E31-F613-4A63-982A-CCA78D4354DA}"/>
    <cellStyle name="Normal 3 188 2 4 5" xfId="17251" xr:uid="{1C066724-F03E-41C7-94B1-1D9F68089067}"/>
    <cellStyle name="Normal 3 188 2 5" xfId="17252" xr:uid="{A173B3EC-BFCD-44C0-8E4A-904957A1A5C7}"/>
    <cellStyle name="Normal 3 188 2 5 2" xfId="17253" xr:uid="{CBCF95FF-5CEA-4660-80D6-F72876D0159B}"/>
    <cellStyle name="Normal 3 188 2 5 2 2" xfId="17254" xr:uid="{147AF2C7-DAE1-4C7B-8A53-29D8FEA7C183}"/>
    <cellStyle name="Normal 3 188 2 5 3" xfId="17255" xr:uid="{12F28206-27DB-41ED-8C59-3DC44A784F06}"/>
    <cellStyle name="Normal 3 188 2 6" xfId="17256" xr:uid="{DA086743-11AF-4469-9857-2BFB9DA965C6}"/>
    <cellStyle name="Normal 3 188 2 6 2" xfId="17257" xr:uid="{86DCFB33-6EB6-42FE-8142-6B4BC25022FF}"/>
    <cellStyle name="Normal 3 188 2 6 2 2" xfId="17258" xr:uid="{0D184E16-19A9-454C-A094-A1D41FB9A67F}"/>
    <cellStyle name="Normal 3 188 2 6 3" xfId="17259" xr:uid="{5DFE3C43-4AC9-4ED6-BD5D-3BC32B1FFF88}"/>
    <cellStyle name="Normal 3 188 2 7" xfId="17260" xr:uid="{75D55E06-E503-4CD2-8303-1551B764205A}"/>
    <cellStyle name="Normal 3 188 2 7 2" xfId="17261" xr:uid="{51BCC19F-2EDE-466D-966E-9005597F07C7}"/>
    <cellStyle name="Normal 3 188 2 8" xfId="17262" xr:uid="{D7770042-6981-4BC2-B219-931FB59FE1E9}"/>
    <cellStyle name="Normal 3 188 2_15NS" xfId="17263" xr:uid="{17B355E8-0417-4FC9-A2B1-BF9BB4E5AB44}"/>
    <cellStyle name="Normal 3 188 3" xfId="17264" xr:uid="{B723E32A-2CFC-450B-9E8A-D19763FC3EBC}"/>
    <cellStyle name="Normal 3 188 3 2" xfId="17265" xr:uid="{978311F2-1DB5-494C-B7C3-4EB0E13908FD}"/>
    <cellStyle name="Normal 3 188 3 2 2" xfId="17266" xr:uid="{F2490050-D4E4-48B5-ADE0-35427ADD519B}"/>
    <cellStyle name="Normal 3 188 3 2 2 2" xfId="17267" xr:uid="{06135098-D77A-400E-88C0-44F60E30DF39}"/>
    <cellStyle name="Normal 3 188 3 2 3" xfId="17268" xr:uid="{729EF9AC-C2A1-409F-9919-5A5F62A53854}"/>
    <cellStyle name="Normal 3 188 3 3" xfId="17269" xr:uid="{D2CEF8CD-24E6-424A-9129-894D8D8756E6}"/>
    <cellStyle name="Normal 3 188 3 3 2" xfId="17270" xr:uid="{DB7A3C2F-A257-4E46-90E5-C1BDE9CD2876}"/>
    <cellStyle name="Normal 3 188 3 3 2 2" xfId="17271" xr:uid="{976F904E-BA97-46A7-A66D-6A8988D9DD4C}"/>
    <cellStyle name="Normal 3 188 3 3 3" xfId="17272" xr:uid="{DFC8D9DE-95B6-423C-A2C8-498E6DF0DA51}"/>
    <cellStyle name="Normal 3 188 3 4" xfId="17273" xr:uid="{FC5D85DF-2B01-447A-AAD9-2CB8A1FDB5C1}"/>
    <cellStyle name="Normal 3 188 3 4 2" xfId="17274" xr:uid="{B702D8A9-9012-473E-B71F-BDF494D569A9}"/>
    <cellStyle name="Normal 3 188 3 5" xfId="17275" xr:uid="{5BCA3569-6FBA-4C58-A3C6-B81C4D46BCDF}"/>
    <cellStyle name="Normal 3 188 4" xfId="17276" xr:uid="{DB5EEA54-BFDD-41CD-8B5C-99979E1188C7}"/>
    <cellStyle name="Normal 3 188 4 2" xfId="17277" xr:uid="{DA57F758-803B-4F9F-A42D-259E9EFC1CE4}"/>
    <cellStyle name="Normal 3 188 4 2 2" xfId="17278" xr:uid="{5FDD62E0-4D2E-4574-A7CC-C0F3ACBC31F2}"/>
    <cellStyle name="Normal 3 188 4 2 2 2" xfId="17279" xr:uid="{60D47500-C7D2-4D59-B26D-94AC87A42F9F}"/>
    <cellStyle name="Normal 3 188 4 2 3" xfId="17280" xr:uid="{DB3B6942-82C2-4CE8-B99E-25C530EA9A5C}"/>
    <cellStyle name="Normal 3 188 4 3" xfId="17281" xr:uid="{3CA5A0D9-E319-4963-9C0D-99C236864EAC}"/>
    <cellStyle name="Normal 3 188 4 3 2" xfId="17282" xr:uid="{F0FE22F0-79D2-41F6-846A-0154C5274C06}"/>
    <cellStyle name="Normal 3 188 4 3 2 2" xfId="17283" xr:uid="{5A8DEA9E-AFD3-4CFB-B048-75B00195FD30}"/>
    <cellStyle name="Normal 3 188 4 3 3" xfId="17284" xr:uid="{6F8252EB-46F9-4586-B53C-E97B8A51B411}"/>
    <cellStyle name="Normal 3 188 4 4" xfId="17285" xr:uid="{C7A4AB1C-28D7-4032-BAB7-FD1055232028}"/>
    <cellStyle name="Normal 3 188 4 4 2" xfId="17286" xr:uid="{2ED27514-11E6-4C21-A40E-5515A061A1BE}"/>
    <cellStyle name="Normal 3 188 4 5" xfId="17287" xr:uid="{57BE64C6-C3C9-4F56-876D-A97853A01824}"/>
    <cellStyle name="Normal 3 188 5" xfId="17288" xr:uid="{B465252D-6A78-493D-837C-05D22311D582}"/>
    <cellStyle name="Normal 3 188 5 2" xfId="17289" xr:uid="{0FFAF602-8629-4C8C-AF7A-3C8C2F50FF6E}"/>
    <cellStyle name="Normal 3 188 5 2 2" xfId="17290" xr:uid="{B902B80E-3EF7-4DD1-B6F1-279783C2F6A1}"/>
    <cellStyle name="Normal 3 188 5 2 2 2" xfId="17291" xr:uid="{C3763E15-0610-4C7E-8A09-CB49143DE356}"/>
    <cellStyle name="Normal 3 188 5 2 3" xfId="17292" xr:uid="{B33D9D3A-D324-465A-95F5-D86EEE2DD8E7}"/>
    <cellStyle name="Normal 3 188 5 3" xfId="17293" xr:uid="{9CEE096B-2B3D-4187-8F11-661F4091A084}"/>
    <cellStyle name="Normal 3 188 5 3 2" xfId="17294" xr:uid="{4F4332E3-FD9F-425F-BAC8-55073D87F8C5}"/>
    <cellStyle name="Normal 3 188 5 3 2 2" xfId="17295" xr:uid="{FED08925-EC4E-4CDF-887B-5F21513DB753}"/>
    <cellStyle name="Normal 3 188 5 3 3" xfId="17296" xr:uid="{AA008D50-C0D5-4B54-AE58-7CF63DDD2122}"/>
    <cellStyle name="Normal 3 188 5 4" xfId="17297" xr:uid="{47051BD4-0744-4C76-A144-BCB2D3D6B07E}"/>
    <cellStyle name="Normal 3 188 5 4 2" xfId="17298" xr:uid="{3892D206-72D2-4819-A91A-7C3713FE45FB}"/>
    <cellStyle name="Normal 3 188 5 5" xfId="17299" xr:uid="{DA9CBD8C-CD39-4FDC-99C7-344ADAF577D8}"/>
    <cellStyle name="Normal 3 188 6" xfId="17300" xr:uid="{975436B9-B11E-45FC-B37F-98A8A93690C2}"/>
    <cellStyle name="Normal 3 188 6 2" xfId="17301" xr:uid="{ABEAD809-993A-4BA9-ADC3-FEC9E26A9A43}"/>
    <cellStyle name="Normal 3 188 6 2 2" xfId="17302" xr:uid="{21666AC0-ADA9-4198-ABDC-57ED719E3A04}"/>
    <cellStyle name="Normal 3 188 6 3" xfId="17303" xr:uid="{EE1BD66C-C518-4A91-A1E0-01C1EF0A45F8}"/>
    <cellStyle name="Normal 3 188 7" xfId="17304" xr:uid="{936883A7-4376-4B2B-A1CF-1593ACFD6415}"/>
    <cellStyle name="Normal 3 188 7 2" xfId="17305" xr:uid="{B5BB234D-60DC-4343-BFAD-7D20FCFFB6C2}"/>
    <cellStyle name="Normal 3 188 7 2 2" xfId="17306" xr:uid="{87A067CB-03B8-4688-827F-8EA26427CB6B}"/>
    <cellStyle name="Normal 3 188 7 3" xfId="17307" xr:uid="{738E6BBE-9093-4512-B595-A0259CD47038}"/>
    <cellStyle name="Normal 3 188 8" xfId="17308" xr:uid="{76AFEFBF-6220-42BB-BE8D-92E2B169744C}"/>
    <cellStyle name="Normal 3 188 8 2" xfId="17309" xr:uid="{3E62C603-9428-4925-A83D-29BBC7DC6A2C}"/>
    <cellStyle name="Normal 3 188 9" xfId="17310" xr:uid="{C31467FC-D26D-4104-8811-E99EBA1E9A50}"/>
    <cellStyle name="Normal 3 188_05DS" xfId="17311" xr:uid="{C1E38DC0-5FEE-4CCB-AC77-9CC883839D36}"/>
    <cellStyle name="Normal 3 189" xfId="17312" xr:uid="{FFCC50F7-32CE-44F9-9D4B-D6EE1BBB6280}"/>
    <cellStyle name="Normal 3 189 2" xfId="17313" xr:uid="{329F4011-33E2-4176-9015-079816F93175}"/>
    <cellStyle name="Normal 3 189 2 2" xfId="17314" xr:uid="{7180189C-F542-405B-9748-CFC24757E47B}"/>
    <cellStyle name="Normal 3 189 2 2 2" xfId="17315" xr:uid="{209C1A12-4E38-47F9-9F62-6CBF6D2EB6E2}"/>
    <cellStyle name="Normal 3 189 2 2 2 2" xfId="17316" xr:uid="{787B6EDA-3765-4B4D-83CD-AC87BC3EE760}"/>
    <cellStyle name="Normal 3 189 2 2 2 2 2" xfId="17317" xr:uid="{D1C25171-D733-4A64-B3BA-4B95C2229F7C}"/>
    <cellStyle name="Normal 3 189 2 2 2 3" xfId="17318" xr:uid="{5225F773-11FE-45BC-A66B-702481D48158}"/>
    <cellStyle name="Normal 3 189 2 2 3" xfId="17319" xr:uid="{56F12C2C-7F77-44C8-B716-B73D77AF31CC}"/>
    <cellStyle name="Normal 3 189 2 2 3 2" xfId="17320" xr:uid="{59E0F5EB-50BF-4FF9-B7C0-21D9753259B6}"/>
    <cellStyle name="Normal 3 189 2 2 3 2 2" xfId="17321" xr:uid="{538C16D8-A727-4CBA-8B85-2BE5AE8FC368}"/>
    <cellStyle name="Normal 3 189 2 2 3 3" xfId="17322" xr:uid="{B0E7671C-1861-4C36-8B8F-7D1B5FF75716}"/>
    <cellStyle name="Normal 3 189 2 2 4" xfId="17323" xr:uid="{3FF49141-2B48-464C-999F-021B0EF952D0}"/>
    <cellStyle name="Normal 3 189 2 2 4 2" xfId="17324" xr:uid="{277B354D-D7C0-43A2-AB95-81AC8F0FB301}"/>
    <cellStyle name="Normal 3 189 2 2 5" xfId="17325" xr:uid="{3162A833-4CEC-4D08-B136-20ECB458825A}"/>
    <cellStyle name="Normal 3 189 2 3" xfId="17326" xr:uid="{A291E7DE-640D-4351-8C13-EA94C40A8F1C}"/>
    <cellStyle name="Normal 3 189 2 3 2" xfId="17327" xr:uid="{5035F724-C8C1-4908-BD42-196A7C0DC021}"/>
    <cellStyle name="Normal 3 189 2 3 2 2" xfId="17328" xr:uid="{70107CAA-BDFC-4D05-87EB-DC7C5664B0E2}"/>
    <cellStyle name="Normal 3 189 2 3 2 2 2" xfId="17329" xr:uid="{52074C8D-BEEB-4F48-B5C7-EBE6ACFA9356}"/>
    <cellStyle name="Normal 3 189 2 3 2 3" xfId="17330" xr:uid="{90DD95A7-48B4-496C-8FCF-4A47611F6C45}"/>
    <cellStyle name="Normal 3 189 2 3 3" xfId="17331" xr:uid="{899582B2-266E-45B9-8E19-6E0B9712967D}"/>
    <cellStyle name="Normal 3 189 2 3 3 2" xfId="17332" xr:uid="{576F8063-A6E7-4A9B-B480-5AA076F36288}"/>
    <cellStyle name="Normal 3 189 2 3 3 2 2" xfId="17333" xr:uid="{64592333-A4FC-46E0-97E4-E9C9D73E4939}"/>
    <cellStyle name="Normal 3 189 2 3 3 3" xfId="17334" xr:uid="{39FF3C52-0328-4514-84EA-9E280CDD7F32}"/>
    <cellStyle name="Normal 3 189 2 3 4" xfId="17335" xr:uid="{0A9363B9-E9AE-4778-BCD8-F28CA4DD2138}"/>
    <cellStyle name="Normal 3 189 2 3 4 2" xfId="17336" xr:uid="{8FB7EC37-4002-4A95-9B8D-8FCEAD9AE96A}"/>
    <cellStyle name="Normal 3 189 2 3 5" xfId="17337" xr:uid="{4613B5C9-CFB0-4A26-9371-7B22E5A193B8}"/>
    <cellStyle name="Normal 3 189 2 4" xfId="17338" xr:uid="{2808EE33-80BA-417D-9CB6-EE4167BF0239}"/>
    <cellStyle name="Normal 3 189 2 4 2" xfId="17339" xr:uid="{2A225317-90EF-4B99-BF23-705ADFF43CFE}"/>
    <cellStyle name="Normal 3 189 2 4 2 2" xfId="17340" xr:uid="{2367C4A4-A00B-481A-9673-DA17F6D5C300}"/>
    <cellStyle name="Normal 3 189 2 4 2 2 2" xfId="17341" xr:uid="{1DD6D392-A4E4-4C38-ABBF-DF7B71696DD8}"/>
    <cellStyle name="Normal 3 189 2 4 2 3" xfId="17342" xr:uid="{3CD9BA24-66F5-41C6-8745-DC65EB0F7805}"/>
    <cellStyle name="Normal 3 189 2 4 3" xfId="17343" xr:uid="{0410F652-9E04-4E71-A98E-9E6BCA7E5FAE}"/>
    <cellStyle name="Normal 3 189 2 4 3 2" xfId="17344" xr:uid="{75C36549-A987-4B13-968A-9721503A62A1}"/>
    <cellStyle name="Normal 3 189 2 4 3 2 2" xfId="17345" xr:uid="{FDD27E69-3927-4318-8EED-652DBEC2CE16}"/>
    <cellStyle name="Normal 3 189 2 4 3 3" xfId="17346" xr:uid="{D3A48965-1D77-465C-B7A2-6480AD502C30}"/>
    <cellStyle name="Normal 3 189 2 4 4" xfId="17347" xr:uid="{2460C0B7-C44D-46A8-87F4-31DBC6A33ED6}"/>
    <cellStyle name="Normal 3 189 2 4 4 2" xfId="17348" xr:uid="{C3CC8103-7636-42BC-B8F4-04E6484180B0}"/>
    <cellStyle name="Normal 3 189 2 4 5" xfId="17349" xr:uid="{085AF15D-160A-44BC-BE42-3E29A86F8452}"/>
    <cellStyle name="Normal 3 189 2 5" xfId="17350" xr:uid="{E16A2A34-99CF-4829-A1DD-747E039E5BC7}"/>
    <cellStyle name="Normal 3 189 2 5 2" xfId="17351" xr:uid="{28141B70-B4D1-4666-A3E5-AC49D7C5610D}"/>
    <cellStyle name="Normal 3 189 2 5 2 2" xfId="17352" xr:uid="{3880DAC0-A85E-40E4-81B3-5951194501B7}"/>
    <cellStyle name="Normal 3 189 2 5 3" xfId="17353" xr:uid="{DAFD3F67-FA45-4BD7-A37E-FA31691A77CB}"/>
    <cellStyle name="Normal 3 189 2 6" xfId="17354" xr:uid="{2573A294-2A3C-446A-916F-CE053583EBA5}"/>
    <cellStyle name="Normal 3 189 2 6 2" xfId="17355" xr:uid="{7AE68492-3781-47E8-AF3C-81E6B5CC0A9E}"/>
    <cellStyle name="Normal 3 189 2 6 2 2" xfId="17356" xr:uid="{A8F4C2E3-1401-45B2-B625-C4676F939C5A}"/>
    <cellStyle name="Normal 3 189 2 6 3" xfId="17357" xr:uid="{D60D708B-751E-471E-A798-C2B42D0D9E8E}"/>
    <cellStyle name="Normal 3 189 2 7" xfId="17358" xr:uid="{A0AC7D93-D9B8-43E9-ACCC-D9B661509BC8}"/>
    <cellStyle name="Normal 3 189 2 7 2" xfId="17359" xr:uid="{4E69500D-6241-4A0D-A706-C7F6B771B174}"/>
    <cellStyle name="Normal 3 189 2 8" xfId="17360" xr:uid="{702341CF-022D-43AF-9703-6CCF4C3D88D9}"/>
    <cellStyle name="Normal 3 189 2_15NS" xfId="17361" xr:uid="{2C88844C-7623-4AFE-B2E6-2AA067ED2298}"/>
    <cellStyle name="Normal 3 189 3" xfId="17362" xr:uid="{44F30049-E2DF-4C29-9454-A16AC7270B19}"/>
    <cellStyle name="Normal 3 189 3 2" xfId="17363" xr:uid="{607D1EE9-D3BF-4E91-BB14-4502011ECB7D}"/>
    <cellStyle name="Normal 3 189 3 2 2" xfId="17364" xr:uid="{C294C16B-52A0-46B8-9825-A3A368D59D11}"/>
    <cellStyle name="Normal 3 189 3 2 2 2" xfId="17365" xr:uid="{5407D507-890A-4E30-9592-B919DDFFCFFB}"/>
    <cellStyle name="Normal 3 189 3 2 3" xfId="17366" xr:uid="{8DCC7A8F-9E44-46D1-99E7-6B4E7CBEA041}"/>
    <cellStyle name="Normal 3 189 3 3" xfId="17367" xr:uid="{EFE3EEAC-6B0C-40C2-9A29-F5EDDB0AC9E8}"/>
    <cellStyle name="Normal 3 189 3 3 2" xfId="17368" xr:uid="{1077F629-2DF2-40C2-BAA5-CD8C9A169C49}"/>
    <cellStyle name="Normal 3 189 3 3 2 2" xfId="17369" xr:uid="{C03C1DAB-33C0-450F-83C4-7C6AF54B53A0}"/>
    <cellStyle name="Normal 3 189 3 3 3" xfId="17370" xr:uid="{30563F4A-471D-4ED5-AEA9-DB88D697D257}"/>
    <cellStyle name="Normal 3 189 3 4" xfId="17371" xr:uid="{3CA4D1D1-4A36-46AB-A36B-FFAD68CCEF08}"/>
    <cellStyle name="Normal 3 189 3 4 2" xfId="17372" xr:uid="{8B3D3DFE-EADA-4D8D-BBC9-5ADCFF7FA944}"/>
    <cellStyle name="Normal 3 189 3 5" xfId="17373" xr:uid="{69240499-4A0D-4D4B-B1C2-13E8C5E3AA49}"/>
    <cellStyle name="Normal 3 189 4" xfId="17374" xr:uid="{5BA59AF9-9C79-47B8-8837-BB62CB0C4812}"/>
    <cellStyle name="Normal 3 189 4 2" xfId="17375" xr:uid="{543410ED-B298-480C-9A72-0311ADCFBB87}"/>
    <cellStyle name="Normal 3 189 4 2 2" xfId="17376" xr:uid="{29D6E6D7-9E96-4666-9228-459ECFEDCEE5}"/>
    <cellStyle name="Normal 3 189 4 2 2 2" xfId="17377" xr:uid="{1B6A9B89-3572-417A-9C90-F21A99B5ACB8}"/>
    <cellStyle name="Normal 3 189 4 2 3" xfId="17378" xr:uid="{FCA67384-F829-4DC6-BB77-7914EDA691D9}"/>
    <cellStyle name="Normal 3 189 4 3" xfId="17379" xr:uid="{DDCD73E7-91FA-4A2E-918A-5AA183EEC7BB}"/>
    <cellStyle name="Normal 3 189 4 3 2" xfId="17380" xr:uid="{5221477C-C68A-42A0-BE9E-58BF7A42DD4D}"/>
    <cellStyle name="Normal 3 189 4 3 2 2" xfId="17381" xr:uid="{6F5E63E7-C43E-4954-A8F2-9CFDDDFFA5EE}"/>
    <cellStyle name="Normal 3 189 4 3 3" xfId="17382" xr:uid="{1166E2D3-6133-4CFE-8D9F-0957D053FC4E}"/>
    <cellStyle name="Normal 3 189 4 4" xfId="17383" xr:uid="{E7CED60F-AA45-428C-A6C3-16A35765095E}"/>
    <cellStyle name="Normal 3 189 4 4 2" xfId="17384" xr:uid="{ACD51F98-8E78-40A4-A734-AF9682016DAA}"/>
    <cellStyle name="Normal 3 189 4 5" xfId="17385" xr:uid="{14BF9F53-3275-4D99-AC29-178400A218BB}"/>
    <cellStyle name="Normal 3 189 5" xfId="17386" xr:uid="{EBC67B08-DDC1-40A2-8913-BF306A718938}"/>
    <cellStyle name="Normal 3 189 5 2" xfId="17387" xr:uid="{7AF60862-F3A8-4013-A5C6-96018E34A3E4}"/>
    <cellStyle name="Normal 3 189 5 2 2" xfId="17388" xr:uid="{B114E48E-43DD-41CB-A42D-ED7DE55E4D44}"/>
    <cellStyle name="Normal 3 189 5 2 2 2" xfId="17389" xr:uid="{8E668A9F-306F-4C53-9154-F1A61C83744F}"/>
    <cellStyle name="Normal 3 189 5 2 3" xfId="17390" xr:uid="{8CCA1F4C-28C8-46A2-916A-44707E0EC1E3}"/>
    <cellStyle name="Normal 3 189 5 3" xfId="17391" xr:uid="{2C7BF78F-63D5-4755-8B16-F895746D0CFD}"/>
    <cellStyle name="Normal 3 189 5 3 2" xfId="17392" xr:uid="{00190501-7F1C-4012-9B01-946FDEAD75DD}"/>
    <cellStyle name="Normal 3 189 5 3 2 2" xfId="17393" xr:uid="{2306BD61-3ED8-4523-818F-1D8FC9F9D71F}"/>
    <cellStyle name="Normal 3 189 5 3 3" xfId="17394" xr:uid="{A6A79364-7E4B-4D31-BDF9-16A0C7D33BBE}"/>
    <cellStyle name="Normal 3 189 5 4" xfId="17395" xr:uid="{BFE8B375-7ABF-4051-BD01-0BECF8527145}"/>
    <cellStyle name="Normal 3 189 5 4 2" xfId="17396" xr:uid="{3E0D1EB5-C834-4A7B-8BD6-3C30C2BB0DDF}"/>
    <cellStyle name="Normal 3 189 5 5" xfId="17397" xr:uid="{8E4EFA2C-8992-435E-9D2F-AE0468D2B5CA}"/>
    <cellStyle name="Normal 3 189 6" xfId="17398" xr:uid="{8E207000-552C-4C65-A1CF-BD1174216C21}"/>
    <cellStyle name="Normal 3 189 6 2" xfId="17399" xr:uid="{314C1298-7F6D-46DA-ACD5-9DF7678BD5FC}"/>
    <cellStyle name="Normal 3 189 6 2 2" xfId="17400" xr:uid="{BE9350D2-85F7-4A1D-B454-8BC81A531D04}"/>
    <cellStyle name="Normal 3 189 6 3" xfId="17401" xr:uid="{44C373C9-FD98-4303-A010-5ECB2179B9EE}"/>
    <cellStyle name="Normal 3 189 7" xfId="17402" xr:uid="{07F4F013-6865-43D6-AB4E-0E6713C575DA}"/>
    <cellStyle name="Normal 3 189 7 2" xfId="17403" xr:uid="{CD40E52A-5EDA-4ACF-B6E1-9C57849568E2}"/>
    <cellStyle name="Normal 3 189 7 2 2" xfId="17404" xr:uid="{40E4A5CD-9728-4156-A7D5-F084D8A24A4A}"/>
    <cellStyle name="Normal 3 189 7 3" xfId="17405" xr:uid="{93FF42F6-9917-4A3F-8C63-414C19FFADF3}"/>
    <cellStyle name="Normal 3 189 8" xfId="17406" xr:uid="{4C0831F7-6792-4D70-923F-1B4206851EDC}"/>
    <cellStyle name="Normal 3 189 8 2" xfId="17407" xr:uid="{06F7646F-69CD-47D5-99C0-3FA18643014E}"/>
    <cellStyle name="Normal 3 189 9" xfId="17408" xr:uid="{FE3A477E-EA7A-48AB-A88B-709CD42E72D7}"/>
    <cellStyle name="Normal 3 189_05DS" xfId="17409" xr:uid="{2371247B-DA1B-42FD-960B-7D4D4C43FBEE}"/>
    <cellStyle name="Normal 3 19" xfId="1476" xr:uid="{F64DB726-E01A-4023-A62D-AD351A5F985C}"/>
    <cellStyle name="Normal 3 19 10" xfId="56207" xr:uid="{9FCEB37B-478A-488C-AE03-A8976BC6FB5C}"/>
    <cellStyle name="Normal 3 19 11" xfId="17410" xr:uid="{CE46DABF-A191-4005-8ED6-A99C1FC89022}"/>
    <cellStyle name="Normal 3 19 2" xfId="1871" xr:uid="{37ADB455-86DC-4991-8DF8-A689465D0B63}"/>
    <cellStyle name="Normal 3 19 2 10" xfId="17411" xr:uid="{EE9CD5EA-631B-472C-8028-05305549DEB7}"/>
    <cellStyle name="Normal 3 19 2 2" xfId="17412" xr:uid="{A47ECBF8-7A73-4A95-950E-E36BC24E71A3}"/>
    <cellStyle name="Normal 3 19 2 2 2" xfId="17413" xr:uid="{DD0FC62D-CDA6-4C3E-94FC-9CC1E8C8C4BC}"/>
    <cellStyle name="Normal 3 19 2 2 2 2" xfId="17414" xr:uid="{48E4A98D-B755-46CE-93FB-5D29CAFFB9C1}"/>
    <cellStyle name="Normal 3 19 2 2 2 2 2" xfId="17415" xr:uid="{B4D60EEC-A3FF-4D5D-AFA4-81272EC4C3A4}"/>
    <cellStyle name="Normal 3 19 2 2 2 3" xfId="17416" xr:uid="{DC693832-30A8-4D16-B35A-A23830A7B799}"/>
    <cellStyle name="Normal 3 19 2 2 3" xfId="17417" xr:uid="{22130E35-55CA-4C24-99C7-43AE0C3D4C34}"/>
    <cellStyle name="Normal 3 19 2 2 3 2" xfId="17418" xr:uid="{326EB6A8-91DE-4B59-B468-FB3ED2523F58}"/>
    <cellStyle name="Normal 3 19 2 2 3 2 2" xfId="17419" xr:uid="{91B2CF8B-4727-41EA-A9CF-D992659F74DD}"/>
    <cellStyle name="Normal 3 19 2 2 3 3" xfId="17420" xr:uid="{DBCE5D8E-582E-4723-ABA1-026944C54A06}"/>
    <cellStyle name="Normal 3 19 2 2 4" xfId="17421" xr:uid="{3B04FA27-4707-480C-A90B-2FC5AC8C1071}"/>
    <cellStyle name="Normal 3 19 2 2 4 2" xfId="17422" xr:uid="{5E0BF454-E62D-490A-9BA2-32D7FF19D9F8}"/>
    <cellStyle name="Normal 3 19 2 2 5" xfId="17423" xr:uid="{F62C0C7C-33B5-4969-9B59-2C2F3D39FA58}"/>
    <cellStyle name="Normal 3 19 2 3" xfId="17424" xr:uid="{D274E57B-44E4-4E75-A32B-7E21853CB8EC}"/>
    <cellStyle name="Normal 3 19 2 3 2" xfId="17425" xr:uid="{8625D5DB-B4BB-4C9D-B663-DA6CF6B805AE}"/>
    <cellStyle name="Normal 3 19 2 3 2 2" xfId="17426" xr:uid="{57B38026-9A33-49B9-991B-74B8B32387E2}"/>
    <cellStyle name="Normal 3 19 2 3 2 2 2" xfId="17427" xr:uid="{F1F06D61-E28B-4119-9BF0-F2687B55EE1A}"/>
    <cellStyle name="Normal 3 19 2 3 2 3" xfId="17428" xr:uid="{6C31731F-444A-4FA5-ADC3-648F89B13F9A}"/>
    <cellStyle name="Normal 3 19 2 3 3" xfId="17429" xr:uid="{04406DC3-FBC5-4A52-A3BF-55C5A5A3C8D7}"/>
    <cellStyle name="Normal 3 19 2 3 3 2" xfId="17430" xr:uid="{034C106C-17B4-49CB-8C95-DADA7EB20630}"/>
    <cellStyle name="Normal 3 19 2 3 3 2 2" xfId="17431" xr:uid="{991FF4F8-03EC-4FF6-A6A9-80502D0D6979}"/>
    <cellStyle name="Normal 3 19 2 3 3 3" xfId="17432" xr:uid="{F9B98D66-E2B0-40DA-B68B-04E42B19A0C1}"/>
    <cellStyle name="Normal 3 19 2 3 4" xfId="17433" xr:uid="{0BE95D99-3543-4C34-8ACF-B750FBF327E7}"/>
    <cellStyle name="Normal 3 19 2 3 4 2" xfId="17434" xr:uid="{F8A5DD80-4DFA-4188-BB5C-139A5142A81F}"/>
    <cellStyle name="Normal 3 19 2 3 5" xfId="17435" xr:uid="{58D66D56-EFA0-4802-AFC7-C465821100BB}"/>
    <cellStyle name="Normal 3 19 2 4" xfId="17436" xr:uid="{33ADD74B-7642-4018-9E3A-62D6011B4D3F}"/>
    <cellStyle name="Normal 3 19 2 4 2" xfId="17437" xr:uid="{D17C3540-476B-48B9-ACA5-3A591E09ADAF}"/>
    <cellStyle name="Normal 3 19 2 4 2 2" xfId="17438" xr:uid="{28B12650-62FD-47C5-8844-0E87C66E6FE3}"/>
    <cellStyle name="Normal 3 19 2 4 2 2 2" xfId="17439" xr:uid="{09C5415E-941F-4C67-B8BB-94267F622179}"/>
    <cellStyle name="Normal 3 19 2 4 2 3" xfId="17440" xr:uid="{09A48004-1E60-46BF-BEA8-3A5D971E93A2}"/>
    <cellStyle name="Normal 3 19 2 4 3" xfId="17441" xr:uid="{802BA71A-5F37-4D27-A63C-F996BEAA8A30}"/>
    <cellStyle name="Normal 3 19 2 4 3 2" xfId="17442" xr:uid="{46CA1075-BBAD-494C-9CFF-8A9E79E27AEB}"/>
    <cellStyle name="Normal 3 19 2 4 3 2 2" xfId="17443" xr:uid="{63FC5E90-689D-4A91-8C58-A14B06C13F1B}"/>
    <cellStyle name="Normal 3 19 2 4 3 3" xfId="17444" xr:uid="{50DBA01D-9658-4B5E-A35C-78502D610903}"/>
    <cellStyle name="Normal 3 19 2 4 4" xfId="17445" xr:uid="{1ECF5C0D-3954-4D76-AA5D-A7BEEA1B1316}"/>
    <cellStyle name="Normal 3 19 2 4 4 2" xfId="17446" xr:uid="{C64B90BC-6D6A-4AE6-8B2C-9EAFEDE0DA4F}"/>
    <cellStyle name="Normal 3 19 2 4 5" xfId="17447" xr:uid="{DB3172A0-6990-4DA6-8521-441CF5C85B93}"/>
    <cellStyle name="Normal 3 19 2 5" xfId="17448" xr:uid="{BDDA3F26-B43C-4286-9B46-4D1174C4113B}"/>
    <cellStyle name="Normal 3 19 2 5 2" xfId="17449" xr:uid="{A81A7380-B53F-42D0-869B-0BD9B810E5FF}"/>
    <cellStyle name="Normal 3 19 2 5 2 2" xfId="17450" xr:uid="{11CD3620-F10A-4162-81BF-31E7A90EA206}"/>
    <cellStyle name="Normal 3 19 2 5 3" xfId="17451" xr:uid="{B5C97601-6B02-4D72-B9CD-BC5D651E0CB4}"/>
    <cellStyle name="Normal 3 19 2 6" xfId="17452" xr:uid="{918E043B-D624-436A-9F69-E573DC939922}"/>
    <cellStyle name="Normal 3 19 2 6 2" xfId="17453" xr:uid="{DCEDAC3F-7094-4E6C-B3BA-4DF818DF5948}"/>
    <cellStyle name="Normal 3 19 2 6 2 2" xfId="17454" xr:uid="{AEE78C89-A76E-41AC-9001-C4C45750915B}"/>
    <cellStyle name="Normal 3 19 2 6 3" xfId="17455" xr:uid="{5B6A3014-F6FD-4B05-84C2-62AFC21EB250}"/>
    <cellStyle name="Normal 3 19 2 7" xfId="17456" xr:uid="{7D185601-CC87-4A42-BDA1-D18E893DBBC3}"/>
    <cellStyle name="Normal 3 19 2 7 2" xfId="17457" xr:uid="{CF6B54E2-1A67-4015-9CA5-0E25E01F08A8}"/>
    <cellStyle name="Normal 3 19 2 8" xfId="17458" xr:uid="{0018B069-A9C9-4B3E-8D41-08D2F0F0C22C}"/>
    <cellStyle name="Normal 3 19 2 9" xfId="56506" xr:uid="{38A1CE06-0E80-4C03-A280-9500D9FCD534}"/>
    <cellStyle name="Normal 3 19 2_15NS" xfId="17459" xr:uid="{ADC61AA6-775A-4387-8463-61149B980D42}"/>
    <cellStyle name="Normal 3 19 3" xfId="17460" xr:uid="{16FF635C-9DD2-4919-A763-035AFFF6CC7F}"/>
    <cellStyle name="Normal 3 19 3 2" xfId="17461" xr:uid="{D149D888-3218-410F-986E-D3C6060975B5}"/>
    <cellStyle name="Normal 3 19 3 2 2" xfId="17462" xr:uid="{AC85C22F-2979-4F93-8B5A-54854FA52D56}"/>
    <cellStyle name="Normal 3 19 3 2 2 2" xfId="17463" xr:uid="{F12CBBCD-765D-4CB0-8B66-6C5B12FCA7AF}"/>
    <cellStyle name="Normal 3 19 3 2 3" xfId="17464" xr:uid="{76F560BA-0622-4009-85DC-805B5FEDCB1E}"/>
    <cellStyle name="Normal 3 19 3 3" xfId="17465" xr:uid="{6DC1F93C-7E95-4214-8359-568D2B8A9195}"/>
    <cellStyle name="Normal 3 19 3 3 2" xfId="17466" xr:uid="{DBD9B7B6-1217-48F2-A323-C6BB3C92D0E8}"/>
    <cellStyle name="Normal 3 19 3 3 2 2" xfId="17467" xr:uid="{1CAC3733-6B32-4BD0-980A-A9C7C5DB9319}"/>
    <cellStyle name="Normal 3 19 3 3 3" xfId="17468" xr:uid="{B10E4DD5-B08A-486A-BCEE-DA0599522FBC}"/>
    <cellStyle name="Normal 3 19 3 4" xfId="17469" xr:uid="{A1770022-2037-4528-857E-2BDCAD2AEBAF}"/>
    <cellStyle name="Normal 3 19 3 4 2" xfId="17470" xr:uid="{099697E6-0F6E-4C2D-BE1B-B826C51D35D6}"/>
    <cellStyle name="Normal 3 19 3 5" xfId="17471" xr:uid="{487138A5-3F6D-4B02-8E52-80357FCB4619}"/>
    <cellStyle name="Normal 3 19 4" xfId="17472" xr:uid="{7F0767FC-CC88-443D-81D2-33935545A4C4}"/>
    <cellStyle name="Normal 3 19 4 2" xfId="17473" xr:uid="{DADB57A6-7F92-49F1-B876-0DCBFC50FFA8}"/>
    <cellStyle name="Normal 3 19 4 2 2" xfId="17474" xr:uid="{A6F30A18-077A-4D94-B6C2-3D860BE6E6A0}"/>
    <cellStyle name="Normal 3 19 4 2 2 2" xfId="17475" xr:uid="{109B447E-FCC5-44CD-B2D0-C99A4567EC53}"/>
    <cellStyle name="Normal 3 19 4 2 3" xfId="17476" xr:uid="{7CE4A296-72BD-46E1-A8E1-BD9D375E7332}"/>
    <cellStyle name="Normal 3 19 4 3" xfId="17477" xr:uid="{F7AEB726-5990-44E3-986A-6F263630A6B2}"/>
    <cellStyle name="Normal 3 19 4 3 2" xfId="17478" xr:uid="{3CD8D4AB-FEC5-47BB-A54F-8A861F49F4A9}"/>
    <cellStyle name="Normal 3 19 4 3 2 2" xfId="17479" xr:uid="{F4C946B0-B578-4473-ACCC-3D0381939DCB}"/>
    <cellStyle name="Normal 3 19 4 3 3" xfId="17480" xr:uid="{C6C0430A-BB06-4B34-BB39-1E8810E25CB2}"/>
    <cellStyle name="Normal 3 19 4 4" xfId="17481" xr:uid="{27750B6D-B74D-44B0-AFC9-EB3B15AD26F2}"/>
    <cellStyle name="Normal 3 19 4 4 2" xfId="17482" xr:uid="{169DB2CD-6A3B-492A-BC2B-E7EA2AF52D6C}"/>
    <cellStyle name="Normal 3 19 4 5" xfId="17483" xr:uid="{86FCC15E-EBBB-4F2D-8400-23F543265EC0}"/>
    <cellStyle name="Normal 3 19 5" xfId="17484" xr:uid="{717EE00E-994D-4ADD-BD4D-1C6788E21ED9}"/>
    <cellStyle name="Normal 3 19 5 2" xfId="17485" xr:uid="{EA1647E0-EB98-4115-A4D6-26304BC901F1}"/>
    <cellStyle name="Normal 3 19 5 2 2" xfId="17486" xr:uid="{72E4C224-3161-496B-95A6-E98149073AF0}"/>
    <cellStyle name="Normal 3 19 5 2 2 2" xfId="17487" xr:uid="{EED35B6C-9210-447A-959A-B2E0DB767385}"/>
    <cellStyle name="Normal 3 19 5 2 3" xfId="17488" xr:uid="{D455A80F-84C3-44D5-AE9E-94746650EEF8}"/>
    <cellStyle name="Normal 3 19 5 3" xfId="17489" xr:uid="{050E0246-0B9A-4148-B7F5-CC590C5FDA8A}"/>
    <cellStyle name="Normal 3 19 5 3 2" xfId="17490" xr:uid="{04528BDE-860E-42EF-AF12-38D620CE302A}"/>
    <cellStyle name="Normal 3 19 5 3 2 2" xfId="17491" xr:uid="{455DCDE6-1701-46F5-8A5D-67C008F8703C}"/>
    <cellStyle name="Normal 3 19 5 3 3" xfId="17492" xr:uid="{E9BF7312-C420-4DEC-BBFA-83F45329FFAB}"/>
    <cellStyle name="Normal 3 19 5 4" xfId="17493" xr:uid="{1E6A5BE1-7FA9-4335-AF0C-8A0DC68C6A48}"/>
    <cellStyle name="Normal 3 19 5 4 2" xfId="17494" xr:uid="{B2D4B6B9-9AA9-46EC-BA77-8488CB05AFB1}"/>
    <cellStyle name="Normal 3 19 5 5" xfId="17495" xr:uid="{83BA2B84-3584-4DF0-BCFA-5C0AE8039682}"/>
    <cellStyle name="Normal 3 19 6" xfId="17496" xr:uid="{9C52CB99-6881-4425-BF81-F718D69CD854}"/>
    <cellStyle name="Normal 3 19 6 2" xfId="17497" xr:uid="{19DB6D55-A3F3-4870-941A-9F3DE033F485}"/>
    <cellStyle name="Normal 3 19 6 2 2" xfId="17498" xr:uid="{4AB57691-2715-4E54-82BE-1E32C6526153}"/>
    <cellStyle name="Normal 3 19 6 3" xfId="17499" xr:uid="{637AC6B3-9EFB-4237-9C51-A32FF7B148C0}"/>
    <cellStyle name="Normal 3 19 7" xfId="17500" xr:uid="{AB11A1DD-9C76-4D1D-8145-D4009A03C272}"/>
    <cellStyle name="Normal 3 19 7 2" xfId="17501" xr:uid="{3DAB10B3-7440-4ECC-A255-872F01383E84}"/>
    <cellStyle name="Normal 3 19 7 2 2" xfId="17502" xr:uid="{5F911F63-39A3-4E18-BED5-5EC5DA427DD1}"/>
    <cellStyle name="Normal 3 19 7 3" xfId="17503" xr:uid="{6EFF811A-4C2E-4D54-91A7-774C8DA2302D}"/>
    <cellStyle name="Normal 3 19 8" xfId="17504" xr:uid="{B08C8989-65DA-47D8-9ADC-FD629D23F0F1}"/>
    <cellStyle name="Normal 3 19 8 2" xfId="17505" xr:uid="{63B91087-2076-4104-9FB0-D893987F099A}"/>
    <cellStyle name="Normal 3 19 9" xfId="17506" xr:uid="{054C0945-F317-423C-B62A-C3BE84048136}"/>
    <cellStyle name="Normal 3 19_05DS" xfId="17507" xr:uid="{FBC049D4-6089-48BA-AA91-7AC5AE7E07B4}"/>
    <cellStyle name="Normal 3 190" xfId="17508" xr:uid="{CE888829-4459-4437-AE2D-1B3885D22D6D}"/>
    <cellStyle name="Normal 3 190 2" xfId="17509" xr:uid="{5BA187F6-2066-432B-88DF-576CEC90A5DE}"/>
    <cellStyle name="Normal 3 190 2 2" xfId="17510" xr:uid="{FA5F73CD-3E64-4B77-9AEF-4F36B6F3A0A1}"/>
    <cellStyle name="Normal 3 190 2 2 2" xfId="17511" xr:uid="{B2142FBE-ED70-4B42-AACA-C9584E4C5839}"/>
    <cellStyle name="Normal 3 190 2 2 2 2" xfId="17512" xr:uid="{4BA4D5CA-F395-43C8-8B1E-DF3D452CDF96}"/>
    <cellStyle name="Normal 3 190 2 2 2 2 2" xfId="17513" xr:uid="{FD1CE633-12F2-487F-818A-5FC5A281CB91}"/>
    <cellStyle name="Normal 3 190 2 2 2 3" xfId="17514" xr:uid="{7BA43F7B-5BF4-4BC8-8DEF-4A0F5D2D8E6B}"/>
    <cellStyle name="Normal 3 190 2 2 3" xfId="17515" xr:uid="{C380B434-9A13-4BE0-B852-1D7017D8154E}"/>
    <cellStyle name="Normal 3 190 2 2 3 2" xfId="17516" xr:uid="{A59E42F4-26C3-419B-AD19-EB108919D344}"/>
    <cellStyle name="Normal 3 190 2 2 3 2 2" xfId="17517" xr:uid="{BB8DBFB0-EA22-419F-AE3D-58D8153049BF}"/>
    <cellStyle name="Normal 3 190 2 2 3 3" xfId="17518" xr:uid="{F8299578-4A0E-4B94-A3A4-4D60E76AD5FE}"/>
    <cellStyle name="Normal 3 190 2 2 4" xfId="17519" xr:uid="{FD57C654-29B9-46E0-AFE5-B62901D15A10}"/>
    <cellStyle name="Normal 3 190 2 2 4 2" xfId="17520" xr:uid="{3BD94232-6C2B-4FEE-913E-6018858B5E45}"/>
    <cellStyle name="Normal 3 190 2 2 5" xfId="17521" xr:uid="{E597D561-E7B7-4005-9619-5BCB65B785BE}"/>
    <cellStyle name="Normal 3 190 2 3" xfId="17522" xr:uid="{4A1C0664-B428-464E-AB3A-E7F9BF62DA0E}"/>
    <cellStyle name="Normal 3 190 2 3 2" xfId="17523" xr:uid="{7D46DB22-F284-474E-A17F-3E38F0C1E623}"/>
    <cellStyle name="Normal 3 190 2 3 2 2" xfId="17524" xr:uid="{3AEEA181-4CEF-490D-AD97-2F934C6925FC}"/>
    <cellStyle name="Normal 3 190 2 3 2 2 2" xfId="17525" xr:uid="{E4A6677A-3B9E-4886-9C05-FD00322F19A2}"/>
    <cellStyle name="Normal 3 190 2 3 2 3" xfId="17526" xr:uid="{511F105F-22AB-4183-889E-11DF729128E0}"/>
    <cellStyle name="Normal 3 190 2 3 3" xfId="17527" xr:uid="{A2BB7FB9-4F5B-412E-935E-CE150352EE92}"/>
    <cellStyle name="Normal 3 190 2 3 3 2" xfId="17528" xr:uid="{CC525D80-8846-49CC-846E-7DD460453095}"/>
    <cellStyle name="Normal 3 190 2 3 3 2 2" xfId="17529" xr:uid="{778267E2-3E01-40C1-8DC7-6F0382203BF5}"/>
    <cellStyle name="Normal 3 190 2 3 3 3" xfId="17530" xr:uid="{FD9CB92F-DB4C-4137-B953-AB512DF9E56E}"/>
    <cellStyle name="Normal 3 190 2 3 4" xfId="17531" xr:uid="{2E1B38B7-B94A-43E7-B856-860A7A7C9361}"/>
    <cellStyle name="Normal 3 190 2 3 4 2" xfId="17532" xr:uid="{F3C634D9-4340-48FF-B081-01D4FF19DB67}"/>
    <cellStyle name="Normal 3 190 2 3 5" xfId="17533" xr:uid="{A0541395-EB3E-4F8A-9F95-1034DA5104EC}"/>
    <cellStyle name="Normal 3 190 2 4" xfId="17534" xr:uid="{8D850071-B637-468D-A76F-285493D583A4}"/>
    <cellStyle name="Normal 3 190 2 4 2" xfId="17535" xr:uid="{A6AFCCF6-9DE6-4E98-8B58-1EF853C32782}"/>
    <cellStyle name="Normal 3 190 2 4 2 2" xfId="17536" xr:uid="{5943DAC0-DF21-44D8-A2BA-D4CE308ECF8B}"/>
    <cellStyle name="Normal 3 190 2 4 2 2 2" xfId="17537" xr:uid="{813F1192-D9E5-49E2-A1EE-452FC20F5A78}"/>
    <cellStyle name="Normal 3 190 2 4 2 3" xfId="17538" xr:uid="{B565F9B7-C4D7-49FA-9847-46CEEE68E72C}"/>
    <cellStyle name="Normal 3 190 2 4 3" xfId="17539" xr:uid="{41588D41-622F-43F8-88F0-6E6A8E959284}"/>
    <cellStyle name="Normal 3 190 2 4 3 2" xfId="17540" xr:uid="{C10FB48E-8611-462B-87B7-C5C84D9A0EBB}"/>
    <cellStyle name="Normal 3 190 2 4 3 2 2" xfId="17541" xr:uid="{D11119A9-C47C-4FB8-91E8-08A3AD4BF4C9}"/>
    <cellStyle name="Normal 3 190 2 4 3 3" xfId="17542" xr:uid="{34B9CC30-FED7-4550-A715-5372BD294662}"/>
    <cellStyle name="Normal 3 190 2 4 4" xfId="17543" xr:uid="{B5566C94-A5FD-4D0B-A36C-E20D4CBC80D6}"/>
    <cellStyle name="Normal 3 190 2 4 4 2" xfId="17544" xr:uid="{C72B3B3F-DCA5-4718-A5D9-885D6201E223}"/>
    <cellStyle name="Normal 3 190 2 4 5" xfId="17545" xr:uid="{0D5250DF-9E93-4DF2-8ED6-3E2C7246935A}"/>
    <cellStyle name="Normal 3 190 2 5" xfId="17546" xr:uid="{E8B09A5C-80DE-4784-B124-C48EC0A8F0D6}"/>
    <cellStyle name="Normal 3 190 2 5 2" xfId="17547" xr:uid="{C67E7E98-3785-44D3-AE29-F517632F7B0B}"/>
    <cellStyle name="Normal 3 190 2 5 2 2" xfId="17548" xr:uid="{2A780FFC-ABF4-44DA-A17D-3A65F4583BA2}"/>
    <cellStyle name="Normal 3 190 2 5 3" xfId="17549" xr:uid="{6EE1899D-FE3D-4ECF-BDC6-521E93BF7F8A}"/>
    <cellStyle name="Normal 3 190 2 6" xfId="17550" xr:uid="{E78B360F-28E6-4627-B0AA-953B99DF4EC6}"/>
    <cellStyle name="Normal 3 190 2 6 2" xfId="17551" xr:uid="{C153B5B5-2F6C-4453-967B-3BA41F901862}"/>
    <cellStyle name="Normal 3 190 2 6 2 2" xfId="17552" xr:uid="{68A51E4E-B653-4CB0-88FB-1EF11C8C2093}"/>
    <cellStyle name="Normal 3 190 2 6 3" xfId="17553" xr:uid="{E32327F2-EFB3-4C39-9144-32C87CD9E71B}"/>
    <cellStyle name="Normal 3 190 2 7" xfId="17554" xr:uid="{6FBA9E4F-DE6A-41A9-B3D1-BED29E97222E}"/>
    <cellStyle name="Normal 3 190 2 7 2" xfId="17555" xr:uid="{62BAF622-EFD0-4609-9FC3-6D564DF428C5}"/>
    <cellStyle name="Normal 3 190 2 8" xfId="17556" xr:uid="{EB1A6DB5-5212-41EB-B053-BE12E3F99914}"/>
    <cellStyle name="Normal 3 190 2_15NS" xfId="17557" xr:uid="{21C36C09-52D7-4E0D-9C05-B9F0AEFD8AB6}"/>
    <cellStyle name="Normal 3 190 3" xfId="17558" xr:uid="{7AFD3EED-EFFB-4090-A5F4-CC4599D0EF58}"/>
    <cellStyle name="Normal 3 190 3 2" xfId="17559" xr:uid="{19944EBB-1A52-4A35-8FD4-69A01F07313A}"/>
    <cellStyle name="Normal 3 190 3 2 2" xfId="17560" xr:uid="{D47FC8D3-7726-4A6B-94BC-52D30461E080}"/>
    <cellStyle name="Normal 3 190 3 2 2 2" xfId="17561" xr:uid="{A5650054-12B9-417C-8426-79A0E15DBF51}"/>
    <cellStyle name="Normal 3 190 3 2 3" xfId="17562" xr:uid="{F4682EAD-F3FA-445A-8183-12177D008301}"/>
    <cellStyle name="Normal 3 190 3 3" xfId="17563" xr:uid="{E4749CF0-4D2C-42F1-AF3E-4A222B6D2A0C}"/>
    <cellStyle name="Normal 3 190 3 3 2" xfId="17564" xr:uid="{C43F43DE-43C9-4259-8C87-093A9CE23373}"/>
    <cellStyle name="Normal 3 190 3 3 2 2" xfId="17565" xr:uid="{BED4DA48-BE5F-48C0-AFC8-24EC11DB8B37}"/>
    <cellStyle name="Normal 3 190 3 3 3" xfId="17566" xr:uid="{875E5B92-69AC-40F6-914D-98E80E27503A}"/>
    <cellStyle name="Normal 3 190 3 4" xfId="17567" xr:uid="{67347053-F92C-4D0E-BA9B-62CFDE28EA89}"/>
    <cellStyle name="Normal 3 190 3 4 2" xfId="17568" xr:uid="{CF68B8A7-BDB9-48C7-973B-7ECC5FED7BD3}"/>
    <cellStyle name="Normal 3 190 3 5" xfId="17569" xr:uid="{B13DAC68-4398-444C-959F-977D67E13D57}"/>
    <cellStyle name="Normal 3 190 4" xfId="17570" xr:uid="{0C75764C-972A-48B6-8C99-699AC9D1F3A4}"/>
    <cellStyle name="Normal 3 190 4 2" xfId="17571" xr:uid="{B7B6986E-52D6-431D-859D-2432C71E5FA8}"/>
    <cellStyle name="Normal 3 190 4 2 2" xfId="17572" xr:uid="{99468630-5C69-431F-935D-B68CB83851FC}"/>
    <cellStyle name="Normal 3 190 4 2 2 2" xfId="17573" xr:uid="{83FDA543-5234-4E19-B862-B7B6A703EC0A}"/>
    <cellStyle name="Normal 3 190 4 2 3" xfId="17574" xr:uid="{2337BE46-2B5C-4722-97F8-10CCC92FC6EB}"/>
    <cellStyle name="Normal 3 190 4 3" xfId="17575" xr:uid="{190CFD4F-CB09-4768-B633-C5AEEC1B0D73}"/>
    <cellStyle name="Normal 3 190 4 3 2" xfId="17576" xr:uid="{E4F18C8E-7EC6-428A-BEB4-60F660371A4B}"/>
    <cellStyle name="Normal 3 190 4 3 2 2" xfId="17577" xr:uid="{D61858A9-06CE-454A-B19D-BCC56139D312}"/>
    <cellStyle name="Normal 3 190 4 3 3" xfId="17578" xr:uid="{A33750F4-CB28-4DAF-91F0-3FB2AB121271}"/>
    <cellStyle name="Normal 3 190 4 4" xfId="17579" xr:uid="{6A35E0A3-5440-4652-8C22-C12D8193660D}"/>
    <cellStyle name="Normal 3 190 4 4 2" xfId="17580" xr:uid="{5AE1F5D7-27D4-456A-8CD4-A4FE23E2E322}"/>
    <cellStyle name="Normal 3 190 4 5" xfId="17581" xr:uid="{F97FBA36-5EF5-4C9E-8740-44F1F6B31FDE}"/>
    <cellStyle name="Normal 3 190 5" xfId="17582" xr:uid="{1EB600AF-A339-4808-81DD-0CF659F95595}"/>
    <cellStyle name="Normal 3 190 5 2" xfId="17583" xr:uid="{DCE79282-1121-4221-96FF-25BD65535C16}"/>
    <cellStyle name="Normal 3 190 5 2 2" xfId="17584" xr:uid="{1A63310A-70AA-4B14-86D6-3B57015B0F70}"/>
    <cellStyle name="Normal 3 190 5 2 2 2" xfId="17585" xr:uid="{FBEC7938-5322-464B-A8B6-5AF2DD22F00D}"/>
    <cellStyle name="Normal 3 190 5 2 3" xfId="17586" xr:uid="{31E95530-D563-4B0C-A6AD-059A2EE59C28}"/>
    <cellStyle name="Normal 3 190 5 3" xfId="17587" xr:uid="{CDF5462F-7A17-40E8-A7E4-065B29265AB3}"/>
    <cellStyle name="Normal 3 190 5 3 2" xfId="17588" xr:uid="{C467BBFE-DCDF-4AF6-92DD-614A429DC978}"/>
    <cellStyle name="Normal 3 190 5 3 2 2" xfId="17589" xr:uid="{3106742F-90BB-4313-BA73-41F7B4434BC9}"/>
    <cellStyle name="Normal 3 190 5 3 3" xfId="17590" xr:uid="{8D7047BA-120F-463D-97CB-3A6E454E6CAB}"/>
    <cellStyle name="Normal 3 190 5 4" xfId="17591" xr:uid="{011DB268-0C19-4D30-BE92-B7CDB123DAD9}"/>
    <cellStyle name="Normal 3 190 5 4 2" xfId="17592" xr:uid="{24281874-5532-4EAC-AB95-79B350FC98B0}"/>
    <cellStyle name="Normal 3 190 5 5" xfId="17593" xr:uid="{962F34E2-DE91-4871-A908-E392D5BC0E44}"/>
    <cellStyle name="Normal 3 190 6" xfId="17594" xr:uid="{9425D88D-827E-462D-B67B-6C5D788F0559}"/>
    <cellStyle name="Normal 3 190 6 2" xfId="17595" xr:uid="{ECCFEC0F-74B7-4C82-B4A8-BFC4F4DC684F}"/>
    <cellStyle name="Normal 3 190 6 2 2" xfId="17596" xr:uid="{D5C33408-93E6-4DA5-8902-FB6375269C5A}"/>
    <cellStyle name="Normal 3 190 6 3" xfId="17597" xr:uid="{11174785-520D-4FF8-BC16-F96432DEA01F}"/>
    <cellStyle name="Normal 3 190 7" xfId="17598" xr:uid="{66B68849-A566-4B78-A842-76BA408BA58D}"/>
    <cellStyle name="Normal 3 190 7 2" xfId="17599" xr:uid="{B4EF3D0A-DF0C-4E1F-9F32-36AB37810831}"/>
    <cellStyle name="Normal 3 190 7 2 2" xfId="17600" xr:uid="{51FED283-9CAF-4AF3-A440-C241FA5B6ACB}"/>
    <cellStyle name="Normal 3 190 7 3" xfId="17601" xr:uid="{0D89F360-AE43-4C3A-90A3-08DDF61B7B26}"/>
    <cellStyle name="Normal 3 190 8" xfId="17602" xr:uid="{38A211DE-064C-4B6A-8D41-2935627A9D6B}"/>
    <cellStyle name="Normal 3 190 8 2" xfId="17603" xr:uid="{2D4FF3B3-8B03-4E33-BB37-FA3021B4D863}"/>
    <cellStyle name="Normal 3 190 9" xfId="17604" xr:uid="{DA90BB79-0FBD-41D0-828B-EA77790550C8}"/>
    <cellStyle name="Normal 3 190_05DS" xfId="17605" xr:uid="{43B93593-CF07-4022-89E3-49ACF2A74C0E}"/>
    <cellStyle name="Normal 3 191" xfId="17606" xr:uid="{B0DC6E50-C9CE-45DC-BF9D-027FFCDB0732}"/>
    <cellStyle name="Normal 3 191 2" xfId="17607" xr:uid="{C35EFC6E-C8C6-4FB1-8FA5-7CC71DC33F67}"/>
    <cellStyle name="Normal 3 191 2 2" xfId="17608" xr:uid="{B5FFC2E5-E9F8-47E1-B570-396C9BEA3FD0}"/>
    <cellStyle name="Normal 3 191 2 2 2" xfId="17609" xr:uid="{4E41C6E7-41D2-4761-BBFE-81917228C97A}"/>
    <cellStyle name="Normal 3 191 2 2 2 2" xfId="17610" xr:uid="{AB738A1C-1F9A-4411-AECF-972AC8194EA1}"/>
    <cellStyle name="Normal 3 191 2 2 2 2 2" xfId="17611" xr:uid="{3F7BFE67-CFAB-4985-AD42-B5203B342C14}"/>
    <cellStyle name="Normal 3 191 2 2 2 3" xfId="17612" xr:uid="{889B6F74-A351-473C-8267-F083CC3BD388}"/>
    <cellStyle name="Normal 3 191 2 2 3" xfId="17613" xr:uid="{5087C895-030E-4814-9FCA-D57A23ED6AA4}"/>
    <cellStyle name="Normal 3 191 2 2 3 2" xfId="17614" xr:uid="{DE678DBF-3415-4E03-93C3-90B70E0CBF87}"/>
    <cellStyle name="Normal 3 191 2 2 3 2 2" xfId="17615" xr:uid="{C37099BA-B743-420F-BA55-097DDEA33166}"/>
    <cellStyle name="Normal 3 191 2 2 3 3" xfId="17616" xr:uid="{B526F1BF-BA18-4236-BEE0-799A2490413B}"/>
    <cellStyle name="Normal 3 191 2 2 4" xfId="17617" xr:uid="{9BBF553C-48A3-44DA-9254-C2255CD507EF}"/>
    <cellStyle name="Normal 3 191 2 2 4 2" xfId="17618" xr:uid="{AF7C5F4B-821E-4ABD-AC07-9B694EEBEB59}"/>
    <cellStyle name="Normal 3 191 2 2 5" xfId="17619" xr:uid="{C0AA4455-2FA7-4041-92AA-490E6F54686E}"/>
    <cellStyle name="Normal 3 191 2 3" xfId="17620" xr:uid="{EFA1E745-D990-4ED1-9273-8B0F490C4D85}"/>
    <cellStyle name="Normal 3 191 2 3 2" xfId="17621" xr:uid="{319BDB6F-B107-4828-B167-19C79D5E4D6A}"/>
    <cellStyle name="Normal 3 191 2 3 2 2" xfId="17622" xr:uid="{9B476BF0-6B09-4BFE-AFE3-9F4F736DDEB8}"/>
    <cellStyle name="Normal 3 191 2 3 2 2 2" xfId="17623" xr:uid="{5A2ABDD2-951D-4B35-AD72-1F247EDDCCBA}"/>
    <cellStyle name="Normal 3 191 2 3 2 3" xfId="17624" xr:uid="{8268FAF6-D0B0-43AC-A05B-AAB8F38489AB}"/>
    <cellStyle name="Normal 3 191 2 3 3" xfId="17625" xr:uid="{232A12EA-438C-4FC0-9615-3B33534D5F4D}"/>
    <cellStyle name="Normal 3 191 2 3 3 2" xfId="17626" xr:uid="{E15257EB-83A1-438E-AC42-C0E05138B0A5}"/>
    <cellStyle name="Normal 3 191 2 3 3 2 2" xfId="17627" xr:uid="{DC83AF30-18F5-4D1C-9856-057F04C28F24}"/>
    <cellStyle name="Normal 3 191 2 3 3 3" xfId="17628" xr:uid="{959A9743-65B6-40B9-BD44-951741F6F94C}"/>
    <cellStyle name="Normal 3 191 2 3 4" xfId="17629" xr:uid="{69EE229B-7E49-46BF-A7F6-8BDAD46F46BB}"/>
    <cellStyle name="Normal 3 191 2 3 4 2" xfId="17630" xr:uid="{20B3A846-20F0-4705-9D99-FA00377CC917}"/>
    <cellStyle name="Normal 3 191 2 3 5" xfId="17631" xr:uid="{DB620438-8AE8-47C1-A66D-509A7CB8AE1E}"/>
    <cellStyle name="Normal 3 191 2 4" xfId="17632" xr:uid="{4F543757-0916-44F6-842F-DF1FB547202D}"/>
    <cellStyle name="Normal 3 191 2 4 2" xfId="17633" xr:uid="{FC3343F3-1B2C-4640-96C1-52C1A17D2196}"/>
    <cellStyle name="Normal 3 191 2 4 2 2" xfId="17634" xr:uid="{6D19D167-5884-4D29-B9A1-59BDCED204BF}"/>
    <cellStyle name="Normal 3 191 2 4 2 2 2" xfId="17635" xr:uid="{1BD6C880-AC4E-4364-8CE4-947ACCECFD18}"/>
    <cellStyle name="Normal 3 191 2 4 2 3" xfId="17636" xr:uid="{1B929D97-12A3-4E25-AB85-BC387E5CC6BF}"/>
    <cellStyle name="Normal 3 191 2 4 3" xfId="17637" xr:uid="{06690759-8EFE-4749-9E65-3EB010BA4B60}"/>
    <cellStyle name="Normal 3 191 2 4 3 2" xfId="17638" xr:uid="{6A22A1D9-2F88-4065-851D-ED7240D70EBB}"/>
    <cellStyle name="Normal 3 191 2 4 3 2 2" xfId="17639" xr:uid="{FBAC2205-AB2A-447D-AA63-310AF4FB78AB}"/>
    <cellStyle name="Normal 3 191 2 4 3 3" xfId="17640" xr:uid="{77E2BB27-E251-4E38-B9FE-A50A711A083C}"/>
    <cellStyle name="Normal 3 191 2 4 4" xfId="17641" xr:uid="{A0CB8EA4-E15C-4AC7-BD08-05658006A1D5}"/>
    <cellStyle name="Normal 3 191 2 4 4 2" xfId="17642" xr:uid="{D0540DBF-E2F7-4C77-91DF-D236013C005D}"/>
    <cellStyle name="Normal 3 191 2 4 5" xfId="17643" xr:uid="{28EEB548-CED3-40B4-9E8A-E40A7F3117C1}"/>
    <cellStyle name="Normal 3 191 2 5" xfId="17644" xr:uid="{469AC918-E43C-4107-9478-F94834F651C1}"/>
    <cellStyle name="Normal 3 191 2 5 2" xfId="17645" xr:uid="{8D356B07-6087-498C-B5D3-A26ECEB3B07E}"/>
    <cellStyle name="Normal 3 191 2 5 2 2" xfId="17646" xr:uid="{35427900-5267-492D-BBCA-0C0EB0F77B8F}"/>
    <cellStyle name="Normal 3 191 2 5 3" xfId="17647" xr:uid="{3F8F0851-1100-4F6F-AA71-F0D2BC7A385C}"/>
    <cellStyle name="Normal 3 191 2 6" xfId="17648" xr:uid="{A00790A3-E540-475C-A3DB-76E63B4A7D08}"/>
    <cellStyle name="Normal 3 191 2 6 2" xfId="17649" xr:uid="{78BA8719-9C8A-4364-8B09-99CD303827A0}"/>
    <cellStyle name="Normal 3 191 2 6 2 2" xfId="17650" xr:uid="{5CA094CC-45E5-445C-8E69-C9EA88DC82A6}"/>
    <cellStyle name="Normal 3 191 2 6 3" xfId="17651" xr:uid="{75AA88B2-F0AE-4069-BF24-A484A5768A4F}"/>
    <cellStyle name="Normal 3 191 2 7" xfId="17652" xr:uid="{9E43B3D9-2EB7-441B-ACFC-31C799248967}"/>
    <cellStyle name="Normal 3 191 2 7 2" xfId="17653" xr:uid="{6443E719-CE90-4E6E-855B-373EAF80C3DF}"/>
    <cellStyle name="Normal 3 191 2 8" xfId="17654" xr:uid="{D1EC7288-7E90-4CD6-A296-D6DE8B64F9C1}"/>
    <cellStyle name="Normal 3 191 2_15NS" xfId="17655" xr:uid="{89A887BC-AFEC-4332-834F-600EB1986440}"/>
    <cellStyle name="Normal 3 191 3" xfId="17656" xr:uid="{2EFF7070-FBF4-4AA6-8AD9-219935529B66}"/>
    <cellStyle name="Normal 3 191 3 2" xfId="17657" xr:uid="{D18D43C3-2649-4005-AA78-231622CF99F9}"/>
    <cellStyle name="Normal 3 191 3 2 2" xfId="17658" xr:uid="{B3C587C0-091F-4152-A140-932FAAFAD0DD}"/>
    <cellStyle name="Normal 3 191 3 2 2 2" xfId="17659" xr:uid="{5F37EA0C-EB45-4458-BD9C-269034C5A940}"/>
    <cellStyle name="Normal 3 191 3 2 3" xfId="17660" xr:uid="{3D7FD6A8-CCF0-484E-A1F1-585298EB7ADF}"/>
    <cellStyle name="Normal 3 191 3 3" xfId="17661" xr:uid="{AF35AC32-97BB-4928-BB3E-79679974C527}"/>
    <cellStyle name="Normal 3 191 3 3 2" xfId="17662" xr:uid="{1A54442D-C0DE-4FF5-B6B5-6BE98782959C}"/>
    <cellStyle name="Normal 3 191 3 3 2 2" xfId="17663" xr:uid="{191F4D74-8E20-4786-8B78-1D233CD71462}"/>
    <cellStyle name="Normal 3 191 3 3 3" xfId="17664" xr:uid="{FEA034DD-FD6F-46E6-A468-0BEDA341C497}"/>
    <cellStyle name="Normal 3 191 3 4" xfId="17665" xr:uid="{5D1D0E6D-6E1C-4137-8C14-52C9CD07E655}"/>
    <cellStyle name="Normal 3 191 3 4 2" xfId="17666" xr:uid="{E8BB67D2-D8D1-42F4-8A5E-CED3BA180F47}"/>
    <cellStyle name="Normal 3 191 3 5" xfId="17667" xr:uid="{424789BB-E11D-4E3E-BEE7-68133F7DCAA0}"/>
    <cellStyle name="Normal 3 191 4" xfId="17668" xr:uid="{F93F8E0C-9676-4BDD-B098-D310C3BE494C}"/>
    <cellStyle name="Normal 3 191 4 2" xfId="17669" xr:uid="{38AF4F39-CF88-4668-A691-6452501887FB}"/>
    <cellStyle name="Normal 3 191 4 2 2" xfId="17670" xr:uid="{205C078B-CE86-4B21-9CFF-7E1A621B58EC}"/>
    <cellStyle name="Normal 3 191 4 2 2 2" xfId="17671" xr:uid="{18CF518C-40D7-404A-9B80-B3BCCA868C5C}"/>
    <cellStyle name="Normal 3 191 4 2 3" xfId="17672" xr:uid="{78F0757F-4E1D-40FA-9959-0FA346A342A6}"/>
    <cellStyle name="Normal 3 191 4 3" xfId="17673" xr:uid="{D1D22D40-929D-417E-A9C5-3B1D96132A3A}"/>
    <cellStyle name="Normal 3 191 4 3 2" xfId="17674" xr:uid="{E05E835C-47DC-45BE-A698-75362F2F0B1F}"/>
    <cellStyle name="Normal 3 191 4 3 2 2" xfId="17675" xr:uid="{AC82E099-E0AD-435D-A2C9-886E69C069D9}"/>
    <cellStyle name="Normal 3 191 4 3 3" xfId="17676" xr:uid="{B999E8A3-B8D0-4C18-AF58-177048FAEE6F}"/>
    <cellStyle name="Normal 3 191 4 4" xfId="17677" xr:uid="{A73CD855-CE38-49E1-9A19-76F8AD896FFB}"/>
    <cellStyle name="Normal 3 191 4 4 2" xfId="17678" xr:uid="{4A6DD1CE-30CA-42B3-B48D-9FBE7F9A4A38}"/>
    <cellStyle name="Normal 3 191 4 5" xfId="17679" xr:uid="{B8E85A43-F0F7-4118-A5D8-0270ECD556FF}"/>
    <cellStyle name="Normal 3 191 5" xfId="17680" xr:uid="{ACA1544B-8567-4C32-B6ED-03AF1C47B1AA}"/>
    <cellStyle name="Normal 3 191 5 2" xfId="17681" xr:uid="{8D9E4806-567C-4FF9-9C45-B726E3EE41B4}"/>
    <cellStyle name="Normal 3 191 5 2 2" xfId="17682" xr:uid="{2FD1385E-D9C4-4AA8-9780-446252C881AD}"/>
    <cellStyle name="Normal 3 191 5 2 2 2" xfId="17683" xr:uid="{0D9F338C-C483-4C72-8260-44F9057C8313}"/>
    <cellStyle name="Normal 3 191 5 2 3" xfId="17684" xr:uid="{4B2A3B12-7A9B-4B2B-8E8A-FB1D413DA903}"/>
    <cellStyle name="Normal 3 191 5 3" xfId="17685" xr:uid="{EFCC8B04-7AFC-43BF-8D69-B60B40C6A218}"/>
    <cellStyle name="Normal 3 191 5 3 2" xfId="17686" xr:uid="{52A3B746-6B90-4E1E-9E04-B49AF64793BA}"/>
    <cellStyle name="Normal 3 191 5 3 2 2" xfId="17687" xr:uid="{3CA63511-34EA-4F3E-88D0-754F52B3C2F5}"/>
    <cellStyle name="Normal 3 191 5 3 3" xfId="17688" xr:uid="{40A08D61-D4E7-421B-ADA8-820638FC4F73}"/>
    <cellStyle name="Normal 3 191 5 4" xfId="17689" xr:uid="{12868D27-13E3-4CF2-8AE1-3375D602B750}"/>
    <cellStyle name="Normal 3 191 5 4 2" xfId="17690" xr:uid="{A4B42EDC-93F3-4434-AD48-223BA3BB582B}"/>
    <cellStyle name="Normal 3 191 5 5" xfId="17691" xr:uid="{532A5367-419D-4AD9-AC91-84E77BA9C30F}"/>
    <cellStyle name="Normal 3 191 6" xfId="17692" xr:uid="{A448972A-D078-4624-9F6A-7A694D0A1E06}"/>
    <cellStyle name="Normal 3 191 6 2" xfId="17693" xr:uid="{3FF59193-6B65-4360-9ACA-46DCCD295EED}"/>
    <cellStyle name="Normal 3 191 6 2 2" xfId="17694" xr:uid="{489BA754-D811-4ECD-B0CE-F64C2757342C}"/>
    <cellStyle name="Normal 3 191 6 3" xfId="17695" xr:uid="{2820F6BA-B8A6-4310-80A6-735D6B159CB1}"/>
    <cellStyle name="Normal 3 191 7" xfId="17696" xr:uid="{AF5B3557-5491-4A74-8F9B-A8CC449C5894}"/>
    <cellStyle name="Normal 3 191 7 2" xfId="17697" xr:uid="{C68DEAFD-D7AE-4000-AC32-F3498CE47121}"/>
    <cellStyle name="Normal 3 191 7 2 2" xfId="17698" xr:uid="{E5E86B25-AA7E-47B5-B7AA-AC0F8C37F09B}"/>
    <cellStyle name="Normal 3 191 7 3" xfId="17699" xr:uid="{71BFB3F6-7485-4D90-818A-4DB598D6660F}"/>
    <cellStyle name="Normal 3 191 8" xfId="17700" xr:uid="{7CED1CA9-4BCF-417A-8A4C-42593DDFDFDC}"/>
    <cellStyle name="Normal 3 191 8 2" xfId="17701" xr:uid="{BAB0E16D-6D9A-484F-9E3A-D54799BCF3C1}"/>
    <cellStyle name="Normal 3 191 9" xfId="17702" xr:uid="{241397A4-E277-4A1F-9C08-8462FCB56457}"/>
    <cellStyle name="Normal 3 191_05DS" xfId="17703" xr:uid="{5F23E980-D243-4523-9E3F-B57E5DEDEA47}"/>
    <cellStyle name="Normal 3 192" xfId="17704" xr:uid="{9F58334A-200E-4252-82B8-0B20AFA1E71D}"/>
    <cellStyle name="Normal 3 192 2" xfId="17705" xr:uid="{3A783DBB-314C-4E8D-8431-A851E9E6F792}"/>
    <cellStyle name="Normal 3 192 2 2" xfId="17706" xr:uid="{A646DABD-FF5B-419E-8AA1-EDFF1412AEE0}"/>
    <cellStyle name="Normal 3 192 2 2 2" xfId="17707" xr:uid="{B52F0B2A-8F47-4CCE-9161-535C87D526C0}"/>
    <cellStyle name="Normal 3 192 2 2 2 2" xfId="17708" xr:uid="{76053CAA-7F3C-4A87-9D33-3E91BBC80426}"/>
    <cellStyle name="Normal 3 192 2 2 2 2 2" xfId="17709" xr:uid="{AC2EAFB2-71E3-43DE-9B9D-2140664D985D}"/>
    <cellStyle name="Normal 3 192 2 2 2 3" xfId="17710" xr:uid="{26157640-42E2-4BFC-A3A7-694FAE8A93B1}"/>
    <cellStyle name="Normal 3 192 2 2 3" xfId="17711" xr:uid="{2F426CD4-2C2A-44EE-A9A5-A5F9771EC96F}"/>
    <cellStyle name="Normal 3 192 2 2 3 2" xfId="17712" xr:uid="{E496663D-0ECE-4878-9BD6-EFF02F61F105}"/>
    <cellStyle name="Normal 3 192 2 2 3 2 2" xfId="17713" xr:uid="{1B13E4DD-D77F-4EAE-82C5-82459D485A71}"/>
    <cellStyle name="Normal 3 192 2 2 3 3" xfId="17714" xr:uid="{C501EA05-397B-4F89-AD6A-23978A41A65C}"/>
    <cellStyle name="Normal 3 192 2 2 4" xfId="17715" xr:uid="{A76C5525-8BDE-4A25-9502-8789848E048C}"/>
    <cellStyle name="Normal 3 192 2 2 4 2" xfId="17716" xr:uid="{8208D1F6-D866-49DB-999C-B5BFD10784C1}"/>
    <cellStyle name="Normal 3 192 2 2 5" xfId="17717" xr:uid="{75AB76B9-CC8F-49CD-BC35-FD92E6984323}"/>
    <cellStyle name="Normal 3 192 2 3" xfId="17718" xr:uid="{30C976CD-D9DF-40F8-B7BD-04104ACACB31}"/>
    <cellStyle name="Normal 3 192 2 3 2" xfId="17719" xr:uid="{91792C52-92B0-4611-ABFF-47DACC620EC2}"/>
    <cellStyle name="Normal 3 192 2 3 2 2" xfId="17720" xr:uid="{FC7B5A34-B2E1-4A9E-BB53-F672790024A0}"/>
    <cellStyle name="Normal 3 192 2 3 2 2 2" xfId="17721" xr:uid="{84030701-0BEF-4D69-B1B3-10BB45832700}"/>
    <cellStyle name="Normal 3 192 2 3 2 3" xfId="17722" xr:uid="{0D3E39AB-5017-4084-981C-BE82C0A99817}"/>
    <cellStyle name="Normal 3 192 2 3 3" xfId="17723" xr:uid="{68339FCD-F35C-44B3-8669-4A2547CC9F2B}"/>
    <cellStyle name="Normal 3 192 2 3 3 2" xfId="17724" xr:uid="{2994F720-F8F4-40E5-85B5-FCFAD6585C54}"/>
    <cellStyle name="Normal 3 192 2 3 3 2 2" xfId="17725" xr:uid="{421F356C-0178-45B2-AA53-45A99370B456}"/>
    <cellStyle name="Normal 3 192 2 3 3 3" xfId="17726" xr:uid="{AB0D6E82-B111-4B14-A829-E062FF86FE13}"/>
    <cellStyle name="Normal 3 192 2 3 4" xfId="17727" xr:uid="{C5996F88-C393-4306-967D-E65BC5404035}"/>
    <cellStyle name="Normal 3 192 2 3 4 2" xfId="17728" xr:uid="{2896FFC2-499D-4E96-A6BB-2181C2F49560}"/>
    <cellStyle name="Normal 3 192 2 3 5" xfId="17729" xr:uid="{B7CC301F-1AFA-458D-8FAD-39B656D3422A}"/>
    <cellStyle name="Normal 3 192 2 4" xfId="17730" xr:uid="{B4E64F86-48A2-43BD-AAAD-20C7BB38D567}"/>
    <cellStyle name="Normal 3 192 2 4 2" xfId="17731" xr:uid="{2F2601E3-5540-4DCB-8605-4921D2250E64}"/>
    <cellStyle name="Normal 3 192 2 4 2 2" xfId="17732" xr:uid="{4AC42751-8702-48EE-A273-656FB1D0F1DB}"/>
    <cellStyle name="Normal 3 192 2 4 2 2 2" xfId="17733" xr:uid="{25E5D0CB-4EB2-4A54-A22B-7E5FEBFE0D8F}"/>
    <cellStyle name="Normal 3 192 2 4 2 3" xfId="17734" xr:uid="{BA15DD02-E344-49E4-8CFC-EB1A0E48EBB9}"/>
    <cellStyle name="Normal 3 192 2 4 3" xfId="17735" xr:uid="{86C10416-D288-410A-BCF4-A6B2A3B29A81}"/>
    <cellStyle name="Normal 3 192 2 4 3 2" xfId="17736" xr:uid="{91E36D96-220A-46CC-A0AD-5EAA394C8808}"/>
    <cellStyle name="Normal 3 192 2 4 3 2 2" xfId="17737" xr:uid="{C6C74B68-ADD0-438F-BA6C-820D56BA19E1}"/>
    <cellStyle name="Normal 3 192 2 4 3 3" xfId="17738" xr:uid="{CAA50145-72BE-4903-A522-C52B668144D0}"/>
    <cellStyle name="Normal 3 192 2 4 4" xfId="17739" xr:uid="{870AC50F-AB2A-45BB-A94D-696D3FB1FC4C}"/>
    <cellStyle name="Normal 3 192 2 4 4 2" xfId="17740" xr:uid="{BF3F1BC6-2640-4703-966F-D95F9056BB22}"/>
    <cellStyle name="Normal 3 192 2 4 5" xfId="17741" xr:uid="{41DAB6DD-DE23-4BDA-9151-113400547554}"/>
    <cellStyle name="Normal 3 192 2 5" xfId="17742" xr:uid="{DEF8F0A3-C986-4999-AB0F-F6886D338AF7}"/>
    <cellStyle name="Normal 3 192 2 5 2" xfId="17743" xr:uid="{A16116DB-D20E-434F-9C93-06CA22AA3335}"/>
    <cellStyle name="Normal 3 192 2 5 2 2" xfId="17744" xr:uid="{FA88F185-2C7C-4B72-AC80-39439ED96E11}"/>
    <cellStyle name="Normal 3 192 2 5 3" xfId="17745" xr:uid="{F57E86CB-3396-4C5D-A96F-FBCDC1B4DD17}"/>
    <cellStyle name="Normal 3 192 2 6" xfId="17746" xr:uid="{A14B511E-FA52-4132-8B48-9F395B182509}"/>
    <cellStyle name="Normal 3 192 2 6 2" xfId="17747" xr:uid="{E5FA79BF-5AC5-4D00-97DE-A028E350D486}"/>
    <cellStyle name="Normal 3 192 2 6 2 2" xfId="17748" xr:uid="{7F860510-CD70-4583-A07E-1FD257F25BE6}"/>
    <cellStyle name="Normal 3 192 2 6 3" xfId="17749" xr:uid="{296A577F-6016-41FC-9A28-1847E3404955}"/>
    <cellStyle name="Normal 3 192 2 7" xfId="17750" xr:uid="{5EDE7FDF-F512-4875-9A58-6A3BC3478333}"/>
    <cellStyle name="Normal 3 192 2 7 2" xfId="17751" xr:uid="{BDB5C14F-B4B5-4266-9645-780CA5C3A744}"/>
    <cellStyle name="Normal 3 192 2 8" xfId="17752" xr:uid="{5798FCDD-9237-43AE-97FA-6A97D8217649}"/>
    <cellStyle name="Normal 3 192 2_15NS" xfId="17753" xr:uid="{4073FE57-061D-4F73-8FE2-641212CCC69D}"/>
    <cellStyle name="Normal 3 192 3" xfId="17754" xr:uid="{B94C3013-A34B-4799-A939-6676BA0B3D73}"/>
    <cellStyle name="Normal 3 192 3 2" xfId="17755" xr:uid="{E2DA1BD4-4A5D-45CB-91F4-8123C50A575A}"/>
    <cellStyle name="Normal 3 192 3 2 2" xfId="17756" xr:uid="{4978C92A-5FB0-405A-9BE9-2BACA60D5BD3}"/>
    <cellStyle name="Normal 3 192 3 2 2 2" xfId="17757" xr:uid="{6D2758C6-4E5D-4ED0-8241-96471C72FAFA}"/>
    <cellStyle name="Normal 3 192 3 2 3" xfId="17758" xr:uid="{D902A743-E794-448D-BB75-CE2B4A97ECA2}"/>
    <cellStyle name="Normal 3 192 3 3" xfId="17759" xr:uid="{2249D6E3-F2E8-47C9-9A00-B2993B98B653}"/>
    <cellStyle name="Normal 3 192 3 3 2" xfId="17760" xr:uid="{25241BFA-F46B-49DB-BA8E-1C3263D88C60}"/>
    <cellStyle name="Normal 3 192 3 3 2 2" xfId="17761" xr:uid="{49C2756D-AD70-4B63-BCCF-FE79BD54EDBA}"/>
    <cellStyle name="Normal 3 192 3 3 3" xfId="17762" xr:uid="{15818E29-8C9E-4D36-8016-0799AFB49E0D}"/>
    <cellStyle name="Normal 3 192 3 4" xfId="17763" xr:uid="{A3C208B9-0954-4DFE-B9E1-C7737CAE68D1}"/>
    <cellStyle name="Normal 3 192 3 4 2" xfId="17764" xr:uid="{690AA73E-BC56-460F-8866-C25B39961E53}"/>
    <cellStyle name="Normal 3 192 3 5" xfId="17765" xr:uid="{9B36ED2B-1004-4587-BBA1-83449376D3EB}"/>
    <cellStyle name="Normal 3 192 4" xfId="17766" xr:uid="{BFB0277C-F199-40A0-9031-F5139A8A9F36}"/>
    <cellStyle name="Normal 3 192 4 2" xfId="17767" xr:uid="{9AF2BA08-218D-42F0-BAAD-7648E530FA51}"/>
    <cellStyle name="Normal 3 192 4 2 2" xfId="17768" xr:uid="{80A9288A-9567-4654-8059-FF232296E7BA}"/>
    <cellStyle name="Normal 3 192 4 2 2 2" xfId="17769" xr:uid="{51DFC834-8FD0-47D6-A48A-FCBBE1DB808C}"/>
    <cellStyle name="Normal 3 192 4 2 3" xfId="17770" xr:uid="{E28A26FE-C7DB-434E-A557-89D2281774D2}"/>
    <cellStyle name="Normal 3 192 4 3" xfId="17771" xr:uid="{C4CABCDA-F4A7-4ECC-A01C-A2D107F720B8}"/>
    <cellStyle name="Normal 3 192 4 3 2" xfId="17772" xr:uid="{CBBCB58F-5FAD-4556-A76B-FC8304222D38}"/>
    <cellStyle name="Normal 3 192 4 3 2 2" xfId="17773" xr:uid="{E1F05645-0D61-4DE8-9B88-B8781255F2F5}"/>
    <cellStyle name="Normal 3 192 4 3 3" xfId="17774" xr:uid="{9EE131C9-C5B4-4ED5-987E-69796F1E914E}"/>
    <cellStyle name="Normal 3 192 4 4" xfId="17775" xr:uid="{C9F47730-A5AF-4C72-AA81-9F992556F436}"/>
    <cellStyle name="Normal 3 192 4 4 2" xfId="17776" xr:uid="{F1A656E3-0D53-4C1B-A479-72B874FDDD19}"/>
    <cellStyle name="Normal 3 192 4 5" xfId="17777" xr:uid="{57EB1655-DE8D-4E79-8CA0-9C98F6765946}"/>
    <cellStyle name="Normal 3 192 5" xfId="17778" xr:uid="{9AE28286-DA51-4F2A-9022-FC4694E8DB3B}"/>
    <cellStyle name="Normal 3 192 5 2" xfId="17779" xr:uid="{ACCCAD09-DA28-43F3-800E-E3C4CD7646C4}"/>
    <cellStyle name="Normal 3 192 5 2 2" xfId="17780" xr:uid="{2BF9C0B1-FCC2-4C86-930D-61E668219BAC}"/>
    <cellStyle name="Normal 3 192 5 2 2 2" xfId="17781" xr:uid="{636B9753-204C-488C-A7A4-0792CCFD7C5E}"/>
    <cellStyle name="Normal 3 192 5 2 3" xfId="17782" xr:uid="{A6530C1A-6F7E-4E7A-B4F3-265E28D9C589}"/>
    <cellStyle name="Normal 3 192 5 3" xfId="17783" xr:uid="{8A1524BA-4D79-4BF0-BFB9-FC7515D93A08}"/>
    <cellStyle name="Normal 3 192 5 3 2" xfId="17784" xr:uid="{95A6EECE-FDEA-4278-9B99-D49573B17B6C}"/>
    <cellStyle name="Normal 3 192 5 3 2 2" xfId="17785" xr:uid="{86F53F1D-C6E6-4D7C-8DC6-56CD06D64A3C}"/>
    <cellStyle name="Normal 3 192 5 3 3" xfId="17786" xr:uid="{310594FE-7033-4F77-97F6-B7015B4BEF8C}"/>
    <cellStyle name="Normal 3 192 5 4" xfId="17787" xr:uid="{7A5EA277-A7A1-4533-BB67-2929E80BF67F}"/>
    <cellStyle name="Normal 3 192 5 4 2" xfId="17788" xr:uid="{A307B95E-B5E7-438F-AE36-A8144FFD9471}"/>
    <cellStyle name="Normal 3 192 5 5" xfId="17789" xr:uid="{1EE070B1-B2E4-45F5-839D-6B6178879B20}"/>
    <cellStyle name="Normal 3 192 6" xfId="17790" xr:uid="{F4E3A2A4-16E0-4BC5-B11B-9618F4F18F3B}"/>
    <cellStyle name="Normal 3 192 6 2" xfId="17791" xr:uid="{CB3E61E5-2D07-478F-8046-86F83EEF9F2C}"/>
    <cellStyle name="Normal 3 192 6 2 2" xfId="17792" xr:uid="{473DA76E-051C-47ED-BF05-CC7BE7738294}"/>
    <cellStyle name="Normal 3 192 6 3" xfId="17793" xr:uid="{CB6341CF-7A93-479A-9EE5-282D8638056D}"/>
    <cellStyle name="Normal 3 192 7" xfId="17794" xr:uid="{822C0546-0555-4C67-B363-DAA8072D514F}"/>
    <cellStyle name="Normal 3 192 7 2" xfId="17795" xr:uid="{F4123E84-4BB9-4A20-B5C8-643BE96653FE}"/>
    <cellStyle name="Normal 3 192 7 2 2" xfId="17796" xr:uid="{3AB0C30A-4D2E-4755-8935-DDFC000123AC}"/>
    <cellStyle name="Normal 3 192 7 3" xfId="17797" xr:uid="{B08BA956-BAA7-4E3A-BB02-F386E749C392}"/>
    <cellStyle name="Normal 3 192 8" xfId="17798" xr:uid="{E61BC26D-1016-4965-8D2A-BA28D3717EC2}"/>
    <cellStyle name="Normal 3 192 8 2" xfId="17799" xr:uid="{9997361A-9679-41CE-8A08-A3B35E95F593}"/>
    <cellStyle name="Normal 3 192 9" xfId="17800" xr:uid="{073C9853-02F0-4AEB-8265-82E55111C4FC}"/>
    <cellStyle name="Normal 3 192_05DS" xfId="17801" xr:uid="{F9CE8064-440B-4A08-B33E-9E39D375A6D1}"/>
    <cellStyle name="Normal 3 193" xfId="17802" xr:uid="{CCD767FE-57BE-4C2E-B935-4B1ADE192174}"/>
    <cellStyle name="Normal 3 193 2" xfId="17803" xr:uid="{259B3D5C-264E-4F88-9ABA-D996F456E6E3}"/>
    <cellStyle name="Normal 3 193 2 2" xfId="17804" xr:uid="{8C5727AE-644E-47A1-80DA-E55F8402FF3A}"/>
    <cellStyle name="Normal 3 193 2 2 2" xfId="17805" xr:uid="{0B6FBAD2-8258-4ED8-95D1-9EDC2DE7E2E1}"/>
    <cellStyle name="Normal 3 193 2 2 2 2" xfId="17806" xr:uid="{12ED96CD-3916-446A-AAF3-0ACECBF198CF}"/>
    <cellStyle name="Normal 3 193 2 2 2 2 2" xfId="17807" xr:uid="{0774B5CA-356D-494D-B628-93E3CA182EEC}"/>
    <cellStyle name="Normal 3 193 2 2 2 3" xfId="17808" xr:uid="{EC98D1C5-E2C7-4788-AD6E-844E4BEC5CA5}"/>
    <cellStyle name="Normal 3 193 2 2 3" xfId="17809" xr:uid="{27AC586B-80FD-4754-B317-E306E07CC59C}"/>
    <cellStyle name="Normal 3 193 2 2 3 2" xfId="17810" xr:uid="{C5F15A1E-C317-4189-A465-EC40790B93CB}"/>
    <cellStyle name="Normal 3 193 2 2 3 2 2" xfId="17811" xr:uid="{A56A61F7-AC73-4AEF-9902-0C0FB741FAA7}"/>
    <cellStyle name="Normal 3 193 2 2 3 3" xfId="17812" xr:uid="{0F5958D8-CBFB-4878-B0A1-EDE7F4708A1B}"/>
    <cellStyle name="Normal 3 193 2 2 4" xfId="17813" xr:uid="{BA528381-8C19-4AA1-93C3-F293E7CA46BB}"/>
    <cellStyle name="Normal 3 193 2 2 4 2" xfId="17814" xr:uid="{227C4CA4-3F43-4283-ADC3-6B1C91243DCF}"/>
    <cellStyle name="Normal 3 193 2 2 5" xfId="17815" xr:uid="{935D1603-07D6-4850-AA8C-EEF47A8BB9C4}"/>
    <cellStyle name="Normal 3 193 2 3" xfId="17816" xr:uid="{822A1033-BFB4-4834-BBD2-2CAF246774CE}"/>
    <cellStyle name="Normal 3 193 2 3 2" xfId="17817" xr:uid="{72E1C5AB-6B0C-4B93-97E8-E5D2EA008D11}"/>
    <cellStyle name="Normal 3 193 2 3 2 2" xfId="17818" xr:uid="{F54C16D1-B4BD-49F7-9AF2-BCADEFD81CEF}"/>
    <cellStyle name="Normal 3 193 2 3 2 2 2" xfId="17819" xr:uid="{771C1823-A29B-4A30-9F4C-530C33F71E82}"/>
    <cellStyle name="Normal 3 193 2 3 2 3" xfId="17820" xr:uid="{62BB9D9C-169B-487A-8045-F619391F9C99}"/>
    <cellStyle name="Normal 3 193 2 3 3" xfId="17821" xr:uid="{C11B9E32-454D-415E-85AD-B50A15718187}"/>
    <cellStyle name="Normal 3 193 2 3 3 2" xfId="17822" xr:uid="{91FE64A2-C7A6-43DF-902F-38B8B70CD63E}"/>
    <cellStyle name="Normal 3 193 2 3 3 2 2" xfId="17823" xr:uid="{B47B3EB4-AF52-4CA5-B3BA-BA67D805CC5D}"/>
    <cellStyle name="Normal 3 193 2 3 3 3" xfId="17824" xr:uid="{57603E4A-A14C-409A-AC7D-FDFB23A1C95D}"/>
    <cellStyle name="Normal 3 193 2 3 4" xfId="17825" xr:uid="{B9C6A0BE-E12E-449E-80A0-F1C3232E1C77}"/>
    <cellStyle name="Normal 3 193 2 3 4 2" xfId="17826" xr:uid="{F95D1F7A-C0C5-4701-95DF-86F4CFF7C383}"/>
    <cellStyle name="Normal 3 193 2 3 5" xfId="17827" xr:uid="{F050433E-1EAF-486E-8D78-B7D11654B4FB}"/>
    <cellStyle name="Normal 3 193 2 4" xfId="17828" xr:uid="{1ED350CE-25EC-4FE7-8696-7E07DEFC2E03}"/>
    <cellStyle name="Normal 3 193 2 4 2" xfId="17829" xr:uid="{9373153E-7CB4-40F7-9A65-5DA44C31EE62}"/>
    <cellStyle name="Normal 3 193 2 4 2 2" xfId="17830" xr:uid="{4E2A2B9C-7E7E-4D0D-8DE3-DF83AAD6386F}"/>
    <cellStyle name="Normal 3 193 2 4 2 2 2" xfId="17831" xr:uid="{7E840D34-447B-47CF-BE83-2B3F0E94E43E}"/>
    <cellStyle name="Normal 3 193 2 4 2 3" xfId="17832" xr:uid="{41DDCB8E-2541-4A79-A984-1243BA7C88CF}"/>
    <cellStyle name="Normal 3 193 2 4 3" xfId="17833" xr:uid="{2E4E1731-0396-4335-864B-0B30578DB5C3}"/>
    <cellStyle name="Normal 3 193 2 4 3 2" xfId="17834" xr:uid="{80E33619-BA83-484B-A860-39F8BF8E9CC3}"/>
    <cellStyle name="Normal 3 193 2 4 3 2 2" xfId="17835" xr:uid="{1C61421F-563A-49FE-88D3-2B3D0E4B866A}"/>
    <cellStyle name="Normal 3 193 2 4 3 3" xfId="17836" xr:uid="{61302F3B-E79D-4187-B285-C1C122BB107E}"/>
    <cellStyle name="Normal 3 193 2 4 4" xfId="17837" xr:uid="{FD42F1A1-61CC-4572-AEDF-CB24A6E11AC0}"/>
    <cellStyle name="Normal 3 193 2 4 4 2" xfId="17838" xr:uid="{B049ACB4-36F3-4423-A3AF-062E51DD9D95}"/>
    <cellStyle name="Normal 3 193 2 4 5" xfId="17839" xr:uid="{31C5C30E-68B3-4219-8953-40FF20B5E23B}"/>
    <cellStyle name="Normal 3 193 2 5" xfId="17840" xr:uid="{A54EC0AC-2771-49AE-93DB-60C8CFC63ECB}"/>
    <cellStyle name="Normal 3 193 2 5 2" xfId="17841" xr:uid="{4B252A6C-038D-4563-BE94-8579AD992F2E}"/>
    <cellStyle name="Normal 3 193 2 5 2 2" xfId="17842" xr:uid="{6FB229C4-EAFD-4D8E-9298-CBDC086B5D79}"/>
    <cellStyle name="Normal 3 193 2 5 3" xfId="17843" xr:uid="{750FEB98-6010-4E68-9006-DE0EB7CB5507}"/>
    <cellStyle name="Normal 3 193 2 6" xfId="17844" xr:uid="{E48EF01E-712A-43CE-A773-6DE963BA93BB}"/>
    <cellStyle name="Normal 3 193 2 6 2" xfId="17845" xr:uid="{0AC31AC1-2317-4C41-A655-66E7967EB74B}"/>
    <cellStyle name="Normal 3 193 2 6 2 2" xfId="17846" xr:uid="{ED428316-6A6F-407A-8E07-3871757A482F}"/>
    <cellStyle name="Normal 3 193 2 6 3" xfId="17847" xr:uid="{753970B3-CFF1-4252-AED5-D457CCA8EB0D}"/>
    <cellStyle name="Normal 3 193 2 7" xfId="17848" xr:uid="{3E156420-D624-4127-B239-77F61545250E}"/>
    <cellStyle name="Normal 3 193 2 7 2" xfId="17849" xr:uid="{AE7F2CB9-EF3D-4D77-98BE-A09494F2BAC3}"/>
    <cellStyle name="Normal 3 193 2 8" xfId="17850" xr:uid="{FAEE6C48-3280-45DD-971F-6CEDF7242CFD}"/>
    <cellStyle name="Normal 3 193 2_15NS" xfId="17851" xr:uid="{B741EEBA-56AA-4C21-9A30-30CC58BAEF24}"/>
    <cellStyle name="Normal 3 193 3" xfId="17852" xr:uid="{DC01315E-BFBC-4F04-BB2D-93A791BA90B6}"/>
    <cellStyle name="Normal 3 193 3 2" xfId="17853" xr:uid="{BBF16435-99FE-472C-AF09-1E2AE590D561}"/>
    <cellStyle name="Normal 3 193 3 2 2" xfId="17854" xr:uid="{C4D7D4B3-66ED-4055-BA3C-02CF50141637}"/>
    <cellStyle name="Normal 3 193 3 2 2 2" xfId="17855" xr:uid="{5AEA627C-784D-40DE-9D93-3AAB6A1E455A}"/>
    <cellStyle name="Normal 3 193 3 2 3" xfId="17856" xr:uid="{528ADD2D-5D94-4291-B139-F5B970C918FF}"/>
    <cellStyle name="Normal 3 193 3 3" xfId="17857" xr:uid="{3480BC11-9A36-4F98-BB40-E720D5953B6B}"/>
    <cellStyle name="Normal 3 193 3 3 2" xfId="17858" xr:uid="{2AB70809-EE7E-4625-A749-8D7FD37E9E04}"/>
    <cellStyle name="Normal 3 193 3 3 2 2" xfId="17859" xr:uid="{A7DD1B04-A1A9-4048-BF2B-76EC14B49F18}"/>
    <cellStyle name="Normal 3 193 3 3 3" xfId="17860" xr:uid="{362DF921-BBF2-43CC-BCE1-10BF8F022351}"/>
    <cellStyle name="Normal 3 193 3 4" xfId="17861" xr:uid="{39E7CE41-5ACA-461D-80B1-064500FBE737}"/>
    <cellStyle name="Normal 3 193 3 4 2" xfId="17862" xr:uid="{E44CB60F-7397-4CF5-9856-5C7B2993E004}"/>
    <cellStyle name="Normal 3 193 3 5" xfId="17863" xr:uid="{BA27D8A0-5D91-4280-9D9B-7FF5B6C820B3}"/>
    <cellStyle name="Normal 3 193 4" xfId="17864" xr:uid="{5723E4F4-8516-4909-A39E-A37F8667FD8E}"/>
    <cellStyle name="Normal 3 193 4 2" xfId="17865" xr:uid="{93811DB8-3A7E-44CA-BD9B-38B6A89DA00A}"/>
    <cellStyle name="Normal 3 193 4 2 2" xfId="17866" xr:uid="{A1BBDFFC-7C96-498C-8172-47ADEDE6BF2A}"/>
    <cellStyle name="Normal 3 193 4 2 2 2" xfId="17867" xr:uid="{CFB68AB3-8B36-4C2D-A62D-ACCB5BEA55B4}"/>
    <cellStyle name="Normal 3 193 4 2 3" xfId="17868" xr:uid="{A8E04A14-A532-460B-866B-426035A708D3}"/>
    <cellStyle name="Normal 3 193 4 3" xfId="17869" xr:uid="{14361F90-9F46-4062-9E8B-0AB149D94B64}"/>
    <cellStyle name="Normal 3 193 4 3 2" xfId="17870" xr:uid="{E47184BD-8E89-4A2E-B22C-89473AD43933}"/>
    <cellStyle name="Normal 3 193 4 3 2 2" xfId="17871" xr:uid="{6CD42002-DB8F-4F6B-9CFA-B75E25DE9693}"/>
    <cellStyle name="Normal 3 193 4 3 3" xfId="17872" xr:uid="{6CC1E534-6295-47AB-AB0F-DC4D9BEC089D}"/>
    <cellStyle name="Normal 3 193 4 4" xfId="17873" xr:uid="{230AC4F5-4B5E-4FA0-BCD0-7BC767050600}"/>
    <cellStyle name="Normal 3 193 4 4 2" xfId="17874" xr:uid="{192DE791-497F-4120-AA27-BB360B7A22CC}"/>
    <cellStyle name="Normal 3 193 4 5" xfId="17875" xr:uid="{967A752C-79C0-419B-B783-41C198F39C62}"/>
    <cellStyle name="Normal 3 193 5" xfId="17876" xr:uid="{AE6E878D-771B-4399-9037-E065FC4D404D}"/>
    <cellStyle name="Normal 3 193 5 2" xfId="17877" xr:uid="{E92A6A9F-BF53-4281-8BC9-196CCE9DFED9}"/>
    <cellStyle name="Normal 3 193 5 2 2" xfId="17878" xr:uid="{58EC97E8-027B-4FA1-8C4B-BA4DFEA6EB99}"/>
    <cellStyle name="Normal 3 193 5 2 2 2" xfId="17879" xr:uid="{B42E5107-4EAD-4205-8811-6D3C6133C890}"/>
    <cellStyle name="Normal 3 193 5 2 3" xfId="17880" xr:uid="{C13BEBC6-BB58-4481-BAC1-780EF770E1B2}"/>
    <cellStyle name="Normal 3 193 5 3" xfId="17881" xr:uid="{D96F9F4B-6767-4414-9478-1E46BD5E5253}"/>
    <cellStyle name="Normal 3 193 5 3 2" xfId="17882" xr:uid="{02DC96E3-268E-4082-B96A-A8D3942C6FB8}"/>
    <cellStyle name="Normal 3 193 5 3 2 2" xfId="17883" xr:uid="{C441766C-99AB-49FE-9FCA-2A763B6F738B}"/>
    <cellStyle name="Normal 3 193 5 3 3" xfId="17884" xr:uid="{C5349932-ACA6-4837-A181-E4DCF6FD3CC5}"/>
    <cellStyle name="Normal 3 193 5 4" xfId="17885" xr:uid="{609075C3-6354-49BB-809B-1B6F2FEDD491}"/>
    <cellStyle name="Normal 3 193 5 4 2" xfId="17886" xr:uid="{3E480619-BA56-4AB5-AA16-EB9908033D40}"/>
    <cellStyle name="Normal 3 193 5 5" xfId="17887" xr:uid="{37BBF60F-C267-41DE-BC1C-EE36368E6F4E}"/>
    <cellStyle name="Normal 3 193 6" xfId="17888" xr:uid="{EC380EE8-89E9-47D7-8848-E61039FF42F7}"/>
    <cellStyle name="Normal 3 193 6 2" xfId="17889" xr:uid="{D7B29840-E204-4A07-8D42-4BC4A5EF3CCB}"/>
    <cellStyle name="Normal 3 193 6 2 2" xfId="17890" xr:uid="{5696228A-1B83-4CDA-AAC0-F3AB94845625}"/>
    <cellStyle name="Normal 3 193 6 3" xfId="17891" xr:uid="{981B8E84-B33C-43C8-BB7B-B89F7C6E7B47}"/>
    <cellStyle name="Normal 3 193 7" xfId="17892" xr:uid="{15D681F2-5E2B-43EB-8C90-4B59CF5DEF98}"/>
    <cellStyle name="Normal 3 193 7 2" xfId="17893" xr:uid="{4108435B-5E85-42E5-88C9-747600A69579}"/>
    <cellStyle name="Normal 3 193 7 2 2" xfId="17894" xr:uid="{A2E72D83-AF30-46C8-9481-FFACC8D96F9B}"/>
    <cellStyle name="Normal 3 193 7 3" xfId="17895" xr:uid="{C61221FE-A393-4B1C-8496-3DA6FADCD088}"/>
    <cellStyle name="Normal 3 193 8" xfId="17896" xr:uid="{894FA8CD-0D03-4022-AAD5-95E0343CA0E1}"/>
    <cellStyle name="Normal 3 193 8 2" xfId="17897" xr:uid="{7ECC221F-B671-4D96-A671-1AEA809BCB55}"/>
    <cellStyle name="Normal 3 193 9" xfId="17898" xr:uid="{ED397015-A9B8-4EA9-A9F8-5F4DD72D6E89}"/>
    <cellStyle name="Normal 3 193_05DS" xfId="17899" xr:uid="{BD61C976-2F49-4BC6-B7B2-17D2A9FF13B8}"/>
    <cellStyle name="Normal 3 194" xfId="17900" xr:uid="{0D29CF12-4CBD-4F1D-9C73-85A2326300E0}"/>
    <cellStyle name="Normal 3 194 2" xfId="17901" xr:uid="{6D8E660B-21EA-477E-9F3C-E70E20D3A7C8}"/>
    <cellStyle name="Normal 3 194 2 2" xfId="17902" xr:uid="{AE955790-DB04-4D77-A5FC-FD879C506988}"/>
    <cellStyle name="Normal 3 194 2 2 2" xfId="17903" xr:uid="{28F2C485-0325-41F6-B907-B10A8569FFA4}"/>
    <cellStyle name="Normal 3 194 2 2 2 2" xfId="17904" xr:uid="{602F6F0B-5E51-4B13-8790-167B65AC141E}"/>
    <cellStyle name="Normal 3 194 2 2 2 2 2" xfId="17905" xr:uid="{C777F49B-F66D-4EE5-8FC4-58D9E478DCC8}"/>
    <cellStyle name="Normal 3 194 2 2 2 3" xfId="17906" xr:uid="{B0442C9D-12DC-4527-8B5C-C5101752D160}"/>
    <cellStyle name="Normal 3 194 2 2 3" xfId="17907" xr:uid="{5D3FE069-D041-4D36-B72A-C262FE4A5E31}"/>
    <cellStyle name="Normal 3 194 2 2 3 2" xfId="17908" xr:uid="{0D01881F-4B00-4358-AEF6-E01A70286CAB}"/>
    <cellStyle name="Normal 3 194 2 2 3 2 2" xfId="17909" xr:uid="{240E193B-0D66-4142-8F14-FA09ECC85F16}"/>
    <cellStyle name="Normal 3 194 2 2 3 3" xfId="17910" xr:uid="{661F99CA-4D92-4445-9BB5-C0D52CE7D8CB}"/>
    <cellStyle name="Normal 3 194 2 2 4" xfId="17911" xr:uid="{F61C1BA2-C8FD-4F10-83C5-44B10852FDF9}"/>
    <cellStyle name="Normal 3 194 2 2 4 2" xfId="17912" xr:uid="{B4CA4104-864E-4D6B-87C7-A94E82ABEFCE}"/>
    <cellStyle name="Normal 3 194 2 2 5" xfId="17913" xr:uid="{8738BA8A-F728-44EC-8DB5-A78ACAE06AAF}"/>
    <cellStyle name="Normal 3 194 2 3" xfId="17914" xr:uid="{AA1FCD35-06E3-438A-817D-F92C77FE46EA}"/>
    <cellStyle name="Normal 3 194 2 3 2" xfId="17915" xr:uid="{A248CA05-E677-45CE-99BC-8601912B58A8}"/>
    <cellStyle name="Normal 3 194 2 3 2 2" xfId="17916" xr:uid="{2262AE7F-26AE-44F8-88A1-7F9D2B8F74FF}"/>
    <cellStyle name="Normal 3 194 2 3 2 2 2" xfId="17917" xr:uid="{DC222961-3106-4754-96C5-3EEAE192B0E4}"/>
    <cellStyle name="Normal 3 194 2 3 2 3" xfId="17918" xr:uid="{2BD987AB-3064-4BFD-881D-555A15848C59}"/>
    <cellStyle name="Normal 3 194 2 3 3" xfId="17919" xr:uid="{E8C8FEDB-C96C-43DB-B6AE-7EE9CAF7D879}"/>
    <cellStyle name="Normal 3 194 2 3 3 2" xfId="17920" xr:uid="{8CB75965-BD61-423B-B402-9C3FF8817A9E}"/>
    <cellStyle name="Normal 3 194 2 3 3 2 2" xfId="17921" xr:uid="{F9B7184D-2A70-4E54-84D1-6E84E34BFFE1}"/>
    <cellStyle name="Normal 3 194 2 3 3 3" xfId="17922" xr:uid="{E46B70CC-BEF8-4226-A6F2-3584CAD816A0}"/>
    <cellStyle name="Normal 3 194 2 3 4" xfId="17923" xr:uid="{A9919197-3FF3-402E-A551-F1D0991C5CF1}"/>
    <cellStyle name="Normal 3 194 2 3 4 2" xfId="17924" xr:uid="{79CAEE8E-1017-4C3E-A169-061115464EBB}"/>
    <cellStyle name="Normal 3 194 2 3 5" xfId="17925" xr:uid="{CEF4974C-08E5-489B-9ADC-F6404442B7EA}"/>
    <cellStyle name="Normal 3 194 2 4" xfId="17926" xr:uid="{E2CF4D9D-E677-4C31-9808-694A7D1A5129}"/>
    <cellStyle name="Normal 3 194 2 4 2" xfId="17927" xr:uid="{A1414A4F-8F70-4CA9-B90E-AE0724CF280E}"/>
    <cellStyle name="Normal 3 194 2 4 2 2" xfId="17928" xr:uid="{435D7FCE-1E4B-43DD-A95F-B5B3C27E742D}"/>
    <cellStyle name="Normal 3 194 2 4 2 2 2" xfId="17929" xr:uid="{D88864E9-4392-40A3-B53F-766786A59A1A}"/>
    <cellStyle name="Normal 3 194 2 4 2 3" xfId="17930" xr:uid="{BBC1C330-614F-44BB-9B77-EB5AEDB39294}"/>
    <cellStyle name="Normal 3 194 2 4 3" xfId="17931" xr:uid="{596EB164-A4A0-47BA-B4C4-57F1D9F6C093}"/>
    <cellStyle name="Normal 3 194 2 4 3 2" xfId="17932" xr:uid="{60794407-542C-4654-837A-C9CB7BDF7839}"/>
    <cellStyle name="Normal 3 194 2 4 3 2 2" xfId="17933" xr:uid="{1E67E0B9-48EE-4C79-9881-3EC7919C8210}"/>
    <cellStyle name="Normal 3 194 2 4 3 3" xfId="17934" xr:uid="{D25377EC-03DA-40F8-B193-AF26F5FB67DB}"/>
    <cellStyle name="Normal 3 194 2 4 4" xfId="17935" xr:uid="{4DF2E911-DEE4-4501-97DF-D127A3BBE239}"/>
    <cellStyle name="Normal 3 194 2 4 4 2" xfId="17936" xr:uid="{3DA6313A-42C6-4A3B-800B-63555B65BBED}"/>
    <cellStyle name="Normal 3 194 2 4 5" xfId="17937" xr:uid="{B7805AC3-0970-4B74-ADCF-6B580E096B9D}"/>
    <cellStyle name="Normal 3 194 2 5" xfId="17938" xr:uid="{5169B8CA-D78E-45B0-AD32-7D5C69480919}"/>
    <cellStyle name="Normal 3 194 2 5 2" xfId="17939" xr:uid="{706BFE24-E737-4129-91DA-752348C88063}"/>
    <cellStyle name="Normal 3 194 2 5 2 2" xfId="17940" xr:uid="{42743D31-B6D8-4667-9E67-98D500EDCDC3}"/>
    <cellStyle name="Normal 3 194 2 5 3" xfId="17941" xr:uid="{AF93CA91-6CFB-4305-A789-9F1E607E5434}"/>
    <cellStyle name="Normal 3 194 2 6" xfId="17942" xr:uid="{0A0ACC22-0993-4826-A19E-5F40660965B6}"/>
    <cellStyle name="Normal 3 194 2 6 2" xfId="17943" xr:uid="{F3458C16-742C-43F1-986A-D91C72381350}"/>
    <cellStyle name="Normal 3 194 2 6 2 2" xfId="17944" xr:uid="{6D0937E0-DCC8-4059-A8FE-FCE5A36B86CB}"/>
    <cellStyle name="Normal 3 194 2 6 3" xfId="17945" xr:uid="{8A43EE70-5EC8-4A62-BEB8-81EED9D9BA22}"/>
    <cellStyle name="Normal 3 194 2 7" xfId="17946" xr:uid="{B6FCFDFE-0336-4627-80E1-50D722D15D6A}"/>
    <cellStyle name="Normal 3 194 2 7 2" xfId="17947" xr:uid="{D17D7348-DBA9-4C49-B59D-6D8431A441A4}"/>
    <cellStyle name="Normal 3 194 2 8" xfId="17948" xr:uid="{6D4390B6-41AA-42CB-B670-66957C6F5050}"/>
    <cellStyle name="Normal 3 194 2_15NS" xfId="17949" xr:uid="{2BFC9661-8666-4870-A9CC-3366F18E387B}"/>
    <cellStyle name="Normal 3 194 3" xfId="17950" xr:uid="{DA5569F6-5B05-40E7-A2E8-999B9B240752}"/>
    <cellStyle name="Normal 3 194 3 2" xfId="17951" xr:uid="{5D984DB0-DD5A-47D4-BB9A-F6B0BB79AFD0}"/>
    <cellStyle name="Normal 3 194 3 2 2" xfId="17952" xr:uid="{92FA081E-5617-41FD-9267-8FD6E92EC8D5}"/>
    <cellStyle name="Normal 3 194 3 2 2 2" xfId="17953" xr:uid="{EBF75C10-97AA-462C-960A-B7A0337D25ED}"/>
    <cellStyle name="Normal 3 194 3 2 3" xfId="17954" xr:uid="{9E3C7555-324C-458F-AFC1-69E93A498843}"/>
    <cellStyle name="Normal 3 194 3 3" xfId="17955" xr:uid="{36573F04-69D5-44D8-94B5-177D01DD88F5}"/>
    <cellStyle name="Normal 3 194 3 3 2" xfId="17956" xr:uid="{11ED04E5-BA23-48AD-AF5B-00D96DED6F7E}"/>
    <cellStyle name="Normal 3 194 3 3 2 2" xfId="17957" xr:uid="{899E1B0E-9BFD-45EF-9D18-CE3B1120AEDF}"/>
    <cellStyle name="Normal 3 194 3 3 3" xfId="17958" xr:uid="{4AC84D11-5D6A-43BB-AA59-6A28FEFE7B64}"/>
    <cellStyle name="Normal 3 194 3 4" xfId="17959" xr:uid="{1FFC628A-2E17-44D8-91D7-31EE43823C18}"/>
    <cellStyle name="Normal 3 194 3 4 2" xfId="17960" xr:uid="{E2EC135E-9628-4DA5-ACF1-38D6840EE267}"/>
    <cellStyle name="Normal 3 194 3 5" xfId="17961" xr:uid="{905366BA-CBAF-4201-B2E0-35BC52AA2360}"/>
    <cellStyle name="Normal 3 194 4" xfId="17962" xr:uid="{F18B9B94-5D12-4070-8107-5B34D4DFEDAA}"/>
    <cellStyle name="Normal 3 194 4 2" xfId="17963" xr:uid="{7E288C54-CF83-402F-8672-1FB4AE707370}"/>
    <cellStyle name="Normal 3 194 4 2 2" xfId="17964" xr:uid="{91FC2150-C493-4EEA-A614-E37510F6F9AB}"/>
    <cellStyle name="Normal 3 194 4 2 2 2" xfId="17965" xr:uid="{30606074-C0CB-4937-AA24-3B3DE98DB762}"/>
    <cellStyle name="Normal 3 194 4 2 3" xfId="17966" xr:uid="{BDA97E0C-609B-477A-A7B3-A142B2C4C574}"/>
    <cellStyle name="Normal 3 194 4 3" xfId="17967" xr:uid="{B04E511E-F6F2-42D4-AA7F-308A6C0D3E3D}"/>
    <cellStyle name="Normal 3 194 4 3 2" xfId="17968" xr:uid="{72ACDE79-4D52-494C-A95B-A032A1B50876}"/>
    <cellStyle name="Normal 3 194 4 3 2 2" xfId="17969" xr:uid="{09B00972-A329-40F7-99A6-254BEB6294C4}"/>
    <cellStyle name="Normal 3 194 4 3 3" xfId="17970" xr:uid="{5D0ACE5C-D71A-4BC6-986E-8DE47347208B}"/>
    <cellStyle name="Normal 3 194 4 4" xfId="17971" xr:uid="{2B0E2713-B7BD-4039-B72D-3E7F8C550D30}"/>
    <cellStyle name="Normal 3 194 4 4 2" xfId="17972" xr:uid="{101A9C5A-6B9D-4718-A3CA-909A727C016C}"/>
    <cellStyle name="Normal 3 194 4 5" xfId="17973" xr:uid="{02B2B7E2-D630-4E55-9399-93795D627508}"/>
    <cellStyle name="Normal 3 194 5" xfId="17974" xr:uid="{D1EA56F6-F4B5-45E0-8441-8ECE4732EE61}"/>
    <cellStyle name="Normal 3 194 5 2" xfId="17975" xr:uid="{18EC7DED-18D7-4746-BAB4-1CB1AE614F23}"/>
    <cellStyle name="Normal 3 194 5 2 2" xfId="17976" xr:uid="{01230FD2-CF5E-4AAA-93EE-BD4B10AD1CD1}"/>
    <cellStyle name="Normal 3 194 5 2 2 2" xfId="17977" xr:uid="{45154943-41DE-45E0-8A15-2F702117DF9F}"/>
    <cellStyle name="Normal 3 194 5 2 3" xfId="17978" xr:uid="{9464A45D-97C1-49C5-8BAF-4A5603BC58D8}"/>
    <cellStyle name="Normal 3 194 5 3" xfId="17979" xr:uid="{3F67AD33-D730-47E2-A227-20E16D70DF35}"/>
    <cellStyle name="Normal 3 194 5 3 2" xfId="17980" xr:uid="{E5481A1F-15A3-44B0-A3F9-8D51B41FF5AD}"/>
    <cellStyle name="Normal 3 194 5 3 2 2" xfId="17981" xr:uid="{10B620EE-23F3-46A0-ADB0-425528387109}"/>
    <cellStyle name="Normal 3 194 5 3 3" xfId="17982" xr:uid="{C5B2AA68-992C-434E-9212-29952BFF09C0}"/>
    <cellStyle name="Normal 3 194 5 4" xfId="17983" xr:uid="{BCF03C25-47D0-44B6-95A9-83F5E44FBF9F}"/>
    <cellStyle name="Normal 3 194 5 4 2" xfId="17984" xr:uid="{DAA4570B-67E0-4D17-A83D-9A0B510DFD6F}"/>
    <cellStyle name="Normal 3 194 5 5" xfId="17985" xr:uid="{617F00AF-2305-473A-8424-77AEAB12D187}"/>
    <cellStyle name="Normal 3 194 6" xfId="17986" xr:uid="{9E134CC4-BC5B-4020-A4AB-FD04C6916568}"/>
    <cellStyle name="Normal 3 194 6 2" xfId="17987" xr:uid="{45078302-C374-4D5D-9637-E2C5EDC4B6BA}"/>
    <cellStyle name="Normal 3 194 6 2 2" xfId="17988" xr:uid="{41B91110-B604-445E-94AF-AA36C6EE2E67}"/>
    <cellStyle name="Normal 3 194 6 3" xfId="17989" xr:uid="{1B67AAC3-38AA-440C-A8B0-B978376F729C}"/>
    <cellStyle name="Normal 3 194 7" xfId="17990" xr:uid="{AEA44746-BA33-4E6B-9845-A63350A9DB8C}"/>
    <cellStyle name="Normal 3 194 7 2" xfId="17991" xr:uid="{8B145325-9C78-4265-874D-0ADD8971CC0E}"/>
    <cellStyle name="Normal 3 194 7 2 2" xfId="17992" xr:uid="{1CBE5506-5453-4295-9D2A-108302FCAD71}"/>
    <cellStyle name="Normal 3 194 7 3" xfId="17993" xr:uid="{7BF5D4BA-9583-4BA6-87DC-40AAFD3CD016}"/>
    <cellStyle name="Normal 3 194 8" xfId="17994" xr:uid="{4C5F174C-4A52-46F5-ACA8-04E88D2C7800}"/>
    <cellStyle name="Normal 3 194 8 2" xfId="17995" xr:uid="{A2D8F5D2-0B89-4B0B-B847-A1545F7A3034}"/>
    <cellStyle name="Normal 3 194 9" xfId="17996" xr:uid="{C406C2D4-2424-4007-9D86-9B78E8AB1490}"/>
    <cellStyle name="Normal 3 194_05DS" xfId="17997" xr:uid="{A6AB6694-9EC8-4AF4-B08D-D8FC9EC52D25}"/>
    <cellStyle name="Normal 3 195" xfId="17998" xr:uid="{A2F8BEFC-9C09-45E5-8B30-9BDAAD4883B1}"/>
    <cellStyle name="Normal 3 195 2" xfId="17999" xr:uid="{7021975E-9FA9-4138-9042-E63C90BD6C75}"/>
    <cellStyle name="Normal 3 195 2 2" xfId="18000" xr:uid="{3BB3DBCA-93B0-451C-9103-0F9467407366}"/>
    <cellStyle name="Normal 3 195 2 2 2" xfId="18001" xr:uid="{250BC81E-8549-4BBA-99C2-D2D1742310B7}"/>
    <cellStyle name="Normal 3 195 2 2 2 2" xfId="18002" xr:uid="{C38EFE51-ED03-4EC8-ABCA-01B46B131234}"/>
    <cellStyle name="Normal 3 195 2 2 2 2 2" xfId="18003" xr:uid="{6CFF635F-FCC2-4C61-A95D-D4B470DF4948}"/>
    <cellStyle name="Normal 3 195 2 2 2 3" xfId="18004" xr:uid="{1F0300F4-9984-4430-AC98-ACDB97760E49}"/>
    <cellStyle name="Normal 3 195 2 2 3" xfId="18005" xr:uid="{9A9D0A2A-D2CA-4A3D-8B10-8F7ADDC0608A}"/>
    <cellStyle name="Normal 3 195 2 2 3 2" xfId="18006" xr:uid="{0BEB2A95-07E8-4887-BC44-B9A389316F55}"/>
    <cellStyle name="Normal 3 195 2 2 3 2 2" xfId="18007" xr:uid="{93146E45-9231-4AB2-8346-13ED03A99C42}"/>
    <cellStyle name="Normal 3 195 2 2 3 3" xfId="18008" xr:uid="{DBBBEEC4-A1EC-4AC8-9611-B2049976EA54}"/>
    <cellStyle name="Normal 3 195 2 2 4" xfId="18009" xr:uid="{C748024E-269C-415C-8523-E4B4EBF3375D}"/>
    <cellStyle name="Normal 3 195 2 2 4 2" xfId="18010" xr:uid="{2A41472D-418E-456C-942F-CD3615951995}"/>
    <cellStyle name="Normal 3 195 2 2 5" xfId="18011" xr:uid="{ADFF1CCE-0A3D-420F-8E2F-88D538D6D9AB}"/>
    <cellStyle name="Normal 3 195 2 3" xfId="18012" xr:uid="{9891AD4F-65D4-46FA-8EF2-50CF538C92AB}"/>
    <cellStyle name="Normal 3 195 2 3 2" xfId="18013" xr:uid="{47038D51-A926-499A-B987-6CF79D680AC9}"/>
    <cellStyle name="Normal 3 195 2 3 2 2" xfId="18014" xr:uid="{7F3F4F89-5DB0-4712-9F19-D834578E8E4F}"/>
    <cellStyle name="Normal 3 195 2 3 2 2 2" xfId="18015" xr:uid="{16EF3B4F-92E0-469D-AC64-D299CD781F96}"/>
    <cellStyle name="Normal 3 195 2 3 2 3" xfId="18016" xr:uid="{974F0BC0-D520-495A-AA60-B65EFA37A74B}"/>
    <cellStyle name="Normal 3 195 2 3 3" xfId="18017" xr:uid="{60A424DB-A8E8-4DCC-9E38-D0C2149E0C4E}"/>
    <cellStyle name="Normal 3 195 2 3 3 2" xfId="18018" xr:uid="{3A98C399-3FB0-444B-BCEA-909D4DD4635E}"/>
    <cellStyle name="Normal 3 195 2 3 3 2 2" xfId="18019" xr:uid="{82EF3AC4-40DE-4A8E-BB29-6D3C8AEE5C91}"/>
    <cellStyle name="Normal 3 195 2 3 3 3" xfId="18020" xr:uid="{10E02163-9CDE-41EB-84C1-15ADF82781C7}"/>
    <cellStyle name="Normal 3 195 2 3 4" xfId="18021" xr:uid="{9DC57F21-6296-476A-8574-69713E18F41C}"/>
    <cellStyle name="Normal 3 195 2 3 4 2" xfId="18022" xr:uid="{3B19E33A-D437-4257-958C-39085AA26674}"/>
    <cellStyle name="Normal 3 195 2 3 5" xfId="18023" xr:uid="{9BB391F5-950E-49C8-9FB0-7858E01B568D}"/>
    <cellStyle name="Normal 3 195 2 4" xfId="18024" xr:uid="{1047F91A-284E-4405-8F92-5A5A4BD72479}"/>
    <cellStyle name="Normal 3 195 2 4 2" xfId="18025" xr:uid="{2F12B9D3-47C7-4B37-96C5-684FECCE6EE9}"/>
    <cellStyle name="Normal 3 195 2 4 2 2" xfId="18026" xr:uid="{6A9FE3F0-BA7B-405E-9068-BFE658218F30}"/>
    <cellStyle name="Normal 3 195 2 4 2 2 2" xfId="18027" xr:uid="{272E5345-3A0D-42D9-9858-3A368E11675C}"/>
    <cellStyle name="Normal 3 195 2 4 2 3" xfId="18028" xr:uid="{36369E95-9004-491C-8BF2-678C9CC8F870}"/>
    <cellStyle name="Normal 3 195 2 4 3" xfId="18029" xr:uid="{23DB3269-0E9A-4939-B139-30528C89F4BA}"/>
    <cellStyle name="Normal 3 195 2 4 3 2" xfId="18030" xr:uid="{8590EC3E-D6DF-4B1D-BBCD-7EEDD4F03DD2}"/>
    <cellStyle name="Normal 3 195 2 4 3 2 2" xfId="18031" xr:uid="{D2F1BF3C-21F3-4C08-93E0-6CC0745DBA02}"/>
    <cellStyle name="Normal 3 195 2 4 3 3" xfId="18032" xr:uid="{85FE0A09-E6BA-454C-9FB3-3EC4CE777D61}"/>
    <cellStyle name="Normal 3 195 2 4 4" xfId="18033" xr:uid="{D9B3AEA8-062B-466D-979F-BCAA286BAB3D}"/>
    <cellStyle name="Normal 3 195 2 4 4 2" xfId="18034" xr:uid="{91562930-7581-4CEE-A953-3354120FD409}"/>
    <cellStyle name="Normal 3 195 2 4 5" xfId="18035" xr:uid="{D07651CE-F147-4BC4-B2E6-862F2B478857}"/>
    <cellStyle name="Normal 3 195 2 5" xfId="18036" xr:uid="{3BC6CFA2-76A8-4EF8-BAB9-E29CFA74ED12}"/>
    <cellStyle name="Normal 3 195 2 5 2" xfId="18037" xr:uid="{162F17ED-0634-4556-A315-C1464B9B3995}"/>
    <cellStyle name="Normal 3 195 2 5 2 2" xfId="18038" xr:uid="{6E0C670C-3E0C-426E-A4CC-40DEBCBE65BD}"/>
    <cellStyle name="Normal 3 195 2 5 3" xfId="18039" xr:uid="{8E326A57-ADA1-45AD-9BF0-E66EEBB173A3}"/>
    <cellStyle name="Normal 3 195 2 6" xfId="18040" xr:uid="{642CC48E-BBB5-44C9-833C-B5128E72DA74}"/>
    <cellStyle name="Normal 3 195 2 6 2" xfId="18041" xr:uid="{576F161B-DEA4-4CD5-A5AD-9788F2305100}"/>
    <cellStyle name="Normal 3 195 2 6 2 2" xfId="18042" xr:uid="{DFDFBB99-6A25-42B6-9DE2-94CFC301F622}"/>
    <cellStyle name="Normal 3 195 2 6 3" xfId="18043" xr:uid="{E26C5001-21C3-4BD1-B739-0446F111C468}"/>
    <cellStyle name="Normal 3 195 2 7" xfId="18044" xr:uid="{B6F8B3B7-8C7B-44E5-B330-DEFF15A4A60F}"/>
    <cellStyle name="Normal 3 195 2 7 2" xfId="18045" xr:uid="{6FFE11EE-2535-4ACB-8D1F-768628B1C3AD}"/>
    <cellStyle name="Normal 3 195 2 8" xfId="18046" xr:uid="{B6520B69-C8E0-49E2-87B0-6ADE99CC348E}"/>
    <cellStyle name="Normal 3 195 2_15NS" xfId="18047" xr:uid="{BCFA921A-5467-4E58-9A0C-E86E60FB2248}"/>
    <cellStyle name="Normal 3 195 3" xfId="18048" xr:uid="{CF47F170-839C-422D-97FD-E3C56996CBBA}"/>
    <cellStyle name="Normal 3 195 3 2" xfId="18049" xr:uid="{137E889B-F3F4-4464-9818-515610DA7275}"/>
    <cellStyle name="Normal 3 195 3 2 2" xfId="18050" xr:uid="{7B648E72-B2E3-48F5-B891-A80C21A280A3}"/>
    <cellStyle name="Normal 3 195 3 2 2 2" xfId="18051" xr:uid="{CD920E01-C1BD-45C1-9253-A2DCABC18E0D}"/>
    <cellStyle name="Normal 3 195 3 2 3" xfId="18052" xr:uid="{E54CBD16-83D4-4B21-85B0-FDFF10912E7D}"/>
    <cellStyle name="Normal 3 195 3 3" xfId="18053" xr:uid="{F0B3B336-BBF7-413F-9BA1-A4E3CB5DAE3A}"/>
    <cellStyle name="Normal 3 195 3 3 2" xfId="18054" xr:uid="{88ACF737-95B1-413A-B275-756458DA4527}"/>
    <cellStyle name="Normal 3 195 3 3 2 2" xfId="18055" xr:uid="{16DA7FC6-8E7C-4353-A01A-E6FF74899530}"/>
    <cellStyle name="Normal 3 195 3 3 3" xfId="18056" xr:uid="{9BF941AF-9123-4867-89E2-7FBCB67ABA35}"/>
    <cellStyle name="Normal 3 195 3 4" xfId="18057" xr:uid="{9F4594C7-EF8A-4AB2-804A-71DDBBFEE8A4}"/>
    <cellStyle name="Normal 3 195 3 4 2" xfId="18058" xr:uid="{1D92528F-795B-4DAA-8FCD-A9E3CBE9356C}"/>
    <cellStyle name="Normal 3 195 3 5" xfId="18059" xr:uid="{7DE8C1CC-9034-47CE-8479-C4BCB7EB9751}"/>
    <cellStyle name="Normal 3 195 4" xfId="18060" xr:uid="{54C54D17-749A-478E-8506-547EEE346E9E}"/>
    <cellStyle name="Normal 3 195 4 2" xfId="18061" xr:uid="{F8F6275B-1F70-48EC-9D09-58A37CC4353F}"/>
    <cellStyle name="Normal 3 195 4 2 2" xfId="18062" xr:uid="{4731BCAF-69D8-4AAB-9F71-E295AA515F8D}"/>
    <cellStyle name="Normal 3 195 4 2 2 2" xfId="18063" xr:uid="{51A447CC-2DC4-4070-A8CA-81A7C8155D21}"/>
    <cellStyle name="Normal 3 195 4 2 3" xfId="18064" xr:uid="{11337067-9235-4B52-9CC0-5AE681369B31}"/>
    <cellStyle name="Normal 3 195 4 3" xfId="18065" xr:uid="{89E23245-4413-4664-9483-37D09B925368}"/>
    <cellStyle name="Normal 3 195 4 3 2" xfId="18066" xr:uid="{35CB9793-9D85-4E33-87EE-6819A8D0DCE3}"/>
    <cellStyle name="Normal 3 195 4 3 2 2" xfId="18067" xr:uid="{006A90D0-84C2-4908-B1B9-8FD88E71DCFB}"/>
    <cellStyle name="Normal 3 195 4 3 3" xfId="18068" xr:uid="{D05E56EB-ADDF-4255-AECE-4C28FA28176A}"/>
    <cellStyle name="Normal 3 195 4 4" xfId="18069" xr:uid="{95677B6B-7C47-4AC9-B4FE-488374868B80}"/>
    <cellStyle name="Normal 3 195 4 4 2" xfId="18070" xr:uid="{C8F1A12A-030D-40EF-BB4B-C9151D9F146D}"/>
    <cellStyle name="Normal 3 195 4 5" xfId="18071" xr:uid="{170CAD2C-C2D3-455F-B836-264CC6523E42}"/>
    <cellStyle name="Normal 3 195 5" xfId="18072" xr:uid="{212ACE84-D4DA-4B20-A02D-073511E596C1}"/>
    <cellStyle name="Normal 3 195 5 2" xfId="18073" xr:uid="{E5B2EF7D-A230-4B27-8527-5285A8DB42F0}"/>
    <cellStyle name="Normal 3 195 5 2 2" xfId="18074" xr:uid="{F83A875E-04DA-4C93-9392-62A3F4C71AB2}"/>
    <cellStyle name="Normal 3 195 5 2 2 2" xfId="18075" xr:uid="{B131E31B-F649-4DFC-8E60-1E08D5357761}"/>
    <cellStyle name="Normal 3 195 5 2 3" xfId="18076" xr:uid="{3054FA61-1DFE-45A3-BFB7-E8C4E7EDBC90}"/>
    <cellStyle name="Normal 3 195 5 3" xfId="18077" xr:uid="{EAC09CD8-589C-4F23-9B4A-F3C7574B38C8}"/>
    <cellStyle name="Normal 3 195 5 3 2" xfId="18078" xr:uid="{4B5A4AB2-319C-4DF1-98CF-D4DA66D65165}"/>
    <cellStyle name="Normal 3 195 5 3 2 2" xfId="18079" xr:uid="{206BC2C7-542E-4669-9BB6-021A78BD4062}"/>
    <cellStyle name="Normal 3 195 5 3 3" xfId="18080" xr:uid="{63DE813D-1559-4438-B5CA-71A7A2D9CB91}"/>
    <cellStyle name="Normal 3 195 5 4" xfId="18081" xr:uid="{504549C2-FF6F-4D2C-B452-67374A2E4EFF}"/>
    <cellStyle name="Normal 3 195 5 4 2" xfId="18082" xr:uid="{41165390-DBBC-4AB7-AE01-067446D2CEF1}"/>
    <cellStyle name="Normal 3 195 5 5" xfId="18083" xr:uid="{20D18095-5789-43F4-BFAA-B9EB286FD5CD}"/>
    <cellStyle name="Normal 3 195 6" xfId="18084" xr:uid="{A357CC54-4025-478D-9F6D-4C688B5658E8}"/>
    <cellStyle name="Normal 3 195 6 2" xfId="18085" xr:uid="{5940338B-7077-42DE-BE40-6E209168E233}"/>
    <cellStyle name="Normal 3 195 6 2 2" xfId="18086" xr:uid="{75CD2FD1-EBA4-4DE0-AFCE-17DB9A8A1E79}"/>
    <cellStyle name="Normal 3 195 6 3" xfId="18087" xr:uid="{9544B2D3-B047-4763-A3D8-665053C7C65B}"/>
    <cellStyle name="Normal 3 195 7" xfId="18088" xr:uid="{BD2B817A-D74B-43A3-AF76-365DBDABD6A8}"/>
    <cellStyle name="Normal 3 195 7 2" xfId="18089" xr:uid="{1DF864B5-FD2B-47D6-ADF7-5136A6199668}"/>
    <cellStyle name="Normal 3 195 7 2 2" xfId="18090" xr:uid="{9E7F36AA-98E3-49D3-956C-BD436B2A3C34}"/>
    <cellStyle name="Normal 3 195 7 3" xfId="18091" xr:uid="{B5FEAAD9-7670-4666-B8FE-55B75A888AC9}"/>
    <cellStyle name="Normal 3 195 8" xfId="18092" xr:uid="{495A654F-0515-49DD-974A-847FF0135219}"/>
    <cellStyle name="Normal 3 195 8 2" xfId="18093" xr:uid="{A6014008-0C12-4717-9410-A0DCD773C4AC}"/>
    <cellStyle name="Normal 3 195 9" xfId="18094" xr:uid="{B10AEE24-3469-4737-8CDB-43C915FAC700}"/>
    <cellStyle name="Normal 3 195_05DS" xfId="18095" xr:uid="{E6630B2E-A4E5-4AB1-9E63-C74CBB812077}"/>
    <cellStyle name="Normal 3 196" xfId="18096" xr:uid="{6A4C2CE2-D0EF-4013-A6F1-DB90D6A6581B}"/>
    <cellStyle name="Normal 3 196 2" xfId="18097" xr:uid="{C1FAC060-8E21-4EB6-8715-1585A3B4A287}"/>
    <cellStyle name="Normal 3 196 2 2" xfId="18098" xr:uid="{ABF24640-A13E-4EF0-BF48-B06644910470}"/>
    <cellStyle name="Normal 3 196 2 2 2" xfId="18099" xr:uid="{DD5DBA6B-A837-4E61-B7DC-638051008FCD}"/>
    <cellStyle name="Normal 3 196 2 2 2 2" xfId="18100" xr:uid="{CF19B142-CFEC-4B05-9A71-E947F14016F6}"/>
    <cellStyle name="Normal 3 196 2 2 2 2 2" xfId="18101" xr:uid="{99F85871-DF70-47FB-A267-FD280CE223FE}"/>
    <cellStyle name="Normal 3 196 2 2 2 3" xfId="18102" xr:uid="{ED5E2509-4521-42CD-A287-7CC7FFEA4337}"/>
    <cellStyle name="Normal 3 196 2 2 3" xfId="18103" xr:uid="{FE28741F-5F83-4152-B967-5E0AC43B7730}"/>
    <cellStyle name="Normal 3 196 2 2 3 2" xfId="18104" xr:uid="{51438D01-51A2-4946-B62C-4FE50C9AC0C6}"/>
    <cellStyle name="Normal 3 196 2 2 3 2 2" xfId="18105" xr:uid="{8B50ABF0-B3FF-471C-99B5-AB8C3AA65BE0}"/>
    <cellStyle name="Normal 3 196 2 2 3 3" xfId="18106" xr:uid="{5707A09F-EB7F-4A78-9464-6310CDE8685E}"/>
    <cellStyle name="Normal 3 196 2 2 4" xfId="18107" xr:uid="{B80252FD-AC21-4251-A288-999864443246}"/>
    <cellStyle name="Normal 3 196 2 2 4 2" xfId="18108" xr:uid="{0D55470C-3FD4-4025-8A45-7018F695403A}"/>
    <cellStyle name="Normal 3 196 2 2 5" xfId="18109" xr:uid="{1934B788-566F-45D7-B18F-FE3FD682D972}"/>
    <cellStyle name="Normal 3 196 2 3" xfId="18110" xr:uid="{C8C09576-1823-4E69-9D35-864DC0F74C97}"/>
    <cellStyle name="Normal 3 196 2 3 2" xfId="18111" xr:uid="{83C8CC8F-6882-4BA7-9BFC-4B3FE209390A}"/>
    <cellStyle name="Normal 3 196 2 3 2 2" xfId="18112" xr:uid="{F36CB576-FBB9-4EA6-911D-4F9D249A974C}"/>
    <cellStyle name="Normal 3 196 2 3 2 2 2" xfId="18113" xr:uid="{26B1D478-BADD-4490-9051-0D8499C79172}"/>
    <cellStyle name="Normal 3 196 2 3 2 3" xfId="18114" xr:uid="{7E53A53D-8DB7-47A4-83A7-A0F84BF6B56A}"/>
    <cellStyle name="Normal 3 196 2 3 3" xfId="18115" xr:uid="{0B91393A-38D3-48DF-A763-60A5C0EA12B3}"/>
    <cellStyle name="Normal 3 196 2 3 3 2" xfId="18116" xr:uid="{A27DB6CE-280A-45FE-ACAC-9FAB1DD1E347}"/>
    <cellStyle name="Normal 3 196 2 3 3 2 2" xfId="18117" xr:uid="{964AFFB6-3152-447F-A466-645922136C60}"/>
    <cellStyle name="Normal 3 196 2 3 3 3" xfId="18118" xr:uid="{6787F8B3-EA0A-42E0-9EF6-AED3EB9C2A33}"/>
    <cellStyle name="Normal 3 196 2 3 4" xfId="18119" xr:uid="{373247BD-38CD-42C1-AD85-311EFF4EBF11}"/>
    <cellStyle name="Normal 3 196 2 3 4 2" xfId="18120" xr:uid="{1739535C-66C4-45FF-A93F-8E6F1A56F27D}"/>
    <cellStyle name="Normal 3 196 2 3 5" xfId="18121" xr:uid="{E45286F3-3AD0-477E-8EEF-30ACED917FF1}"/>
    <cellStyle name="Normal 3 196 2 4" xfId="18122" xr:uid="{FD330B42-A5E6-47F0-A32E-907C668F6249}"/>
    <cellStyle name="Normal 3 196 2 4 2" xfId="18123" xr:uid="{44F0F084-D8D6-4DDB-94AD-8F396CAD44B6}"/>
    <cellStyle name="Normal 3 196 2 4 2 2" xfId="18124" xr:uid="{B7663851-96BB-4590-90AC-8D8DFBBC0A61}"/>
    <cellStyle name="Normal 3 196 2 4 2 2 2" xfId="18125" xr:uid="{72778A14-7368-4941-99D2-294BD976A6DB}"/>
    <cellStyle name="Normal 3 196 2 4 2 3" xfId="18126" xr:uid="{B492EAAA-0B99-43F6-805F-78F75B5CBCEC}"/>
    <cellStyle name="Normal 3 196 2 4 3" xfId="18127" xr:uid="{509B6488-85B6-450E-92BE-716D811493C8}"/>
    <cellStyle name="Normal 3 196 2 4 3 2" xfId="18128" xr:uid="{16CDDFD3-3242-4B16-8D32-4BA3B0C7D40A}"/>
    <cellStyle name="Normal 3 196 2 4 3 2 2" xfId="18129" xr:uid="{CF042397-C7F4-426D-AF85-7AF8EC4ABDCA}"/>
    <cellStyle name="Normal 3 196 2 4 3 3" xfId="18130" xr:uid="{3B49A132-D61D-44B9-BEF1-F9659AADF0DC}"/>
    <cellStyle name="Normal 3 196 2 4 4" xfId="18131" xr:uid="{97B65958-767C-45BE-8F86-38D2AE1340BF}"/>
    <cellStyle name="Normal 3 196 2 4 4 2" xfId="18132" xr:uid="{1DE01E62-6E5F-4BEB-90C4-C77524C58B5D}"/>
    <cellStyle name="Normal 3 196 2 4 5" xfId="18133" xr:uid="{244DDBF6-3DFC-4606-B192-BBAC80DF2FD2}"/>
    <cellStyle name="Normal 3 196 2 5" xfId="18134" xr:uid="{80FA73C9-769D-4D95-ADC2-E2BE84394E63}"/>
    <cellStyle name="Normal 3 196 2 5 2" xfId="18135" xr:uid="{0B6B508C-9B75-46B4-83AB-7EF7A0DDA824}"/>
    <cellStyle name="Normal 3 196 2 5 2 2" xfId="18136" xr:uid="{7952D418-5B19-42BC-B852-FEE011DA0C26}"/>
    <cellStyle name="Normal 3 196 2 5 3" xfId="18137" xr:uid="{F8DB2B53-66E8-4764-A501-1C9DED9A97BB}"/>
    <cellStyle name="Normal 3 196 2 6" xfId="18138" xr:uid="{4F4963D1-66A6-45BC-AFBD-029E1DA96380}"/>
    <cellStyle name="Normal 3 196 2 6 2" xfId="18139" xr:uid="{1724D7FD-27F6-43DE-8F30-90950C3033B9}"/>
    <cellStyle name="Normal 3 196 2 6 2 2" xfId="18140" xr:uid="{22B40146-D324-41EF-86F4-1B7B2639FAD0}"/>
    <cellStyle name="Normal 3 196 2 6 3" xfId="18141" xr:uid="{3892FAB6-DE37-4E6B-9AA6-3C821B1D597A}"/>
    <cellStyle name="Normal 3 196 2 7" xfId="18142" xr:uid="{604215BF-CC82-456A-9DA7-BBC24719B334}"/>
    <cellStyle name="Normal 3 196 2 7 2" xfId="18143" xr:uid="{A5B1DABB-5AF5-4483-B311-7BB8DC61C888}"/>
    <cellStyle name="Normal 3 196 2 8" xfId="18144" xr:uid="{00B97E6D-C96F-406D-9E66-4E6EF02FB422}"/>
    <cellStyle name="Normal 3 196 2_15NS" xfId="18145" xr:uid="{7EF1EC9C-3A35-4C0B-B068-DEBCA73C8752}"/>
    <cellStyle name="Normal 3 196 3" xfId="18146" xr:uid="{9FD59533-2733-41E6-B464-8EB28035ACB1}"/>
    <cellStyle name="Normal 3 196 3 2" xfId="18147" xr:uid="{0D1D5747-66D7-4FD8-9145-364A8A4AE40F}"/>
    <cellStyle name="Normal 3 196 3 2 2" xfId="18148" xr:uid="{DD59B567-2B53-495B-A3CE-B1BE01B599B7}"/>
    <cellStyle name="Normal 3 196 3 2 2 2" xfId="18149" xr:uid="{19E3EE99-5939-47AF-B338-CEA6F633E45D}"/>
    <cellStyle name="Normal 3 196 3 2 3" xfId="18150" xr:uid="{A5358934-AAB2-4A6D-ADC0-AF4D901EC93B}"/>
    <cellStyle name="Normal 3 196 3 3" xfId="18151" xr:uid="{D39482CB-BC32-4340-8575-E8E8822BB719}"/>
    <cellStyle name="Normal 3 196 3 3 2" xfId="18152" xr:uid="{D8EF51D6-7381-4B3A-BE12-461658E6290B}"/>
    <cellStyle name="Normal 3 196 3 3 2 2" xfId="18153" xr:uid="{0E876B57-8012-487A-88A8-8C4A4254B68E}"/>
    <cellStyle name="Normal 3 196 3 3 3" xfId="18154" xr:uid="{84F523B8-77AB-4B81-BEF6-ABE3F2870EE7}"/>
    <cellStyle name="Normal 3 196 3 4" xfId="18155" xr:uid="{8A714813-FAC7-424C-A5B9-85E3AD99F71B}"/>
    <cellStyle name="Normal 3 196 3 4 2" xfId="18156" xr:uid="{1BBEDDA5-F789-4C51-903E-199F47C04299}"/>
    <cellStyle name="Normal 3 196 3 5" xfId="18157" xr:uid="{2B809064-3102-4B0E-B419-49DD2B2B19B6}"/>
    <cellStyle name="Normal 3 196 4" xfId="18158" xr:uid="{4066210C-BB53-4A1C-BCF6-B9D7B232EDDE}"/>
    <cellStyle name="Normal 3 196 4 2" xfId="18159" xr:uid="{6A11F03F-9095-452F-9358-6C9CCAE5D7DC}"/>
    <cellStyle name="Normal 3 196 4 2 2" xfId="18160" xr:uid="{74A7D4DE-896D-44D8-9341-38D1D1BD6857}"/>
    <cellStyle name="Normal 3 196 4 2 2 2" xfId="18161" xr:uid="{D2EEE333-E1D2-474E-98BB-2257696EE05D}"/>
    <cellStyle name="Normal 3 196 4 2 3" xfId="18162" xr:uid="{005F0D47-10DD-4A5F-93FD-56233048CEB4}"/>
    <cellStyle name="Normal 3 196 4 3" xfId="18163" xr:uid="{406D4430-9C82-4352-B230-89F4C250EA3E}"/>
    <cellStyle name="Normal 3 196 4 3 2" xfId="18164" xr:uid="{E6DA0C4F-9CAF-4A4F-BA12-865DB178D0BE}"/>
    <cellStyle name="Normal 3 196 4 3 2 2" xfId="18165" xr:uid="{6FDDDE29-A2F2-4DBB-9BC4-79564A5FF088}"/>
    <cellStyle name="Normal 3 196 4 3 3" xfId="18166" xr:uid="{AF8EC2F1-4256-44DC-983C-B18842CB8A57}"/>
    <cellStyle name="Normal 3 196 4 4" xfId="18167" xr:uid="{065A5190-8B60-495E-937D-C989A86EBA8C}"/>
    <cellStyle name="Normal 3 196 4 4 2" xfId="18168" xr:uid="{6F2EBC0D-7662-442F-BF5E-BFEBFABF03EB}"/>
    <cellStyle name="Normal 3 196 4 5" xfId="18169" xr:uid="{709608A3-DD27-4DE7-AAFD-6F20862B874C}"/>
    <cellStyle name="Normal 3 196 5" xfId="18170" xr:uid="{BE0E7310-1925-47F5-A561-985AF38DB523}"/>
    <cellStyle name="Normal 3 196 5 2" xfId="18171" xr:uid="{44E0A089-0F6D-49A4-8E65-8ADACEC7B106}"/>
    <cellStyle name="Normal 3 196 5 2 2" xfId="18172" xr:uid="{3D078CD7-043F-43C6-B02A-0E05837D7E0E}"/>
    <cellStyle name="Normal 3 196 5 2 2 2" xfId="18173" xr:uid="{CE3FE1F1-A6D6-4913-8EA3-BB8344CAD4A5}"/>
    <cellStyle name="Normal 3 196 5 2 3" xfId="18174" xr:uid="{D8C35048-E4A7-4FBC-BC08-CF7A3D952E70}"/>
    <cellStyle name="Normal 3 196 5 3" xfId="18175" xr:uid="{A750319A-24DA-458F-B0BF-573B1D804D9D}"/>
    <cellStyle name="Normal 3 196 5 3 2" xfId="18176" xr:uid="{1F13495B-5FE7-4EB0-87EA-1A4E59080870}"/>
    <cellStyle name="Normal 3 196 5 3 2 2" xfId="18177" xr:uid="{5C7168DA-6E92-4BA5-B794-6764AE54C85E}"/>
    <cellStyle name="Normal 3 196 5 3 3" xfId="18178" xr:uid="{8FFBA3FF-F4D8-49AF-82C1-FBF3B252BFE7}"/>
    <cellStyle name="Normal 3 196 5 4" xfId="18179" xr:uid="{BB53F12B-3842-4430-8081-00A26864372D}"/>
    <cellStyle name="Normal 3 196 5 4 2" xfId="18180" xr:uid="{2E0350B9-E41F-4F5A-960F-A897E6D2F4A7}"/>
    <cellStyle name="Normal 3 196 5 5" xfId="18181" xr:uid="{2522A103-D6C5-4100-B323-C1325758FD0A}"/>
    <cellStyle name="Normal 3 196 6" xfId="18182" xr:uid="{12601EDC-F239-4910-989B-44941E34D3E9}"/>
    <cellStyle name="Normal 3 196 6 2" xfId="18183" xr:uid="{E69CAB4A-2D0F-4E03-9102-DDE31C2EF35E}"/>
    <cellStyle name="Normal 3 196 6 2 2" xfId="18184" xr:uid="{C80D915E-B65D-4200-9876-60E320BA338D}"/>
    <cellStyle name="Normal 3 196 6 3" xfId="18185" xr:uid="{138A4043-AE25-46C6-AA00-5775BC6AED94}"/>
    <cellStyle name="Normal 3 196 7" xfId="18186" xr:uid="{E8F709C3-9D73-4395-BDB3-6CBE3AA34956}"/>
    <cellStyle name="Normal 3 196 7 2" xfId="18187" xr:uid="{71C0CDC6-CFE1-4E67-9CC8-0E933E2DF1DF}"/>
    <cellStyle name="Normal 3 196 7 2 2" xfId="18188" xr:uid="{E84147AC-3D8E-4F1C-A9E8-BA2CE71E4D9F}"/>
    <cellStyle name="Normal 3 196 7 3" xfId="18189" xr:uid="{F7CCCA41-D73E-4042-8C97-F0CB58ED70FF}"/>
    <cellStyle name="Normal 3 196 8" xfId="18190" xr:uid="{A5D45BA0-6758-4DF5-BEA3-FD7C60BC4EB7}"/>
    <cellStyle name="Normal 3 196 8 2" xfId="18191" xr:uid="{54D7D5B5-AEE4-4ED0-B81A-B4188C9D7FA8}"/>
    <cellStyle name="Normal 3 196 9" xfId="18192" xr:uid="{2B7D1E60-E0CA-4708-83FD-C3B3A0AC3E7B}"/>
    <cellStyle name="Normal 3 196_05DS" xfId="18193" xr:uid="{40F075CE-7D2A-400E-BC3C-0CC4A870B814}"/>
    <cellStyle name="Normal 3 197" xfId="18194" xr:uid="{00D43D47-FB4E-4489-8AD4-1260D14FDFD2}"/>
    <cellStyle name="Normal 3 197 2" xfId="18195" xr:uid="{EA8AB8A2-820B-48FD-A0C0-0F489356BE54}"/>
    <cellStyle name="Normal 3 197 2 2" xfId="18196" xr:uid="{17632B13-53A5-4D1D-81A3-8A66F914F72C}"/>
    <cellStyle name="Normal 3 197 2 2 2" xfId="18197" xr:uid="{03E78FCD-EB31-4AAE-801D-1CBB47F5D3FF}"/>
    <cellStyle name="Normal 3 197 2 2 2 2" xfId="18198" xr:uid="{FB83EB71-A699-4BDC-B91F-7871B73ADDB9}"/>
    <cellStyle name="Normal 3 197 2 2 2 2 2" xfId="18199" xr:uid="{2577ED1E-4E6E-4080-BE0A-362C20A9CFC8}"/>
    <cellStyle name="Normal 3 197 2 2 2 3" xfId="18200" xr:uid="{C2E0BF9F-10CE-4416-9B1E-73803D67133A}"/>
    <cellStyle name="Normal 3 197 2 2 3" xfId="18201" xr:uid="{FA297E60-759F-446F-8B4B-901E1FF3F3F7}"/>
    <cellStyle name="Normal 3 197 2 2 3 2" xfId="18202" xr:uid="{FC726699-1661-463C-A867-F0411846C21E}"/>
    <cellStyle name="Normal 3 197 2 2 3 2 2" xfId="18203" xr:uid="{1FAC7FCC-325B-4813-9332-5B8A496AAB8D}"/>
    <cellStyle name="Normal 3 197 2 2 3 3" xfId="18204" xr:uid="{8E81387B-14FB-427E-9BC4-15EE205B841E}"/>
    <cellStyle name="Normal 3 197 2 2 4" xfId="18205" xr:uid="{FE3CF145-9B47-46C0-A879-4B46118811A3}"/>
    <cellStyle name="Normal 3 197 2 2 4 2" xfId="18206" xr:uid="{56B1EC6C-FD55-4D7B-A9D0-3C24C19F1004}"/>
    <cellStyle name="Normal 3 197 2 2 5" xfId="18207" xr:uid="{F21AAEDB-84E2-461C-825F-A6E6773A5E1B}"/>
    <cellStyle name="Normal 3 197 2 3" xfId="18208" xr:uid="{18179CDD-466B-45AC-824E-0637A6DD211F}"/>
    <cellStyle name="Normal 3 197 2 3 2" xfId="18209" xr:uid="{6462ECB6-B8C3-4851-A9EA-A6C24C7FE72B}"/>
    <cellStyle name="Normal 3 197 2 3 2 2" xfId="18210" xr:uid="{3BE677E3-91CD-4DEA-8C72-A1C31B8A23CD}"/>
    <cellStyle name="Normal 3 197 2 3 2 2 2" xfId="18211" xr:uid="{3D2A249E-8A11-40C7-B4EE-B0C0C5BBD71C}"/>
    <cellStyle name="Normal 3 197 2 3 2 3" xfId="18212" xr:uid="{137BB4D7-4A18-4C4F-9FEE-AAEB87932BA7}"/>
    <cellStyle name="Normal 3 197 2 3 3" xfId="18213" xr:uid="{9AA031CC-335C-45E1-82BF-6DF89D6680EA}"/>
    <cellStyle name="Normal 3 197 2 3 3 2" xfId="18214" xr:uid="{B2F3C4FF-9BF8-4D53-94E0-FAC2D0698754}"/>
    <cellStyle name="Normal 3 197 2 3 3 2 2" xfId="18215" xr:uid="{8FEC8335-A3DC-4B45-992F-21272B6A76A5}"/>
    <cellStyle name="Normal 3 197 2 3 3 3" xfId="18216" xr:uid="{36DF5B8A-4DF3-43C3-9A11-731E9816D84E}"/>
    <cellStyle name="Normal 3 197 2 3 4" xfId="18217" xr:uid="{9F654A79-760E-4D2E-9712-07B776670175}"/>
    <cellStyle name="Normal 3 197 2 3 4 2" xfId="18218" xr:uid="{1757BD4B-8B71-42BE-9B84-EF5ACC537758}"/>
    <cellStyle name="Normal 3 197 2 3 5" xfId="18219" xr:uid="{0894EA78-B9EC-420C-AA7B-5A27BD09B908}"/>
    <cellStyle name="Normal 3 197 2 4" xfId="18220" xr:uid="{91B87562-B806-4F38-A987-1739107FA964}"/>
    <cellStyle name="Normal 3 197 2 4 2" xfId="18221" xr:uid="{32B8E587-1910-4F0E-967F-CEE74CE30595}"/>
    <cellStyle name="Normal 3 197 2 4 2 2" xfId="18222" xr:uid="{44AD4F46-6D1E-49EE-8F05-2A31A87703D4}"/>
    <cellStyle name="Normal 3 197 2 4 2 2 2" xfId="18223" xr:uid="{F1DC548A-21A3-431E-A462-F99F082016A4}"/>
    <cellStyle name="Normal 3 197 2 4 2 3" xfId="18224" xr:uid="{6CE8F5E1-5E7B-40B5-88C3-A2FA666155AC}"/>
    <cellStyle name="Normal 3 197 2 4 3" xfId="18225" xr:uid="{29D6C14D-1CE7-4253-93E1-170C4E8471FD}"/>
    <cellStyle name="Normal 3 197 2 4 3 2" xfId="18226" xr:uid="{04DF15C3-4E8A-4412-A984-070F8468436C}"/>
    <cellStyle name="Normal 3 197 2 4 3 2 2" xfId="18227" xr:uid="{3EB5B0A4-542A-4F43-8BC5-182749DA4E5B}"/>
    <cellStyle name="Normal 3 197 2 4 3 3" xfId="18228" xr:uid="{B652C109-CBD3-4811-BAD7-AEAF047C562B}"/>
    <cellStyle name="Normal 3 197 2 4 4" xfId="18229" xr:uid="{95E12627-DAD5-4B22-8797-386E63018DD0}"/>
    <cellStyle name="Normal 3 197 2 4 4 2" xfId="18230" xr:uid="{F39E63BD-3C5A-423C-8E7C-21CEF0824252}"/>
    <cellStyle name="Normal 3 197 2 4 5" xfId="18231" xr:uid="{7D2622EA-31F0-4619-A781-274507781A33}"/>
    <cellStyle name="Normal 3 197 2 5" xfId="18232" xr:uid="{A4DF39AC-EA90-43AC-88C1-530297A731B2}"/>
    <cellStyle name="Normal 3 197 2 5 2" xfId="18233" xr:uid="{20FD0B61-741D-4153-A4A2-2EDB465DEFD6}"/>
    <cellStyle name="Normal 3 197 2 5 2 2" xfId="18234" xr:uid="{AA4581A8-1ED8-46A3-BF79-DDF243260B3B}"/>
    <cellStyle name="Normal 3 197 2 5 3" xfId="18235" xr:uid="{8E675337-BA59-4175-8C7E-8E5EFC88D5F1}"/>
    <cellStyle name="Normal 3 197 2 6" xfId="18236" xr:uid="{FC473FB8-E7FA-4858-9B99-52812D6A2756}"/>
    <cellStyle name="Normal 3 197 2 6 2" xfId="18237" xr:uid="{C3C5828D-3C61-49C4-8090-ECA13B4FF5E1}"/>
    <cellStyle name="Normal 3 197 2 6 2 2" xfId="18238" xr:uid="{7E38F030-C6FF-45F6-8734-47B3DAF36CC3}"/>
    <cellStyle name="Normal 3 197 2 6 3" xfId="18239" xr:uid="{C8059DEE-74D2-4349-ADBF-D9509992B964}"/>
    <cellStyle name="Normal 3 197 2 7" xfId="18240" xr:uid="{758DFD9C-6E71-44F6-AB5D-74F5C9A55236}"/>
    <cellStyle name="Normal 3 197 2 7 2" xfId="18241" xr:uid="{E02A2627-CF14-4EB2-8492-2E0F7C145933}"/>
    <cellStyle name="Normal 3 197 2 8" xfId="18242" xr:uid="{5ED50CC6-1701-460B-9598-872451BE3139}"/>
    <cellStyle name="Normal 3 197 2_15NS" xfId="18243" xr:uid="{ADC80F0C-AA2F-4C23-A2E4-52C6809367B1}"/>
    <cellStyle name="Normal 3 197 3" xfId="18244" xr:uid="{614B2ACA-1B07-437C-A3B5-17DE5CB557D8}"/>
    <cellStyle name="Normal 3 197 3 2" xfId="18245" xr:uid="{5263DD56-7D5D-4137-AF4A-A81BFD88A615}"/>
    <cellStyle name="Normal 3 197 3 2 2" xfId="18246" xr:uid="{55BB84E6-EA86-4735-ABE0-A56DD800D976}"/>
    <cellStyle name="Normal 3 197 3 2 2 2" xfId="18247" xr:uid="{0ACEFE30-28CA-4E47-9068-2647574A7A68}"/>
    <cellStyle name="Normal 3 197 3 2 3" xfId="18248" xr:uid="{07D06B1B-1FB4-425A-B104-151B4811C1DA}"/>
    <cellStyle name="Normal 3 197 3 3" xfId="18249" xr:uid="{2B974366-1F5B-4A31-9232-06A2F74452C4}"/>
    <cellStyle name="Normal 3 197 3 3 2" xfId="18250" xr:uid="{1B566B75-E6C1-4650-8428-C96FE4AB6D3D}"/>
    <cellStyle name="Normal 3 197 3 3 2 2" xfId="18251" xr:uid="{43307B6F-836E-4822-81F9-316B8697F5D1}"/>
    <cellStyle name="Normal 3 197 3 3 3" xfId="18252" xr:uid="{ACC66FBD-C171-4650-8DF7-D519D3BB5AA2}"/>
    <cellStyle name="Normal 3 197 3 4" xfId="18253" xr:uid="{50C527FA-3EFE-460B-B0B9-DDD243E098FA}"/>
    <cellStyle name="Normal 3 197 3 4 2" xfId="18254" xr:uid="{B030CE6E-69F1-4C5A-A774-2A11941936C3}"/>
    <cellStyle name="Normal 3 197 3 5" xfId="18255" xr:uid="{9745B7A3-DCB9-465F-A1B8-11D4CC081CE8}"/>
    <cellStyle name="Normal 3 197 4" xfId="18256" xr:uid="{D6CEFEB9-2463-47EC-993E-C80325F37032}"/>
    <cellStyle name="Normal 3 197 4 2" xfId="18257" xr:uid="{BCCB3045-A6FC-40E2-8CA4-9D9DCE587652}"/>
    <cellStyle name="Normal 3 197 4 2 2" xfId="18258" xr:uid="{FE4DF5AC-0CF6-4737-881B-9DAFBE23C892}"/>
    <cellStyle name="Normal 3 197 4 2 2 2" xfId="18259" xr:uid="{85E1C116-B7FC-4F05-8CF5-A75C905AA1F1}"/>
    <cellStyle name="Normal 3 197 4 2 3" xfId="18260" xr:uid="{F62FB3B4-25BE-416B-B055-F202E5514FF4}"/>
    <cellStyle name="Normal 3 197 4 3" xfId="18261" xr:uid="{63E8ACB5-5EF2-44E2-BFD1-75B215BC193F}"/>
    <cellStyle name="Normal 3 197 4 3 2" xfId="18262" xr:uid="{0AF185EE-DC16-44BE-97BE-A1286FAC74B2}"/>
    <cellStyle name="Normal 3 197 4 3 2 2" xfId="18263" xr:uid="{7D4F8CDD-991D-44B6-86B5-45DFFE970E19}"/>
    <cellStyle name="Normal 3 197 4 3 3" xfId="18264" xr:uid="{780AC8F4-68F1-44FD-9BA9-9DC33D020E0C}"/>
    <cellStyle name="Normal 3 197 4 4" xfId="18265" xr:uid="{6B0DBE68-CA85-44C7-A1C2-2BCCD4F7DB4A}"/>
    <cellStyle name="Normal 3 197 4 4 2" xfId="18266" xr:uid="{BEB149B3-61C2-48C9-8F5B-F32C17BB7C13}"/>
    <cellStyle name="Normal 3 197 4 5" xfId="18267" xr:uid="{4BF7E099-EA58-437F-BA1A-1DD60E30E0B6}"/>
    <cellStyle name="Normal 3 197 5" xfId="18268" xr:uid="{BA32D45E-4A5F-45D8-A3B8-181322704D25}"/>
    <cellStyle name="Normal 3 197 5 2" xfId="18269" xr:uid="{41ABF896-7130-4BA0-A059-7F14562A7EDB}"/>
    <cellStyle name="Normal 3 197 5 2 2" xfId="18270" xr:uid="{1D5C1882-5C09-4941-8703-5E1B10B6BB5A}"/>
    <cellStyle name="Normal 3 197 5 2 2 2" xfId="18271" xr:uid="{0E358D3B-ED3F-4F77-B02C-A1E96FB2FBEB}"/>
    <cellStyle name="Normal 3 197 5 2 3" xfId="18272" xr:uid="{C86D8620-AC5E-4715-82A0-D519050E033C}"/>
    <cellStyle name="Normal 3 197 5 3" xfId="18273" xr:uid="{88001FCD-F10C-4078-A053-AEF4311B9041}"/>
    <cellStyle name="Normal 3 197 5 3 2" xfId="18274" xr:uid="{0B838489-D9BF-4868-9769-4B6B563738D2}"/>
    <cellStyle name="Normal 3 197 5 3 2 2" xfId="18275" xr:uid="{60E2CD0A-D34D-4DBF-975B-9C799AD20697}"/>
    <cellStyle name="Normal 3 197 5 3 3" xfId="18276" xr:uid="{FED639E2-65B7-4A48-8148-C118AD2AC4F5}"/>
    <cellStyle name="Normal 3 197 5 4" xfId="18277" xr:uid="{76FE6055-C029-4E1E-8D67-0F90AA2133C8}"/>
    <cellStyle name="Normal 3 197 5 4 2" xfId="18278" xr:uid="{D2FC4B20-2366-468B-8BE3-64C068F3317C}"/>
    <cellStyle name="Normal 3 197 5 5" xfId="18279" xr:uid="{67DF6DD7-8FE0-4E8A-A472-633E2B88606C}"/>
    <cellStyle name="Normal 3 197 6" xfId="18280" xr:uid="{11FA507F-9F99-44D4-87FF-5A3693264EE7}"/>
    <cellStyle name="Normal 3 197 6 2" xfId="18281" xr:uid="{30AA3B8F-73CF-420A-A614-87428EDD4510}"/>
    <cellStyle name="Normal 3 197 6 2 2" xfId="18282" xr:uid="{11E53FAB-6ADE-4FA1-8E2A-CEC1CE98286F}"/>
    <cellStyle name="Normal 3 197 6 3" xfId="18283" xr:uid="{D38E28C1-DBC3-4130-A4C2-9E3355AD5A3B}"/>
    <cellStyle name="Normal 3 197 7" xfId="18284" xr:uid="{A9AB90E6-21C2-4AC1-B998-3CB87AB9E1A4}"/>
    <cellStyle name="Normal 3 197 7 2" xfId="18285" xr:uid="{8D2DB1D0-26CE-4DDF-A8F0-8E557B4912AF}"/>
    <cellStyle name="Normal 3 197 7 2 2" xfId="18286" xr:uid="{092A463F-C4BD-4756-9851-AF107CB531AB}"/>
    <cellStyle name="Normal 3 197 7 3" xfId="18287" xr:uid="{432EC1F6-DF49-4EC4-A2A2-FE339DF01B5D}"/>
    <cellStyle name="Normal 3 197 8" xfId="18288" xr:uid="{5B32E01B-F35C-4B21-9846-04DD39B6DE2C}"/>
    <cellStyle name="Normal 3 197 8 2" xfId="18289" xr:uid="{F11FAC00-AF7B-4786-B9C2-12812023E2C9}"/>
    <cellStyle name="Normal 3 197 9" xfId="18290" xr:uid="{29DCD79A-90D7-451F-AD0F-48EF6EB1E95D}"/>
    <cellStyle name="Normal 3 197_05DS" xfId="18291" xr:uid="{1E3B69C3-D666-4138-8AEA-23D073D68098}"/>
    <cellStyle name="Normal 3 198" xfId="18292" xr:uid="{ABCCD53F-F092-4CA0-BF3D-C78E483EC1D5}"/>
    <cellStyle name="Normal 3 198 2" xfId="18293" xr:uid="{109E2063-0D39-4716-A0EB-CDA2A2B35C00}"/>
    <cellStyle name="Normal 3 198 2 2" xfId="18294" xr:uid="{4BB6A7C5-0851-4080-ACCA-20CF24F989EA}"/>
    <cellStyle name="Normal 3 198 2 2 2" xfId="18295" xr:uid="{E8131F8D-B8D5-492A-97CA-A7E04E121F20}"/>
    <cellStyle name="Normal 3 198 2 2 2 2" xfId="18296" xr:uid="{CAC0FA53-06B5-4D5B-9FC6-C272D4719D19}"/>
    <cellStyle name="Normal 3 198 2 2 2 2 2" xfId="18297" xr:uid="{79B29B2C-6B4E-4B45-AB55-6FB5A1AEB875}"/>
    <cellStyle name="Normal 3 198 2 2 2 3" xfId="18298" xr:uid="{9BDE10AA-91D1-4AF8-A471-656C4C8967F8}"/>
    <cellStyle name="Normal 3 198 2 2 3" xfId="18299" xr:uid="{17E79CC0-42FD-435A-B93C-449BF05965F2}"/>
    <cellStyle name="Normal 3 198 2 2 3 2" xfId="18300" xr:uid="{460127AA-B672-4507-AC96-3B13A2F5BAD5}"/>
    <cellStyle name="Normal 3 198 2 2 3 2 2" xfId="18301" xr:uid="{C1BD052A-5A04-4401-8E8C-A2ECF9014ED0}"/>
    <cellStyle name="Normal 3 198 2 2 3 3" xfId="18302" xr:uid="{2FD552D9-DE37-4BCA-B749-239DDE5C3B66}"/>
    <cellStyle name="Normal 3 198 2 2 4" xfId="18303" xr:uid="{731DB3C1-EDD9-4C49-B1D1-00D9146E64FF}"/>
    <cellStyle name="Normal 3 198 2 2 4 2" xfId="18304" xr:uid="{15FB5448-92A6-4DCD-832F-88272A163488}"/>
    <cellStyle name="Normal 3 198 2 2 5" xfId="18305" xr:uid="{0677A6B7-ABB8-478C-8076-2D0343E39858}"/>
    <cellStyle name="Normal 3 198 2 3" xfId="18306" xr:uid="{13B13DE1-D12C-430F-B167-26EF7710A1BD}"/>
    <cellStyle name="Normal 3 198 2 3 2" xfId="18307" xr:uid="{EAC17EE3-78A6-4E7D-B850-17A63EBB9847}"/>
    <cellStyle name="Normal 3 198 2 3 2 2" xfId="18308" xr:uid="{71692160-A2D4-4C88-8D77-3F3D86B690A1}"/>
    <cellStyle name="Normal 3 198 2 3 2 2 2" xfId="18309" xr:uid="{674DED07-B94E-49D9-B84B-9048D9FC74BB}"/>
    <cellStyle name="Normal 3 198 2 3 2 3" xfId="18310" xr:uid="{E695C0D5-3538-4B2C-A341-6E5ACCBA50C7}"/>
    <cellStyle name="Normal 3 198 2 3 3" xfId="18311" xr:uid="{FC55A1DD-DB28-4E58-9849-0AD008D61F6C}"/>
    <cellStyle name="Normal 3 198 2 3 3 2" xfId="18312" xr:uid="{62F0A81F-A2B1-4000-BCE7-93942C3F19A4}"/>
    <cellStyle name="Normal 3 198 2 3 3 2 2" xfId="18313" xr:uid="{3F37BB56-909E-4E4B-AF17-02A1F66DE020}"/>
    <cellStyle name="Normal 3 198 2 3 3 3" xfId="18314" xr:uid="{83BA3251-51FC-48BD-9956-BC11FC4E9911}"/>
    <cellStyle name="Normal 3 198 2 3 4" xfId="18315" xr:uid="{C1DC1334-9612-479D-8844-E69B34AF77E6}"/>
    <cellStyle name="Normal 3 198 2 3 4 2" xfId="18316" xr:uid="{96018B86-0F90-4E71-A73D-7AF331E59C0D}"/>
    <cellStyle name="Normal 3 198 2 3 5" xfId="18317" xr:uid="{E57D91FB-3181-46C0-A985-AFF0338494B9}"/>
    <cellStyle name="Normal 3 198 2 4" xfId="18318" xr:uid="{1C1BB891-5759-4952-A69C-206C833DA368}"/>
    <cellStyle name="Normal 3 198 2 4 2" xfId="18319" xr:uid="{D1DC4796-F5A5-4783-BCF2-FE0447C591A3}"/>
    <cellStyle name="Normal 3 198 2 4 2 2" xfId="18320" xr:uid="{1521E6E4-6B8B-443C-9755-CD2116C4BFC7}"/>
    <cellStyle name="Normal 3 198 2 4 2 2 2" xfId="18321" xr:uid="{978ABAE1-1ECA-44EF-94D4-BA121DC0F195}"/>
    <cellStyle name="Normal 3 198 2 4 2 3" xfId="18322" xr:uid="{D17DA50D-27F9-430F-B12A-A670D9C82951}"/>
    <cellStyle name="Normal 3 198 2 4 3" xfId="18323" xr:uid="{39AB7012-6748-4E7B-8DE3-327000C85C9F}"/>
    <cellStyle name="Normal 3 198 2 4 3 2" xfId="18324" xr:uid="{9E7E6F4E-22A9-40EA-81E1-F718E8352C5A}"/>
    <cellStyle name="Normal 3 198 2 4 3 2 2" xfId="18325" xr:uid="{FF6F5E8A-A153-424E-891D-04DFDE916C99}"/>
    <cellStyle name="Normal 3 198 2 4 3 3" xfId="18326" xr:uid="{38F22DA7-7E60-44CB-8C30-BB33080F82A0}"/>
    <cellStyle name="Normal 3 198 2 4 4" xfId="18327" xr:uid="{4A58B80C-5C0E-45AF-AE2A-B1DD867D0BDD}"/>
    <cellStyle name="Normal 3 198 2 4 4 2" xfId="18328" xr:uid="{F250A7DE-CA13-43BE-8258-0A00EAF04A4B}"/>
    <cellStyle name="Normal 3 198 2 4 5" xfId="18329" xr:uid="{FF58D60D-13AB-428D-BEB3-1A5D503A7FF8}"/>
    <cellStyle name="Normal 3 198 2 5" xfId="18330" xr:uid="{96EE4F60-4C4E-496D-9B9D-ABC8D878D128}"/>
    <cellStyle name="Normal 3 198 2 5 2" xfId="18331" xr:uid="{57920481-2EA1-4511-BC30-563AC3591489}"/>
    <cellStyle name="Normal 3 198 2 5 2 2" xfId="18332" xr:uid="{38C6AD78-8CD7-4CB1-922F-7B185ED79523}"/>
    <cellStyle name="Normal 3 198 2 5 3" xfId="18333" xr:uid="{8777F6F1-851F-4FCD-A49D-690C1168B3EF}"/>
    <cellStyle name="Normal 3 198 2 6" xfId="18334" xr:uid="{04ED688D-E4E7-481E-99DD-428988F8EC00}"/>
    <cellStyle name="Normal 3 198 2 6 2" xfId="18335" xr:uid="{9023DD96-967A-475E-B1DB-6922156A965C}"/>
    <cellStyle name="Normal 3 198 2 6 2 2" xfId="18336" xr:uid="{DA35D94F-671D-4E8C-BCAB-E085AAEDF6ED}"/>
    <cellStyle name="Normal 3 198 2 6 3" xfId="18337" xr:uid="{3E5FB58A-AF29-4DFF-AE5D-A10BA6ED6560}"/>
    <cellStyle name="Normal 3 198 2 7" xfId="18338" xr:uid="{9E0067FF-E5A5-4ED8-88B8-81E162097FBB}"/>
    <cellStyle name="Normal 3 198 2 7 2" xfId="18339" xr:uid="{3C2D915E-2C39-435D-8E1C-0DE50A8FB586}"/>
    <cellStyle name="Normal 3 198 2 8" xfId="18340" xr:uid="{3FB53C36-8143-44A7-9D0A-946467981AF9}"/>
    <cellStyle name="Normal 3 198 2_15NS" xfId="18341" xr:uid="{AD3F820B-3509-4123-AF65-7F44FEB81DE1}"/>
    <cellStyle name="Normal 3 198 3" xfId="18342" xr:uid="{F02CBE41-9DF5-4196-9FB7-0BEF31C71857}"/>
    <cellStyle name="Normal 3 198 3 2" xfId="18343" xr:uid="{5F725858-28BD-49E3-A930-EB4161E656D8}"/>
    <cellStyle name="Normal 3 198 3 2 2" xfId="18344" xr:uid="{9B5355F2-C3DA-421E-A022-530C302A7C4E}"/>
    <cellStyle name="Normal 3 198 3 2 2 2" xfId="18345" xr:uid="{7B6C1FFC-A98D-4F91-8266-3B063117341D}"/>
    <cellStyle name="Normal 3 198 3 2 3" xfId="18346" xr:uid="{2A4D70BE-F6C5-4EB7-AB87-E5D5949885D7}"/>
    <cellStyle name="Normal 3 198 3 3" xfId="18347" xr:uid="{2C4203A0-9939-4CD0-B3B4-1F277E83498D}"/>
    <cellStyle name="Normal 3 198 3 3 2" xfId="18348" xr:uid="{075DA416-E915-4514-988A-326038C73114}"/>
    <cellStyle name="Normal 3 198 3 3 2 2" xfId="18349" xr:uid="{8027F4E2-0940-40A6-AC1E-E2346BF39B3D}"/>
    <cellStyle name="Normal 3 198 3 3 3" xfId="18350" xr:uid="{B79FE501-AC18-4548-B0A3-3C5751C7A277}"/>
    <cellStyle name="Normal 3 198 3 4" xfId="18351" xr:uid="{554B6770-2AE0-49D6-AFBA-F418CB272CC6}"/>
    <cellStyle name="Normal 3 198 3 4 2" xfId="18352" xr:uid="{8B380633-8B20-46CD-B8EC-668BD98CFB74}"/>
    <cellStyle name="Normal 3 198 3 5" xfId="18353" xr:uid="{35FC8F20-1613-4020-BBEA-08616B4A398B}"/>
    <cellStyle name="Normal 3 198 4" xfId="18354" xr:uid="{9C7B4DF4-685D-461F-87CF-269734E74ADD}"/>
    <cellStyle name="Normal 3 198 4 2" xfId="18355" xr:uid="{71AA502D-F419-4799-83DF-82BE86D4E0D3}"/>
    <cellStyle name="Normal 3 198 4 2 2" xfId="18356" xr:uid="{52A0B83F-8951-49D2-86CB-06D3DDE18859}"/>
    <cellStyle name="Normal 3 198 4 2 2 2" xfId="18357" xr:uid="{CB7D18E6-862A-4069-BD21-8BAF8BD34206}"/>
    <cellStyle name="Normal 3 198 4 2 3" xfId="18358" xr:uid="{F8524C98-DAE6-4769-92BB-643A19E172AB}"/>
    <cellStyle name="Normal 3 198 4 3" xfId="18359" xr:uid="{AD583602-8BD3-4180-A612-3534B232502F}"/>
    <cellStyle name="Normal 3 198 4 3 2" xfId="18360" xr:uid="{BD027591-73E5-476C-8180-64A3A97AEDBA}"/>
    <cellStyle name="Normal 3 198 4 3 2 2" xfId="18361" xr:uid="{D334CE62-D203-4852-85CC-3B9FFEE5EB8A}"/>
    <cellStyle name="Normal 3 198 4 3 3" xfId="18362" xr:uid="{7FEB76B4-4A99-4D52-9815-76E557363437}"/>
    <cellStyle name="Normal 3 198 4 4" xfId="18363" xr:uid="{8FEBAD6D-E326-415B-9FF3-2C3E2288889B}"/>
    <cellStyle name="Normal 3 198 4 4 2" xfId="18364" xr:uid="{EEB7B826-5E7F-4340-AA96-A2522B3654E1}"/>
    <cellStyle name="Normal 3 198 4 5" xfId="18365" xr:uid="{AB88B3B2-9933-4283-A2E6-DB240B210DC3}"/>
    <cellStyle name="Normal 3 198 5" xfId="18366" xr:uid="{245884F2-B31A-411A-90EF-C983DDBDA0BB}"/>
    <cellStyle name="Normal 3 198 5 2" xfId="18367" xr:uid="{9236FC9E-8873-4E92-B588-DC99B8843DB4}"/>
    <cellStyle name="Normal 3 198 5 2 2" xfId="18368" xr:uid="{6A597CE0-ADE1-46AC-A617-C3FE678270AF}"/>
    <cellStyle name="Normal 3 198 5 2 2 2" xfId="18369" xr:uid="{87C3F517-01A4-403A-BA1F-C210BE3CB1DF}"/>
    <cellStyle name="Normal 3 198 5 2 3" xfId="18370" xr:uid="{A87022A5-5999-4AB8-9D35-27E9BD995BFE}"/>
    <cellStyle name="Normal 3 198 5 3" xfId="18371" xr:uid="{C9064519-BDD5-4C4E-A890-DB40F70CC1CE}"/>
    <cellStyle name="Normal 3 198 5 3 2" xfId="18372" xr:uid="{14727FD0-3906-4CA0-8791-C17093698278}"/>
    <cellStyle name="Normal 3 198 5 3 2 2" xfId="18373" xr:uid="{05F96CBB-9FF7-4AC5-B8C7-6B60E02F4946}"/>
    <cellStyle name="Normal 3 198 5 3 3" xfId="18374" xr:uid="{0627F57E-D392-4C05-AA1A-F37CC324FCF5}"/>
    <cellStyle name="Normal 3 198 5 4" xfId="18375" xr:uid="{6F3DCC80-1E7C-4EAC-A8C6-C8FE8FF63FD5}"/>
    <cellStyle name="Normal 3 198 5 4 2" xfId="18376" xr:uid="{65FA483D-E05D-4F98-B1FC-24729DBC2D77}"/>
    <cellStyle name="Normal 3 198 5 5" xfId="18377" xr:uid="{04F34451-D03B-4E0A-B007-C41703DEA84B}"/>
    <cellStyle name="Normal 3 198 6" xfId="18378" xr:uid="{173604E8-5F51-493E-B3E9-A5B8962BE35E}"/>
    <cellStyle name="Normal 3 198 6 2" xfId="18379" xr:uid="{DB922B32-A8BA-4084-B552-707BE7E3F292}"/>
    <cellStyle name="Normal 3 198 6 2 2" xfId="18380" xr:uid="{07EEE5A6-1C84-444C-8C0E-8B904E88D8F3}"/>
    <cellStyle name="Normal 3 198 6 3" xfId="18381" xr:uid="{E3B027BA-F553-435E-9717-9EB67710B521}"/>
    <cellStyle name="Normal 3 198 7" xfId="18382" xr:uid="{0144B926-4FDB-4C4F-A23E-AE63A3438E90}"/>
    <cellStyle name="Normal 3 198 7 2" xfId="18383" xr:uid="{22105AC2-EE05-407F-907F-823A9054F675}"/>
    <cellStyle name="Normal 3 198 7 2 2" xfId="18384" xr:uid="{3BF98026-DC4E-4915-B808-37E5F82EE5D8}"/>
    <cellStyle name="Normal 3 198 7 3" xfId="18385" xr:uid="{6A393295-EF29-4061-AC62-01B98CC8A965}"/>
    <cellStyle name="Normal 3 198 8" xfId="18386" xr:uid="{E5C5A772-14E0-4467-83C9-46F9E486CA60}"/>
    <cellStyle name="Normal 3 198 8 2" xfId="18387" xr:uid="{B619471D-746C-4041-8D62-F568C8525AFE}"/>
    <cellStyle name="Normal 3 198 9" xfId="18388" xr:uid="{CB92C629-0675-4FD4-A8D3-0E4A8CEBEA69}"/>
    <cellStyle name="Normal 3 198_05DS" xfId="18389" xr:uid="{5E79CF12-220A-4F9A-8804-FBE6E30B1BEA}"/>
    <cellStyle name="Normal 3 199" xfId="18390" xr:uid="{042A0FF2-F558-4B96-8D15-9AFBC8B765D7}"/>
    <cellStyle name="Normal 3 199 2" xfId="18391" xr:uid="{697ABC61-DC20-4E2C-ADBE-322C7411CD91}"/>
    <cellStyle name="Normal 3 199 2 2" xfId="18392" xr:uid="{7CC5FD5D-4540-4671-A627-41CE26152110}"/>
    <cellStyle name="Normal 3 199 2 2 2" xfId="18393" xr:uid="{8B2E73AB-4F80-428C-B535-7049EEAF006A}"/>
    <cellStyle name="Normal 3 199 2 2 2 2" xfId="18394" xr:uid="{BDDE5FD3-811B-4A60-8210-E951DD02B2AE}"/>
    <cellStyle name="Normal 3 199 2 2 2 2 2" xfId="18395" xr:uid="{3FC2DFB6-FC4C-431C-AC3B-F7DB7FFD5F65}"/>
    <cellStyle name="Normal 3 199 2 2 2 3" xfId="18396" xr:uid="{11ED2349-7C6E-4EEE-8AE6-6416A597FA6E}"/>
    <cellStyle name="Normal 3 199 2 2 3" xfId="18397" xr:uid="{819B6625-DE80-402A-8F09-F13356FCFF8C}"/>
    <cellStyle name="Normal 3 199 2 2 3 2" xfId="18398" xr:uid="{3ED1CEAE-6214-46B2-B526-8DE080083FFF}"/>
    <cellStyle name="Normal 3 199 2 2 3 2 2" xfId="18399" xr:uid="{73A0CE93-01D2-4C79-AD70-D6A1AC35D259}"/>
    <cellStyle name="Normal 3 199 2 2 3 3" xfId="18400" xr:uid="{96822DD1-B6FB-4AA8-9E37-28FC0E3963DA}"/>
    <cellStyle name="Normal 3 199 2 2 4" xfId="18401" xr:uid="{DD0E0EB9-B4BB-44D2-94AB-67FA8F76E27B}"/>
    <cellStyle name="Normal 3 199 2 2 4 2" xfId="18402" xr:uid="{F5452DE1-9870-45D6-B865-05B96D877FE6}"/>
    <cellStyle name="Normal 3 199 2 2 5" xfId="18403" xr:uid="{CEB9715B-161C-49BB-B02B-9F3AE835F70C}"/>
    <cellStyle name="Normal 3 199 2 3" xfId="18404" xr:uid="{B12123DD-FF1C-4237-A99B-F7494646B926}"/>
    <cellStyle name="Normal 3 199 2 3 2" xfId="18405" xr:uid="{E4EC2BBE-4246-4F64-B0E7-92D9259821A4}"/>
    <cellStyle name="Normal 3 199 2 3 2 2" xfId="18406" xr:uid="{EE9452AF-27DD-4E45-8E2D-FBF26D34ECCC}"/>
    <cellStyle name="Normal 3 199 2 3 2 2 2" xfId="18407" xr:uid="{2B2E4827-97C1-4B7D-9D7E-972D158C323B}"/>
    <cellStyle name="Normal 3 199 2 3 2 3" xfId="18408" xr:uid="{BFECBAB2-DCA3-42DC-B679-2FCFC6171A2C}"/>
    <cellStyle name="Normal 3 199 2 3 3" xfId="18409" xr:uid="{20FE3259-CC50-4EAA-A95D-7AC5FBD4DB27}"/>
    <cellStyle name="Normal 3 199 2 3 3 2" xfId="18410" xr:uid="{8F8AADA8-4B86-4A3B-9AEA-8F56BBF75C38}"/>
    <cellStyle name="Normal 3 199 2 3 3 2 2" xfId="18411" xr:uid="{B2FAF7D5-4975-4F17-B194-ABC7A3AEA68E}"/>
    <cellStyle name="Normal 3 199 2 3 3 3" xfId="18412" xr:uid="{BB821CDF-3843-4449-9A72-BF460903140D}"/>
    <cellStyle name="Normal 3 199 2 3 4" xfId="18413" xr:uid="{20D174A2-A0FC-4C18-9BF1-C6E3BADBCAC6}"/>
    <cellStyle name="Normal 3 199 2 3 4 2" xfId="18414" xr:uid="{BA856235-32B8-4E8D-BF8E-EF7AA4D39C8E}"/>
    <cellStyle name="Normal 3 199 2 3 5" xfId="18415" xr:uid="{5BD2B886-D7FC-4086-8D64-F740EB11D347}"/>
    <cellStyle name="Normal 3 199 2 4" xfId="18416" xr:uid="{3C5B80E6-5258-4ACA-87CF-51824C7C7A42}"/>
    <cellStyle name="Normal 3 199 2 4 2" xfId="18417" xr:uid="{FE2AC630-C83B-4F3C-B19E-998DFB37EE20}"/>
    <cellStyle name="Normal 3 199 2 4 2 2" xfId="18418" xr:uid="{CBDE739E-4E7D-4CF7-905D-F3E587BF456B}"/>
    <cellStyle name="Normal 3 199 2 4 2 2 2" xfId="18419" xr:uid="{2983447E-7372-4AAA-B0D2-C5DB91656EEE}"/>
    <cellStyle name="Normal 3 199 2 4 2 3" xfId="18420" xr:uid="{9EFCAA5B-0428-45F4-A2A6-DD32C71458CA}"/>
    <cellStyle name="Normal 3 199 2 4 3" xfId="18421" xr:uid="{BEB092D0-0B33-4AB3-BE31-AE2B911DF7B4}"/>
    <cellStyle name="Normal 3 199 2 4 3 2" xfId="18422" xr:uid="{B85E2444-FC05-4A5D-BE89-2C804B969B53}"/>
    <cellStyle name="Normal 3 199 2 4 3 2 2" xfId="18423" xr:uid="{2AC07C3B-B5CE-44DC-9ADB-AEF554EEF152}"/>
    <cellStyle name="Normal 3 199 2 4 3 3" xfId="18424" xr:uid="{9015B949-121E-4F3A-BB67-546C9F7D6D52}"/>
    <cellStyle name="Normal 3 199 2 4 4" xfId="18425" xr:uid="{675536E4-3564-4886-8291-C3A3FAEA9DEF}"/>
    <cellStyle name="Normal 3 199 2 4 4 2" xfId="18426" xr:uid="{2E4A5F62-902E-4991-A779-03CE68FC4115}"/>
    <cellStyle name="Normal 3 199 2 4 5" xfId="18427" xr:uid="{C750A3CB-9BEA-4F95-A6A3-66F3C7A07D40}"/>
    <cellStyle name="Normal 3 199 2 5" xfId="18428" xr:uid="{A34D7B3E-28BA-4697-BEFB-B8D6BAFDE8DE}"/>
    <cellStyle name="Normal 3 199 2 5 2" xfId="18429" xr:uid="{5649B56C-85FD-47C4-9773-E63A6302CA7F}"/>
    <cellStyle name="Normal 3 199 2 5 2 2" xfId="18430" xr:uid="{A043480C-CFBF-412A-9ED0-FB8F28665DED}"/>
    <cellStyle name="Normal 3 199 2 5 3" xfId="18431" xr:uid="{ADA08156-4782-4CC5-AB98-5967F09DAA09}"/>
    <cellStyle name="Normal 3 199 2 6" xfId="18432" xr:uid="{6585332C-63AB-4DE2-A9F5-AC7873F8503F}"/>
    <cellStyle name="Normal 3 199 2 6 2" xfId="18433" xr:uid="{AAE278BE-7B49-42A1-B751-A7AF2A19BB64}"/>
    <cellStyle name="Normal 3 199 2 6 2 2" xfId="18434" xr:uid="{77F3E2C5-2F93-4597-8260-1F3F6760F0A1}"/>
    <cellStyle name="Normal 3 199 2 6 3" xfId="18435" xr:uid="{B4215814-437D-40FD-9F49-EB65ED05C94A}"/>
    <cellStyle name="Normal 3 199 2 7" xfId="18436" xr:uid="{11165255-356F-463B-982A-B2EC5ED025FD}"/>
    <cellStyle name="Normal 3 199 2 7 2" xfId="18437" xr:uid="{FB4CE9D5-F071-492D-8925-D1BCCB176B25}"/>
    <cellStyle name="Normal 3 199 2 8" xfId="18438" xr:uid="{2C9A0B36-91CB-4A8C-9CB4-A236A1A99CAF}"/>
    <cellStyle name="Normal 3 199 2_15NS" xfId="18439" xr:uid="{0A0CACC4-B865-43A9-87DE-87765E1E94B5}"/>
    <cellStyle name="Normal 3 199 3" xfId="18440" xr:uid="{E1A903EB-2184-425E-9B11-647F2DCD3140}"/>
    <cellStyle name="Normal 3 199 3 2" xfId="18441" xr:uid="{F64A38D1-A2C6-4132-AC14-B08E6B64B0A9}"/>
    <cellStyle name="Normal 3 199 3 2 2" xfId="18442" xr:uid="{A847A7F2-422C-4E54-A17E-BC790521E104}"/>
    <cellStyle name="Normal 3 199 3 2 2 2" xfId="18443" xr:uid="{37234B36-20A5-4BDE-ADF0-FC884670ADEF}"/>
    <cellStyle name="Normal 3 199 3 2 3" xfId="18444" xr:uid="{FC933A71-6683-4759-A079-B39CE52C35E6}"/>
    <cellStyle name="Normal 3 199 3 3" xfId="18445" xr:uid="{1DE7A6B1-8D62-4ADB-A50C-C6F756BDBC41}"/>
    <cellStyle name="Normal 3 199 3 3 2" xfId="18446" xr:uid="{52E5EB3C-72FE-44C8-8C8B-042553D44EAA}"/>
    <cellStyle name="Normal 3 199 3 3 2 2" xfId="18447" xr:uid="{57708908-D1F6-4742-AEE5-E9C63A6632E2}"/>
    <cellStyle name="Normal 3 199 3 3 3" xfId="18448" xr:uid="{8025632A-96F2-477C-AE5E-449DB9AF8DD6}"/>
    <cellStyle name="Normal 3 199 3 4" xfId="18449" xr:uid="{B5C95373-1443-45E0-86CE-EEF5D3413F54}"/>
    <cellStyle name="Normal 3 199 3 4 2" xfId="18450" xr:uid="{9B1B3828-9EE1-4444-B976-094C3508EEB0}"/>
    <cellStyle name="Normal 3 199 3 5" xfId="18451" xr:uid="{0BA2DA13-5C3A-44AA-890D-CD7A81AEE1BE}"/>
    <cellStyle name="Normal 3 199 4" xfId="18452" xr:uid="{3D60527A-028B-4AB0-A0D9-698CC6C3D7EB}"/>
    <cellStyle name="Normal 3 199 4 2" xfId="18453" xr:uid="{3350935B-6A8F-4AF7-AFC1-C2E8EA6FEA4A}"/>
    <cellStyle name="Normal 3 199 4 2 2" xfId="18454" xr:uid="{081368F7-750E-43C3-8622-4D432D0C3F0B}"/>
    <cellStyle name="Normal 3 199 4 2 2 2" xfId="18455" xr:uid="{82404423-D9D2-4F3E-970C-720EC5EBFE0E}"/>
    <cellStyle name="Normal 3 199 4 2 3" xfId="18456" xr:uid="{B5154A98-0CAE-4334-A470-0A328F4A14E4}"/>
    <cellStyle name="Normal 3 199 4 3" xfId="18457" xr:uid="{2F023E88-EB6F-41B0-AF0E-7D522DD18701}"/>
    <cellStyle name="Normal 3 199 4 3 2" xfId="18458" xr:uid="{24C4C1F4-CDF1-4FB3-A66F-ED6376CD6F5E}"/>
    <cellStyle name="Normal 3 199 4 3 2 2" xfId="18459" xr:uid="{9DB1C030-4F16-4CBB-A819-247B3C33B38C}"/>
    <cellStyle name="Normal 3 199 4 3 3" xfId="18460" xr:uid="{2E3EB37F-C0ED-4D43-B033-D0E9368CB0BF}"/>
    <cellStyle name="Normal 3 199 4 4" xfId="18461" xr:uid="{1924DE2F-4088-46BA-B93E-9E1215733B38}"/>
    <cellStyle name="Normal 3 199 4 4 2" xfId="18462" xr:uid="{962D9615-599C-4163-9FFD-63FB853CC75F}"/>
    <cellStyle name="Normal 3 199 4 5" xfId="18463" xr:uid="{6CD95A1F-70D1-452B-AD21-E56DDA66EF85}"/>
    <cellStyle name="Normal 3 199 5" xfId="18464" xr:uid="{CBA460E7-AD98-46DD-86F6-93276E3EC3E7}"/>
    <cellStyle name="Normal 3 199 5 2" xfId="18465" xr:uid="{FEE3BEC1-EA57-4310-9BEF-FE8BF9DEFEEF}"/>
    <cellStyle name="Normal 3 199 5 2 2" xfId="18466" xr:uid="{17637219-746F-4D44-9487-34A0C5EB5D64}"/>
    <cellStyle name="Normal 3 199 5 2 2 2" xfId="18467" xr:uid="{5C906883-89A5-4EA5-A1D6-87829A273E47}"/>
    <cellStyle name="Normal 3 199 5 2 3" xfId="18468" xr:uid="{5BC588DC-C4D7-4FFC-B6FE-CFA764F5C9A5}"/>
    <cellStyle name="Normal 3 199 5 3" xfId="18469" xr:uid="{DD47E7D0-C22B-4839-85C2-DCF792B5B44B}"/>
    <cellStyle name="Normal 3 199 5 3 2" xfId="18470" xr:uid="{4E4C7C10-FF08-4436-B7DC-D84EBE5CB9F3}"/>
    <cellStyle name="Normal 3 199 5 3 2 2" xfId="18471" xr:uid="{365247B5-44C1-4922-A1E7-2A0DE9F75F92}"/>
    <cellStyle name="Normal 3 199 5 3 3" xfId="18472" xr:uid="{2BCDF90D-2806-48AD-95FC-76E34F5CAF5D}"/>
    <cellStyle name="Normal 3 199 5 4" xfId="18473" xr:uid="{FFC8E625-C113-4B4F-85AB-FC737B6EC941}"/>
    <cellStyle name="Normal 3 199 5 4 2" xfId="18474" xr:uid="{3A8EC0C4-5C59-4C21-9277-B8093630E652}"/>
    <cellStyle name="Normal 3 199 5 5" xfId="18475" xr:uid="{6FA14B6A-500B-468E-9035-8D1E9742221D}"/>
    <cellStyle name="Normal 3 199 6" xfId="18476" xr:uid="{7E601B09-BF8B-4EA8-8B57-43219682E9CD}"/>
    <cellStyle name="Normal 3 199 6 2" xfId="18477" xr:uid="{6596BD6B-B17B-4354-B398-E40AB18A774A}"/>
    <cellStyle name="Normal 3 199 6 2 2" xfId="18478" xr:uid="{22C309E1-D9E6-4D9D-B4C7-50B6BA6E8ACA}"/>
    <cellStyle name="Normal 3 199 6 3" xfId="18479" xr:uid="{D77CB4BC-8543-482A-AD3C-D31919D5B94C}"/>
    <cellStyle name="Normal 3 199 7" xfId="18480" xr:uid="{FB51C687-2666-4D94-BCB3-4C7FFA0D0128}"/>
    <cellStyle name="Normal 3 199 7 2" xfId="18481" xr:uid="{4C8BCD02-9F42-4226-AA80-D4AE8F6C6C09}"/>
    <cellStyle name="Normal 3 199 7 2 2" xfId="18482" xr:uid="{5625A0BE-4EC9-4C02-B2F1-CA5CFF84446B}"/>
    <cellStyle name="Normal 3 199 7 3" xfId="18483" xr:uid="{6DE9BEFD-EA73-4A23-BABF-40EC473233B7}"/>
    <cellStyle name="Normal 3 199 8" xfId="18484" xr:uid="{B51A346F-2F1B-4213-AD70-0599FAAD3356}"/>
    <cellStyle name="Normal 3 199 8 2" xfId="18485" xr:uid="{D1C82363-FD5E-46C9-AE26-0DD4AAF114B7}"/>
    <cellStyle name="Normal 3 199 9" xfId="18486" xr:uid="{EB95A465-1BB5-4CA9-8916-1C9023DB4742}"/>
    <cellStyle name="Normal 3 199_05DS" xfId="18487" xr:uid="{B596C58C-DF69-433C-BB38-4DD911BF699D}"/>
    <cellStyle name="Normal 3 2" xfId="1486" xr:uid="{BF4073F9-C304-4D8B-BB23-7FA34943F14F}"/>
    <cellStyle name="Normal 3 2 10" xfId="18489" xr:uid="{E1422FBA-2FB7-405D-A6B4-656F9563FAE0}"/>
    <cellStyle name="Normal 3 2 10 2" xfId="18490" xr:uid="{C1787126-A00F-435B-BF3E-E50FA4263097}"/>
    <cellStyle name="Normal 3 2 10 3" xfId="18491" xr:uid="{48AC9B1D-84E2-4D75-A93E-ADF60979DBB0}"/>
    <cellStyle name="Normal 3 2 10 4" xfId="18492" xr:uid="{442F3992-3FC1-4CD5-80EB-6A2E7A5E2D84}"/>
    <cellStyle name="Normal 3 2 10 5" xfId="18493" xr:uid="{355AAEA6-EB80-4FBE-A1D6-D3B3D02A6A4F}"/>
    <cellStyle name="Normal 3 2 10 6" xfId="18494" xr:uid="{0E86B749-D6E2-4FB1-AD3B-E7F5133CD905}"/>
    <cellStyle name="Normal 3 2 10 7" xfId="18495" xr:uid="{49A739DC-061C-4B55-BA93-72AEE46541D2}"/>
    <cellStyle name="Normal 3 2 10 8" xfId="56451" xr:uid="{9293EE9C-15DC-4217-B330-EFA33D35D1F1}"/>
    <cellStyle name="Normal 3 2 10_05DS" xfId="18496" xr:uid="{17F28A9A-E6D6-4E51-B648-1B0F8DFE34BC}"/>
    <cellStyle name="Normal 3 2 100" xfId="18497" xr:uid="{3BFFD176-536F-47F9-81B0-DF11CC3BC042}"/>
    <cellStyle name="Normal 3 2 100 2" xfId="18498" xr:uid="{37AFDB1E-6CA6-4510-B8C1-093250EEC222}"/>
    <cellStyle name="Normal 3 2 100 3" xfId="18499" xr:uid="{8B76116E-EB35-45A5-9092-A5C8C99E89C8}"/>
    <cellStyle name="Normal 3 2 100 4" xfId="18500" xr:uid="{F30355AD-22F0-44DD-B11D-70F923D946F8}"/>
    <cellStyle name="Normal 3 2 100 5" xfId="18501" xr:uid="{7BBE1200-BE3A-452C-BFE5-878FB4125091}"/>
    <cellStyle name="Normal 3 2 100 6" xfId="18502" xr:uid="{83D1E929-3278-4E9E-8371-6758584664C3}"/>
    <cellStyle name="Normal 3 2 100 7" xfId="18503" xr:uid="{7B17F96A-2BBF-45C7-88D4-CCACC981C767}"/>
    <cellStyle name="Normal 3 2 100_05DS" xfId="18504" xr:uid="{E503993A-20CC-4675-B16C-47CC361E387F}"/>
    <cellStyle name="Normal 3 2 101" xfId="18505" xr:uid="{E34BEA5E-2444-4C7D-98DF-61F5A7E2A970}"/>
    <cellStyle name="Normal 3 2 101 2" xfId="18506" xr:uid="{451C79E6-51FE-492F-ADDA-0BDC1593A55E}"/>
    <cellStyle name="Normal 3 2 101 3" xfId="18507" xr:uid="{EEEAA4B4-3595-4388-97E2-5EAE2495ABFB}"/>
    <cellStyle name="Normal 3 2 101 4" xfId="18508" xr:uid="{6EDA8AC9-F9CB-4EE7-B756-EA626834A495}"/>
    <cellStyle name="Normal 3 2 101 5" xfId="18509" xr:uid="{EC10F7EC-0D6A-4AB5-A339-839A6D3B15D5}"/>
    <cellStyle name="Normal 3 2 101 6" xfId="18510" xr:uid="{5AE0CF6C-C3E6-42A6-9472-90373FDFCC23}"/>
    <cellStyle name="Normal 3 2 101 7" xfId="18511" xr:uid="{54B91DCB-F233-458E-A70B-20D00C391FA4}"/>
    <cellStyle name="Normal 3 2 101_05DS" xfId="18512" xr:uid="{9A7FCA9F-EE24-4CDC-8927-C80BFF582F3B}"/>
    <cellStyle name="Normal 3 2 102" xfId="18513" xr:uid="{F4DF9433-EF55-4B16-9E02-25511FC19760}"/>
    <cellStyle name="Normal 3 2 102 2" xfId="18514" xr:uid="{54FE02D1-4A97-4528-9303-F775345E0D87}"/>
    <cellStyle name="Normal 3 2 102 3" xfId="18515" xr:uid="{0A140632-909F-4319-B582-49514AC5A0E5}"/>
    <cellStyle name="Normal 3 2 102 4" xfId="18516" xr:uid="{9359956F-9F63-477D-9F10-28727308C9B1}"/>
    <cellStyle name="Normal 3 2 102 5" xfId="18517" xr:uid="{682D90E9-23EC-4A7C-A45D-6A8A12B5CF79}"/>
    <cellStyle name="Normal 3 2 102 6" xfId="18518" xr:uid="{FB3D767B-9325-4167-ADE6-31A4749AED26}"/>
    <cellStyle name="Normal 3 2 102 7" xfId="18519" xr:uid="{15AA773D-4E3A-4D1C-913E-680442C75AC7}"/>
    <cellStyle name="Normal 3 2 102_05DS" xfId="18520" xr:uid="{E13AFB06-DE84-4357-9DFB-9FFEB062A0B0}"/>
    <cellStyle name="Normal 3 2 103" xfId="18521" xr:uid="{7BB7AFB3-F6DC-4C2C-A53F-D16F3C34AF34}"/>
    <cellStyle name="Normal 3 2 103 2" xfId="18522" xr:uid="{1A745B17-D0E7-4DF8-A298-CB5F51984CB2}"/>
    <cellStyle name="Normal 3 2 103 3" xfId="18523" xr:uid="{07BA0E34-C2BA-4103-A6FA-2A0CBF0FABEE}"/>
    <cellStyle name="Normal 3 2 103 4" xfId="18524" xr:uid="{21A7D787-2D2F-4EFF-9005-856D0EFE04EE}"/>
    <cellStyle name="Normal 3 2 103 5" xfId="18525" xr:uid="{4742AD69-1ED0-4A97-8F2C-9F8D5544213F}"/>
    <cellStyle name="Normal 3 2 103 6" xfId="18526" xr:uid="{B922C285-8BCB-4D93-8E92-6B0F878FE1D6}"/>
    <cellStyle name="Normal 3 2 103 7" xfId="18527" xr:uid="{58820AE6-BA0F-4C0E-B862-B02CB60ED2FA}"/>
    <cellStyle name="Normal 3 2 103_05DS" xfId="18528" xr:uid="{167D76A6-770D-4DC8-9DBF-40D672100636}"/>
    <cellStyle name="Normal 3 2 104" xfId="18529" xr:uid="{CC92614F-688E-4999-9FCD-1B431652DFDF}"/>
    <cellStyle name="Normal 3 2 104 2" xfId="18530" xr:uid="{AC2519C2-27E1-4859-AD0D-6F2762FBA06B}"/>
    <cellStyle name="Normal 3 2 104 3" xfId="18531" xr:uid="{4F72EFDD-B3D0-445B-9F8E-5F91637719B6}"/>
    <cellStyle name="Normal 3 2 104 4" xfId="18532" xr:uid="{9EC0FE6E-19AB-4EE3-A054-E270C1A90F89}"/>
    <cellStyle name="Normal 3 2 104 5" xfId="18533" xr:uid="{0EFA71F6-A9EB-4940-8A7F-A2058D9D71BB}"/>
    <cellStyle name="Normal 3 2 104 6" xfId="18534" xr:uid="{687F7C3E-CC53-414A-86CC-3CA2ACBF38E5}"/>
    <cellStyle name="Normal 3 2 104 7" xfId="18535" xr:uid="{5CF0360C-6893-417C-A9C9-D039DDE5C2A7}"/>
    <cellStyle name="Normal 3 2 104_05DS" xfId="18536" xr:uid="{0A66D86D-D3B1-4A99-A871-9459844F45EC}"/>
    <cellStyle name="Normal 3 2 105" xfId="18537" xr:uid="{83212698-9567-40FE-BA94-85DC91FCBDD0}"/>
    <cellStyle name="Normal 3 2 105 2" xfId="18538" xr:uid="{FA03EC47-70B6-4416-9421-F8EE0CBA39F8}"/>
    <cellStyle name="Normal 3 2 105 3" xfId="18539" xr:uid="{BA6C5E2A-9358-451B-B673-8C51DD07BDDF}"/>
    <cellStyle name="Normal 3 2 105 4" xfId="18540" xr:uid="{7F2159BC-8D24-4B89-B1AA-1164D41D9CBB}"/>
    <cellStyle name="Normal 3 2 105 5" xfId="18541" xr:uid="{1FA0E9E0-CC22-43AA-9D5E-C3E31F91C76E}"/>
    <cellStyle name="Normal 3 2 105 6" xfId="18542" xr:uid="{DBD1B871-077C-4F70-B5D7-8EA43F837DD7}"/>
    <cellStyle name="Normal 3 2 105 7" xfId="18543" xr:uid="{ADB0C90A-2A0C-4276-BF75-2E08EBC9D797}"/>
    <cellStyle name="Normal 3 2 105_05DS" xfId="18544" xr:uid="{FBB3092F-CD4F-4522-86F6-FA97F69EAD6F}"/>
    <cellStyle name="Normal 3 2 106" xfId="18545" xr:uid="{7499581F-DAAD-4F08-8902-00B71B4FD8CC}"/>
    <cellStyle name="Normal 3 2 106 2" xfId="18546" xr:uid="{04E45812-5742-496F-BD32-26A453788886}"/>
    <cellStyle name="Normal 3 2 106 3" xfId="18547" xr:uid="{E311DBE2-E8B9-4A9F-887B-453FF06E7047}"/>
    <cellStyle name="Normal 3 2 106 4" xfId="18548" xr:uid="{4FBDBEE7-BDAB-4CA0-9D43-F4035DF8B1B3}"/>
    <cellStyle name="Normal 3 2 106 5" xfId="18549" xr:uid="{00440552-0933-45DC-9EE3-BAA754A47842}"/>
    <cellStyle name="Normal 3 2 106 6" xfId="18550" xr:uid="{753914C9-05CF-43DF-8EA9-48B967705C14}"/>
    <cellStyle name="Normal 3 2 106 7" xfId="18551" xr:uid="{3F4F15E2-9E4B-4F65-A6B9-F1CD71342453}"/>
    <cellStyle name="Normal 3 2 106_05DS" xfId="18552" xr:uid="{F49956A1-605C-47FE-8F0A-ED8F1EFD95EB}"/>
    <cellStyle name="Normal 3 2 107" xfId="18553" xr:uid="{1A15EF2A-596F-4B0D-8C1F-3220B0ABE880}"/>
    <cellStyle name="Normal 3 2 107 2" xfId="18554" xr:uid="{E034C9E6-D441-4993-B818-837456FFBA89}"/>
    <cellStyle name="Normal 3 2 107 3" xfId="18555" xr:uid="{3AA7FD44-F80A-4F60-8245-DF3426FD5D38}"/>
    <cellStyle name="Normal 3 2 107 4" xfId="18556" xr:uid="{217322F8-4261-417E-9A50-4470D83E42E1}"/>
    <cellStyle name="Normal 3 2 107 5" xfId="18557" xr:uid="{6612744C-70A6-4320-AE55-56443F8D98E6}"/>
    <cellStyle name="Normal 3 2 107 6" xfId="18558" xr:uid="{1D7490F6-EE12-4B99-BA56-CA850DC1989A}"/>
    <cellStyle name="Normal 3 2 107 7" xfId="18559" xr:uid="{A339835B-6E10-4C4C-977B-D0BF49FA9A46}"/>
    <cellStyle name="Normal 3 2 107_05DS" xfId="18560" xr:uid="{F93F6731-ED81-4F4D-B7BF-06DB0FE0B55F}"/>
    <cellStyle name="Normal 3 2 108" xfId="18561" xr:uid="{5B42BDFD-5DFE-4FF5-885B-CC55582766CC}"/>
    <cellStyle name="Normal 3 2 108 2" xfId="18562" xr:uid="{AD574A19-B133-4664-9732-575E6C8235A2}"/>
    <cellStyle name="Normal 3 2 108 3" xfId="18563" xr:uid="{E1B6A761-7CDE-486C-BDCE-2898928E10EA}"/>
    <cellStyle name="Normal 3 2 108 4" xfId="18564" xr:uid="{5A3147AC-1EC5-440A-95B8-2F40A7F8111C}"/>
    <cellStyle name="Normal 3 2 108 5" xfId="18565" xr:uid="{FC7027D4-08FE-4A6E-B9A9-63D7C4646097}"/>
    <cellStyle name="Normal 3 2 108 6" xfId="18566" xr:uid="{34242EAD-36B7-4B03-9A11-A595EB39EB37}"/>
    <cellStyle name="Normal 3 2 108 7" xfId="18567" xr:uid="{86E062AA-09E0-4DD6-ADB3-7E4D24587B09}"/>
    <cellStyle name="Normal 3 2 108_05DS" xfId="18568" xr:uid="{D43587A4-1EF4-45C0-BC33-99BE500EFAF2}"/>
    <cellStyle name="Normal 3 2 109" xfId="18569" xr:uid="{974658DE-4FEC-45E0-B205-CCDC70E08BAE}"/>
    <cellStyle name="Normal 3 2 109 2" xfId="18570" xr:uid="{156F10D5-94ED-436D-A871-C19A1D46A471}"/>
    <cellStyle name="Normal 3 2 109 3" xfId="18571" xr:uid="{B3D6EE68-FDDC-4814-96C7-B8FF2702CE2B}"/>
    <cellStyle name="Normal 3 2 109 4" xfId="18572" xr:uid="{3C6A2F10-EE8D-42ED-B26B-F225C92ED8D4}"/>
    <cellStyle name="Normal 3 2 109 5" xfId="18573" xr:uid="{00B4934E-A4F4-4EEB-8D3A-B561A9F0CCE9}"/>
    <cellStyle name="Normal 3 2 109 6" xfId="18574" xr:uid="{95FB4568-19E8-4746-913F-4202FB415DC2}"/>
    <cellStyle name="Normal 3 2 109 7" xfId="18575" xr:uid="{49C6A74C-B104-47A3-9731-E942C563415A}"/>
    <cellStyle name="Normal 3 2 109_05DS" xfId="18576" xr:uid="{37F8E39D-12BE-4157-88E3-6FD3EF72C57B}"/>
    <cellStyle name="Normal 3 2 11" xfId="18577" xr:uid="{F7F10BCD-5CF6-4ABE-BA8C-33D636B694DD}"/>
    <cellStyle name="Normal 3 2 11 2" xfId="18578" xr:uid="{BD3111BA-0A32-44DD-AE39-F6468AFE1364}"/>
    <cellStyle name="Normal 3 2 11 3" xfId="18579" xr:uid="{44207529-6979-4F8E-A36E-DC09B45A3729}"/>
    <cellStyle name="Normal 3 2 11 4" xfId="18580" xr:uid="{EE32D5CD-2E2B-4437-A504-1B4187C92748}"/>
    <cellStyle name="Normal 3 2 11 5" xfId="18581" xr:uid="{3A50A8B3-1221-4C46-9F93-6B932A1109E3}"/>
    <cellStyle name="Normal 3 2 11 6" xfId="18582" xr:uid="{B8A69BD1-0317-4D6C-B0D8-F2C165E96699}"/>
    <cellStyle name="Normal 3 2 11 7" xfId="18583" xr:uid="{55DC33E6-19FB-4DD2-9276-3CA20271F770}"/>
    <cellStyle name="Normal 3 2 11_05DS" xfId="18584" xr:uid="{8F540D33-CEE0-46E7-81A3-DB726A3C5ED9}"/>
    <cellStyle name="Normal 3 2 110" xfId="18585" xr:uid="{5C0E75DB-0AD7-4D65-A94F-4D39ABF1E455}"/>
    <cellStyle name="Normal 3 2 110 2" xfId="18586" xr:uid="{97B467CB-2EF8-44A9-93C0-BF190ECB752F}"/>
    <cellStyle name="Normal 3 2 110 3" xfId="18587" xr:uid="{72ABA875-3F3F-419A-9651-238114F3AC45}"/>
    <cellStyle name="Normal 3 2 110 4" xfId="18588" xr:uid="{F801AF3D-DC09-4B2B-9C18-29261BE0AC04}"/>
    <cellStyle name="Normal 3 2 110 5" xfId="18589" xr:uid="{265F9E2D-2111-416F-9A6E-5B66A01AFCB7}"/>
    <cellStyle name="Normal 3 2 110 6" xfId="18590" xr:uid="{760D6940-0FF6-4734-BA25-D845F1361D95}"/>
    <cellStyle name="Normal 3 2 110 7" xfId="18591" xr:uid="{04536632-EA24-4BE5-AC8F-83565E11F61C}"/>
    <cellStyle name="Normal 3 2 110_05DS" xfId="18592" xr:uid="{6F548610-676B-47E8-B90C-A07CD179348C}"/>
    <cellStyle name="Normal 3 2 111" xfId="18593" xr:uid="{0C7EA9EA-5056-427C-B4ED-C7753307CA5E}"/>
    <cellStyle name="Normal 3 2 111 2" xfId="18594" xr:uid="{98F0584C-531A-46CB-A660-13EB3F4EF815}"/>
    <cellStyle name="Normal 3 2 111 3" xfId="18595" xr:uid="{D331B27F-5E56-4914-853B-46746D04B0FD}"/>
    <cellStyle name="Normal 3 2 111 4" xfId="18596" xr:uid="{24E3E5FD-3CBE-4CA8-A9F9-2BFC83D60705}"/>
    <cellStyle name="Normal 3 2 111 5" xfId="18597" xr:uid="{26B718AE-313F-4494-9A62-2313D5EBFED3}"/>
    <cellStyle name="Normal 3 2 111 6" xfId="18598" xr:uid="{C64FBBC7-B342-4708-9110-2F8F8B6F66D2}"/>
    <cellStyle name="Normal 3 2 111 7" xfId="18599" xr:uid="{ED32BB93-B20A-4166-8501-AFA0429CA2CE}"/>
    <cellStyle name="Normal 3 2 111_05DS" xfId="18600" xr:uid="{C022E4DE-E2B2-4D8B-B168-2DED21A948D0}"/>
    <cellStyle name="Normal 3 2 112" xfId="18601" xr:uid="{D5EB1D6D-BAA4-49CD-85DC-C83E2255BA6F}"/>
    <cellStyle name="Normal 3 2 112 2" xfId="18602" xr:uid="{893F39A3-B503-4A39-B575-9A562226F839}"/>
    <cellStyle name="Normal 3 2 112 3" xfId="18603" xr:uid="{B7E664A4-A5AC-4A2E-A9A1-DD014648A275}"/>
    <cellStyle name="Normal 3 2 112 4" xfId="18604" xr:uid="{D9E62933-7D79-4C77-9DE3-D2A5B7A1EB3C}"/>
    <cellStyle name="Normal 3 2 112 5" xfId="18605" xr:uid="{7B7F15DD-026E-45D9-8C44-1275247446D7}"/>
    <cellStyle name="Normal 3 2 112 6" xfId="18606" xr:uid="{4B50099B-93FD-42A2-98E5-86272AA1D845}"/>
    <cellStyle name="Normal 3 2 112 7" xfId="18607" xr:uid="{D77A3A21-47ED-4683-A274-DEE6E5689348}"/>
    <cellStyle name="Normal 3 2 112_05DS" xfId="18608" xr:uid="{9B2FF7D1-12D0-4B81-AF61-4D484E305C53}"/>
    <cellStyle name="Normal 3 2 113" xfId="18609" xr:uid="{2B05E95C-E8E0-45B8-9D3B-156EC336C321}"/>
    <cellStyle name="Normal 3 2 113 2" xfId="18610" xr:uid="{BE93CBF8-FADD-4128-8F8E-D822E09B6053}"/>
    <cellStyle name="Normal 3 2 113 3" xfId="18611" xr:uid="{EE977ACB-08C4-43C0-83F6-19F069146E92}"/>
    <cellStyle name="Normal 3 2 113 4" xfId="18612" xr:uid="{6A27E6E1-6166-4DF0-9F67-82057F19BA8F}"/>
    <cellStyle name="Normal 3 2 113 5" xfId="18613" xr:uid="{D7B2E7A0-6926-4356-802B-A620974818A4}"/>
    <cellStyle name="Normal 3 2 113 6" xfId="18614" xr:uid="{03226CA4-775C-443E-94AE-B7933E319C92}"/>
    <cellStyle name="Normal 3 2 113 7" xfId="18615" xr:uid="{974D65E5-6C52-4290-8FC6-7B618D831303}"/>
    <cellStyle name="Normal 3 2 113_05DS" xfId="18616" xr:uid="{ABF70C79-FA74-4A44-9D50-985393F1F382}"/>
    <cellStyle name="Normal 3 2 114" xfId="18617" xr:uid="{0650442B-AB17-45B8-A45A-54CCC79BC62E}"/>
    <cellStyle name="Normal 3 2 114 2" xfId="18618" xr:uid="{858CADEB-289A-4EB4-9A1E-C3150697B60E}"/>
    <cellStyle name="Normal 3 2 114 3" xfId="18619" xr:uid="{8B34CB0D-C4BC-4307-99BA-07442BE899E7}"/>
    <cellStyle name="Normal 3 2 114 4" xfId="18620" xr:uid="{58331756-0D86-435E-9E03-43D0BC966144}"/>
    <cellStyle name="Normal 3 2 114 5" xfId="18621" xr:uid="{0DD0733B-BE8D-4D6A-B6E3-566E937C2F1E}"/>
    <cellStyle name="Normal 3 2 114 6" xfId="18622" xr:uid="{5BEFC049-CF3A-4FF1-861A-D4A5894C107C}"/>
    <cellStyle name="Normal 3 2 114 7" xfId="18623" xr:uid="{13E86CA3-0C0A-4A95-9F5D-47A8FB66B859}"/>
    <cellStyle name="Normal 3 2 114_05DS" xfId="18624" xr:uid="{F1BE3703-9572-4AE1-8D5C-37FF7FCE5C5C}"/>
    <cellStyle name="Normal 3 2 115" xfId="18625" xr:uid="{FC08327A-E074-4E9A-81CA-1E1420D77CBF}"/>
    <cellStyle name="Normal 3 2 115 2" xfId="18626" xr:uid="{3C64E7CA-D086-48EA-B920-D1CEA1504A98}"/>
    <cellStyle name="Normal 3 2 115 3" xfId="18627" xr:uid="{674C756C-C7CD-4DBD-8698-DFE5EF0CE3E7}"/>
    <cellStyle name="Normal 3 2 115 4" xfId="18628" xr:uid="{C2C8261D-6F5A-4800-9976-3FC2E960BA83}"/>
    <cellStyle name="Normal 3 2 115 5" xfId="18629" xr:uid="{B2A00D01-C0B8-4B08-8C8C-9F1819C2B057}"/>
    <cellStyle name="Normal 3 2 115 6" xfId="18630" xr:uid="{D5AC8A45-AC30-424E-A207-1E5C9147CAC7}"/>
    <cellStyle name="Normal 3 2 115 7" xfId="18631" xr:uid="{4494B7C3-DFEF-4DFD-B176-422881462495}"/>
    <cellStyle name="Normal 3 2 115_05DS" xfId="18632" xr:uid="{BA2109C1-0D86-4765-A489-5AEAD20B230C}"/>
    <cellStyle name="Normal 3 2 116" xfId="18633" xr:uid="{9D335579-39D8-478D-B4FE-976E6C8418C4}"/>
    <cellStyle name="Normal 3 2 116 2" xfId="18634" xr:uid="{6618D4E9-7821-4CC6-9FA4-FB6A51190389}"/>
    <cellStyle name="Normal 3 2 116 3" xfId="18635" xr:uid="{786DE151-AE56-4E76-9E59-BDA5D5D2E4BC}"/>
    <cellStyle name="Normal 3 2 116 4" xfId="18636" xr:uid="{DAFCEBC0-A3CA-4F2D-A731-D38C43FFA667}"/>
    <cellStyle name="Normal 3 2 116 5" xfId="18637" xr:uid="{EAD61A06-2D94-4049-A4A7-519E537B14A0}"/>
    <cellStyle name="Normal 3 2 116 6" xfId="18638" xr:uid="{E82266B6-6A5B-4BC4-ACFB-AE38AD318872}"/>
    <cellStyle name="Normal 3 2 116 7" xfId="18639" xr:uid="{2F1CC47A-8FAE-463E-9676-5D1F78054668}"/>
    <cellStyle name="Normal 3 2 116_05DS" xfId="18640" xr:uid="{C1942219-8D5F-4833-95C3-5D2992B2810C}"/>
    <cellStyle name="Normal 3 2 117" xfId="18641" xr:uid="{B2AB25D9-385F-48D6-B606-2F18180102D7}"/>
    <cellStyle name="Normal 3 2 117 2" xfId="18642" xr:uid="{B4BB31CF-B7D8-4EFC-85E0-B67C231EB186}"/>
    <cellStyle name="Normal 3 2 117 3" xfId="18643" xr:uid="{DA2A7A0B-8A6A-4A1D-8D7B-D28247871685}"/>
    <cellStyle name="Normal 3 2 117 4" xfId="18644" xr:uid="{E6EA59D2-E035-49EA-BB39-5B597BA3339F}"/>
    <cellStyle name="Normal 3 2 117 5" xfId="18645" xr:uid="{ABF51834-6FAD-4639-95C5-BB09D1AE3554}"/>
    <cellStyle name="Normal 3 2 117 6" xfId="18646" xr:uid="{BA835B7B-E01A-4BBA-AB94-CA82C4A7E97C}"/>
    <cellStyle name="Normal 3 2 117 7" xfId="18647" xr:uid="{4E2A5AE3-39E7-4E17-9D7F-9ABE44A58F6B}"/>
    <cellStyle name="Normal 3 2 117_05DS" xfId="18648" xr:uid="{DBF08569-D1BF-4329-8131-1F097443710A}"/>
    <cellStyle name="Normal 3 2 118" xfId="18649" xr:uid="{CFEFF9EA-3F02-4EC4-AC51-E05CC7B3991D}"/>
    <cellStyle name="Normal 3 2 118 2" xfId="18650" xr:uid="{EDCCEF4C-58AC-4DC3-89CF-FE13EB985B74}"/>
    <cellStyle name="Normal 3 2 118 3" xfId="18651" xr:uid="{405EEED9-3BC3-4C7B-A301-97C8B9D3248F}"/>
    <cellStyle name="Normal 3 2 118 4" xfId="18652" xr:uid="{65D53107-50C3-4305-86E6-9142FDB743ED}"/>
    <cellStyle name="Normal 3 2 118 5" xfId="18653" xr:uid="{154EB3C8-892C-42C5-8168-F322BA8460E6}"/>
    <cellStyle name="Normal 3 2 118 6" xfId="18654" xr:uid="{2B443F2F-6B0B-4148-B703-64C6D8843AA2}"/>
    <cellStyle name="Normal 3 2 118 7" xfId="18655" xr:uid="{3001AAC6-4F74-4546-BF43-549B05E9DB13}"/>
    <cellStyle name="Normal 3 2 118_05DS" xfId="18656" xr:uid="{6A481482-2DBF-4054-ACFA-CD271757C208}"/>
    <cellStyle name="Normal 3 2 119" xfId="18657" xr:uid="{ACD66D6D-EEEA-4348-A8E4-AC920D9F96F0}"/>
    <cellStyle name="Normal 3 2 119 2" xfId="18658" xr:uid="{4037CDB2-7863-42EA-838D-1DDB04598405}"/>
    <cellStyle name="Normal 3 2 119 3" xfId="18659" xr:uid="{EC7FB166-0461-4DCC-8ACE-F59AC9281560}"/>
    <cellStyle name="Normal 3 2 119 4" xfId="18660" xr:uid="{B749A115-D9B6-4B6D-A382-85441F30B12D}"/>
    <cellStyle name="Normal 3 2 119 5" xfId="18661" xr:uid="{B04232FD-65E6-4F2B-978A-A1FCB2D363B5}"/>
    <cellStyle name="Normal 3 2 119 6" xfId="18662" xr:uid="{15025A1E-8D4C-4FDF-AB69-3D5A03DAE356}"/>
    <cellStyle name="Normal 3 2 119 7" xfId="18663" xr:uid="{7362813C-C350-4448-BA75-374CCA5C7097}"/>
    <cellStyle name="Normal 3 2 119_05DS" xfId="18664" xr:uid="{6CB123EC-C09A-4D4E-9B37-06AE746029B0}"/>
    <cellStyle name="Normal 3 2 12" xfId="18665" xr:uid="{CF0E7883-C172-4053-8B35-4774C52EE1AA}"/>
    <cellStyle name="Normal 3 2 12 2" xfId="18666" xr:uid="{A0115525-3C6E-450A-8F27-D5BC5B72099E}"/>
    <cellStyle name="Normal 3 2 12 3" xfId="18667" xr:uid="{9C3F804D-B996-4AEF-84FD-44446B9B223F}"/>
    <cellStyle name="Normal 3 2 12 4" xfId="18668" xr:uid="{4DBF58D7-B1C7-49C3-91F1-D421C95C75CA}"/>
    <cellStyle name="Normal 3 2 12 5" xfId="18669" xr:uid="{82A7504C-AFAB-4AF2-99D5-F8C57BAED03E}"/>
    <cellStyle name="Normal 3 2 12 6" xfId="18670" xr:uid="{C4EDCAB8-4A38-48B3-8318-3B489A388E65}"/>
    <cellStyle name="Normal 3 2 12 7" xfId="18671" xr:uid="{1CA0DD92-E989-4846-A39E-A36C9182AEAA}"/>
    <cellStyle name="Normal 3 2 12_05DS" xfId="18672" xr:uid="{079D8ED1-F5EC-4F4B-9432-AEA98C9F96B1}"/>
    <cellStyle name="Normal 3 2 120" xfId="18673" xr:uid="{065B4735-29B7-4384-93A9-AB10DE64E33E}"/>
    <cellStyle name="Normal 3 2 120 2" xfId="18674" xr:uid="{5DD6A934-01E9-4EF1-A7B3-CE8DB93D1E12}"/>
    <cellStyle name="Normal 3 2 120 3" xfId="18675" xr:uid="{8E9BFB80-6876-465C-8A00-E478DBC98949}"/>
    <cellStyle name="Normal 3 2 120 4" xfId="18676" xr:uid="{994DD4C8-26EA-4212-8DA4-E7C8F4E00086}"/>
    <cellStyle name="Normal 3 2 120 5" xfId="18677" xr:uid="{50D33391-1BAB-4FB2-904E-5D1D42D1D9AD}"/>
    <cellStyle name="Normal 3 2 120 6" xfId="18678" xr:uid="{7EB6D541-8AEB-4D69-8737-2B3A0C1CC65B}"/>
    <cellStyle name="Normal 3 2 120 7" xfId="18679" xr:uid="{1903988B-3E91-4902-89D2-3CC7D27A4573}"/>
    <cellStyle name="Normal 3 2 120_05DS" xfId="18680" xr:uid="{0CE29C3B-F9A4-4969-B7C0-57DBD7BE408E}"/>
    <cellStyle name="Normal 3 2 121" xfId="18681" xr:uid="{A136FD99-F097-4CEE-B387-CA0AA4D98F93}"/>
    <cellStyle name="Normal 3 2 121 2" xfId="18682" xr:uid="{F0C2A944-1BAA-40CF-A1D2-E18580F49E22}"/>
    <cellStyle name="Normal 3 2 121 3" xfId="18683" xr:uid="{AB1AF3EA-256A-4A7C-B536-A9E63BDAE46E}"/>
    <cellStyle name="Normal 3 2 121 4" xfId="18684" xr:uid="{2018F13A-7659-4B20-B74E-5D4CF80448FA}"/>
    <cellStyle name="Normal 3 2 121 5" xfId="18685" xr:uid="{6564C418-6C4D-4592-BDCB-5AFADE115B58}"/>
    <cellStyle name="Normal 3 2 121 6" xfId="18686" xr:uid="{2BBB01D1-B36F-4FF0-91F7-734A11478665}"/>
    <cellStyle name="Normal 3 2 121 7" xfId="18687" xr:uid="{EF06C27B-C7AA-4F2D-8461-A9F5D359AA73}"/>
    <cellStyle name="Normal 3 2 121_05DS" xfId="18688" xr:uid="{55F2FD8B-8431-4F08-BFF5-54484B88042E}"/>
    <cellStyle name="Normal 3 2 122" xfId="18689" xr:uid="{313D8425-D33A-4CA7-BCA1-58EEBDE94A4D}"/>
    <cellStyle name="Normal 3 2 122 2" xfId="18690" xr:uid="{4B231088-2999-4A3F-8DC9-9DA32580526C}"/>
    <cellStyle name="Normal 3 2 122 3" xfId="18691" xr:uid="{BB545D9D-7F27-40E9-9CD4-F42C92FBF504}"/>
    <cellStyle name="Normal 3 2 122 4" xfId="18692" xr:uid="{E4ED9AC7-8C2E-4DD1-9968-47224590248C}"/>
    <cellStyle name="Normal 3 2 122 5" xfId="18693" xr:uid="{B5AC93F1-75E6-4FA6-9012-91F18366BA6F}"/>
    <cellStyle name="Normal 3 2 122 6" xfId="18694" xr:uid="{B42EE970-6828-4C3D-AD01-802DAEDFC2BE}"/>
    <cellStyle name="Normal 3 2 122 7" xfId="18695" xr:uid="{8F89DC41-FFCE-49BD-B28D-332F572CAB75}"/>
    <cellStyle name="Normal 3 2 122_05DS" xfId="18696" xr:uid="{EEF5A064-B3F1-45A6-A0E9-88F8E0D8DBB2}"/>
    <cellStyle name="Normal 3 2 123" xfId="18697" xr:uid="{777D16A5-127E-42AF-B63D-EF1D8E7BA924}"/>
    <cellStyle name="Normal 3 2 123 2" xfId="18698" xr:uid="{611EF81F-18E8-4C67-8193-7F5B66925E67}"/>
    <cellStyle name="Normal 3 2 123 3" xfId="18699" xr:uid="{50270248-7802-423F-BC16-713FD0587141}"/>
    <cellStyle name="Normal 3 2 123 4" xfId="18700" xr:uid="{FF3DC89D-49FC-438B-A81E-35DF6047223C}"/>
    <cellStyle name="Normal 3 2 123 5" xfId="18701" xr:uid="{49BAD33E-3DF3-4A0C-9C9E-E25C1CCB6E8F}"/>
    <cellStyle name="Normal 3 2 123 6" xfId="18702" xr:uid="{DD87E6DC-1BEC-4B2C-AC83-82C84DF0F140}"/>
    <cellStyle name="Normal 3 2 123 7" xfId="18703" xr:uid="{BE116963-9235-46F2-8CAA-D213C9FAEA1F}"/>
    <cellStyle name="Normal 3 2 123_05DS" xfId="18704" xr:uid="{A385A082-619C-4C18-8E2A-646C804D116A}"/>
    <cellStyle name="Normal 3 2 124" xfId="18705" xr:uid="{F3F423EB-0712-425B-B1C0-A412CCF8DED9}"/>
    <cellStyle name="Normal 3 2 124 2" xfId="18706" xr:uid="{B3C6885B-9509-43A5-9571-3ABA47DE5970}"/>
    <cellStyle name="Normal 3 2 124 3" xfId="18707" xr:uid="{1893C804-C486-4097-BE39-E9B2CEAC84DB}"/>
    <cellStyle name="Normal 3 2 124 4" xfId="18708" xr:uid="{5D026A40-5AC0-449B-B8A0-8AEE64073627}"/>
    <cellStyle name="Normal 3 2 124 5" xfId="18709" xr:uid="{9B2BF608-F8E4-4860-9B41-B89E3263773B}"/>
    <cellStyle name="Normal 3 2 124 6" xfId="18710" xr:uid="{1006D23D-761A-4151-960B-A781B4F933CE}"/>
    <cellStyle name="Normal 3 2 124 7" xfId="18711" xr:uid="{EB0B37D4-F8B2-4BC9-A58A-00FA81C0403E}"/>
    <cellStyle name="Normal 3 2 124_05DS" xfId="18712" xr:uid="{E6BA336C-0995-48BA-8F16-2EDC9343DB96}"/>
    <cellStyle name="Normal 3 2 125" xfId="18713" xr:uid="{0AE0EF3F-E398-4E2B-B67A-DA918C72B287}"/>
    <cellStyle name="Normal 3 2 125 2" xfId="18714" xr:uid="{0A3793B7-97AA-43C1-95FD-DF8DF86DF544}"/>
    <cellStyle name="Normal 3 2 125 3" xfId="18715" xr:uid="{F87BA168-36BA-4FFF-AD1B-0A65EAC8C821}"/>
    <cellStyle name="Normal 3 2 125 4" xfId="18716" xr:uid="{CDC198C3-79C5-4DE8-801F-BD3256B49CF2}"/>
    <cellStyle name="Normal 3 2 125 5" xfId="18717" xr:uid="{E0A63FB6-5ED3-4B6A-9CEC-FF3FFE7029B8}"/>
    <cellStyle name="Normal 3 2 125 6" xfId="18718" xr:uid="{73045C32-3841-4CD6-A599-F2267893AC7A}"/>
    <cellStyle name="Normal 3 2 125 7" xfId="18719" xr:uid="{D2DFEAAA-972E-4AE9-9776-B3B09E6B656B}"/>
    <cellStyle name="Normal 3 2 125_05DS" xfId="18720" xr:uid="{579827FC-8A12-4954-9F11-CB604AE6B8A8}"/>
    <cellStyle name="Normal 3 2 126" xfId="18721" xr:uid="{F5E7DA81-1FD1-40C1-A1FC-16F653DF96FF}"/>
    <cellStyle name="Normal 3 2 126 2" xfId="18722" xr:uid="{D48714AD-CB14-4329-8711-49E90552F4A3}"/>
    <cellStyle name="Normal 3 2 126 3" xfId="18723" xr:uid="{B81F22D7-1E31-4668-B703-B4536AB8E2F8}"/>
    <cellStyle name="Normal 3 2 126 4" xfId="18724" xr:uid="{E5AA92F3-77D7-4AD8-ADB7-0ADA56D8A4B6}"/>
    <cellStyle name="Normal 3 2 126 5" xfId="18725" xr:uid="{2142CADA-AEA1-4E01-8D04-7DEB7345FC42}"/>
    <cellStyle name="Normal 3 2 126 6" xfId="18726" xr:uid="{3894BC8F-4B1F-43A8-AFBC-A297D0A0A5C9}"/>
    <cellStyle name="Normal 3 2 126 7" xfId="18727" xr:uid="{657A33B4-E5A9-4081-83B1-DA3AA49193E4}"/>
    <cellStyle name="Normal 3 2 126_05DS" xfId="18728" xr:uid="{27CDCEE3-EDE0-4007-9223-933789B879CE}"/>
    <cellStyle name="Normal 3 2 127" xfId="18729" xr:uid="{394BD210-A1A2-471D-83F6-FB392FE713FC}"/>
    <cellStyle name="Normal 3 2 127 2" xfId="18730" xr:uid="{642AF3AD-189C-4502-BD9F-DA6979504F25}"/>
    <cellStyle name="Normal 3 2 127 3" xfId="18731" xr:uid="{0086A7C0-77B7-4DE8-8A43-5ACCD9F7D848}"/>
    <cellStyle name="Normal 3 2 127 4" xfId="18732" xr:uid="{64FDE215-B246-45B8-B2E3-D4A8C431AA14}"/>
    <cellStyle name="Normal 3 2 127 5" xfId="18733" xr:uid="{CD9FC9B1-9BFD-4527-886F-1E5A3BDCDDCA}"/>
    <cellStyle name="Normal 3 2 127 6" xfId="18734" xr:uid="{4C8214EC-5063-4ADE-9744-0C24B8ACCC0B}"/>
    <cellStyle name="Normal 3 2 127 7" xfId="18735" xr:uid="{339D5C68-0340-46A2-9866-EC50E533DC84}"/>
    <cellStyle name="Normal 3 2 127_05DS" xfId="18736" xr:uid="{1A1580AB-3014-4355-9716-FC565B0ABCFC}"/>
    <cellStyle name="Normal 3 2 128" xfId="18737" xr:uid="{D92B10A7-861B-4D73-81E5-C84BA282F9CE}"/>
    <cellStyle name="Normal 3 2 128 2" xfId="18738" xr:uid="{ED576328-3E0D-44A5-A070-C72CA312583D}"/>
    <cellStyle name="Normal 3 2 128 3" xfId="18739" xr:uid="{EB5245FA-8F05-428D-9AFE-7B5F11C7EC90}"/>
    <cellStyle name="Normal 3 2 128 4" xfId="18740" xr:uid="{6162CEB3-29D4-4A66-BFBF-0279552B24CF}"/>
    <cellStyle name="Normal 3 2 128 5" xfId="18741" xr:uid="{10319EA1-E076-4486-B647-70E66F44F444}"/>
    <cellStyle name="Normal 3 2 128 6" xfId="18742" xr:uid="{F98F7437-2282-4B65-8F3E-A45FD6DF0D9A}"/>
    <cellStyle name="Normal 3 2 128 7" xfId="18743" xr:uid="{0A2A6DF9-88BC-4F9D-BCC5-C41AA7811361}"/>
    <cellStyle name="Normal 3 2 128_05DS" xfId="18744" xr:uid="{2D709B2B-B59F-4642-B6CD-66BA283A8083}"/>
    <cellStyle name="Normal 3 2 129" xfId="18745" xr:uid="{9D60517B-5AB6-42D6-8DA5-A896364E9E98}"/>
    <cellStyle name="Normal 3 2 129 2" xfId="18746" xr:uid="{66495F16-93B2-47EC-84EC-44A0BC684CC8}"/>
    <cellStyle name="Normal 3 2 129 3" xfId="18747" xr:uid="{1123C7D4-B1D4-4BE7-BF08-8AFB55EA8749}"/>
    <cellStyle name="Normal 3 2 129 4" xfId="18748" xr:uid="{B87859DA-5CA8-42CA-9217-2B387D0EDEFF}"/>
    <cellStyle name="Normal 3 2 129 5" xfId="18749" xr:uid="{6CE1C88E-B5D7-41A4-BAB6-2D77847857CE}"/>
    <cellStyle name="Normal 3 2 129 6" xfId="18750" xr:uid="{23F1EDC8-8642-4834-AA59-084C148624BD}"/>
    <cellStyle name="Normal 3 2 129 7" xfId="18751" xr:uid="{C887F1EF-4EB1-4494-B399-F4032CEC166E}"/>
    <cellStyle name="Normal 3 2 129_05DS" xfId="18752" xr:uid="{AE03E041-F8AF-4E3A-B4E4-48EE92539709}"/>
    <cellStyle name="Normal 3 2 13" xfId="18753" xr:uid="{44F27DEC-80F2-4CB7-ADF9-B072FF98D1B6}"/>
    <cellStyle name="Normal 3 2 13 2" xfId="18754" xr:uid="{0970D38C-7440-456E-A328-84A3BC8D822A}"/>
    <cellStyle name="Normal 3 2 13 3" xfId="18755" xr:uid="{3A351CAB-115C-4C9D-BB56-47565B5DEEDB}"/>
    <cellStyle name="Normal 3 2 13 4" xfId="18756" xr:uid="{F19197B9-40C9-4848-8627-94189BAF263C}"/>
    <cellStyle name="Normal 3 2 13 5" xfId="18757" xr:uid="{D44038AF-4068-49AD-B51C-0AD85830C5D1}"/>
    <cellStyle name="Normal 3 2 13 6" xfId="18758" xr:uid="{AB67445A-A377-427D-BB1B-C83F90B601C4}"/>
    <cellStyle name="Normal 3 2 13 7" xfId="18759" xr:uid="{1D1C452F-CF28-4C87-B005-4F41AF3F535C}"/>
    <cellStyle name="Normal 3 2 13_05DS" xfId="18760" xr:uid="{24966E2F-FFA8-4939-AB2E-D1B74213BDBA}"/>
    <cellStyle name="Normal 3 2 130" xfId="18761" xr:uid="{8F12B7C7-31B3-46F3-B53E-76979CCDF086}"/>
    <cellStyle name="Normal 3 2 130 2" xfId="18762" xr:uid="{B0F8D4CA-8A44-486A-BB68-5DABC6714F7D}"/>
    <cellStyle name="Normal 3 2 130 3" xfId="18763" xr:uid="{CC93A3C9-7A0E-4345-A151-C154D44DC9FC}"/>
    <cellStyle name="Normal 3 2 130 4" xfId="18764" xr:uid="{BA5A5111-D993-4991-860F-A7B1052CBD3D}"/>
    <cellStyle name="Normal 3 2 130 5" xfId="18765" xr:uid="{55C56F82-CC64-4758-8ADE-CB5F81E87DBB}"/>
    <cellStyle name="Normal 3 2 130 6" xfId="18766" xr:uid="{DE6E567B-C944-4765-890C-04B35D82E228}"/>
    <cellStyle name="Normal 3 2 130 7" xfId="18767" xr:uid="{4F5E63F5-E2E2-49EB-B06A-E9070A444CD4}"/>
    <cellStyle name="Normal 3 2 130_05DS" xfId="18768" xr:uid="{3F59B487-79BD-4D7F-909F-B194AD09B64D}"/>
    <cellStyle name="Normal 3 2 131" xfId="18769" xr:uid="{1D22810B-F01F-4D30-816E-5021088E6756}"/>
    <cellStyle name="Normal 3 2 131 2" xfId="18770" xr:uid="{31F69EF0-79E4-49B5-B2CA-CBD6260EC101}"/>
    <cellStyle name="Normal 3 2 131 3" xfId="18771" xr:uid="{A2F3A144-A07F-41C4-8687-75D571DB4CB6}"/>
    <cellStyle name="Normal 3 2 131 4" xfId="18772" xr:uid="{BBB4E7D8-FE08-4CE5-8062-FFA6AD11ADB3}"/>
    <cellStyle name="Normal 3 2 131 5" xfId="18773" xr:uid="{78E73812-9FC6-4EB3-96BB-34E9062CA116}"/>
    <cellStyle name="Normal 3 2 131 6" xfId="18774" xr:uid="{8AEE279D-B03E-4ADE-8895-2818A0F7BABA}"/>
    <cellStyle name="Normal 3 2 131 7" xfId="18775" xr:uid="{1F9793F5-3297-4AEA-BD61-A15CC0A572FE}"/>
    <cellStyle name="Normal 3 2 131_05DS" xfId="18776" xr:uid="{7ED0199D-D75B-4367-A315-EE6F1AD20B5E}"/>
    <cellStyle name="Normal 3 2 132" xfId="18777" xr:uid="{48384D51-1A1B-4B82-9753-C73A10724417}"/>
    <cellStyle name="Normal 3 2 132 2" xfId="18778" xr:uid="{69104B84-0B6F-4E5C-96E0-18FAFB71A5B6}"/>
    <cellStyle name="Normal 3 2 132 3" xfId="18779" xr:uid="{D9A76E60-A7CB-49EC-B926-0DB90E399175}"/>
    <cellStyle name="Normal 3 2 132 4" xfId="18780" xr:uid="{2CA8D80B-0358-4335-8F95-89857D5DA14C}"/>
    <cellStyle name="Normal 3 2 132 5" xfId="18781" xr:uid="{445F6BE0-4A33-4083-9137-80EF45812D6A}"/>
    <cellStyle name="Normal 3 2 132 6" xfId="18782" xr:uid="{B59E5670-F764-407C-A5DD-9E4A9B4C858B}"/>
    <cellStyle name="Normal 3 2 132 7" xfId="18783" xr:uid="{9740A518-B974-40F3-9977-0F5C6762F3D5}"/>
    <cellStyle name="Normal 3 2 132_05DS" xfId="18784" xr:uid="{1F7BC593-2A7E-4D7E-A9CE-BA5319FAFBB3}"/>
    <cellStyle name="Normal 3 2 133" xfId="18785" xr:uid="{DA129EA4-17C3-4236-95E9-2CC327F4D9BE}"/>
    <cellStyle name="Normal 3 2 133 2" xfId="18786" xr:uid="{F0D2F690-DA2F-4AB9-8F0A-F2B9AA914F60}"/>
    <cellStyle name="Normal 3 2 133 3" xfId="18787" xr:uid="{F185EADE-CFB7-46E3-8577-06F928796023}"/>
    <cellStyle name="Normal 3 2 133 4" xfId="18788" xr:uid="{6226E0EE-A012-45AE-B1F3-94C1E351E96F}"/>
    <cellStyle name="Normal 3 2 133 5" xfId="18789" xr:uid="{23EBB2CC-6A59-4B19-A233-85FF7A1E8649}"/>
    <cellStyle name="Normal 3 2 133 6" xfId="18790" xr:uid="{0053A39B-7AFB-45AB-86C3-1DA740EEBB9E}"/>
    <cellStyle name="Normal 3 2 133 7" xfId="18791" xr:uid="{A4C00C71-0FE5-4014-B4A9-3378C262D28E}"/>
    <cellStyle name="Normal 3 2 133_05DS" xfId="18792" xr:uid="{1A4B7E73-37B7-4BB0-8B4D-39602183C52E}"/>
    <cellStyle name="Normal 3 2 134" xfId="18793" xr:uid="{F775060F-6524-4F03-A919-38017E03B603}"/>
    <cellStyle name="Normal 3 2 134 2" xfId="18794" xr:uid="{7AECB595-FAAB-4B9C-BA0D-DE811836EE9E}"/>
    <cellStyle name="Normal 3 2 134 3" xfId="18795" xr:uid="{A5EF5EFF-D36C-4E81-8559-5817353B306A}"/>
    <cellStyle name="Normal 3 2 134 4" xfId="18796" xr:uid="{804E49FD-67FF-4BD0-9A0E-346BF75B2CBE}"/>
    <cellStyle name="Normal 3 2 134 5" xfId="18797" xr:uid="{7A06FB25-57B0-4E47-8573-A8A264261F7B}"/>
    <cellStyle name="Normal 3 2 134 6" xfId="18798" xr:uid="{756F7138-92E6-4BFD-A52D-47DF1EF233DE}"/>
    <cellStyle name="Normal 3 2 134 7" xfId="18799" xr:uid="{3A5BC7E3-A95B-4C8C-8A95-DE8F0E901702}"/>
    <cellStyle name="Normal 3 2 134_05DS" xfId="18800" xr:uid="{10010F74-5FF1-4328-B467-30EAFF41C5AA}"/>
    <cellStyle name="Normal 3 2 135" xfId="18801" xr:uid="{330B5063-1294-4C02-B72C-C09F40F34514}"/>
    <cellStyle name="Normal 3 2 135 2" xfId="18802" xr:uid="{5A8AF3CB-45D4-4DE3-85C3-1A37BBF4394F}"/>
    <cellStyle name="Normal 3 2 135 3" xfId="18803" xr:uid="{EBAE681E-79BF-4968-81F8-FF860CC58A62}"/>
    <cellStyle name="Normal 3 2 135 4" xfId="18804" xr:uid="{775548E1-9AD9-4B0A-B208-675D56EF959C}"/>
    <cellStyle name="Normal 3 2 135 5" xfId="18805" xr:uid="{59A51573-8107-43EF-B162-5772011C1FEA}"/>
    <cellStyle name="Normal 3 2 135 6" xfId="18806" xr:uid="{1156872F-93F0-48F9-9DC1-92EDCBE9A548}"/>
    <cellStyle name="Normal 3 2 135 7" xfId="18807" xr:uid="{18F6E417-F1F9-4F23-9D25-CBE19D3C25D8}"/>
    <cellStyle name="Normal 3 2 135_05DS" xfId="18808" xr:uid="{A48FF9F2-529C-47BD-A9E4-433DBEFB8C81}"/>
    <cellStyle name="Normal 3 2 136" xfId="18809" xr:uid="{29C00D12-7D65-4BEF-BB49-C9F57F2E72D1}"/>
    <cellStyle name="Normal 3 2 136 2" xfId="18810" xr:uid="{A2829731-0BC5-4665-A8C7-857C6253353D}"/>
    <cellStyle name="Normal 3 2 136 3" xfId="18811" xr:uid="{DAAB6D1C-2F63-4348-BF1A-CE9E56DA0BED}"/>
    <cellStyle name="Normal 3 2 136 4" xfId="18812" xr:uid="{C79E4EBD-EB6C-49BF-ADDF-6396C514FD17}"/>
    <cellStyle name="Normal 3 2 136 5" xfId="18813" xr:uid="{ECB810F0-913E-41CD-91B8-4E7C9B489994}"/>
    <cellStyle name="Normal 3 2 136 6" xfId="18814" xr:uid="{AC38E958-ACA3-4B24-8F63-77FB4B679CAC}"/>
    <cellStyle name="Normal 3 2 136 7" xfId="18815" xr:uid="{E7B095A2-C4DB-47A2-90D8-8EA70BE6FCA8}"/>
    <cellStyle name="Normal 3 2 136_05DS" xfId="18816" xr:uid="{16586147-3B02-4B8F-9509-DFBB62F83EDA}"/>
    <cellStyle name="Normal 3 2 137" xfId="18817" xr:uid="{2D4AF3E7-C6FC-4909-9ED6-5335BC24BFC0}"/>
    <cellStyle name="Normal 3 2 137 2" xfId="18818" xr:uid="{C355FDB1-3571-495C-8063-736D2994EB78}"/>
    <cellStyle name="Normal 3 2 137 3" xfId="18819" xr:uid="{A2ABB72F-7CB4-4107-9A62-064008205C02}"/>
    <cellStyle name="Normal 3 2 137 4" xfId="18820" xr:uid="{F96D3F4C-9393-4760-A575-2D8DF96488C0}"/>
    <cellStyle name="Normal 3 2 137 5" xfId="18821" xr:uid="{ABA7D492-8E81-4B22-AEB5-1D0C299AD586}"/>
    <cellStyle name="Normal 3 2 137 6" xfId="18822" xr:uid="{DD5EF341-69A0-44BE-86C7-6640A7D6CDFC}"/>
    <cellStyle name="Normal 3 2 137 7" xfId="18823" xr:uid="{FDDF03E7-98A2-4643-9DED-86302E6CFA21}"/>
    <cellStyle name="Normal 3 2 137_05DS" xfId="18824" xr:uid="{0033F9EE-34C1-400E-A97E-9A23BADA8BFD}"/>
    <cellStyle name="Normal 3 2 138" xfId="18825" xr:uid="{F17828CB-3193-4FEB-9E7D-50DD2BB6C6B4}"/>
    <cellStyle name="Normal 3 2 138 2" xfId="18826" xr:uid="{E982FA1B-ED8D-432B-9B97-F4852E562334}"/>
    <cellStyle name="Normal 3 2 138 3" xfId="18827" xr:uid="{0F9A3B08-8477-4456-BB2B-99C0176DE22E}"/>
    <cellStyle name="Normal 3 2 138 4" xfId="18828" xr:uid="{A1CB8DF8-1926-4D54-A989-6882A936360D}"/>
    <cellStyle name="Normal 3 2 138 5" xfId="18829" xr:uid="{229E3525-A11A-4545-8C33-E000569C8522}"/>
    <cellStyle name="Normal 3 2 138 6" xfId="18830" xr:uid="{332256F0-14BA-4B2D-8DB6-261BF6A38BA4}"/>
    <cellStyle name="Normal 3 2 138 7" xfId="18831" xr:uid="{5764FD1C-502B-45F9-AC93-A846DBC2CF0B}"/>
    <cellStyle name="Normal 3 2 138_05DS" xfId="18832" xr:uid="{23660821-B81B-4060-B62C-AF9C58FE2ECF}"/>
    <cellStyle name="Normal 3 2 139" xfId="18833" xr:uid="{FFF4F45F-75FE-4084-BEA9-32F8F0220A90}"/>
    <cellStyle name="Normal 3 2 139 2" xfId="18834" xr:uid="{5E31A527-FD0B-4570-8310-C7C20EE476C7}"/>
    <cellStyle name="Normal 3 2 139 3" xfId="18835" xr:uid="{0BF6936F-E2E5-4EA3-A3CE-6C1E08D079FF}"/>
    <cellStyle name="Normal 3 2 139 4" xfId="18836" xr:uid="{86F4A238-0F01-48D3-B7D8-D58356BB681B}"/>
    <cellStyle name="Normal 3 2 139 5" xfId="18837" xr:uid="{12263216-0A80-4FED-A57E-D5D73A8C4556}"/>
    <cellStyle name="Normal 3 2 139 6" xfId="18838" xr:uid="{CD2743DA-0614-4533-B7E1-20E439E1FF33}"/>
    <cellStyle name="Normal 3 2 139 7" xfId="18839" xr:uid="{D178FBD9-55FA-4A8A-9451-A3F9F4FF2DA0}"/>
    <cellStyle name="Normal 3 2 139_05DS" xfId="18840" xr:uid="{8DE95740-E7EE-4558-9C13-0CF20B0AEAFA}"/>
    <cellStyle name="Normal 3 2 14" xfId="18841" xr:uid="{0462FB7F-FD2C-4314-A715-A99959D27E98}"/>
    <cellStyle name="Normal 3 2 14 2" xfId="18842" xr:uid="{64804602-EC0F-4F70-940C-72E0E7EE3D0C}"/>
    <cellStyle name="Normal 3 2 14 3" xfId="18843" xr:uid="{A69451B5-A81A-41B8-A476-3A5E4B0CF9DC}"/>
    <cellStyle name="Normal 3 2 14 4" xfId="18844" xr:uid="{F34114B1-BF28-4494-9E1D-7BAB8E645AA5}"/>
    <cellStyle name="Normal 3 2 14 5" xfId="18845" xr:uid="{4A624EA5-7E23-4412-AA3C-9A7BAB6A59B0}"/>
    <cellStyle name="Normal 3 2 14 6" xfId="18846" xr:uid="{36D14F73-D31B-47E1-A52C-EDEA14E83783}"/>
    <cellStyle name="Normal 3 2 14 7" xfId="18847" xr:uid="{8BE83270-2F1A-4F84-89D0-D1CC4FD1AF01}"/>
    <cellStyle name="Normal 3 2 14_05DS" xfId="18848" xr:uid="{BE95D6C0-23F5-4F06-8604-ADE319EDABC5}"/>
    <cellStyle name="Normal 3 2 140" xfId="18849" xr:uid="{46233FE0-9207-45B0-B100-80C865ED4E3D}"/>
    <cellStyle name="Normal 3 2 140 2" xfId="18850" xr:uid="{2A4F7CA1-975C-4116-86D9-66A87FE611BA}"/>
    <cellStyle name="Normal 3 2 140 3" xfId="18851" xr:uid="{82B37A58-7E4C-4265-AACE-D8D6E8848B9C}"/>
    <cellStyle name="Normal 3 2 140 4" xfId="18852" xr:uid="{1F879964-3615-442D-9668-3BFBDA71A83C}"/>
    <cellStyle name="Normal 3 2 140 5" xfId="18853" xr:uid="{7F0EB501-6378-4314-8B01-67ABEEA4EA85}"/>
    <cellStyle name="Normal 3 2 140 6" xfId="18854" xr:uid="{B19354F2-E84B-4B77-8F49-5CA4BE368066}"/>
    <cellStyle name="Normal 3 2 140 7" xfId="18855" xr:uid="{4BD3C205-AEFD-4DD7-BDFC-D6211F1D3166}"/>
    <cellStyle name="Normal 3 2 140_05DS" xfId="18856" xr:uid="{9DAE706D-1280-41C0-96E7-95410AE9938E}"/>
    <cellStyle name="Normal 3 2 141" xfId="18857" xr:uid="{E1CD3223-D946-4F42-96A4-4C18063A6A9C}"/>
    <cellStyle name="Normal 3 2 141 2" xfId="18858" xr:uid="{63FA425E-89D9-4D42-A656-628427CDF745}"/>
    <cellStyle name="Normal 3 2 141 3" xfId="18859" xr:uid="{1480A4E4-F7AE-4A12-9F48-A409A0356E0C}"/>
    <cellStyle name="Normal 3 2 141 4" xfId="18860" xr:uid="{B7E78DAA-3148-4135-A843-9E658F8AEF9E}"/>
    <cellStyle name="Normal 3 2 141 5" xfId="18861" xr:uid="{E14904EC-721F-40C1-A035-19FC00CAA712}"/>
    <cellStyle name="Normal 3 2 141 6" xfId="18862" xr:uid="{7E0C0923-4D8A-4340-9078-3D118C3792A5}"/>
    <cellStyle name="Normal 3 2 141 7" xfId="18863" xr:uid="{94E0B08D-0281-4917-A645-5D4FA8B1AC40}"/>
    <cellStyle name="Normal 3 2 141_05DS" xfId="18864" xr:uid="{CD412C73-0803-4551-840E-77606803DCB5}"/>
    <cellStyle name="Normal 3 2 142" xfId="18865" xr:uid="{C3A6692F-3208-4B5E-9117-4FB2C7033607}"/>
    <cellStyle name="Normal 3 2 142 2" xfId="18866" xr:uid="{C7C61848-C6E8-439F-A6F4-6B4E8143EB5E}"/>
    <cellStyle name="Normal 3 2 142 3" xfId="18867" xr:uid="{76D0729A-EF60-4510-BB7B-21AA6B199F18}"/>
    <cellStyle name="Normal 3 2 142 4" xfId="18868" xr:uid="{3FB42056-2AA8-40BF-A2AF-2AB4054527D2}"/>
    <cellStyle name="Normal 3 2 142 5" xfId="18869" xr:uid="{B56C9A5A-4F2F-4C23-8AFB-30147B212612}"/>
    <cellStyle name="Normal 3 2 142 6" xfId="18870" xr:uid="{4BCFFAED-0105-4A63-A741-A8A5680D686B}"/>
    <cellStyle name="Normal 3 2 142 7" xfId="18871" xr:uid="{35CA9B68-8B72-403F-87A9-594237E604ED}"/>
    <cellStyle name="Normal 3 2 142_05DS" xfId="18872" xr:uid="{BAE79828-7CD6-41B9-B7D4-31F9067C47BC}"/>
    <cellStyle name="Normal 3 2 143" xfId="18873" xr:uid="{11297241-2931-49CE-AC4D-C0FCE7FDD23C}"/>
    <cellStyle name="Normal 3 2 143 2" xfId="18874" xr:uid="{A269F856-7C45-4C7D-8FCF-3DA03232BA53}"/>
    <cellStyle name="Normal 3 2 143 3" xfId="18875" xr:uid="{774DA7BC-A6F5-42EA-A2C4-3A05C0D30B5E}"/>
    <cellStyle name="Normal 3 2 143 4" xfId="18876" xr:uid="{5E8283A1-7CBF-4D2A-A30B-AF1491604A5D}"/>
    <cellStyle name="Normal 3 2 143 5" xfId="18877" xr:uid="{FEFB8F00-B109-4EFC-9493-F1201B1669C4}"/>
    <cellStyle name="Normal 3 2 143 6" xfId="18878" xr:uid="{45DD21E3-9DBD-47FB-9400-3DCD407AE289}"/>
    <cellStyle name="Normal 3 2 143 7" xfId="18879" xr:uid="{3278AEDB-9B6F-4A4C-8449-64BA52934B31}"/>
    <cellStyle name="Normal 3 2 143_05DS" xfId="18880" xr:uid="{DAA52C55-E5D3-48DF-BC17-940AE689CFD9}"/>
    <cellStyle name="Normal 3 2 144" xfId="18881" xr:uid="{E4FF777F-77FB-4BDF-851C-FB618E19AD19}"/>
    <cellStyle name="Normal 3 2 144 2" xfId="18882" xr:uid="{8C572DD6-BC88-4827-B3A6-06FFB5AC15B6}"/>
    <cellStyle name="Normal 3 2 144 3" xfId="18883" xr:uid="{12D33D04-1A86-4B79-9E18-0FDE0B150615}"/>
    <cellStyle name="Normal 3 2 144 4" xfId="18884" xr:uid="{7590BF40-C54B-4C8C-B13B-21F0C8F3F074}"/>
    <cellStyle name="Normal 3 2 144 5" xfId="18885" xr:uid="{7821A1DD-529C-4011-81C9-B2E6E4D6D1AD}"/>
    <cellStyle name="Normal 3 2 144 6" xfId="18886" xr:uid="{D1F5FD25-A0FE-4196-8544-364383F9FACE}"/>
    <cellStyle name="Normal 3 2 144 7" xfId="18887" xr:uid="{B851F22B-C5E7-4799-A7A2-F0F71CD94102}"/>
    <cellStyle name="Normal 3 2 144_05DS" xfId="18888" xr:uid="{979E6614-BCC5-45F1-A1E8-23D130CE10D9}"/>
    <cellStyle name="Normal 3 2 145" xfId="18889" xr:uid="{D3310333-3137-4068-BF4A-0E86343DE89D}"/>
    <cellStyle name="Normal 3 2 145 2" xfId="18890" xr:uid="{E3B6597D-2FDC-434B-9112-B2119AE049D4}"/>
    <cellStyle name="Normal 3 2 145 3" xfId="18891" xr:uid="{6665BEEF-21E2-4AA4-8EB2-5A65E9E4C006}"/>
    <cellStyle name="Normal 3 2 145 4" xfId="18892" xr:uid="{0CC05402-12D7-47EB-98A9-2E4B94F5E450}"/>
    <cellStyle name="Normal 3 2 145 5" xfId="18893" xr:uid="{C3F30B9D-25D4-4D44-A7B1-DB4C8594F394}"/>
    <cellStyle name="Normal 3 2 145 6" xfId="18894" xr:uid="{62429EF7-0578-4E6D-A51E-A92CD6725205}"/>
    <cellStyle name="Normal 3 2 145 7" xfId="18895" xr:uid="{B5CD9170-F475-4522-9640-D178D21740EA}"/>
    <cellStyle name="Normal 3 2 145_05DS" xfId="18896" xr:uid="{C140F19D-7801-4B23-A596-008AB612C239}"/>
    <cellStyle name="Normal 3 2 146" xfId="18897" xr:uid="{8F2C5A41-A61B-4AF3-9110-EA0881E1D893}"/>
    <cellStyle name="Normal 3 2 146 2" xfId="18898" xr:uid="{F57D4B70-3418-491D-9684-DBDB3AC7508F}"/>
    <cellStyle name="Normal 3 2 146 3" xfId="18899" xr:uid="{44D6FD21-28FD-49B9-BEBB-EC17AAEFC6F1}"/>
    <cellStyle name="Normal 3 2 146 4" xfId="18900" xr:uid="{D2AD1685-646E-4913-A385-EA2DEC35FE04}"/>
    <cellStyle name="Normal 3 2 146 5" xfId="18901" xr:uid="{C9FB6924-8B68-455F-AAFC-12FEC095A3EA}"/>
    <cellStyle name="Normal 3 2 146 6" xfId="18902" xr:uid="{CE968CC1-6A75-4D0D-91D4-FF08F0EE21CF}"/>
    <cellStyle name="Normal 3 2 146 7" xfId="18903" xr:uid="{92C5A15C-B069-4F37-AF9E-CC7EB8EBF843}"/>
    <cellStyle name="Normal 3 2 146_05DS" xfId="18904" xr:uid="{E8D90DF8-E91B-4DEB-97EE-A2D1E17A3901}"/>
    <cellStyle name="Normal 3 2 147" xfId="18905" xr:uid="{8B5A95F6-7EED-46AE-871A-65654725A588}"/>
    <cellStyle name="Normal 3 2 147 2" xfId="18906" xr:uid="{9D32CBDC-B642-41D9-8035-54675362E48D}"/>
    <cellStyle name="Normal 3 2 147 3" xfId="18907" xr:uid="{019CEAF3-15BF-4912-9F77-D448E07D30AE}"/>
    <cellStyle name="Normal 3 2 147 4" xfId="18908" xr:uid="{EC4A594D-310B-4A53-8D03-36F954F76C55}"/>
    <cellStyle name="Normal 3 2 147 5" xfId="18909" xr:uid="{A34A5B10-3A51-4D3F-B929-A739DF2AF9F8}"/>
    <cellStyle name="Normal 3 2 147 6" xfId="18910" xr:uid="{0916320C-CF61-4642-BBFF-582E772936B3}"/>
    <cellStyle name="Normal 3 2 147 7" xfId="18911" xr:uid="{4A4D1C40-3082-4741-9D75-1D4C088BACD2}"/>
    <cellStyle name="Normal 3 2 147_05DS" xfId="18912" xr:uid="{6A4490D7-B42D-478A-9E07-0CD76E574496}"/>
    <cellStyle name="Normal 3 2 148" xfId="18913" xr:uid="{3B9B2CE3-1980-4C08-9C62-F3902ECDA9E9}"/>
    <cellStyle name="Normal 3 2 148 2" xfId="18914" xr:uid="{1968FECB-8402-4601-8E86-77DCEE51384E}"/>
    <cellStyle name="Normal 3 2 148 3" xfId="18915" xr:uid="{B8C49934-EE40-4C27-8215-2699E71B1391}"/>
    <cellStyle name="Normal 3 2 148 4" xfId="18916" xr:uid="{9C9C28BC-447A-45BC-97E8-1364FD33FB3B}"/>
    <cellStyle name="Normal 3 2 148 5" xfId="18917" xr:uid="{1868E3B3-9E69-4CF2-B5D6-DDF1FDEE1B32}"/>
    <cellStyle name="Normal 3 2 148 6" xfId="18918" xr:uid="{8A1FE889-9134-4870-A58B-95B8425DFDDB}"/>
    <cellStyle name="Normal 3 2 148 7" xfId="18919" xr:uid="{C7BF26F6-4EB3-4AD3-B684-E648F09CB15C}"/>
    <cellStyle name="Normal 3 2 148_05DS" xfId="18920" xr:uid="{FCDA5A1E-BDBE-4160-A1C1-39274C49D34B}"/>
    <cellStyle name="Normal 3 2 149" xfId="18921" xr:uid="{89DD3BE2-4F4A-478B-886F-43FE8FAB5D76}"/>
    <cellStyle name="Normal 3 2 149 2" xfId="18922" xr:uid="{B0DCC5E9-741F-4300-8140-F3C961C00D20}"/>
    <cellStyle name="Normal 3 2 149 3" xfId="18923" xr:uid="{9B23AE11-5E90-4275-AFB5-77BB9D5C67C2}"/>
    <cellStyle name="Normal 3 2 149 4" xfId="18924" xr:uid="{99F0709A-2E13-41AE-8AC7-6DA21EC734F3}"/>
    <cellStyle name="Normal 3 2 149 5" xfId="18925" xr:uid="{AC116EE9-0EF4-46C8-8D49-D8A4FCBB16E7}"/>
    <cellStyle name="Normal 3 2 149 6" xfId="18926" xr:uid="{639D457B-BDF4-4646-88A5-79A955C8A43B}"/>
    <cellStyle name="Normal 3 2 149 7" xfId="18927" xr:uid="{92BAE284-D73C-4798-B472-FD923EC68369}"/>
    <cellStyle name="Normal 3 2 149_05DS" xfId="18928" xr:uid="{70BF074B-7599-4E2F-BAB5-9939093AF85D}"/>
    <cellStyle name="Normal 3 2 15" xfId="18929" xr:uid="{53CE7A95-D448-4038-BEF2-6774263E09DF}"/>
    <cellStyle name="Normal 3 2 15 2" xfId="18930" xr:uid="{87FE4934-B73F-49F0-A222-174ED0AD0555}"/>
    <cellStyle name="Normal 3 2 15 3" xfId="18931" xr:uid="{327A8802-6DF9-445C-84C9-715077DCBC26}"/>
    <cellStyle name="Normal 3 2 15 4" xfId="18932" xr:uid="{2917AC7F-B25A-4874-A0EC-0B5EF8208200}"/>
    <cellStyle name="Normal 3 2 15 5" xfId="18933" xr:uid="{16993260-A4D9-48DA-91D1-7F0428B56998}"/>
    <cellStyle name="Normal 3 2 15 6" xfId="18934" xr:uid="{DCC5113E-3500-41E1-BB80-A778F7BCC0A2}"/>
    <cellStyle name="Normal 3 2 15 7" xfId="18935" xr:uid="{5370A1DE-631B-46DF-B0E6-D869B6A8DC3D}"/>
    <cellStyle name="Normal 3 2 15_05DS" xfId="18936" xr:uid="{B88D95D3-2416-4755-A3D8-328933D7C144}"/>
    <cellStyle name="Normal 3 2 150" xfId="18937" xr:uid="{1A14D612-9EDE-40E9-B96D-48C4B6E6CE27}"/>
    <cellStyle name="Normal 3 2 150 2" xfId="18938" xr:uid="{51FEA756-90F8-4E3D-B295-DE4A5BC11CC4}"/>
    <cellStyle name="Normal 3 2 150 3" xfId="18939" xr:uid="{40CF7D7F-FCF4-4494-B32A-7B0658D0E9DC}"/>
    <cellStyle name="Normal 3 2 150 4" xfId="18940" xr:uid="{061012D3-CD5F-4761-BD67-2AA0A8873701}"/>
    <cellStyle name="Normal 3 2 150 5" xfId="18941" xr:uid="{5A189B43-142C-486E-9AB9-CB27EF6AA4FB}"/>
    <cellStyle name="Normal 3 2 150 6" xfId="18942" xr:uid="{9DE4E010-ED8D-400A-B319-BE7AB240B5C8}"/>
    <cellStyle name="Normal 3 2 150 7" xfId="18943" xr:uid="{D005C847-C3D2-4EB0-A08F-B35753F4A228}"/>
    <cellStyle name="Normal 3 2 150_05DS" xfId="18944" xr:uid="{71D8E015-747E-40A3-8795-8ABADDC5E810}"/>
    <cellStyle name="Normal 3 2 151" xfId="18945" xr:uid="{C06E5512-25E4-48F3-B35D-096617D86832}"/>
    <cellStyle name="Normal 3 2 151 2" xfId="18946" xr:uid="{689BF6E9-3364-4C5B-8EF9-BD27BDC7E062}"/>
    <cellStyle name="Normal 3 2 151 3" xfId="18947" xr:uid="{885DAB71-E63E-47C6-8574-67815041924C}"/>
    <cellStyle name="Normal 3 2 151 4" xfId="18948" xr:uid="{8D06B9AD-1A9C-4418-94F0-FB62ED3EB627}"/>
    <cellStyle name="Normal 3 2 151 5" xfId="18949" xr:uid="{177E3B1C-F90B-4DE6-B5DD-3404184B19CE}"/>
    <cellStyle name="Normal 3 2 151 6" xfId="18950" xr:uid="{09266937-5CE6-4EF2-A2E4-7C379AD84A3C}"/>
    <cellStyle name="Normal 3 2 151 7" xfId="18951" xr:uid="{75022DE3-6B79-4D73-9011-E082870EF4FD}"/>
    <cellStyle name="Normal 3 2 151_05DS" xfId="18952" xr:uid="{A29FCDF8-BF7F-4555-9498-EB177BAAE232}"/>
    <cellStyle name="Normal 3 2 152" xfId="18953" xr:uid="{9C1C6078-7AF9-4E9B-BCB9-F960A4518D47}"/>
    <cellStyle name="Normal 3 2 152 2" xfId="18954" xr:uid="{CD04E615-2B0C-4447-9CE7-D61E45C2A701}"/>
    <cellStyle name="Normal 3 2 152 3" xfId="18955" xr:uid="{5084AC00-DCE4-46C2-9CF5-073789168F8D}"/>
    <cellStyle name="Normal 3 2 152 4" xfId="18956" xr:uid="{E00AF4A7-B739-4493-AC8A-B0EEE6B6660B}"/>
    <cellStyle name="Normal 3 2 152 5" xfId="18957" xr:uid="{9C4FF416-50B7-499A-A7B5-3367C0BEB564}"/>
    <cellStyle name="Normal 3 2 152 6" xfId="18958" xr:uid="{7C3A86ED-595A-452B-BC7D-F549E3CFFE87}"/>
    <cellStyle name="Normal 3 2 152 7" xfId="18959" xr:uid="{E202FDB5-5839-438F-8844-AA046D9E5219}"/>
    <cellStyle name="Normal 3 2 152_05DS" xfId="18960" xr:uid="{54451E01-6242-46AA-932F-4BFFAB85AF08}"/>
    <cellStyle name="Normal 3 2 153" xfId="18961" xr:uid="{EEEB6E05-04F9-45F5-B94D-EA936AF94B3C}"/>
    <cellStyle name="Normal 3 2 153 2" xfId="18962" xr:uid="{53D6A184-F028-484F-94B3-63BFC029CAF7}"/>
    <cellStyle name="Normal 3 2 153 3" xfId="18963" xr:uid="{6A51D6ED-A392-4AFD-B81B-F3A23AC49BF0}"/>
    <cellStyle name="Normal 3 2 153 4" xfId="18964" xr:uid="{4CCEE908-57E1-4DA9-848C-50F23C193F1D}"/>
    <cellStyle name="Normal 3 2 153 5" xfId="18965" xr:uid="{9C05636A-2991-4ABE-84C5-53631E7ACDED}"/>
    <cellStyle name="Normal 3 2 153 6" xfId="18966" xr:uid="{5E7BAC69-7A69-4F30-A8AC-84B6684A2CC4}"/>
    <cellStyle name="Normal 3 2 153 7" xfId="18967" xr:uid="{B6A38471-79DD-41A8-9CBB-9D045E060F08}"/>
    <cellStyle name="Normal 3 2 153_05DS" xfId="18968" xr:uid="{FD616074-4005-41AC-A709-A44BB62D2EBC}"/>
    <cellStyle name="Normal 3 2 154" xfId="18969" xr:uid="{4021EED3-C884-48D7-869B-6DCE88669B61}"/>
    <cellStyle name="Normal 3 2 154 2" xfId="18970" xr:uid="{2DD603F9-2337-43B7-994A-1C32E8B37CE9}"/>
    <cellStyle name="Normal 3 2 154 3" xfId="18971" xr:uid="{409C0D0B-FCA1-4BF1-9E37-42F73ADD80F2}"/>
    <cellStyle name="Normal 3 2 154 4" xfId="18972" xr:uid="{26060C76-F358-4E0F-8C5E-13CED36A937D}"/>
    <cellStyle name="Normal 3 2 154 5" xfId="18973" xr:uid="{F9452380-2A46-4F7E-8817-E15EB6B73685}"/>
    <cellStyle name="Normal 3 2 154 6" xfId="18974" xr:uid="{396215D7-C927-4131-B9DB-448F31ACCC8D}"/>
    <cellStyle name="Normal 3 2 154 7" xfId="18975" xr:uid="{14FC05EA-F5E9-4325-8BF6-DCF2D22FFF0E}"/>
    <cellStyle name="Normal 3 2 154_05DS" xfId="18976" xr:uid="{71BDFC69-790F-4790-9DFC-12A88E8AA269}"/>
    <cellStyle name="Normal 3 2 155" xfId="18977" xr:uid="{84A75007-B7E9-4E9E-BD5E-04ACC2894BD3}"/>
    <cellStyle name="Normal 3 2 155 2" xfId="18978" xr:uid="{E195C025-ABE7-4934-8848-67FF6B2322DD}"/>
    <cellStyle name="Normal 3 2 155 3" xfId="18979" xr:uid="{F67D0AC3-59B4-4C15-8AAB-B8889A521186}"/>
    <cellStyle name="Normal 3 2 155 4" xfId="18980" xr:uid="{4EBFBC22-B638-477E-8961-CCA2BED52619}"/>
    <cellStyle name="Normal 3 2 155 5" xfId="18981" xr:uid="{CF86A45A-A478-453C-9166-031934430A30}"/>
    <cellStyle name="Normal 3 2 155 6" xfId="18982" xr:uid="{051973DB-A579-4F11-BB4B-B4699C83F001}"/>
    <cellStyle name="Normal 3 2 155 7" xfId="18983" xr:uid="{6BFBDAF0-720E-437F-8A7B-E403F299B462}"/>
    <cellStyle name="Normal 3 2 155_05DS" xfId="18984" xr:uid="{317C8FC9-FD83-458A-90A4-73512D5A1A5A}"/>
    <cellStyle name="Normal 3 2 156" xfId="18985" xr:uid="{6AAAFD09-248C-4D07-95D6-514F1A1284C3}"/>
    <cellStyle name="Normal 3 2 156 2" xfId="18986" xr:uid="{5CE634F2-252B-4C6A-8DD0-DE73D53BF9A1}"/>
    <cellStyle name="Normal 3 2 156 3" xfId="18987" xr:uid="{CF399812-EFF2-42BD-9412-C4CE40215868}"/>
    <cellStyle name="Normal 3 2 156 4" xfId="18988" xr:uid="{C1D829AE-4785-4206-984C-4E124AE40FE6}"/>
    <cellStyle name="Normal 3 2 156 5" xfId="18989" xr:uid="{3842E71C-0D8E-4D28-A1E3-DB57FB243689}"/>
    <cellStyle name="Normal 3 2 156 6" xfId="18990" xr:uid="{1A82246B-0019-46AB-AE6C-408F03D5C9C4}"/>
    <cellStyle name="Normal 3 2 156 7" xfId="18991" xr:uid="{A010C9CA-2589-46CE-A80E-5C0A701005E1}"/>
    <cellStyle name="Normal 3 2 156_05DS" xfId="18992" xr:uid="{EE3E3AF6-564C-44A9-9065-2D11372D2228}"/>
    <cellStyle name="Normal 3 2 157" xfId="18993" xr:uid="{AB07A6AE-E563-4255-92BE-B9756EC75243}"/>
    <cellStyle name="Normal 3 2 157 2" xfId="18994" xr:uid="{781CB8C0-8AD1-4932-99F6-E0E9942BDB94}"/>
    <cellStyle name="Normal 3 2 157 3" xfId="18995" xr:uid="{4C70422D-2A2E-4DF4-8634-25510C686C41}"/>
    <cellStyle name="Normal 3 2 157 4" xfId="18996" xr:uid="{E0894F43-DC0C-4E89-918D-882406A239AD}"/>
    <cellStyle name="Normal 3 2 157 5" xfId="18997" xr:uid="{419BE657-D76F-4684-956B-9D005B9B39A6}"/>
    <cellStyle name="Normal 3 2 157 6" xfId="18998" xr:uid="{DCB4DBBB-DFA1-4616-B0EF-B57D27ACB83B}"/>
    <cellStyle name="Normal 3 2 157 7" xfId="18999" xr:uid="{6BA9A4B5-E00C-480E-ACCE-F5E8FF2815ED}"/>
    <cellStyle name="Normal 3 2 157_05DS" xfId="19000" xr:uid="{2902E676-1975-4AF7-A6BF-65FF39D3292E}"/>
    <cellStyle name="Normal 3 2 158" xfId="19001" xr:uid="{ED792D9A-9CD5-42FF-95B1-C59F2D849C24}"/>
    <cellStyle name="Normal 3 2 158 2" xfId="19002" xr:uid="{28518242-2E25-4E3A-BB71-1F8EEB97F58A}"/>
    <cellStyle name="Normal 3 2 158 3" xfId="19003" xr:uid="{1B85C607-24E5-485E-AB35-5D949CAA2923}"/>
    <cellStyle name="Normal 3 2 158 4" xfId="19004" xr:uid="{EE98E6DF-83DF-491C-974B-F749939BADD7}"/>
    <cellStyle name="Normal 3 2 158 5" xfId="19005" xr:uid="{65492CD9-0318-4C82-B544-DCCFA72B8D68}"/>
    <cellStyle name="Normal 3 2 158 6" xfId="19006" xr:uid="{A14FF397-54CE-4F3E-B062-1B6BE6CC958E}"/>
    <cellStyle name="Normal 3 2 158 7" xfId="19007" xr:uid="{CA57E016-B72F-4CB6-81F1-506C96E7AE67}"/>
    <cellStyle name="Normal 3 2 158_05DS" xfId="19008" xr:uid="{45B65D83-20C5-4B5E-B31C-9FC548B23A83}"/>
    <cellStyle name="Normal 3 2 159" xfId="19009" xr:uid="{3C62745F-487A-4DC4-BAB1-635AABCD663E}"/>
    <cellStyle name="Normal 3 2 159 2" xfId="19010" xr:uid="{9C56F417-CE11-49B6-B1E8-CA9077FA536F}"/>
    <cellStyle name="Normal 3 2 159 3" xfId="19011" xr:uid="{28DD068F-3EAB-45E1-BBC1-309EFB836B5B}"/>
    <cellStyle name="Normal 3 2 159 4" xfId="19012" xr:uid="{FFBCB197-63DB-4068-B0F9-7C85CB826D9D}"/>
    <cellStyle name="Normal 3 2 159 5" xfId="19013" xr:uid="{C4702235-F628-4662-93B4-1B5D74578A0F}"/>
    <cellStyle name="Normal 3 2 159 6" xfId="19014" xr:uid="{E02ED717-E6E7-40B8-9D9E-997247836987}"/>
    <cellStyle name="Normal 3 2 159 7" xfId="19015" xr:uid="{238F0A46-A491-4CBC-80E0-850185675BB3}"/>
    <cellStyle name="Normal 3 2 159_05DS" xfId="19016" xr:uid="{7C6C4F22-AF80-414F-98F1-5529F86555FC}"/>
    <cellStyle name="Normal 3 2 16" xfId="19017" xr:uid="{42159EF6-F2C2-42F5-9160-2B24731ED1BB}"/>
    <cellStyle name="Normal 3 2 16 2" xfId="19018" xr:uid="{6C6C3C64-51EF-46B9-8C88-76B3B8B531E7}"/>
    <cellStyle name="Normal 3 2 16 3" xfId="19019" xr:uid="{EC3B9817-081B-48A8-BDC5-8D65ABE74AB8}"/>
    <cellStyle name="Normal 3 2 16 4" xfId="19020" xr:uid="{949BEEA0-A639-4B3F-B828-A446CF970D1A}"/>
    <cellStyle name="Normal 3 2 16 5" xfId="19021" xr:uid="{C5C9CD75-0BC4-4D19-A15C-61EA1CD1A30D}"/>
    <cellStyle name="Normal 3 2 16 6" xfId="19022" xr:uid="{BDE945B4-A8BB-4B14-A763-1ED5983B98EB}"/>
    <cellStyle name="Normal 3 2 16 7" xfId="19023" xr:uid="{8E68696F-B4CA-4E53-8F5B-F5B4950D62D2}"/>
    <cellStyle name="Normal 3 2 16_05DS" xfId="19024" xr:uid="{F6A2AB65-5693-419B-9694-09624A5EB13F}"/>
    <cellStyle name="Normal 3 2 160" xfId="19025" xr:uid="{010EAA8A-323D-422F-A728-E08485976BC1}"/>
    <cellStyle name="Normal 3 2 160 2" xfId="19026" xr:uid="{9D6FE38C-C1BF-45B4-9E4A-C35C4DE2C565}"/>
    <cellStyle name="Normal 3 2 160 3" xfId="19027" xr:uid="{A5BB7235-BC37-4256-B637-C336F6CBA82A}"/>
    <cellStyle name="Normal 3 2 160 4" xfId="19028" xr:uid="{EEAAABB5-7AD1-4BB8-AFFD-72CF2DD5829C}"/>
    <cellStyle name="Normal 3 2 160 5" xfId="19029" xr:uid="{F49CD7C2-97AF-4174-B16B-965397C38970}"/>
    <cellStyle name="Normal 3 2 160 6" xfId="19030" xr:uid="{21826B13-302C-455B-92AE-C75B22206AE3}"/>
    <cellStyle name="Normal 3 2 160 7" xfId="19031" xr:uid="{327CDEFB-8CC2-4A33-8643-721FA940B1FC}"/>
    <cellStyle name="Normal 3 2 160_05DS" xfId="19032" xr:uid="{5324D113-FBAD-4A44-92DD-F20C111FC86D}"/>
    <cellStyle name="Normal 3 2 161" xfId="19033" xr:uid="{AFE4F97E-E56B-45A6-BE88-C50302985D7B}"/>
    <cellStyle name="Normal 3 2 161 2" xfId="19034" xr:uid="{68016BFD-9A6D-47E9-9962-690F460FB994}"/>
    <cellStyle name="Normal 3 2 161 3" xfId="19035" xr:uid="{BFEE4F1D-78D9-47B0-879E-25BE31CE15B9}"/>
    <cellStyle name="Normal 3 2 161 4" xfId="19036" xr:uid="{FC149688-34B6-4D3E-BE4E-E6DD042C6FE1}"/>
    <cellStyle name="Normal 3 2 161 5" xfId="19037" xr:uid="{B03FF86C-E387-491D-8249-9A5389B3AD02}"/>
    <cellStyle name="Normal 3 2 161 6" xfId="19038" xr:uid="{D46677C4-CC25-49CF-8C63-D4DD52B37DC9}"/>
    <cellStyle name="Normal 3 2 161 7" xfId="19039" xr:uid="{9C9D4569-2E8B-4DE6-8DBB-86D5691F8BCF}"/>
    <cellStyle name="Normal 3 2 161_05DS" xfId="19040" xr:uid="{B72F6583-1D9B-4554-A794-A2FA0D597F46}"/>
    <cellStyle name="Normal 3 2 162" xfId="19041" xr:uid="{6B8509E6-CBD3-40C8-A7ED-89B9D631A0C9}"/>
    <cellStyle name="Normal 3 2 162 2" xfId="19042" xr:uid="{26B30D35-A436-44AC-8CD4-C15D439088B4}"/>
    <cellStyle name="Normal 3 2 162 3" xfId="19043" xr:uid="{97589738-694B-48FC-9CB2-D2052D9A96A2}"/>
    <cellStyle name="Normal 3 2 162 4" xfId="19044" xr:uid="{2054DDCA-6173-4572-B475-4116A1F49688}"/>
    <cellStyle name="Normal 3 2 162 5" xfId="19045" xr:uid="{91D09D9B-F3BB-4B3F-B7B3-5489A87A2FA5}"/>
    <cellStyle name="Normal 3 2 162 6" xfId="19046" xr:uid="{811DEBAE-7985-4EE2-BBFD-1A55DDA9C158}"/>
    <cellStyle name="Normal 3 2 162 7" xfId="19047" xr:uid="{FE440E5E-7E4A-4D13-BDF5-553EF78C5EC2}"/>
    <cellStyle name="Normal 3 2 162_05DS" xfId="19048" xr:uid="{64070238-1515-4756-984E-8E0AF15793B9}"/>
    <cellStyle name="Normal 3 2 163" xfId="19049" xr:uid="{2F451CF2-FA90-4A30-BD67-EE60857B4A72}"/>
    <cellStyle name="Normal 3 2 163 2" xfId="19050" xr:uid="{CC6C72B7-F008-45F3-B527-32F6E40146C1}"/>
    <cellStyle name="Normal 3 2 163 3" xfId="19051" xr:uid="{792FC779-1F69-4107-9DCC-4B890230ABCB}"/>
    <cellStyle name="Normal 3 2 163 4" xfId="19052" xr:uid="{230858EA-98BC-4CF3-91AF-5016342E6736}"/>
    <cellStyle name="Normal 3 2 163 5" xfId="19053" xr:uid="{20E6009F-D4B5-4F86-8655-BB0116703506}"/>
    <cellStyle name="Normal 3 2 163 6" xfId="19054" xr:uid="{18ED79F3-4CDD-4238-985A-B189BC1EB9E6}"/>
    <cellStyle name="Normal 3 2 163 7" xfId="19055" xr:uid="{9BA8A6A9-80F9-4757-B781-819F408D1492}"/>
    <cellStyle name="Normal 3 2 163_05DS" xfId="19056" xr:uid="{E4B3C292-6E1F-4510-9568-0642BE13CE2B}"/>
    <cellStyle name="Normal 3 2 164" xfId="19057" xr:uid="{7742F8E6-57F2-400E-8BB0-2657F70FACC4}"/>
    <cellStyle name="Normal 3 2 164 2" xfId="19058" xr:uid="{2E7C1711-E25E-48D9-BB41-9C0C738F542C}"/>
    <cellStyle name="Normal 3 2 164 3" xfId="19059" xr:uid="{81C45DF0-A2E6-43F2-A436-80670F7BAB9F}"/>
    <cellStyle name="Normal 3 2 164 4" xfId="19060" xr:uid="{5E6C7710-577C-46D2-AB2C-C3BE270D392A}"/>
    <cellStyle name="Normal 3 2 164 5" xfId="19061" xr:uid="{D7B8710D-951E-4692-8F7A-E7B3014501C0}"/>
    <cellStyle name="Normal 3 2 164 6" xfId="19062" xr:uid="{3A171333-DFA8-4170-8861-BEB7C6D32F6E}"/>
    <cellStyle name="Normal 3 2 164 7" xfId="19063" xr:uid="{94F6E5E9-E017-4BD5-8E8F-0B53694007D2}"/>
    <cellStyle name="Normal 3 2 164_05DS" xfId="19064" xr:uid="{0DB3EE9D-B561-475D-9CDF-5A3E3BB7CCD2}"/>
    <cellStyle name="Normal 3 2 165" xfId="19065" xr:uid="{5EECD4BD-F31C-42FC-8867-DDBAE09156BC}"/>
    <cellStyle name="Normal 3 2 165 2" xfId="19066" xr:uid="{C7B6E3C9-9C65-4406-A3DF-2804C8E97284}"/>
    <cellStyle name="Normal 3 2 165 3" xfId="19067" xr:uid="{AF1C92F6-D9F9-4E8D-8F45-B729858D9DC8}"/>
    <cellStyle name="Normal 3 2 165 4" xfId="19068" xr:uid="{983CCA8C-B1B2-4D01-8395-68D905AF6AA3}"/>
    <cellStyle name="Normal 3 2 165 5" xfId="19069" xr:uid="{0B8EE503-B95E-4AA2-9656-5CED00740D46}"/>
    <cellStyle name="Normal 3 2 165 6" xfId="19070" xr:uid="{8D79577D-07CB-455E-BBB8-8E1BDA591354}"/>
    <cellStyle name="Normal 3 2 165 7" xfId="19071" xr:uid="{836E9877-B421-44C3-96E2-5F570A0B94CB}"/>
    <cellStyle name="Normal 3 2 165_05DS" xfId="19072" xr:uid="{241CB89B-8CAA-4A63-BF70-B31861455E3E}"/>
    <cellStyle name="Normal 3 2 166" xfId="19073" xr:uid="{90350740-4337-479B-9720-69DA76A39C6D}"/>
    <cellStyle name="Normal 3 2 166 2" xfId="19074" xr:uid="{0C415F24-6C1F-4F28-B2E6-C935134C5311}"/>
    <cellStyle name="Normal 3 2 166 3" xfId="19075" xr:uid="{14E1D4B0-87C9-47F6-A1F7-3E3A15B8001D}"/>
    <cellStyle name="Normal 3 2 166 4" xfId="19076" xr:uid="{DA235042-4A73-4F54-A3FF-2930A0E0CF83}"/>
    <cellStyle name="Normal 3 2 166 5" xfId="19077" xr:uid="{7276E90C-0773-4F5C-9E59-664AB4DE19F4}"/>
    <cellStyle name="Normal 3 2 166 6" xfId="19078" xr:uid="{A5EDA5D9-0F54-4E12-A9E4-104B2F105DFB}"/>
    <cellStyle name="Normal 3 2 166 7" xfId="19079" xr:uid="{E09B6BB8-FADF-4EC1-8A1F-314EADCB9D4A}"/>
    <cellStyle name="Normal 3 2 166_05DS" xfId="19080" xr:uid="{B4777B51-CB56-4DAA-8D08-70E1BBCA51BE}"/>
    <cellStyle name="Normal 3 2 167" xfId="19081" xr:uid="{9FF1F938-D3B9-4899-8ECA-15BB92D940A2}"/>
    <cellStyle name="Normal 3 2 167 2" xfId="19082" xr:uid="{BC118F18-A603-4A01-BBD1-EA76CD595B75}"/>
    <cellStyle name="Normal 3 2 167 3" xfId="19083" xr:uid="{06D79495-FFA8-4F27-B1B7-FD1A20BBC90F}"/>
    <cellStyle name="Normal 3 2 167 4" xfId="19084" xr:uid="{63B4DAE6-83A0-45E0-B4CA-1639B68C6C86}"/>
    <cellStyle name="Normal 3 2 167 5" xfId="19085" xr:uid="{5FEE31B5-B01B-4EEB-BB35-9CDD5906213D}"/>
    <cellStyle name="Normal 3 2 167 6" xfId="19086" xr:uid="{0E225313-53F7-41C7-BC23-DF6C9FA68071}"/>
    <cellStyle name="Normal 3 2 167 7" xfId="19087" xr:uid="{730DD1F5-1FD8-418E-90F4-D84DE36F9013}"/>
    <cellStyle name="Normal 3 2 167_05DS" xfId="19088" xr:uid="{0442E22C-D65C-4698-B44D-B2956EC7956A}"/>
    <cellStyle name="Normal 3 2 168" xfId="19089" xr:uid="{7BCAB239-55AD-45A8-908C-E01FC2EA4A7F}"/>
    <cellStyle name="Normal 3 2 168 2" xfId="19090" xr:uid="{2296E7FE-1BF8-4350-92F2-747AAB35B117}"/>
    <cellStyle name="Normal 3 2 168 3" xfId="19091" xr:uid="{AA1FC8BC-B42D-42EE-A23F-93B40753318D}"/>
    <cellStyle name="Normal 3 2 168 4" xfId="19092" xr:uid="{5E5A1B7E-3ACB-4334-9699-CDD91D6C54EE}"/>
    <cellStyle name="Normal 3 2 168 5" xfId="19093" xr:uid="{14D03A65-E8C4-4B1C-8CD3-B8A3BDAAE243}"/>
    <cellStyle name="Normal 3 2 168 6" xfId="19094" xr:uid="{BF7F79B5-430F-4057-BD7A-0F2AFCFE24FE}"/>
    <cellStyle name="Normal 3 2 168 7" xfId="19095" xr:uid="{6C400A42-FF26-4B39-A5F3-7441BE5800EF}"/>
    <cellStyle name="Normal 3 2 168_05DS" xfId="19096" xr:uid="{AD11A7B8-A3C0-4084-8580-4F1571F2F2D4}"/>
    <cellStyle name="Normal 3 2 169" xfId="19097" xr:uid="{91E9FB1C-F444-4D06-88B2-B06540ADF358}"/>
    <cellStyle name="Normal 3 2 169 2" xfId="19098" xr:uid="{617AF26A-E2AC-4DF3-89ED-DB6BDA9689C6}"/>
    <cellStyle name="Normal 3 2 169 3" xfId="19099" xr:uid="{22040430-6053-417C-8922-149DCBCAB47C}"/>
    <cellStyle name="Normal 3 2 169 4" xfId="19100" xr:uid="{FAA5D474-6586-41BE-9403-E9A55BBBF4CB}"/>
    <cellStyle name="Normal 3 2 169 5" xfId="19101" xr:uid="{FF2ACD10-797D-4C9F-BEB9-F15BA47E3451}"/>
    <cellStyle name="Normal 3 2 169 6" xfId="19102" xr:uid="{A3E4150F-FCFE-4FEB-BB43-77D8A4716B8E}"/>
    <cellStyle name="Normal 3 2 169 7" xfId="19103" xr:uid="{19EEA857-10F1-4ED1-A095-54B02A141AE6}"/>
    <cellStyle name="Normal 3 2 169_05DS" xfId="19104" xr:uid="{8CF3F3BF-1CB2-4DC6-A247-D8D79C4D9955}"/>
    <cellStyle name="Normal 3 2 17" xfId="19105" xr:uid="{1CC1693F-6BDA-49BE-8F3C-AD5222FEE07C}"/>
    <cellStyle name="Normal 3 2 17 2" xfId="19106" xr:uid="{DF67D090-F185-450E-A7A3-4D5F0A77A59C}"/>
    <cellStyle name="Normal 3 2 17 3" xfId="19107" xr:uid="{6E5BBB3C-D908-4010-BA3E-AE3411B57F4A}"/>
    <cellStyle name="Normal 3 2 17 4" xfId="19108" xr:uid="{C4B971E6-B64B-452B-A125-6A6314633D45}"/>
    <cellStyle name="Normal 3 2 17 5" xfId="19109" xr:uid="{1DE46442-BF4E-4D1F-894A-8EAAAB9105C9}"/>
    <cellStyle name="Normal 3 2 17 6" xfId="19110" xr:uid="{EA861F65-F7C9-438E-9D7D-04705FA36B9E}"/>
    <cellStyle name="Normal 3 2 17 7" xfId="19111" xr:uid="{5B0AFBD7-6F9A-4CB3-BC44-75C15A0C2D96}"/>
    <cellStyle name="Normal 3 2 17_05DS" xfId="19112" xr:uid="{2E2D4897-8D2D-44EE-B7A7-7E1F2C8027F7}"/>
    <cellStyle name="Normal 3 2 170" xfId="19113" xr:uid="{77A46542-3956-4BE1-8D4D-BA017D320720}"/>
    <cellStyle name="Normal 3 2 170 2" xfId="19114" xr:uid="{5DADE155-8997-4E1E-829E-3D1F2AA067BE}"/>
    <cellStyle name="Normal 3 2 170 3" xfId="19115" xr:uid="{40A61D0A-4D51-4A88-A047-075FBF6B4C54}"/>
    <cellStyle name="Normal 3 2 170 4" xfId="19116" xr:uid="{016E9203-6D1F-4524-8EA8-33966E9A0426}"/>
    <cellStyle name="Normal 3 2 170 5" xfId="19117" xr:uid="{87F5B81C-092F-4C0C-B870-23DF793D92A7}"/>
    <cellStyle name="Normal 3 2 170 6" xfId="19118" xr:uid="{6B59E8F6-C478-4553-B4EB-A5C6AA83DA31}"/>
    <cellStyle name="Normal 3 2 170 7" xfId="19119" xr:uid="{C6F32DA2-884F-406D-A46D-AB11FF01CEB6}"/>
    <cellStyle name="Normal 3 2 170_05DS" xfId="19120" xr:uid="{2F524398-3FE0-448E-B962-292D62CACE34}"/>
    <cellStyle name="Normal 3 2 171" xfId="19121" xr:uid="{C1C0CED1-0189-46BA-A6A7-A6D073A71224}"/>
    <cellStyle name="Normal 3 2 171 2" xfId="19122" xr:uid="{853D58A5-70EC-464A-9E77-56E8F431B61B}"/>
    <cellStyle name="Normal 3 2 171 3" xfId="19123" xr:uid="{6F036708-A655-442F-94F0-D2FD4F72DBAF}"/>
    <cellStyle name="Normal 3 2 171 4" xfId="19124" xr:uid="{DCAEE3ED-F935-4C73-B552-A5EAB5875617}"/>
    <cellStyle name="Normal 3 2 171 5" xfId="19125" xr:uid="{49C6EC6F-51A2-4F57-9058-615D9480FE1D}"/>
    <cellStyle name="Normal 3 2 171 6" xfId="19126" xr:uid="{28E5D727-D170-4FD3-AD83-C853B80FBC6B}"/>
    <cellStyle name="Normal 3 2 171 7" xfId="19127" xr:uid="{F43515A3-47D0-4D80-8046-808CA07151F8}"/>
    <cellStyle name="Normal 3 2 171_05DS" xfId="19128" xr:uid="{487B070C-2907-4F33-A5A3-B0A6DFAEE9DB}"/>
    <cellStyle name="Normal 3 2 172" xfId="19129" xr:uid="{B135A6A7-40AF-4BFA-8B76-D86CE97F0A31}"/>
    <cellStyle name="Normal 3 2 172 2" xfId="19130" xr:uid="{76AC6A7A-2A69-4C62-A50C-90263702F86B}"/>
    <cellStyle name="Normal 3 2 172 3" xfId="19131" xr:uid="{CEF7C1B8-0CDE-4D31-BAB3-624DBA1A759F}"/>
    <cellStyle name="Normal 3 2 172 4" xfId="19132" xr:uid="{7D720302-CE8A-477B-9FF4-021520D3CC07}"/>
    <cellStyle name="Normal 3 2 172 5" xfId="19133" xr:uid="{93925403-6894-46AC-87AD-092D6B8939EA}"/>
    <cellStyle name="Normal 3 2 172 6" xfId="19134" xr:uid="{C5335915-2B74-4F49-84DA-87899EDE6FD9}"/>
    <cellStyle name="Normal 3 2 172 7" xfId="19135" xr:uid="{AF0752F6-C411-4C35-A946-E406B0D69E09}"/>
    <cellStyle name="Normal 3 2 172_05DS" xfId="19136" xr:uid="{61540F5B-54A5-461F-BC3C-9C25D28F8535}"/>
    <cellStyle name="Normal 3 2 173" xfId="19137" xr:uid="{377B6B67-3594-4927-A870-454B0EC4A567}"/>
    <cellStyle name="Normal 3 2 173 2" xfId="19138" xr:uid="{9E80F626-9A68-486E-8CB2-C5E03CA0D709}"/>
    <cellStyle name="Normal 3 2 173 3" xfId="19139" xr:uid="{922B8E62-CA33-47AE-88B6-C5F634EE6CC2}"/>
    <cellStyle name="Normal 3 2 173 4" xfId="19140" xr:uid="{911AFDAF-300E-49A8-AC52-BC0063066BF8}"/>
    <cellStyle name="Normal 3 2 173 5" xfId="19141" xr:uid="{B66A35ED-3B71-4F5D-8B7E-18F55C5AF1EE}"/>
    <cellStyle name="Normal 3 2 173 6" xfId="19142" xr:uid="{EB058CFB-9A1C-4197-923A-51AC0AAE7086}"/>
    <cellStyle name="Normal 3 2 173 7" xfId="19143" xr:uid="{3B7F0C05-97CB-4728-8E5E-85B82509F38D}"/>
    <cellStyle name="Normal 3 2 173_05DS" xfId="19144" xr:uid="{0863CFE5-1749-4C33-84EF-6873D5CF159C}"/>
    <cellStyle name="Normal 3 2 174" xfId="19145" xr:uid="{85F94EF0-EF30-4614-9206-40111C9CC5C0}"/>
    <cellStyle name="Normal 3 2 174 2" xfId="19146" xr:uid="{2884BDC2-75FE-4BB1-990F-F3D9008BEB99}"/>
    <cellStyle name="Normal 3 2 174 3" xfId="19147" xr:uid="{68D89534-DBCC-461D-843A-CD8A2E1A36CD}"/>
    <cellStyle name="Normal 3 2 174 4" xfId="19148" xr:uid="{57F066BB-DE29-475D-80B7-BA7550C3D5D8}"/>
    <cellStyle name="Normal 3 2 174 5" xfId="19149" xr:uid="{8EAE184C-273E-48AF-98D1-9BA9F32D3C35}"/>
    <cellStyle name="Normal 3 2 174 6" xfId="19150" xr:uid="{EFE519AA-4947-4AD1-8776-A0EC1EA6AEDF}"/>
    <cellStyle name="Normal 3 2 174 7" xfId="19151" xr:uid="{D2E69E13-5CCC-4C8B-ABCE-5F5DEB400454}"/>
    <cellStyle name="Normal 3 2 174_05DS" xfId="19152" xr:uid="{9F7938E4-36AA-487D-BE48-974B8E054AEA}"/>
    <cellStyle name="Normal 3 2 175" xfId="19153" xr:uid="{4306B4B3-8D77-4F9B-8569-847B5962BFA9}"/>
    <cellStyle name="Normal 3 2 175 2" xfId="19154" xr:uid="{297544CC-2B4E-4C3E-B0A5-DCD30C90DACB}"/>
    <cellStyle name="Normal 3 2 175 3" xfId="19155" xr:uid="{75E9E306-151D-4FE1-A319-3E7305178E0E}"/>
    <cellStyle name="Normal 3 2 175 4" xfId="19156" xr:uid="{7F0E0097-3515-48E7-B638-B4452ACC7469}"/>
    <cellStyle name="Normal 3 2 175 5" xfId="19157" xr:uid="{9DEC0CDB-3D02-4B5C-988D-D0B4C509DFF6}"/>
    <cellStyle name="Normal 3 2 175 6" xfId="19158" xr:uid="{E4522B77-FB9D-44C8-B2FC-5729D4BE5809}"/>
    <cellStyle name="Normal 3 2 175 7" xfId="19159" xr:uid="{63341F52-2615-40AA-BAC1-A4644AF2CDCF}"/>
    <cellStyle name="Normal 3 2 175_05DS" xfId="19160" xr:uid="{C97F2B53-3F91-4FCE-A6EA-4E99312047BD}"/>
    <cellStyle name="Normal 3 2 176" xfId="19161" xr:uid="{BF988256-C44E-48C1-A406-417A3830ED19}"/>
    <cellStyle name="Normal 3 2 176 2" xfId="19162" xr:uid="{61A11186-309A-4466-A07A-14E8DC258355}"/>
    <cellStyle name="Normal 3 2 176 3" xfId="19163" xr:uid="{F80C470E-01D1-4FE0-A439-046466D8DD4E}"/>
    <cellStyle name="Normal 3 2 176 4" xfId="19164" xr:uid="{F09211C5-25D7-4B57-B040-AC9500F4FB7D}"/>
    <cellStyle name="Normal 3 2 176 5" xfId="19165" xr:uid="{D62E4947-DEFF-4E70-A132-14AA1BAEB358}"/>
    <cellStyle name="Normal 3 2 176 6" xfId="19166" xr:uid="{8DD3CD5C-C8A7-4278-95A6-E3388984A6D8}"/>
    <cellStyle name="Normal 3 2 176 7" xfId="19167" xr:uid="{81D41373-59A9-4971-939B-7A5B4888A64A}"/>
    <cellStyle name="Normal 3 2 176_05DS" xfId="19168" xr:uid="{A9CC1408-F085-4DD2-B1BA-2FC8BD987BCE}"/>
    <cellStyle name="Normal 3 2 177" xfId="19169" xr:uid="{65070767-AE47-426B-9E41-AA2A7C39C9AC}"/>
    <cellStyle name="Normal 3 2 177 2" xfId="19170" xr:uid="{437E21FB-44F8-47F6-AECD-279E34772BAD}"/>
    <cellStyle name="Normal 3 2 177 3" xfId="19171" xr:uid="{CBE2410A-D22D-49B8-9B5D-2E2EB2D5BB94}"/>
    <cellStyle name="Normal 3 2 177 4" xfId="19172" xr:uid="{F8D798F4-6E7B-4F93-9425-7FA88F00934C}"/>
    <cellStyle name="Normal 3 2 177 5" xfId="19173" xr:uid="{FEDF0DBB-BF32-4226-9A14-2CC0DA2137D1}"/>
    <cellStyle name="Normal 3 2 177 6" xfId="19174" xr:uid="{CA6CBF67-E2F9-48F4-A34F-C188B2F55D62}"/>
    <cellStyle name="Normal 3 2 177 7" xfId="19175" xr:uid="{C15EC621-67D6-4697-BB58-EABE02A33434}"/>
    <cellStyle name="Normal 3 2 177_05DS" xfId="19176" xr:uid="{4F5DF51B-9CCA-4834-90AF-EB5B8D5C930C}"/>
    <cellStyle name="Normal 3 2 178" xfId="19177" xr:uid="{DEBFE8B6-73D7-4C59-8581-14739AE36FA4}"/>
    <cellStyle name="Normal 3 2 178 2" xfId="19178" xr:uid="{9A5D4041-D302-43C2-B759-0EA6B56DA1F1}"/>
    <cellStyle name="Normal 3 2 178 3" xfId="19179" xr:uid="{E87BAB37-BB4C-49C8-A4CC-AC04F1E4E9D3}"/>
    <cellStyle name="Normal 3 2 178 4" xfId="19180" xr:uid="{2C1B5D49-426D-4117-B015-F75113E87143}"/>
    <cellStyle name="Normal 3 2 178 5" xfId="19181" xr:uid="{C66F2714-E86B-4470-9168-D38BEC8A785B}"/>
    <cellStyle name="Normal 3 2 178 6" xfId="19182" xr:uid="{9B20A5AD-C30F-436E-A2C8-604BC3E72EB6}"/>
    <cellStyle name="Normal 3 2 178 7" xfId="19183" xr:uid="{F1D4B3E2-FC5C-4891-A0DC-9C6C5063D99E}"/>
    <cellStyle name="Normal 3 2 178_05DS" xfId="19184" xr:uid="{763928DD-0635-46DF-AB62-F9E9668A697E}"/>
    <cellStyle name="Normal 3 2 179" xfId="19185" xr:uid="{323DCD44-A154-433A-B4B7-F17777702337}"/>
    <cellStyle name="Normal 3 2 179 2" xfId="19186" xr:uid="{F9628001-EAE4-4163-BEE6-1AD1E19A726C}"/>
    <cellStyle name="Normal 3 2 179 3" xfId="19187" xr:uid="{B0B5B8C0-9BC7-40E0-BC7E-870DA8C8FB0E}"/>
    <cellStyle name="Normal 3 2 179 4" xfId="19188" xr:uid="{BB3E1648-DA3C-4A90-B3C9-0A13195FF8B7}"/>
    <cellStyle name="Normal 3 2 179 5" xfId="19189" xr:uid="{69F1038A-FC0B-4B7D-B537-03C64AE92350}"/>
    <cellStyle name="Normal 3 2 179 6" xfId="19190" xr:uid="{FE8B473B-2EE8-4801-B106-76614319A40E}"/>
    <cellStyle name="Normal 3 2 179 7" xfId="19191" xr:uid="{AC75F014-C4CA-4906-BB79-DE47B8D6AEF5}"/>
    <cellStyle name="Normal 3 2 179_05DS" xfId="19192" xr:uid="{1C5160FC-D7BF-4D1A-929B-78A626D0B825}"/>
    <cellStyle name="Normal 3 2 18" xfId="19193" xr:uid="{9AF67D86-C012-4AFC-A15D-6C50375BB04D}"/>
    <cellStyle name="Normal 3 2 18 2" xfId="19194" xr:uid="{D3F2DF3E-F9E6-4D9E-A620-58F26004D33C}"/>
    <cellStyle name="Normal 3 2 18 3" xfId="19195" xr:uid="{28901803-2349-4EDB-A093-779F6CBA8B21}"/>
    <cellStyle name="Normal 3 2 18 4" xfId="19196" xr:uid="{AC3C249A-CD26-4EAB-8866-2484D25240C3}"/>
    <cellStyle name="Normal 3 2 18 5" xfId="19197" xr:uid="{D6134DA7-8E0A-4D18-9270-2EDC124EF6A4}"/>
    <cellStyle name="Normal 3 2 18 6" xfId="19198" xr:uid="{E00FECAE-40A6-4A02-8341-1B55397A289C}"/>
    <cellStyle name="Normal 3 2 18 7" xfId="19199" xr:uid="{6EECD738-D8CA-4286-81FA-09F0692EED90}"/>
    <cellStyle name="Normal 3 2 18_05DS" xfId="19200" xr:uid="{4BE8CFC4-24C9-43F8-8798-D3B40AAC0E4F}"/>
    <cellStyle name="Normal 3 2 180" xfId="19201" xr:uid="{93F347FB-1E74-403B-AD74-B0AAF4A35505}"/>
    <cellStyle name="Normal 3 2 180 2" xfId="19202" xr:uid="{CB6E77BA-63C3-4663-85BF-8883564E7F8A}"/>
    <cellStyle name="Normal 3 2 180 3" xfId="19203" xr:uid="{8E17A704-3B19-4288-AABF-F81F56D723A4}"/>
    <cellStyle name="Normal 3 2 180 4" xfId="19204" xr:uid="{E1E7654E-1A2C-46E0-8D49-3F321CF7AE91}"/>
    <cellStyle name="Normal 3 2 180 5" xfId="19205" xr:uid="{8B0BA78B-5A60-4D05-8C85-F799F61BFA7B}"/>
    <cellStyle name="Normal 3 2 180 6" xfId="19206" xr:uid="{6E83625C-D552-4DCA-8DC2-EB0BD8873A99}"/>
    <cellStyle name="Normal 3 2 180 7" xfId="19207" xr:uid="{21A820D0-94D3-4D16-9CD2-7559E6B085E8}"/>
    <cellStyle name="Normal 3 2 180_05DS" xfId="19208" xr:uid="{38AEAD44-CC85-49FC-A2E3-2F7C3535A9DC}"/>
    <cellStyle name="Normal 3 2 181" xfId="19209" xr:uid="{A1E00AE3-F385-442F-ABD9-F2408C4218F7}"/>
    <cellStyle name="Normal 3 2 181 2" xfId="19210" xr:uid="{6634A36E-FE1B-439C-B297-1E4CB42F88EC}"/>
    <cellStyle name="Normal 3 2 181 3" xfId="19211" xr:uid="{0CD00D07-2DB6-47E4-8DA0-6E6A4C4515F5}"/>
    <cellStyle name="Normal 3 2 181 4" xfId="19212" xr:uid="{BA73AD12-1FD7-4CE4-B140-9150A29DC403}"/>
    <cellStyle name="Normal 3 2 181 5" xfId="19213" xr:uid="{14D55BF7-C97F-4B8A-A2EC-DEB4ACAFFF15}"/>
    <cellStyle name="Normal 3 2 181 6" xfId="19214" xr:uid="{F4CC2163-45A0-492C-AEA8-A099E929DAA4}"/>
    <cellStyle name="Normal 3 2 181 7" xfId="19215" xr:uid="{F817252D-10E8-4247-898B-FF4E86C99AE3}"/>
    <cellStyle name="Normal 3 2 181_05DS" xfId="19216" xr:uid="{E903AB18-3964-4EF3-92ED-A9619B51C949}"/>
    <cellStyle name="Normal 3 2 182" xfId="19217" xr:uid="{D8F9B94F-B59A-4852-AE84-5ABC917FF37A}"/>
    <cellStyle name="Normal 3 2 182 2" xfId="19218" xr:uid="{0121F22B-7BC8-45C2-AB86-A0ABE1118364}"/>
    <cellStyle name="Normal 3 2 182 3" xfId="19219" xr:uid="{DFC54147-C3C1-4B05-9349-FFFC246ED2EA}"/>
    <cellStyle name="Normal 3 2 182 4" xfId="19220" xr:uid="{65DF9AFB-D204-4B9B-9CB5-A312B5FE4A6A}"/>
    <cellStyle name="Normal 3 2 182 5" xfId="19221" xr:uid="{83A2ED5D-6DD9-4E07-B4AE-093A1373C4B1}"/>
    <cellStyle name="Normal 3 2 182 6" xfId="19222" xr:uid="{4F8F2356-0496-443A-9E45-D825A1B153CD}"/>
    <cellStyle name="Normal 3 2 182 7" xfId="19223" xr:uid="{5A4EF3F7-57E7-47DC-82BD-8768754F407F}"/>
    <cellStyle name="Normal 3 2 182_05DS" xfId="19224" xr:uid="{0F333215-C39F-4340-9E5F-DE192B4C8C5F}"/>
    <cellStyle name="Normal 3 2 183" xfId="19225" xr:uid="{19729FD5-6E0C-45EA-8D92-563F73437C1F}"/>
    <cellStyle name="Normal 3 2 183 2" xfId="19226" xr:uid="{D8F5FE6D-7CE7-4D6C-A4C5-47E9DC3680CD}"/>
    <cellStyle name="Normal 3 2 183 3" xfId="19227" xr:uid="{3A2F8CA7-3FF2-474B-9FC3-BC4A2A8FA9D2}"/>
    <cellStyle name="Normal 3 2 183 4" xfId="19228" xr:uid="{D8542A2E-6E28-48C8-93E1-D1372F13531C}"/>
    <cellStyle name="Normal 3 2 183 5" xfId="19229" xr:uid="{3A1BC2EC-45DC-489D-8B5F-6927435985AC}"/>
    <cellStyle name="Normal 3 2 183 6" xfId="19230" xr:uid="{EB783756-1B6F-4B11-89C9-EF056EEE3177}"/>
    <cellStyle name="Normal 3 2 183 7" xfId="19231" xr:uid="{09E529E0-0D5E-416A-998C-B6A2083CF7EA}"/>
    <cellStyle name="Normal 3 2 183_05DS" xfId="19232" xr:uid="{C778F410-E0B5-4163-B060-07C0BE71072D}"/>
    <cellStyle name="Normal 3 2 184" xfId="19233" xr:uid="{B2A34ED9-1B0C-42C3-8F9A-EF4A26A37118}"/>
    <cellStyle name="Normal 3 2 184 2" xfId="19234" xr:uid="{8B6A269E-8D7C-44FE-82FE-984748F20628}"/>
    <cellStyle name="Normal 3 2 184 3" xfId="19235" xr:uid="{CE5099DC-CD62-4775-A1DD-A2CB28C3472B}"/>
    <cellStyle name="Normal 3 2 184 4" xfId="19236" xr:uid="{51B4F4B3-D492-436F-A716-666989A10DD2}"/>
    <cellStyle name="Normal 3 2 184 5" xfId="19237" xr:uid="{65D5DEDB-2E54-4E5A-87C0-16742B7F563B}"/>
    <cellStyle name="Normal 3 2 184 6" xfId="19238" xr:uid="{D0F0BB46-51A3-4E94-9F97-736D856DB571}"/>
    <cellStyle name="Normal 3 2 184 7" xfId="19239" xr:uid="{B02D5EED-2AF7-4CE1-A99D-CDBD672EDEB5}"/>
    <cellStyle name="Normal 3 2 184_05DS" xfId="19240" xr:uid="{3BDB36BE-61E4-4757-BF91-93124CC444C5}"/>
    <cellStyle name="Normal 3 2 185" xfId="19241" xr:uid="{4839C7D7-646B-4F62-939C-B42D0B0265EA}"/>
    <cellStyle name="Normal 3 2 185 2" xfId="19242" xr:uid="{1425E3AD-F2CF-4AB2-8D7A-00FFCC75A63B}"/>
    <cellStyle name="Normal 3 2 185 3" xfId="19243" xr:uid="{72E66115-297E-4867-B9F8-F5663DC57146}"/>
    <cellStyle name="Normal 3 2 185 4" xfId="19244" xr:uid="{D73F8474-8FA6-4895-A569-C17EF4669212}"/>
    <cellStyle name="Normal 3 2 185 5" xfId="19245" xr:uid="{698BFD6E-257E-4F00-8483-560A6C0589DD}"/>
    <cellStyle name="Normal 3 2 185 6" xfId="19246" xr:uid="{38974456-0A14-4CBE-B1F1-7B3A68651093}"/>
    <cellStyle name="Normal 3 2 185 7" xfId="19247" xr:uid="{651BC9F0-B367-4860-ADD1-9557BD9127DF}"/>
    <cellStyle name="Normal 3 2 185_05DS" xfId="19248" xr:uid="{77855EE5-1C40-4DCC-9020-CDF36489F851}"/>
    <cellStyle name="Normal 3 2 186" xfId="19249" xr:uid="{EBCA88B1-C6F2-4DB0-98C3-6D59D019E13B}"/>
    <cellStyle name="Normal 3 2 186 2" xfId="19250" xr:uid="{10C364E6-50CA-495D-AE2F-14949D86B1A8}"/>
    <cellStyle name="Normal 3 2 186 3" xfId="19251" xr:uid="{36B57E13-2875-4C5B-A7B4-A40B3B161F4B}"/>
    <cellStyle name="Normal 3 2 186 4" xfId="19252" xr:uid="{7BFD606A-E6A4-47D5-A8F2-41FE0A383FDB}"/>
    <cellStyle name="Normal 3 2 186 5" xfId="19253" xr:uid="{ADACCFEB-376E-44A0-8C50-4D8431B19BA1}"/>
    <cellStyle name="Normal 3 2 186 6" xfId="19254" xr:uid="{D95230A4-0B83-4692-A02E-FEB9475C4198}"/>
    <cellStyle name="Normal 3 2 186 7" xfId="19255" xr:uid="{F84E844B-9120-47D8-BD0A-BEA3518E2028}"/>
    <cellStyle name="Normal 3 2 186_05DS" xfId="19256" xr:uid="{EFB3236E-6E95-4440-BE5B-0B7F87125910}"/>
    <cellStyle name="Normal 3 2 187" xfId="19257" xr:uid="{842C810D-BE3E-4837-9D0A-80592B14E6EB}"/>
    <cellStyle name="Normal 3 2 187 2" xfId="19258" xr:uid="{B742A79A-3D7B-44A5-A101-0235870F39E1}"/>
    <cellStyle name="Normal 3 2 187 3" xfId="19259" xr:uid="{8ACD818B-40E9-4F00-B4D5-C864A25E7BF4}"/>
    <cellStyle name="Normal 3 2 187 4" xfId="19260" xr:uid="{210B052B-CDC6-46D2-99C2-670EDD50B268}"/>
    <cellStyle name="Normal 3 2 187 5" xfId="19261" xr:uid="{41D6981B-650A-4313-B097-A3387789FBA3}"/>
    <cellStyle name="Normal 3 2 187 6" xfId="19262" xr:uid="{AC0DF315-0751-4BCB-9604-BAF0015F9962}"/>
    <cellStyle name="Normal 3 2 187 7" xfId="19263" xr:uid="{D533BC92-FCAC-4589-8FB5-0351AE93DD2E}"/>
    <cellStyle name="Normal 3 2 187_05DS" xfId="19264" xr:uid="{1A5A06EF-3464-4C9E-8779-3A010EBE9714}"/>
    <cellStyle name="Normal 3 2 188" xfId="19265" xr:uid="{B2962230-1578-4F2A-98EE-23732D2901AC}"/>
    <cellStyle name="Normal 3 2 188 2" xfId="19266" xr:uid="{DBFE59E0-A8CF-4D14-8DB1-4793A11DE65E}"/>
    <cellStyle name="Normal 3 2 188 3" xfId="19267" xr:uid="{A4454D62-39FA-45DA-99C3-D521AB0C435F}"/>
    <cellStyle name="Normal 3 2 188 4" xfId="19268" xr:uid="{BC737BC9-7A2A-4371-87E7-D87D1A8958DA}"/>
    <cellStyle name="Normal 3 2 188 5" xfId="19269" xr:uid="{B8234B35-FAFC-4DE6-9FD0-FCB3E98AFDE8}"/>
    <cellStyle name="Normal 3 2 188 6" xfId="19270" xr:uid="{3ABBA916-A6B1-4A87-8B1D-5921516CC079}"/>
    <cellStyle name="Normal 3 2 188 7" xfId="19271" xr:uid="{752BA859-FF50-496D-B7F3-4BAAE8E02341}"/>
    <cellStyle name="Normal 3 2 188_05DS" xfId="19272" xr:uid="{88707795-8024-4515-B73B-AEE7CE71A749}"/>
    <cellStyle name="Normal 3 2 189" xfId="19273" xr:uid="{81BA4E24-F5FC-4445-86F2-0E218ECCDA87}"/>
    <cellStyle name="Normal 3 2 189 2" xfId="19274" xr:uid="{EE517972-93AA-43DE-9A15-48B7706A1272}"/>
    <cellStyle name="Normal 3 2 189 3" xfId="19275" xr:uid="{54D32910-2DAE-4541-AF76-F415F13282E2}"/>
    <cellStyle name="Normal 3 2 189 4" xfId="19276" xr:uid="{CCE914A7-678E-4864-8E83-A828428412E2}"/>
    <cellStyle name="Normal 3 2 189 5" xfId="19277" xr:uid="{1A52B696-B406-4383-9303-766CA1305F8F}"/>
    <cellStyle name="Normal 3 2 189 6" xfId="19278" xr:uid="{FFED9EF0-F263-4EF2-8EBF-AF4973B4AAF0}"/>
    <cellStyle name="Normal 3 2 189 7" xfId="19279" xr:uid="{E81DACC7-FB3D-4CD4-ACC4-D5B6577FD0C5}"/>
    <cellStyle name="Normal 3 2 189_05DS" xfId="19280" xr:uid="{55916E3D-1445-4937-9C1B-264211B43256}"/>
    <cellStyle name="Normal 3 2 19" xfId="19281" xr:uid="{89105464-8D75-4150-A390-7C02CE881582}"/>
    <cellStyle name="Normal 3 2 19 2" xfId="19282" xr:uid="{D6339538-BB58-4E1B-B436-0EB42114A242}"/>
    <cellStyle name="Normal 3 2 19 3" xfId="19283" xr:uid="{80AB44DD-FB64-4166-B386-28DF07C24D62}"/>
    <cellStyle name="Normal 3 2 19 4" xfId="19284" xr:uid="{2D0B2FEE-F590-4661-AB0F-F7DD7EE60BB7}"/>
    <cellStyle name="Normal 3 2 19 5" xfId="19285" xr:uid="{9B326D13-B538-4C4F-BCF8-DCE4EF478DDE}"/>
    <cellStyle name="Normal 3 2 19 6" xfId="19286" xr:uid="{77D3ABB1-4596-4A47-951F-977A285D1F97}"/>
    <cellStyle name="Normal 3 2 19 7" xfId="19287" xr:uid="{D1C4CE14-344E-421C-B954-D43016EF312C}"/>
    <cellStyle name="Normal 3 2 19_05DS" xfId="19288" xr:uid="{361E4C34-D620-4832-9661-ED0F6794BB75}"/>
    <cellStyle name="Normal 3 2 190" xfId="19289" xr:uid="{DB80E7C1-AA38-4264-9924-C9312D0D875A}"/>
    <cellStyle name="Normal 3 2 190 2" xfId="19290" xr:uid="{0EC30927-38A7-4775-B56B-65B0F11700E8}"/>
    <cellStyle name="Normal 3 2 190 3" xfId="19291" xr:uid="{19E1BBAD-6ADE-402D-A1CD-7BD86FF386D4}"/>
    <cellStyle name="Normal 3 2 190 4" xfId="19292" xr:uid="{5772B3BE-C647-4548-949D-F9763B87B4EE}"/>
    <cellStyle name="Normal 3 2 190 5" xfId="19293" xr:uid="{ED0F6AD2-42B1-4D5A-8E17-9BBAECF08E00}"/>
    <cellStyle name="Normal 3 2 190 6" xfId="19294" xr:uid="{A310049F-7C6F-4D64-B03A-C78B23A88135}"/>
    <cellStyle name="Normal 3 2 190 7" xfId="19295" xr:uid="{099D58CF-EDDF-4A0A-B4D5-A0C870B48419}"/>
    <cellStyle name="Normal 3 2 190_05DS" xfId="19296" xr:uid="{31B9468D-AA71-4C65-8CB0-DCDF1F1BCCDD}"/>
    <cellStyle name="Normal 3 2 191" xfId="19297" xr:uid="{E173FD13-0EE1-4F21-BDCC-EC66269D62A9}"/>
    <cellStyle name="Normal 3 2 191 2" xfId="19298" xr:uid="{A1179501-1AB1-47E3-A5D7-8171355EDE73}"/>
    <cellStyle name="Normal 3 2 191 3" xfId="19299" xr:uid="{892E3861-7AC4-4832-AF5B-0E54309B4440}"/>
    <cellStyle name="Normal 3 2 191 4" xfId="19300" xr:uid="{C444CA2C-1394-4860-98C0-FDF0B77524A4}"/>
    <cellStyle name="Normal 3 2 191 5" xfId="19301" xr:uid="{4F958B76-7E76-4CFB-AEA8-512F4D78C81A}"/>
    <cellStyle name="Normal 3 2 191 6" xfId="19302" xr:uid="{4D2BFB2A-7D1C-4DEF-B5B6-2EB26B81361C}"/>
    <cellStyle name="Normal 3 2 191 7" xfId="19303" xr:uid="{60E326EC-D5C5-48C0-8F36-14D3337EB3FE}"/>
    <cellStyle name="Normal 3 2 191_05DS" xfId="19304" xr:uid="{576678CA-03C2-44FA-B9F5-D2D90B63E895}"/>
    <cellStyle name="Normal 3 2 192" xfId="19305" xr:uid="{8DAB3C48-116E-43E3-8FA3-5FF8FDDDA589}"/>
    <cellStyle name="Normal 3 2 192 2" xfId="19306" xr:uid="{5C9185E5-8F43-4A4F-8A38-756A1D8BDA92}"/>
    <cellStyle name="Normal 3 2 192 3" xfId="19307" xr:uid="{3E876F26-DB70-43A1-BDB5-5370CE8F85F0}"/>
    <cellStyle name="Normal 3 2 192 4" xfId="19308" xr:uid="{73C7A90E-42EA-4C16-8532-D26FEED8CD08}"/>
    <cellStyle name="Normal 3 2 192 5" xfId="19309" xr:uid="{1502A512-0091-4525-8F8A-3B5D1F5221D6}"/>
    <cellStyle name="Normal 3 2 192 6" xfId="19310" xr:uid="{2E070815-0E2A-4200-93EE-C18A91302CD6}"/>
    <cellStyle name="Normal 3 2 192 7" xfId="19311" xr:uid="{BF19565D-9AAC-4EA1-A254-FC8C1C906E54}"/>
    <cellStyle name="Normal 3 2 192_05DS" xfId="19312" xr:uid="{94B2440F-A5BE-4084-BBB6-0A0EF4C569B0}"/>
    <cellStyle name="Normal 3 2 193" xfId="19313" xr:uid="{597F8D32-7212-4100-9C77-E3C8328E4E12}"/>
    <cellStyle name="Normal 3 2 193 2" xfId="19314" xr:uid="{4E06738B-5EEE-4B1A-81ED-6658E27CB026}"/>
    <cellStyle name="Normal 3 2 193 3" xfId="19315" xr:uid="{0723A8E8-F61B-4F4A-A7F9-DB97148C3C08}"/>
    <cellStyle name="Normal 3 2 193 4" xfId="19316" xr:uid="{CD7F1642-4082-4B51-B9A7-ABFC556E3989}"/>
    <cellStyle name="Normal 3 2 193 5" xfId="19317" xr:uid="{916E36F9-B41E-4F28-ACE4-387455F54ED4}"/>
    <cellStyle name="Normal 3 2 193 6" xfId="19318" xr:uid="{8C87DC16-7F61-4727-94A3-1B659BB67A26}"/>
    <cellStyle name="Normal 3 2 193 7" xfId="19319" xr:uid="{F6C1AE48-42E4-46CB-864E-0048659B901E}"/>
    <cellStyle name="Normal 3 2 193_05DS" xfId="19320" xr:uid="{9F935840-6F28-4114-8CA6-BDA9D14E75F7}"/>
    <cellStyle name="Normal 3 2 194" xfId="19321" xr:uid="{11CAE6C4-124C-4701-B1D6-CBDC5020104C}"/>
    <cellStyle name="Normal 3 2 194 2" xfId="19322" xr:uid="{D7848D02-1CB4-418F-998A-14D8AEBAFAA2}"/>
    <cellStyle name="Normal 3 2 194 3" xfId="19323" xr:uid="{9213B62D-CE08-431E-A897-BE4BBBA6F929}"/>
    <cellStyle name="Normal 3 2 194 4" xfId="19324" xr:uid="{5AD7A75A-5F0E-4945-8908-24EACE7EB5AF}"/>
    <cellStyle name="Normal 3 2 194 5" xfId="19325" xr:uid="{7038624A-B21A-4B8C-863F-57F93D642280}"/>
    <cellStyle name="Normal 3 2 194 6" xfId="19326" xr:uid="{FA4B7D74-1558-4216-9A19-5B694A86C373}"/>
    <cellStyle name="Normal 3 2 194 7" xfId="19327" xr:uid="{1B9D5BDA-876A-490B-9049-FB27C72C05E3}"/>
    <cellStyle name="Normal 3 2 194_05DS" xfId="19328" xr:uid="{E4F03701-5456-4D60-8348-AC037712282B}"/>
    <cellStyle name="Normal 3 2 195" xfId="19329" xr:uid="{408C1372-F7D3-46F5-9518-D33482722FB9}"/>
    <cellStyle name="Normal 3 2 195 2" xfId="19330" xr:uid="{1477AC50-3946-4342-B944-FDC235AD1249}"/>
    <cellStyle name="Normal 3 2 195 3" xfId="19331" xr:uid="{48E22C34-EC2E-4118-877B-677234D28B45}"/>
    <cellStyle name="Normal 3 2 195 4" xfId="19332" xr:uid="{FD917F53-17B2-47D4-BB8D-FFD90796BDCD}"/>
    <cellStyle name="Normal 3 2 195 5" xfId="19333" xr:uid="{65378E8A-E803-4332-AB08-A74423B8363F}"/>
    <cellStyle name="Normal 3 2 195 6" xfId="19334" xr:uid="{284731D1-E3FA-4E68-8777-128FB9D0A07F}"/>
    <cellStyle name="Normal 3 2 195 7" xfId="19335" xr:uid="{EA98362E-815E-41BE-BF78-FD07AB946BE2}"/>
    <cellStyle name="Normal 3 2 195_05DS" xfId="19336" xr:uid="{112B95FF-FE54-4B8A-95FE-908599E20850}"/>
    <cellStyle name="Normal 3 2 196" xfId="19337" xr:uid="{0ECC60F5-A847-4F68-965A-D15744F1F8CD}"/>
    <cellStyle name="Normal 3 2 196 2" xfId="19338" xr:uid="{18509D49-1C33-46CB-801E-096C175EC773}"/>
    <cellStyle name="Normal 3 2 196 3" xfId="19339" xr:uid="{3872C73D-B4A8-48F2-8E1A-BF115B24A7CF}"/>
    <cellStyle name="Normal 3 2 196 4" xfId="19340" xr:uid="{4D0321A8-84BF-4D82-A671-50ED37546254}"/>
    <cellStyle name="Normal 3 2 196 5" xfId="19341" xr:uid="{518417FF-CAEB-41B1-9CDC-F236CAE582AE}"/>
    <cellStyle name="Normal 3 2 196 6" xfId="19342" xr:uid="{1377B0B5-B34E-4884-A5EE-3550B37E9966}"/>
    <cellStyle name="Normal 3 2 196 7" xfId="19343" xr:uid="{5E78F912-D68D-483F-AF4F-A72BADFEA346}"/>
    <cellStyle name="Normal 3 2 196_05DS" xfId="19344" xr:uid="{D2099252-DDCF-4487-8FAB-6368E0E14D84}"/>
    <cellStyle name="Normal 3 2 197" xfId="19345" xr:uid="{932BC9AB-6E1C-4EE3-B7A1-BEC2CE68E73F}"/>
    <cellStyle name="Normal 3 2 197 2" xfId="19346" xr:uid="{52E293D7-4E95-4736-AE8A-D2A4A8268FEA}"/>
    <cellStyle name="Normal 3 2 197 3" xfId="19347" xr:uid="{5F78A3FA-CB38-4785-90DB-82A4249E0E66}"/>
    <cellStyle name="Normal 3 2 197 4" xfId="19348" xr:uid="{31B72BCE-E80D-4F6E-AB99-88BCCF4D5AA7}"/>
    <cellStyle name="Normal 3 2 197 5" xfId="19349" xr:uid="{F3962584-83F7-45B2-B2BE-4715D08BD3D6}"/>
    <cellStyle name="Normal 3 2 197 6" xfId="19350" xr:uid="{3199B689-4417-47F2-BCFB-C96A1E974969}"/>
    <cellStyle name="Normal 3 2 197 7" xfId="19351" xr:uid="{2F0EE769-7A93-4B58-AE7C-82DEE263A554}"/>
    <cellStyle name="Normal 3 2 197_05DS" xfId="19352" xr:uid="{3C6A7664-581E-4EBF-BCCE-D19BC88CBEC4}"/>
    <cellStyle name="Normal 3 2 198" xfId="19353" xr:uid="{71DD14FE-5AA3-404E-B34B-DFB612F8AEA9}"/>
    <cellStyle name="Normal 3 2 198 2" xfId="19354" xr:uid="{62055B25-6429-4CCA-89C5-A1C56D2AD225}"/>
    <cellStyle name="Normal 3 2 198 3" xfId="19355" xr:uid="{07BDE59F-8DC3-4B2A-88E3-099CB84FA10C}"/>
    <cellStyle name="Normal 3 2 198 4" xfId="19356" xr:uid="{07C93571-A002-4373-B7AF-548C46B257CE}"/>
    <cellStyle name="Normal 3 2 198 5" xfId="19357" xr:uid="{1663143C-9DE7-4653-9912-FBE22950877F}"/>
    <cellStyle name="Normal 3 2 198 6" xfId="19358" xr:uid="{75D3623D-6D71-4E88-A03F-C83B40F80D62}"/>
    <cellStyle name="Normal 3 2 198 7" xfId="19359" xr:uid="{71538E84-D13B-41DC-998D-6C1AFA1925C5}"/>
    <cellStyle name="Normal 3 2 198_05DS" xfId="19360" xr:uid="{1A13894B-5D46-48C7-AF26-4A9341FD7044}"/>
    <cellStyle name="Normal 3 2 199" xfId="19361" xr:uid="{7EA28C82-E485-48EB-9DC4-52A67DC2667C}"/>
    <cellStyle name="Normal 3 2 199 2" xfId="19362" xr:uid="{6C831327-6A5E-455F-8D90-1894DAAA79E7}"/>
    <cellStyle name="Normal 3 2 199 3" xfId="19363" xr:uid="{46743228-B247-4D8C-A705-88BF5B713E25}"/>
    <cellStyle name="Normal 3 2 199 4" xfId="19364" xr:uid="{1B318967-9CDF-4572-BD26-9B6D0E51E974}"/>
    <cellStyle name="Normal 3 2 199 5" xfId="19365" xr:uid="{B09E8D31-6B20-469D-908A-B358D9B0F7A5}"/>
    <cellStyle name="Normal 3 2 199 6" xfId="19366" xr:uid="{6E4160CA-068A-4F85-9061-8257F8EDDE73}"/>
    <cellStyle name="Normal 3 2 199 7" xfId="19367" xr:uid="{D99F06AD-BCCC-47B8-AB1B-55695E297829}"/>
    <cellStyle name="Normal 3 2 199_05DS" xfId="19368" xr:uid="{54AC0CA8-F117-40DB-B0DC-B10215CD6652}"/>
    <cellStyle name="Normal 3 2 2" xfId="1487" xr:uid="{418D57C3-CF34-4A5A-81F5-07F5CB1F9D85}"/>
    <cellStyle name="Normal 3 2 2 10" xfId="49787" xr:uid="{0B6B8C95-BD93-4057-8736-DA9A52B55440}"/>
    <cellStyle name="Normal 3 2 2 11" xfId="19369" xr:uid="{78104E0A-6D2F-4B9B-AA36-532A522DDEF6}"/>
    <cellStyle name="Normal 3 2 2 2" xfId="19370" xr:uid="{6156006F-D6A8-4F39-920E-72D43C66A864}"/>
    <cellStyle name="Normal 3 2 2 2 2" xfId="19371" xr:uid="{CF4B4BAC-A8BF-44B3-AE87-F7901AA92732}"/>
    <cellStyle name="Normal 3 2 2 2 3" xfId="49788" xr:uid="{DDFF1371-DB54-4332-BDDB-5CDB0FA127B2}"/>
    <cellStyle name="Normal 3 2 2 3" xfId="19372" xr:uid="{FA8D9153-0FF1-4D4B-85B0-CF1ADE3AA2DB}"/>
    <cellStyle name="Normal 3 2 2 3 2" xfId="19373" xr:uid="{59D7F359-099F-4F43-B84F-3345E8B8655B}"/>
    <cellStyle name="Normal 3 2 2 3 3" xfId="49789" xr:uid="{004769E7-9DD6-4273-A31A-ECCAF651818C}"/>
    <cellStyle name="Normal 3 2 2 4" xfId="19374" xr:uid="{A63339C0-BB99-4DFF-84F4-4FE0D649F3E2}"/>
    <cellStyle name="Normal 3 2 2 5" xfId="19375" xr:uid="{CF008754-28FE-42D9-A88F-6DA21075B70F}"/>
    <cellStyle name="Normal 3 2 2 6" xfId="19376" xr:uid="{0BA44150-3966-41F5-88BA-BC21B1BBC76B}"/>
    <cellStyle name="Normal 3 2 2 7" xfId="19377" xr:uid="{1A657C31-D506-4BFE-8624-B347685014DD}"/>
    <cellStyle name="Normal 3 2 2 8" xfId="19378" xr:uid="{53170F2F-3DB9-4C14-8C4E-6ADA6864B118}"/>
    <cellStyle name="Normal 3 2 2 9" xfId="19379" xr:uid="{CD5A5860-6079-4431-8C00-E167FC8D42E6}"/>
    <cellStyle name="Normal 3 2 2_05DS" xfId="19380" xr:uid="{73C7341C-E2EC-4224-8ADF-91DDA75DF94D}"/>
    <cellStyle name="Normal 3 2 20" xfId="19381" xr:uid="{76E2D2A0-AAF8-4043-B156-126CEB43D23A}"/>
    <cellStyle name="Normal 3 2 20 2" xfId="19382" xr:uid="{479047DC-000A-4729-859D-8CC24B9B86A4}"/>
    <cellStyle name="Normal 3 2 20 3" xfId="19383" xr:uid="{5F3CA8B7-BBA4-4752-B6DA-C1E38014129D}"/>
    <cellStyle name="Normal 3 2 20 4" xfId="19384" xr:uid="{B881792F-2F9B-4F5B-A36D-EFACBD0D1242}"/>
    <cellStyle name="Normal 3 2 20 5" xfId="19385" xr:uid="{AD16DD80-16FF-4319-902A-7D18AC7D52D2}"/>
    <cellStyle name="Normal 3 2 20 6" xfId="19386" xr:uid="{09ABD57D-6D77-4401-9619-8528E3D5BDE4}"/>
    <cellStyle name="Normal 3 2 20 7" xfId="19387" xr:uid="{CED8046A-FA22-4DE1-8CD3-2AE057C91E56}"/>
    <cellStyle name="Normal 3 2 20_05DS" xfId="19388" xr:uid="{ED1C6B94-3F91-4531-9B79-A72E3C848DCC}"/>
    <cellStyle name="Normal 3 2 200" xfId="19389" xr:uid="{F00AD184-193E-43D5-B416-702BDEF01492}"/>
    <cellStyle name="Normal 3 2 200 2" xfId="19390" xr:uid="{D6B87D78-1FE5-4088-83E9-7AD0D7CF397E}"/>
    <cellStyle name="Normal 3 2 200 3" xfId="19391" xr:uid="{134282BB-7C97-475A-A2E1-216D81EA04A7}"/>
    <cellStyle name="Normal 3 2 200 4" xfId="19392" xr:uid="{F780E560-1CE1-462E-874E-820585FF3C20}"/>
    <cellStyle name="Normal 3 2 200 5" xfId="19393" xr:uid="{FE8C1E97-4B54-430D-A5DB-ED29F5E8B373}"/>
    <cellStyle name="Normal 3 2 200 6" xfId="19394" xr:uid="{0343AD3F-DB06-4271-883F-8CE6A08A1236}"/>
    <cellStyle name="Normal 3 2 200 7" xfId="19395" xr:uid="{DDCB6271-785A-4035-89B8-2FC5B50CE385}"/>
    <cellStyle name="Normal 3 2 200_05DS" xfId="19396" xr:uid="{317694D7-9B0E-4515-AA54-749BC08C7A51}"/>
    <cellStyle name="Normal 3 2 201" xfId="19397" xr:uid="{F395F64E-E03F-4065-B29C-11BA0935698F}"/>
    <cellStyle name="Normal 3 2 201 2" xfId="19398" xr:uid="{7258C391-F8B8-4B16-9D79-50CA0D01533A}"/>
    <cellStyle name="Normal 3 2 201 3" xfId="19399" xr:uid="{76BA1107-87CA-4020-918B-FF46C3A8A5E9}"/>
    <cellStyle name="Normal 3 2 201 4" xfId="19400" xr:uid="{61AF53CD-ECAE-4DD8-8562-5DF489577C6B}"/>
    <cellStyle name="Normal 3 2 201 5" xfId="19401" xr:uid="{D2D96A84-D8F1-419F-9D06-EC8BD7B2337D}"/>
    <cellStyle name="Normal 3 2 201 6" xfId="19402" xr:uid="{2144F5C9-88C5-4FEB-BFBC-CE8F7307442A}"/>
    <cellStyle name="Normal 3 2 201 7" xfId="19403" xr:uid="{2E8C9F9F-7D8E-4A3D-A939-7E5E97889B25}"/>
    <cellStyle name="Normal 3 2 201_05DS" xfId="19404" xr:uid="{419881A9-1E72-4E5B-9CEC-0FB8D0337B50}"/>
    <cellStyle name="Normal 3 2 202" xfId="19405" xr:uid="{2EAAFDCD-E7B2-4D34-AFB1-DCE39FF051E5}"/>
    <cellStyle name="Normal 3 2 202 2" xfId="19406" xr:uid="{D1C7B99B-9426-4F90-B33C-E0F8C1ED5237}"/>
    <cellStyle name="Normal 3 2 202 3" xfId="19407" xr:uid="{0FC6999D-1548-4C03-B1CC-CAFEDF4F1AFB}"/>
    <cellStyle name="Normal 3 2 202 4" xfId="19408" xr:uid="{99F8E93C-A081-4FBE-BFE1-D04EFA6A6630}"/>
    <cellStyle name="Normal 3 2 202 5" xfId="19409" xr:uid="{C38D620E-6B46-4C7E-88BD-6282112DF454}"/>
    <cellStyle name="Normal 3 2 202 6" xfId="19410" xr:uid="{74C2C980-A6E7-4D18-95EA-1718F8229C5E}"/>
    <cellStyle name="Normal 3 2 202 7" xfId="19411" xr:uid="{7906E543-ED13-414F-9593-57A157BC36DE}"/>
    <cellStyle name="Normal 3 2 202_05DS" xfId="19412" xr:uid="{5F033877-2538-42B3-8A83-A5D564250FDA}"/>
    <cellStyle name="Normal 3 2 203" xfId="19413" xr:uid="{697F9EDC-43EB-4FF3-A98B-9E43A537103D}"/>
    <cellStyle name="Normal 3 2 203 2" xfId="19414" xr:uid="{63601DB9-8F3E-4D44-B3C3-2F246ADF5960}"/>
    <cellStyle name="Normal 3 2 203 3" xfId="19415" xr:uid="{550BABC0-E8D9-4AE2-AFA0-434A43B01DF7}"/>
    <cellStyle name="Normal 3 2 203 4" xfId="19416" xr:uid="{B62668F3-7A15-414F-A180-470EAB8A4069}"/>
    <cellStyle name="Normal 3 2 203 5" xfId="19417" xr:uid="{FEA3BCDF-A39D-4B3F-9BA6-F2402A0CDD9F}"/>
    <cellStyle name="Normal 3 2 203 6" xfId="19418" xr:uid="{50B0997C-3D21-4863-9D51-363FF59CCB88}"/>
    <cellStyle name="Normal 3 2 203 7" xfId="19419" xr:uid="{34412E4F-B0B0-4D51-9E39-E9E9DA6431F3}"/>
    <cellStyle name="Normal 3 2 203_05DS" xfId="19420" xr:uid="{E5F0C191-40DD-4F34-96D6-C5045C59A08E}"/>
    <cellStyle name="Normal 3 2 204" xfId="19421" xr:uid="{193D3652-889C-4C24-9F86-5FE679AEFD23}"/>
    <cellStyle name="Normal 3 2 204 2" xfId="19422" xr:uid="{156780A7-67A3-4B5E-8935-CAF5F084E55D}"/>
    <cellStyle name="Normal 3 2 204 3" xfId="19423" xr:uid="{0FB5490E-26A2-40BE-B9A6-79A4AAC93F9F}"/>
    <cellStyle name="Normal 3 2 204 4" xfId="19424" xr:uid="{2D86D869-8B45-4128-A3E8-99107B04868A}"/>
    <cellStyle name="Normal 3 2 204 5" xfId="19425" xr:uid="{1AD7FDC8-3FC9-43D1-99C3-B3DFE67262EB}"/>
    <cellStyle name="Normal 3 2 204 6" xfId="19426" xr:uid="{2ECC165C-26FB-4D8B-A8C9-9C859FCCFA04}"/>
    <cellStyle name="Normal 3 2 204 7" xfId="19427" xr:uid="{C59080D1-B5DE-4333-BBB7-4C4EA9FB2183}"/>
    <cellStyle name="Normal 3 2 204_05DS" xfId="19428" xr:uid="{07E5D79C-693A-440B-9FF3-8B4796EFB635}"/>
    <cellStyle name="Normal 3 2 205" xfId="19429" xr:uid="{3BCBF995-C7D3-4D73-A776-4A435050B7CB}"/>
    <cellStyle name="Normal 3 2 205 2" xfId="19430" xr:uid="{E6B4644B-A43D-497B-9A44-DAEFCAD3F60D}"/>
    <cellStyle name="Normal 3 2 205 3" xfId="19431" xr:uid="{8D8665EA-D00E-49C1-9D54-EEDEC36B111A}"/>
    <cellStyle name="Normal 3 2 205 4" xfId="19432" xr:uid="{C783AA04-E900-4F2F-9500-904079F1EEA3}"/>
    <cellStyle name="Normal 3 2 205 5" xfId="19433" xr:uid="{B1FCD227-8A04-4A9C-9B4B-2795ED5CD38B}"/>
    <cellStyle name="Normal 3 2 205 6" xfId="19434" xr:uid="{2AC8C089-1927-4047-8A86-0EBA6CE0152C}"/>
    <cellStyle name="Normal 3 2 205 7" xfId="19435" xr:uid="{8729E0CE-008A-41FE-AF27-8887F2EF19A8}"/>
    <cellStyle name="Normal 3 2 205_05DS" xfId="19436" xr:uid="{F425493C-D33E-48ED-9A2B-C36055FD499D}"/>
    <cellStyle name="Normal 3 2 206" xfId="19437" xr:uid="{E75CDFDB-F0F6-437F-8646-CC16CD2FCB52}"/>
    <cellStyle name="Normal 3 2 206 2" xfId="19438" xr:uid="{BA56808C-8A6E-4F59-AD34-93A53077A169}"/>
    <cellStyle name="Normal 3 2 206 3" xfId="19439" xr:uid="{9EDD2676-8A93-4D8D-8514-07D373B520FF}"/>
    <cellStyle name="Normal 3 2 206 4" xfId="19440" xr:uid="{8D90D35B-3FE7-4DCE-A99E-85C8EE6304F6}"/>
    <cellStyle name="Normal 3 2 206 5" xfId="19441" xr:uid="{10DD68FA-5094-4E61-BFCA-6C739397EE4E}"/>
    <cellStyle name="Normal 3 2 206 6" xfId="19442" xr:uid="{1E1E150E-76C2-4AB9-8E39-5A095C844257}"/>
    <cellStyle name="Normal 3 2 206 7" xfId="19443" xr:uid="{47315002-EB88-4520-91F2-69D2FDF3C8C0}"/>
    <cellStyle name="Normal 3 2 206_05DS" xfId="19444" xr:uid="{FFBFF052-2E91-4F08-83FA-9D98136D0EB8}"/>
    <cellStyle name="Normal 3 2 207" xfId="19445" xr:uid="{02FFC38B-D09B-4B2A-B280-32482C9C0544}"/>
    <cellStyle name="Normal 3 2 207 2" xfId="19446" xr:uid="{05145330-C5C6-44B9-BE7B-6005C401ABF8}"/>
    <cellStyle name="Normal 3 2 207 3" xfId="19447" xr:uid="{30844C93-B2D4-4FD2-B0A9-0460152E8FE3}"/>
    <cellStyle name="Normal 3 2 207 4" xfId="19448" xr:uid="{F760E9D3-D114-4B88-9722-8A418C8523DD}"/>
    <cellStyle name="Normal 3 2 207 5" xfId="19449" xr:uid="{9EDA2330-A880-49BC-94FC-7B8F9F35BECE}"/>
    <cellStyle name="Normal 3 2 207 6" xfId="19450" xr:uid="{B3C503A3-5542-421D-9F02-00DCB1EBABA1}"/>
    <cellStyle name="Normal 3 2 207 7" xfId="19451" xr:uid="{BC580483-9B2C-4B98-9340-5C91A2D7F798}"/>
    <cellStyle name="Normal 3 2 207_05DS" xfId="19452" xr:uid="{0669D92D-4AC3-4700-BB82-5C200274F09B}"/>
    <cellStyle name="Normal 3 2 208" xfId="19453" xr:uid="{C0E06530-A7A1-425A-91BD-1B61B8BE387B}"/>
    <cellStyle name="Normal 3 2 208 2" xfId="19454" xr:uid="{A3BD7E8C-0197-46F7-90BF-F7E2254D3480}"/>
    <cellStyle name="Normal 3 2 208 3" xfId="19455" xr:uid="{EC7609D6-8845-4DC4-B0EB-A522DBE7DEBC}"/>
    <cellStyle name="Normal 3 2 208 4" xfId="19456" xr:uid="{9D7C05A1-BBBD-45CE-9A2D-EDABEAAAFFCB}"/>
    <cellStyle name="Normal 3 2 208 5" xfId="19457" xr:uid="{7F36160F-2E6F-42F1-8187-E4D8F8E59620}"/>
    <cellStyle name="Normal 3 2 208 6" xfId="19458" xr:uid="{0BC54E58-2C9E-4444-BDEB-7CA439766E26}"/>
    <cellStyle name="Normal 3 2 208 7" xfId="19459" xr:uid="{A540DD64-D2EC-4791-9148-CE8866171844}"/>
    <cellStyle name="Normal 3 2 208_05DS" xfId="19460" xr:uid="{87ECF5F0-EBC6-4426-ABDC-7D8DD67B5870}"/>
    <cellStyle name="Normal 3 2 209" xfId="19461" xr:uid="{1B9D5089-F817-428D-8533-859912ED3180}"/>
    <cellStyle name="Normal 3 2 209 2" xfId="19462" xr:uid="{2DC30FF7-D788-4005-8B93-C605776054CA}"/>
    <cellStyle name="Normal 3 2 209 3" xfId="19463" xr:uid="{D8C52F82-11BC-4606-B5E0-B9974ADFE08C}"/>
    <cellStyle name="Normal 3 2 209 4" xfId="19464" xr:uid="{18212C19-2624-4810-A4FF-BBED12C02CB8}"/>
    <cellStyle name="Normal 3 2 209 5" xfId="19465" xr:uid="{A6192792-CFDD-4A3B-A3B4-EA0EDF01004B}"/>
    <cellStyle name="Normal 3 2 209 6" xfId="19466" xr:uid="{64F65A70-C3EF-45E2-9640-B34EA3EFCE34}"/>
    <cellStyle name="Normal 3 2 209 7" xfId="19467" xr:uid="{73F02E6F-2820-430A-89B3-194056E0678B}"/>
    <cellStyle name="Normal 3 2 209_05DS" xfId="19468" xr:uid="{23D178F7-5217-4A58-AEAF-AF9C25C10E78}"/>
    <cellStyle name="Normal 3 2 21" xfId="19469" xr:uid="{156E0ACA-1596-46BC-B80D-4E84371969E8}"/>
    <cellStyle name="Normal 3 2 21 2" xfId="19470" xr:uid="{302BB427-27D1-4644-A6BB-1F9979DE3B83}"/>
    <cellStyle name="Normal 3 2 21 3" xfId="19471" xr:uid="{AB4C0764-454E-4642-8588-808C636009ED}"/>
    <cellStyle name="Normal 3 2 21 4" xfId="19472" xr:uid="{3E9A4C2A-4331-4F39-97D9-C9B50742ED42}"/>
    <cellStyle name="Normal 3 2 21 5" xfId="19473" xr:uid="{0A19EE84-8673-4E33-A9F7-B688065E9238}"/>
    <cellStyle name="Normal 3 2 21 6" xfId="19474" xr:uid="{EF698170-2BAD-4332-A812-14C3672AA28C}"/>
    <cellStyle name="Normal 3 2 21 7" xfId="19475" xr:uid="{2BAE5044-CADD-4A0C-8B1E-EB8CC0CCA92A}"/>
    <cellStyle name="Normal 3 2 21_05DS" xfId="19476" xr:uid="{97694432-250D-4C1B-92F4-DAE2BDF2813A}"/>
    <cellStyle name="Normal 3 2 210" xfId="19477" xr:uid="{5D5B7468-BB61-4480-B906-6990E03814BC}"/>
    <cellStyle name="Normal 3 2 210 2" xfId="19478" xr:uid="{12DDF780-78C4-4966-9E67-1A6E35D85E6D}"/>
    <cellStyle name="Normal 3 2 210 3" xfId="19479" xr:uid="{A784851C-3446-4456-BA5C-89BA13F38323}"/>
    <cellStyle name="Normal 3 2 210 4" xfId="19480" xr:uid="{23EC07F7-C62F-4C34-B138-41E9A2CB1D53}"/>
    <cellStyle name="Normal 3 2 210 5" xfId="19481" xr:uid="{E46A999E-8743-411D-A8C6-A6804EA78DFB}"/>
    <cellStyle name="Normal 3 2 210 6" xfId="19482" xr:uid="{282BFCF7-9C3E-4556-949E-23535BA6277F}"/>
    <cellStyle name="Normal 3 2 210 7" xfId="19483" xr:uid="{0CBD5E47-38F9-4375-90DF-0AD60420161F}"/>
    <cellStyle name="Normal 3 2 210_05DS" xfId="19484" xr:uid="{377D6DEA-D0AD-4273-92B3-B283960AE17C}"/>
    <cellStyle name="Normal 3 2 211" xfId="19485" xr:uid="{7BC350BD-6B9B-4FA7-B076-8F1E729D43AC}"/>
    <cellStyle name="Normal 3 2 211 2" xfId="19486" xr:uid="{76EEFF9A-13A7-4324-AA69-371F78DCA3C7}"/>
    <cellStyle name="Normal 3 2 211 3" xfId="19487" xr:uid="{8F245A7F-117E-472B-A067-6682CF7D6A2F}"/>
    <cellStyle name="Normal 3 2 211 4" xfId="19488" xr:uid="{A44863A2-7025-4A07-A811-B0F670517DF3}"/>
    <cellStyle name="Normal 3 2 211 5" xfId="19489" xr:uid="{444F1BE4-55DC-42A7-873C-49178372A6A5}"/>
    <cellStyle name="Normal 3 2 211 6" xfId="19490" xr:uid="{95C80D8C-29E6-47C9-A29E-52C27E026892}"/>
    <cellStyle name="Normal 3 2 211 7" xfId="19491" xr:uid="{FD189495-3355-411F-A7E3-4F1B8823FE27}"/>
    <cellStyle name="Normal 3 2 211_05DS" xfId="19492" xr:uid="{CC0AC096-81C7-41CB-8AD3-1760AB67F7F3}"/>
    <cellStyle name="Normal 3 2 212" xfId="19493" xr:uid="{E3C9D4FC-48BB-46FB-81A7-EC8F38C9DB43}"/>
    <cellStyle name="Normal 3 2 212 2" xfId="19494" xr:uid="{123E4A72-7175-463F-A1E3-1ACA45C201D3}"/>
    <cellStyle name="Normal 3 2 212 3" xfId="19495" xr:uid="{0607C230-A040-43DE-BFDD-C169D82F81D0}"/>
    <cellStyle name="Normal 3 2 212 4" xfId="19496" xr:uid="{DF24B5B2-E957-4934-B3D6-8CBAC01D1B33}"/>
    <cellStyle name="Normal 3 2 212 5" xfId="19497" xr:uid="{A466FBAC-A594-4142-828F-C6318436F9CA}"/>
    <cellStyle name="Normal 3 2 212 6" xfId="19498" xr:uid="{7DDD2541-6B86-43B4-BF69-1A6484807420}"/>
    <cellStyle name="Normal 3 2 212 7" xfId="19499" xr:uid="{5EC70AEE-02E1-418D-87F8-10215B22C08C}"/>
    <cellStyle name="Normal 3 2 212_05DS" xfId="19500" xr:uid="{B0B5E7C6-9421-446B-A087-312C85D3DA5D}"/>
    <cellStyle name="Normal 3 2 213" xfId="19501" xr:uid="{24E14AB8-890B-4D71-8B21-8FD6B662B7E4}"/>
    <cellStyle name="Normal 3 2 214" xfId="19502" xr:uid="{4BD66638-D491-475E-8713-5FE8A6193787}"/>
    <cellStyle name="Normal 3 2 214 2" xfId="19503" xr:uid="{38160856-A539-4302-96F2-FF196106C2F5}"/>
    <cellStyle name="Normal 3 2 214 2 2" xfId="19504" xr:uid="{88A85E1C-0D99-4C55-85B6-E835E99860BF}"/>
    <cellStyle name="Normal 3 2 214 2 2 2" xfId="19505" xr:uid="{45BBBF1E-5A08-4E41-8002-77DA02BBFD16}"/>
    <cellStyle name="Normal 3 2 214 2 2 2 2" xfId="19506" xr:uid="{A1C2B5CF-FEBF-4EE1-983A-213333BFC587}"/>
    <cellStyle name="Normal 3 2 214 2 2 3" xfId="19507" xr:uid="{A9E5DEA6-4AD6-4E58-B3DC-70F33E364B68}"/>
    <cellStyle name="Normal 3 2 214 2 3" xfId="19508" xr:uid="{BFB17EB1-2447-45E9-B6AC-DBFFE75273DB}"/>
    <cellStyle name="Normal 3 2 214 2 3 2" xfId="19509" xr:uid="{E8BBD589-16D1-4925-9278-16DA7AB277D0}"/>
    <cellStyle name="Normal 3 2 214 2 3 2 2" xfId="19510" xr:uid="{D6178CE3-F18F-4FC0-A3FE-50A1136D97AC}"/>
    <cellStyle name="Normal 3 2 214 2 3 3" xfId="19511" xr:uid="{3AB19BDF-EBF7-460D-83C7-DE3FF7BFCC17}"/>
    <cellStyle name="Normal 3 2 214 2 4" xfId="19512" xr:uid="{4EFDA5BE-D1A6-4970-AE8D-5C797AC2A973}"/>
    <cellStyle name="Normal 3 2 214 2 4 2" xfId="19513" xr:uid="{A1985469-4BC4-49C0-A2C1-7DE61F723AB3}"/>
    <cellStyle name="Normal 3 2 214 2 5" xfId="19514" xr:uid="{F4AE44EB-DFC3-42E8-B753-FABCAC347BFE}"/>
    <cellStyle name="Normal 3 2 214 3" xfId="19515" xr:uid="{D1AA23E6-E37A-4836-96DE-B6957262D3CC}"/>
    <cellStyle name="Normal 3 2 214 3 2" xfId="19516" xr:uid="{69DE8B34-158F-479C-A640-BAD0F0ABE1E1}"/>
    <cellStyle name="Normal 3 2 214 3 2 2" xfId="19517" xr:uid="{82A57D08-35F7-4855-8E33-A742FC260633}"/>
    <cellStyle name="Normal 3 2 214 3 2 2 2" xfId="19518" xr:uid="{6EA4587A-384E-4AA5-9B03-6BD87D1A7080}"/>
    <cellStyle name="Normal 3 2 214 3 2 3" xfId="19519" xr:uid="{41232EE3-F03C-47D7-A8D5-A082A92DE529}"/>
    <cellStyle name="Normal 3 2 214 3 3" xfId="19520" xr:uid="{9AEBF3CB-7C63-4588-AC97-9E3CFD6BDCB3}"/>
    <cellStyle name="Normal 3 2 214 3 3 2" xfId="19521" xr:uid="{146D1132-B8D2-4EAB-B21A-6CD2AFB02835}"/>
    <cellStyle name="Normal 3 2 214 3 3 2 2" xfId="19522" xr:uid="{D3622D26-4C6F-4FE9-A30E-14D5FF62FD76}"/>
    <cellStyle name="Normal 3 2 214 3 3 3" xfId="19523" xr:uid="{36058A8E-F2F4-486D-B7E8-BDFD9F8F2F7F}"/>
    <cellStyle name="Normal 3 2 214 3 4" xfId="19524" xr:uid="{557BBFDB-95AA-4B1C-9486-D5C9D8221291}"/>
    <cellStyle name="Normal 3 2 214 3 4 2" xfId="19525" xr:uid="{449F010D-6A4C-4AB6-955A-CFDC0CF54741}"/>
    <cellStyle name="Normal 3 2 214 3 5" xfId="19526" xr:uid="{5EDAE0E2-D627-42F3-A657-934D4B801F4A}"/>
    <cellStyle name="Normal 3 2 214 4" xfId="19527" xr:uid="{DA3DB831-3023-488D-B34B-6061EA686366}"/>
    <cellStyle name="Normal 3 2 214 4 2" xfId="19528" xr:uid="{7448017F-3417-40D3-A6CA-99343EA593DA}"/>
    <cellStyle name="Normal 3 2 214 4 2 2" xfId="19529" xr:uid="{E7EEE824-781D-4E62-AFB7-CCBDC13BBEC4}"/>
    <cellStyle name="Normal 3 2 214 4 2 2 2" xfId="19530" xr:uid="{AA2339FE-6D7D-43A0-A21B-A682CCD023D5}"/>
    <cellStyle name="Normal 3 2 214 4 2 3" xfId="19531" xr:uid="{F4365C53-316A-4D91-9EB8-AC462E2718BD}"/>
    <cellStyle name="Normal 3 2 214 4 3" xfId="19532" xr:uid="{1A4DEC0B-D931-40A1-921E-CCC424DFA4D3}"/>
    <cellStyle name="Normal 3 2 214 4 3 2" xfId="19533" xr:uid="{88AECBC6-598B-4DF8-B36A-59D078318F88}"/>
    <cellStyle name="Normal 3 2 214 4 3 2 2" xfId="19534" xr:uid="{EF1D0108-710A-477A-8F57-5D019EEDA02E}"/>
    <cellStyle name="Normal 3 2 214 4 3 3" xfId="19535" xr:uid="{D2E26953-6D37-49C6-83EA-1B940A39FADE}"/>
    <cellStyle name="Normal 3 2 214 4 4" xfId="19536" xr:uid="{B1C7D2E1-E3B5-49F9-A121-D9E7DFD40A6A}"/>
    <cellStyle name="Normal 3 2 214 4 4 2" xfId="19537" xr:uid="{24C765DE-9CC3-4307-9A3F-8C300F9A0445}"/>
    <cellStyle name="Normal 3 2 214 4 5" xfId="19538" xr:uid="{437A02B0-1D42-40BC-9014-A0668D9F7F29}"/>
    <cellStyle name="Normal 3 2 214 5" xfId="19539" xr:uid="{69EEDF20-87E6-40CC-8EF7-4E9906FE0CAE}"/>
    <cellStyle name="Normal 3 2 214 5 2" xfId="19540" xr:uid="{8ACE2758-2213-4329-B710-C396E532ED63}"/>
    <cellStyle name="Normal 3 2 214 5 2 2" xfId="19541" xr:uid="{54458CBC-44A0-472F-8D59-3E19B63FE728}"/>
    <cellStyle name="Normal 3 2 214 5 3" xfId="19542" xr:uid="{5848E001-163D-40CF-91E2-5F1D3EFC3059}"/>
    <cellStyle name="Normal 3 2 214 6" xfId="19543" xr:uid="{45845616-DDA2-4901-B186-A4B0DEB001A8}"/>
    <cellStyle name="Normal 3 2 214 6 2" xfId="19544" xr:uid="{97E57451-083B-47C1-B284-91C060C323AF}"/>
    <cellStyle name="Normal 3 2 214 6 2 2" xfId="19545" xr:uid="{F1F497E5-B1F8-40E2-BE3E-4F5678A50049}"/>
    <cellStyle name="Normal 3 2 214 6 3" xfId="19546" xr:uid="{0FEB64DF-BDD9-4D90-BBE7-FB353B89D230}"/>
    <cellStyle name="Normal 3 2 214 7" xfId="19547" xr:uid="{452AF947-AA7B-49C6-BF43-6B45DC6A56CA}"/>
    <cellStyle name="Normal 3 2 214 7 2" xfId="19548" xr:uid="{248117A1-6328-4886-A578-1189317835B3}"/>
    <cellStyle name="Normal 3 2 214 8" xfId="19549" xr:uid="{49238448-4D7F-44AF-BD25-D1B0DE9DF0BF}"/>
    <cellStyle name="Normal 3 2 214_15NS" xfId="19550" xr:uid="{BEDF5190-A29D-4FF8-98FF-04E37C14593B}"/>
    <cellStyle name="Normal 3 2 215" xfId="19551" xr:uid="{BE386196-61F7-4522-8680-6C6608822655}"/>
    <cellStyle name="Normal 3 2 215 2" xfId="19552" xr:uid="{F95E4C24-0EC3-469E-B5AE-BD761702975F}"/>
    <cellStyle name="Normal 3 2 215 2 2" xfId="19553" xr:uid="{B28D4758-7697-418E-A5B4-95E3A7429B6A}"/>
    <cellStyle name="Normal 3 2 215 2 2 2" xfId="19554" xr:uid="{5E33D089-698D-4F13-8655-4231978CBF68}"/>
    <cellStyle name="Normal 3 2 215 2 3" xfId="19555" xr:uid="{BFD564F3-51B6-4B42-A4C1-A49F9028BA66}"/>
    <cellStyle name="Normal 3 2 215 3" xfId="19556" xr:uid="{4FEC76A4-5CEC-4605-81F3-5BEB962508AB}"/>
    <cellStyle name="Normal 3 2 215 3 2" xfId="19557" xr:uid="{382BAECB-C2BE-4184-A5C9-465CCBA863CF}"/>
    <cellStyle name="Normal 3 2 215 3 2 2" xfId="19558" xr:uid="{D5E7AFE2-F18B-4425-AD83-4A00A80C7F17}"/>
    <cellStyle name="Normal 3 2 215 3 3" xfId="19559" xr:uid="{070E77BE-ECB7-4A2C-8C6E-6305344753F3}"/>
    <cellStyle name="Normal 3 2 215 4" xfId="19560" xr:uid="{726578C8-9851-4547-ABE2-B4F3B1154FB6}"/>
    <cellStyle name="Normal 3 2 215 4 2" xfId="19561" xr:uid="{F27BFC70-0509-4383-8798-2C873A4F1216}"/>
    <cellStyle name="Normal 3 2 215 5" xfId="19562" xr:uid="{3C150AA6-4390-44F4-B293-DCB378731C55}"/>
    <cellStyle name="Normal 3 2 216" xfId="19563" xr:uid="{249CEC51-36F2-41AC-867F-5356855BF722}"/>
    <cellStyle name="Normal 3 2 216 2" xfId="19564" xr:uid="{FB1A7454-7FA0-4309-BD05-C16DBB0F89E6}"/>
    <cellStyle name="Normal 3 2 216 2 2" xfId="19565" xr:uid="{9130D27B-846E-45C9-A0E7-1F3A0F6E7C9A}"/>
    <cellStyle name="Normal 3 2 216 2 2 2" xfId="19566" xr:uid="{4F1C677F-C426-428F-9670-2F9AFBE83EEF}"/>
    <cellStyle name="Normal 3 2 216 2 3" xfId="19567" xr:uid="{ABC8B55D-A019-4B9F-9AE5-043593D91B01}"/>
    <cellStyle name="Normal 3 2 216 3" xfId="19568" xr:uid="{FA8D2770-9644-49FA-9401-EE244ED06162}"/>
    <cellStyle name="Normal 3 2 216 3 2" xfId="19569" xr:uid="{34609A11-058D-492A-B1D7-E28E6E20F78D}"/>
    <cellStyle name="Normal 3 2 216 3 2 2" xfId="19570" xr:uid="{EDA57FAC-AB50-4D17-B745-DADEA74D1E8B}"/>
    <cellStyle name="Normal 3 2 216 3 3" xfId="19571" xr:uid="{1643C4CB-EEB5-4486-ACBD-20EE17819B07}"/>
    <cellStyle name="Normal 3 2 216 4" xfId="19572" xr:uid="{9936C445-FD1D-4564-B1D0-4A4CD3175C9B}"/>
    <cellStyle name="Normal 3 2 216 4 2" xfId="19573" xr:uid="{B8516600-2B62-4DF4-9A86-B0516EA3CE22}"/>
    <cellStyle name="Normal 3 2 216 5" xfId="19574" xr:uid="{A2589448-65A3-4E0E-9B5C-9C7D480F205E}"/>
    <cellStyle name="Normal 3 2 217" xfId="19575" xr:uid="{ADC4462E-313B-4141-9A6D-A0A364A76387}"/>
    <cellStyle name="Normal 3 2 217 2" xfId="19576" xr:uid="{A5CBD610-E426-41EE-9BB5-508A533E0448}"/>
    <cellStyle name="Normal 3 2 217 2 2" xfId="19577" xr:uid="{74A1313A-CC2A-419C-AFE7-798A606DAB16}"/>
    <cellStyle name="Normal 3 2 217 2 2 2" xfId="19578" xr:uid="{AC470A41-83E7-4CDD-A73E-1701DDE93B1E}"/>
    <cellStyle name="Normal 3 2 217 2 3" xfId="19579" xr:uid="{DE2DA3F9-2EE2-49DB-B99E-FE768BC2EADB}"/>
    <cellStyle name="Normal 3 2 217 3" xfId="19580" xr:uid="{0544B403-E7F5-4BCC-BBD8-CCCD426785B7}"/>
    <cellStyle name="Normal 3 2 217 3 2" xfId="19581" xr:uid="{30609D81-C924-4DDD-8422-27BD696333EE}"/>
    <cellStyle name="Normal 3 2 217 3 2 2" xfId="19582" xr:uid="{4750C3ED-A359-4452-BA56-573FFF742B27}"/>
    <cellStyle name="Normal 3 2 217 3 3" xfId="19583" xr:uid="{D01C6CA9-56FC-40BC-8CC7-A481011FEB75}"/>
    <cellStyle name="Normal 3 2 217 4" xfId="19584" xr:uid="{21EF0ADD-EC6C-4559-AA5C-0F2C6003F27C}"/>
    <cellStyle name="Normal 3 2 217 4 2" xfId="19585" xr:uid="{5661A01A-4335-4FB1-9BD7-F0D18AE7A680}"/>
    <cellStyle name="Normal 3 2 217 5" xfId="19586" xr:uid="{397433D1-05DA-416A-BA06-3DA0B0EA8366}"/>
    <cellStyle name="Normal 3 2 218" xfId="19587" xr:uid="{16BF7B25-67BA-418D-AC44-51A2BFE71BA0}"/>
    <cellStyle name="Normal 3 2 218 2" xfId="19588" xr:uid="{91A0EFB9-77DD-40E0-86D2-EE98F62C7C50}"/>
    <cellStyle name="Normal 3 2 218 2 2" xfId="19589" xr:uid="{F08CEB76-AB99-4706-ABA7-BCC1F5458F34}"/>
    <cellStyle name="Normal 3 2 218 3" xfId="19590" xr:uid="{097E0626-C568-47EF-8F82-FFBAB1E35B7E}"/>
    <cellStyle name="Normal 3 2 219" xfId="19591" xr:uid="{53435182-23F6-474D-8054-0F9A287174D5}"/>
    <cellStyle name="Normal 3 2 219 2" xfId="19592" xr:uid="{C6F5C3DF-3A01-493D-925C-DB1E29ECC63F}"/>
    <cellStyle name="Normal 3 2 219 2 2" xfId="19593" xr:uid="{E7A24A13-DD0E-4A18-B998-1B626B144BF4}"/>
    <cellStyle name="Normal 3 2 219 3" xfId="19594" xr:uid="{E49B5928-3BBE-478A-88A0-3F45DA20654A}"/>
    <cellStyle name="Normal 3 2 22" xfId="19595" xr:uid="{AC079FAC-B5D2-4D27-BEA4-76A68C8CE0A4}"/>
    <cellStyle name="Normal 3 2 22 2" xfId="19596" xr:uid="{A47DEF15-10DE-4731-ABAC-0538CDBD676A}"/>
    <cellStyle name="Normal 3 2 22 3" xfId="19597" xr:uid="{435357D9-E244-48B2-8C5A-51B34BE31517}"/>
    <cellStyle name="Normal 3 2 22 4" xfId="19598" xr:uid="{40BCB777-73F9-48AB-BF27-00B96C9EDD5A}"/>
    <cellStyle name="Normal 3 2 22 5" xfId="19599" xr:uid="{15EBFBA8-0DAA-4548-A475-DF5374F50E2D}"/>
    <cellStyle name="Normal 3 2 22 6" xfId="19600" xr:uid="{15CEEC17-DA76-491E-9004-DE472912D465}"/>
    <cellStyle name="Normal 3 2 22 7" xfId="19601" xr:uid="{B4C028CC-6C36-4D02-8455-B4A0E41BFA42}"/>
    <cellStyle name="Normal 3 2 22_05DS" xfId="19602" xr:uid="{755C5DA5-24C9-4075-BFB3-FD8784A7F0E2}"/>
    <cellStyle name="Normal 3 2 220" xfId="19603" xr:uid="{A552364E-AC72-42AA-B13F-13FD53DF4C04}"/>
    <cellStyle name="Normal 3 2 220 2" xfId="19604" xr:uid="{B5D38FFB-F6D4-4CCE-8415-A487214DE659}"/>
    <cellStyle name="Normal 3 2 221" xfId="19605" xr:uid="{5ABE8BDA-55B7-47D4-BAC1-049F604834BF}"/>
    <cellStyle name="Normal 3 2 221 2" xfId="19606" xr:uid="{84BB2736-A595-4286-97BE-05134EDAD05D}"/>
    <cellStyle name="Normal 3 2 222" xfId="19607" xr:uid="{9EF4EE71-6A68-4B87-AB4A-0A307CE5A081}"/>
    <cellStyle name="Normal 3 2 222 2" xfId="19608" xr:uid="{B3CDE6B1-EC23-4FED-B127-747A424BC008}"/>
    <cellStyle name="Normal 3 2 223" xfId="19609" xr:uid="{C0EBA70F-CD92-4716-BBC2-9F1736D3D0C5}"/>
    <cellStyle name="Normal 3 2 223 2" xfId="19610" xr:uid="{521AF9EC-3241-4F9A-8577-C8EDCA5A2D99}"/>
    <cellStyle name="Normal 3 2 224" xfId="19611" xr:uid="{120FF99C-F0C1-4912-A798-81EB5285FB71}"/>
    <cellStyle name="Normal 3 2 225" xfId="19612" xr:uid="{A5D7948C-F32C-44DA-821B-02B2E810CEF3}"/>
    <cellStyle name="Normal 3 2 226" xfId="19613" xr:uid="{A5E9C79E-14C9-446C-A2B8-87E40595ED2F}"/>
    <cellStyle name="Normal 3 2 227" xfId="19614" xr:uid="{84DAFF86-AA2B-48F0-A342-6685C397C46C}"/>
    <cellStyle name="Normal 3 2 228" xfId="19615" xr:uid="{A2FE5980-1174-4ED5-9FDD-C1224A05928F}"/>
    <cellStyle name="Normal 3 2 229" xfId="19616" xr:uid="{9721DA19-1EAD-4B04-A57C-059B57E06039}"/>
    <cellStyle name="Normal 3 2 23" xfId="19617" xr:uid="{638004C1-FEBE-463E-BC50-87EE39C4B411}"/>
    <cellStyle name="Normal 3 2 23 2" xfId="19618" xr:uid="{D1F12D09-E72A-48D5-853C-4D7909E09678}"/>
    <cellStyle name="Normal 3 2 23 3" xfId="19619" xr:uid="{21DD7E41-D416-4522-82D8-874B90C6B16B}"/>
    <cellStyle name="Normal 3 2 23 4" xfId="19620" xr:uid="{207BAEFA-A157-4DBC-90B8-110AC47B12B3}"/>
    <cellStyle name="Normal 3 2 23 5" xfId="19621" xr:uid="{69CF8A46-1D85-4369-A5F6-E3AA95F20445}"/>
    <cellStyle name="Normal 3 2 23 6" xfId="19622" xr:uid="{14549C43-DCEE-4FF1-A655-BBEAF4BD2F1A}"/>
    <cellStyle name="Normal 3 2 23 7" xfId="19623" xr:uid="{792E1658-A20B-412D-BDDE-50D50692BF4A}"/>
    <cellStyle name="Normal 3 2 23_05DS" xfId="19624" xr:uid="{20962FC8-7557-4A00-9740-C73D9DD88598}"/>
    <cellStyle name="Normal 3 2 230" xfId="49786" xr:uid="{50F62D13-790C-482B-BAA8-8A67942AB2FA}"/>
    <cellStyle name="Normal 3 2 231" xfId="50785" xr:uid="{FAEA3E4E-5028-400B-805F-A688F879D0B7}"/>
    <cellStyle name="Normal 3 2 232" xfId="51060" xr:uid="{A83A9AA3-AB29-49AC-8973-6C99057CA3D2}"/>
    <cellStyle name="Normal 3 2 233" xfId="51394" xr:uid="{402A5A42-6F49-4137-B018-65A046DA8D7A}"/>
    <cellStyle name="Normal 3 2 234" xfId="51673" xr:uid="{945A7E4C-AEE8-4ACD-8409-CE67B48B9638}"/>
    <cellStyle name="Normal 3 2 235" xfId="51930" xr:uid="{2AF1B2DE-8E4F-43A6-88ED-E81DDF4A8F40}"/>
    <cellStyle name="Normal 3 2 236" xfId="52183" xr:uid="{6E45422D-3156-4844-B2F9-5B4CF312B0BC}"/>
    <cellStyle name="Normal 3 2 237" xfId="52095" xr:uid="{AE41B906-976C-4E60-A7CD-D5C76CA58226}"/>
    <cellStyle name="Normal 3 2 238" xfId="52438" xr:uid="{A0EF39FE-555D-40EF-AD00-8A49C306CA47}"/>
    <cellStyle name="Normal 3 2 239" xfId="52686" xr:uid="{6A378FF9-82D8-40EA-A21C-DE66FDA373CF}"/>
    <cellStyle name="Normal 3 2 24" xfId="19625" xr:uid="{22FC6E8E-1668-4262-B743-AF23E27B30C5}"/>
    <cellStyle name="Normal 3 2 24 2" xfId="19626" xr:uid="{71953515-BBEC-426B-9FB2-A1F7B58C7F1E}"/>
    <cellStyle name="Normal 3 2 24 3" xfId="19627" xr:uid="{1BFCBC80-178A-4C1F-98A4-CC16682D33B6}"/>
    <cellStyle name="Normal 3 2 24 4" xfId="19628" xr:uid="{13D603C7-EB01-4250-B2D7-BCFF04AB92E8}"/>
    <cellStyle name="Normal 3 2 24 5" xfId="19629" xr:uid="{242613E1-7E7D-4016-AC75-4A46C417B429}"/>
    <cellStyle name="Normal 3 2 24 6" xfId="19630" xr:uid="{A5B2D8D2-D8D8-464C-B36F-B5AD04746709}"/>
    <cellStyle name="Normal 3 2 24 7" xfId="19631" xr:uid="{E3BEFF08-62B9-4DD1-ACC3-AC072EA0F3E6}"/>
    <cellStyle name="Normal 3 2 24_05DS" xfId="19632" xr:uid="{D942927D-1EB3-4AD8-95CC-7D7A1E65DF22}"/>
    <cellStyle name="Normal 3 2 240" xfId="53178" xr:uid="{9A359F1A-FE49-43F2-885A-647833F3FF76}"/>
    <cellStyle name="Normal 3 2 241" xfId="18488" xr:uid="{88A3CB70-27C1-49E5-9EA4-548CF653B30F}"/>
    <cellStyle name="Normal 3 2 25" xfId="19633" xr:uid="{DBB02AC8-7BE4-4B60-87C8-A72EE65B9B08}"/>
    <cellStyle name="Normal 3 2 25 2" xfId="19634" xr:uid="{E28A2224-87E7-46C6-A42F-C9B79092688D}"/>
    <cellStyle name="Normal 3 2 25 3" xfId="19635" xr:uid="{89CBC642-5221-4270-B3FD-E68FB2D04813}"/>
    <cellStyle name="Normal 3 2 25 4" xfId="19636" xr:uid="{DC3CD7DE-165F-4FC4-AC65-AF5E81B15DA6}"/>
    <cellStyle name="Normal 3 2 25 5" xfId="19637" xr:uid="{CC3E5F61-A730-4AFF-A39D-DA58E50D412F}"/>
    <cellStyle name="Normal 3 2 25 6" xfId="19638" xr:uid="{634202C5-CFF1-48F0-AD12-91EB1CFB6A32}"/>
    <cellStyle name="Normal 3 2 25 7" xfId="19639" xr:uid="{D8E4F310-BCBD-4FDC-B703-3308B8AD6259}"/>
    <cellStyle name="Normal 3 2 25_05DS" xfId="19640" xr:uid="{7F13C820-25DE-4CF4-AFD4-BBF75E16F338}"/>
    <cellStyle name="Normal 3 2 26" xfId="19641" xr:uid="{4F324663-1CE0-4436-AEE0-5328E02834D6}"/>
    <cellStyle name="Normal 3 2 26 2" xfId="19642" xr:uid="{5C1AA408-B2D3-42C7-8240-2AA100CD962A}"/>
    <cellStyle name="Normal 3 2 26 3" xfId="19643" xr:uid="{C9900389-453B-4EDF-B1DA-BF76C5E72752}"/>
    <cellStyle name="Normal 3 2 26 4" xfId="19644" xr:uid="{FE0B7C0E-E4C3-49DF-9E5B-D2C98F517AEA}"/>
    <cellStyle name="Normal 3 2 26 5" xfId="19645" xr:uid="{6E8008BC-EE72-45E3-957F-49F28E4044BD}"/>
    <cellStyle name="Normal 3 2 26 6" xfId="19646" xr:uid="{C709C7BF-CE64-44BD-ACF5-368E8511B481}"/>
    <cellStyle name="Normal 3 2 26 7" xfId="19647" xr:uid="{92767A85-3EA2-4F0A-8301-A8DB7CFBDD35}"/>
    <cellStyle name="Normal 3 2 26_05DS" xfId="19648" xr:uid="{8631A566-6FAF-4B08-9BD5-2B23DE105C4C}"/>
    <cellStyle name="Normal 3 2 27" xfId="19649" xr:uid="{AD6C6249-7F94-4BBA-91EE-8C5F7943E300}"/>
    <cellStyle name="Normal 3 2 27 2" xfId="19650" xr:uid="{6387D310-25D0-44D6-A917-8A73250E289E}"/>
    <cellStyle name="Normal 3 2 27 3" xfId="19651" xr:uid="{473FF6E0-E7E4-44AB-B1FA-DC4D24E96C67}"/>
    <cellStyle name="Normal 3 2 27 4" xfId="19652" xr:uid="{22BC31C5-B619-4212-B7E1-D23AC2656585}"/>
    <cellStyle name="Normal 3 2 27 5" xfId="19653" xr:uid="{DCB62E53-3351-4112-975C-DE570782EFC0}"/>
    <cellStyle name="Normal 3 2 27 6" xfId="19654" xr:uid="{A661457C-D65D-4A5B-9CC4-B4F2BF954F3C}"/>
    <cellStyle name="Normal 3 2 27 7" xfId="19655" xr:uid="{A1F5821E-820E-48D6-A7E5-2705E9FB2748}"/>
    <cellStyle name="Normal 3 2 27_05DS" xfId="19656" xr:uid="{0ABF62B1-7FA7-403B-835B-D13A5D864B95}"/>
    <cellStyle name="Normal 3 2 28" xfId="19657" xr:uid="{5C52476F-DD1D-40E4-852A-513C0696D7E3}"/>
    <cellStyle name="Normal 3 2 28 2" xfId="19658" xr:uid="{908B3E57-88D3-4D30-96FE-41351F2F0676}"/>
    <cellStyle name="Normal 3 2 28 3" xfId="19659" xr:uid="{229FDBA4-66D3-4609-AD1E-6E1F74D5E5A2}"/>
    <cellStyle name="Normal 3 2 28 4" xfId="19660" xr:uid="{E48F192F-D109-42D1-979C-89BFC41DF902}"/>
    <cellStyle name="Normal 3 2 28 5" xfId="19661" xr:uid="{062AD156-8547-4A52-9988-67A9AD371B56}"/>
    <cellStyle name="Normal 3 2 28 6" xfId="19662" xr:uid="{789EF14F-C720-4217-BAF8-E8541CCE75F2}"/>
    <cellStyle name="Normal 3 2 28 7" xfId="19663" xr:uid="{C5F78CCB-ECBE-42B9-A769-641BD1019410}"/>
    <cellStyle name="Normal 3 2 28_05DS" xfId="19664" xr:uid="{86D15E14-BA8E-4D76-ABA7-B0EADAE36528}"/>
    <cellStyle name="Normal 3 2 29" xfId="19665" xr:uid="{B2AB1B43-98D8-4F35-A6D3-B83314EB4959}"/>
    <cellStyle name="Normal 3 2 29 2" xfId="19666" xr:uid="{44EB327B-775C-4905-AEA1-AFEE2194B930}"/>
    <cellStyle name="Normal 3 2 29 3" xfId="19667" xr:uid="{5F4EB8AD-BA3A-47CE-B5F8-07ADAF3155E5}"/>
    <cellStyle name="Normal 3 2 29 4" xfId="19668" xr:uid="{64904899-A14E-47F0-86E9-C4900DDA1F54}"/>
    <cellStyle name="Normal 3 2 29 5" xfId="19669" xr:uid="{AAC37B5E-5249-4AF5-8A3C-131FA12A31A6}"/>
    <cellStyle name="Normal 3 2 29 6" xfId="19670" xr:uid="{ACAA56DA-FE03-40B3-BD5C-601689EB9543}"/>
    <cellStyle name="Normal 3 2 29 7" xfId="19671" xr:uid="{4A8BC025-FFF4-4F98-ADBD-4A9269DA790A}"/>
    <cellStyle name="Normal 3 2 29_05DS" xfId="19672" xr:uid="{9A8EE147-83C1-440F-A44C-F4036D563F9E}"/>
    <cellStyle name="Normal 3 2 3" xfId="19673" xr:uid="{913F01F9-F3A9-49F5-B50A-D895D15C5CA1}"/>
    <cellStyle name="Normal 3 2 3 2" xfId="19674" xr:uid="{766148E7-A4DA-4390-9234-E56A9A7FD8A4}"/>
    <cellStyle name="Normal 3 2 3 2 2" xfId="49791" xr:uid="{20FE664A-1490-4F86-B803-240B3CF3F4F5}"/>
    <cellStyle name="Normal 3 2 3 3" xfId="19675" xr:uid="{7798DC0E-7192-4BED-9C86-EB4D02390665}"/>
    <cellStyle name="Normal 3 2 3 4" xfId="19676" xr:uid="{2CE20D1E-349B-483F-8283-3F77EA538FC2}"/>
    <cellStyle name="Normal 3 2 3 5" xfId="19677" xr:uid="{5AE90865-7385-41B4-AC32-C18F67AEDE15}"/>
    <cellStyle name="Normal 3 2 3 6" xfId="19678" xr:uid="{94E45ADF-5890-4E22-8A8F-7601F095BB77}"/>
    <cellStyle name="Normal 3 2 3 7" xfId="19679" xr:uid="{BAF0B7AC-3C3E-4716-8585-1EE1B210D495}"/>
    <cellStyle name="Normal 3 2 3 8" xfId="19680" xr:uid="{19AA664E-50E0-4AD2-8282-A7099986AD7A}"/>
    <cellStyle name="Normal 3 2 3 9" xfId="49790" xr:uid="{5C5755F1-E244-4171-A359-B2B8AF06E5DC}"/>
    <cellStyle name="Normal 3 2 3_05DS" xfId="19681" xr:uid="{A1CB73AC-7E29-42F4-9268-1E4496A75037}"/>
    <cellStyle name="Normal 3 2 30" xfId="19682" xr:uid="{C1390376-98F4-47EB-8886-AA8FDDFF0354}"/>
    <cellStyle name="Normal 3 2 30 2" xfId="19683" xr:uid="{16DB67E9-0B3C-4125-8656-51F8DA342439}"/>
    <cellStyle name="Normal 3 2 30 3" xfId="19684" xr:uid="{0A12FDF0-D91F-41E7-8FE3-A72443334D72}"/>
    <cellStyle name="Normal 3 2 30 4" xfId="19685" xr:uid="{EB02B201-BCE7-45B9-ADC1-33C455EA2F18}"/>
    <cellStyle name="Normal 3 2 30 5" xfId="19686" xr:uid="{ABEE2458-35EB-40C1-9D04-47AFC4BEDDB7}"/>
    <cellStyle name="Normal 3 2 30 6" xfId="19687" xr:uid="{6CF58A11-FE8D-4ACC-B7EA-4570181013C2}"/>
    <cellStyle name="Normal 3 2 30 7" xfId="19688" xr:uid="{4F4445A2-5580-4FCF-B87C-FE9EE88B8366}"/>
    <cellStyle name="Normal 3 2 30_05DS" xfId="19689" xr:uid="{DB3FE3C5-3659-4D9A-81BE-9DF02A36F8FB}"/>
    <cellStyle name="Normal 3 2 31" xfId="19690" xr:uid="{9D150279-7561-417E-9747-28DF12BD5C40}"/>
    <cellStyle name="Normal 3 2 31 2" xfId="19691" xr:uid="{3EF0CC32-E904-4715-9C8B-36551DFCFBA6}"/>
    <cellStyle name="Normal 3 2 31 3" xfId="19692" xr:uid="{8DDD9F72-EC46-425D-8BCF-B19DB1482A98}"/>
    <cellStyle name="Normal 3 2 31 4" xfId="19693" xr:uid="{912A59F4-3F01-49E1-95EB-6E9148AF15FF}"/>
    <cellStyle name="Normal 3 2 31 5" xfId="19694" xr:uid="{79233B83-9349-40D6-99CD-2253EA8D3778}"/>
    <cellStyle name="Normal 3 2 31 6" xfId="19695" xr:uid="{EDD94168-2406-4F3B-BE30-94766052DB7B}"/>
    <cellStyle name="Normal 3 2 31 7" xfId="19696" xr:uid="{7E8BA3AB-1788-434B-98FB-FC6EC11440CD}"/>
    <cellStyle name="Normal 3 2 31_05DS" xfId="19697" xr:uid="{FA16E182-7E03-4B9D-82C7-7E51881B5640}"/>
    <cellStyle name="Normal 3 2 32" xfId="19698" xr:uid="{65FCFF25-5AC8-4AD7-89D5-A7D25F862536}"/>
    <cellStyle name="Normal 3 2 32 2" xfId="19699" xr:uid="{61136E0E-4036-4112-8C2E-B02D6955DDEB}"/>
    <cellStyle name="Normal 3 2 32 3" xfId="19700" xr:uid="{78D78239-28FF-4CDB-A721-8586E24F4FA2}"/>
    <cellStyle name="Normal 3 2 32 4" xfId="19701" xr:uid="{D91375A2-22AD-4ACD-AD87-F8242213D620}"/>
    <cellStyle name="Normal 3 2 32 5" xfId="19702" xr:uid="{6E062FB8-0C1E-4BD9-B4CE-F352C2D81417}"/>
    <cellStyle name="Normal 3 2 32 6" xfId="19703" xr:uid="{706F8F1C-0B37-48D2-9703-C4D9DB72DD61}"/>
    <cellStyle name="Normal 3 2 32 7" xfId="19704" xr:uid="{86AB2FD2-EF7D-4C81-9F71-E8DFE84B2F25}"/>
    <cellStyle name="Normal 3 2 32_05DS" xfId="19705" xr:uid="{98CD71D0-0551-4E82-990A-910F1FD60485}"/>
    <cellStyle name="Normal 3 2 33" xfId="19706" xr:uid="{89C3812C-DF9C-4D86-BB4A-60F26F59B693}"/>
    <cellStyle name="Normal 3 2 33 2" xfId="19707" xr:uid="{75603948-B2A4-4613-846F-64AE460D9B5A}"/>
    <cellStyle name="Normal 3 2 33 3" xfId="19708" xr:uid="{B50D5515-C1B8-4586-9254-496BFBB6EC31}"/>
    <cellStyle name="Normal 3 2 33 4" xfId="19709" xr:uid="{B578E36A-8253-4E85-A1F3-DB4DE25051BB}"/>
    <cellStyle name="Normal 3 2 33 5" xfId="19710" xr:uid="{36894306-8D0C-447D-8F0A-EB2F74A32DBD}"/>
    <cellStyle name="Normal 3 2 33 6" xfId="19711" xr:uid="{4A85C015-D8DF-45A2-B044-EA6813C886CB}"/>
    <cellStyle name="Normal 3 2 33 7" xfId="19712" xr:uid="{B6C581D6-1A17-41BD-9CCA-34CC332D7EEA}"/>
    <cellStyle name="Normal 3 2 33_05DS" xfId="19713" xr:uid="{7C42C5B9-FC8B-4AC2-9E7C-0A5F0D833252}"/>
    <cellStyle name="Normal 3 2 34" xfId="19714" xr:uid="{1D6675C2-5F1A-4C72-80E7-BC74C58A79A2}"/>
    <cellStyle name="Normal 3 2 34 2" xfId="19715" xr:uid="{E23BF6AE-84EB-4B0E-B2BF-D79CCCD060B1}"/>
    <cellStyle name="Normal 3 2 34 3" xfId="19716" xr:uid="{AD7F1053-A016-4743-97C2-74EFF8672C37}"/>
    <cellStyle name="Normal 3 2 34 4" xfId="19717" xr:uid="{C4303E8A-1FCE-4EF0-B263-F4122C5536ED}"/>
    <cellStyle name="Normal 3 2 34 5" xfId="19718" xr:uid="{902CB737-880F-4F15-ADEB-D93F5BF32E1A}"/>
    <cellStyle name="Normal 3 2 34 6" xfId="19719" xr:uid="{E5AB8D46-0BF0-4E8B-9970-F426F5191055}"/>
    <cellStyle name="Normal 3 2 34 7" xfId="19720" xr:uid="{6B5B871F-A25E-4BCB-8CE5-508039B45851}"/>
    <cellStyle name="Normal 3 2 34_05DS" xfId="19721" xr:uid="{3E46FF32-721E-4521-84B8-82A4D7141617}"/>
    <cellStyle name="Normal 3 2 35" xfId="19722" xr:uid="{84984C75-C61B-4FBD-A074-6B12E6EBB799}"/>
    <cellStyle name="Normal 3 2 35 2" xfId="19723" xr:uid="{D9557865-6389-4F3D-BAA2-46DF551F2B4C}"/>
    <cellStyle name="Normal 3 2 35 3" xfId="19724" xr:uid="{39141D42-08D1-4A67-8312-7BE820472FA3}"/>
    <cellStyle name="Normal 3 2 35 4" xfId="19725" xr:uid="{446FF8DB-D8E8-4C8A-957F-911CE6800B06}"/>
    <cellStyle name="Normal 3 2 35 5" xfId="19726" xr:uid="{EF41F9D5-61E5-4077-962B-35F76CA0B9DE}"/>
    <cellStyle name="Normal 3 2 35 6" xfId="19727" xr:uid="{DAB66090-8491-4C79-B949-0704ADC09A3F}"/>
    <cellStyle name="Normal 3 2 35 7" xfId="19728" xr:uid="{8C13FC13-3AD8-4C4B-AC1D-4635E50D9A03}"/>
    <cellStyle name="Normal 3 2 35_05DS" xfId="19729" xr:uid="{AB685B26-9796-401D-A099-65B097012BFB}"/>
    <cellStyle name="Normal 3 2 36" xfId="19730" xr:uid="{AF5588F6-B56E-4840-B737-ECE9A06F7D99}"/>
    <cellStyle name="Normal 3 2 36 2" xfId="19731" xr:uid="{D372B223-9DD5-43A5-A09E-7A6CE6FA36B8}"/>
    <cellStyle name="Normal 3 2 36 3" xfId="19732" xr:uid="{8AAF8BB7-6AEC-4609-A25A-82975B8A5F5D}"/>
    <cellStyle name="Normal 3 2 36 4" xfId="19733" xr:uid="{5ECA2CA3-BA46-455F-9FA7-63E35F10AADC}"/>
    <cellStyle name="Normal 3 2 36 5" xfId="19734" xr:uid="{7226CC00-D760-45A1-BD7B-8FAC8B633CD4}"/>
    <cellStyle name="Normal 3 2 36 6" xfId="19735" xr:uid="{01A21CEB-BF9A-41A8-99EA-7DDF4479F7BA}"/>
    <cellStyle name="Normal 3 2 36 7" xfId="19736" xr:uid="{D4F9EA20-A654-4465-AAAE-B9782249FC13}"/>
    <cellStyle name="Normal 3 2 36_05DS" xfId="19737" xr:uid="{7D6D0256-3880-4518-91FE-9EC9630F6E9E}"/>
    <cellStyle name="Normal 3 2 37" xfId="19738" xr:uid="{BE82A4A3-C55C-4D14-BBCD-ED8FA9B2D363}"/>
    <cellStyle name="Normal 3 2 37 2" xfId="19739" xr:uid="{C70CE425-8E00-4E39-9260-91069BD67029}"/>
    <cellStyle name="Normal 3 2 37 3" xfId="19740" xr:uid="{843C5471-A0C8-4AFA-9411-848353044105}"/>
    <cellStyle name="Normal 3 2 37 4" xfId="19741" xr:uid="{1DDD2162-524E-44BD-B926-872055261D27}"/>
    <cellStyle name="Normal 3 2 37 5" xfId="19742" xr:uid="{60AB954A-AADA-4DA8-A02A-A2AFE1438115}"/>
    <cellStyle name="Normal 3 2 37 6" xfId="19743" xr:uid="{81FA0820-A99C-4845-ABA8-27FC6EE06B47}"/>
    <cellStyle name="Normal 3 2 37 7" xfId="19744" xr:uid="{DFC173AF-F4FD-451B-AC05-9156219E449E}"/>
    <cellStyle name="Normal 3 2 37_05DS" xfId="19745" xr:uid="{73BF591A-31DF-4C9C-AA8B-5F66FBFC07B9}"/>
    <cellStyle name="Normal 3 2 38" xfId="19746" xr:uid="{F9F92872-0896-4D23-A0FC-C976718460A6}"/>
    <cellStyle name="Normal 3 2 38 2" xfId="19747" xr:uid="{FA030AE6-265A-48BF-BBD2-16FA7D59C6A4}"/>
    <cellStyle name="Normal 3 2 38 3" xfId="19748" xr:uid="{21189974-AFB5-4F07-85F5-19FAABF1FC39}"/>
    <cellStyle name="Normal 3 2 38 4" xfId="19749" xr:uid="{6129F1FF-84D1-4DCF-9B14-25FD0B2E0982}"/>
    <cellStyle name="Normal 3 2 38 5" xfId="19750" xr:uid="{4760D29D-1B13-437D-AEBC-6845211C3E95}"/>
    <cellStyle name="Normal 3 2 38 6" xfId="19751" xr:uid="{C6409864-31DE-4707-BE2D-F0021B799AB3}"/>
    <cellStyle name="Normal 3 2 38 7" xfId="19752" xr:uid="{59A41F8F-99AE-4ED8-9BE5-3981166150EE}"/>
    <cellStyle name="Normal 3 2 38_05DS" xfId="19753" xr:uid="{AB33A2E9-E96B-4488-87AF-3A85DDB93541}"/>
    <cellStyle name="Normal 3 2 39" xfId="19754" xr:uid="{1AEFF439-EB68-4080-AB9C-BE6328754F21}"/>
    <cellStyle name="Normal 3 2 39 2" xfId="19755" xr:uid="{1F20CE7C-018C-4DBB-8F6F-395A181C0B3E}"/>
    <cellStyle name="Normal 3 2 39 2 2" xfId="19756" xr:uid="{7ADFD196-1F0A-4BB6-9209-A86D1C831655}"/>
    <cellStyle name="Normal 3 2 39 2 3" xfId="19757" xr:uid="{7EC3D867-B985-4CC6-9FDB-976E2D1AB146}"/>
    <cellStyle name="Normal 3 2 39 3" xfId="19758" xr:uid="{B75E68ED-8158-40D1-B8D6-6A84417CC272}"/>
    <cellStyle name="Normal 3 2 39 3 2" xfId="19759" xr:uid="{17AF5AFE-F08D-47B2-AE06-52F2BAAE8955}"/>
    <cellStyle name="Normal 3 2 39 4" xfId="19760" xr:uid="{1131225F-F717-4FAE-A9BE-8D208EF78368}"/>
    <cellStyle name="Normal 3 2 39 5" xfId="19761" xr:uid="{38023ADF-3428-4AEE-8CBC-176AA37E4E90}"/>
    <cellStyle name="Normal 3 2 39 6" xfId="19762" xr:uid="{58B062E4-CF9F-4431-ACED-5DB71076B92C}"/>
    <cellStyle name="Normal 3 2 39 7" xfId="19763" xr:uid="{758BB45B-7229-4701-AA43-90F096E3200A}"/>
    <cellStyle name="Normal 3 2 39 8" xfId="19764" xr:uid="{93CE02CF-47D7-4983-B3A0-D5986B8E2C8B}"/>
    <cellStyle name="Normal 3 2 39_05DS" xfId="19765" xr:uid="{AC750ED8-9279-4151-8D79-D69BEC918B27}"/>
    <cellStyle name="Normal 3 2 4" xfId="19766" xr:uid="{43163874-3036-4644-B6E2-18FB2E141E1E}"/>
    <cellStyle name="Normal 3 2 4 2" xfId="19767" xr:uid="{80B2A2B4-42B2-4F18-BFAD-65902D9707C4}"/>
    <cellStyle name="Normal 3 2 4 2 10" xfId="52687" xr:uid="{878C3A9F-D15F-44F3-A4CB-7F472BF2C209}"/>
    <cellStyle name="Normal 3 2 4 2 11" xfId="53179" xr:uid="{53809E47-4126-4571-BD4D-02CDD9A5615C}"/>
    <cellStyle name="Normal 3 2 4 2 2" xfId="49793" xr:uid="{D33F8FB1-8ED9-41FA-B179-5F6CC25E47F0}"/>
    <cellStyle name="Normal 3 2 4 2 2 2" xfId="52932" xr:uid="{BEFEAC3A-A9CB-4481-B522-92D1A94FFC64}"/>
    <cellStyle name="Normal 3 2 4 2 2 3" xfId="53421" xr:uid="{5E5DAF6F-CE14-4B27-A211-FA0B9BE30B17}"/>
    <cellStyle name="Normal 3 2 4 2 3" xfId="50786" xr:uid="{9787DD88-DCA0-4F67-BED1-4E0316766CE5}"/>
    <cellStyle name="Normal 3 2 4 2 4" xfId="51061" xr:uid="{DDE26DDC-F397-45B2-9C26-78011702A691}"/>
    <cellStyle name="Normal 3 2 4 2 5" xfId="51395" xr:uid="{709686C6-47AB-4C95-8D2E-4697C45A3C60}"/>
    <cellStyle name="Normal 3 2 4 2 6" xfId="51674" xr:uid="{5D5E09B4-2AB0-4465-A054-8813C8E38CAB}"/>
    <cellStyle name="Normal 3 2 4 2 7" xfId="51931" xr:uid="{DC33293C-DEE2-4DFE-9265-F4C1452B9A6B}"/>
    <cellStyle name="Normal 3 2 4 2 8" xfId="52184" xr:uid="{F5F62FDA-7A07-4B02-B140-5270D8900D42}"/>
    <cellStyle name="Normal 3 2 4 2 9" xfId="52439" xr:uid="{F6422C3B-48BA-4BA7-A3C0-F3ECFBE2F769}"/>
    <cellStyle name="Normal 3 2 4 3" xfId="19768" xr:uid="{50A36BB3-AFB5-4177-93DF-5FA02222D8C5}"/>
    <cellStyle name="Normal 3 2 4 4" xfId="19769" xr:uid="{8C94A4C8-342F-48A1-B656-BAA71999DEC3}"/>
    <cellStyle name="Normal 3 2 4 5" xfId="19770" xr:uid="{3FC00575-1968-46A5-87AE-1589B55AD599}"/>
    <cellStyle name="Normal 3 2 4 6" xfId="19771" xr:uid="{D1B87B3F-AFEE-49BE-BE74-BDF869BE815E}"/>
    <cellStyle name="Normal 3 2 4 7" xfId="19772" xr:uid="{38CF9647-AE02-441B-93A3-DB7DF3D0EDE8}"/>
    <cellStyle name="Normal 3 2 4 8" xfId="49792" xr:uid="{AE9055EE-9E98-41C3-8E8C-C0D433AE1586}"/>
    <cellStyle name="Normal 3 2 4_05DS" xfId="19773" xr:uid="{C1B9C76A-77B9-4A3F-AF76-1CB1CAC3CEA3}"/>
    <cellStyle name="Normal 3 2 40" xfId="19774" xr:uid="{388498C1-9B19-4B55-8444-DC5A242D0037}"/>
    <cellStyle name="Normal 3 2 40 2" xfId="19775" xr:uid="{87D5199D-90CE-456A-B3DF-6CE9130D7E81}"/>
    <cellStyle name="Normal 3 2 40 3" xfId="19776" xr:uid="{7482F8D1-F4FC-4008-9004-3001AE1E8650}"/>
    <cellStyle name="Normal 3 2 40 4" xfId="19777" xr:uid="{7BE1CBF3-D5F0-4A00-8887-19C781E961E0}"/>
    <cellStyle name="Normal 3 2 40 5" xfId="19778" xr:uid="{E11C3E91-72BC-483C-A069-E82041ED1D81}"/>
    <cellStyle name="Normal 3 2 40 6" xfId="19779" xr:uid="{2840DDDF-874C-4919-9532-D7F0A68A73DC}"/>
    <cellStyle name="Normal 3 2 40 7" xfId="19780" xr:uid="{97B9E256-53C8-4376-8DF7-5DE66F228124}"/>
    <cellStyle name="Normal 3 2 40_05DS" xfId="19781" xr:uid="{CA2C231F-F43E-499D-AFF6-1136A6630120}"/>
    <cellStyle name="Normal 3 2 41" xfId="19782" xr:uid="{374B236F-D5C8-4B14-81F9-622BC6FB6780}"/>
    <cellStyle name="Normal 3 2 41 2" xfId="19783" xr:uid="{36BB484A-3657-4C71-AAEE-7F9B86E86DF1}"/>
    <cellStyle name="Normal 3 2 41 3" xfId="19784" xr:uid="{3774BE3F-D035-47A6-91D4-C2A06344DA77}"/>
    <cellStyle name="Normal 3 2 41 4" xfId="19785" xr:uid="{AEF37B87-42C4-4656-97BC-EF56178A3E2C}"/>
    <cellStyle name="Normal 3 2 41 5" xfId="19786" xr:uid="{DB6FB188-BAD7-479E-A387-0B40BB9EE09F}"/>
    <cellStyle name="Normal 3 2 41 6" xfId="19787" xr:uid="{E8EB9E0D-A26F-47D4-BEE2-A03E4F7326D6}"/>
    <cellStyle name="Normal 3 2 41 7" xfId="19788" xr:uid="{E507231A-42D6-4210-B1DA-5439CDD4DCEA}"/>
    <cellStyle name="Normal 3 2 41_05DS" xfId="19789" xr:uid="{4BD716BE-B52C-4035-82E2-1F825DBC752A}"/>
    <cellStyle name="Normal 3 2 42" xfId="19790" xr:uid="{333E2100-F43E-454B-AF05-8976C2008515}"/>
    <cellStyle name="Normal 3 2 42 2" xfId="19791" xr:uid="{6065130D-D8AA-48BC-B76E-D9C16E10A484}"/>
    <cellStyle name="Normal 3 2 42 3" xfId="19792" xr:uid="{C7A1F695-3D5A-44F9-B055-4600F01D357A}"/>
    <cellStyle name="Normal 3 2 42 4" xfId="19793" xr:uid="{56DEAF6A-01EE-4596-8612-D5672FC16663}"/>
    <cellStyle name="Normal 3 2 42 5" xfId="19794" xr:uid="{2FBE80E9-2C5A-4151-9607-ABDCBFFB67C3}"/>
    <cellStyle name="Normal 3 2 42 6" xfId="19795" xr:uid="{8CFFA7B0-868E-487C-B916-2E00CA8EC61A}"/>
    <cellStyle name="Normal 3 2 42 7" xfId="19796" xr:uid="{D5F43C85-B65F-4026-9A24-F47FA7BC25F7}"/>
    <cellStyle name="Normal 3 2 42_05DS" xfId="19797" xr:uid="{72220C70-AF03-4750-892D-EB7F9E81CA85}"/>
    <cellStyle name="Normal 3 2 43" xfId="19798" xr:uid="{C2684233-B07F-4306-8721-D3663E458F75}"/>
    <cellStyle name="Normal 3 2 43 2" xfId="19799" xr:uid="{4DC46030-CF5E-4DC3-9B0D-192A8426EB25}"/>
    <cellStyle name="Normal 3 2 43 3" xfId="19800" xr:uid="{A261EB64-5718-401B-91D1-09E6AAFAF8FC}"/>
    <cellStyle name="Normal 3 2 43 4" xfId="19801" xr:uid="{13A3C2EC-6C57-4C17-8373-CC922463E5DD}"/>
    <cellStyle name="Normal 3 2 43 5" xfId="19802" xr:uid="{3EA1AB26-9A7C-47AF-8FF9-EDD603EC679F}"/>
    <cellStyle name="Normal 3 2 43 6" xfId="19803" xr:uid="{62E7ADBE-7C06-4E89-922B-90AA171ADA07}"/>
    <cellStyle name="Normal 3 2 43 7" xfId="19804" xr:uid="{06E012CC-725E-451C-91AF-AFB8CC44B9C4}"/>
    <cellStyle name="Normal 3 2 43_05DS" xfId="19805" xr:uid="{4D307B44-C3A1-4404-98F5-B25DDF2BE95E}"/>
    <cellStyle name="Normal 3 2 44" xfId="19806" xr:uid="{2906A6C3-EFD3-4B58-BADD-637BB26E4C5F}"/>
    <cellStyle name="Normal 3 2 44 2" xfId="19807" xr:uid="{F29447D2-A0D6-4270-8267-3C08ADADCDF8}"/>
    <cellStyle name="Normal 3 2 44 3" xfId="19808" xr:uid="{704D8801-C25D-4E0D-9266-F22FBCCC6BC1}"/>
    <cellStyle name="Normal 3 2 44 4" xfId="19809" xr:uid="{4A7E9762-29A7-413C-BECD-5BC8CFF1FD11}"/>
    <cellStyle name="Normal 3 2 44 5" xfId="19810" xr:uid="{0C718F35-1B57-4E99-BCA2-2D4816CB542D}"/>
    <cellStyle name="Normal 3 2 44 6" xfId="19811" xr:uid="{79A6C2B8-7F38-4E4C-8292-964A3AFB66E4}"/>
    <cellStyle name="Normal 3 2 44 7" xfId="19812" xr:uid="{233B8932-0B6C-4DE3-8E92-481E84362C6D}"/>
    <cellStyle name="Normal 3 2 44_05DS" xfId="19813" xr:uid="{47D5F381-2AF7-4F1F-A4D0-577280AC952D}"/>
    <cellStyle name="Normal 3 2 45" xfId="19814" xr:uid="{F6A66C79-1923-48E2-9F0E-371941EA0391}"/>
    <cellStyle name="Normal 3 2 45 2" xfId="19815" xr:uid="{699D102A-89B5-475A-A916-E5646674CE21}"/>
    <cellStyle name="Normal 3 2 45 3" xfId="19816" xr:uid="{305AB787-96AC-45E4-A2B2-36BF886BE639}"/>
    <cellStyle name="Normal 3 2 45 4" xfId="19817" xr:uid="{BB367ECD-7BE2-4ECE-9E39-202F44AA8DB0}"/>
    <cellStyle name="Normal 3 2 45 5" xfId="19818" xr:uid="{178450B2-A351-4731-BDEC-582790DBC5C0}"/>
    <cellStyle name="Normal 3 2 45 6" xfId="19819" xr:uid="{72248182-48DD-4B85-8B75-A4FE1E89C907}"/>
    <cellStyle name="Normal 3 2 45 7" xfId="19820" xr:uid="{13FB3D57-5CDC-45FE-8ADC-519CE4CC1EAB}"/>
    <cellStyle name="Normal 3 2 45_05DS" xfId="19821" xr:uid="{5B1BDC73-58EF-4777-9B49-67558C364BE7}"/>
    <cellStyle name="Normal 3 2 46" xfId="19822" xr:uid="{E94D3C00-E961-44AE-AB65-07E10D98477B}"/>
    <cellStyle name="Normal 3 2 46 2" xfId="19823" xr:uid="{5EF8F3D5-FC16-4B5E-AE79-B8C82EB90997}"/>
    <cellStyle name="Normal 3 2 46 3" xfId="19824" xr:uid="{C7569FDC-5462-4B70-A49F-C90561E27B42}"/>
    <cellStyle name="Normal 3 2 46 4" xfId="19825" xr:uid="{2371638A-A4E9-42C5-A366-9846B0ADC505}"/>
    <cellStyle name="Normal 3 2 46 5" xfId="19826" xr:uid="{1B067FC7-6E86-409F-B41C-31774E89CC0E}"/>
    <cellStyle name="Normal 3 2 46 6" xfId="19827" xr:uid="{7423E2BE-39E2-4206-AC4C-7F47AFC507ED}"/>
    <cellStyle name="Normal 3 2 46 7" xfId="19828" xr:uid="{9BB7EB29-F20D-461F-85DF-D6646C2084E3}"/>
    <cellStyle name="Normal 3 2 46_05DS" xfId="19829" xr:uid="{59BBF25C-B921-46DD-8440-BA742E57A15E}"/>
    <cellStyle name="Normal 3 2 47" xfId="19830" xr:uid="{BDDCAC2C-7BF3-40BA-9B79-D1155B621355}"/>
    <cellStyle name="Normal 3 2 47 2" xfId="19831" xr:uid="{9044B0B3-89F4-4C0A-8517-5AFB3970FE73}"/>
    <cellStyle name="Normal 3 2 47 3" xfId="19832" xr:uid="{EE663268-F310-4341-988B-C6E81A654E4B}"/>
    <cellStyle name="Normal 3 2 47 4" xfId="19833" xr:uid="{C413CCC7-97CB-4F8B-91E1-EE7500A0B8C0}"/>
    <cellStyle name="Normal 3 2 47 5" xfId="19834" xr:uid="{6D9A5CE3-B5AE-477A-99ED-5B7BAA3F2CE7}"/>
    <cellStyle name="Normal 3 2 47 6" xfId="19835" xr:uid="{86B408E1-5A8B-43D3-B8C3-3AD37BDF9C1A}"/>
    <cellStyle name="Normal 3 2 47 7" xfId="19836" xr:uid="{3E47C42A-7989-4A09-8179-A9291F7D2240}"/>
    <cellStyle name="Normal 3 2 47_05DS" xfId="19837" xr:uid="{DA698877-3113-4456-A754-A906DE86E4A0}"/>
    <cellStyle name="Normal 3 2 48" xfId="19838" xr:uid="{0FBA7F0F-5D52-4641-BB8D-2E21ED8E4CD8}"/>
    <cellStyle name="Normal 3 2 48 2" xfId="19839" xr:uid="{6FD69F26-555B-40FD-8E37-7221D34C3FDE}"/>
    <cellStyle name="Normal 3 2 48 3" xfId="19840" xr:uid="{08B0CE84-F383-42CB-815F-187726C7B741}"/>
    <cellStyle name="Normal 3 2 48 4" xfId="19841" xr:uid="{72ACEF31-A4BB-4CC1-A216-D28C358734CD}"/>
    <cellStyle name="Normal 3 2 48 5" xfId="19842" xr:uid="{88522DFE-8973-42ED-A317-15DC22FA344B}"/>
    <cellStyle name="Normal 3 2 48 6" xfId="19843" xr:uid="{1201A9B3-FB2E-47B4-8FA0-26905574E1AC}"/>
    <cellStyle name="Normal 3 2 48 7" xfId="19844" xr:uid="{F54D29F3-85C6-4B6E-9AF4-5A1DACAF596C}"/>
    <cellStyle name="Normal 3 2 48_05DS" xfId="19845" xr:uid="{F4881F25-4848-400B-948F-841F1722E97D}"/>
    <cellStyle name="Normal 3 2 49" xfId="19846" xr:uid="{F1C4CD3A-BAFD-4E6D-990D-C863F591B218}"/>
    <cellStyle name="Normal 3 2 49 2" xfId="19847" xr:uid="{FBD21F7F-BD2C-4F23-8B17-1F0347826CEE}"/>
    <cellStyle name="Normal 3 2 49 3" xfId="19848" xr:uid="{BF6C3FB7-2F7C-437E-A258-79CC28A90403}"/>
    <cellStyle name="Normal 3 2 49 4" xfId="19849" xr:uid="{F9B1EE55-189D-4517-874B-F9A643F912E3}"/>
    <cellStyle name="Normal 3 2 49 5" xfId="19850" xr:uid="{ED6150E5-2E45-4C51-8CA1-82F86BAD8968}"/>
    <cellStyle name="Normal 3 2 49 6" xfId="19851" xr:uid="{6B48D564-C62B-4455-992A-93A9C04F9E73}"/>
    <cellStyle name="Normal 3 2 49 7" xfId="19852" xr:uid="{C4282401-B8E8-42A8-8998-A315885037C8}"/>
    <cellStyle name="Normal 3 2 49_05DS" xfId="19853" xr:uid="{38F2F80C-A744-4A7B-AE05-2A306B41A434}"/>
    <cellStyle name="Normal 3 2 5" xfId="19854" xr:uid="{E3E85ED7-F28C-42E5-8AE7-59269DB4D183}"/>
    <cellStyle name="Normal 3 2 5 2" xfId="19855" xr:uid="{1D867C1C-4E82-4138-B14F-E2F05FEEC2EE}"/>
    <cellStyle name="Normal 3 2 5 2 2" xfId="49795" xr:uid="{6039F14D-0FBE-4F4B-90A5-5AE58C85C077}"/>
    <cellStyle name="Normal 3 2 5 3" xfId="19856" xr:uid="{9C19F8E0-375D-4F40-869A-F3754E79A845}"/>
    <cellStyle name="Normal 3 2 5 4" xfId="19857" xr:uid="{03F70825-59F5-4BE3-8C20-9BCFB5BEDCCD}"/>
    <cellStyle name="Normal 3 2 5 5" xfId="19858" xr:uid="{E5BC2411-94E6-4326-8BBF-13421745DC15}"/>
    <cellStyle name="Normal 3 2 5 6" xfId="19859" xr:uid="{DD4E6336-AD41-4989-BBD4-8EB0AAE1C113}"/>
    <cellStyle name="Normal 3 2 5 7" xfId="19860" xr:uid="{41617EFA-093E-4183-A9E3-FE17A16DA028}"/>
    <cellStyle name="Normal 3 2 5 8" xfId="49794" xr:uid="{9B0297B3-D2B8-4492-AC53-5995E32B4912}"/>
    <cellStyle name="Normal 3 2 5_05DS" xfId="19861" xr:uid="{3F56BF23-9071-4859-B9C6-3766EB2365E8}"/>
    <cellStyle name="Normal 3 2 50" xfId="19862" xr:uid="{A71AE9DE-9AEB-4AA5-B98A-0680F30E835A}"/>
    <cellStyle name="Normal 3 2 50 2" xfId="19863" xr:uid="{FE29F0BE-9F2E-455A-ABE8-43B062E7681E}"/>
    <cellStyle name="Normal 3 2 50 3" xfId="19864" xr:uid="{67F31BC6-330A-4B23-A8E9-05A8D902D6A7}"/>
    <cellStyle name="Normal 3 2 50 4" xfId="19865" xr:uid="{9E19B301-7A84-4DF2-B8D1-929126938F4A}"/>
    <cellStyle name="Normal 3 2 50 5" xfId="19866" xr:uid="{7CDC7BCA-3457-485B-9C49-F92D22990621}"/>
    <cellStyle name="Normal 3 2 50 6" xfId="19867" xr:uid="{E61AFCA8-8F0F-4BC3-8018-6C5BE73712B2}"/>
    <cellStyle name="Normal 3 2 50 7" xfId="19868" xr:uid="{53D96FE3-E61D-49E8-90A3-6624F93EBEB1}"/>
    <cellStyle name="Normal 3 2 50_05DS" xfId="19869" xr:uid="{C2DF8D7C-2D9E-4768-A3A4-F01B8EDA2CDF}"/>
    <cellStyle name="Normal 3 2 51" xfId="19870" xr:uid="{BCEE801E-824F-4C30-BADE-3FE7E88F96DB}"/>
    <cellStyle name="Normal 3 2 51 2" xfId="19871" xr:uid="{3F1925EE-821E-4DB6-AD46-7B6E178A4506}"/>
    <cellStyle name="Normal 3 2 51 3" xfId="19872" xr:uid="{8CEBD36C-F7FB-4774-95B6-60829F5BB49E}"/>
    <cellStyle name="Normal 3 2 51 4" xfId="19873" xr:uid="{E46BD575-0719-45A4-BB3D-14A323189C7E}"/>
    <cellStyle name="Normal 3 2 51 5" xfId="19874" xr:uid="{BFDECE60-8811-422F-8CBA-F9CB53ADBE68}"/>
    <cellStyle name="Normal 3 2 51 6" xfId="19875" xr:uid="{54A6C8CD-36A7-4155-B42C-D46C85ABDE64}"/>
    <cellStyle name="Normal 3 2 51 7" xfId="19876" xr:uid="{402CC93E-FEC1-4E52-8D67-89E5631C8F02}"/>
    <cellStyle name="Normal 3 2 51_05DS" xfId="19877" xr:uid="{B74EFD83-2EC8-406B-AA66-2559BFB36CD5}"/>
    <cellStyle name="Normal 3 2 52" xfId="19878" xr:uid="{F3EB0F00-5AA8-409A-9AE9-B73CCB65867D}"/>
    <cellStyle name="Normal 3 2 52 2" xfId="19879" xr:uid="{DD2A635A-F254-416E-9A47-C4B2C9839FD2}"/>
    <cellStyle name="Normal 3 2 52 3" xfId="19880" xr:uid="{C00B77BB-AD70-4E15-BC55-7673F7C814E0}"/>
    <cellStyle name="Normal 3 2 52 4" xfId="19881" xr:uid="{C7FCC75E-4A62-42EB-AEEC-58F32A9296B0}"/>
    <cellStyle name="Normal 3 2 52 5" xfId="19882" xr:uid="{ABA99AF7-6AFC-448F-8BA2-BCAF6A0DE343}"/>
    <cellStyle name="Normal 3 2 52 6" xfId="19883" xr:uid="{D12A9FCE-6C1C-4DA3-ADCD-73B430484962}"/>
    <cellStyle name="Normal 3 2 52 7" xfId="19884" xr:uid="{F3595B11-A978-4641-99F7-3CF2BEDFD567}"/>
    <cellStyle name="Normal 3 2 52_05DS" xfId="19885" xr:uid="{470A8BAB-FCE5-4C27-93D1-178348F3E063}"/>
    <cellStyle name="Normal 3 2 53" xfId="19886" xr:uid="{B2ED29B5-AB0B-4AF1-B99D-42306DA98632}"/>
    <cellStyle name="Normal 3 2 53 2" xfId="19887" xr:uid="{CCF21056-56CC-48BF-B7F1-6DF3B0A3D1D8}"/>
    <cellStyle name="Normal 3 2 53 3" xfId="19888" xr:uid="{FEE0AA92-37DF-4008-9E6B-C8709450EFD1}"/>
    <cellStyle name="Normal 3 2 53 4" xfId="19889" xr:uid="{2901A641-776C-4D54-B532-A52B011B083F}"/>
    <cellStyle name="Normal 3 2 53 5" xfId="19890" xr:uid="{607A6852-8F24-4757-AB55-274E960EC11A}"/>
    <cellStyle name="Normal 3 2 53 6" xfId="19891" xr:uid="{0B24874C-7A48-4310-A9A7-0AA9D9C4FE3F}"/>
    <cellStyle name="Normal 3 2 53 7" xfId="19892" xr:uid="{21E6D1E1-E399-4A64-9481-46ECCA7B758C}"/>
    <cellStyle name="Normal 3 2 53_05DS" xfId="19893" xr:uid="{6D8DC7ED-C27B-48AA-8A5A-868CA6399609}"/>
    <cellStyle name="Normal 3 2 54" xfId="19894" xr:uid="{132CE742-D935-4D1A-9864-5CE4460DA76B}"/>
    <cellStyle name="Normal 3 2 54 2" xfId="19895" xr:uid="{24635678-9362-4B6B-8AEF-3844CA783860}"/>
    <cellStyle name="Normal 3 2 54 3" xfId="19896" xr:uid="{68B15EFF-CA3E-41FF-A791-3DE32B2DEFD7}"/>
    <cellStyle name="Normal 3 2 54 4" xfId="19897" xr:uid="{2DDC2913-C8EC-4F73-8DB7-EAE1C98BA098}"/>
    <cellStyle name="Normal 3 2 54 5" xfId="19898" xr:uid="{8A190E7D-5E0D-4DCA-A6FF-F3C0D0DEF2CB}"/>
    <cellStyle name="Normal 3 2 54 6" xfId="19899" xr:uid="{B64A21BF-2C5E-49C4-8B70-3E1FF3A1FF9A}"/>
    <cellStyle name="Normal 3 2 54 7" xfId="19900" xr:uid="{0B9F9016-F980-4571-AE3B-1F70434BCC4B}"/>
    <cellStyle name="Normal 3 2 54_05DS" xfId="19901" xr:uid="{8185FD11-E296-4390-A011-327AA388E3BB}"/>
    <cellStyle name="Normal 3 2 55" xfId="19902" xr:uid="{36CF618E-1DD1-42B1-A1D8-50FFCDCBF699}"/>
    <cellStyle name="Normal 3 2 55 2" xfId="19903" xr:uid="{327A200F-04B8-4D17-901A-57A3D3EAC098}"/>
    <cellStyle name="Normal 3 2 55 3" xfId="19904" xr:uid="{59E1D7D9-E461-488E-9905-7E617BD2C447}"/>
    <cellStyle name="Normal 3 2 55 4" xfId="19905" xr:uid="{32B234EF-EB55-462D-AE22-E3244FAFCCF4}"/>
    <cellStyle name="Normal 3 2 55 5" xfId="19906" xr:uid="{261B4950-B920-45FB-A42E-DB387167FB82}"/>
    <cellStyle name="Normal 3 2 55 6" xfId="19907" xr:uid="{830C49AB-CA3C-4CEE-A3D8-5EF9AC79E3FD}"/>
    <cellStyle name="Normal 3 2 55 7" xfId="19908" xr:uid="{218621BB-02B0-436F-B6E2-9D4E6CC22C55}"/>
    <cellStyle name="Normal 3 2 55_05DS" xfId="19909" xr:uid="{76938B35-F40D-4E20-92B6-02D334175CDA}"/>
    <cellStyle name="Normal 3 2 56" xfId="19910" xr:uid="{D9221B07-3E8B-4791-8148-17EE18371094}"/>
    <cellStyle name="Normal 3 2 56 2" xfId="19911" xr:uid="{4AD45905-0BFB-4C82-A45F-6BA1C24266EC}"/>
    <cellStyle name="Normal 3 2 56 3" xfId="19912" xr:uid="{26CB0F7A-4691-4A9D-B0BA-11F45D065DFD}"/>
    <cellStyle name="Normal 3 2 56 4" xfId="19913" xr:uid="{C462CF43-6F7C-407C-ADFC-96D704D7276C}"/>
    <cellStyle name="Normal 3 2 56 5" xfId="19914" xr:uid="{F373D68C-EEFB-4D51-8553-DD602F724DC2}"/>
    <cellStyle name="Normal 3 2 56 6" xfId="19915" xr:uid="{2AF3E0E1-55A0-4CA1-963F-347DD5741A34}"/>
    <cellStyle name="Normal 3 2 56 7" xfId="19916" xr:uid="{B44F1789-0692-4A40-9DDA-40E5BF5B1865}"/>
    <cellStyle name="Normal 3 2 56_05DS" xfId="19917" xr:uid="{9ED96C81-6EB6-4444-8F6B-C9E7279DAAE4}"/>
    <cellStyle name="Normal 3 2 57" xfId="19918" xr:uid="{EACA21A9-0622-43D1-BF78-33CAAE451574}"/>
    <cellStyle name="Normal 3 2 57 2" xfId="19919" xr:uid="{40337647-BEC9-4700-B8C9-74249ADE9E0C}"/>
    <cellStyle name="Normal 3 2 57 3" xfId="19920" xr:uid="{0B8B4CAD-2A67-474F-92EB-A3502A2A133D}"/>
    <cellStyle name="Normal 3 2 57 4" xfId="19921" xr:uid="{39B7549E-2F38-4DB3-9ED2-CF94D72FD253}"/>
    <cellStyle name="Normal 3 2 57 5" xfId="19922" xr:uid="{34D10FCC-3559-44E4-94EE-266865235ADF}"/>
    <cellStyle name="Normal 3 2 57 6" xfId="19923" xr:uid="{601DC7DC-749A-47E4-96A8-1A1393C7FE0F}"/>
    <cellStyle name="Normal 3 2 57 7" xfId="19924" xr:uid="{C5649F22-62C4-4718-AFAA-125C0CB854B5}"/>
    <cellStyle name="Normal 3 2 57_05DS" xfId="19925" xr:uid="{48902F66-B9C6-4946-9C3C-A728ACB699F7}"/>
    <cellStyle name="Normal 3 2 58" xfId="19926" xr:uid="{A8821085-CAA0-4E1F-9DED-6A83276D88A2}"/>
    <cellStyle name="Normal 3 2 58 2" xfId="19927" xr:uid="{4A1486B9-1A16-4F2F-B75C-C236BB91852C}"/>
    <cellStyle name="Normal 3 2 58 3" xfId="19928" xr:uid="{6F8E22E9-BFE0-4B45-BC85-81FA22CD47DB}"/>
    <cellStyle name="Normal 3 2 58 4" xfId="19929" xr:uid="{3D2D76D3-9685-427E-9C2C-5108765FA6F9}"/>
    <cellStyle name="Normal 3 2 58 5" xfId="19930" xr:uid="{A9B16A1D-41C1-4FD7-A5BE-EA4893DD18D0}"/>
    <cellStyle name="Normal 3 2 58 6" xfId="19931" xr:uid="{4B1F9C4D-317E-45BD-850A-5587E4F2659E}"/>
    <cellStyle name="Normal 3 2 58 7" xfId="19932" xr:uid="{D4251CE5-3CB1-4C70-B4DF-1972E7645AD2}"/>
    <cellStyle name="Normal 3 2 58_05DS" xfId="19933" xr:uid="{FFD8D910-48A3-4398-804B-AD50BEE82B2B}"/>
    <cellStyle name="Normal 3 2 59" xfId="19934" xr:uid="{6A94BBA6-DD28-45F6-A875-E3C8BD3E9701}"/>
    <cellStyle name="Normal 3 2 59 2" xfId="19935" xr:uid="{79B8E784-741A-4220-AD54-C00870209A13}"/>
    <cellStyle name="Normal 3 2 59 3" xfId="19936" xr:uid="{C013837E-71FD-46AD-BD71-A7A088500AB7}"/>
    <cellStyle name="Normal 3 2 59 4" xfId="19937" xr:uid="{FB9EE162-73DB-4CDF-B549-9F5D41BAC9B5}"/>
    <cellStyle name="Normal 3 2 59 5" xfId="19938" xr:uid="{A0DAD581-1C82-41E3-BA09-25BA3F34B59D}"/>
    <cellStyle name="Normal 3 2 59 6" xfId="19939" xr:uid="{E85D068E-CEED-4063-BAF2-D14D438F80EC}"/>
    <cellStyle name="Normal 3 2 59 7" xfId="19940" xr:uid="{BB0E60A6-C21D-408B-A594-A819CBAF03B2}"/>
    <cellStyle name="Normal 3 2 59_05DS" xfId="19941" xr:uid="{D0C21387-1F44-4604-8922-C51DF7D192E6}"/>
    <cellStyle name="Normal 3 2 6" xfId="19942" xr:uid="{86650DD4-9C93-41CE-9876-D31C634076EF}"/>
    <cellStyle name="Normal 3 2 6 2" xfId="19943" xr:uid="{38F208EB-233B-4B10-85EC-8C134655FDB8}"/>
    <cellStyle name="Normal 3 2 6 3" xfId="19944" xr:uid="{D3FD057B-912B-4636-BC32-3BB480ADBB79}"/>
    <cellStyle name="Normal 3 2 6 4" xfId="19945" xr:uid="{AA28AF31-F6FF-4466-B401-EEFDDF6F57EA}"/>
    <cellStyle name="Normal 3 2 6 5" xfId="19946" xr:uid="{090856EF-8EE9-443F-A4B3-FE3C7BA8F866}"/>
    <cellStyle name="Normal 3 2 6 6" xfId="19947" xr:uid="{D0534878-9D3D-4A56-A684-D626AE84A07B}"/>
    <cellStyle name="Normal 3 2 6 7" xfId="19948" xr:uid="{4F74F1E7-2514-496F-B338-068B8A0E1D9D}"/>
    <cellStyle name="Normal 3 2 6 8" xfId="49796" xr:uid="{0C20217F-7B03-4BCA-A2A4-83308BF0B398}"/>
    <cellStyle name="Normal 3 2 6_05DS" xfId="19949" xr:uid="{D1235909-083E-4DD8-B747-A0391AD52FA5}"/>
    <cellStyle name="Normal 3 2 60" xfId="19950" xr:uid="{7CA3F522-D7C9-4966-B994-53ED521E6DBC}"/>
    <cellStyle name="Normal 3 2 60 2" xfId="19951" xr:uid="{2BA407F1-B2F0-4B23-B107-6190012456A0}"/>
    <cellStyle name="Normal 3 2 60 3" xfId="19952" xr:uid="{3FA82652-57F0-4C48-92AF-EA1C0DAE3076}"/>
    <cellStyle name="Normal 3 2 60 4" xfId="19953" xr:uid="{88C6DC31-382C-47F3-BFEB-AF06D7DDC8B8}"/>
    <cellStyle name="Normal 3 2 60 5" xfId="19954" xr:uid="{EF45FF18-AFDD-4F07-B984-E05225BA5871}"/>
    <cellStyle name="Normal 3 2 60 6" xfId="19955" xr:uid="{2F50C4BC-5D43-498B-B4AD-2D6D8EA48438}"/>
    <cellStyle name="Normal 3 2 60 7" xfId="19956" xr:uid="{D665245E-E30A-40BF-9CB8-FFC85A3868D1}"/>
    <cellStyle name="Normal 3 2 60_05DS" xfId="19957" xr:uid="{353882CE-081B-4F33-90E4-69753A1EE85A}"/>
    <cellStyle name="Normal 3 2 61" xfId="19958" xr:uid="{95CA226A-8973-48AF-B8D7-CD97A3E92723}"/>
    <cellStyle name="Normal 3 2 61 2" xfId="19959" xr:uid="{60020BBA-D8C0-44B6-8701-2AAA7DC55681}"/>
    <cellStyle name="Normal 3 2 61 3" xfId="19960" xr:uid="{08BDE2DB-DE03-4914-9ED6-1AEF3CA04DC1}"/>
    <cellStyle name="Normal 3 2 61 4" xfId="19961" xr:uid="{D1645734-33F3-4134-9BCF-1B52F8874366}"/>
    <cellStyle name="Normal 3 2 61 5" xfId="19962" xr:uid="{606352BE-04C5-470E-8137-C88BE86939E7}"/>
    <cellStyle name="Normal 3 2 61 6" xfId="19963" xr:uid="{71181868-DF92-443A-8AC5-82AC9841A018}"/>
    <cellStyle name="Normal 3 2 61 7" xfId="19964" xr:uid="{B56361C3-4968-4088-A971-9E6D0CD3F7D3}"/>
    <cellStyle name="Normal 3 2 61_05DS" xfId="19965" xr:uid="{5D51CDDE-5790-4BD4-9B92-98256D9D8614}"/>
    <cellStyle name="Normal 3 2 62" xfId="19966" xr:uid="{FFCDF107-63A4-42E3-B570-7B7BFE258F11}"/>
    <cellStyle name="Normal 3 2 62 2" xfId="19967" xr:uid="{2356B606-A200-4D67-9B51-783FEE36400D}"/>
    <cellStyle name="Normal 3 2 62 3" xfId="19968" xr:uid="{C5A5265C-71DE-4528-838E-02A4C6D58613}"/>
    <cellStyle name="Normal 3 2 62 4" xfId="19969" xr:uid="{CCDF873B-19D6-45E2-BBD3-5D1CBCCB9993}"/>
    <cellStyle name="Normal 3 2 62 5" xfId="19970" xr:uid="{D593F61D-FFC3-49EB-9155-4D7A4F366707}"/>
    <cellStyle name="Normal 3 2 62 6" xfId="19971" xr:uid="{41046A8E-404C-427B-A4EB-7B486371C049}"/>
    <cellStyle name="Normal 3 2 62 7" xfId="19972" xr:uid="{8AF06845-5BA0-4A2A-A304-61E98A0C2972}"/>
    <cellStyle name="Normal 3 2 62_05DS" xfId="19973" xr:uid="{1D8EAC87-65A1-4930-823B-C3724AFD0B23}"/>
    <cellStyle name="Normal 3 2 63" xfId="19974" xr:uid="{33ADB213-8229-46D8-A4B3-493E17F2B47F}"/>
    <cellStyle name="Normal 3 2 63 2" xfId="19975" xr:uid="{874FE550-15E6-419A-9685-4BD2E91E3C4F}"/>
    <cellStyle name="Normal 3 2 63 3" xfId="19976" xr:uid="{E7EA8B2F-372B-4F20-A6F0-CB2AA584CB67}"/>
    <cellStyle name="Normal 3 2 63 4" xfId="19977" xr:uid="{90857029-3887-45CF-8EC4-0FFDB73F1823}"/>
    <cellStyle name="Normal 3 2 63 5" xfId="19978" xr:uid="{2786E774-6CCA-460B-AEE2-02EE97EE68D1}"/>
    <cellStyle name="Normal 3 2 63 6" xfId="19979" xr:uid="{56C3AA75-1650-483D-92F8-B63CCCF4109D}"/>
    <cellStyle name="Normal 3 2 63 7" xfId="19980" xr:uid="{50F11D00-28EB-40EE-9286-4FE00B1E02F6}"/>
    <cellStyle name="Normal 3 2 63_05DS" xfId="19981" xr:uid="{A76E32EE-EEC2-465E-B8FB-59A2A8E28BB6}"/>
    <cellStyle name="Normal 3 2 64" xfId="19982" xr:uid="{02CE42E0-E405-468D-A6CD-CA23928EBDA2}"/>
    <cellStyle name="Normal 3 2 64 2" xfId="19983" xr:uid="{9EC16B28-3FA8-4B88-ADC4-5BFE9831D2DE}"/>
    <cellStyle name="Normal 3 2 64 3" xfId="19984" xr:uid="{82400210-247A-410C-BFD7-E1D5809CB05E}"/>
    <cellStyle name="Normal 3 2 64 4" xfId="19985" xr:uid="{6BC27239-BEC1-4FF4-817F-2F3A85C71293}"/>
    <cellStyle name="Normal 3 2 64 5" xfId="19986" xr:uid="{97D456A7-DFD8-41FE-AC64-B0D4818B6092}"/>
    <cellStyle name="Normal 3 2 64 6" xfId="19987" xr:uid="{2169306E-1AE6-41E4-9188-839E3BDB8DB8}"/>
    <cellStyle name="Normal 3 2 64 7" xfId="19988" xr:uid="{ADC56FDA-5C8A-412D-B56D-59A12ED31D8A}"/>
    <cellStyle name="Normal 3 2 64_05DS" xfId="19989" xr:uid="{2E81F503-2BC5-4166-A717-CD733A83D897}"/>
    <cellStyle name="Normal 3 2 65" xfId="19990" xr:uid="{1DF8D0E7-C513-468F-9477-E6AA1A5A9935}"/>
    <cellStyle name="Normal 3 2 65 2" xfId="19991" xr:uid="{75F7A8FB-B198-4EEF-9152-B741666FC6E0}"/>
    <cellStyle name="Normal 3 2 65 3" xfId="19992" xr:uid="{5392CD18-948A-446E-AE69-F15D8212B427}"/>
    <cellStyle name="Normal 3 2 65 4" xfId="19993" xr:uid="{BA471184-10A2-4DFD-8F26-CB301BB804DC}"/>
    <cellStyle name="Normal 3 2 65 5" xfId="19994" xr:uid="{D9BCFC35-68A8-4815-A243-E696B5B03BF4}"/>
    <cellStyle name="Normal 3 2 65 6" xfId="19995" xr:uid="{4665041B-715E-4E56-A6DE-D103C24F8B86}"/>
    <cellStyle name="Normal 3 2 65 7" xfId="19996" xr:uid="{1174E735-D7D6-4EFA-AC5F-171F45F5A1F0}"/>
    <cellStyle name="Normal 3 2 65_05DS" xfId="19997" xr:uid="{7E9DD07C-E21A-4E74-8187-4BB12B19832C}"/>
    <cellStyle name="Normal 3 2 66" xfId="19998" xr:uid="{10FC21FF-B751-46F8-97A3-6693E278A756}"/>
    <cellStyle name="Normal 3 2 66 2" xfId="19999" xr:uid="{EAFD03E2-C939-4BF6-9C38-42A0BF6990E7}"/>
    <cellStyle name="Normal 3 2 66 3" xfId="20000" xr:uid="{C89A5943-F913-4989-A622-ABDEB07E7956}"/>
    <cellStyle name="Normal 3 2 66 4" xfId="20001" xr:uid="{FF4E7964-913B-4B86-A89B-E3CB1EC5CB97}"/>
    <cellStyle name="Normal 3 2 66 5" xfId="20002" xr:uid="{82C19E43-7AF7-4F72-8102-BC6BCD086DF9}"/>
    <cellStyle name="Normal 3 2 66 6" xfId="20003" xr:uid="{00029AFE-0745-4717-95D8-BF05E6A22627}"/>
    <cellStyle name="Normal 3 2 66 7" xfId="20004" xr:uid="{69251459-427B-4B32-B294-8F68ED1EA3D8}"/>
    <cellStyle name="Normal 3 2 66_05DS" xfId="20005" xr:uid="{61C3393F-C44F-4039-ABC6-8CC452C15CBD}"/>
    <cellStyle name="Normal 3 2 67" xfId="20006" xr:uid="{484370D6-F382-43BA-AA10-662CCF99F500}"/>
    <cellStyle name="Normal 3 2 67 2" xfId="20007" xr:uid="{9ECAEAB3-1334-4DA2-A9D3-DC2A44B33497}"/>
    <cellStyle name="Normal 3 2 67 3" xfId="20008" xr:uid="{A10FFBB6-15E0-466C-8D7D-B389755CC9D5}"/>
    <cellStyle name="Normal 3 2 67 4" xfId="20009" xr:uid="{2ACE71E9-EF39-418E-9C9B-25CABD0B445F}"/>
    <cellStyle name="Normal 3 2 67 5" xfId="20010" xr:uid="{D4B83DDA-A027-4DC6-B9CE-9FCE0ADAADDA}"/>
    <cellStyle name="Normal 3 2 67 6" xfId="20011" xr:uid="{9F371508-7D9D-4C51-B4FA-A4D7266625E1}"/>
    <cellStyle name="Normal 3 2 67 7" xfId="20012" xr:uid="{A2932FBD-FED7-4F6F-A52A-AED2E8A39C1D}"/>
    <cellStyle name="Normal 3 2 67_05DS" xfId="20013" xr:uid="{CDCE342C-78A5-4D19-8D68-A00112A4ECA8}"/>
    <cellStyle name="Normal 3 2 68" xfId="20014" xr:uid="{597B3EB3-3177-4B64-ACDB-DBC915C415AE}"/>
    <cellStyle name="Normal 3 2 68 2" xfId="20015" xr:uid="{0E04739D-DA8F-4DBA-85BC-4DCDF2B75B34}"/>
    <cellStyle name="Normal 3 2 68 3" xfId="20016" xr:uid="{B2038870-3175-42CC-A014-82DDC136F79C}"/>
    <cellStyle name="Normal 3 2 68 4" xfId="20017" xr:uid="{A2F0A2A2-5BF6-4346-B191-DA40C2E2020F}"/>
    <cellStyle name="Normal 3 2 68 5" xfId="20018" xr:uid="{6945ECD2-CBF8-47C3-AB08-B98ED11E308A}"/>
    <cellStyle name="Normal 3 2 68 6" xfId="20019" xr:uid="{3AC46084-B2BB-4DCD-AB16-877060071B73}"/>
    <cellStyle name="Normal 3 2 68 7" xfId="20020" xr:uid="{C6D5BC77-5D02-42BD-98F1-F4930822C9EA}"/>
    <cellStyle name="Normal 3 2 68_05DS" xfId="20021" xr:uid="{7C73362C-1F3B-49E3-B56E-7109C842344D}"/>
    <cellStyle name="Normal 3 2 69" xfId="20022" xr:uid="{8BC17D85-CDF2-4484-9634-D03C91982D7B}"/>
    <cellStyle name="Normal 3 2 69 2" xfId="20023" xr:uid="{64866F13-DF50-47B4-814D-08D7BC1A5F26}"/>
    <cellStyle name="Normal 3 2 69 3" xfId="20024" xr:uid="{1A912F95-9980-4D2D-9DBC-CAB284BE8CE3}"/>
    <cellStyle name="Normal 3 2 69 4" xfId="20025" xr:uid="{9AF74A66-97DB-4A6A-91B1-8D8016E9F187}"/>
    <cellStyle name="Normal 3 2 69 5" xfId="20026" xr:uid="{4A7599A8-3E91-430C-B691-5E5FB4DCA3AE}"/>
    <cellStyle name="Normal 3 2 69 6" xfId="20027" xr:uid="{B38C5CF5-67FD-426E-99EB-5F2A5180707E}"/>
    <cellStyle name="Normal 3 2 69 7" xfId="20028" xr:uid="{3A639838-15B1-4C65-8A5E-75CCD2A5F1AF}"/>
    <cellStyle name="Normal 3 2 69_05DS" xfId="20029" xr:uid="{FF5FDFDF-9862-4D1D-9786-D4688EE06263}"/>
    <cellStyle name="Normal 3 2 7" xfId="20030" xr:uid="{7044BADC-4E50-48CE-9697-428CEB926A1C}"/>
    <cellStyle name="Normal 3 2 7 2" xfId="20031" xr:uid="{5892A00F-98D8-47CA-B549-1E156CBAC42A}"/>
    <cellStyle name="Normal 3 2 7 3" xfId="20032" xr:uid="{3C214503-3BBB-455A-BDB1-9D11D905B0AC}"/>
    <cellStyle name="Normal 3 2 7 4" xfId="20033" xr:uid="{8C77DEB7-3DBB-4C1E-9330-A0CD11097D77}"/>
    <cellStyle name="Normal 3 2 7 5" xfId="20034" xr:uid="{1ACD04C4-8D96-472A-ADE2-78420B96BCD7}"/>
    <cellStyle name="Normal 3 2 7 6" xfId="20035" xr:uid="{57817EFA-E308-4809-B081-6D8C32085E59}"/>
    <cellStyle name="Normal 3 2 7 7" xfId="20036" xr:uid="{EB505198-2E44-4C3A-ABF2-D99E050137B5}"/>
    <cellStyle name="Normal 3 2 7 8" xfId="49797" xr:uid="{7C94339A-A6C3-47E3-8BD2-3714850261B0}"/>
    <cellStyle name="Normal 3 2 7_05DS" xfId="20037" xr:uid="{E1D8B010-D546-4AF1-8B61-9D2C383BC43A}"/>
    <cellStyle name="Normal 3 2 70" xfId="20038" xr:uid="{4AB20EC6-A0C7-4F8C-A7FD-6BE98C936F32}"/>
    <cellStyle name="Normal 3 2 70 2" xfId="20039" xr:uid="{7CEF2D4F-2574-46A6-A158-685AF0384132}"/>
    <cellStyle name="Normal 3 2 70 3" xfId="20040" xr:uid="{C3AFDB3B-EC8D-42C3-9709-46B3D3001498}"/>
    <cellStyle name="Normal 3 2 70 4" xfId="20041" xr:uid="{45B1E8C6-C08F-493D-8F79-C370C60CE876}"/>
    <cellStyle name="Normal 3 2 70 5" xfId="20042" xr:uid="{0D89CC1F-D93D-449D-B2F5-FFD2D9959935}"/>
    <cellStyle name="Normal 3 2 70 6" xfId="20043" xr:uid="{CED57651-2412-4B70-8997-1E22BA4A9F3F}"/>
    <cellStyle name="Normal 3 2 70 7" xfId="20044" xr:uid="{73B16A62-B86F-4FEB-8BEA-6F321A16D39E}"/>
    <cellStyle name="Normal 3 2 70_05DS" xfId="20045" xr:uid="{90A6AB95-C481-4AE9-9A96-5B3009D73C01}"/>
    <cellStyle name="Normal 3 2 71" xfId="20046" xr:uid="{6870A69B-445F-49D1-AA33-AEF49E32823B}"/>
    <cellStyle name="Normal 3 2 71 2" xfId="20047" xr:uid="{66BD214D-00B5-453F-9BDD-F8264BB77755}"/>
    <cellStyle name="Normal 3 2 71 3" xfId="20048" xr:uid="{8E781925-8058-4B27-A1FD-880A51CD8D11}"/>
    <cellStyle name="Normal 3 2 71 4" xfId="20049" xr:uid="{2003D03E-312D-4366-B4C1-B885C15E4BB1}"/>
    <cellStyle name="Normal 3 2 71 5" xfId="20050" xr:uid="{33F6809C-4848-4DF7-881E-C9A6B9FCADDF}"/>
    <cellStyle name="Normal 3 2 71 6" xfId="20051" xr:uid="{5267F4A3-92E5-4F5B-BE3E-E3719B37A86D}"/>
    <cellStyle name="Normal 3 2 71 7" xfId="20052" xr:uid="{BC54AD31-ABF3-4C42-8CAB-4D6B3A0A9743}"/>
    <cellStyle name="Normal 3 2 71_05DS" xfId="20053" xr:uid="{CE7A3339-DA02-493E-B794-5602E0226026}"/>
    <cellStyle name="Normal 3 2 72" xfId="20054" xr:uid="{1A80686A-DFA1-4168-8CED-BE7895BB9BC9}"/>
    <cellStyle name="Normal 3 2 72 2" xfId="20055" xr:uid="{11F126AF-2482-4644-979E-C062FD3294C8}"/>
    <cellStyle name="Normal 3 2 72 3" xfId="20056" xr:uid="{410D3C26-0A13-4541-B048-F73744471263}"/>
    <cellStyle name="Normal 3 2 72 4" xfId="20057" xr:uid="{D42AF54A-E926-4881-9A65-E0C6830AAA65}"/>
    <cellStyle name="Normal 3 2 72 5" xfId="20058" xr:uid="{DBDC7A91-2B2C-43A8-A6E2-96A668D5ACB2}"/>
    <cellStyle name="Normal 3 2 72 6" xfId="20059" xr:uid="{8CAC8427-1C4F-4EBD-A11D-5977C057A99D}"/>
    <cellStyle name="Normal 3 2 72 7" xfId="20060" xr:uid="{455061DC-E9DF-417D-ACD4-DAE02AEB9EFB}"/>
    <cellStyle name="Normal 3 2 72_05DS" xfId="20061" xr:uid="{31665126-81F7-4CEA-866F-4C3A8E9D1D1C}"/>
    <cellStyle name="Normal 3 2 73" xfId="20062" xr:uid="{E079ACB4-99AE-412B-87EE-54D9BB2FD93E}"/>
    <cellStyle name="Normal 3 2 73 2" xfId="20063" xr:uid="{185ADA8C-AEB3-40A4-8CB1-E77049158DFA}"/>
    <cellStyle name="Normal 3 2 73 3" xfId="20064" xr:uid="{4E42A6E7-9A79-42DD-B0B0-9A2A06C50657}"/>
    <cellStyle name="Normal 3 2 73 4" xfId="20065" xr:uid="{129BBAB9-FA52-479D-BFB7-077EC215DA73}"/>
    <cellStyle name="Normal 3 2 73 5" xfId="20066" xr:uid="{456D8EC3-A9ED-4E61-9192-688AC6BBCC8F}"/>
    <cellStyle name="Normal 3 2 73 6" xfId="20067" xr:uid="{659A8B18-DA7E-4B0B-A128-90314BB12CC6}"/>
    <cellStyle name="Normal 3 2 73 7" xfId="20068" xr:uid="{F6D40317-9D77-4A65-ADF5-EF0B74AF6C2E}"/>
    <cellStyle name="Normal 3 2 73_05DS" xfId="20069" xr:uid="{97A1BC13-E052-426B-996D-51D36CB49B94}"/>
    <cellStyle name="Normal 3 2 74" xfId="20070" xr:uid="{73F4FBFC-47D2-4F3D-964A-EFEAFEC1F121}"/>
    <cellStyle name="Normal 3 2 74 2" xfId="20071" xr:uid="{55692B0E-AD72-44CD-8295-3D89EE473D66}"/>
    <cellStyle name="Normal 3 2 74 3" xfId="20072" xr:uid="{E148EB04-326A-4DB9-B381-CFCEEA57947F}"/>
    <cellStyle name="Normal 3 2 74 4" xfId="20073" xr:uid="{1573B283-1B9B-49F5-8813-93B31A45014D}"/>
    <cellStyle name="Normal 3 2 74 5" xfId="20074" xr:uid="{70670EF7-547A-4D39-B6A1-110DC694560C}"/>
    <cellStyle name="Normal 3 2 74 6" xfId="20075" xr:uid="{E4124EA5-DECD-4FE2-BBAC-2DDE70C4717B}"/>
    <cellStyle name="Normal 3 2 74 7" xfId="20076" xr:uid="{BFD8EBB3-09C1-4F20-BB1C-691F365C9C17}"/>
    <cellStyle name="Normal 3 2 74_05DS" xfId="20077" xr:uid="{6FC413CE-AE22-4F7E-9DBC-CDF19CC12C65}"/>
    <cellStyle name="Normal 3 2 75" xfId="20078" xr:uid="{CDE6DE00-73A4-463D-96A6-6C270F28E04B}"/>
    <cellStyle name="Normal 3 2 75 2" xfId="20079" xr:uid="{637866AE-BBCF-4CFE-BAEF-BB4053ED156E}"/>
    <cellStyle name="Normal 3 2 75 3" xfId="20080" xr:uid="{E9412C91-5280-4A57-A74E-BD80EF62C9EB}"/>
    <cellStyle name="Normal 3 2 75 4" xfId="20081" xr:uid="{896ADB97-92A3-44E6-9BD0-BF4B83F9858A}"/>
    <cellStyle name="Normal 3 2 75 5" xfId="20082" xr:uid="{E0B30B64-9961-4797-A863-915B20579CCF}"/>
    <cellStyle name="Normal 3 2 75 6" xfId="20083" xr:uid="{07B4DB28-06AA-4CB3-ACB9-326F8AC3F243}"/>
    <cellStyle name="Normal 3 2 75 7" xfId="20084" xr:uid="{4E8CA5B2-19CA-43F8-BFD1-F7FADCF35E81}"/>
    <cellStyle name="Normal 3 2 75_05DS" xfId="20085" xr:uid="{97CDF661-BE80-430F-B55E-26FF125185D4}"/>
    <cellStyle name="Normal 3 2 76" xfId="20086" xr:uid="{A9C845EE-D452-45F4-BC4E-3A6294E1AA2E}"/>
    <cellStyle name="Normal 3 2 76 2" xfId="20087" xr:uid="{903CF6A9-408D-4EE1-932C-F41C7DF20C58}"/>
    <cellStyle name="Normal 3 2 76 3" xfId="20088" xr:uid="{2DBE2B02-A878-4EE7-97EA-B475FC12DDCF}"/>
    <cellStyle name="Normal 3 2 76 4" xfId="20089" xr:uid="{06856A14-DCD8-4610-84C7-64CC17E8FC50}"/>
    <cellStyle name="Normal 3 2 76 5" xfId="20090" xr:uid="{C60267F6-76F3-46F8-BB80-96EAA0C63C97}"/>
    <cellStyle name="Normal 3 2 76 6" xfId="20091" xr:uid="{58D6CD22-2BF8-473E-A78C-7B9742135C29}"/>
    <cellStyle name="Normal 3 2 76 7" xfId="20092" xr:uid="{0D261046-B85B-4F54-BE06-0D64A20C829D}"/>
    <cellStyle name="Normal 3 2 76_05DS" xfId="20093" xr:uid="{F4CD78D6-1C82-43FC-A730-A2C84B83B1B4}"/>
    <cellStyle name="Normal 3 2 77" xfId="20094" xr:uid="{B215A582-E3B3-414B-A67A-B8F12CB7C053}"/>
    <cellStyle name="Normal 3 2 77 2" xfId="20095" xr:uid="{08FB87A3-6FE4-4304-A145-45FB77A46066}"/>
    <cellStyle name="Normal 3 2 77 3" xfId="20096" xr:uid="{FB883CBC-60C4-49A9-B096-6D008717AA85}"/>
    <cellStyle name="Normal 3 2 77 4" xfId="20097" xr:uid="{F1773A93-431F-437F-8696-960758CB50A1}"/>
    <cellStyle name="Normal 3 2 77 5" xfId="20098" xr:uid="{12A85E40-A6D8-4029-AA56-292C336EE95D}"/>
    <cellStyle name="Normal 3 2 77 6" xfId="20099" xr:uid="{4C78E8B5-9B2D-4920-B84D-B70DF31FAA86}"/>
    <cellStyle name="Normal 3 2 77 7" xfId="20100" xr:uid="{30050708-7050-47D7-812C-326418F6A2A8}"/>
    <cellStyle name="Normal 3 2 77_05DS" xfId="20101" xr:uid="{E74E3DD7-6227-4E5F-86BB-2C33F665079E}"/>
    <cellStyle name="Normal 3 2 78" xfId="20102" xr:uid="{777C2DDB-5330-4E7B-A2B2-7F9ADA3960FC}"/>
    <cellStyle name="Normal 3 2 78 2" xfId="20103" xr:uid="{EFB6A5E1-D56C-4AFD-A9CC-3E40AF3A9B15}"/>
    <cellStyle name="Normal 3 2 78 3" xfId="20104" xr:uid="{3C34A2AF-5003-4094-93D7-888CDA1F483F}"/>
    <cellStyle name="Normal 3 2 78 4" xfId="20105" xr:uid="{FEE1AC86-BBA1-41E6-86C8-6C4E0C4100AF}"/>
    <cellStyle name="Normal 3 2 78 5" xfId="20106" xr:uid="{18233FC9-2FD6-41FD-ADB6-11CC0389F8A2}"/>
    <cellStyle name="Normal 3 2 78 6" xfId="20107" xr:uid="{1022E443-AA3A-47DD-81C3-B0DFF6379CF4}"/>
    <cellStyle name="Normal 3 2 78 7" xfId="20108" xr:uid="{F91D3870-48BA-4E8F-8ECE-4367C2D72A3E}"/>
    <cellStyle name="Normal 3 2 78_05DS" xfId="20109" xr:uid="{773C33EE-50F9-4527-8BAC-4839B8F19F49}"/>
    <cellStyle name="Normal 3 2 79" xfId="20110" xr:uid="{5FE97528-8C19-470F-9501-D38286576724}"/>
    <cellStyle name="Normal 3 2 79 2" xfId="20111" xr:uid="{B12AFC5E-BCEC-4E04-B895-A5D6EFD8F92A}"/>
    <cellStyle name="Normal 3 2 79 3" xfId="20112" xr:uid="{36C2ABA7-AA4C-41A7-AF2A-8407E3F5891C}"/>
    <cellStyle name="Normal 3 2 79 4" xfId="20113" xr:uid="{3FCE9F69-F08F-4DCF-900A-B4B1D62EC2A1}"/>
    <cellStyle name="Normal 3 2 79 5" xfId="20114" xr:uid="{2C844194-04E1-4CAE-941A-CBFFD67D0B4C}"/>
    <cellStyle name="Normal 3 2 79 6" xfId="20115" xr:uid="{23FB8E19-C464-41BE-AE33-982DBE924A3F}"/>
    <cellStyle name="Normal 3 2 79 7" xfId="20116" xr:uid="{1F1CC786-C7F3-4C16-A0A1-A64C18478CA6}"/>
    <cellStyle name="Normal 3 2 79_05DS" xfId="20117" xr:uid="{FD60D4CB-01F9-43E0-9C4E-E27BD3E06E89}"/>
    <cellStyle name="Normal 3 2 8" xfId="20118" xr:uid="{3355CB98-6F8F-42D0-AB0C-0EA4A82D4D99}"/>
    <cellStyle name="Normal 3 2 8 10" xfId="51062" xr:uid="{1367DDD9-D2B0-40C8-8286-1B71C20CB21C}"/>
    <cellStyle name="Normal 3 2 8 11" xfId="51396" xr:uid="{795CDCD1-8119-4FD6-8F12-85B3D5588AB3}"/>
    <cellStyle name="Normal 3 2 8 12" xfId="51675" xr:uid="{DC514763-3B00-4C19-AC7A-649049EE957A}"/>
    <cellStyle name="Normal 3 2 8 13" xfId="51932" xr:uid="{585E6262-04D4-451E-B90B-AAA15ABFFB32}"/>
    <cellStyle name="Normal 3 2 8 14" xfId="52185" xr:uid="{A57F1326-C8E8-4738-9DAA-3A1BC09301C8}"/>
    <cellStyle name="Normal 3 2 8 15" xfId="52440" xr:uid="{875BC4B0-D655-4D01-AF0F-D5B006FA8457}"/>
    <cellStyle name="Normal 3 2 8 16" xfId="52688" xr:uid="{C815BBCF-3736-4AC9-AB55-2C2062E3842A}"/>
    <cellStyle name="Normal 3 2 8 17" xfId="53180" xr:uid="{75C58C08-286F-47CE-963C-FE34C6CD1330}"/>
    <cellStyle name="Normal 3 2 8 2" xfId="20119" xr:uid="{E3D69DF9-40D7-497A-9237-AFF406BDE6E9}"/>
    <cellStyle name="Normal 3 2 8 2 2" xfId="52933" xr:uid="{5D04DC6E-C715-41CB-A452-98FFC4F119C2}"/>
    <cellStyle name="Normal 3 2 8 2 3" xfId="53422" xr:uid="{7E1495D5-4B36-47C4-BFB8-97FC34FFDA78}"/>
    <cellStyle name="Normal 3 2 8 3" xfId="20120" xr:uid="{A682934F-6625-4F5D-BCCB-DDEFD318E2C9}"/>
    <cellStyle name="Normal 3 2 8 4" xfId="20121" xr:uid="{0E67E4A6-9B77-40B7-8352-28E7267FC6AC}"/>
    <cellStyle name="Normal 3 2 8 5" xfId="20122" xr:uid="{2414A6A4-6959-402D-AE9A-F509E9096934}"/>
    <cellStyle name="Normal 3 2 8 6" xfId="20123" xr:uid="{D1240944-E7F4-43D7-BF8F-C40A684F543D}"/>
    <cellStyle name="Normal 3 2 8 7" xfId="20124" xr:uid="{E5EAE7B9-4E8A-46D6-A3ED-2CB5B8C41119}"/>
    <cellStyle name="Normal 3 2 8 8" xfId="49798" xr:uid="{87CE4FA9-43BC-4E5C-A964-F425E30C5922}"/>
    <cellStyle name="Normal 3 2 8 9" xfId="50787" xr:uid="{664150C4-14A3-4D4A-847D-83394AB222CB}"/>
    <cellStyle name="Normal 3 2 8_05DS" xfId="20125" xr:uid="{FF81ECF0-87BF-4832-8F84-835DBD517D0C}"/>
    <cellStyle name="Normal 3 2 80" xfId="20126" xr:uid="{4D930F0C-2886-41E2-B65C-08D7FBD2F5A6}"/>
    <cellStyle name="Normal 3 2 80 2" xfId="20127" xr:uid="{B4556D40-3DA6-42D2-8878-127365357486}"/>
    <cellStyle name="Normal 3 2 80 3" xfId="20128" xr:uid="{8E8FED5C-369C-4CCD-AD1D-561D52203E7E}"/>
    <cellStyle name="Normal 3 2 80 4" xfId="20129" xr:uid="{1EC3DF0B-F90D-45A7-B725-226D009B2449}"/>
    <cellStyle name="Normal 3 2 80 5" xfId="20130" xr:uid="{B40FFEE4-0DBB-4B98-A4D6-E992B5086CC9}"/>
    <cellStyle name="Normal 3 2 80 6" xfId="20131" xr:uid="{EE3A855F-44A1-4965-943F-653BBC057582}"/>
    <cellStyle name="Normal 3 2 80 7" xfId="20132" xr:uid="{6D624094-0AB1-4733-8BCD-F5D42ED15913}"/>
    <cellStyle name="Normal 3 2 80_05DS" xfId="20133" xr:uid="{146FF519-55E8-49E5-A138-382E58F59308}"/>
    <cellStyle name="Normal 3 2 81" xfId="20134" xr:uid="{C274ED93-8580-4B1B-AE13-3FC74056749A}"/>
    <cellStyle name="Normal 3 2 81 2" xfId="20135" xr:uid="{45394CA4-78F9-42AC-BB3F-1E49A6060900}"/>
    <cellStyle name="Normal 3 2 81 3" xfId="20136" xr:uid="{398A2D53-6C0D-4C29-A03E-AA3EB087032C}"/>
    <cellStyle name="Normal 3 2 81 4" xfId="20137" xr:uid="{C1370849-0096-4BEE-97B8-F086D05F3118}"/>
    <cellStyle name="Normal 3 2 81 5" xfId="20138" xr:uid="{45F02DFE-652E-4970-899B-52287E27FD90}"/>
    <cellStyle name="Normal 3 2 81 6" xfId="20139" xr:uid="{4777527F-3C1B-476D-AE03-EC5D6562A9C0}"/>
    <cellStyle name="Normal 3 2 81 7" xfId="20140" xr:uid="{61869CC0-EB7D-44DA-84EA-9945AD6DBFAB}"/>
    <cellStyle name="Normal 3 2 81_05DS" xfId="20141" xr:uid="{8EDD6683-1948-43BE-8D91-C0AF82EAEBBE}"/>
    <cellStyle name="Normal 3 2 82" xfId="20142" xr:uid="{0780F815-7ADC-405F-9016-FA8837BF4526}"/>
    <cellStyle name="Normal 3 2 82 2" xfId="20143" xr:uid="{4BE048CE-58A1-4821-BBAC-433B75201B53}"/>
    <cellStyle name="Normal 3 2 82 3" xfId="20144" xr:uid="{942BB3F3-821E-4A2E-B7A1-8226FC7A8AC4}"/>
    <cellStyle name="Normal 3 2 82 4" xfId="20145" xr:uid="{52A2EC76-F060-46AA-A7EB-B1B1350B675E}"/>
    <cellStyle name="Normal 3 2 82 5" xfId="20146" xr:uid="{47A29C04-30EC-436B-9492-FA76AA3BB415}"/>
    <cellStyle name="Normal 3 2 82 6" xfId="20147" xr:uid="{13C8C1C9-A5B5-4146-884F-6B8D49DBC36E}"/>
    <cellStyle name="Normal 3 2 82 7" xfId="20148" xr:uid="{1E4F3DE4-3F4B-4681-A8BD-3EDE7830B99D}"/>
    <cellStyle name="Normal 3 2 82_05DS" xfId="20149" xr:uid="{C9A29F1B-6532-4E05-B1B9-2B04F2D5750C}"/>
    <cellStyle name="Normal 3 2 83" xfId="20150" xr:uid="{31BC1BAF-878C-4148-A42D-A6FD0E479292}"/>
    <cellStyle name="Normal 3 2 83 2" xfId="20151" xr:uid="{53BBA1EB-7432-47C9-AB01-FED23F8669C8}"/>
    <cellStyle name="Normal 3 2 83 3" xfId="20152" xr:uid="{D8E23CF5-10F6-4A17-8654-00C78EE0F1BC}"/>
    <cellStyle name="Normal 3 2 83 4" xfId="20153" xr:uid="{EAB1C2AD-16A0-4025-9AE8-FC85FAB27C9D}"/>
    <cellStyle name="Normal 3 2 83 5" xfId="20154" xr:uid="{48C64FE9-1F7F-4FD1-958B-4A31285312C7}"/>
    <cellStyle name="Normal 3 2 83 6" xfId="20155" xr:uid="{B4423FE0-6515-492B-ADAA-A7A2CD625AB2}"/>
    <cellStyle name="Normal 3 2 83 7" xfId="20156" xr:uid="{F50FCAA1-AC76-449C-948D-34C747BE11D5}"/>
    <cellStyle name="Normal 3 2 83_05DS" xfId="20157" xr:uid="{F9DAB3EF-0533-4E67-9C8B-BEE902D70B8D}"/>
    <cellStyle name="Normal 3 2 84" xfId="20158" xr:uid="{23A50529-0A5D-4BD4-A32F-CB24512C612D}"/>
    <cellStyle name="Normal 3 2 84 2" xfId="20159" xr:uid="{D8E4809A-7F70-400F-A093-61BD969F2DE7}"/>
    <cellStyle name="Normal 3 2 84 3" xfId="20160" xr:uid="{B5A6B5F2-CA29-486B-B2E7-2ADD81E3787D}"/>
    <cellStyle name="Normal 3 2 84 4" xfId="20161" xr:uid="{C72D9A91-4A84-43E2-A73B-10C76826B17E}"/>
    <cellStyle name="Normal 3 2 84 5" xfId="20162" xr:uid="{2BB4D7A7-D224-4C72-8197-E644D74AC3D2}"/>
    <cellStyle name="Normal 3 2 84 6" xfId="20163" xr:uid="{F302D812-1CB9-4B54-8FAF-13BD31E8B293}"/>
    <cellStyle name="Normal 3 2 84 7" xfId="20164" xr:uid="{9927EF05-6012-4482-8F12-037A80F93F06}"/>
    <cellStyle name="Normal 3 2 84_05DS" xfId="20165" xr:uid="{EFCE483D-12D7-4CB0-95A5-171080B715BB}"/>
    <cellStyle name="Normal 3 2 85" xfId="20166" xr:uid="{DF71CCCE-BD96-410A-83D2-E8C8EECEE60B}"/>
    <cellStyle name="Normal 3 2 85 2" xfId="20167" xr:uid="{E61EA67E-0293-4E80-AB76-DFAFCA9056C1}"/>
    <cellStyle name="Normal 3 2 85 3" xfId="20168" xr:uid="{BF82A196-47FA-48A9-8EDD-9B36CA90E982}"/>
    <cellStyle name="Normal 3 2 85 4" xfId="20169" xr:uid="{9247A040-3C0F-4E4B-8F5A-FEA166D0CF33}"/>
    <cellStyle name="Normal 3 2 85 5" xfId="20170" xr:uid="{84201A47-A156-4C83-828D-2601771376BD}"/>
    <cellStyle name="Normal 3 2 85 6" xfId="20171" xr:uid="{CF477602-CB8B-4C9E-A4F5-108D08101DFC}"/>
    <cellStyle name="Normal 3 2 85 7" xfId="20172" xr:uid="{0211CC9B-AC6B-4CCD-A793-8C3C3BCF6B3C}"/>
    <cellStyle name="Normal 3 2 85_05DS" xfId="20173" xr:uid="{E6DCA040-E09D-4B88-9D7C-02AAE064F3EB}"/>
    <cellStyle name="Normal 3 2 86" xfId="20174" xr:uid="{41FD08FE-2AB2-421B-8164-5C5AB48E9742}"/>
    <cellStyle name="Normal 3 2 86 2" xfId="20175" xr:uid="{C93975CD-2961-47DE-AB70-43F678F22CBD}"/>
    <cellStyle name="Normal 3 2 86 3" xfId="20176" xr:uid="{AAFAE8FF-0F2E-49C7-BCD5-4624C337B52C}"/>
    <cellStyle name="Normal 3 2 86 4" xfId="20177" xr:uid="{DA15D5EB-D54A-4C6B-B41B-EB9700257F63}"/>
    <cellStyle name="Normal 3 2 86 5" xfId="20178" xr:uid="{26896743-7B3C-462C-B890-BE6069387985}"/>
    <cellStyle name="Normal 3 2 86 6" xfId="20179" xr:uid="{CD0625FB-3E5E-44F8-BA48-4452F6646500}"/>
    <cellStyle name="Normal 3 2 86 7" xfId="20180" xr:uid="{FB39D359-1E58-4348-B5AD-DD10CCB92378}"/>
    <cellStyle name="Normal 3 2 86_05DS" xfId="20181" xr:uid="{2CA0B6A9-E6BD-4F8D-B111-3B63A5190660}"/>
    <cellStyle name="Normal 3 2 87" xfId="20182" xr:uid="{E428ED25-90C7-4942-80DF-5FACC8EC354A}"/>
    <cellStyle name="Normal 3 2 87 2" xfId="20183" xr:uid="{DFE55A36-B055-4955-8D8C-20A1BA6B596E}"/>
    <cellStyle name="Normal 3 2 87 3" xfId="20184" xr:uid="{EE132731-709E-4CBF-943A-13E5061F7E73}"/>
    <cellStyle name="Normal 3 2 87 4" xfId="20185" xr:uid="{FF04BB4A-FAA9-4208-893C-75468EDA0F7C}"/>
    <cellStyle name="Normal 3 2 87 5" xfId="20186" xr:uid="{EC5303EA-FC02-4699-98C7-CFE0E233F2EF}"/>
    <cellStyle name="Normal 3 2 87 6" xfId="20187" xr:uid="{C67C145C-6CC1-4F25-99B5-2450AB534C54}"/>
    <cellStyle name="Normal 3 2 87 7" xfId="20188" xr:uid="{033C33D2-ACF7-45A5-A132-3B21A4B57ECB}"/>
    <cellStyle name="Normal 3 2 87_05DS" xfId="20189" xr:uid="{F9A94242-E5DF-4E64-BACA-6655A7525A1D}"/>
    <cellStyle name="Normal 3 2 88" xfId="20190" xr:uid="{C18E83D5-BE9E-4156-9C1F-606A4D78FDB5}"/>
    <cellStyle name="Normal 3 2 88 2" xfId="20191" xr:uid="{BB4D3039-9CFB-48B1-A3B3-108731857BD8}"/>
    <cellStyle name="Normal 3 2 88 3" xfId="20192" xr:uid="{475FF817-8C27-4901-B9F7-DE25C0F55378}"/>
    <cellStyle name="Normal 3 2 88 4" xfId="20193" xr:uid="{609D0F85-CCC1-48F8-8BDA-0FEE492CE11A}"/>
    <cellStyle name="Normal 3 2 88 5" xfId="20194" xr:uid="{2FC8AB1C-5E71-402F-ACA1-FB56ADEBF3D1}"/>
    <cellStyle name="Normal 3 2 88 6" xfId="20195" xr:uid="{1DB94908-8718-4F24-AD30-D949997A1920}"/>
    <cellStyle name="Normal 3 2 88 7" xfId="20196" xr:uid="{02E4E2DB-00C9-453B-B2BE-04593F1CCCDE}"/>
    <cellStyle name="Normal 3 2 88_05DS" xfId="20197" xr:uid="{DD1628B1-C498-4D7B-8EF3-EF00212F610A}"/>
    <cellStyle name="Normal 3 2 89" xfId="20198" xr:uid="{C521A8BC-C1D5-4544-B048-C33E55CC72AA}"/>
    <cellStyle name="Normal 3 2 89 2" xfId="20199" xr:uid="{9D1CACB2-41F1-4CEA-93A9-318063639B05}"/>
    <cellStyle name="Normal 3 2 89 3" xfId="20200" xr:uid="{8E4E1E4C-4124-45AD-9C23-ABBE5AE87947}"/>
    <cellStyle name="Normal 3 2 89 4" xfId="20201" xr:uid="{EF00A7B3-0A1D-4F91-9E85-60CF14AFFF87}"/>
    <cellStyle name="Normal 3 2 89 5" xfId="20202" xr:uid="{50336BE5-01E6-4D6D-9CEE-5DC2F7615B25}"/>
    <cellStyle name="Normal 3 2 89 6" xfId="20203" xr:uid="{1468241F-98B7-4918-8613-CB45FA714A20}"/>
    <cellStyle name="Normal 3 2 89 7" xfId="20204" xr:uid="{A941A39B-4DB0-4084-BD89-135ABF2F190D}"/>
    <cellStyle name="Normal 3 2 89_05DS" xfId="20205" xr:uid="{E2BBCD74-8255-4C03-973C-1E17D4765247}"/>
    <cellStyle name="Normal 3 2 9" xfId="20206" xr:uid="{A0755CB3-B133-4522-8DBF-E1DA934C8912}"/>
    <cellStyle name="Normal 3 2 9 2" xfId="20207" xr:uid="{6260822F-5AF8-4B3B-8C64-FB2E583C140E}"/>
    <cellStyle name="Normal 3 2 9 3" xfId="20208" xr:uid="{079C8221-5956-4605-8289-AA61876B9D62}"/>
    <cellStyle name="Normal 3 2 9 4" xfId="20209" xr:uid="{FD389AB7-C69E-466D-88C3-8E064634927E}"/>
    <cellStyle name="Normal 3 2 9 5" xfId="20210" xr:uid="{D4B80C4D-44A0-47A5-A8F2-232C02F8D885}"/>
    <cellStyle name="Normal 3 2 9 6" xfId="20211" xr:uid="{69D8D58A-E93C-445C-9F2A-55CD65DF9D29}"/>
    <cellStyle name="Normal 3 2 9 7" xfId="20212" xr:uid="{F42D15BD-134D-4DA2-849A-B73569AA031A}"/>
    <cellStyle name="Normal 3 2 9 8" xfId="56127" xr:uid="{75F50B50-26B2-495E-ABEF-7B5CCF3BBFEA}"/>
    <cellStyle name="Normal 3 2 9_05DS" xfId="20213" xr:uid="{002607A0-EC61-428A-BFAE-CC4AC7364CA6}"/>
    <cellStyle name="Normal 3 2 90" xfId="20214" xr:uid="{F64C4DDD-415C-4566-AA8D-13EFC0712E1E}"/>
    <cellStyle name="Normal 3 2 90 2" xfId="20215" xr:uid="{A5215B81-E5D8-44D9-BC94-C8D8868E1513}"/>
    <cellStyle name="Normal 3 2 90 3" xfId="20216" xr:uid="{9D341512-3A8F-4370-8DEE-80DD0E37E5FB}"/>
    <cellStyle name="Normal 3 2 90 4" xfId="20217" xr:uid="{E1CF9972-E1B8-42CB-AE57-EA23F93829BD}"/>
    <cellStyle name="Normal 3 2 90 5" xfId="20218" xr:uid="{71A17CD9-7819-40FA-A586-AFA68501A442}"/>
    <cellStyle name="Normal 3 2 90 6" xfId="20219" xr:uid="{C8244D62-E0F5-427E-A858-EACA07D813E4}"/>
    <cellStyle name="Normal 3 2 90 7" xfId="20220" xr:uid="{C0D8CED2-B21C-4FD2-BFB1-54647CF8AEDC}"/>
    <cellStyle name="Normal 3 2 90_05DS" xfId="20221" xr:uid="{699F39A5-A022-48FF-9130-B11864047965}"/>
    <cellStyle name="Normal 3 2 91" xfId="20222" xr:uid="{B5DAA97B-C653-4FCF-A64F-381B91D9956D}"/>
    <cellStyle name="Normal 3 2 91 2" xfId="20223" xr:uid="{47E70C11-8660-4B97-8CC7-A2E03CADBA5F}"/>
    <cellStyle name="Normal 3 2 91 3" xfId="20224" xr:uid="{9815D3C4-6C28-492C-B04D-5C65061D9188}"/>
    <cellStyle name="Normal 3 2 91 4" xfId="20225" xr:uid="{4F495F48-8CDD-4E83-9032-333EDB9CA4EC}"/>
    <cellStyle name="Normal 3 2 91 5" xfId="20226" xr:uid="{5EC4BE74-7ED1-4C24-BCCF-51503A39400B}"/>
    <cellStyle name="Normal 3 2 91 6" xfId="20227" xr:uid="{C1F0ED7A-7002-4F7D-B465-3A4FF25FA3CE}"/>
    <cellStyle name="Normal 3 2 91 7" xfId="20228" xr:uid="{9E213750-B506-49BE-842B-85EDFBFEA3A5}"/>
    <cellStyle name="Normal 3 2 91_05DS" xfId="20229" xr:uid="{26C52864-1857-4D14-86F2-1063EBC3949D}"/>
    <cellStyle name="Normal 3 2 92" xfId="20230" xr:uid="{AE6C7539-8BDB-4A9F-B3C2-27C64813F82F}"/>
    <cellStyle name="Normal 3 2 92 2" xfId="20231" xr:uid="{7DCB7CA0-A1B2-40F6-B965-25421818CD3F}"/>
    <cellStyle name="Normal 3 2 92 3" xfId="20232" xr:uid="{AE46BFE6-1545-42B5-9AF0-39585EC870BA}"/>
    <cellStyle name="Normal 3 2 92 4" xfId="20233" xr:uid="{CE49C0D5-57B9-47EF-976B-4855CDDF0D9A}"/>
    <cellStyle name="Normal 3 2 92 5" xfId="20234" xr:uid="{6C6E88B8-34B8-4FF1-B22E-C8EFD38BEB9C}"/>
    <cellStyle name="Normal 3 2 92 6" xfId="20235" xr:uid="{758B0D8B-2C06-4627-8439-260FA4F2D030}"/>
    <cellStyle name="Normal 3 2 92 7" xfId="20236" xr:uid="{6248173F-535D-4F27-AE6C-7116EC2A3F98}"/>
    <cellStyle name="Normal 3 2 92_05DS" xfId="20237" xr:uid="{CD30B2B4-FD38-46F3-A2B4-FB9E2EAFAB6C}"/>
    <cellStyle name="Normal 3 2 93" xfId="20238" xr:uid="{26620CD4-E1A4-4847-9651-4532D8FDC04D}"/>
    <cellStyle name="Normal 3 2 93 2" xfId="20239" xr:uid="{912F4336-B06E-4D31-9A6E-D084DC71ADFB}"/>
    <cellStyle name="Normal 3 2 93 3" xfId="20240" xr:uid="{234BE8AF-D161-4669-A7FD-3FCDE9DF6287}"/>
    <cellStyle name="Normal 3 2 93 4" xfId="20241" xr:uid="{B1EE3ABB-CE8D-41C3-8691-2177FB0C46AD}"/>
    <cellStyle name="Normal 3 2 93 5" xfId="20242" xr:uid="{1B88D8CC-8494-431B-8B84-B41847206D63}"/>
    <cellStyle name="Normal 3 2 93 6" xfId="20243" xr:uid="{A167E859-E12D-4E4C-8DF5-A79B6BC44DF9}"/>
    <cellStyle name="Normal 3 2 93 7" xfId="20244" xr:uid="{8324419D-32C5-46A3-ADDC-9A9CBB6A5E2F}"/>
    <cellStyle name="Normal 3 2 93_05DS" xfId="20245" xr:uid="{3EE6EFC1-D9AC-46BE-AA50-0621D9706EA6}"/>
    <cellStyle name="Normal 3 2 94" xfId="20246" xr:uid="{ADD6E013-B44F-4E3C-B4E1-896356C9BA55}"/>
    <cellStyle name="Normal 3 2 94 2" xfId="20247" xr:uid="{7262E3E0-30F8-478A-84E2-42050FFF1F72}"/>
    <cellStyle name="Normal 3 2 94 3" xfId="20248" xr:uid="{0FD174AF-B604-44B1-9469-6E6B94BE07CE}"/>
    <cellStyle name="Normal 3 2 94 4" xfId="20249" xr:uid="{0AAE8513-EA0B-4188-A918-61D9F92D4878}"/>
    <cellStyle name="Normal 3 2 94 5" xfId="20250" xr:uid="{EBA00280-615A-4F45-BC61-C67BD0DCFB50}"/>
    <cellStyle name="Normal 3 2 94 6" xfId="20251" xr:uid="{B5D22C60-6C1E-40B4-84B7-7D7F7C38625F}"/>
    <cellStyle name="Normal 3 2 94 7" xfId="20252" xr:uid="{906AA6C8-EB37-4A96-80D4-1A39D802DBDD}"/>
    <cellStyle name="Normal 3 2 94_05DS" xfId="20253" xr:uid="{3B7ED20F-DEE4-4C54-B2D5-794715284C0A}"/>
    <cellStyle name="Normal 3 2 95" xfId="20254" xr:uid="{0A146FA3-0C78-4D11-8F62-D7ABCE2AB24A}"/>
    <cellStyle name="Normal 3 2 95 2" xfId="20255" xr:uid="{396A1A4B-2263-4546-96AB-3FE5D9AE8D29}"/>
    <cellStyle name="Normal 3 2 95 3" xfId="20256" xr:uid="{7CBB0BFB-9602-48DC-B9B8-EC604566D822}"/>
    <cellStyle name="Normal 3 2 95 4" xfId="20257" xr:uid="{1BCC9993-7C2F-4B15-8FE3-6B57B8C692F1}"/>
    <cellStyle name="Normal 3 2 95 5" xfId="20258" xr:uid="{FF9EB463-5623-4E18-B675-F2323FD523B7}"/>
    <cellStyle name="Normal 3 2 95 6" xfId="20259" xr:uid="{8A359F41-88FE-4297-A7A6-03C6CACE8AFA}"/>
    <cellStyle name="Normal 3 2 95 7" xfId="20260" xr:uid="{475B9A8B-22F7-4C69-B352-B1D06860BD78}"/>
    <cellStyle name="Normal 3 2 95_05DS" xfId="20261" xr:uid="{E48505F2-6DCC-4AAC-AB3B-DBA4B1F55919}"/>
    <cellStyle name="Normal 3 2 96" xfId="20262" xr:uid="{2DC099F8-958A-4E00-94F3-06E2700CEF64}"/>
    <cellStyle name="Normal 3 2 96 2" xfId="20263" xr:uid="{1C93353F-48E1-4F74-BBE5-D5F85CEDCC84}"/>
    <cellStyle name="Normal 3 2 96 3" xfId="20264" xr:uid="{45A27B4F-8C73-431B-BA7A-47BC5693E696}"/>
    <cellStyle name="Normal 3 2 96 4" xfId="20265" xr:uid="{44DA695A-EB5C-4A9B-966A-FE7FE381071E}"/>
    <cellStyle name="Normal 3 2 96 5" xfId="20266" xr:uid="{C869DC74-A6CA-4BBB-BBF8-0C6570D45561}"/>
    <cellStyle name="Normal 3 2 96 6" xfId="20267" xr:uid="{EC72026E-1E98-4E2B-9340-3E038E7C8956}"/>
    <cellStyle name="Normal 3 2 96 7" xfId="20268" xr:uid="{51E0F9BB-75D9-45EA-852A-61939CA3EFE5}"/>
    <cellStyle name="Normal 3 2 96_05DS" xfId="20269" xr:uid="{D9F70656-2C94-47B4-A7E3-CD35F2EDEA3B}"/>
    <cellStyle name="Normal 3 2 97" xfId="20270" xr:uid="{C3A53CFD-EE3A-42B8-9AFA-8813B05F90BC}"/>
    <cellStyle name="Normal 3 2 97 2" xfId="20271" xr:uid="{82548E8B-7F07-40F5-98FF-BB2297DDA061}"/>
    <cellStyle name="Normal 3 2 97 3" xfId="20272" xr:uid="{155A5CD0-7101-4505-8890-80916A54003C}"/>
    <cellStyle name="Normal 3 2 97 4" xfId="20273" xr:uid="{D9C7EF27-8E21-4144-9CD5-7DDEABF0A3CF}"/>
    <cellStyle name="Normal 3 2 97 5" xfId="20274" xr:uid="{D80C07DC-C47D-4EE1-9B0F-241A05DF8480}"/>
    <cellStyle name="Normal 3 2 97 6" xfId="20275" xr:uid="{73A4C0A7-A687-40CF-B66F-E82379719DE9}"/>
    <cellStyle name="Normal 3 2 97 7" xfId="20276" xr:uid="{902187CE-F9A0-4F81-923D-04F16B1BF420}"/>
    <cellStyle name="Normal 3 2 97_05DS" xfId="20277" xr:uid="{F941194B-7E20-443E-AE3F-C81D7D598088}"/>
    <cellStyle name="Normal 3 2 98" xfId="20278" xr:uid="{F96A4B72-668F-480B-BE91-202FCB14BC8C}"/>
    <cellStyle name="Normal 3 2 98 2" xfId="20279" xr:uid="{2CAB6467-99C5-44C1-BDAC-600CDE5ED627}"/>
    <cellStyle name="Normal 3 2 98 3" xfId="20280" xr:uid="{05C61A7E-F450-41FB-B2DD-6F1DAAF6D9DD}"/>
    <cellStyle name="Normal 3 2 98 4" xfId="20281" xr:uid="{82396523-8D66-4D5C-80FE-13330010AE12}"/>
    <cellStyle name="Normal 3 2 98 5" xfId="20282" xr:uid="{31F5F8F6-4300-46C4-B9D0-CDA0B1E5407D}"/>
    <cellStyle name="Normal 3 2 98 6" xfId="20283" xr:uid="{C9A9CAE1-7E7A-4219-9C94-6123D1B79908}"/>
    <cellStyle name="Normal 3 2 98 7" xfId="20284" xr:uid="{BFB461E1-04C2-4DCC-951F-0854F53E9557}"/>
    <cellStyle name="Normal 3 2 98_05DS" xfId="20285" xr:uid="{D22480DC-A443-4E3E-8BEF-F1EFF909B44B}"/>
    <cellStyle name="Normal 3 2 99" xfId="20286" xr:uid="{3AD43ADF-C12C-483F-AA38-3F5A0F2C43EC}"/>
    <cellStyle name="Normal 3 2 99 2" xfId="20287" xr:uid="{34C44B8F-C32E-4F14-8511-3A9297253485}"/>
    <cellStyle name="Normal 3 2 99 3" xfId="20288" xr:uid="{F9F5AF70-8D99-4917-96D2-A0D6BAEB43E9}"/>
    <cellStyle name="Normal 3 2 99 4" xfId="20289" xr:uid="{10E5E1B5-39D5-4AF4-8279-09913B668A69}"/>
    <cellStyle name="Normal 3 2 99 5" xfId="20290" xr:uid="{2860DAF2-B220-441F-AE12-045ED7A4E3A0}"/>
    <cellStyle name="Normal 3 2 99 6" xfId="20291" xr:uid="{B8719145-5118-496E-A3AE-EA4D6FCC7915}"/>
    <cellStyle name="Normal 3 2 99 7" xfId="20292" xr:uid="{9B3E5942-01DD-4386-A418-C18998156547}"/>
    <cellStyle name="Normal 3 2 99_05DS" xfId="20293" xr:uid="{B2E9F91B-1DE5-487D-A8FB-F87376CE07A4}"/>
    <cellStyle name="Normal 3 2_05DS" xfId="20294" xr:uid="{BBB69682-4444-4B28-B2F7-1992C4418950}"/>
    <cellStyle name="Normal 3 20" xfId="169" xr:uid="{7D197FB6-F089-4E3D-9A1F-65B55B62E435}"/>
    <cellStyle name="Normal 3 20 10" xfId="56211" xr:uid="{1C9AB250-4F7D-4549-9C44-F303194CFF5A}"/>
    <cellStyle name="Normal 3 20 11" xfId="20295" xr:uid="{F60CAFD4-6B8F-4FF7-93E8-D265201F9A53}"/>
    <cellStyle name="Normal 3 20 2" xfId="20296" xr:uid="{6C367925-0A01-420C-8B60-D64DC29D6E74}"/>
    <cellStyle name="Normal 3 20 2 2" xfId="20297" xr:uid="{A00F887F-A78C-499C-A098-A39ED087D70D}"/>
    <cellStyle name="Normal 3 20 2 2 2" xfId="20298" xr:uid="{0FB7F059-F4B7-4BCA-B50F-EE4F496B58F0}"/>
    <cellStyle name="Normal 3 20 2 2 2 2" xfId="20299" xr:uid="{E2444DFC-DCBD-4DEA-ABE2-5DD8B82C7957}"/>
    <cellStyle name="Normal 3 20 2 2 2 2 2" xfId="20300" xr:uid="{385AB587-59D7-4630-9621-656D5E1530CF}"/>
    <cellStyle name="Normal 3 20 2 2 2 3" xfId="20301" xr:uid="{F4A6B089-86E3-47E2-B257-FBCAFC9495B4}"/>
    <cellStyle name="Normal 3 20 2 2 3" xfId="20302" xr:uid="{48B2A25B-6EDD-4B0A-A4F7-10FB6582532E}"/>
    <cellStyle name="Normal 3 20 2 2 3 2" xfId="20303" xr:uid="{84B179C8-1B03-407F-9B3A-DA3AC6BF3955}"/>
    <cellStyle name="Normal 3 20 2 2 3 2 2" xfId="20304" xr:uid="{8914DC22-7DBB-4DBF-8D60-71D4E1665781}"/>
    <cellStyle name="Normal 3 20 2 2 3 3" xfId="20305" xr:uid="{88EE1FF5-2F24-4A95-8B3F-F2F7A62FB28F}"/>
    <cellStyle name="Normal 3 20 2 2 4" xfId="20306" xr:uid="{69B8F601-716D-4306-82B6-FC62623C3EE1}"/>
    <cellStyle name="Normal 3 20 2 2 4 2" xfId="20307" xr:uid="{F55A0ECB-B7DF-443A-A0F4-B355C98DF35C}"/>
    <cellStyle name="Normal 3 20 2 2 5" xfId="20308" xr:uid="{01A52D9E-7E3A-4121-900B-1CA3943D00C2}"/>
    <cellStyle name="Normal 3 20 2 3" xfId="20309" xr:uid="{AE2BC669-FB00-4EE8-9544-AC21B231B626}"/>
    <cellStyle name="Normal 3 20 2 3 2" xfId="20310" xr:uid="{7B75664D-A81E-43F3-856D-00E855484C92}"/>
    <cellStyle name="Normal 3 20 2 3 2 2" xfId="20311" xr:uid="{A217992F-20A2-4160-A05D-6827797B0197}"/>
    <cellStyle name="Normal 3 20 2 3 2 2 2" xfId="20312" xr:uid="{F02938FA-8921-40C2-9276-6C4B0975F652}"/>
    <cellStyle name="Normal 3 20 2 3 2 3" xfId="20313" xr:uid="{4E3109DE-86E4-435E-B376-DE16D2E17CFF}"/>
    <cellStyle name="Normal 3 20 2 3 3" xfId="20314" xr:uid="{47E172E5-082F-4C43-A014-C7D031A40C0F}"/>
    <cellStyle name="Normal 3 20 2 3 3 2" xfId="20315" xr:uid="{23D17C15-7609-4A79-B373-5021D26B457B}"/>
    <cellStyle name="Normal 3 20 2 3 3 2 2" xfId="20316" xr:uid="{17EA7607-7AC4-443D-B974-38F699CA3F4F}"/>
    <cellStyle name="Normal 3 20 2 3 3 3" xfId="20317" xr:uid="{86469DF9-26D9-481E-9B4A-F063A7EFCD73}"/>
    <cellStyle name="Normal 3 20 2 3 4" xfId="20318" xr:uid="{BAA784FE-2A83-4CCE-9155-5DCC5886831C}"/>
    <cellStyle name="Normal 3 20 2 3 4 2" xfId="20319" xr:uid="{C11E076F-1FD6-4B86-A33F-F14E58FA9AE7}"/>
    <cellStyle name="Normal 3 20 2 3 5" xfId="20320" xr:uid="{D8FF719A-C476-42CE-9ECE-B490E40BB332}"/>
    <cellStyle name="Normal 3 20 2 4" xfId="20321" xr:uid="{BAC9034D-AB5E-4BCE-BDE1-726E90D5D2F4}"/>
    <cellStyle name="Normal 3 20 2 4 2" xfId="20322" xr:uid="{3A441661-7F64-4277-ACD7-A4A08D685BD6}"/>
    <cellStyle name="Normal 3 20 2 4 2 2" xfId="20323" xr:uid="{6A0A40C3-D505-447A-A070-E8256D946FE5}"/>
    <cellStyle name="Normal 3 20 2 4 2 2 2" xfId="20324" xr:uid="{E888FF51-7767-42D3-9AF9-D0C5C9EA5D1F}"/>
    <cellStyle name="Normal 3 20 2 4 2 3" xfId="20325" xr:uid="{737C6983-C33D-4249-BC78-7AE5B63934F6}"/>
    <cellStyle name="Normal 3 20 2 4 3" xfId="20326" xr:uid="{9731B440-60BF-4834-991E-8DA6A035B480}"/>
    <cellStyle name="Normal 3 20 2 4 3 2" xfId="20327" xr:uid="{92AA8380-D1D3-4EE1-8CFB-8A8B958E1E9B}"/>
    <cellStyle name="Normal 3 20 2 4 3 2 2" xfId="20328" xr:uid="{918C55B0-3DE9-44D7-A081-A899BFAF7998}"/>
    <cellStyle name="Normal 3 20 2 4 3 3" xfId="20329" xr:uid="{6D6C612D-4220-41C1-A7D3-6AFB6C0B9F0F}"/>
    <cellStyle name="Normal 3 20 2 4 4" xfId="20330" xr:uid="{A38D06FC-442D-4212-9B73-354DEB357A0B}"/>
    <cellStyle name="Normal 3 20 2 4 4 2" xfId="20331" xr:uid="{7C0D26C3-2C69-4727-AEB3-03790061BD6F}"/>
    <cellStyle name="Normal 3 20 2 4 5" xfId="20332" xr:uid="{81A54914-8A73-4819-A077-320B5C223028}"/>
    <cellStyle name="Normal 3 20 2 5" xfId="20333" xr:uid="{481EA253-A421-4ACB-B0EA-9FADEF36726E}"/>
    <cellStyle name="Normal 3 20 2 5 2" xfId="20334" xr:uid="{E78DC069-6E97-4152-969C-D39D5EE4C112}"/>
    <cellStyle name="Normal 3 20 2 5 2 2" xfId="20335" xr:uid="{79791F43-41E2-4AEF-B777-4343A45E6FAC}"/>
    <cellStyle name="Normal 3 20 2 5 3" xfId="20336" xr:uid="{F05021AF-A770-4119-9E86-650BFD016953}"/>
    <cellStyle name="Normal 3 20 2 6" xfId="20337" xr:uid="{30EE59E2-748D-4C61-A9F2-FABE4AF2C47E}"/>
    <cellStyle name="Normal 3 20 2 6 2" xfId="20338" xr:uid="{A083137B-BBD4-41DD-BDC4-503828B8DC4D}"/>
    <cellStyle name="Normal 3 20 2 6 2 2" xfId="20339" xr:uid="{2AB0E67D-8F5C-4F58-A4CF-EE28F274DCF0}"/>
    <cellStyle name="Normal 3 20 2 6 3" xfId="20340" xr:uid="{FBAD0C58-1EFF-4393-BF02-8B88EA734B31}"/>
    <cellStyle name="Normal 3 20 2 7" xfId="20341" xr:uid="{072A1341-D7AB-4E9C-A0AC-AC2B9CEC8908}"/>
    <cellStyle name="Normal 3 20 2 7 2" xfId="20342" xr:uid="{B3D1F3B6-7B95-4FC1-859E-608BB946EBE1}"/>
    <cellStyle name="Normal 3 20 2 8" xfId="20343" xr:uid="{9F2C8257-AA39-4029-A588-E1E656B678FE}"/>
    <cellStyle name="Normal 3 20 2 9" xfId="56509" xr:uid="{4ADBC2E0-8577-45A7-AE00-94B577225E27}"/>
    <cellStyle name="Normal 3 20 2_15NS" xfId="20344" xr:uid="{7920ABEA-480E-44AC-BFE9-9794360412E5}"/>
    <cellStyle name="Normal 3 20 3" xfId="20345" xr:uid="{58D33FFA-9A2D-4730-BA3C-E460B98D377F}"/>
    <cellStyle name="Normal 3 20 3 2" xfId="20346" xr:uid="{2D319234-44CC-4293-BA6D-13ECC6B414B6}"/>
    <cellStyle name="Normal 3 20 3 2 2" xfId="20347" xr:uid="{2430D40E-2C18-41B6-9920-78156C14A0BD}"/>
    <cellStyle name="Normal 3 20 3 2 2 2" xfId="20348" xr:uid="{61C737E9-4872-49C7-BF5B-62D470BE39CE}"/>
    <cellStyle name="Normal 3 20 3 2 3" xfId="20349" xr:uid="{A8925076-74CE-43F0-8018-698621AF6EE1}"/>
    <cellStyle name="Normal 3 20 3 3" xfId="20350" xr:uid="{778ECE2D-2952-4EF3-B153-CBF873E6F526}"/>
    <cellStyle name="Normal 3 20 3 3 2" xfId="20351" xr:uid="{BFD54C2F-133C-411E-8BE3-60245D2DFB29}"/>
    <cellStyle name="Normal 3 20 3 3 2 2" xfId="20352" xr:uid="{6724D0D6-5D1B-4EFF-8421-05B79FA679A5}"/>
    <cellStyle name="Normal 3 20 3 3 3" xfId="20353" xr:uid="{C69F9B14-4FF1-480C-A49D-C211168206E4}"/>
    <cellStyle name="Normal 3 20 3 4" xfId="20354" xr:uid="{53E88FD0-7964-4170-B254-D5827F596698}"/>
    <cellStyle name="Normal 3 20 3 4 2" xfId="20355" xr:uid="{A4295FD6-6E3C-4CCB-B6F2-226F61D721C8}"/>
    <cellStyle name="Normal 3 20 3 5" xfId="20356" xr:uid="{116F9CDA-D19A-4FAA-BE70-796CD66E6669}"/>
    <cellStyle name="Normal 3 20 4" xfId="20357" xr:uid="{928E7397-6B04-410E-A1D3-ABA349EA9910}"/>
    <cellStyle name="Normal 3 20 4 2" xfId="20358" xr:uid="{4F59E972-B5BF-4807-9140-679574BAAF13}"/>
    <cellStyle name="Normal 3 20 4 2 2" xfId="20359" xr:uid="{015B1707-7054-4D27-BE82-DEC4E1C67B7C}"/>
    <cellStyle name="Normal 3 20 4 2 2 2" xfId="20360" xr:uid="{DCF2C879-E2FE-439D-8F73-D3C907D3234B}"/>
    <cellStyle name="Normal 3 20 4 2 3" xfId="20361" xr:uid="{25A520EF-5C1F-486D-8E92-AB772EFB1378}"/>
    <cellStyle name="Normal 3 20 4 3" xfId="20362" xr:uid="{ED30B07B-7D53-4FB3-A24D-069AFE6ABD4B}"/>
    <cellStyle name="Normal 3 20 4 3 2" xfId="20363" xr:uid="{85CCD0B4-BC07-4F2A-B4D8-CA10F1472A13}"/>
    <cellStyle name="Normal 3 20 4 3 2 2" xfId="20364" xr:uid="{C2AC6A1D-4A33-4D57-AF19-369553BF13AB}"/>
    <cellStyle name="Normal 3 20 4 3 3" xfId="20365" xr:uid="{782A5CE8-8EE0-4EFC-A3E5-1698B6A2BEB5}"/>
    <cellStyle name="Normal 3 20 4 4" xfId="20366" xr:uid="{E90AF5A8-06B5-4A99-A610-38C9F9D32DE9}"/>
    <cellStyle name="Normal 3 20 4 4 2" xfId="20367" xr:uid="{4FCE99CE-B673-43F5-9ED9-01AE0248DE79}"/>
    <cellStyle name="Normal 3 20 4 5" xfId="20368" xr:uid="{25DB8BB4-6F62-4B43-88D3-08BBFB450AA4}"/>
    <cellStyle name="Normal 3 20 5" xfId="20369" xr:uid="{7229298A-DC57-4FC6-AFA5-F9B1B49E7FFE}"/>
    <cellStyle name="Normal 3 20 5 2" xfId="20370" xr:uid="{E7DAD0E5-2FA5-40C0-8CC5-9E859B8F5829}"/>
    <cellStyle name="Normal 3 20 5 2 2" xfId="20371" xr:uid="{578CF58D-8B3F-45FD-9217-B2964732910B}"/>
    <cellStyle name="Normal 3 20 5 2 2 2" xfId="20372" xr:uid="{66E462EF-EC0E-4A39-882C-18DEDC5A1BEC}"/>
    <cellStyle name="Normal 3 20 5 2 3" xfId="20373" xr:uid="{62CD4270-34F7-4076-A4CA-184A7537B1CF}"/>
    <cellStyle name="Normal 3 20 5 3" xfId="20374" xr:uid="{AA3E12CE-83D2-4192-85D4-4875ADC67DC6}"/>
    <cellStyle name="Normal 3 20 5 3 2" xfId="20375" xr:uid="{6FA52FF9-82D4-4637-9680-A487166721EA}"/>
    <cellStyle name="Normal 3 20 5 3 2 2" xfId="20376" xr:uid="{AC3B7148-9FB6-4D08-9C77-D7F5ABC666B9}"/>
    <cellStyle name="Normal 3 20 5 3 3" xfId="20377" xr:uid="{314E96DD-575C-4D9C-9545-FDC2342D3FFE}"/>
    <cellStyle name="Normal 3 20 5 4" xfId="20378" xr:uid="{C814A51E-8B2D-461F-A1EE-AD5AF4EBEA6D}"/>
    <cellStyle name="Normal 3 20 5 4 2" xfId="20379" xr:uid="{9B439B3F-185D-4005-A67A-8CCCF3AF1677}"/>
    <cellStyle name="Normal 3 20 5 5" xfId="20380" xr:uid="{09A3E78E-97B5-4D55-8321-87F1A8D88909}"/>
    <cellStyle name="Normal 3 20 6" xfId="20381" xr:uid="{42405425-DC50-4EF0-A8F6-A0A609E0E897}"/>
    <cellStyle name="Normal 3 20 6 2" xfId="20382" xr:uid="{E434D1FE-6A56-4130-97C3-5E1522987945}"/>
    <cellStyle name="Normal 3 20 6 2 2" xfId="20383" xr:uid="{C03EEE7B-78B4-4B55-982C-9BAAB601A007}"/>
    <cellStyle name="Normal 3 20 6 3" xfId="20384" xr:uid="{C0EB2709-8FEF-4BFF-B94A-1DB47D21DE86}"/>
    <cellStyle name="Normal 3 20 7" xfId="20385" xr:uid="{7004C853-9C9E-4964-94A3-1C2B4FA9B59C}"/>
    <cellStyle name="Normal 3 20 7 2" xfId="20386" xr:uid="{932FD5FF-7D9B-46F8-B674-27B575827FA7}"/>
    <cellStyle name="Normal 3 20 7 2 2" xfId="20387" xr:uid="{C47B4717-4409-41CA-96CD-7C75DBB88B20}"/>
    <cellStyle name="Normal 3 20 7 3" xfId="20388" xr:uid="{4D554175-724D-4AC4-B42D-3DB427645021}"/>
    <cellStyle name="Normal 3 20 8" xfId="20389" xr:uid="{844CA781-D7E9-474A-B6C2-7508A46A9414}"/>
    <cellStyle name="Normal 3 20 8 2" xfId="20390" xr:uid="{984CDBE0-7E18-4A34-8CBE-679C72FD07E9}"/>
    <cellStyle name="Normal 3 20 9" xfId="20391" xr:uid="{C73A7E07-F4D8-4B69-B72E-41A2B75839BC}"/>
    <cellStyle name="Normal 3 20_05DS" xfId="20392" xr:uid="{888346AB-538B-4313-A3BB-08FDF43912B6}"/>
    <cellStyle name="Normal 3 200" xfId="20393" xr:uid="{90913611-AA2A-4CB8-B0B5-5E07569B1858}"/>
    <cellStyle name="Normal 3 200 2" xfId="20394" xr:uid="{6B4ABA7A-9B41-475A-B8F5-EA7B31215B51}"/>
    <cellStyle name="Normal 3 200 2 2" xfId="20395" xr:uid="{D4A33394-1D2D-43E3-A806-84ECF516006A}"/>
    <cellStyle name="Normal 3 200 2 2 2" xfId="20396" xr:uid="{96DA68C8-F0BC-4B95-B638-C05688FB1017}"/>
    <cellStyle name="Normal 3 200 2 2 2 2" xfId="20397" xr:uid="{66CBDD1B-3220-47EE-9D35-9E6197748770}"/>
    <cellStyle name="Normal 3 200 2 2 2 2 2" xfId="20398" xr:uid="{E96471EB-1E3F-4E9E-ACA9-5D3A0C7F9854}"/>
    <cellStyle name="Normal 3 200 2 2 2 3" xfId="20399" xr:uid="{1E9C500E-D9EC-4FBD-9042-A51BEF7AB8BF}"/>
    <cellStyle name="Normal 3 200 2 2 3" xfId="20400" xr:uid="{5BCEB8C1-5B4D-410B-92F2-4194DC5A083F}"/>
    <cellStyle name="Normal 3 200 2 2 3 2" xfId="20401" xr:uid="{4B1DA1B1-7DF2-429C-98A3-9D22DFFF6117}"/>
    <cellStyle name="Normal 3 200 2 2 3 2 2" xfId="20402" xr:uid="{55DC76B1-D7A8-450C-9909-ED2C361C1E27}"/>
    <cellStyle name="Normal 3 200 2 2 3 3" xfId="20403" xr:uid="{8521A4C2-FB3E-4CCB-B3AA-5B051ECA6D4F}"/>
    <cellStyle name="Normal 3 200 2 2 4" xfId="20404" xr:uid="{46BB0C98-CCAA-4423-8346-70534CB81BA9}"/>
    <cellStyle name="Normal 3 200 2 2 4 2" xfId="20405" xr:uid="{FC19A0E0-B758-403D-89E1-ED292B6BDA34}"/>
    <cellStyle name="Normal 3 200 2 2 5" xfId="20406" xr:uid="{CB180EC0-E252-4F05-9D4F-8C3BB53A8BD5}"/>
    <cellStyle name="Normal 3 200 2 3" xfId="20407" xr:uid="{3311AFBF-AC7C-4165-900B-2D5CEED05D7A}"/>
    <cellStyle name="Normal 3 200 2 3 2" xfId="20408" xr:uid="{F6BFDD3A-DDCF-4541-AC7E-85B73DC37956}"/>
    <cellStyle name="Normal 3 200 2 3 2 2" xfId="20409" xr:uid="{A0015F6D-8651-4908-9BEE-6AFE797FAA92}"/>
    <cellStyle name="Normal 3 200 2 3 2 2 2" xfId="20410" xr:uid="{C385C75D-0846-4779-A301-AB3929FB1EAF}"/>
    <cellStyle name="Normal 3 200 2 3 2 3" xfId="20411" xr:uid="{5A08A19B-D120-444C-936A-B0CBA90376A1}"/>
    <cellStyle name="Normal 3 200 2 3 3" xfId="20412" xr:uid="{FDFC5B6D-F31A-4E1F-84A7-F28994AECCEE}"/>
    <cellStyle name="Normal 3 200 2 3 3 2" xfId="20413" xr:uid="{965138AD-D63F-42D8-B163-DE87979C411B}"/>
    <cellStyle name="Normal 3 200 2 3 3 2 2" xfId="20414" xr:uid="{92108999-668E-49A6-B6D6-3C289FE1AC8D}"/>
    <cellStyle name="Normal 3 200 2 3 3 3" xfId="20415" xr:uid="{F905164F-5084-496B-8576-99BA94FDA84F}"/>
    <cellStyle name="Normal 3 200 2 3 4" xfId="20416" xr:uid="{86B19FA1-AED5-4B25-B2AC-6E21E8D029D0}"/>
    <cellStyle name="Normal 3 200 2 3 4 2" xfId="20417" xr:uid="{AF7E4422-EA34-4619-A1F6-5251A9A7599B}"/>
    <cellStyle name="Normal 3 200 2 3 5" xfId="20418" xr:uid="{64FA2FA5-366C-4829-9F8D-C243B3FA5B19}"/>
    <cellStyle name="Normal 3 200 2 4" xfId="20419" xr:uid="{EB9BEA4C-D189-48C9-B022-0F557061BE2A}"/>
    <cellStyle name="Normal 3 200 2 4 2" xfId="20420" xr:uid="{3AC3D4D0-CA4F-4B67-9244-E79A58D05354}"/>
    <cellStyle name="Normal 3 200 2 4 2 2" xfId="20421" xr:uid="{5DD95319-BC72-42AF-8D75-E0502CB68102}"/>
    <cellStyle name="Normal 3 200 2 4 2 2 2" xfId="20422" xr:uid="{0D26433B-25C8-4F0A-88EB-0B13BEF07158}"/>
    <cellStyle name="Normal 3 200 2 4 2 3" xfId="20423" xr:uid="{9D3658EF-1478-4DA4-9985-0C4255D8476C}"/>
    <cellStyle name="Normal 3 200 2 4 3" xfId="20424" xr:uid="{9F5F2C1F-45C2-4E94-A1C8-CE5ECD3C6CA6}"/>
    <cellStyle name="Normal 3 200 2 4 3 2" xfId="20425" xr:uid="{277F36B0-EDD7-4409-A7FB-C9BB6C16C187}"/>
    <cellStyle name="Normal 3 200 2 4 3 2 2" xfId="20426" xr:uid="{55693B9D-0F99-438C-8CA8-1682B01063C3}"/>
    <cellStyle name="Normal 3 200 2 4 3 3" xfId="20427" xr:uid="{14B01EA8-FA05-4463-B15F-50FDD80722FD}"/>
    <cellStyle name="Normal 3 200 2 4 4" xfId="20428" xr:uid="{82F54068-5B25-4372-9543-9F7A5DF99DD8}"/>
    <cellStyle name="Normal 3 200 2 4 4 2" xfId="20429" xr:uid="{2E8D458F-5DE5-4193-A870-DE1622B1556A}"/>
    <cellStyle name="Normal 3 200 2 4 5" xfId="20430" xr:uid="{9923113B-9F5E-4C60-AA6F-6426306A9B5A}"/>
    <cellStyle name="Normal 3 200 2 5" xfId="20431" xr:uid="{4B280411-539E-487F-BE48-CF5B36655059}"/>
    <cellStyle name="Normal 3 200 2 5 2" xfId="20432" xr:uid="{F410F084-A566-42CB-8F15-3AEBFD6AD7E4}"/>
    <cellStyle name="Normal 3 200 2 5 2 2" xfId="20433" xr:uid="{267C87A2-7380-4660-8050-85AF4F4A8ECE}"/>
    <cellStyle name="Normal 3 200 2 5 3" xfId="20434" xr:uid="{540D12DE-0DBE-4E9C-BF25-CE72CB3B4801}"/>
    <cellStyle name="Normal 3 200 2 6" xfId="20435" xr:uid="{BA979C7D-4AEE-4B6C-9407-3902021EC951}"/>
    <cellStyle name="Normal 3 200 2 6 2" xfId="20436" xr:uid="{432E2E78-59F7-41EA-A193-04D726AF62E3}"/>
    <cellStyle name="Normal 3 200 2 6 2 2" xfId="20437" xr:uid="{5FEE6157-8830-482C-9544-893A2826A2ED}"/>
    <cellStyle name="Normal 3 200 2 6 3" xfId="20438" xr:uid="{3E646685-7C8B-497C-84EF-4298C94F50C7}"/>
    <cellStyle name="Normal 3 200 2 7" xfId="20439" xr:uid="{FADF65EC-4E79-4576-B0FA-C8667D7C2901}"/>
    <cellStyle name="Normal 3 200 2 7 2" xfId="20440" xr:uid="{4428EF6F-4AFB-41BE-BF72-24EB2235750D}"/>
    <cellStyle name="Normal 3 200 2 8" xfId="20441" xr:uid="{FEEF4578-6799-476B-A57F-A58B590201D1}"/>
    <cellStyle name="Normal 3 200 2_15NS" xfId="20442" xr:uid="{90ADA376-AC75-47B0-9461-5462D181C781}"/>
    <cellStyle name="Normal 3 200 3" xfId="20443" xr:uid="{4E86ADE7-5494-48A1-B94F-BF4A38A58A9E}"/>
    <cellStyle name="Normal 3 200 3 2" xfId="20444" xr:uid="{4632BFBC-9AD9-459C-A144-B03E7AC93BBF}"/>
    <cellStyle name="Normal 3 200 3 2 2" xfId="20445" xr:uid="{89986D73-B5AA-4BF9-925D-614B5EF31E59}"/>
    <cellStyle name="Normal 3 200 3 2 2 2" xfId="20446" xr:uid="{77F5F2E1-970D-4788-9307-A3BDF17DBF6A}"/>
    <cellStyle name="Normal 3 200 3 2 3" xfId="20447" xr:uid="{3666BE5B-0DD2-4D47-8857-275142DD40CA}"/>
    <cellStyle name="Normal 3 200 3 3" xfId="20448" xr:uid="{44EDB8DB-D464-4743-A2D2-A580A07B9EE2}"/>
    <cellStyle name="Normal 3 200 3 3 2" xfId="20449" xr:uid="{9BD4FE10-963E-42DB-A2D7-6DFEDD1C564F}"/>
    <cellStyle name="Normal 3 200 3 3 2 2" xfId="20450" xr:uid="{8933137C-AEE2-4072-9786-4844CEA2A19B}"/>
    <cellStyle name="Normal 3 200 3 3 3" xfId="20451" xr:uid="{BB6B32F4-6635-4294-B7E4-00AE3307F21C}"/>
    <cellStyle name="Normal 3 200 3 4" xfId="20452" xr:uid="{AB03F824-945E-45F4-AD5D-30DD8E1A1E42}"/>
    <cellStyle name="Normal 3 200 3 4 2" xfId="20453" xr:uid="{1825DF06-B4B6-436A-8B55-1270459ADFCF}"/>
    <cellStyle name="Normal 3 200 3 5" xfId="20454" xr:uid="{EBA492E6-30B3-4146-91C9-EFBC11DEF336}"/>
    <cellStyle name="Normal 3 200 4" xfId="20455" xr:uid="{7629327F-587D-4B42-9779-840144C3975E}"/>
    <cellStyle name="Normal 3 200 4 2" xfId="20456" xr:uid="{EAAFBADA-A65E-4766-8DCD-658ADC7D90F3}"/>
    <cellStyle name="Normal 3 200 4 2 2" xfId="20457" xr:uid="{DDAE78DE-518C-4B2C-83F5-E2A42D089BEB}"/>
    <cellStyle name="Normal 3 200 4 2 2 2" xfId="20458" xr:uid="{8EFCB048-D3E0-4CA1-ABCC-05EC85B9E9D9}"/>
    <cellStyle name="Normal 3 200 4 2 3" xfId="20459" xr:uid="{CD84ED20-6060-4B37-9B32-188E0C4D05F6}"/>
    <cellStyle name="Normal 3 200 4 3" xfId="20460" xr:uid="{63BC2446-0F15-432E-8442-62192736299E}"/>
    <cellStyle name="Normal 3 200 4 3 2" xfId="20461" xr:uid="{A301AF4C-C75E-46EB-A216-6F7B2E543428}"/>
    <cellStyle name="Normal 3 200 4 3 2 2" xfId="20462" xr:uid="{F4D03544-9A39-452E-8CB0-F609A63B2869}"/>
    <cellStyle name="Normal 3 200 4 3 3" xfId="20463" xr:uid="{AA391D4D-5E6B-4701-9439-B6055FEAF1EA}"/>
    <cellStyle name="Normal 3 200 4 4" xfId="20464" xr:uid="{3C2BC4EC-0410-46C3-A181-96B8438C6F64}"/>
    <cellStyle name="Normal 3 200 4 4 2" xfId="20465" xr:uid="{81AB6E06-17BE-487A-A280-EA9FB5AFDFF2}"/>
    <cellStyle name="Normal 3 200 4 5" xfId="20466" xr:uid="{C0C5B186-8C25-40FD-A834-AE7E80F5A65F}"/>
    <cellStyle name="Normal 3 200 5" xfId="20467" xr:uid="{B9498368-410D-483D-B836-EE46FF422046}"/>
    <cellStyle name="Normal 3 200 5 2" xfId="20468" xr:uid="{8CEED5CE-12D5-4C08-B618-7A113F4A1537}"/>
    <cellStyle name="Normal 3 200 5 2 2" xfId="20469" xr:uid="{3480EE43-3284-4AF0-A5E9-38E3E7C07C65}"/>
    <cellStyle name="Normal 3 200 5 2 2 2" xfId="20470" xr:uid="{5022717B-E613-4454-ACD6-C27749C9BDFC}"/>
    <cellStyle name="Normal 3 200 5 2 3" xfId="20471" xr:uid="{B4D682EB-0DF4-47C1-A686-9639BAC64647}"/>
    <cellStyle name="Normal 3 200 5 3" xfId="20472" xr:uid="{6B93A9CE-B392-4089-962D-76BEFB222DEE}"/>
    <cellStyle name="Normal 3 200 5 3 2" xfId="20473" xr:uid="{A859381B-A0A5-4F45-AF1E-82A881154101}"/>
    <cellStyle name="Normal 3 200 5 3 2 2" xfId="20474" xr:uid="{25E0E948-30BE-499B-9CAF-83B4D0F4B1CE}"/>
    <cellStyle name="Normal 3 200 5 3 3" xfId="20475" xr:uid="{3F7D39DB-3835-4B06-B23E-A3828A1ED5F5}"/>
    <cellStyle name="Normal 3 200 5 4" xfId="20476" xr:uid="{55ABE67F-4221-4651-A9FF-B8EC39660884}"/>
    <cellStyle name="Normal 3 200 5 4 2" xfId="20477" xr:uid="{B9AC31A3-4A73-4BCC-9CAA-EBAD35E28B10}"/>
    <cellStyle name="Normal 3 200 5 5" xfId="20478" xr:uid="{3830BE4E-6468-4C16-8180-01E97498EB7C}"/>
    <cellStyle name="Normal 3 200 6" xfId="20479" xr:uid="{ACEA61CA-7A8E-4892-BF13-C26F288F4672}"/>
    <cellStyle name="Normal 3 200 6 2" xfId="20480" xr:uid="{C5D18FE8-E607-4A55-B9B6-E315C902EE58}"/>
    <cellStyle name="Normal 3 200 6 2 2" xfId="20481" xr:uid="{51E7BA90-A320-4B88-A728-B0A9242904C2}"/>
    <cellStyle name="Normal 3 200 6 3" xfId="20482" xr:uid="{8B46E3C1-D608-4B96-9495-EA6B159294AD}"/>
    <cellStyle name="Normal 3 200 7" xfId="20483" xr:uid="{D91F53FA-7FB5-4127-92C2-014E3FB72356}"/>
    <cellStyle name="Normal 3 200 7 2" xfId="20484" xr:uid="{F63F4490-8E5D-42B7-89D2-137BB151EA46}"/>
    <cellStyle name="Normal 3 200 7 2 2" xfId="20485" xr:uid="{445E842D-8733-4A9C-AA3D-695A3E55AA93}"/>
    <cellStyle name="Normal 3 200 7 3" xfId="20486" xr:uid="{7BCAF8A9-A14F-4D1C-9A38-2F5D0D466373}"/>
    <cellStyle name="Normal 3 200 8" xfId="20487" xr:uid="{2B9225A7-54C1-44AB-A1D5-1AF7D7113599}"/>
    <cellStyle name="Normal 3 200 8 2" xfId="20488" xr:uid="{184FE308-DC15-4FC9-A29F-DED5463CFB39}"/>
    <cellStyle name="Normal 3 200 9" xfId="20489" xr:uid="{9536304C-4117-4BC6-8443-00C7B05554EF}"/>
    <cellStyle name="Normal 3 200_05DS" xfId="20490" xr:uid="{C3588519-03D8-406E-9BBE-BC8FF9BDC335}"/>
    <cellStyle name="Normal 3 201" xfId="20491" xr:uid="{32695E82-D61E-441E-8755-1FAE098DCE09}"/>
    <cellStyle name="Normal 3 201 2" xfId="20492" xr:uid="{17BD6949-7B5F-40AE-9368-C0958CDF78E3}"/>
    <cellStyle name="Normal 3 201 2 2" xfId="20493" xr:uid="{3F055B29-3C10-403B-85C2-6A03CF57210E}"/>
    <cellStyle name="Normal 3 201 2 2 2" xfId="20494" xr:uid="{4055EAF5-277F-408F-BCF9-2BC232016764}"/>
    <cellStyle name="Normal 3 201 2 2 2 2" xfId="20495" xr:uid="{4DB9095E-E4B7-4260-BF24-929DF61A2B90}"/>
    <cellStyle name="Normal 3 201 2 2 2 2 2" xfId="20496" xr:uid="{3538C13A-1F5D-41B6-9929-F673C96E2EE8}"/>
    <cellStyle name="Normal 3 201 2 2 2 3" xfId="20497" xr:uid="{269D940B-AE84-4C17-9409-DD980FCDD0E1}"/>
    <cellStyle name="Normal 3 201 2 2 3" xfId="20498" xr:uid="{9483A8DD-7D27-491C-AA85-3CDF73232E0D}"/>
    <cellStyle name="Normal 3 201 2 2 3 2" xfId="20499" xr:uid="{6F922F0E-F520-4118-9A9C-45BF52093FFE}"/>
    <cellStyle name="Normal 3 201 2 2 3 2 2" xfId="20500" xr:uid="{443188C1-DA3D-44AA-A473-98C68BAFB7CF}"/>
    <cellStyle name="Normal 3 201 2 2 3 3" xfId="20501" xr:uid="{8A9C477E-2477-460C-8A36-CF92CE3C0A83}"/>
    <cellStyle name="Normal 3 201 2 2 4" xfId="20502" xr:uid="{07E8F401-F04F-4D0C-9C5D-A284CE41333C}"/>
    <cellStyle name="Normal 3 201 2 2 4 2" xfId="20503" xr:uid="{A532625A-11AD-4ED5-9A96-B10C0B5CEF41}"/>
    <cellStyle name="Normal 3 201 2 2 5" xfId="20504" xr:uid="{150D54E7-B1DC-4091-B79F-8EABB4C2EF48}"/>
    <cellStyle name="Normal 3 201 2 3" xfId="20505" xr:uid="{17F1ED8E-DC82-4A9E-A04E-97D77E8029CE}"/>
    <cellStyle name="Normal 3 201 2 3 2" xfId="20506" xr:uid="{50968754-1046-420C-AD03-66E8A28FD914}"/>
    <cellStyle name="Normal 3 201 2 3 2 2" xfId="20507" xr:uid="{D13721A2-A631-49C4-85FD-A63F8AB3698F}"/>
    <cellStyle name="Normal 3 201 2 3 2 2 2" xfId="20508" xr:uid="{509380CB-4964-40B2-80BF-080E3C275A69}"/>
    <cellStyle name="Normal 3 201 2 3 2 3" xfId="20509" xr:uid="{7315FFA2-B5F8-4447-9AC6-F296C49F16A5}"/>
    <cellStyle name="Normal 3 201 2 3 3" xfId="20510" xr:uid="{09F18476-0D9B-4E8B-8F05-3EB7F0274DF4}"/>
    <cellStyle name="Normal 3 201 2 3 3 2" xfId="20511" xr:uid="{47D31DEB-83C4-4CB7-9F1B-9E0289514387}"/>
    <cellStyle name="Normal 3 201 2 3 3 2 2" xfId="20512" xr:uid="{2BEFF638-73A5-4BBB-B9FD-399E4409BBD7}"/>
    <cellStyle name="Normal 3 201 2 3 3 3" xfId="20513" xr:uid="{7F36D4BC-B330-4052-9F1F-20A60E7E55E8}"/>
    <cellStyle name="Normal 3 201 2 3 4" xfId="20514" xr:uid="{4BD7F10A-B058-4982-9089-C43820F3CE14}"/>
    <cellStyle name="Normal 3 201 2 3 4 2" xfId="20515" xr:uid="{6D908EAB-917C-4D95-B84D-BF15BD636654}"/>
    <cellStyle name="Normal 3 201 2 3 5" xfId="20516" xr:uid="{17D9D2BD-3743-48E7-87E7-FF30A1F3F2D4}"/>
    <cellStyle name="Normal 3 201 2 4" xfId="20517" xr:uid="{353D24A9-37F9-4B7F-BC20-134628DB1C8E}"/>
    <cellStyle name="Normal 3 201 2 4 2" xfId="20518" xr:uid="{E8407C5C-7100-4D56-9DF8-C877C2E9E621}"/>
    <cellStyle name="Normal 3 201 2 4 2 2" xfId="20519" xr:uid="{00604C7E-92AD-4513-80AA-468CC377F9D8}"/>
    <cellStyle name="Normal 3 201 2 4 2 2 2" xfId="20520" xr:uid="{D191C3AE-65B6-4423-B25C-5C61E9D08AE9}"/>
    <cellStyle name="Normal 3 201 2 4 2 3" xfId="20521" xr:uid="{FD9247EA-9728-4907-B505-BE6059DB2BCB}"/>
    <cellStyle name="Normal 3 201 2 4 3" xfId="20522" xr:uid="{2E0A106E-B983-4B69-B848-95FEC2D5CCE5}"/>
    <cellStyle name="Normal 3 201 2 4 3 2" xfId="20523" xr:uid="{68E1AE81-42CF-4215-9507-F40B72C13BE5}"/>
    <cellStyle name="Normal 3 201 2 4 3 2 2" xfId="20524" xr:uid="{4AE69591-936C-4803-9AF8-6ACDC055F07B}"/>
    <cellStyle name="Normal 3 201 2 4 3 3" xfId="20525" xr:uid="{B9AB51B4-4681-407D-BB1B-73CFA423ACAF}"/>
    <cellStyle name="Normal 3 201 2 4 4" xfId="20526" xr:uid="{A5EB372C-D480-4552-B439-1CB3DDB1B60C}"/>
    <cellStyle name="Normal 3 201 2 4 4 2" xfId="20527" xr:uid="{BC96A1AB-4DDD-446C-A3E9-0882455F0E90}"/>
    <cellStyle name="Normal 3 201 2 4 5" xfId="20528" xr:uid="{449FE15C-C33B-4609-898F-6BDC0F69F6DE}"/>
    <cellStyle name="Normal 3 201 2 5" xfId="20529" xr:uid="{74283402-9670-4A74-8964-89060630E645}"/>
    <cellStyle name="Normal 3 201 2 5 2" xfId="20530" xr:uid="{36164D57-AFDC-4C14-873E-F6947362C3F3}"/>
    <cellStyle name="Normal 3 201 2 5 2 2" xfId="20531" xr:uid="{BCC88F0E-DA54-4C08-9ADA-5BF78683469E}"/>
    <cellStyle name="Normal 3 201 2 5 3" xfId="20532" xr:uid="{36D834F7-0355-4493-A26D-7EC16A80EA8F}"/>
    <cellStyle name="Normal 3 201 2 6" xfId="20533" xr:uid="{697C5956-0EDC-4E82-B478-19B40D886F4B}"/>
    <cellStyle name="Normal 3 201 2 6 2" xfId="20534" xr:uid="{1DE2B9A1-DF16-45C2-8552-4ECDAA592033}"/>
    <cellStyle name="Normal 3 201 2 6 2 2" xfId="20535" xr:uid="{C338125B-07F4-4776-8D0F-6217C51C5EF2}"/>
    <cellStyle name="Normal 3 201 2 6 3" xfId="20536" xr:uid="{78423F9A-F95D-4B23-8747-A3CD9EC206F4}"/>
    <cellStyle name="Normal 3 201 2 7" xfId="20537" xr:uid="{5BD2E7F2-674A-476C-8F9F-A8E937E3FC76}"/>
    <cellStyle name="Normal 3 201 2 7 2" xfId="20538" xr:uid="{52ADCB6E-5F8E-49BB-8B89-FDC9A54DD30A}"/>
    <cellStyle name="Normal 3 201 2 8" xfId="20539" xr:uid="{9A61DB21-EA5F-41ED-902B-2F8A41FC1661}"/>
    <cellStyle name="Normal 3 201 2_15NS" xfId="20540" xr:uid="{E16018D1-9206-4D9F-A36A-BEB0C33691AE}"/>
    <cellStyle name="Normal 3 201 3" xfId="20541" xr:uid="{A424204E-D7A8-48F7-8D2B-3213ED7F9633}"/>
    <cellStyle name="Normal 3 201 3 2" xfId="20542" xr:uid="{A397A8F8-E2C1-43BE-B209-BAD234642C35}"/>
    <cellStyle name="Normal 3 201 3 2 2" xfId="20543" xr:uid="{CB19251E-F743-4EBA-AFE7-3C532D4E3E61}"/>
    <cellStyle name="Normal 3 201 3 2 2 2" xfId="20544" xr:uid="{67A5BFFE-3275-4779-8992-64F9B23A9C68}"/>
    <cellStyle name="Normal 3 201 3 2 3" xfId="20545" xr:uid="{089ED475-91B0-46E9-8938-5C3D92F42E46}"/>
    <cellStyle name="Normal 3 201 3 3" xfId="20546" xr:uid="{F4FECC18-B1C0-49E0-8098-74341B981956}"/>
    <cellStyle name="Normal 3 201 3 3 2" xfId="20547" xr:uid="{A06B3902-E9F2-46BB-8944-5B860607B9C0}"/>
    <cellStyle name="Normal 3 201 3 3 2 2" xfId="20548" xr:uid="{56B87FDF-2FE7-4DF7-9328-7D62F950EDD7}"/>
    <cellStyle name="Normal 3 201 3 3 3" xfId="20549" xr:uid="{B6E3B7D9-FF23-4BFE-B5AB-699FA3F26D3B}"/>
    <cellStyle name="Normal 3 201 3 4" xfId="20550" xr:uid="{DEAE3994-E9E0-45D7-A785-2B2D3139E246}"/>
    <cellStyle name="Normal 3 201 3 4 2" xfId="20551" xr:uid="{56AD97C8-0E1B-4C8C-B6AA-96599DD364C4}"/>
    <cellStyle name="Normal 3 201 3 5" xfId="20552" xr:uid="{C24849F2-8758-409D-85CB-E5D75E694CA6}"/>
    <cellStyle name="Normal 3 201 4" xfId="20553" xr:uid="{7E6248F3-5844-40EC-8176-181CDE281C2A}"/>
    <cellStyle name="Normal 3 201 4 2" xfId="20554" xr:uid="{FA72CA17-ABC7-4157-A9E9-9DAF93A20DE5}"/>
    <cellStyle name="Normal 3 201 4 2 2" xfId="20555" xr:uid="{2A2BB177-3BF7-4DEB-8A38-326C4611D9DF}"/>
    <cellStyle name="Normal 3 201 4 2 2 2" xfId="20556" xr:uid="{59E6B2A5-4961-45E9-8136-EAF2A2BC81BF}"/>
    <cellStyle name="Normal 3 201 4 2 3" xfId="20557" xr:uid="{8EEF8140-9E84-4D9B-A529-21C9EF2F03B2}"/>
    <cellStyle name="Normal 3 201 4 3" xfId="20558" xr:uid="{CADD16A2-8761-4D63-B2C8-1183C856DC2D}"/>
    <cellStyle name="Normal 3 201 4 3 2" xfId="20559" xr:uid="{78D4F297-2447-4FE0-B321-1537068024F7}"/>
    <cellStyle name="Normal 3 201 4 3 2 2" xfId="20560" xr:uid="{B26D7521-1E6C-490F-8E10-BBE62A4BA6C6}"/>
    <cellStyle name="Normal 3 201 4 3 3" xfId="20561" xr:uid="{8FD7AED5-3FA9-4D10-9765-F6FB1D2C8A66}"/>
    <cellStyle name="Normal 3 201 4 4" xfId="20562" xr:uid="{0AD3BAE9-F635-42BF-8315-3DC3D9103FF5}"/>
    <cellStyle name="Normal 3 201 4 4 2" xfId="20563" xr:uid="{4E775177-F416-4501-ADB4-BF9331509C4C}"/>
    <cellStyle name="Normal 3 201 4 5" xfId="20564" xr:uid="{BFA10A8A-A470-4405-829D-8155D159F730}"/>
    <cellStyle name="Normal 3 201 5" xfId="20565" xr:uid="{A1733B21-7687-40B7-8CAA-B7B009E45C4E}"/>
    <cellStyle name="Normal 3 201 5 2" xfId="20566" xr:uid="{4DF14C19-8829-4899-A10C-7F00837027E1}"/>
    <cellStyle name="Normal 3 201 5 2 2" xfId="20567" xr:uid="{418479B4-2E88-4891-B7F4-B7DABFC6DF11}"/>
    <cellStyle name="Normal 3 201 5 2 2 2" xfId="20568" xr:uid="{8119E005-EAF0-4C4C-B745-F053960F5662}"/>
    <cellStyle name="Normal 3 201 5 2 3" xfId="20569" xr:uid="{841B2E88-05C7-496E-8678-28FE2D162C07}"/>
    <cellStyle name="Normal 3 201 5 3" xfId="20570" xr:uid="{496BF247-E362-45DE-A9FD-C4606FCBF39B}"/>
    <cellStyle name="Normal 3 201 5 3 2" xfId="20571" xr:uid="{2CF11E76-67D3-43D2-B0F8-CFB91F2EB679}"/>
    <cellStyle name="Normal 3 201 5 3 2 2" xfId="20572" xr:uid="{BF7C6207-5F54-490D-A871-E3A2CF5A1735}"/>
    <cellStyle name="Normal 3 201 5 3 3" xfId="20573" xr:uid="{2B80E0AF-CA76-45CB-AF58-9DC8A97337E9}"/>
    <cellStyle name="Normal 3 201 5 4" xfId="20574" xr:uid="{830DA680-729C-4B8E-ACEC-2C0129EDF6E1}"/>
    <cellStyle name="Normal 3 201 5 4 2" xfId="20575" xr:uid="{8A658778-367E-495D-ACD9-4531D145C01C}"/>
    <cellStyle name="Normal 3 201 5 5" xfId="20576" xr:uid="{8D4AA742-9EF1-47E5-A7D0-532DE54730C5}"/>
    <cellStyle name="Normal 3 201 6" xfId="20577" xr:uid="{9C5B10B9-151C-4509-98C1-A6B7A97AADF8}"/>
    <cellStyle name="Normal 3 201 6 2" xfId="20578" xr:uid="{295F5AFE-8400-43F4-8A38-DBF17A0F4B65}"/>
    <cellStyle name="Normal 3 201 6 2 2" xfId="20579" xr:uid="{3590F08C-D05F-4A62-B5C6-59CD796A9D16}"/>
    <cellStyle name="Normal 3 201 6 3" xfId="20580" xr:uid="{DDE99C3B-0BE1-492C-BF2C-2AA660DBB7CE}"/>
    <cellStyle name="Normal 3 201 7" xfId="20581" xr:uid="{AB05FC66-E65D-46B7-B46D-75249FB633C0}"/>
    <cellStyle name="Normal 3 201 7 2" xfId="20582" xr:uid="{98265DA0-E6C4-4D34-B6FA-334DB6731B12}"/>
    <cellStyle name="Normal 3 201 7 2 2" xfId="20583" xr:uid="{668F40B1-007A-4D11-8E9F-6F822DE6D44B}"/>
    <cellStyle name="Normal 3 201 7 3" xfId="20584" xr:uid="{9F008319-B010-4906-957D-F239AB9D8476}"/>
    <cellStyle name="Normal 3 201 8" xfId="20585" xr:uid="{A8DA05F5-CEF6-4049-8BED-AFFA57F783A4}"/>
    <cellStyle name="Normal 3 201 8 2" xfId="20586" xr:uid="{12C97C5D-5B21-4886-BB8A-6F0569BD985F}"/>
    <cellStyle name="Normal 3 201 9" xfId="20587" xr:uid="{12A1CB89-D6A2-4050-8559-2C8CAFE62CBA}"/>
    <cellStyle name="Normal 3 201_05DS" xfId="20588" xr:uid="{79C846AA-C4B2-4855-BB0B-4993BCC13AB9}"/>
    <cellStyle name="Normal 3 202" xfId="20589" xr:uid="{35D2F544-3C99-43CD-A406-322692C15A60}"/>
    <cellStyle name="Normal 3 202 2" xfId="20590" xr:uid="{E93BC72D-24C5-4298-9E7E-2C564C786FCE}"/>
    <cellStyle name="Normal 3 202 2 2" xfId="20591" xr:uid="{0AA658CA-D19E-4A91-9B68-AA24F750CEA1}"/>
    <cellStyle name="Normal 3 202 2 2 2" xfId="20592" xr:uid="{D3B70BE9-7EBD-4683-8A61-4E95800443D3}"/>
    <cellStyle name="Normal 3 202 2 2 2 2" xfId="20593" xr:uid="{4707EF8B-B816-4034-AC9A-FE819DFB5C08}"/>
    <cellStyle name="Normal 3 202 2 2 2 2 2" xfId="20594" xr:uid="{F808F72D-F440-42C8-BE5F-FA2B63BAA937}"/>
    <cellStyle name="Normal 3 202 2 2 2 3" xfId="20595" xr:uid="{C273CBCE-3E1D-4646-AFDA-BF082505609D}"/>
    <cellStyle name="Normal 3 202 2 2 3" xfId="20596" xr:uid="{A24F5F84-00AD-4E38-A624-0E8311946B86}"/>
    <cellStyle name="Normal 3 202 2 2 3 2" xfId="20597" xr:uid="{9DF821AE-7B90-4CDC-9185-37900388070B}"/>
    <cellStyle name="Normal 3 202 2 2 3 2 2" xfId="20598" xr:uid="{EB45D531-4033-4FCB-9F9C-6CB3BB7E079E}"/>
    <cellStyle name="Normal 3 202 2 2 3 3" xfId="20599" xr:uid="{96AC815C-102D-4C9E-B32F-D368F4072DA7}"/>
    <cellStyle name="Normal 3 202 2 2 4" xfId="20600" xr:uid="{8649AA7F-6F76-4B2C-B2B8-1A03BD32E357}"/>
    <cellStyle name="Normal 3 202 2 2 4 2" xfId="20601" xr:uid="{927D3760-F494-4AF5-B890-4757FEB59A4C}"/>
    <cellStyle name="Normal 3 202 2 2 5" xfId="20602" xr:uid="{96D5CB07-292E-4036-B80F-4A198BECF39D}"/>
    <cellStyle name="Normal 3 202 2 3" xfId="20603" xr:uid="{C1BCE631-83A6-4F9C-8F37-683FE1449156}"/>
    <cellStyle name="Normal 3 202 2 3 2" xfId="20604" xr:uid="{6D7F3FE2-5DEC-4FEE-B6B1-93FB3A00CD77}"/>
    <cellStyle name="Normal 3 202 2 3 2 2" xfId="20605" xr:uid="{232387E2-22CE-471C-9F9B-E9CCF8F00721}"/>
    <cellStyle name="Normal 3 202 2 3 2 2 2" xfId="20606" xr:uid="{D5B81B6A-EB89-49F3-AD06-DEE3C2D1973E}"/>
    <cellStyle name="Normal 3 202 2 3 2 3" xfId="20607" xr:uid="{BA65F8E3-3CB0-4475-9BA1-28ECB6E890AD}"/>
    <cellStyle name="Normal 3 202 2 3 3" xfId="20608" xr:uid="{6AEA2F9B-A873-418D-9E8A-90F456DEA71F}"/>
    <cellStyle name="Normal 3 202 2 3 3 2" xfId="20609" xr:uid="{E4D7D18D-75A6-40F0-8F18-0CE56F5C71E4}"/>
    <cellStyle name="Normal 3 202 2 3 3 2 2" xfId="20610" xr:uid="{F92571E0-6F92-47BA-A661-A53966903786}"/>
    <cellStyle name="Normal 3 202 2 3 3 3" xfId="20611" xr:uid="{6FE006F5-7DB8-4676-8EA6-AA426F3E7DD6}"/>
    <cellStyle name="Normal 3 202 2 3 4" xfId="20612" xr:uid="{78C37B84-3194-4C2A-964E-5B0A6FE378BC}"/>
    <cellStyle name="Normal 3 202 2 3 4 2" xfId="20613" xr:uid="{3007B085-E6AE-407B-A582-A15070AF288A}"/>
    <cellStyle name="Normal 3 202 2 3 5" xfId="20614" xr:uid="{C8922140-F6FB-4BFE-BC18-34BB892124EE}"/>
    <cellStyle name="Normal 3 202 2 4" xfId="20615" xr:uid="{3A1C45F2-753F-4C38-8010-96C2D65F77AD}"/>
    <cellStyle name="Normal 3 202 2 4 2" xfId="20616" xr:uid="{EDFFEB3D-4C50-4F80-8E41-006BF016CD9E}"/>
    <cellStyle name="Normal 3 202 2 4 2 2" xfId="20617" xr:uid="{601AE090-0A5B-4B5D-81BC-042D20F01BC5}"/>
    <cellStyle name="Normal 3 202 2 4 2 2 2" xfId="20618" xr:uid="{B9B3609E-A53D-49C2-8558-613BADD12A69}"/>
    <cellStyle name="Normal 3 202 2 4 2 3" xfId="20619" xr:uid="{F14C723C-9334-47D2-82A7-8F42464C148F}"/>
    <cellStyle name="Normal 3 202 2 4 3" xfId="20620" xr:uid="{F0BC79F8-FBA8-4EDC-8DBC-0E028D1DEAEA}"/>
    <cellStyle name="Normal 3 202 2 4 3 2" xfId="20621" xr:uid="{E34CD5C1-09E0-4211-9949-A536C6A00CA6}"/>
    <cellStyle name="Normal 3 202 2 4 3 2 2" xfId="20622" xr:uid="{AA07D680-4668-4F97-9230-BDFFBD4CF86C}"/>
    <cellStyle name="Normal 3 202 2 4 3 3" xfId="20623" xr:uid="{217B762B-1B2D-4F90-B93A-9F7E3818366E}"/>
    <cellStyle name="Normal 3 202 2 4 4" xfId="20624" xr:uid="{415C7C9E-574C-4576-9D4B-4A15C3FF7EC5}"/>
    <cellStyle name="Normal 3 202 2 4 4 2" xfId="20625" xr:uid="{36554D21-05D9-432A-AD51-3711E287639B}"/>
    <cellStyle name="Normal 3 202 2 4 5" xfId="20626" xr:uid="{9CF58F93-1A42-44D2-8D78-AF4233140CDA}"/>
    <cellStyle name="Normal 3 202 2 5" xfId="20627" xr:uid="{3CC3BEB6-4760-48F6-BB2B-0E635DB12B26}"/>
    <cellStyle name="Normal 3 202 2 5 2" xfId="20628" xr:uid="{90C9813F-BE46-424E-A718-3D73B42E084F}"/>
    <cellStyle name="Normal 3 202 2 5 2 2" xfId="20629" xr:uid="{029F0585-2E6E-46E9-BF2B-A9586324B244}"/>
    <cellStyle name="Normal 3 202 2 5 3" xfId="20630" xr:uid="{84BC7813-14C2-4606-81D6-E80281658DBA}"/>
    <cellStyle name="Normal 3 202 2 6" xfId="20631" xr:uid="{FBC9F944-055A-40D6-A6CB-A699BD22337B}"/>
    <cellStyle name="Normal 3 202 2 6 2" xfId="20632" xr:uid="{F80B04C0-E6D6-4679-8DD3-AEA123E65292}"/>
    <cellStyle name="Normal 3 202 2 6 2 2" xfId="20633" xr:uid="{EDA8BA84-F61E-4573-80EF-05C994BB5E13}"/>
    <cellStyle name="Normal 3 202 2 6 3" xfId="20634" xr:uid="{76993838-B791-4365-A11A-C6BA7B29172E}"/>
    <cellStyle name="Normal 3 202 2 7" xfId="20635" xr:uid="{67E1A882-BCB6-4B40-BB66-E709334D920A}"/>
    <cellStyle name="Normal 3 202 2 7 2" xfId="20636" xr:uid="{076EEEC4-72F6-434C-901A-6755339B277A}"/>
    <cellStyle name="Normal 3 202 2 8" xfId="20637" xr:uid="{63557999-A4D9-4597-8622-C13AA5DA116C}"/>
    <cellStyle name="Normal 3 202 2_15NS" xfId="20638" xr:uid="{4AFD05FF-F778-498D-901D-6C4B87351FB9}"/>
    <cellStyle name="Normal 3 202 3" xfId="20639" xr:uid="{7267A870-F7AF-42D1-A5C6-766676676776}"/>
    <cellStyle name="Normal 3 202 3 2" xfId="20640" xr:uid="{B590AEBB-1F36-4E7C-BDF8-71FBF495D651}"/>
    <cellStyle name="Normal 3 202 3 2 2" xfId="20641" xr:uid="{607C01CF-6F58-492D-A345-63D23715CD79}"/>
    <cellStyle name="Normal 3 202 3 2 2 2" xfId="20642" xr:uid="{2F047906-A751-4810-A2E0-43C068C78B8D}"/>
    <cellStyle name="Normal 3 202 3 2 3" xfId="20643" xr:uid="{02DE1549-D4BF-4CAB-925D-F0683A1432D7}"/>
    <cellStyle name="Normal 3 202 3 3" xfId="20644" xr:uid="{6DE79974-7EF4-4129-BFED-47C4B4D7D3E3}"/>
    <cellStyle name="Normal 3 202 3 3 2" xfId="20645" xr:uid="{C829E178-F361-4E2E-82EC-6B5BDC6529C8}"/>
    <cellStyle name="Normal 3 202 3 3 2 2" xfId="20646" xr:uid="{98132CA7-7B7D-492B-A328-C8B8D5385C04}"/>
    <cellStyle name="Normal 3 202 3 3 3" xfId="20647" xr:uid="{433CC9A9-FAAA-44DF-B9AF-500BE5094CF4}"/>
    <cellStyle name="Normal 3 202 3 4" xfId="20648" xr:uid="{9DBDEAA0-6E81-4A6B-982D-811E66A338E7}"/>
    <cellStyle name="Normal 3 202 3 4 2" xfId="20649" xr:uid="{A4F812DF-7ECC-4836-8654-386B477EB7DD}"/>
    <cellStyle name="Normal 3 202 3 5" xfId="20650" xr:uid="{14B5D952-38B1-4B58-AF4E-68C7B37B74CA}"/>
    <cellStyle name="Normal 3 202 4" xfId="20651" xr:uid="{5A9F9483-AB07-46DF-8BC5-457E1C532C2F}"/>
    <cellStyle name="Normal 3 202 4 2" xfId="20652" xr:uid="{FF8D4EF9-52C4-4082-9689-30808AC4C1C7}"/>
    <cellStyle name="Normal 3 202 4 2 2" xfId="20653" xr:uid="{28BE2FBD-E3BD-4C7A-8F1C-010DE4C78A77}"/>
    <cellStyle name="Normal 3 202 4 2 2 2" xfId="20654" xr:uid="{5A21D17C-B4ED-4C58-A379-082D56C9A89F}"/>
    <cellStyle name="Normal 3 202 4 2 3" xfId="20655" xr:uid="{BD4B0113-AD75-4DE4-AA28-E123E5132070}"/>
    <cellStyle name="Normal 3 202 4 3" xfId="20656" xr:uid="{8A997732-4AA7-448E-BBE9-2B7F91017494}"/>
    <cellStyle name="Normal 3 202 4 3 2" xfId="20657" xr:uid="{94A23DC2-07DC-4C29-865C-1E4B764AFC77}"/>
    <cellStyle name="Normal 3 202 4 3 2 2" xfId="20658" xr:uid="{B2E5D839-0E2C-4637-9CB3-9D13B230DFB8}"/>
    <cellStyle name="Normal 3 202 4 3 3" xfId="20659" xr:uid="{FBC74B74-CCE4-4881-9C58-32E6F074B326}"/>
    <cellStyle name="Normal 3 202 4 4" xfId="20660" xr:uid="{433881F3-BE45-4644-B3B0-2D18C6BD5337}"/>
    <cellStyle name="Normal 3 202 4 4 2" xfId="20661" xr:uid="{8C816010-E60E-4813-AB20-B0BEFABAEDD5}"/>
    <cellStyle name="Normal 3 202 4 5" xfId="20662" xr:uid="{841EF1B3-C1EE-4948-B738-5E8A0FF32023}"/>
    <cellStyle name="Normal 3 202 5" xfId="20663" xr:uid="{314B8F72-03FB-42F4-A27F-5FD169DB9EB9}"/>
    <cellStyle name="Normal 3 202 5 2" xfId="20664" xr:uid="{EC8B501E-9868-4498-B8D1-F51F5BD25EE0}"/>
    <cellStyle name="Normal 3 202 5 2 2" xfId="20665" xr:uid="{96B7DD56-3F7C-43AF-88AD-1DBCCBF519C5}"/>
    <cellStyle name="Normal 3 202 5 2 2 2" xfId="20666" xr:uid="{D7E3C1E6-F56D-40F4-9147-9BCCECE48FB2}"/>
    <cellStyle name="Normal 3 202 5 2 3" xfId="20667" xr:uid="{22A6EA0B-B4D3-41B3-B881-800AF1C00C83}"/>
    <cellStyle name="Normal 3 202 5 3" xfId="20668" xr:uid="{5742F93D-1656-4F55-BFA9-FC45A3B4EF28}"/>
    <cellStyle name="Normal 3 202 5 3 2" xfId="20669" xr:uid="{C4197414-65FA-43A8-868C-422E53250481}"/>
    <cellStyle name="Normal 3 202 5 3 2 2" xfId="20670" xr:uid="{A6CD9CCB-F454-4D88-A464-918342C9771D}"/>
    <cellStyle name="Normal 3 202 5 3 3" xfId="20671" xr:uid="{986DFDC3-5F08-42C0-9DB9-6C3E438A128B}"/>
    <cellStyle name="Normal 3 202 5 4" xfId="20672" xr:uid="{1FA2B6B1-9B69-429D-9885-E34A420B5D36}"/>
    <cellStyle name="Normal 3 202 5 4 2" xfId="20673" xr:uid="{F980986C-EC8D-43AD-81C7-5F16B662C630}"/>
    <cellStyle name="Normal 3 202 5 5" xfId="20674" xr:uid="{8DFFE156-EDED-40C7-97BF-D53C9707A227}"/>
    <cellStyle name="Normal 3 202 6" xfId="20675" xr:uid="{FEF4738A-DAEA-4CEC-9306-36FE74B6AC65}"/>
    <cellStyle name="Normal 3 202 6 2" xfId="20676" xr:uid="{6E492FFB-45B9-439E-B779-7D91B603D059}"/>
    <cellStyle name="Normal 3 202 6 2 2" xfId="20677" xr:uid="{C50C3C27-2661-45CF-8697-83D7881B8CCC}"/>
    <cellStyle name="Normal 3 202 6 3" xfId="20678" xr:uid="{E2D26760-623A-4E2E-A459-154B8BED0046}"/>
    <cellStyle name="Normal 3 202 7" xfId="20679" xr:uid="{A9AF5BD6-BF01-435C-9CE3-7C36AB31F532}"/>
    <cellStyle name="Normal 3 202 7 2" xfId="20680" xr:uid="{A720DCBE-82EA-4035-B323-7A2DF19773F7}"/>
    <cellStyle name="Normal 3 202 7 2 2" xfId="20681" xr:uid="{E1C620F6-BE2F-4F22-9CBC-9DA4BAA325B0}"/>
    <cellStyle name="Normal 3 202 7 3" xfId="20682" xr:uid="{A1403201-5EF0-41F3-B266-27E9B83516F2}"/>
    <cellStyle name="Normal 3 202 8" xfId="20683" xr:uid="{723929DB-144D-4963-A48A-663599212D70}"/>
    <cellStyle name="Normal 3 202 8 2" xfId="20684" xr:uid="{C857807D-936C-4283-9B5F-C7DDFC006CC2}"/>
    <cellStyle name="Normal 3 202 9" xfId="20685" xr:uid="{76F6C309-F02D-458A-8255-BC4EF947EE9A}"/>
    <cellStyle name="Normal 3 202_05DS" xfId="20686" xr:uid="{A5AE135F-DFA2-445A-8964-83B6D3C124A5}"/>
    <cellStyle name="Normal 3 203" xfId="20687" xr:uid="{A2A9036A-41C1-4525-A74E-DE5FCE5821A4}"/>
    <cellStyle name="Normal 3 203 2" xfId="20688" xr:uid="{8D62498B-1A19-4636-980B-A3EED0C41E98}"/>
    <cellStyle name="Normal 3 203 2 2" xfId="20689" xr:uid="{5FF00EE6-4F09-4853-B05F-621767FFBFCF}"/>
    <cellStyle name="Normal 3 203 2 2 2" xfId="20690" xr:uid="{D24CEEE4-3C2B-4BC4-A88E-51AC143C4FD7}"/>
    <cellStyle name="Normal 3 203 2 2 2 2" xfId="20691" xr:uid="{F24ACBC5-F6FA-44AE-B75A-55848FCE3295}"/>
    <cellStyle name="Normal 3 203 2 2 2 2 2" xfId="20692" xr:uid="{A028E4DB-4699-432F-A4BB-34ADA7B69195}"/>
    <cellStyle name="Normal 3 203 2 2 2 3" xfId="20693" xr:uid="{4BE670FC-63E3-40BA-BFEF-0B884B7C638C}"/>
    <cellStyle name="Normal 3 203 2 2 3" xfId="20694" xr:uid="{81EA674F-395B-4673-9C2C-52CE281B4462}"/>
    <cellStyle name="Normal 3 203 2 2 3 2" xfId="20695" xr:uid="{F4599739-9BD2-40CE-8B44-727F2498AC63}"/>
    <cellStyle name="Normal 3 203 2 2 3 2 2" xfId="20696" xr:uid="{CBC74AB6-9ADA-4F7C-83E4-42C818F8F66E}"/>
    <cellStyle name="Normal 3 203 2 2 3 3" xfId="20697" xr:uid="{3959E505-1857-456E-9F01-A4BE2B0EA466}"/>
    <cellStyle name="Normal 3 203 2 2 4" xfId="20698" xr:uid="{FA501356-F2D3-47F5-9688-8E94BA5778EE}"/>
    <cellStyle name="Normal 3 203 2 2 4 2" xfId="20699" xr:uid="{1E16BC8E-2508-44B6-8B1A-51F0D98130F5}"/>
    <cellStyle name="Normal 3 203 2 2 5" xfId="20700" xr:uid="{37BC9E0A-B582-4ADF-AB2C-601D0ED62448}"/>
    <cellStyle name="Normal 3 203 2 3" xfId="20701" xr:uid="{23470168-32FF-488C-AAD1-7B0B957A1D70}"/>
    <cellStyle name="Normal 3 203 2 3 2" xfId="20702" xr:uid="{FD34AE9C-7A5F-4D23-A5AA-129BBF4BF766}"/>
    <cellStyle name="Normal 3 203 2 3 2 2" xfId="20703" xr:uid="{DE27A38C-0265-4D5F-98EE-6F19AB89DC25}"/>
    <cellStyle name="Normal 3 203 2 3 2 2 2" xfId="20704" xr:uid="{6ECFD435-495B-488E-87D9-FB07ADD50948}"/>
    <cellStyle name="Normal 3 203 2 3 2 3" xfId="20705" xr:uid="{A108FAA0-C3C5-412F-AC1D-EB7A624CBE78}"/>
    <cellStyle name="Normal 3 203 2 3 3" xfId="20706" xr:uid="{EF4742A1-3756-4D44-B42E-B143A4D8B247}"/>
    <cellStyle name="Normal 3 203 2 3 3 2" xfId="20707" xr:uid="{D69D0AE9-DE2E-463B-A7A6-287640B74E27}"/>
    <cellStyle name="Normal 3 203 2 3 3 2 2" xfId="20708" xr:uid="{46783515-2EA9-4CF6-BDC8-C3145D361944}"/>
    <cellStyle name="Normal 3 203 2 3 3 3" xfId="20709" xr:uid="{8672D821-9790-420C-B6ED-5079028C97BF}"/>
    <cellStyle name="Normal 3 203 2 3 4" xfId="20710" xr:uid="{7F9893D3-B6BE-4DB5-9673-3A15630A8BBF}"/>
    <cellStyle name="Normal 3 203 2 3 4 2" xfId="20711" xr:uid="{6E644832-D168-4963-8B3B-B5D71B823FEC}"/>
    <cellStyle name="Normal 3 203 2 3 5" xfId="20712" xr:uid="{1CD3DBD9-6453-4172-A0DA-08DFE636FFF0}"/>
    <cellStyle name="Normal 3 203 2 4" xfId="20713" xr:uid="{C412AC59-6429-4D8B-BE95-887FDAE8984D}"/>
    <cellStyle name="Normal 3 203 2 4 2" xfId="20714" xr:uid="{32F49F4B-F040-46F4-AE28-64204E79ACD5}"/>
    <cellStyle name="Normal 3 203 2 4 2 2" xfId="20715" xr:uid="{AA816923-535C-406C-B2E1-8093D8FE9F61}"/>
    <cellStyle name="Normal 3 203 2 4 2 2 2" xfId="20716" xr:uid="{25342B43-129C-40ED-9DE5-B5E53F9342BC}"/>
    <cellStyle name="Normal 3 203 2 4 2 3" xfId="20717" xr:uid="{F8053695-D85D-455C-A730-BD56C849AC76}"/>
    <cellStyle name="Normal 3 203 2 4 3" xfId="20718" xr:uid="{9CAD9D78-E7B6-4204-AFEB-9122EC80FC5F}"/>
    <cellStyle name="Normal 3 203 2 4 3 2" xfId="20719" xr:uid="{BC34D9A4-8894-4416-A23D-9CB3AF21738E}"/>
    <cellStyle name="Normal 3 203 2 4 3 2 2" xfId="20720" xr:uid="{E15B15B7-5668-449D-8C29-6D06588CB800}"/>
    <cellStyle name="Normal 3 203 2 4 3 3" xfId="20721" xr:uid="{796E50EC-2E0A-4E64-A983-D3365847FE18}"/>
    <cellStyle name="Normal 3 203 2 4 4" xfId="20722" xr:uid="{C4005067-6023-4E28-A45D-E385BE51792D}"/>
    <cellStyle name="Normal 3 203 2 4 4 2" xfId="20723" xr:uid="{3E9C44CC-2699-408F-932D-D1943C48CB87}"/>
    <cellStyle name="Normal 3 203 2 4 5" xfId="20724" xr:uid="{2B31BC7B-CBE2-4C08-B528-079511325FEB}"/>
    <cellStyle name="Normal 3 203 2 5" xfId="20725" xr:uid="{18705A43-DDE5-458F-8EDA-9520A8F6BA1F}"/>
    <cellStyle name="Normal 3 203 2 5 2" xfId="20726" xr:uid="{C457EAAB-869C-4997-9278-0E28782B72F7}"/>
    <cellStyle name="Normal 3 203 2 5 2 2" xfId="20727" xr:uid="{806A7A6C-C9B5-4D71-9C2B-B584D7910311}"/>
    <cellStyle name="Normal 3 203 2 5 3" xfId="20728" xr:uid="{CBEA8A59-C7C6-406C-A136-41680A42347C}"/>
    <cellStyle name="Normal 3 203 2 6" xfId="20729" xr:uid="{CADD0BBB-3565-4F14-9235-27CFF8E7CE2D}"/>
    <cellStyle name="Normal 3 203 2 6 2" xfId="20730" xr:uid="{22D26DB4-7B09-46DD-BDCD-05808DE378A9}"/>
    <cellStyle name="Normal 3 203 2 6 2 2" xfId="20731" xr:uid="{A7AD6711-D67B-4AB2-88B4-6C65963B1D35}"/>
    <cellStyle name="Normal 3 203 2 6 3" xfId="20732" xr:uid="{071DBA4A-AF29-4403-9491-CDA6D103ACC6}"/>
    <cellStyle name="Normal 3 203 2 7" xfId="20733" xr:uid="{DFFDD97F-1CEC-4282-B021-C69CC4085365}"/>
    <cellStyle name="Normal 3 203 2 7 2" xfId="20734" xr:uid="{9283BCBD-FC7D-420B-BCC8-C865131B1EC5}"/>
    <cellStyle name="Normal 3 203 2 8" xfId="20735" xr:uid="{3EDAD297-4AF2-4338-AB53-F250A16171EE}"/>
    <cellStyle name="Normal 3 203 2_15NS" xfId="20736" xr:uid="{0D71B442-9EFD-476A-8CEF-14558880373A}"/>
    <cellStyle name="Normal 3 203 3" xfId="20737" xr:uid="{2DC53387-EE4F-4533-B39D-9693713C6FF0}"/>
    <cellStyle name="Normal 3 203 3 2" xfId="20738" xr:uid="{4AC3F85E-976E-4251-BB06-586A1171E54A}"/>
    <cellStyle name="Normal 3 203 3 2 2" xfId="20739" xr:uid="{9D166D9F-6658-4FB6-99CD-15EFF351E322}"/>
    <cellStyle name="Normal 3 203 3 2 2 2" xfId="20740" xr:uid="{3B9863F4-5C8F-4DDE-AA8B-4FC915C101BC}"/>
    <cellStyle name="Normal 3 203 3 2 3" xfId="20741" xr:uid="{BCFFC400-EB97-4D3C-B7C2-72F8D9098096}"/>
    <cellStyle name="Normal 3 203 3 3" xfId="20742" xr:uid="{193D1F95-88F5-407C-93BC-1A64CBC3946A}"/>
    <cellStyle name="Normal 3 203 3 3 2" xfId="20743" xr:uid="{648288C7-F816-465D-BEE2-62CA1D4DDD70}"/>
    <cellStyle name="Normal 3 203 3 3 2 2" xfId="20744" xr:uid="{1493D13A-7518-499D-9A8A-BBB11E2A98AE}"/>
    <cellStyle name="Normal 3 203 3 3 3" xfId="20745" xr:uid="{E891235D-EBEC-4BA4-89A4-B5085635C29A}"/>
    <cellStyle name="Normal 3 203 3 4" xfId="20746" xr:uid="{0C24DC9E-C3C6-42DD-A744-BF9494C1BCF9}"/>
    <cellStyle name="Normal 3 203 3 4 2" xfId="20747" xr:uid="{9C366929-D54D-40EA-8A05-BD65373B87C7}"/>
    <cellStyle name="Normal 3 203 3 5" xfId="20748" xr:uid="{4EA7C4CE-5AEC-4A14-AE94-2B53D5C4F705}"/>
    <cellStyle name="Normal 3 203 4" xfId="20749" xr:uid="{91CEEAB3-D0EA-42F8-97FD-3222E1570345}"/>
    <cellStyle name="Normal 3 203 4 2" xfId="20750" xr:uid="{D7E88989-60D6-45DF-8BC8-82E959DE3B6C}"/>
    <cellStyle name="Normal 3 203 4 2 2" xfId="20751" xr:uid="{DF9A70EE-1A2A-43FC-91B1-701AFE25FEE3}"/>
    <cellStyle name="Normal 3 203 4 2 2 2" xfId="20752" xr:uid="{217B8AF1-8E36-4F9F-8CDE-B05BCACF53C8}"/>
    <cellStyle name="Normal 3 203 4 2 3" xfId="20753" xr:uid="{6EBFB906-9EB6-45B5-89E1-BB576BCA2116}"/>
    <cellStyle name="Normal 3 203 4 3" xfId="20754" xr:uid="{02E876DD-B634-4346-B93F-A106BFF4C8D8}"/>
    <cellStyle name="Normal 3 203 4 3 2" xfId="20755" xr:uid="{E3B7EB31-72C1-418F-8599-C329D5D7E931}"/>
    <cellStyle name="Normal 3 203 4 3 2 2" xfId="20756" xr:uid="{D649B92A-EFCF-4790-8F19-1CA2217B6528}"/>
    <cellStyle name="Normal 3 203 4 3 3" xfId="20757" xr:uid="{C7D1984B-D4B1-4354-8383-863BF4642B57}"/>
    <cellStyle name="Normal 3 203 4 4" xfId="20758" xr:uid="{8D90B687-F8CE-44BA-9005-529CA0AA70BF}"/>
    <cellStyle name="Normal 3 203 4 4 2" xfId="20759" xr:uid="{0D04CDCC-C480-49F5-A29E-96773BFC0AE8}"/>
    <cellStyle name="Normal 3 203 4 5" xfId="20760" xr:uid="{01C1D8A9-903F-4E21-9138-E3EBA22923AF}"/>
    <cellStyle name="Normal 3 203 5" xfId="20761" xr:uid="{656958C1-2E63-4B94-B292-8429E965346B}"/>
    <cellStyle name="Normal 3 203 5 2" xfId="20762" xr:uid="{35758463-6515-4FA0-B154-F53847022E8C}"/>
    <cellStyle name="Normal 3 203 5 2 2" xfId="20763" xr:uid="{46B79F5C-7D8F-4D43-B811-0DF308F3DADA}"/>
    <cellStyle name="Normal 3 203 5 2 2 2" xfId="20764" xr:uid="{CC20B459-C62C-433D-B85F-2D5FBD9A7855}"/>
    <cellStyle name="Normal 3 203 5 2 3" xfId="20765" xr:uid="{17239157-A743-44CD-B782-C3CF5BC35070}"/>
    <cellStyle name="Normal 3 203 5 3" xfId="20766" xr:uid="{975E161C-9101-4514-A5BE-2F03A9095F69}"/>
    <cellStyle name="Normal 3 203 5 3 2" xfId="20767" xr:uid="{8BBD5CB4-4E1B-4631-8F70-4AA44C9FA591}"/>
    <cellStyle name="Normal 3 203 5 3 2 2" xfId="20768" xr:uid="{AFE223BA-CDF5-4D35-B592-DEBF0F429E86}"/>
    <cellStyle name="Normal 3 203 5 3 3" xfId="20769" xr:uid="{39AF3284-5976-4984-A120-6358AAAC2ED9}"/>
    <cellStyle name="Normal 3 203 5 4" xfId="20770" xr:uid="{19F14A8A-0A46-46DF-8AE0-40D121478659}"/>
    <cellStyle name="Normal 3 203 5 4 2" xfId="20771" xr:uid="{F65D1A07-C9E0-4FF2-93D9-6F7A73445EFC}"/>
    <cellStyle name="Normal 3 203 5 5" xfId="20772" xr:uid="{2BD7DD5B-7C31-4918-BAA7-C17CAA58F2D9}"/>
    <cellStyle name="Normal 3 203 6" xfId="20773" xr:uid="{8275CB08-859B-488B-9FFB-12130FA01DEF}"/>
    <cellStyle name="Normal 3 203 6 2" xfId="20774" xr:uid="{FE598118-4305-482C-9C5F-6C16CFBD105B}"/>
    <cellStyle name="Normal 3 203 6 2 2" xfId="20775" xr:uid="{EC4D2A51-DDBC-4C05-888D-939DBD92E76C}"/>
    <cellStyle name="Normal 3 203 6 3" xfId="20776" xr:uid="{A2B0F363-3674-430F-A3AD-D5A427949C11}"/>
    <cellStyle name="Normal 3 203 7" xfId="20777" xr:uid="{B4339EA2-32E7-4DAA-A47C-4CAF9723E753}"/>
    <cellStyle name="Normal 3 203 7 2" xfId="20778" xr:uid="{78E3931D-6DB6-413A-9C37-816CEE8812A5}"/>
    <cellStyle name="Normal 3 203 7 2 2" xfId="20779" xr:uid="{ADA0D424-C459-46BD-B9EF-DF79E915336F}"/>
    <cellStyle name="Normal 3 203 7 3" xfId="20780" xr:uid="{59E8280A-292C-4101-B72E-CBDD4AB7CC80}"/>
    <cellStyle name="Normal 3 203 8" xfId="20781" xr:uid="{6D6AD702-2054-45A8-B111-FAA38E9C017E}"/>
    <cellStyle name="Normal 3 203 8 2" xfId="20782" xr:uid="{26E4ABB4-2953-448B-9DD1-A9890997A3B0}"/>
    <cellStyle name="Normal 3 203 9" xfId="20783" xr:uid="{23C2AE37-A26B-48D3-8ED7-10BE4BB4FF06}"/>
    <cellStyle name="Normal 3 203_05DS" xfId="20784" xr:uid="{00542D29-0319-4FE5-818D-58AC75BE9AC7}"/>
    <cellStyle name="Normal 3 204" xfId="20785" xr:uid="{C7B5990C-53F4-40CB-8089-C15365964C1F}"/>
    <cellStyle name="Normal 3 204 2" xfId="20786" xr:uid="{DDF2A83A-AE78-4927-B576-36089A31A932}"/>
    <cellStyle name="Normal 3 204 2 2" xfId="20787" xr:uid="{0C743965-C58A-49F6-99D5-EBBC7D0561BD}"/>
    <cellStyle name="Normal 3 204 2 2 2" xfId="20788" xr:uid="{6F8F77F5-6A11-4043-91C7-179F7DB57BB7}"/>
    <cellStyle name="Normal 3 204 2 2 2 2" xfId="20789" xr:uid="{BF0F9C3C-383D-47B1-8FCF-4C7A77AB13B7}"/>
    <cellStyle name="Normal 3 204 2 2 2 2 2" xfId="20790" xr:uid="{E6F73942-CE51-413A-803D-3EE4B3894C5F}"/>
    <cellStyle name="Normal 3 204 2 2 2 3" xfId="20791" xr:uid="{47932928-9923-4C41-B7CD-3A2D81202BE9}"/>
    <cellStyle name="Normal 3 204 2 2 3" xfId="20792" xr:uid="{5B9E8E44-2B54-42BC-A79D-631A1D4C90DB}"/>
    <cellStyle name="Normal 3 204 2 2 3 2" xfId="20793" xr:uid="{77508A8D-4761-4AD2-96A3-F7E820CD78AB}"/>
    <cellStyle name="Normal 3 204 2 2 3 2 2" xfId="20794" xr:uid="{1A080C15-8F86-4525-AF63-42B72FC05D5F}"/>
    <cellStyle name="Normal 3 204 2 2 3 3" xfId="20795" xr:uid="{12D8CF25-7DC1-4BE6-A357-559F5897DA9C}"/>
    <cellStyle name="Normal 3 204 2 2 4" xfId="20796" xr:uid="{1ABAFC93-7DFF-43C9-8865-A5765F3A91F9}"/>
    <cellStyle name="Normal 3 204 2 2 4 2" xfId="20797" xr:uid="{726BB4E2-A031-4986-AB36-0DF4605D636F}"/>
    <cellStyle name="Normal 3 204 2 2 5" xfId="20798" xr:uid="{43097ABF-9DC3-4486-87DC-7F4E567EC1AE}"/>
    <cellStyle name="Normal 3 204 2 3" xfId="20799" xr:uid="{B5ADADE2-6DBF-46CB-BB29-A1A48FF8907E}"/>
    <cellStyle name="Normal 3 204 2 3 2" xfId="20800" xr:uid="{9AB38B62-7A75-4445-A715-998138AAD7CC}"/>
    <cellStyle name="Normal 3 204 2 3 2 2" xfId="20801" xr:uid="{CABD3AED-E1F6-4789-9F9E-7AD5931AFA18}"/>
    <cellStyle name="Normal 3 204 2 3 2 2 2" xfId="20802" xr:uid="{DD232877-2E40-4330-B843-55A07E15C54E}"/>
    <cellStyle name="Normal 3 204 2 3 2 3" xfId="20803" xr:uid="{F2DD149E-B12A-4F0B-899E-9E254A080520}"/>
    <cellStyle name="Normal 3 204 2 3 3" xfId="20804" xr:uid="{CDB609E2-3539-4C1A-B365-2926FE14469E}"/>
    <cellStyle name="Normal 3 204 2 3 3 2" xfId="20805" xr:uid="{48016BBD-FFC9-4C29-BDC8-F2E27D8B1AB7}"/>
    <cellStyle name="Normal 3 204 2 3 3 2 2" xfId="20806" xr:uid="{1F907697-0F2D-460C-ABF9-F86A279AF720}"/>
    <cellStyle name="Normal 3 204 2 3 3 3" xfId="20807" xr:uid="{EBC94CAC-C6B8-4894-99DB-AF5279A23A9D}"/>
    <cellStyle name="Normal 3 204 2 3 4" xfId="20808" xr:uid="{B2C1D7ED-2059-438C-A621-F26C9AB51468}"/>
    <cellStyle name="Normal 3 204 2 3 4 2" xfId="20809" xr:uid="{3D32F302-1ECF-4ABF-8E43-224ADA18B755}"/>
    <cellStyle name="Normal 3 204 2 3 5" xfId="20810" xr:uid="{B1E2FC67-32C4-4135-8414-168124537187}"/>
    <cellStyle name="Normal 3 204 2 4" xfId="20811" xr:uid="{C5F1FA93-1DA6-487D-89EB-D6DBF01C9403}"/>
    <cellStyle name="Normal 3 204 2 4 2" xfId="20812" xr:uid="{99D36731-D5DE-4BEE-BA64-AE66BE3D256A}"/>
    <cellStyle name="Normal 3 204 2 4 2 2" xfId="20813" xr:uid="{174FF3CC-C7DF-45B2-B74B-EB209D91A80B}"/>
    <cellStyle name="Normal 3 204 2 4 2 2 2" xfId="20814" xr:uid="{E1DFC95E-83B8-4F94-AD83-9FC3127F970C}"/>
    <cellStyle name="Normal 3 204 2 4 2 3" xfId="20815" xr:uid="{D0FE3FA4-37E7-4DB9-AD34-0D4CA1C74EC0}"/>
    <cellStyle name="Normal 3 204 2 4 3" xfId="20816" xr:uid="{699F2073-63CD-4663-B00F-5CDF4C8E55B4}"/>
    <cellStyle name="Normal 3 204 2 4 3 2" xfId="20817" xr:uid="{E8142C07-71DE-406E-8034-E1FA20A5A431}"/>
    <cellStyle name="Normal 3 204 2 4 3 2 2" xfId="20818" xr:uid="{9CD7E029-A3A4-4441-B279-895945D1B7C7}"/>
    <cellStyle name="Normal 3 204 2 4 3 3" xfId="20819" xr:uid="{56503D32-9763-464E-927E-188391773CA8}"/>
    <cellStyle name="Normal 3 204 2 4 4" xfId="20820" xr:uid="{B467A2B9-597D-4ABB-875A-91B605393406}"/>
    <cellStyle name="Normal 3 204 2 4 4 2" xfId="20821" xr:uid="{D02A8485-94C9-4096-9219-F8D6D93893ED}"/>
    <cellStyle name="Normal 3 204 2 4 5" xfId="20822" xr:uid="{0431692A-1E84-4E52-A5B5-DA93442106C0}"/>
    <cellStyle name="Normal 3 204 2 5" xfId="20823" xr:uid="{9830458E-AA9A-404E-9B54-382CFF559271}"/>
    <cellStyle name="Normal 3 204 2 5 2" xfId="20824" xr:uid="{8709AB25-E987-44BE-9AE5-8028A75E60E1}"/>
    <cellStyle name="Normal 3 204 2 5 2 2" xfId="20825" xr:uid="{3E26833D-3E76-4479-9FE9-A471D90796B4}"/>
    <cellStyle name="Normal 3 204 2 5 3" xfId="20826" xr:uid="{55C1836F-CB30-4729-BD03-F5C82AE84E69}"/>
    <cellStyle name="Normal 3 204 2 6" xfId="20827" xr:uid="{824669DF-C45F-4FDB-BBDF-0215BE747242}"/>
    <cellStyle name="Normal 3 204 2 6 2" xfId="20828" xr:uid="{1B463FC1-0DD4-4476-AC9D-2FA0A13600DF}"/>
    <cellStyle name="Normal 3 204 2 6 2 2" xfId="20829" xr:uid="{74FA13C2-8BF7-4C07-8514-C81C31177C77}"/>
    <cellStyle name="Normal 3 204 2 6 3" xfId="20830" xr:uid="{419E941E-B1B0-424D-85A9-9487BE995656}"/>
    <cellStyle name="Normal 3 204 2 7" xfId="20831" xr:uid="{ED8EBC56-8C83-4B64-8921-6A3522B35DD3}"/>
    <cellStyle name="Normal 3 204 2 7 2" xfId="20832" xr:uid="{2F89C787-11B6-4319-8589-392E2BF6D2E0}"/>
    <cellStyle name="Normal 3 204 2 8" xfId="20833" xr:uid="{11F5C206-C813-4C50-BEFB-8EF9443B6762}"/>
    <cellStyle name="Normal 3 204 2_15NS" xfId="20834" xr:uid="{DE5D4150-6188-4B5B-BFC9-1C5EF756F9A2}"/>
    <cellStyle name="Normal 3 204 3" xfId="20835" xr:uid="{08DB1FD2-C76C-445D-944E-50E0E56184D7}"/>
    <cellStyle name="Normal 3 204 3 2" xfId="20836" xr:uid="{F48DC87F-6164-4B47-A53A-C408345F9ED9}"/>
    <cellStyle name="Normal 3 204 3 2 2" xfId="20837" xr:uid="{373FDB5F-6958-4E0C-B49A-4F38B2F28302}"/>
    <cellStyle name="Normal 3 204 3 2 2 2" xfId="20838" xr:uid="{9F530270-D953-4956-A1EF-2C9FEE24DDF1}"/>
    <cellStyle name="Normal 3 204 3 2 3" xfId="20839" xr:uid="{D891850D-4EE4-4863-8815-95CFF067847F}"/>
    <cellStyle name="Normal 3 204 3 3" xfId="20840" xr:uid="{CD5150F5-AB61-44F1-BDF5-2596E21DA184}"/>
    <cellStyle name="Normal 3 204 3 3 2" xfId="20841" xr:uid="{D2E0BCF7-5228-4762-B52D-E5C37517789B}"/>
    <cellStyle name="Normal 3 204 3 3 2 2" xfId="20842" xr:uid="{6694709C-8E29-48A3-8670-03398B6C30B2}"/>
    <cellStyle name="Normal 3 204 3 3 3" xfId="20843" xr:uid="{451A37A7-4114-4C7F-A810-761A89F0350F}"/>
    <cellStyle name="Normal 3 204 3 4" xfId="20844" xr:uid="{8CD38FA9-AC8C-4301-A13B-1EF3F2370561}"/>
    <cellStyle name="Normal 3 204 3 4 2" xfId="20845" xr:uid="{F494722D-00DD-4C6F-9494-F28561800DC2}"/>
    <cellStyle name="Normal 3 204 3 5" xfId="20846" xr:uid="{145CC78B-8117-4361-9831-430FC56BAECB}"/>
    <cellStyle name="Normal 3 204 4" xfId="20847" xr:uid="{85F741A3-7A90-4F54-91E1-A66A76EA7BA0}"/>
    <cellStyle name="Normal 3 204 4 2" xfId="20848" xr:uid="{6A9BFE14-AC4E-4E7C-BA44-CEE8528ABC31}"/>
    <cellStyle name="Normal 3 204 4 2 2" xfId="20849" xr:uid="{ADFEC4FB-7BFF-439E-BD1E-9A06B77F3CBB}"/>
    <cellStyle name="Normal 3 204 4 2 2 2" xfId="20850" xr:uid="{8E99E289-3748-4D39-BCFC-4F4C10ECBFF5}"/>
    <cellStyle name="Normal 3 204 4 2 3" xfId="20851" xr:uid="{A207426F-293F-497C-A854-E030F49A4D95}"/>
    <cellStyle name="Normal 3 204 4 3" xfId="20852" xr:uid="{9CE50DBE-F82B-46D5-B159-AE6B86514C53}"/>
    <cellStyle name="Normal 3 204 4 3 2" xfId="20853" xr:uid="{5476AD5D-5C3B-40D5-9713-E75BA36AE84C}"/>
    <cellStyle name="Normal 3 204 4 3 2 2" xfId="20854" xr:uid="{A18A8C5F-D8F3-44C1-B8D6-7C4F17CFD597}"/>
    <cellStyle name="Normal 3 204 4 3 3" xfId="20855" xr:uid="{9642170F-97C5-4268-BF32-97DA5B6E812D}"/>
    <cellStyle name="Normal 3 204 4 4" xfId="20856" xr:uid="{0B5ECD60-3B25-43EE-AEB5-4A394CBA20DC}"/>
    <cellStyle name="Normal 3 204 4 4 2" xfId="20857" xr:uid="{102ECCF0-A397-41A2-8413-08470C995DB4}"/>
    <cellStyle name="Normal 3 204 4 5" xfId="20858" xr:uid="{7F5EEE05-7508-416D-AFF3-43CFB201EB37}"/>
    <cellStyle name="Normal 3 204 5" xfId="20859" xr:uid="{8CB2F0C3-A28B-4469-A08E-2C25ADB17518}"/>
    <cellStyle name="Normal 3 204 5 2" xfId="20860" xr:uid="{0FF1FEED-E2A4-4C71-B997-D3AE3BE6EBFB}"/>
    <cellStyle name="Normal 3 204 5 2 2" xfId="20861" xr:uid="{93F2BD98-9DEA-4F37-988A-2C48A8867CC1}"/>
    <cellStyle name="Normal 3 204 5 2 2 2" xfId="20862" xr:uid="{794D490C-B896-4EDD-9A19-BB8D08C94B74}"/>
    <cellStyle name="Normal 3 204 5 2 3" xfId="20863" xr:uid="{508CC09C-6597-48D1-8FA1-58B5E98CB71D}"/>
    <cellStyle name="Normal 3 204 5 3" xfId="20864" xr:uid="{27FF99C8-48E0-4FBA-BF5A-F11A90DF812C}"/>
    <cellStyle name="Normal 3 204 5 3 2" xfId="20865" xr:uid="{4CA255FB-035E-475A-B242-64A8AB5AAA36}"/>
    <cellStyle name="Normal 3 204 5 3 2 2" xfId="20866" xr:uid="{ED44874D-798B-4704-94E6-641DCF09E9A0}"/>
    <cellStyle name="Normal 3 204 5 3 3" xfId="20867" xr:uid="{F98AC241-1E9E-4075-9E50-1F63030F1B3D}"/>
    <cellStyle name="Normal 3 204 5 4" xfId="20868" xr:uid="{9E9DF4B4-60E1-43A7-BBF2-B1BCB1AF0287}"/>
    <cellStyle name="Normal 3 204 5 4 2" xfId="20869" xr:uid="{71957698-A51D-4382-A768-1A8F22E7D93F}"/>
    <cellStyle name="Normal 3 204 5 5" xfId="20870" xr:uid="{356BDAEF-2C7F-4D5B-B20A-3E6B894A51F3}"/>
    <cellStyle name="Normal 3 204 6" xfId="20871" xr:uid="{0F9FB5A8-8B85-438D-8CA6-15527B72EF96}"/>
    <cellStyle name="Normal 3 204 6 2" xfId="20872" xr:uid="{B34540CB-E9F9-4D53-8022-CDB0FAD891AB}"/>
    <cellStyle name="Normal 3 204 6 2 2" xfId="20873" xr:uid="{100DB0CE-922A-41AD-964B-8784FE402249}"/>
    <cellStyle name="Normal 3 204 6 3" xfId="20874" xr:uid="{9186FFC1-00BB-484F-9547-B396359A4760}"/>
    <cellStyle name="Normal 3 204 7" xfId="20875" xr:uid="{DE32B762-D45B-477F-BB76-D32B563EDC83}"/>
    <cellStyle name="Normal 3 204 7 2" xfId="20876" xr:uid="{AC85A091-C5B6-4D7B-AEAF-38A028556AE6}"/>
    <cellStyle name="Normal 3 204 7 2 2" xfId="20877" xr:uid="{90D2ED6C-6F02-457A-B1F0-9F594D731E16}"/>
    <cellStyle name="Normal 3 204 7 3" xfId="20878" xr:uid="{C6E4B30B-9023-4249-8636-800E08541F08}"/>
    <cellStyle name="Normal 3 204 8" xfId="20879" xr:uid="{AF47539A-7A02-49E6-B3E5-E2B31C348ED0}"/>
    <cellStyle name="Normal 3 204 8 2" xfId="20880" xr:uid="{050E59C5-6DC2-44ED-983D-A15118812D53}"/>
    <cellStyle name="Normal 3 204 9" xfId="20881" xr:uid="{143DC5C8-9F5B-488F-B72C-5811EF658694}"/>
    <cellStyle name="Normal 3 204_05DS" xfId="20882" xr:uid="{945F9C56-1CE3-4222-ADDF-5A51BA361F01}"/>
    <cellStyle name="Normal 3 205" xfId="20883" xr:uid="{EA18B377-19D3-4B33-B8E9-079A972DB3E1}"/>
    <cellStyle name="Normal 3 205 2" xfId="20884" xr:uid="{64FF6A6C-1CA8-49D9-8DB9-62AC8DD15C6C}"/>
    <cellStyle name="Normal 3 205 2 2" xfId="20885" xr:uid="{F7A42C4C-3828-442D-A33F-612DB5CF9577}"/>
    <cellStyle name="Normal 3 205 2 2 2" xfId="20886" xr:uid="{9403C23A-B3ED-4008-AF90-9779887F2453}"/>
    <cellStyle name="Normal 3 205 2 2 2 2" xfId="20887" xr:uid="{C4C799F8-EDA3-4E5D-B4D1-7B7AD910FB3B}"/>
    <cellStyle name="Normal 3 205 2 2 2 2 2" xfId="20888" xr:uid="{24616538-3DEA-43E9-AC2C-A80730B923F0}"/>
    <cellStyle name="Normal 3 205 2 2 2 3" xfId="20889" xr:uid="{5D9415EF-3536-4471-9463-9E73B67CFA80}"/>
    <cellStyle name="Normal 3 205 2 2 3" xfId="20890" xr:uid="{46E5DF14-96E7-4757-8BC6-5ED596B4C035}"/>
    <cellStyle name="Normal 3 205 2 2 3 2" xfId="20891" xr:uid="{B70F4B2E-7018-49A6-882A-76EAEBA12F36}"/>
    <cellStyle name="Normal 3 205 2 2 3 2 2" xfId="20892" xr:uid="{DE3CFF02-1A6E-4235-ACB3-A39CC87E23BA}"/>
    <cellStyle name="Normal 3 205 2 2 3 3" xfId="20893" xr:uid="{3ECEC2EA-377A-4208-B846-B62669A7B571}"/>
    <cellStyle name="Normal 3 205 2 2 4" xfId="20894" xr:uid="{932ABECB-D69A-4333-B4B4-B1DE6907A1B6}"/>
    <cellStyle name="Normal 3 205 2 2 4 2" xfId="20895" xr:uid="{55A79BF2-5EB4-4981-90E3-2199E2AFC57E}"/>
    <cellStyle name="Normal 3 205 2 2 5" xfId="20896" xr:uid="{E7D07371-6E07-45ED-9835-44C54743BD2A}"/>
    <cellStyle name="Normal 3 205 2 3" xfId="20897" xr:uid="{C9DF3FA8-EAAD-45D5-917C-5F7A7309AD97}"/>
    <cellStyle name="Normal 3 205 2 3 2" xfId="20898" xr:uid="{72979537-B62C-42A7-96E1-627670C62251}"/>
    <cellStyle name="Normal 3 205 2 3 2 2" xfId="20899" xr:uid="{97A0B193-392B-40EE-8BDB-26A109B0DE64}"/>
    <cellStyle name="Normal 3 205 2 3 2 2 2" xfId="20900" xr:uid="{3DBB51A8-B8F9-46C9-B861-3015BCE0E4D0}"/>
    <cellStyle name="Normal 3 205 2 3 2 3" xfId="20901" xr:uid="{D19C8377-7C31-4195-8DE5-36E2DDC1EA00}"/>
    <cellStyle name="Normal 3 205 2 3 3" xfId="20902" xr:uid="{E3CB5499-7669-4464-82F2-F2DA94593E40}"/>
    <cellStyle name="Normal 3 205 2 3 3 2" xfId="20903" xr:uid="{F93AE16A-A1CF-46A8-9037-1C721244177C}"/>
    <cellStyle name="Normal 3 205 2 3 3 2 2" xfId="20904" xr:uid="{62BB46E0-78CB-4B65-9F6B-5359E18A9F9C}"/>
    <cellStyle name="Normal 3 205 2 3 3 3" xfId="20905" xr:uid="{C0B0D4EF-6455-42E4-BECE-CDD8F17C41E1}"/>
    <cellStyle name="Normal 3 205 2 3 4" xfId="20906" xr:uid="{455AFB22-FD38-4239-AC94-65BC015909DB}"/>
    <cellStyle name="Normal 3 205 2 3 4 2" xfId="20907" xr:uid="{C02FA8AC-EC78-471E-848B-196095A15B5E}"/>
    <cellStyle name="Normal 3 205 2 3 5" xfId="20908" xr:uid="{CF0210F7-BFDB-4D51-83F9-07CFFDA67FAA}"/>
    <cellStyle name="Normal 3 205 2 4" xfId="20909" xr:uid="{73688991-24F6-4D91-96BD-B84C66A37AE1}"/>
    <cellStyle name="Normal 3 205 2 4 2" xfId="20910" xr:uid="{F1FA7CFD-94C0-4845-A7F4-6C4B6EF5B61B}"/>
    <cellStyle name="Normal 3 205 2 4 2 2" xfId="20911" xr:uid="{FBAA309D-4806-4C26-9F03-4CD1414934A5}"/>
    <cellStyle name="Normal 3 205 2 4 2 2 2" xfId="20912" xr:uid="{3EA81C49-1A2F-4D52-A75D-FC2CD01A31EB}"/>
    <cellStyle name="Normal 3 205 2 4 2 3" xfId="20913" xr:uid="{733DE24B-96E0-4D66-B6D4-7080CB3C99D6}"/>
    <cellStyle name="Normal 3 205 2 4 3" xfId="20914" xr:uid="{4AE52ECD-319F-4214-8C90-D3C12ED0B737}"/>
    <cellStyle name="Normal 3 205 2 4 3 2" xfId="20915" xr:uid="{3BAB48B1-072D-4996-A6C4-9A2ED7AC13E7}"/>
    <cellStyle name="Normal 3 205 2 4 3 2 2" xfId="20916" xr:uid="{40CDB4BA-240F-488A-8BFD-E5A6644024E8}"/>
    <cellStyle name="Normal 3 205 2 4 3 3" xfId="20917" xr:uid="{B9D27A70-16FD-4592-8E35-544B34E30DF7}"/>
    <cellStyle name="Normal 3 205 2 4 4" xfId="20918" xr:uid="{540D0B35-095E-4AEC-95BB-AEA97C5DEC34}"/>
    <cellStyle name="Normal 3 205 2 4 4 2" xfId="20919" xr:uid="{0FE06950-F8AB-45FA-B4AA-E5636B7FEE95}"/>
    <cellStyle name="Normal 3 205 2 4 5" xfId="20920" xr:uid="{885EBFCB-F643-48D1-A9D4-471B358ACF03}"/>
    <cellStyle name="Normal 3 205 2 5" xfId="20921" xr:uid="{FAE1D960-297A-4191-97A6-EF8E68D7DCBE}"/>
    <cellStyle name="Normal 3 205 2 5 2" xfId="20922" xr:uid="{FB2B6FA4-8597-46A0-88AC-3486DA553D21}"/>
    <cellStyle name="Normal 3 205 2 5 2 2" xfId="20923" xr:uid="{4F36B332-7603-48F1-92A9-4CB316787E12}"/>
    <cellStyle name="Normal 3 205 2 5 3" xfId="20924" xr:uid="{318693B4-9C02-448F-83D0-4CAD6F0EBD1C}"/>
    <cellStyle name="Normal 3 205 2 6" xfId="20925" xr:uid="{C3E4F4A2-DA00-4781-9C52-D4982EAC2D0D}"/>
    <cellStyle name="Normal 3 205 2 6 2" xfId="20926" xr:uid="{D089E7B8-F20D-49A9-A7AC-A8BC0CABAEB3}"/>
    <cellStyle name="Normal 3 205 2 6 2 2" xfId="20927" xr:uid="{E23164E9-95FE-48C3-BC59-DA75E6484BBE}"/>
    <cellStyle name="Normal 3 205 2 6 3" xfId="20928" xr:uid="{9576642D-58A4-43C7-82B4-72853465EFA7}"/>
    <cellStyle name="Normal 3 205 2 7" xfId="20929" xr:uid="{5F2F0713-6D28-4EE9-A0CB-4EC2A0E47F04}"/>
    <cellStyle name="Normal 3 205 2 7 2" xfId="20930" xr:uid="{9A1290FE-8DCA-4EED-9A76-08EEB0FE5E40}"/>
    <cellStyle name="Normal 3 205 2 8" xfId="20931" xr:uid="{72B935D4-C94F-4196-9004-45E6E808AE3A}"/>
    <cellStyle name="Normal 3 205 2_15NS" xfId="20932" xr:uid="{AFC877F6-C0CE-4C66-A8DF-C1C028690C27}"/>
    <cellStyle name="Normal 3 205 3" xfId="20933" xr:uid="{72347732-766D-4407-A3F3-491A8EDA8BA7}"/>
    <cellStyle name="Normal 3 205 3 2" xfId="20934" xr:uid="{26EAFC65-FF6A-43D2-A37A-A49BB40192B7}"/>
    <cellStyle name="Normal 3 205 3 2 2" xfId="20935" xr:uid="{0C542A7E-8A21-403E-A6D9-20AB0C007721}"/>
    <cellStyle name="Normal 3 205 3 2 2 2" xfId="20936" xr:uid="{83CCFE48-C1C7-4712-BDF7-DFED17DCB5B7}"/>
    <cellStyle name="Normal 3 205 3 2 3" xfId="20937" xr:uid="{BD33862C-181C-452D-8641-041623CA2B05}"/>
    <cellStyle name="Normal 3 205 3 3" xfId="20938" xr:uid="{34B0171D-58FB-4D26-B668-E442D913026A}"/>
    <cellStyle name="Normal 3 205 3 3 2" xfId="20939" xr:uid="{CEED4EBC-0B5F-4AE4-99F0-4FAF475C88FF}"/>
    <cellStyle name="Normal 3 205 3 3 2 2" xfId="20940" xr:uid="{3FEE26A7-7076-4F2E-B42B-6E99CDE03074}"/>
    <cellStyle name="Normal 3 205 3 3 3" xfId="20941" xr:uid="{3EF19CAE-FB4D-42B1-83E6-78DC5ED7E836}"/>
    <cellStyle name="Normal 3 205 3 4" xfId="20942" xr:uid="{C8E77EA1-00AD-44D2-9EE4-01FF17F2B41F}"/>
    <cellStyle name="Normal 3 205 3 4 2" xfId="20943" xr:uid="{606D0C4F-10A8-4EB9-944F-2A25EC3A5614}"/>
    <cellStyle name="Normal 3 205 3 5" xfId="20944" xr:uid="{96D00DB0-9135-419F-9BFC-994E0152D327}"/>
    <cellStyle name="Normal 3 205 4" xfId="20945" xr:uid="{08B44FC6-213D-47E3-9FE1-ECB23FA6B8BB}"/>
    <cellStyle name="Normal 3 205 4 2" xfId="20946" xr:uid="{225006DD-D531-4002-B7E0-C67C8B5C9974}"/>
    <cellStyle name="Normal 3 205 4 2 2" xfId="20947" xr:uid="{39F8B49B-58B8-47B4-BFDA-833F42A3D584}"/>
    <cellStyle name="Normal 3 205 4 2 2 2" xfId="20948" xr:uid="{7C9CFBEB-C3F3-48AD-B757-C3BE0AB78899}"/>
    <cellStyle name="Normal 3 205 4 2 3" xfId="20949" xr:uid="{A3D53155-E896-4B5D-9934-DC41C54A7E40}"/>
    <cellStyle name="Normal 3 205 4 3" xfId="20950" xr:uid="{C92B6330-43EA-46E5-BF83-09336F102E06}"/>
    <cellStyle name="Normal 3 205 4 3 2" xfId="20951" xr:uid="{3333B1CF-3DF6-4798-8E15-9EF660917BDB}"/>
    <cellStyle name="Normal 3 205 4 3 2 2" xfId="20952" xr:uid="{AC138056-307F-4CB6-8D32-082C022C2223}"/>
    <cellStyle name="Normal 3 205 4 3 3" xfId="20953" xr:uid="{A0DF85B3-EAA5-4FAB-908B-4718C38716E3}"/>
    <cellStyle name="Normal 3 205 4 4" xfId="20954" xr:uid="{17546ECF-A5CE-49F5-989C-62918C7C93FF}"/>
    <cellStyle name="Normal 3 205 4 4 2" xfId="20955" xr:uid="{2E4B6474-8CE9-4252-AC73-ECD25A636C45}"/>
    <cellStyle name="Normal 3 205 4 5" xfId="20956" xr:uid="{C930A7B8-3881-48A5-BF68-C9F917B5C97A}"/>
    <cellStyle name="Normal 3 205 5" xfId="20957" xr:uid="{7348AE44-0CC2-4A1F-8258-79FE63A90926}"/>
    <cellStyle name="Normal 3 205 5 2" xfId="20958" xr:uid="{CAB41E25-6842-45EB-A6B5-17A59E832622}"/>
    <cellStyle name="Normal 3 205 5 2 2" xfId="20959" xr:uid="{7C535D79-4EF9-4FD7-AE3C-3F936822684C}"/>
    <cellStyle name="Normal 3 205 5 2 2 2" xfId="20960" xr:uid="{026F0CE9-9F4A-471D-9818-500C5037C9B2}"/>
    <cellStyle name="Normal 3 205 5 2 3" xfId="20961" xr:uid="{7A158A61-F561-45F7-BC62-12195B82B94F}"/>
    <cellStyle name="Normal 3 205 5 3" xfId="20962" xr:uid="{180EFC33-30F6-4304-A46C-73C936B62996}"/>
    <cellStyle name="Normal 3 205 5 3 2" xfId="20963" xr:uid="{87858855-20FA-4B19-90E6-BCB9A0FC236E}"/>
    <cellStyle name="Normal 3 205 5 3 2 2" xfId="20964" xr:uid="{AA762A08-D832-4AD7-8511-E096B0E00EF2}"/>
    <cellStyle name="Normal 3 205 5 3 3" xfId="20965" xr:uid="{4C2FC1C5-3210-4B3E-8202-3AEFE8C58D46}"/>
    <cellStyle name="Normal 3 205 5 4" xfId="20966" xr:uid="{81E78385-CE72-4107-95B0-F21C039500FA}"/>
    <cellStyle name="Normal 3 205 5 4 2" xfId="20967" xr:uid="{08496571-F5DB-4111-BEAC-D54F1CAD89DA}"/>
    <cellStyle name="Normal 3 205 5 5" xfId="20968" xr:uid="{72EB4D72-2DE4-4EB3-800B-E9B5B7F795EB}"/>
    <cellStyle name="Normal 3 205 6" xfId="20969" xr:uid="{53EAED85-AB12-4165-A741-7A1940F06C2C}"/>
    <cellStyle name="Normal 3 205 6 2" xfId="20970" xr:uid="{40C234EC-6C2E-43AC-A677-4226CC51F72A}"/>
    <cellStyle name="Normal 3 205 6 2 2" xfId="20971" xr:uid="{28C78768-E460-4298-80DB-5FD7001BA45A}"/>
    <cellStyle name="Normal 3 205 6 3" xfId="20972" xr:uid="{1EF221D8-2FB6-404A-9A13-B81D4742FEE5}"/>
    <cellStyle name="Normal 3 205 7" xfId="20973" xr:uid="{B9A99C45-315A-4FB2-99BA-47237AD574B1}"/>
    <cellStyle name="Normal 3 205 7 2" xfId="20974" xr:uid="{D7AE831D-9543-4A6E-BE03-B1F3D794B18E}"/>
    <cellStyle name="Normal 3 205 7 2 2" xfId="20975" xr:uid="{45B13898-E3F3-4B1D-8778-F3F21EE4D080}"/>
    <cellStyle name="Normal 3 205 7 3" xfId="20976" xr:uid="{609566CB-4AF4-4506-A73B-5E9211F16285}"/>
    <cellStyle name="Normal 3 205 8" xfId="20977" xr:uid="{7B6B3228-2A68-48D5-81E1-18B27276A64E}"/>
    <cellStyle name="Normal 3 205 8 2" xfId="20978" xr:uid="{2B06AF27-FB25-4293-86EE-6EF3DD5DED83}"/>
    <cellStyle name="Normal 3 205 9" xfId="20979" xr:uid="{21CCA905-3628-46E4-8DDB-B8F2A82EE7D5}"/>
    <cellStyle name="Normal 3 205_05DS" xfId="20980" xr:uid="{69F32AF9-AF55-49F8-BD37-064F8B048A17}"/>
    <cellStyle name="Normal 3 206" xfId="20981" xr:uid="{1729C35B-BE1C-45DE-87FB-70E345F60DD0}"/>
    <cellStyle name="Normal 3 206 2" xfId="20982" xr:uid="{6D064B2A-9F4D-485D-B130-9108333C4D39}"/>
    <cellStyle name="Normal 3 206 2 2" xfId="20983" xr:uid="{706DB778-587D-4B20-B631-2963B045F448}"/>
    <cellStyle name="Normal 3 206 2 2 2" xfId="20984" xr:uid="{F6970B03-3970-44DA-95A1-82AE70AEE46D}"/>
    <cellStyle name="Normal 3 206 2 2 2 2" xfId="20985" xr:uid="{200A2209-777C-46A4-9BA9-F6FA873382BB}"/>
    <cellStyle name="Normal 3 206 2 2 2 2 2" xfId="20986" xr:uid="{600D95E8-87C2-44C3-9F87-02DE708EF034}"/>
    <cellStyle name="Normal 3 206 2 2 2 3" xfId="20987" xr:uid="{66FFD52F-DDB4-4ADB-BEAA-D61A9B1000FB}"/>
    <cellStyle name="Normal 3 206 2 2 3" xfId="20988" xr:uid="{80A0B9AB-5A13-4E96-B32D-2235F1CC45D4}"/>
    <cellStyle name="Normal 3 206 2 2 3 2" xfId="20989" xr:uid="{05B17981-80D4-48CB-935A-A9DD0A95655B}"/>
    <cellStyle name="Normal 3 206 2 2 3 2 2" xfId="20990" xr:uid="{C822E929-1171-4826-8D84-258422BD25B2}"/>
    <cellStyle name="Normal 3 206 2 2 3 3" xfId="20991" xr:uid="{07BFDD59-ACE9-4E88-B325-78A7A94CACC6}"/>
    <cellStyle name="Normal 3 206 2 2 4" xfId="20992" xr:uid="{9A4F2827-4E7E-4519-8010-D5062B4D8EC7}"/>
    <cellStyle name="Normal 3 206 2 2 4 2" xfId="20993" xr:uid="{7B51A502-DD83-47E2-859E-0AAB62246B33}"/>
    <cellStyle name="Normal 3 206 2 2 5" xfId="20994" xr:uid="{103A6A79-BE98-4509-B964-82CC87F697CF}"/>
    <cellStyle name="Normal 3 206 2 3" xfId="20995" xr:uid="{6300C804-9C6D-4893-A17F-5AC091101C85}"/>
    <cellStyle name="Normal 3 206 2 3 2" xfId="20996" xr:uid="{8410A1F4-E951-4916-8204-5ECD7853E7C5}"/>
    <cellStyle name="Normal 3 206 2 3 2 2" xfId="20997" xr:uid="{95382A5B-1D8B-4FBC-8B5A-0821F3DCD45C}"/>
    <cellStyle name="Normal 3 206 2 3 2 2 2" xfId="20998" xr:uid="{42B4E07B-0C0C-4D6D-A17A-FBC7666102BE}"/>
    <cellStyle name="Normal 3 206 2 3 2 3" xfId="20999" xr:uid="{191222A9-EC51-452D-9DEA-445B9B84F774}"/>
    <cellStyle name="Normal 3 206 2 3 3" xfId="21000" xr:uid="{999182D6-2EBD-472B-8B58-28DFBE750030}"/>
    <cellStyle name="Normal 3 206 2 3 3 2" xfId="21001" xr:uid="{42689326-FCA9-4710-9A95-C531BF2C80BF}"/>
    <cellStyle name="Normal 3 206 2 3 3 2 2" xfId="21002" xr:uid="{00646EA8-6D04-4E01-B2E4-589D907F200E}"/>
    <cellStyle name="Normal 3 206 2 3 3 3" xfId="21003" xr:uid="{05389799-8048-4FE7-A82E-CF77FEF8445D}"/>
    <cellStyle name="Normal 3 206 2 3 4" xfId="21004" xr:uid="{1E81401B-6FEE-4891-8B4C-B146D48FD8E7}"/>
    <cellStyle name="Normal 3 206 2 3 4 2" xfId="21005" xr:uid="{089FDB6B-B0BB-4EE7-BC0D-6CE5EDB0CD74}"/>
    <cellStyle name="Normal 3 206 2 3 5" xfId="21006" xr:uid="{43EC33CE-21F7-43E5-94F9-E5C1A04D3742}"/>
    <cellStyle name="Normal 3 206 2 4" xfId="21007" xr:uid="{58F3AD12-2D65-4F38-B884-4D527F0CF863}"/>
    <cellStyle name="Normal 3 206 2 4 2" xfId="21008" xr:uid="{DF78A96F-8243-4951-BCE7-E636EF8267FC}"/>
    <cellStyle name="Normal 3 206 2 4 2 2" xfId="21009" xr:uid="{A4EB0DF6-DDCE-4264-9FBA-2816B8FCFE01}"/>
    <cellStyle name="Normal 3 206 2 4 2 2 2" xfId="21010" xr:uid="{33BC1283-7830-4F5B-9C35-C6FDEA25F370}"/>
    <cellStyle name="Normal 3 206 2 4 2 3" xfId="21011" xr:uid="{5C8FB9F5-903E-4C71-8497-81C67E36725E}"/>
    <cellStyle name="Normal 3 206 2 4 3" xfId="21012" xr:uid="{A28579F9-B2CF-4C72-91E9-F44210D6D0F9}"/>
    <cellStyle name="Normal 3 206 2 4 3 2" xfId="21013" xr:uid="{925AFD6B-3D88-455F-8B73-4AD1239E92D2}"/>
    <cellStyle name="Normal 3 206 2 4 3 2 2" xfId="21014" xr:uid="{76603D72-59CB-4AAE-A4AC-D2466EF6CAB0}"/>
    <cellStyle name="Normal 3 206 2 4 3 3" xfId="21015" xr:uid="{2380E125-4B70-4930-B83E-08AA0825FFFA}"/>
    <cellStyle name="Normal 3 206 2 4 4" xfId="21016" xr:uid="{58F6B9D7-A91C-4FDD-B261-20A0677D0A47}"/>
    <cellStyle name="Normal 3 206 2 4 4 2" xfId="21017" xr:uid="{F1C83083-8629-4CC6-B5DC-46A75B2FC263}"/>
    <cellStyle name="Normal 3 206 2 4 5" xfId="21018" xr:uid="{86F23AF5-4B06-4E23-A533-FD879718051A}"/>
    <cellStyle name="Normal 3 206 2 5" xfId="21019" xr:uid="{A7C83221-B71F-4F9D-B250-21112AFC8F29}"/>
    <cellStyle name="Normal 3 206 2 5 2" xfId="21020" xr:uid="{B0751C60-2CA1-4F56-BDDE-7359A7A5D520}"/>
    <cellStyle name="Normal 3 206 2 5 2 2" xfId="21021" xr:uid="{D53DD0E5-9455-420A-A363-28688671C302}"/>
    <cellStyle name="Normal 3 206 2 5 3" xfId="21022" xr:uid="{4CA2E42A-95E3-4423-AF28-8078A6C5E427}"/>
    <cellStyle name="Normal 3 206 2 6" xfId="21023" xr:uid="{48FC73A0-F2FE-406A-A99D-7BA4D33FEC9A}"/>
    <cellStyle name="Normal 3 206 2 6 2" xfId="21024" xr:uid="{7B376E3B-4EFD-44F8-A7B9-AF991053FA22}"/>
    <cellStyle name="Normal 3 206 2 6 2 2" xfId="21025" xr:uid="{8A6E8DA1-4438-4DAB-83B5-19407B5EB87D}"/>
    <cellStyle name="Normal 3 206 2 6 3" xfId="21026" xr:uid="{21FB93EC-8612-4080-8EA0-031A22A74EA7}"/>
    <cellStyle name="Normal 3 206 2 7" xfId="21027" xr:uid="{4D0E04EB-3071-4CAB-BCCF-F0103A986597}"/>
    <cellStyle name="Normal 3 206 2 7 2" xfId="21028" xr:uid="{BEE607CC-F4EA-4D1E-8B2B-9B79875A278C}"/>
    <cellStyle name="Normal 3 206 2 8" xfId="21029" xr:uid="{FD7766E4-56AF-4384-B38D-AE02E5C9872A}"/>
    <cellStyle name="Normal 3 206 2_15NS" xfId="21030" xr:uid="{A4C718B1-EE87-4539-A19A-050F58B7E54D}"/>
    <cellStyle name="Normal 3 206 3" xfId="21031" xr:uid="{90F33F01-B330-4237-A6A6-09CA2BDABD2A}"/>
    <cellStyle name="Normal 3 206 3 2" xfId="21032" xr:uid="{0376A65D-7FBB-4B13-B854-A9FC1A3BCB05}"/>
    <cellStyle name="Normal 3 206 3 2 2" xfId="21033" xr:uid="{E94AABF5-F908-40FA-A3E5-F51BB36A1D71}"/>
    <cellStyle name="Normal 3 206 3 2 2 2" xfId="21034" xr:uid="{6C2EFCDB-11EA-4007-8090-329F13FCCC6F}"/>
    <cellStyle name="Normal 3 206 3 2 3" xfId="21035" xr:uid="{486AFB34-44AC-4057-B561-3821683FFCB7}"/>
    <cellStyle name="Normal 3 206 3 3" xfId="21036" xr:uid="{0FA142B5-FDE0-42E4-9D7F-FB0FDEFFDD07}"/>
    <cellStyle name="Normal 3 206 3 3 2" xfId="21037" xr:uid="{6A71B8A5-86BA-4F34-974A-6C4C2265D2DC}"/>
    <cellStyle name="Normal 3 206 3 3 2 2" xfId="21038" xr:uid="{290F0A64-FF87-4028-BE06-772E8395CEAA}"/>
    <cellStyle name="Normal 3 206 3 3 3" xfId="21039" xr:uid="{B363CA28-97C5-4CE1-9FA0-B31370A4CFFB}"/>
    <cellStyle name="Normal 3 206 3 4" xfId="21040" xr:uid="{A0A8339B-060A-441F-91DF-09C08D1B475F}"/>
    <cellStyle name="Normal 3 206 3 4 2" xfId="21041" xr:uid="{55E051EE-4CEE-4494-8B29-86F3978329F2}"/>
    <cellStyle name="Normal 3 206 3 5" xfId="21042" xr:uid="{A3302067-EB2A-4025-92F7-4086CE239ED2}"/>
    <cellStyle name="Normal 3 206 4" xfId="21043" xr:uid="{E006568E-EC66-4753-932E-F01FCBFE02A4}"/>
    <cellStyle name="Normal 3 206 4 2" xfId="21044" xr:uid="{2EC094FE-94D6-4EA8-A5AC-678E4B53E9FA}"/>
    <cellStyle name="Normal 3 206 4 2 2" xfId="21045" xr:uid="{83DF8050-8CC9-4F02-A556-0C92F74E2CF8}"/>
    <cellStyle name="Normal 3 206 4 2 2 2" xfId="21046" xr:uid="{27A04F45-F7D8-4A16-BD41-92A702965FB6}"/>
    <cellStyle name="Normal 3 206 4 2 3" xfId="21047" xr:uid="{860899F5-A72F-4BAC-B0FF-42E7B967EAFC}"/>
    <cellStyle name="Normal 3 206 4 3" xfId="21048" xr:uid="{B5F9C5C5-0687-4FE7-B8AF-FC3C3C8ABBA5}"/>
    <cellStyle name="Normal 3 206 4 3 2" xfId="21049" xr:uid="{3BDC8958-8648-410C-A809-44F80DE5ACCF}"/>
    <cellStyle name="Normal 3 206 4 3 2 2" xfId="21050" xr:uid="{6C5E1234-F4D2-44DA-9279-DD1D7CBA6FA8}"/>
    <cellStyle name="Normal 3 206 4 3 3" xfId="21051" xr:uid="{CEB5FE1F-7375-45E7-BA5B-9314B75DB8A5}"/>
    <cellStyle name="Normal 3 206 4 4" xfId="21052" xr:uid="{C80B5029-4AAD-40E3-AD48-D1EF240F3C76}"/>
    <cellStyle name="Normal 3 206 4 4 2" xfId="21053" xr:uid="{4AA8D30D-3E64-4FE1-8C98-D60B2B12C32B}"/>
    <cellStyle name="Normal 3 206 4 5" xfId="21054" xr:uid="{68B93EF8-42DF-480B-B2EC-2AF6E129B752}"/>
    <cellStyle name="Normal 3 206 5" xfId="21055" xr:uid="{22D16DED-F513-4DEB-BA3D-FE51AE075B79}"/>
    <cellStyle name="Normal 3 206 5 2" xfId="21056" xr:uid="{F93AAA71-1D9F-4017-A101-1FDB2ABB4E07}"/>
    <cellStyle name="Normal 3 206 5 2 2" xfId="21057" xr:uid="{F72C46B3-AF46-4490-BC0C-E25B4E71F269}"/>
    <cellStyle name="Normal 3 206 5 2 2 2" xfId="21058" xr:uid="{93BBB9B1-F254-4F0E-A1F0-57A748BA29E8}"/>
    <cellStyle name="Normal 3 206 5 2 3" xfId="21059" xr:uid="{420D0624-80D6-46D1-927E-85A1813C4C21}"/>
    <cellStyle name="Normal 3 206 5 3" xfId="21060" xr:uid="{28FE7008-4141-47EF-82D2-9CFFD5CF18C1}"/>
    <cellStyle name="Normal 3 206 5 3 2" xfId="21061" xr:uid="{2D6D07B4-AA88-4BA0-868B-DDC1623A920F}"/>
    <cellStyle name="Normal 3 206 5 3 2 2" xfId="21062" xr:uid="{DE689FC1-7B44-49CD-A4C6-45C0D1252F71}"/>
    <cellStyle name="Normal 3 206 5 3 3" xfId="21063" xr:uid="{7919F952-B978-4D1B-A27C-845E8658885C}"/>
    <cellStyle name="Normal 3 206 5 4" xfId="21064" xr:uid="{F42F9756-B4DD-4DC5-966A-D0112F1BAED3}"/>
    <cellStyle name="Normal 3 206 5 4 2" xfId="21065" xr:uid="{099CEBD7-BB31-41B0-8175-CE3176E412E9}"/>
    <cellStyle name="Normal 3 206 5 5" xfId="21066" xr:uid="{F9FED200-3919-4D29-A1C4-AA5B03D5D498}"/>
    <cellStyle name="Normal 3 206 6" xfId="21067" xr:uid="{A253FC7B-E5C1-4BE1-9671-A046A798CC15}"/>
    <cellStyle name="Normal 3 206 6 2" xfId="21068" xr:uid="{DA8DC3E5-C35B-4B44-99F1-BA0B9C408C90}"/>
    <cellStyle name="Normal 3 206 6 2 2" xfId="21069" xr:uid="{9DFD5036-84EE-4E3C-A062-8E295A7C5079}"/>
    <cellStyle name="Normal 3 206 6 3" xfId="21070" xr:uid="{536C4FB3-513A-49E4-BECE-794D196B8F23}"/>
    <cellStyle name="Normal 3 206 7" xfId="21071" xr:uid="{2BD2E984-9420-44F4-80C1-73A8C7C840D7}"/>
    <cellStyle name="Normal 3 206 7 2" xfId="21072" xr:uid="{07B850FE-66DA-41DD-938D-26BE033005BE}"/>
    <cellStyle name="Normal 3 206 7 2 2" xfId="21073" xr:uid="{B2D7A96F-28D6-41CE-B8FB-226E8A30DCFA}"/>
    <cellStyle name="Normal 3 206 7 3" xfId="21074" xr:uid="{91DE0767-9472-402A-B73B-B362273160A2}"/>
    <cellStyle name="Normal 3 206 8" xfId="21075" xr:uid="{18365239-EAF2-44ED-914A-3E7B7F590793}"/>
    <cellStyle name="Normal 3 206 8 2" xfId="21076" xr:uid="{458F6D7A-BFBC-49DF-91AF-0BF2797ADCCC}"/>
    <cellStyle name="Normal 3 206 9" xfId="21077" xr:uid="{A89ADDCD-6353-4B1D-8E8E-69713111A935}"/>
    <cellStyle name="Normal 3 206_05DS" xfId="21078" xr:uid="{6CB263C4-AAD3-4004-9037-5D00F0DA0814}"/>
    <cellStyle name="Normal 3 207" xfId="21079" xr:uid="{7B124F69-83BB-412B-BD87-B747FF7BE140}"/>
    <cellStyle name="Normal 3 207 2" xfId="21080" xr:uid="{422A00CE-84E0-4A9A-824A-9F326FF84DA9}"/>
    <cellStyle name="Normal 3 207 2 2" xfId="21081" xr:uid="{A4423648-F7A4-4D27-B320-7DF595BD4208}"/>
    <cellStyle name="Normal 3 207 2 2 2" xfId="21082" xr:uid="{4EC38696-BDCD-4B93-829A-C431BF8A93FB}"/>
    <cellStyle name="Normal 3 207 2 2 2 2" xfId="21083" xr:uid="{555C2CF3-957B-4519-BDA1-79945CC2915E}"/>
    <cellStyle name="Normal 3 207 2 2 2 2 2" xfId="21084" xr:uid="{03935027-21B5-4958-8183-6426C3856881}"/>
    <cellStyle name="Normal 3 207 2 2 2 3" xfId="21085" xr:uid="{C653ADCA-B430-4EF1-B238-3CEAC548CE7D}"/>
    <cellStyle name="Normal 3 207 2 2 3" xfId="21086" xr:uid="{1FBB0026-DC34-405C-A4BC-E9D7CC5A8F79}"/>
    <cellStyle name="Normal 3 207 2 2 3 2" xfId="21087" xr:uid="{20952A58-9F32-454C-A7DB-8D17E9BCEBF4}"/>
    <cellStyle name="Normal 3 207 2 2 3 2 2" xfId="21088" xr:uid="{9F199718-17EA-4444-8918-F41CE98EC1EC}"/>
    <cellStyle name="Normal 3 207 2 2 3 3" xfId="21089" xr:uid="{3A6C4152-8C40-4564-BD58-58B04848C4D6}"/>
    <cellStyle name="Normal 3 207 2 2 4" xfId="21090" xr:uid="{697BC835-21D2-40D8-88E9-11779F434AB5}"/>
    <cellStyle name="Normal 3 207 2 2 4 2" xfId="21091" xr:uid="{655007F1-A7C6-405F-9B2F-AEE0DCA903C6}"/>
    <cellStyle name="Normal 3 207 2 2 5" xfId="21092" xr:uid="{49B0A7A4-0AB1-44F6-9171-8084FED4AD1B}"/>
    <cellStyle name="Normal 3 207 2 3" xfId="21093" xr:uid="{F076E79C-84A6-4B2F-8659-101C29BC92A3}"/>
    <cellStyle name="Normal 3 207 2 3 2" xfId="21094" xr:uid="{A17BB50A-24F1-4FD7-8601-E998E3353252}"/>
    <cellStyle name="Normal 3 207 2 3 2 2" xfId="21095" xr:uid="{C9DBB14C-C14F-4EAD-ADDE-AE5B52FFAE52}"/>
    <cellStyle name="Normal 3 207 2 3 2 2 2" xfId="21096" xr:uid="{103FAFEE-EB49-4D92-9F21-66505A4ECE02}"/>
    <cellStyle name="Normal 3 207 2 3 2 3" xfId="21097" xr:uid="{214E0BB5-0A09-45EE-8CCE-81816C553619}"/>
    <cellStyle name="Normal 3 207 2 3 3" xfId="21098" xr:uid="{027A8766-1F74-4613-9CDC-3CFC0A2A9341}"/>
    <cellStyle name="Normal 3 207 2 3 3 2" xfId="21099" xr:uid="{B64CF82F-BDAB-4F46-807F-DE8BA4C1520D}"/>
    <cellStyle name="Normal 3 207 2 3 3 2 2" xfId="21100" xr:uid="{55B3E6FD-7C6A-47BA-8453-FF2D2117D7A4}"/>
    <cellStyle name="Normal 3 207 2 3 3 3" xfId="21101" xr:uid="{E2154CC3-9189-41A3-84CA-B50BFB8856DA}"/>
    <cellStyle name="Normal 3 207 2 3 4" xfId="21102" xr:uid="{6621734C-9C40-4540-BB76-EB89D21780B6}"/>
    <cellStyle name="Normal 3 207 2 3 4 2" xfId="21103" xr:uid="{07BDE8A5-6B4E-415C-AA7C-EDB53D76C4F4}"/>
    <cellStyle name="Normal 3 207 2 3 5" xfId="21104" xr:uid="{5BCAFD06-9AE0-41E6-B44D-FE219CCE4C34}"/>
    <cellStyle name="Normal 3 207 2 4" xfId="21105" xr:uid="{F0BACEB4-6E41-4724-BBE8-3C15E93D9B83}"/>
    <cellStyle name="Normal 3 207 2 4 2" xfId="21106" xr:uid="{6724A919-2E01-42D8-913A-9DB0F4CDDD48}"/>
    <cellStyle name="Normal 3 207 2 4 2 2" xfId="21107" xr:uid="{E3CDB030-293C-4604-BFFA-FF60F72BDEF7}"/>
    <cellStyle name="Normal 3 207 2 4 2 2 2" xfId="21108" xr:uid="{3497A378-6455-463B-B66D-9E902F881F38}"/>
    <cellStyle name="Normal 3 207 2 4 2 3" xfId="21109" xr:uid="{0739F5E4-78E7-40AA-849D-711D7265E7D8}"/>
    <cellStyle name="Normal 3 207 2 4 3" xfId="21110" xr:uid="{6B94CE19-949E-40DC-BB3C-4AD3B0DB3D70}"/>
    <cellStyle name="Normal 3 207 2 4 3 2" xfId="21111" xr:uid="{970C33AE-9485-4BEA-A269-E9C2ADCBC529}"/>
    <cellStyle name="Normal 3 207 2 4 3 2 2" xfId="21112" xr:uid="{4DD5B757-1721-412A-99CB-25C4358259AC}"/>
    <cellStyle name="Normal 3 207 2 4 3 3" xfId="21113" xr:uid="{71B06EA8-FF2E-4231-80C6-BEBFF8CD404B}"/>
    <cellStyle name="Normal 3 207 2 4 4" xfId="21114" xr:uid="{36E8C9F9-0C08-420C-8F00-8818D0BC5BF3}"/>
    <cellStyle name="Normal 3 207 2 4 4 2" xfId="21115" xr:uid="{0803554A-CB44-4DFA-AAC1-E7B280E279F8}"/>
    <cellStyle name="Normal 3 207 2 4 5" xfId="21116" xr:uid="{B12DF065-BE19-4A67-A6BA-0ACF6CD9B298}"/>
    <cellStyle name="Normal 3 207 2 5" xfId="21117" xr:uid="{F26D76D1-0075-4C70-92CA-3AA8491EC584}"/>
    <cellStyle name="Normal 3 207 2 5 2" xfId="21118" xr:uid="{8B3F9CC2-D8DE-43EB-BB80-1941E2B5E4FE}"/>
    <cellStyle name="Normal 3 207 2 5 2 2" xfId="21119" xr:uid="{B1006470-65B0-4431-9154-E4131D245C53}"/>
    <cellStyle name="Normal 3 207 2 5 3" xfId="21120" xr:uid="{0B2F939A-1EE4-4335-9C1E-212D914898B2}"/>
    <cellStyle name="Normal 3 207 2 6" xfId="21121" xr:uid="{08C7AD1B-3D5A-4554-AFED-094A3DBB7E08}"/>
    <cellStyle name="Normal 3 207 2 6 2" xfId="21122" xr:uid="{3B098B0D-3E60-4D5C-BA84-D1E5CF6F2031}"/>
    <cellStyle name="Normal 3 207 2 6 2 2" xfId="21123" xr:uid="{95DE22E7-4D3A-4F96-BC5C-67F8F309D8BD}"/>
    <cellStyle name="Normal 3 207 2 6 3" xfId="21124" xr:uid="{5ACED9E8-7455-465E-85DB-4925E939A6AC}"/>
    <cellStyle name="Normal 3 207 2 7" xfId="21125" xr:uid="{983343D7-A86F-4D03-BBC1-EB031F22791F}"/>
    <cellStyle name="Normal 3 207 2 7 2" xfId="21126" xr:uid="{15B5FE95-C4A2-491D-9BF9-317A9D7E81D2}"/>
    <cellStyle name="Normal 3 207 2 8" xfId="21127" xr:uid="{CB158FFF-E0D3-437B-B542-51584B62F17D}"/>
    <cellStyle name="Normal 3 207 2_15NS" xfId="21128" xr:uid="{F207DEC1-6598-49B2-9032-50EAF06F2C43}"/>
    <cellStyle name="Normal 3 207 3" xfId="21129" xr:uid="{7FDA051B-05AB-4DB3-B8CE-32A8326B324B}"/>
    <cellStyle name="Normal 3 207 3 2" xfId="21130" xr:uid="{6C07CDFC-77B0-41D4-9EAE-614802C1CE5E}"/>
    <cellStyle name="Normal 3 207 3 2 2" xfId="21131" xr:uid="{2A2343F9-E1EC-40FC-BEC2-818577E2FAC9}"/>
    <cellStyle name="Normal 3 207 3 2 2 2" xfId="21132" xr:uid="{DC0FB5D3-8AE4-400F-975D-AB98288E1071}"/>
    <cellStyle name="Normal 3 207 3 2 3" xfId="21133" xr:uid="{517671F1-1424-4A74-BEF9-7C7F8BA825B9}"/>
    <cellStyle name="Normal 3 207 3 3" xfId="21134" xr:uid="{3F80D093-3663-4625-A22E-2840B71DF2D2}"/>
    <cellStyle name="Normal 3 207 3 3 2" xfId="21135" xr:uid="{C8A61FCD-0DCB-4700-B4A5-488176A36BE1}"/>
    <cellStyle name="Normal 3 207 3 3 2 2" xfId="21136" xr:uid="{7A458BE6-1A4F-4441-8F17-4541771783B4}"/>
    <cellStyle name="Normal 3 207 3 3 3" xfId="21137" xr:uid="{EAD1C06E-FCB6-4EEF-A6BF-30B21BC11ED2}"/>
    <cellStyle name="Normal 3 207 3 4" xfId="21138" xr:uid="{B2AA88A9-5793-4E31-815B-5769B538376B}"/>
    <cellStyle name="Normal 3 207 3 4 2" xfId="21139" xr:uid="{272B0759-68B5-4317-A969-6F04EBE382D3}"/>
    <cellStyle name="Normal 3 207 3 5" xfId="21140" xr:uid="{8846123D-D199-4E15-B0CB-FEF8C832E86D}"/>
    <cellStyle name="Normal 3 207 4" xfId="21141" xr:uid="{3B64CA6C-47EE-40BD-9F5D-BDC1C94D749C}"/>
    <cellStyle name="Normal 3 207 4 2" xfId="21142" xr:uid="{EA995238-3806-4EB0-8DF4-76BD2B109A55}"/>
    <cellStyle name="Normal 3 207 4 2 2" xfId="21143" xr:uid="{79741462-B042-4C37-93C2-2465EDEBE89F}"/>
    <cellStyle name="Normal 3 207 4 2 2 2" xfId="21144" xr:uid="{8E6D1C11-A176-462F-A724-425109E432A1}"/>
    <cellStyle name="Normal 3 207 4 2 3" xfId="21145" xr:uid="{76D6E1CE-FFDC-4F2E-BAFB-D1E446D0B0BD}"/>
    <cellStyle name="Normal 3 207 4 3" xfId="21146" xr:uid="{CBC8F85F-C0B7-4EF4-9F7B-176FC311EA3A}"/>
    <cellStyle name="Normal 3 207 4 3 2" xfId="21147" xr:uid="{6E0EE0F1-FC99-46EF-A424-E558395AB18E}"/>
    <cellStyle name="Normal 3 207 4 3 2 2" xfId="21148" xr:uid="{0B4E0E47-8A5E-4736-87DD-48E046C12A58}"/>
    <cellStyle name="Normal 3 207 4 3 3" xfId="21149" xr:uid="{33A06B32-F23E-4E6B-9062-3B4E6F050296}"/>
    <cellStyle name="Normal 3 207 4 4" xfId="21150" xr:uid="{A7D97C8A-6F82-4D18-86FA-6F7BFFA4543E}"/>
    <cellStyle name="Normal 3 207 4 4 2" xfId="21151" xr:uid="{0581EF75-56B8-49FE-99A3-A48276E88C39}"/>
    <cellStyle name="Normal 3 207 4 5" xfId="21152" xr:uid="{1AAE9EB4-9DA0-4ED4-A713-05BB3376B133}"/>
    <cellStyle name="Normal 3 207 5" xfId="21153" xr:uid="{A5FEC2FC-ACCF-4CE0-9EE3-FF953CB269BE}"/>
    <cellStyle name="Normal 3 207 5 2" xfId="21154" xr:uid="{A46DBD9F-20D5-4075-8FCE-706D6DBE3AD1}"/>
    <cellStyle name="Normal 3 207 5 2 2" xfId="21155" xr:uid="{D4EBAB36-A53B-4F1E-A0F7-949DFA3EF696}"/>
    <cellStyle name="Normal 3 207 5 2 2 2" xfId="21156" xr:uid="{555E7557-14CA-450A-B999-EA14B7C8C3CE}"/>
    <cellStyle name="Normal 3 207 5 2 3" xfId="21157" xr:uid="{85246C98-E80B-4601-9DB1-66CD2042B6CB}"/>
    <cellStyle name="Normal 3 207 5 3" xfId="21158" xr:uid="{A584B2E9-D05B-412D-9533-148E909890F5}"/>
    <cellStyle name="Normal 3 207 5 3 2" xfId="21159" xr:uid="{C00C2C03-CAFC-4153-B820-D73300699512}"/>
    <cellStyle name="Normal 3 207 5 3 2 2" xfId="21160" xr:uid="{C4A79530-B785-49A6-A55A-0B03FF85DA0B}"/>
    <cellStyle name="Normal 3 207 5 3 3" xfId="21161" xr:uid="{0C587AB6-2343-4B65-9FE7-C3DF63665A3F}"/>
    <cellStyle name="Normal 3 207 5 4" xfId="21162" xr:uid="{64EF046F-EB22-414F-8A4F-019331C26D55}"/>
    <cellStyle name="Normal 3 207 5 4 2" xfId="21163" xr:uid="{20BE4052-7194-45B8-8A3E-358799FF4781}"/>
    <cellStyle name="Normal 3 207 5 5" xfId="21164" xr:uid="{65D4C2EF-B63E-4BBE-BE04-6B7146325D6B}"/>
    <cellStyle name="Normal 3 207 6" xfId="21165" xr:uid="{50F22BFE-F5E3-4FF5-8F57-4A8E08032CD5}"/>
    <cellStyle name="Normal 3 207 6 2" xfId="21166" xr:uid="{4DB350DB-6952-4BEA-BD07-4E17293BDF68}"/>
    <cellStyle name="Normal 3 207 6 2 2" xfId="21167" xr:uid="{E69BA701-D3BF-48EE-BEAF-C01E3120B561}"/>
    <cellStyle name="Normal 3 207 6 3" xfId="21168" xr:uid="{0574528F-D8D2-4A3D-B804-3998E2C4EB45}"/>
    <cellStyle name="Normal 3 207 7" xfId="21169" xr:uid="{41480D5B-ECCF-4D27-A048-0223BE931B96}"/>
    <cellStyle name="Normal 3 207 7 2" xfId="21170" xr:uid="{B6DA5375-9D6A-4F97-9E55-1F99D4D88890}"/>
    <cellStyle name="Normal 3 207 7 2 2" xfId="21171" xr:uid="{BD83B50B-2B89-4F91-A0EA-2B02D1CE5DB6}"/>
    <cellStyle name="Normal 3 207 7 3" xfId="21172" xr:uid="{D1DCB3B7-81DC-4A72-9580-A19266DA0382}"/>
    <cellStyle name="Normal 3 207 8" xfId="21173" xr:uid="{7397249F-6496-4418-80BC-E86E478140D2}"/>
    <cellStyle name="Normal 3 207 8 2" xfId="21174" xr:uid="{F33D88BA-770C-4151-B799-96EEC5C4CF36}"/>
    <cellStyle name="Normal 3 207 9" xfId="21175" xr:uid="{C212F59F-A409-451A-AF1A-E80E1F234F95}"/>
    <cellStyle name="Normal 3 207_05DS" xfId="21176" xr:uid="{662D6B2F-9810-465B-8982-664010DE2F2C}"/>
    <cellStyle name="Normal 3 208" xfId="21177" xr:uid="{E340EB69-66F0-4711-9362-39235BF968C2}"/>
    <cellStyle name="Normal 3 208 2" xfId="21178" xr:uid="{A4E70DFA-093F-43DC-9B69-6D171A3C3BCB}"/>
    <cellStyle name="Normal 3 208 2 2" xfId="21179" xr:uid="{B15C7307-C7DA-4ED7-8997-DB31BE231EC9}"/>
    <cellStyle name="Normal 3 208 2 2 2" xfId="21180" xr:uid="{A3D750CE-1D32-437D-938F-F0B142875503}"/>
    <cellStyle name="Normal 3 208 2 2 2 2" xfId="21181" xr:uid="{470855FF-3D90-4A86-96FF-99F6C0FD4B59}"/>
    <cellStyle name="Normal 3 208 2 2 2 2 2" xfId="21182" xr:uid="{1DB012A4-C31A-410D-B0CA-426B65DA3407}"/>
    <cellStyle name="Normal 3 208 2 2 2 3" xfId="21183" xr:uid="{6D06A285-9C9F-49E3-B1C6-8EDE1DB34801}"/>
    <cellStyle name="Normal 3 208 2 2 3" xfId="21184" xr:uid="{FCE316E9-2AA4-4F46-AF48-0524C14640C3}"/>
    <cellStyle name="Normal 3 208 2 2 3 2" xfId="21185" xr:uid="{AC3F626A-7CCF-4D21-BDF5-B43C48E5744D}"/>
    <cellStyle name="Normal 3 208 2 2 3 2 2" xfId="21186" xr:uid="{5C54E8B9-C350-4874-B511-446DE52A2232}"/>
    <cellStyle name="Normal 3 208 2 2 3 3" xfId="21187" xr:uid="{9AAA92A2-4948-44D4-91B1-339C9DFD437E}"/>
    <cellStyle name="Normal 3 208 2 2 4" xfId="21188" xr:uid="{6A551291-2681-4EB1-A89F-C4260A2A71FD}"/>
    <cellStyle name="Normal 3 208 2 2 4 2" xfId="21189" xr:uid="{941A6D94-E865-4A12-BA3B-B4DE0BADAA62}"/>
    <cellStyle name="Normal 3 208 2 2 5" xfId="21190" xr:uid="{12D19D50-F83B-4D26-970B-4837B7F3317E}"/>
    <cellStyle name="Normal 3 208 2 3" xfId="21191" xr:uid="{19A28A0C-5017-4AB4-9460-2D6A5DB63800}"/>
    <cellStyle name="Normal 3 208 2 3 2" xfId="21192" xr:uid="{2FAB730F-EF64-4174-BAC3-3728D4E5E3D5}"/>
    <cellStyle name="Normal 3 208 2 3 2 2" xfId="21193" xr:uid="{E27D1F5D-4D1C-4139-A71A-B07ABC8D8BF3}"/>
    <cellStyle name="Normal 3 208 2 3 2 2 2" xfId="21194" xr:uid="{7DDBA2D4-2405-4574-8252-FC26F35982C1}"/>
    <cellStyle name="Normal 3 208 2 3 2 3" xfId="21195" xr:uid="{10DFBC12-FDE6-4672-AB43-A2E6ACF19F73}"/>
    <cellStyle name="Normal 3 208 2 3 3" xfId="21196" xr:uid="{B12DE673-5961-4893-BC22-7588D9A323EC}"/>
    <cellStyle name="Normal 3 208 2 3 3 2" xfId="21197" xr:uid="{F552BCBA-9D04-47F3-8C1C-1B871569E40A}"/>
    <cellStyle name="Normal 3 208 2 3 3 2 2" xfId="21198" xr:uid="{1A2292A8-13B7-4D74-A221-4482CB8F115D}"/>
    <cellStyle name="Normal 3 208 2 3 3 3" xfId="21199" xr:uid="{F4E3D746-D199-40A1-8DA0-89DF38C7110E}"/>
    <cellStyle name="Normal 3 208 2 3 4" xfId="21200" xr:uid="{62DFC1CB-5E68-44E0-BA10-41F626A16C35}"/>
    <cellStyle name="Normal 3 208 2 3 4 2" xfId="21201" xr:uid="{A68F6BFD-27B9-41AA-B6C7-FCE41ACE3F61}"/>
    <cellStyle name="Normal 3 208 2 3 5" xfId="21202" xr:uid="{D96BD9FD-70E7-4B71-9321-38F17F9EAF3F}"/>
    <cellStyle name="Normal 3 208 2 4" xfId="21203" xr:uid="{E78B23AB-00C7-40A1-A0E0-A88E9C53FB69}"/>
    <cellStyle name="Normal 3 208 2 4 2" xfId="21204" xr:uid="{EDD6A15B-A7AD-4876-B1E3-FF0CB9100637}"/>
    <cellStyle name="Normal 3 208 2 4 2 2" xfId="21205" xr:uid="{9E1D775F-DB7A-435F-93B4-57794496B7CE}"/>
    <cellStyle name="Normal 3 208 2 4 2 2 2" xfId="21206" xr:uid="{8AAA8533-76B4-44F4-B7FC-4E8A57AC3085}"/>
    <cellStyle name="Normal 3 208 2 4 2 3" xfId="21207" xr:uid="{75D8971E-4AAE-442A-9F3F-64C92B7AEA03}"/>
    <cellStyle name="Normal 3 208 2 4 3" xfId="21208" xr:uid="{22D498B3-4354-4B74-A926-0B466C1B86E9}"/>
    <cellStyle name="Normal 3 208 2 4 3 2" xfId="21209" xr:uid="{5EFE2167-E1C4-45E0-8510-D7DF5F35CFAD}"/>
    <cellStyle name="Normal 3 208 2 4 3 2 2" xfId="21210" xr:uid="{56B954C1-DA90-463F-A16A-DC59C1F9782F}"/>
    <cellStyle name="Normal 3 208 2 4 3 3" xfId="21211" xr:uid="{0550DC1B-BA2E-43A2-8622-ECE6C22F1BB3}"/>
    <cellStyle name="Normal 3 208 2 4 4" xfId="21212" xr:uid="{DD4E6A56-8B0B-4EB7-932A-4ECCCB42ECC9}"/>
    <cellStyle name="Normal 3 208 2 4 4 2" xfId="21213" xr:uid="{A45BE1A6-3913-4B38-9ADA-7C90E463A281}"/>
    <cellStyle name="Normal 3 208 2 4 5" xfId="21214" xr:uid="{C500002B-171F-458A-8DD0-177B700085A3}"/>
    <cellStyle name="Normal 3 208 2 5" xfId="21215" xr:uid="{FF33FFF5-221B-4245-B24B-2F0BEFAA9E54}"/>
    <cellStyle name="Normal 3 208 2 5 2" xfId="21216" xr:uid="{C6C126B9-299C-4589-99A4-EF8FE1AD1EB3}"/>
    <cellStyle name="Normal 3 208 2 5 2 2" xfId="21217" xr:uid="{E2187E83-99B8-42AB-B960-81FD2C097D13}"/>
    <cellStyle name="Normal 3 208 2 5 3" xfId="21218" xr:uid="{C922F06B-9066-47DA-BEE9-DB25FF2F53F9}"/>
    <cellStyle name="Normal 3 208 2 6" xfId="21219" xr:uid="{9DA1445F-AB76-4ED7-9400-404E4CFB82A7}"/>
    <cellStyle name="Normal 3 208 2 6 2" xfId="21220" xr:uid="{68F42147-F135-4AF9-A5CA-B6E71204A0FD}"/>
    <cellStyle name="Normal 3 208 2 6 2 2" xfId="21221" xr:uid="{933BCF69-4FE3-4793-B88E-688F7B721375}"/>
    <cellStyle name="Normal 3 208 2 6 3" xfId="21222" xr:uid="{51EDE30C-0E4F-48E2-B750-64D8F8667DBE}"/>
    <cellStyle name="Normal 3 208 2 7" xfId="21223" xr:uid="{E9FAD31A-E88F-4451-B196-84B966D78AA9}"/>
    <cellStyle name="Normal 3 208 2 7 2" xfId="21224" xr:uid="{4C375DD0-3217-4EC9-A241-F3CA1F5FF81F}"/>
    <cellStyle name="Normal 3 208 2 8" xfId="21225" xr:uid="{844C7DDC-33C5-4378-BDD3-A8A5A9EA74E6}"/>
    <cellStyle name="Normal 3 208 2_15NS" xfId="21226" xr:uid="{10EFA5F5-8300-4D5E-8809-DC3186D54249}"/>
    <cellStyle name="Normal 3 208 3" xfId="21227" xr:uid="{C254ECEF-FFC6-4956-8D0C-06272D77CA0F}"/>
    <cellStyle name="Normal 3 208 3 2" xfId="21228" xr:uid="{13DCB75B-B279-45CA-A766-E17BD4559A8C}"/>
    <cellStyle name="Normal 3 208 3 2 2" xfId="21229" xr:uid="{48D9B0D6-8E89-43A8-BF9A-A670C281CF7D}"/>
    <cellStyle name="Normal 3 208 3 2 2 2" xfId="21230" xr:uid="{7AD1AFE7-DFFD-47A1-AC9A-49FCFEE8C109}"/>
    <cellStyle name="Normal 3 208 3 2 3" xfId="21231" xr:uid="{8EA97B8E-78DD-4B3E-85FD-0644A66C9E22}"/>
    <cellStyle name="Normal 3 208 3 3" xfId="21232" xr:uid="{8017F4EE-5DAF-47E7-BDC6-26395D5F7391}"/>
    <cellStyle name="Normal 3 208 3 3 2" xfId="21233" xr:uid="{1FB154BD-19FF-43B9-B40D-606F536879F8}"/>
    <cellStyle name="Normal 3 208 3 3 2 2" xfId="21234" xr:uid="{FAC442DF-8C11-4FAB-842F-220533DD5F03}"/>
    <cellStyle name="Normal 3 208 3 3 3" xfId="21235" xr:uid="{41EAE19A-10CE-4BD6-8C80-AD5BBDBD6656}"/>
    <cellStyle name="Normal 3 208 3 4" xfId="21236" xr:uid="{B562D194-C35B-424B-9193-6E0D324B20B5}"/>
    <cellStyle name="Normal 3 208 3 4 2" xfId="21237" xr:uid="{01AD8879-DFA0-4768-BB1F-9211700192D1}"/>
    <cellStyle name="Normal 3 208 3 5" xfId="21238" xr:uid="{129B0CB2-B5FD-4197-A859-BFCDA864A690}"/>
    <cellStyle name="Normal 3 208 4" xfId="21239" xr:uid="{50CE919D-6F6F-4F02-8C57-CCEAD0AF59C5}"/>
    <cellStyle name="Normal 3 208 4 2" xfId="21240" xr:uid="{B9C983AE-8E8C-4D0C-B6FC-2D97AD144172}"/>
    <cellStyle name="Normal 3 208 4 2 2" xfId="21241" xr:uid="{8C346CA0-724B-4F49-B6AF-ACCB14463DAE}"/>
    <cellStyle name="Normal 3 208 4 2 2 2" xfId="21242" xr:uid="{6C45EA31-F500-45AA-927A-A60A52E15038}"/>
    <cellStyle name="Normal 3 208 4 2 3" xfId="21243" xr:uid="{7556D3DA-C7A4-445C-BBC0-B7652589C24D}"/>
    <cellStyle name="Normal 3 208 4 3" xfId="21244" xr:uid="{7F2F18A0-FA6D-4B14-B773-D294731E3273}"/>
    <cellStyle name="Normal 3 208 4 3 2" xfId="21245" xr:uid="{95768AED-0B3C-41CE-BE90-8E17EA6F7B25}"/>
    <cellStyle name="Normal 3 208 4 3 2 2" xfId="21246" xr:uid="{CDAD0208-0F44-40AE-8987-FE88BF5C7AB5}"/>
    <cellStyle name="Normal 3 208 4 3 3" xfId="21247" xr:uid="{37AB4A44-E207-409E-8263-E1646FBCAD42}"/>
    <cellStyle name="Normal 3 208 4 4" xfId="21248" xr:uid="{4EE0658A-DA20-4374-B27F-0CBE2F89C7AE}"/>
    <cellStyle name="Normal 3 208 4 4 2" xfId="21249" xr:uid="{E41DA6B7-C956-4BB7-85B6-6F68FCD2244A}"/>
    <cellStyle name="Normal 3 208 4 5" xfId="21250" xr:uid="{8F83FD0A-1E40-49DD-AC95-ADFA00BF552F}"/>
    <cellStyle name="Normal 3 208 5" xfId="21251" xr:uid="{1B8410C1-275A-40E3-B21C-22CA2A978081}"/>
    <cellStyle name="Normal 3 208 5 2" xfId="21252" xr:uid="{D6C84CB0-63A7-4F25-B402-966E80EB276C}"/>
    <cellStyle name="Normal 3 208 5 2 2" xfId="21253" xr:uid="{0FA38263-0E95-483E-B90C-71286BB1D5AA}"/>
    <cellStyle name="Normal 3 208 5 2 2 2" xfId="21254" xr:uid="{DF90748C-F8E2-45B7-8FB9-DE8E3AAB1783}"/>
    <cellStyle name="Normal 3 208 5 2 3" xfId="21255" xr:uid="{42721B07-33E3-4F3B-8597-18D54842795C}"/>
    <cellStyle name="Normal 3 208 5 3" xfId="21256" xr:uid="{B23A05DC-6B7E-4C55-9ED1-B2AE083BC86E}"/>
    <cellStyle name="Normal 3 208 5 3 2" xfId="21257" xr:uid="{14494338-D672-4F6A-9B81-F51F691F5869}"/>
    <cellStyle name="Normal 3 208 5 3 2 2" xfId="21258" xr:uid="{261EC583-EFD8-427D-A38B-86D395FC3E8A}"/>
    <cellStyle name="Normal 3 208 5 3 3" xfId="21259" xr:uid="{771BCD79-5E5E-4EA8-95C1-83BFE2DDA547}"/>
    <cellStyle name="Normal 3 208 5 4" xfId="21260" xr:uid="{87BD6B48-4AB1-498E-AD7C-D90FB6D9965A}"/>
    <cellStyle name="Normal 3 208 5 4 2" xfId="21261" xr:uid="{967181E2-E934-40E2-BF7A-0E212E8CBBD0}"/>
    <cellStyle name="Normal 3 208 5 5" xfId="21262" xr:uid="{765C077F-B20A-4FDD-8938-D7C86662B6DC}"/>
    <cellStyle name="Normal 3 208 6" xfId="21263" xr:uid="{844B1988-8507-4F09-82CE-473E1F61899E}"/>
    <cellStyle name="Normal 3 208 6 2" xfId="21264" xr:uid="{B3F0CA1D-0B67-4525-BD97-9D47A01CF4A6}"/>
    <cellStyle name="Normal 3 208 6 2 2" xfId="21265" xr:uid="{1EF2F3D5-7317-46CE-96EB-1B233F726FBA}"/>
    <cellStyle name="Normal 3 208 6 3" xfId="21266" xr:uid="{A8EA5918-8F72-46AD-8EF8-77462EF3ED25}"/>
    <cellStyle name="Normal 3 208 7" xfId="21267" xr:uid="{B2E15444-250E-4AB5-A19E-A70FED83F3AE}"/>
    <cellStyle name="Normal 3 208 7 2" xfId="21268" xr:uid="{D75D159A-4B77-46C0-8643-C7A7C9BC303B}"/>
    <cellStyle name="Normal 3 208 7 2 2" xfId="21269" xr:uid="{F8739571-F1F7-4879-852C-EA62EB127586}"/>
    <cellStyle name="Normal 3 208 7 3" xfId="21270" xr:uid="{99622B29-0BE9-49F3-B95E-B3805B252CD4}"/>
    <cellStyle name="Normal 3 208 8" xfId="21271" xr:uid="{ADFB7CC0-C462-488F-A058-CF13C01A39D3}"/>
    <cellStyle name="Normal 3 208 8 2" xfId="21272" xr:uid="{A871AAF3-E6BC-4229-A75A-1BFC815CE562}"/>
    <cellStyle name="Normal 3 208 9" xfId="21273" xr:uid="{6213C600-987C-4A92-A9C6-0ECC1D3E19CC}"/>
    <cellStyle name="Normal 3 208_05DS" xfId="21274" xr:uid="{37233B28-BABA-4776-9809-96E024F68075}"/>
    <cellStyle name="Normal 3 209" xfId="21275" xr:uid="{F1B19904-8032-4D82-8BC3-96178E289F8D}"/>
    <cellStyle name="Normal 3 209 2" xfId="21276" xr:uid="{A65E07D8-2F7D-47A1-8E2E-945A6C56F96D}"/>
    <cellStyle name="Normal 3 209 2 2" xfId="21277" xr:uid="{B1F7DA8B-5B1D-409C-9236-E1FAC3EB15C3}"/>
    <cellStyle name="Normal 3 209 2 2 2" xfId="21278" xr:uid="{F1E56AA5-545A-4223-A375-5C04305F6BA2}"/>
    <cellStyle name="Normal 3 209 2 2 2 2" xfId="21279" xr:uid="{76B8BE57-EDE0-4870-A434-707C361786AC}"/>
    <cellStyle name="Normal 3 209 2 2 2 2 2" xfId="21280" xr:uid="{7E30BE53-59EA-49FA-B66E-7974009BB46F}"/>
    <cellStyle name="Normal 3 209 2 2 2 3" xfId="21281" xr:uid="{A325D73C-76EE-4028-BBDE-66942F394513}"/>
    <cellStyle name="Normal 3 209 2 2 3" xfId="21282" xr:uid="{6668B94E-8BEA-4F05-9391-3354E0F397DD}"/>
    <cellStyle name="Normal 3 209 2 2 3 2" xfId="21283" xr:uid="{D26ABA12-E1BD-4534-8B8B-7F5624B384F4}"/>
    <cellStyle name="Normal 3 209 2 2 3 2 2" xfId="21284" xr:uid="{B572BD1E-C5FC-40D8-B378-0A5B5D35BBDD}"/>
    <cellStyle name="Normal 3 209 2 2 3 3" xfId="21285" xr:uid="{9DE426D1-4252-4F91-8558-C4A65369269A}"/>
    <cellStyle name="Normal 3 209 2 2 4" xfId="21286" xr:uid="{0AE53EC2-6516-43D4-9AF3-861805E4892B}"/>
    <cellStyle name="Normal 3 209 2 2 4 2" xfId="21287" xr:uid="{54979C64-98A6-4A05-9F06-75EDEBEB8AF6}"/>
    <cellStyle name="Normal 3 209 2 2 5" xfId="21288" xr:uid="{09B33E81-8DCA-4781-B9A3-50CBE6476BE7}"/>
    <cellStyle name="Normal 3 209 2 3" xfId="21289" xr:uid="{CD1C8A93-6D8F-46E5-8335-3188DF1105E8}"/>
    <cellStyle name="Normal 3 209 2 3 2" xfId="21290" xr:uid="{3CE9E8F3-50AA-4A95-8F53-B6D6C1DB81C3}"/>
    <cellStyle name="Normal 3 209 2 3 2 2" xfId="21291" xr:uid="{0F0229EA-9257-4A59-A2A5-2CD8AEFF0068}"/>
    <cellStyle name="Normal 3 209 2 3 2 2 2" xfId="21292" xr:uid="{628E4726-A585-4CA9-8DB5-BFAA5AAD8995}"/>
    <cellStyle name="Normal 3 209 2 3 2 3" xfId="21293" xr:uid="{538D35DE-71D0-4C29-A78F-DC6C50832A1D}"/>
    <cellStyle name="Normal 3 209 2 3 3" xfId="21294" xr:uid="{48E920F6-F6AF-4E19-BB97-B402E9475D50}"/>
    <cellStyle name="Normal 3 209 2 3 3 2" xfId="21295" xr:uid="{F6B3EA07-D140-4DBD-9099-FB6F06468D8C}"/>
    <cellStyle name="Normal 3 209 2 3 3 2 2" xfId="21296" xr:uid="{5179509A-2742-4631-8836-670345E52E2C}"/>
    <cellStyle name="Normal 3 209 2 3 3 3" xfId="21297" xr:uid="{6B274475-ED6A-4625-9BB2-60BE0C9F1D69}"/>
    <cellStyle name="Normal 3 209 2 3 4" xfId="21298" xr:uid="{4B36000D-C24B-4E66-8FE1-062B68C0911E}"/>
    <cellStyle name="Normal 3 209 2 3 4 2" xfId="21299" xr:uid="{DE6BC615-1805-4C2B-8A5C-8A4485F2E7A1}"/>
    <cellStyle name="Normal 3 209 2 3 5" xfId="21300" xr:uid="{1A2F2733-689A-49D8-A53E-4D364839C0A4}"/>
    <cellStyle name="Normal 3 209 2 4" xfId="21301" xr:uid="{A85DAA6B-26AD-4AC3-B4F1-41CACEFE893D}"/>
    <cellStyle name="Normal 3 209 2 4 2" xfId="21302" xr:uid="{37381E0A-3C92-4248-9A1B-47CACB5F41FE}"/>
    <cellStyle name="Normal 3 209 2 4 2 2" xfId="21303" xr:uid="{5604A136-BF6D-43FB-9B36-BFE7E549C001}"/>
    <cellStyle name="Normal 3 209 2 4 2 2 2" xfId="21304" xr:uid="{9E5255F1-CA2B-45C6-95CA-905E523E2FBA}"/>
    <cellStyle name="Normal 3 209 2 4 2 3" xfId="21305" xr:uid="{F79FC0E8-CAD4-414D-B412-A9F4D5E10E87}"/>
    <cellStyle name="Normal 3 209 2 4 3" xfId="21306" xr:uid="{C36C3208-C803-4BA2-898A-02D2618E4ECC}"/>
    <cellStyle name="Normal 3 209 2 4 3 2" xfId="21307" xr:uid="{617B3095-276C-4AE3-8CF3-0D0DB45349B9}"/>
    <cellStyle name="Normal 3 209 2 4 3 2 2" xfId="21308" xr:uid="{F1A13C13-3B36-4F4F-BA5A-3B28D66BA830}"/>
    <cellStyle name="Normal 3 209 2 4 3 3" xfId="21309" xr:uid="{8EED43B8-D99D-4F4B-BBE1-DFB01ED54D7E}"/>
    <cellStyle name="Normal 3 209 2 4 4" xfId="21310" xr:uid="{EB241F33-0C96-40D9-BFFE-B2921A57C0D1}"/>
    <cellStyle name="Normal 3 209 2 4 4 2" xfId="21311" xr:uid="{5C13B305-7056-4275-BF1F-C2E9A02368DF}"/>
    <cellStyle name="Normal 3 209 2 4 5" xfId="21312" xr:uid="{ACE577A5-CB63-4A5C-A467-B85FCEC02F9A}"/>
    <cellStyle name="Normal 3 209 2 5" xfId="21313" xr:uid="{8B972C11-6C5F-4936-8A74-E6BB5BF0B232}"/>
    <cellStyle name="Normal 3 209 2 5 2" xfId="21314" xr:uid="{01FDA91E-6D43-4964-BE96-846B5318F44F}"/>
    <cellStyle name="Normal 3 209 2 5 2 2" xfId="21315" xr:uid="{0C1C6211-958C-42D3-BF9C-F42C888FAFC6}"/>
    <cellStyle name="Normal 3 209 2 5 3" xfId="21316" xr:uid="{2CAAAD8F-5E86-43E5-A28F-6C16A844C622}"/>
    <cellStyle name="Normal 3 209 2 6" xfId="21317" xr:uid="{20321879-619A-4D94-8E0E-E27602323909}"/>
    <cellStyle name="Normal 3 209 2 6 2" xfId="21318" xr:uid="{BFC5F458-859C-4908-8FB0-27E8106937F9}"/>
    <cellStyle name="Normal 3 209 2 6 2 2" xfId="21319" xr:uid="{683A68F3-D2A4-486F-9F30-FDE84D1940CC}"/>
    <cellStyle name="Normal 3 209 2 6 3" xfId="21320" xr:uid="{9AD087E4-621C-4AC8-91A2-96747608BB0D}"/>
    <cellStyle name="Normal 3 209 2 7" xfId="21321" xr:uid="{C340B7CB-2F52-4450-8FEC-EC2ACECBD597}"/>
    <cellStyle name="Normal 3 209 2 7 2" xfId="21322" xr:uid="{D6182B7E-D8B2-44AB-A4A3-BEEAC51656F3}"/>
    <cellStyle name="Normal 3 209 2 8" xfId="21323" xr:uid="{904D550B-FC55-42EC-8A82-D0C7667BC994}"/>
    <cellStyle name="Normal 3 209 2_15NS" xfId="21324" xr:uid="{D4D7D832-C9E9-452F-9F7D-5C6DAEE403E1}"/>
    <cellStyle name="Normal 3 209 3" xfId="21325" xr:uid="{94FC6CCD-3277-40CB-A8C0-6F6F73CDF828}"/>
    <cellStyle name="Normal 3 209 3 2" xfId="21326" xr:uid="{2FF1A6CA-E065-46FE-8720-8C96E650E54D}"/>
    <cellStyle name="Normal 3 209 3 2 2" xfId="21327" xr:uid="{F6F0CC43-33C9-4B56-BBA5-9FFE52F1F8C6}"/>
    <cellStyle name="Normal 3 209 3 2 2 2" xfId="21328" xr:uid="{5CE0B6AD-361F-4EA1-B14A-A6EFEDA1AA0B}"/>
    <cellStyle name="Normal 3 209 3 2 3" xfId="21329" xr:uid="{8F143589-6F78-4423-A181-E874B90AF6E4}"/>
    <cellStyle name="Normal 3 209 3 3" xfId="21330" xr:uid="{FC4901B9-9F65-486D-88BF-3A375DC7F5E4}"/>
    <cellStyle name="Normal 3 209 3 3 2" xfId="21331" xr:uid="{1A0A15C5-D5C1-4B39-B247-0CE22220E5C5}"/>
    <cellStyle name="Normal 3 209 3 3 2 2" xfId="21332" xr:uid="{D6B947C5-E7FD-4574-88E0-1D7F66FB17DD}"/>
    <cellStyle name="Normal 3 209 3 3 3" xfId="21333" xr:uid="{98696EB7-F78E-41B1-AB6A-DBFF888A6697}"/>
    <cellStyle name="Normal 3 209 3 4" xfId="21334" xr:uid="{527444A7-D8CF-4030-8913-89A75A9549AC}"/>
    <cellStyle name="Normal 3 209 3 4 2" xfId="21335" xr:uid="{25880B67-9DE1-4264-B569-0525388B8640}"/>
    <cellStyle name="Normal 3 209 3 5" xfId="21336" xr:uid="{F8B9CA6B-67F5-446F-8F3B-9FFE91DCA56B}"/>
    <cellStyle name="Normal 3 209 4" xfId="21337" xr:uid="{0A54DDFE-3938-47EA-8E47-83C62B2F8EA4}"/>
    <cellStyle name="Normal 3 209 4 2" xfId="21338" xr:uid="{4FACE57D-DA89-4186-BE45-0B1E5D80D6D9}"/>
    <cellStyle name="Normal 3 209 4 2 2" xfId="21339" xr:uid="{B5045035-2132-4427-B745-D47C62338EB4}"/>
    <cellStyle name="Normal 3 209 4 2 2 2" xfId="21340" xr:uid="{9D2DBB01-838C-4FC2-BF86-53DDF6C890C4}"/>
    <cellStyle name="Normal 3 209 4 2 3" xfId="21341" xr:uid="{1723CD11-692C-4D28-948D-F02B855B1F6A}"/>
    <cellStyle name="Normal 3 209 4 3" xfId="21342" xr:uid="{D4E1C837-3156-4C25-90FC-4317B87FC138}"/>
    <cellStyle name="Normal 3 209 4 3 2" xfId="21343" xr:uid="{1B2C074D-2C30-4F61-8B7B-9F1C37090C5F}"/>
    <cellStyle name="Normal 3 209 4 3 2 2" xfId="21344" xr:uid="{CC8F48F1-2C03-4F59-A192-F6B16844BF25}"/>
    <cellStyle name="Normal 3 209 4 3 3" xfId="21345" xr:uid="{1C3C2C3F-CB7F-48EC-A719-12CA0B630D8B}"/>
    <cellStyle name="Normal 3 209 4 4" xfId="21346" xr:uid="{6F8862FA-557C-412D-B491-19799E1CFE49}"/>
    <cellStyle name="Normal 3 209 4 4 2" xfId="21347" xr:uid="{EE1C6658-D0AD-4530-88B8-0F8220CA1C0F}"/>
    <cellStyle name="Normal 3 209 4 5" xfId="21348" xr:uid="{5AA74AE3-D331-4BF6-B240-0B76FEF8FD00}"/>
    <cellStyle name="Normal 3 209 5" xfId="21349" xr:uid="{1C049EA6-461E-4B5F-A0E9-2313755C049E}"/>
    <cellStyle name="Normal 3 209 5 2" xfId="21350" xr:uid="{547F2136-C59F-4266-B9A2-FF4B901D9ADF}"/>
    <cellStyle name="Normal 3 209 5 2 2" xfId="21351" xr:uid="{BD761AC6-F927-42EE-A91D-27EE2AD6330E}"/>
    <cellStyle name="Normal 3 209 5 2 2 2" xfId="21352" xr:uid="{B69126D5-8ABE-4C6E-A2C9-320FBFE32B2D}"/>
    <cellStyle name="Normal 3 209 5 2 3" xfId="21353" xr:uid="{4493F93C-ECB4-48B3-A767-F48D5DAA3795}"/>
    <cellStyle name="Normal 3 209 5 3" xfId="21354" xr:uid="{50EE1E93-13DB-455F-B26A-E2D153498FF5}"/>
    <cellStyle name="Normal 3 209 5 3 2" xfId="21355" xr:uid="{1131DA22-D695-4E4B-9599-56092E8B5E3A}"/>
    <cellStyle name="Normal 3 209 5 3 2 2" xfId="21356" xr:uid="{F4C43CCD-A136-4EB3-8CBE-E20F0E63C00B}"/>
    <cellStyle name="Normal 3 209 5 3 3" xfId="21357" xr:uid="{626383D0-0D1E-4242-BCD7-E8903F6489E6}"/>
    <cellStyle name="Normal 3 209 5 4" xfId="21358" xr:uid="{7DE94E33-56C7-430F-93DB-4B35C75469CA}"/>
    <cellStyle name="Normal 3 209 5 4 2" xfId="21359" xr:uid="{269D461F-3AD9-4DD7-B47C-F3FE1FFC66E3}"/>
    <cellStyle name="Normal 3 209 5 5" xfId="21360" xr:uid="{058758A6-5ECD-4093-B9C5-1D99C69FCEDC}"/>
    <cellStyle name="Normal 3 209 6" xfId="21361" xr:uid="{A882ECE2-8BD0-4D52-8EBB-7841DAE4E20B}"/>
    <cellStyle name="Normal 3 209 6 2" xfId="21362" xr:uid="{4CB5B896-4E89-4B6C-A803-EE624D42F4FD}"/>
    <cellStyle name="Normal 3 209 6 2 2" xfId="21363" xr:uid="{4C7D8263-05F4-4395-A8CF-494262FDEE58}"/>
    <cellStyle name="Normal 3 209 6 3" xfId="21364" xr:uid="{D718C103-59BA-4D97-8040-C1070DD6C348}"/>
    <cellStyle name="Normal 3 209 7" xfId="21365" xr:uid="{4D9653C1-A1D3-4905-BD18-A909C24B85CF}"/>
    <cellStyle name="Normal 3 209 7 2" xfId="21366" xr:uid="{4030F379-E203-491B-A871-FBEBBE4DDE66}"/>
    <cellStyle name="Normal 3 209 7 2 2" xfId="21367" xr:uid="{30A5F4A3-64AE-4A01-9465-4389B8CC5E8D}"/>
    <cellStyle name="Normal 3 209 7 3" xfId="21368" xr:uid="{5A0B3251-6606-4767-BF91-68D149044956}"/>
    <cellStyle name="Normal 3 209 8" xfId="21369" xr:uid="{D1127DB3-DDF9-4F49-A377-635E4E0F129C}"/>
    <cellStyle name="Normal 3 209 8 2" xfId="21370" xr:uid="{63FC1F16-C0AF-4C58-8EA6-7884317295DC}"/>
    <cellStyle name="Normal 3 209 9" xfId="21371" xr:uid="{F651CA68-4BFE-4577-8BEB-5C391CA1E283}"/>
    <cellStyle name="Normal 3 209_05DS" xfId="21372" xr:uid="{B1278279-6A45-49C4-8FB0-596E6E75C8F6}"/>
    <cellStyle name="Normal 3 21" xfId="21373" xr:uid="{545722E8-710B-4C96-8476-FD5873B04B77}"/>
    <cellStyle name="Normal 3 21 10" xfId="56214" xr:uid="{C54F86A8-0EEB-44DF-8C5B-A4D6D1208B83}"/>
    <cellStyle name="Normal 3 21 2" xfId="21374" xr:uid="{7CA49654-6C55-42DB-A7D6-4D91254151F0}"/>
    <cellStyle name="Normal 3 21 2 2" xfId="21375" xr:uid="{8EA07461-74EA-460A-9E19-20D71450E9E4}"/>
    <cellStyle name="Normal 3 21 2 2 2" xfId="21376" xr:uid="{0D1DDCB3-3965-4E56-BBBC-C350A9DF1949}"/>
    <cellStyle name="Normal 3 21 2 2 2 2" xfId="21377" xr:uid="{30FD1AB2-2A9E-4945-8CF7-B872166F61D9}"/>
    <cellStyle name="Normal 3 21 2 2 2 2 2" xfId="21378" xr:uid="{C4E769DC-4665-48BF-9350-D542C3F1A62C}"/>
    <cellStyle name="Normal 3 21 2 2 2 3" xfId="21379" xr:uid="{F2ECC3C5-689E-4E76-96EE-076F88450705}"/>
    <cellStyle name="Normal 3 21 2 2 3" xfId="21380" xr:uid="{4C5911BF-D0C3-4FB5-B09C-8E5B2B2A94B2}"/>
    <cellStyle name="Normal 3 21 2 2 3 2" xfId="21381" xr:uid="{0EAA2130-977F-48F1-B98C-28B965CC5F43}"/>
    <cellStyle name="Normal 3 21 2 2 3 2 2" xfId="21382" xr:uid="{B54EB894-DE5F-4F3F-B957-6E37EF501FD3}"/>
    <cellStyle name="Normal 3 21 2 2 3 3" xfId="21383" xr:uid="{10B27E02-BA22-4337-BED8-090563C9D266}"/>
    <cellStyle name="Normal 3 21 2 2 4" xfId="21384" xr:uid="{D589B128-60B3-477D-82A3-523B923DF411}"/>
    <cellStyle name="Normal 3 21 2 2 4 2" xfId="21385" xr:uid="{7CF7099D-B9B3-40F9-ADF7-6CCF4F03EB27}"/>
    <cellStyle name="Normal 3 21 2 2 5" xfId="21386" xr:uid="{92C1A5AA-A3AD-4228-9E6E-B8E3FE5A7194}"/>
    <cellStyle name="Normal 3 21 2 3" xfId="21387" xr:uid="{C99D1DAA-BF6C-4C3A-81BA-2C595C8C9256}"/>
    <cellStyle name="Normal 3 21 2 3 2" xfId="21388" xr:uid="{17328A03-6921-47C1-96D2-06CF5DF5F6A1}"/>
    <cellStyle name="Normal 3 21 2 3 2 2" xfId="21389" xr:uid="{B9B647D8-7C36-4E8F-8313-E3EA7A55C2BF}"/>
    <cellStyle name="Normal 3 21 2 3 2 2 2" xfId="21390" xr:uid="{EC48986C-C7C6-4992-820A-1AE424E1CA76}"/>
    <cellStyle name="Normal 3 21 2 3 2 3" xfId="21391" xr:uid="{9F1EAFD6-7538-43B4-86B1-3D507B955497}"/>
    <cellStyle name="Normal 3 21 2 3 3" xfId="21392" xr:uid="{BAE67642-E77A-4EA0-ADE1-84BFB9F3C170}"/>
    <cellStyle name="Normal 3 21 2 3 3 2" xfId="21393" xr:uid="{65D890D7-EED2-4FDF-97F0-AFC5B1030DC3}"/>
    <cellStyle name="Normal 3 21 2 3 3 2 2" xfId="21394" xr:uid="{9C48F961-628F-4FC2-9D53-7B2562D1D9CE}"/>
    <cellStyle name="Normal 3 21 2 3 3 3" xfId="21395" xr:uid="{AADE8A3E-C9BD-4F24-97D9-27D7A46A4F08}"/>
    <cellStyle name="Normal 3 21 2 3 4" xfId="21396" xr:uid="{8E6A2CE8-D30C-4B76-BCE4-41F8F1C5AB62}"/>
    <cellStyle name="Normal 3 21 2 3 4 2" xfId="21397" xr:uid="{D54C6532-62A2-4F4B-ABDF-CFB75D0DECED}"/>
    <cellStyle name="Normal 3 21 2 3 5" xfId="21398" xr:uid="{8C7B9D34-E086-4CBD-BB0D-AB4D056B1272}"/>
    <cellStyle name="Normal 3 21 2 4" xfId="21399" xr:uid="{F39A02A2-A126-4F68-AE3C-747696B5410D}"/>
    <cellStyle name="Normal 3 21 2 4 2" xfId="21400" xr:uid="{B753DC44-FE54-4992-ACDC-FE1C9D7D940D}"/>
    <cellStyle name="Normal 3 21 2 4 2 2" xfId="21401" xr:uid="{0D7AD4D4-6E42-44AE-AD4D-D5A1C58CCC16}"/>
    <cellStyle name="Normal 3 21 2 4 2 2 2" xfId="21402" xr:uid="{63007D4B-B912-47EC-8DEB-10A6A526E9E9}"/>
    <cellStyle name="Normal 3 21 2 4 2 3" xfId="21403" xr:uid="{2C23A052-BFBB-42C7-A917-2996CFFF3EE3}"/>
    <cellStyle name="Normal 3 21 2 4 3" xfId="21404" xr:uid="{D6D93D01-2DD3-4898-93C3-05369C9F4809}"/>
    <cellStyle name="Normal 3 21 2 4 3 2" xfId="21405" xr:uid="{5FEDB55F-6802-4BB8-98BD-4E5379D43A99}"/>
    <cellStyle name="Normal 3 21 2 4 3 2 2" xfId="21406" xr:uid="{A075F173-83DE-4234-A27A-776A1D6AE2CB}"/>
    <cellStyle name="Normal 3 21 2 4 3 3" xfId="21407" xr:uid="{835798F8-6B68-4161-B500-478A1D14BBE9}"/>
    <cellStyle name="Normal 3 21 2 4 4" xfId="21408" xr:uid="{395065DE-0DF5-4C44-91D7-77FA890D57EF}"/>
    <cellStyle name="Normal 3 21 2 4 4 2" xfId="21409" xr:uid="{81CC0EB8-9109-4F61-A946-AA98F20C336F}"/>
    <cellStyle name="Normal 3 21 2 4 5" xfId="21410" xr:uid="{1D4CB28B-7EFB-4FFE-A2E8-954889FEBEF1}"/>
    <cellStyle name="Normal 3 21 2 5" xfId="21411" xr:uid="{4ADF9D3B-8E09-47F5-B8FA-22CCD7E6228F}"/>
    <cellStyle name="Normal 3 21 2 5 2" xfId="21412" xr:uid="{E4A13D43-F583-4B15-9405-F763A9F16607}"/>
    <cellStyle name="Normal 3 21 2 5 2 2" xfId="21413" xr:uid="{E3BF79F6-35A4-4DF3-99B4-FB2F110ADCB0}"/>
    <cellStyle name="Normal 3 21 2 5 3" xfId="21414" xr:uid="{AB3407AE-EB6A-46E0-9C85-23EA7670E968}"/>
    <cellStyle name="Normal 3 21 2 6" xfId="21415" xr:uid="{47AA3C84-D2FA-441B-90CB-A434A81913E7}"/>
    <cellStyle name="Normal 3 21 2 6 2" xfId="21416" xr:uid="{7B8AB9D0-55C5-4C84-93A9-76AA5E856278}"/>
    <cellStyle name="Normal 3 21 2 6 2 2" xfId="21417" xr:uid="{37010767-F94C-4255-A25B-5CA391DCDA46}"/>
    <cellStyle name="Normal 3 21 2 6 3" xfId="21418" xr:uid="{AAB70CAD-554F-45DD-8EB7-09D77469EE20}"/>
    <cellStyle name="Normal 3 21 2 7" xfId="21419" xr:uid="{2DE24B21-299B-44C9-AF8D-69A3D290A89D}"/>
    <cellStyle name="Normal 3 21 2 7 2" xfId="21420" xr:uid="{8243D378-C4A2-4E22-BA7C-ACC3EECD601F}"/>
    <cellStyle name="Normal 3 21 2 8" xfId="21421" xr:uid="{46996C23-5C01-4AC5-86DE-49E5D0410D28}"/>
    <cellStyle name="Normal 3 21 2 9" xfId="56511" xr:uid="{5767373A-3B8B-4C27-BC53-4E8F7FCE911E}"/>
    <cellStyle name="Normal 3 21 2_15NS" xfId="21422" xr:uid="{EC0B5300-3C25-470D-A5E9-F5061EAC8B87}"/>
    <cellStyle name="Normal 3 21 3" xfId="21423" xr:uid="{4F8342CC-F16C-4AF7-B4F3-CFC8AF00A7AF}"/>
    <cellStyle name="Normal 3 21 3 2" xfId="21424" xr:uid="{E2713930-AF75-4B08-9A47-F8B4E07FDDDA}"/>
    <cellStyle name="Normal 3 21 3 2 2" xfId="21425" xr:uid="{9E98D33D-D16F-4B88-B8F5-E7C94B9D6F3C}"/>
    <cellStyle name="Normal 3 21 3 2 2 2" xfId="21426" xr:uid="{AFF7B3F3-3700-4CAE-AD3E-E3284585A457}"/>
    <cellStyle name="Normal 3 21 3 2 3" xfId="21427" xr:uid="{67ED83AD-0CC5-436E-BA76-04E374B51BDF}"/>
    <cellStyle name="Normal 3 21 3 3" xfId="21428" xr:uid="{39834FE1-C235-45A1-9A20-23DB1B2D9808}"/>
    <cellStyle name="Normal 3 21 3 3 2" xfId="21429" xr:uid="{3ECAE3F3-FF7D-4385-BC41-6E2E70F1CDDF}"/>
    <cellStyle name="Normal 3 21 3 3 2 2" xfId="21430" xr:uid="{1BDB04C4-34C4-4D89-B4C8-0230BD82CFC6}"/>
    <cellStyle name="Normal 3 21 3 3 3" xfId="21431" xr:uid="{05F5CE77-46B0-478D-AA67-589EACEDC18B}"/>
    <cellStyle name="Normal 3 21 3 4" xfId="21432" xr:uid="{F2754A33-A55D-46F6-80BD-CA76AFAECF14}"/>
    <cellStyle name="Normal 3 21 3 4 2" xfId="21433" xr:uid="{102AC915-D6A4-4F56-B165-A8D267A7A969}"/>
    <cellStyle name="Normal 3 21 3 5" xfId="21434" xr:uid="{C664DC24-D6B6-48AF-A3A9-410EFA78D51B}"/>
    <cellStyle name="Normal 3 21 4" xfId="21435" xr:uid="{95325AB1-22B7-46FD-AE3C-82F07517C284}"/>
    <cellStyle name="Normal 3 21 4 2" xfId="21436" xr:uid="{6320A999-411C-47F4-BD6C-F6DD97599A18}"/>
    <cellStyle name="Normal 3 21 4 2 2" xfId="21437" xr:uid="{8D3C636C-F623-4206-A9F0-EB5719314453}"/>
    <cellStyle name="Normal 3 21 4 2 2 2" xfId="21438" xr:uid="{F2FB21DF-F103-45A4-A67E-FDB7E077BA05}"/>
    <cellStyle name="Normal 3 21 4 2 3" xfId="21439" xr:uid="{0D058CFE-27A3-4D87-A75B-1965DA009125}"/>
    <cellStyle name="Normal 3 21 4 3" xfId="21440" xr:uid="{27F196CA-E6B1-49FF-B7F1-C07AF91E68E3}"/>
    <cellStyle name="Normal 3 21 4 3 2" xfId="21441" xr:uid="{23979140-C713-46C4-A0DF-C44E55D1FBE0}"/>
    <cellStyle name="Normal 3 21 4 3 2 2" xfId="21442" xr:uid="{7C045CBE-DDCC-4782-9524-81CDFE0E2228}"/>
    <cellStyle name="Normal 3 21 4 3 3" xfId="21443" xr:uid="{D8B4B344-5336-4071-9C19-7CD68BC374FB}"/>
    <cellStyle name="Normal 3 21 4 4" xfId="21444" xr:uid="{94FDA5E4-F6C8-4037-9367-2B04990CCB78}"/>
    <cellStyle name="Normal 3 21 4 4 2" xfId="21445" xr:uid="{2682666E-103A-43A3-9BF0-EF6A037537FE}"/>
    <cellStyle name="Normal 3 21 4 5" xfId="21446" xr:uid="{AFF2D2F1-3BD3-41D9-859E-C873BB923D05}"/>
    <cellStyle name="Normal 3 21 5" xfId="21447" xr:uid="{2AC7248B-0703-4931-86B4-5CFF97081552}"/>
    <cellStyle name="Normal 3 21 5 2" xfId="21448" xr:uid="{65D66557-215D-4BBC-8F97-E7DE51DFC014}"/>
    <cellStyle name="Normal 3 21 5 2 2" xfId="21449" xr:uid="{C4B4F07B-BAAC-4D08-A936-F614A3BC9EE9}"/>
    <cellStyle name="Normal 3 21 5 2 2 2" xfId="21450" xr:uid="{C1BC5601-C97E-47E1-BC1E-8F09BC3813EC}"/>
    <cellStyle name="Normal 3 21 5 2 3" xfId="21451" xr:uid="{451344E5-5431-4A7C-9AC9-ED5D1E6C9AC0}"/>
    <cellStyle name="Normal 3 21 5 3" xfId="21452" xr:uid="{1C3552A6-13CE-49AE-84C8-0839B10F0E83}"/>
    <cellStyle name="Normal 3 21 5 3 2" xfId="21453" xr:uid="{1128A2C2-83B8-4F2C-A5D1-7F86C09750DF}"/>
    <cellStyle name="Normal 3 21 5 3 2 2" xfId="21454" xr:uid="{03188D2D-AA7D-458F-9C66-EC1D88B4B5D7}"/>
    <cellStyle name="Normal 3 21 5 3 3" xfId="21455" xr:uid="{594130BF-7B9C-4D93-9ABD-9FF219D17B54}"/>
    <cellStyle name="Normal 3 21 5 4" xfId="21456" xr:uid="{8B8BC437-36F0-477E-8613-038935E3B93E}"/>
    <cellStyle name="Normal 3 21 5 4 2" xfId="21457" xr:uid="{586254EC-CE73-410B-A6DD-C8B5C535D353}"/>
    <cellStyle name="Normal 3 21 5 5" xfId="21458" xr:uid="{CAF4EF2C-445A-45EC-B3EE-531960475F4C}"/>
    <cellStyle name="Normal 3 21 6" xfId="21459" xr:uid="{281465C0-9491-4916-9D19-32EF4BB4BA52}"/>
    <cellStyle name="Normal 3 21 6 2" xfId="21460" xr:uid="{108F0BA7-2E3A-491B-88CD-23835AF6859D}"/>
    <cellStyle name="Normal 3 21 6 2 2" xfId="21461" xr:uid="{A6BC8BE9-556B-4A44-82FB-106B38A96A21}"/>
    <cellStyle name="Normal 3 21 6 3" xfId="21462" xr:uid="{9994C51E-E19E-458C-A4E2-32E4B017E64C}"/>
    <cellStyle name="Normal 3 21 7" xfId="21463" xr:uid="{E25713AB-91C2-494F-B8A2-39F7E69C07B0}"/>
    <cellStyle name="Normal 3 21 7 2" xfId="21464" xr:uid="{5608C49F-F626-4B6A-9AD2-2174054F1ACF}"/>
    <cellStyle name="Normal 3 21 7 2 2" xfId="21465" xr:uid="{E06C9FC0-8532-4B4D-B3A0-5437D5C89576}"/>
    <cellStyle name="Normal 3 21 7 3" xfId="21466" xr:uid="{29776FF1-F40C-4626-8F8D-D4DF2E1BB174}"/>
    <cellStyle name="Normal 3 21 8" xfId="21467" xr:uid="{A81028A0-07AD-419C-BBAD-65FA3910BA54}"/>
    <cellStyle name="Normal 3 21 8 2" xfId="21468" xr:uid="{21A83D3F-2BC6-4B2C-8C1A-CC1D28A21CE0}"/>
    <cellStyle name="Normal 3 21 9" xfId="21469" xr:uid="{7AD480B8-E609-4573-AB7F-253E7BE084B9}"/>
    <cellStyle name="Normal 3 21_05DS" xfId="21470" xr:uid="{2B0B90A3-10B8-4CF3-BEB0-636E63DEC794}"/>
    <cellStyle name="Normal 3 210" xfId="21471" xr:uid="{C9052FC9-FFE8-423D-B5FE-27556CE9E134}"/>
    <cellStyle name="Normal 3 210 2" xfId="21472" xr:uid="{C781C5B7-FEF3-4184-8BCF-6B2ECB654F26}"/>
    <cellStyle name="Normal 3 210 2 2" xfId="21473" xr:uid="{15E0AF67-3925-4BFF-8B1B-079F8EA69D4E}"/>
    <cellStyle name="Normal 3 210 2 2 2" xfId="21474" xr:uid="{8DAFBDC2-D87B-4839-BB62-61F711F2C612}"/>
    <cellStyle name="Normal 3 210 2 2 2 2" xfId="21475" xr:uid="{8540FB01-50A5-4220-8C37-64B4B795EDF3}"/>
    <cellStyle name="Normal 3 210 2 2 2 2 2" xfId="21476" xr:uid="{67048BC4-0C14-4016-AAE1-3613E2462D32}"/>
    <cellStyle name="Normal 3 210 2 2 2 3" xfId="21477" xr:uid="{17E32C15-EA3C-4AD9-9B3B-86F7AA8A152D}"/>
    <cellStyle name="Normal 3 210 2 2 3" xfId="21478" xr:uid="{F123DC59-8C11-45E8-A42D-F87A4E9188B7}"/>
    <cellStyle name="Normal 3 210 2 2 3 2" xfId="21479" xr:uid="{D8F8FA35-0DD1-4A86-AC70-50273BC416B3}"/>
    <cellStyle name="Normal 3 210 2 2 3 2 2" xfId="21480" xr:uid="{4168104A-42E8-4975-B437-0E84ADB6D43D}"/>
    <cellStyle name="Normal 3 210 2 2 3 3" xfId="21481" xr:uid="{403E586A-3B9B-49B6-B892-ADD5756CB682}"/>
    <cellStyle name="Normal 3 210 2 2 4" xfId="21482" xr:uid="{F7375E53-F18B-45BE-B5A8-8F031036759F}"/>
    <cellStyle name="Normal 3 210 2 2 4 2" xfId="21483" xr:uid="{603B1817-1B2A-4053-BD12-61B6548FE708}"/>
    <cellStyle name="Normal 3 210 2 2 5" xfId="21484" xr:uid="{337E7D62-CC1E-41B3-A8B7-6914DCF080D2}"/>
    <cellStyle name="Normal 3 210 2 3" xfId="21485" xr:uid="{D4FBB45B-038E-4BEB-B253-8C66A5D52A8A}"/>
    <cellStyle name="Normal 3 210 2 3 2" xfId="21486" xr:uid="{495FB10F-7553-4589-85B6-8982E4E75F63}"/>
    <cellStyle name="Normal 3 210 2 3 2 2" xfId="21487" xr:uid="{82D24DC8-B100-4543-98C2-8B2BBD3E93EF}"/>
    <cellStyle name="Normal 3 210 2 3 2 2 2" xfId="21488" xr:uid="{D993CA9E-50FB-439C-BA5F-7F971D1EF3C7}"/>
    <cellStyle name="Normal 3 210 2 3 2 3" xfId="21489" xr:uid="{A48C7A51-9EA1-417B-A628-D2A43CF08DBD}"/>
    <cellStyle name="Normal 3 210 2 3 3" xfId="21490" xr:uid="{0A818CFF-C47E-4525-BF9D-ABCA098D5777}"/>
    <cellStyle name="Normal 3 210 2 3 3 2" xfId="21491" xr:uid="{6251ED19-48A6-4C12-9AFC-65D595F2326D}"/>
    <cellStyle name="Normal 3 210 2 3 3 2 2" xfId="21492" xr:uid="{2B7E6C27-DEB1-4F49-8365-A22954EF8AD9}"/>
    <cellStyle name="Normal 3 210 2 3 3 3" xfId="21493" xr:uid="{19C61428-4FAA-4D5E-94CC-7CECCE467936}"/>
    <cellStyle name="Normal 3 210 2 3 4" xfId="21494" xr:uid="{C25D327E-0B1C-497A-BEEB-842339A29A0F}"/>
    <cellStyle name="Normal 3 210 2 3 4 2" xfId="21495" xr:uid="{512CC0A6-3D60-4D2D-BDD5-DF7422496F61}"/>
    <cellStyle name="Normal 3 210 2 3 5" xfId="21496" xr:uid="{FAF0C03C-70B9-4988-924E-BC5B84598BE4}"/>
    <cellStyle name="Normal 3 210 2 4" xfId="21497" xr:uid="{9B231459-CC20-4E58-89FA-414648D590A2}"/>
    <cellStyle name="Normal 3 210 2 4 2" xfId="21498" xr:uid="{6DCD6AD9-AE94-4DB9-933C-03DEED2AD175}"/>
    <cellStyle name="Normal 3 210 2 4 2 2" xfId="21499" xr:uid="{F8ADBF14-2371-4608-BB0D-FCFE0DD61060}"/>
    <cellStyle name="Normal 3 210 2 4 2 2 2" xfId="21500" xr:uid="{C93D7142-96EB-45E0-B05D-1501E505B58D}"/>
    <cellStyle name="Normal 3 210 2 4 2 3" xfId="21501" xr:uid="{FBA576FF-2962-4DAF-89B0-1E80E7F8C0AC}"/>
    <cellStyle name="Normal 3 210 2 4 3" xfId="21502" xr:uid="{9D7DC448-60C1-4AC8-A923-C0C7A14C5A76}"/>
    <cellStyle name="Normal 3 210 2 4 3 2" xfId="21503" xr:uid="{2062F146-4ACE-46AC-9AF0-BE8061C189E5}"/>
    <cellStyle name="Normal 3 210 2 4 3 2 2" xfId="21504" xr:uid="{06B5CCF0-3DE8-481A-87F5-919779B88C2B}"/>
    <cellStyle name="Normal 3 210 2 4 3 3" xfId="21505" xr:uid="{CD8E8C48-90D1-48C9-A03B-A9BE3E1A7BB0}"/>
    <cellStyle name="Normal 3 210 2 4 4" xfId="21506" xr:uid="{C4F8101E-B44A-4A41-A959-D95DB679C5F0}"/>
    <cellStyle name="Normal 3 210 2 4 4 2" xfId="21507" xr:uid="{F709F33A-E305-4C1F-85B6-6D20395AEBB9}"/>
    <cellStyle name="Normal 3 210 2 4 5" xfId="21508" xr:uid="{EEBF7A54-1F3E-49C0-A639-1C6CC821417E}"/>
    <cellStyle name="Normal 3 210 2 5" xfId="21509" xr:uid="{0ECE4625-375F-4B3D-9D40-ABE38A4739F5}"/>
    <cellStyle name="Normal 3 210 2 5 2" xfId="21510" xr:uid="{461262B8-2BBE-4233-86F1-5A760B7C2E42}"/>
    <cellStyle name="Normal 3 210 2 5 2 2" xfId="21511" xr:uid="{5BF14293-7E4D-49AE-853C-DE065F9C762F}"/>
    <cellStyle name="Normal 3 210 2 5 3" xfId="21512" xr:uid="{0C99C0C8-FA62-4384-8477-0CDFAC14224A}"/>
    <cellStyle name="Normal 3 210 2 6" xfId="21513" xr:uid="{E789800B-CA05-4CA1-8FF9-E049EE86888F}"/>
    <cellStyle name="Normal 3 210 2 6 2" xfId="21514" xr:uid="{C9A61A82-A8C5-44E9-BB56-D5A9381431D4}"/>
    <cellStyle name="Normal 3 210 2 6 2 2" xfId="21515" xr:uid="{EB480F1E-3D9A-4573-9249-6DF815B5A035}"/>
    <cellStyle name="Normal 3 210 2 6 3" xfId="21516" xr:uid="{C6A65204-1A2E-46C6-B054-3BFE8F10832D}"/>
    <cellStyle name="Normal 3 210 2 7" xfId="21517" xr:uid="{4E9EC941-58C5-4916-8769-A15DC82D721E}"/>
    <cellStyle name="Normal 3 210 2 7 2" xfId="21518" xr:uid="{8F153BB0-E3CC-4E5A-BDED-429321785E02}"/>
    <cellStyle name="Normal 3 210 2 8" xfId="21519" xr:uid="{9BFB2A23-FBE9-4745-92F4-D0E6B96B2B94}"/>
    <cellStyle name="Normal 3 210 2_15NS" xfId="21520" xr:uid="{C75B989A-733F-472C-B402-A4D3D63EE587}"/>
    <cellStyle name="Normal 3 210 3" xfId="21521" xr:uid="{3FAE51A7-EC4A-4A96-880A-EAA0EBF44A7B}"/>
    <cellStyle name="Normal 3 210 3 2" xfId="21522" xr:uid="{F0305C3A-A8E4-4C74-ABC9-538E2F4A5B50}"/>
    <cellStyle name="Normal 3 210 3 2 2" xfId="21523" xr:uid="{4786DF8D-AF10-4D6A-BF54-3C669D19E0D8}"/>
    <cellStyle name="Normal 3 210 3 2 2 2" xfId="21524" xr:uid="{85DF3DDB-909F-40DD-AEA1-AECC4D6DF706}"/>
    <cellStyle name="Normal 3 210 3 2 3" xfId="21525" xr:uid="{8422FCBA-4B81-433B-A7A7-16FB4A882C9E}"/>
    <cellStyle name="Normal 3 210 3 3" xfId="21526" xr:uid="{D0DB5795-DD1A-4E40-8D17-FB1BE2F15494}"/>
    <cellStyle name="Normal 3 210 3 3 2" xfId="21527" xr:uid="{A9BFD97B-27BE-4890-A51D-ABBF04B81F1E}"/>
    <cellStyle name="Normal 3 210 3 3 2 2" xfId="21528" xr:uid="{E11043A2-61A9-4D09-9055-AAADE49112A6}"/>
    <cellStyle name="Normal 3 210 3 3 3" xfId="21529" xr:uid="{A92E649A-7D68-4B32-9983-DF3562531CFA}"/>
    <cellStyle name="Normal 3 210 3 4" xfId="21530" xr:uid="{E290DA0C-F063-46E5-88D3-3737402D5224}"/>
    <cellStyle name="Normal 3 210 3 4 2" xfId="21531" xr:uid="{B0AF0FA6-2268-4D58-97D3-53CAC1BF07C6}"/>
    <cellStyle name="Normal 3 210 3 5" xfId="21532" xr:uid="{18AC4B38-89DE-49DE-9DE0-25F39D6FAA84}"/>
    <cellStyle name="Normal 3 210 4" xfId="21533" xr:uid="{D03F9C05-10F3-49B1-B1D6-3C3BEDC51F2B}"/>
    <cellStyle name="Normal 3 210 4 2" xfId="21534" xr:uid="{E10B579E-F99C-49BF-9A0E-45AD1E2A71E8}"/>
    <cellStyle name="Normal 3 210 4 2 2" xfId="21535" xr:uid="{D63E6572-E075-410B-8483-258A747139DE}"/>
    <cellStyle name="Normal 3 210 4 2 2 2" xfId="21536" xr:uid="{EE697D38-E280-4EAE-9E87-2608782DB3A4}"/>
    <cellStyle name="Normal 3 210 4 2 3" xfId="21537" xr:uid="{DDCE486C-7C75-4383-9AB2-384D753C0018}"/>
    <cellStyle name="Normal 3 210 4 3" xfId="21538" xr:uid="{F41FC9CB-1521-48B3-BB1F-82774C60B011}"/>
    <cellStyle name="Normal 3 210 4 3 2" xfId="21539" xr:uid="{C65BACD5-510E-4498-A98A-B67F515FED00}"/>
    <cellStyle name="Normal 3 210 4 3 2 2" xfId="21540" xr:uid="{1E9B9B12-65E1-4E3E-8A13-A689E5BC9753}"/>
    <cellStyle name="Normal 3 210 4 3 3" xfId="21541" xr:uid="{7022B88B-B494-4823-818E-14612AA868AA}"/>
    <cellStyle name="Normal 3 210 4 4" xfId="21542" xr:uid="{8E83F213-06E4-44F5-B45E-AB5578F386A1}"/>
    <cellStyle name="Normal 3 210 4 4 2" xfId="21543" xr:uid="{96D14B8F-4DB8-48D4-8007-AE9908B9C984}"/>
    <cellStyle name="Normal 3 210 4 5" xfId="21544" xr:uid="{2FF3C2B3-A5B0-4007-ADB9-E7B5EF691CC5}"/>
    <cellStyle name="Normal 3 210 5" xfId="21545" xr:uid="{E0223D83-E033-4215-919F-9638E2AC756A}"/>
    <cellStyle name="Normal 3 210 5 2" xfId="21546" xr:uid="{B4B1F44C-124C-4A0E-A5C1-29AB1679FA76}"/>
    <cellStyle name="Normal 3 210 5 2 2" xfId="21547" xr:uid="{F183E027-60BF-4B45-9055-9AEA8699AD4F}"/>
    <cellStyle name="Normal 3 210 5 2 2 2" xfId="21548" xr:uid="{9398E0E3-2A07-4289-B7CF-3D9597BE7484}"/>
    <cellStyle name="Normal 3 210 5 2 3" xfId="21549" xr:uid="{EF1AC12E-3DE0-4009-8155-8B7EE272B83A}"/>
    <cellStyle name="Normal 3 210 5 3" xfId="21550" xr:uid="{DCD731EC-D3EC-4BA3-AF70-C791A86BE8F5}"/>
    <cellStyle name="Normal 3 210 5 3 2" xfId="21551" xr:uid="{E7F0913B-8AFE-46B0-B67F-ACC97876E7C0}"/>
    <cellStyle name="Normal 3 210 5 3 2 2" xfId="21552" xr:uid="{CDC09198-3AAD-42EB-BCF5-936AB4B4029E}"/>
    <cellStyle name="Normal 3 210 5 3 3" xfId="21553" xr:uid="{5AB69721-D5BA-41B8-BFAD-CCDF54C8FFC8}"/>
    <cellStyle name="Normal 3 210 5 4" xfId="21554" xr:uid="{E4F32F18-D7DB-4D7A-9413-49920760069B}"/>
    <cellStyle name="Normal 3 210 5 4 2" xfId="21555" xr:uid="{17ECF123-50DF-45A7-8A0A-F2257271F586}"/>
    <cellStyle name="Normal 3 210 5 5" xfId="21556" xr:uid="{0FBA5C5A-E83C-4091-86C4-00AB7031B0E1}"/>
    <cellStyle name="Normal 3 210 6" xfId="21557" xr:uid="{8A403D34-5A41-4BA1-84E2-0DD93482B63F}"/>
    <cellStyle name="Normal 3 210 6 2" xfId="21558" xr:uid="{718F6D6F-E77A-4B04-88B4-5BE5E826E439}"/>
    <cellStyle name="Normal 3 210 6 2 2" xfId="21559" xr:uid="{390B3AC5-546B-43BE-B5B7-EA50BDA8CC25}"/>
    <cellStyle name="Normal 3 210 6 3" xfId="21560" xr:uid="{90D15E82-1132-42A8-9848-42D70E4E5353}"/>
    <cellStyle name="Normal 3 210 7" xfId="21561" xr:uid="{3A52D795-6B79-4061-A1F2-C73D1B074220}"/>
    <cellStyle name="Normal 3 210 7 2" xfId="21562" xr:uid="{3ED90DF8-64B9-40F4-B9DD-7EFEF5EEDA8D}"/>
    <cellStyle name="Normal 3 210 7 2 2" xfId="21563" xr:uid="{80A794E2-0423-4578-970B-D1E1ABA087FB}"/>
    <cellStyle name="Normal 3 210 7 3" xfId="21564" xr:uid="{66F00D0D-3199-42CC-829C-B56329F10AB0}"/>
    <cellStyle name="Normal 3 210 8" xfId="21565" xr:uid="{5D923199-0002-4BE9-942F-62541888F702}"/>
    <cellStyle name="Normal 3 210 8 2" xfId="21566" xr:uid="{3B0D0CDC-E64D-41C9-8E92-E60A2C2D907E}"/>
    <cellStyle name="Normal 3 210 9" xfId="21567" xr:uid="{B94E5A93-2606-4E82-89BE-F0798595CBC4}"/>
    <cellStyle name="Normal 3 210_05DS" xfId="21568" xr:uid="{74B22E0C-5248-4B63-B802-A21103F2D078}"/>
    <cellStyle name="Normal 3 211" xfId="21569" xr:uid="{5A4B0E55-C2D1-47D0-9E00-C09FBF85F623}"/>
    <cellStyle name="Normal 3 211 2" xfId="21570" xr:uid="{8395DFBF-D8B2-446A-B60C-25BAA5237B3E}"/>
    <cellStyle name="Normal 3 211 2 2" xfId="21571" xr:uid="{B7E202DC-D937-43C6-A524-C99E9ECC84B5}"/>
    <cellStyle name="Normal 3 211 2 2 2" xfId="21572" xr:uid="{E745558E-D69C-4C7D-8052-C9FBFA61F4B4}"/>
    <cellStyle name="Normal 3 211 2 2 2 2" xfId="21573" xr:uid="{B457533E-6D27-4684-B1B1-B30EAFC7522A}"/>
    <cellStyle name="Normal 3 211 2 2 2 2 2" xfId="21574" xr:uid="{F2CA0829-723F-493A-B0BF-1852A05F9A3D}"/>
    <cellStyle name="Normal 3 211 2 2 2 3" xfId="21575" xr:uid="{B8356614-C13E-4701-9A2F-E4A02E99B36C}"/>
    <cellStyle name="Normal 3 211 2 2 3" xfId="21576" xr:uid="{7C1102D1-08DC-4ED3-B8FF-05A4C2ED9398}"/>
    <cellStyle name="Normal 3 211 2 2 3 2" xfId="21577" xr:uid="{E854819E-A695-47AF-8161-621CEE35134A}"/>
    <cellStyle name="Normal 3 211 2 2 3 2 2" xfId="21578" xr:uid="{B961546C-82F9-40BC-A454-E85D337067DC}"/>
    <cellStyle name="Normal 3 211 2 2 3 3" xfId="21579" xr:uid="{8E33E2B4-9923-44AF-BD59-89DA3A45403B}"/>
    <cellStyle name="Normal 3 211 2 2 4" xfId="21580" xr:uid="{4BA89B69-E305-4420-940C-981A653A0947}"/>
    <cellStyle name="Normal 3 211 2 2 4 2" xfId="21581" xr:uid="{07C7721D-BD55-4AC0-BAA0-D900B503DFA6}"/>
    <cellStyle name="Normal 3 211 2 2 5" xfId="21582" xr:uid="{2B5200BE-8FD5-4E63-BABE-0864DF2A28FE}"/>
    <cellStyle name="Normal 3 211 2 3" xfId="21583" xr:uid="{27A0BF48-66E4-4FDC-BDB3-E47F4848F939}"/>
    <cellStyle name="Normal 3 211 2 3 2" xfId="21584" xr:uid="{C01ADAEE-FB5D-452E-86B3-5C9F6F749938}"/>
    <cellStyle name="Normal 3 211 2 3 2 2" xfId="21585" xr:uid="{AF4AA9CB-ED2F-4196-B043-07790C54FC43}"/>
    <cellStyle name="Normal 3 211 2 3 2 2 2" xfId="21586" xr:uid="{D31F5955-80D8-48CC-9076-00A28BEE2731}"/>
    <cellStyle name="Normal 3 211 2 3 2 3" xfId="21587" xr:uid="{1413F467-C10E-4E62-AF7D-ADEA1F6EB631}"/>
    <cellStyle name="Normal 3 211 2 3 3" xfId="21588" xr:uid="{2005BD1C-13E6-45FF-9E80-1227E63AD0ED}"/>
    <cellStyle name="Normal 3 211 2 3 3 2" xfId="21589" xr:uid="{56C0425A-D6BE-4B05-9AD6-8A97A6CC6700}"/>
    <cellStyle name="Normal 3 211 2 3 3 2 2" xfId="21590" xr:uid="{B9158EC4-D316-4BEE-8BCC-43285DF7B9BA}"/>
    <cellStyle name="Normal 3 211 2 3 3 3" xfId="21591" xr:uid="{74391082-3CCA-47DB-8C62-93C2A58B52B6}"/>
    <cellStyle name="Normal 3 211 2 3 4" xfId="21592" xr:uid="{9B12C789-367D-4852-8C9F-0BA7DAAB0548}"/>
    <cellStyle name="Normal 3 211 2 3 4 2" xfId="21593" xr:uid="{712C0001-9EF6-40FD-9396-D4A5CD907460}"/>
    <cellStyle name="Normal 3 211 2 3 5" xfId="21594" xr:uid="{2D4314DA-523C-4832-B86D-A533A39B3439}"/>
    <cellStyle name="Normal 3 211 2 4" xfId="21595" xr:uid="{A279FCEF-52FE-4026-A618-D55CC2DBF1CC}"/>
    <cellStyle name="Normal 3 211 2 4 2" xfId="21596" xr:uid="{20DA4391-2376-4091-A473-07412293A1BE}"/>
    <cellStyle name="Normal 3 211 2 4 2 2" xfId="21597" xr:uid="{B622C77F-9549-4104-8E7D-07C3E7F2D125}"/>
    <cellStyle name="Normal 3 211 2 4 2 2 2" xfId="21598" xr:uid="{EBAB2996-6163-44E0-BA5D-0CF3D578C265}"/>
    <cellStyle name="Normal 3 211 2 4 2 3" xfId="21599" xr:uid="{6B593A1C-4848-4C10-9F1D-2E2F1A83E7EC}"/>
    <cellStyle name="Normal 3 211 2 4 3" xfId="21600" xr:uid="{31C54B90-DDA7-48CA-B915-35CEB0531478}"/>
    <cellStyle name="Normal 3 211 2 4 3 2" xfId="21601" xr:uid="{7FC0327B-26BF-454D-BEB5-6AD184A25DD3}"/>
    <cellStyle name="Normal 3 211 2 4 3 2 2" xfId="21602" xr:uid="{58969388-ED8A-4852-8595-5504C7A36A72}"/>
    <cellStyle name="Normal 3 211 2 4 3 3" xfId="21603" xr:uid="{2762F5A5-4E81-476F-AF8F-FEF9E377100F}"/>
    <cellStyle name="Normal 3 211 2 4 4" xfId="21604" xr:uid="{E87F80D8-DA92-4C10-8036-F7CA71AF89A1}"/>
    <cellStyle name="Normal 3 211 2 4 4 2" xfId="21605" xr:uid="{0451B0EE-82A6-442C-B3BA-FE486E482502}"/>
    <cellStyle name="Normal 3 211 2 4 5" xfId="21606" xr:uid="{238E4D2E-59C3-4D81-BBE8-D37D8DB7DBB6}"/>
    <cellStyle name="Normal 3 211 2 5" xfId="21607" xr:uid="{C222E13D-EA76-4F6D-8C47-43D4B9219E4B}"/>
    <cellStyle name="Normal 3 211 2 5 2" xfId="21608" xr:uid="{9D43F287-DD7C-4CA4-BF3A-130D9DEC6DA6}"/>
    <cellStyle name="Normal 3 211 2 5 2 2" xfId="21609" xr:uid="{B7A7A071-94BD-4CB7-B11F-FE71706946B6}"/>
    <cellStyle name="Normal 3 211 2 5 3" xfId="21610" xr:uid="{A4E31CD8-AC4B-4D5B-8E70-0AF53F4188B0}"/>
    <cellStyle name="Normal 3 211 2 6" xfId="21611" xr:uid="{A926D062-111A-45A5-BFB8-F5DF6FF8E484}"/>
    <cellStyle name="Normal 3 211 2 6 2" xfId="21612" xr:uid="{5D07213E-CBEF-419A-AC3C-09D558D78F42}"/>
    <cellStyle name="Normal 3 211 2 6 2 2" xfId="21613" xr:uid="{7DB9FD34-D7DD-4E42-A356-9920E65D74F5}"/>
    <cellStyle name="Normal 3 211 2 6 3" xfId="21614" xr:uid="{1A1B92BA-6DE7-43F4-9270-2D6D6B56C607}"/>
    <cellStyle name="Normal 3 211 2 7" xfId="21615" xr:uid="{FD7F5F43-A8F9-4C3E-A50B-1F0CAA5191AA}"/>
    <cellStyle name="Normal 3 211 2 7 2" xfId="21616" xr:uid="{EC1100AB-8A0A-4DB1-92D5-3C8E76DE8219}"/>
    <cellStyle name="Normal 3 211 2 8" xfId="21617" xr:uid="{9445BAF8-862D-431F-8DC5-76203EC2FE68}"/>
    <cellStyle name="Normal 3 211 2_15NS" xfId="21618" xr:uid="{40FE7DD7-8CA2-4756-A8CE-A0B84D3C8094}"/>
    <cellStyle name="Normal 3 211 3" xfId="21619" xr:uid="{783C8F28-5BE3-40EF-B00B-3A4CA77AFD79}"/>
    <cellStyle name="Normal 3 211 3 2" xfId="21620" xr:uid="{506B6FF9-6FBD-4C93-BDA7-89C0828FB7CB}"/>
    <cellStyle name="Normal 3 211 3 2 2" xfId="21621" xr:uid="{EDF48599-CF2E-445F-AA1E-EFB5D3DD3B45}"/>
    <cellStyle name="Normal 3 211 3 2 2 2" xfId="21622" xr:uid="{DACCCD94-F52F-4142-B2B3-485ADB8CA8E6}"/>
    <cellStyle name="Normal 3 211 3 2 3" xfId="21623" xr:uid="{93DDA1BE-DF9B-4A61-8BDC-2371514B3B62}"/>
    <cellStyle name="Normal 3 211 3 3" xfId="21624" xr:uid="{9CFA55A8-D1EB-4535-AAFA-85685641CC53}"/>
    <cellStyle name="Normal 3 211 3 3 2" xfId="21625" xr:uid="{8381CCE6-0705-4051-8425-913C5D04572E}"/>
    <cellStyle name="Normal 3 211 3 3 2 2" xfId="21626" xr:uid="{6F4A596A-7FFD-4446-909E-8C8DECF93494}"/>
    <cellStyle name="Normal 3 211 3 3 3" xfId="21627" xr:uid="{CF7EB707-5408-415A-9835-B6C5C9729261}"/>
    <cellStyle name="Normal 3 211 3 4" xfId="21628" xr:uid="{ACD1C1B9-D300-4EA5-977D-F680A5C3A668}"/>
    <cellStyle name="Normal 3 211 3 4 2" xfId="21629" xr:uid="{745DA94F-9F3E-4E8E-8CC9-144B6F93100E}"/>
    <cellStyle name="Normal 3 211 3 5" xfId="21630" xr:uid="{2AC12CB8-B531-4BE1-9922-7EC322FA0161}"/>
    <cellStyle name="Normal 3 211 4" xfId="21631" xr:uid="{34B9D34F-C259-48DE-BDAE-086140FCF118}"/>
    <cellStyle name="Normal 3 211 4 2" xfId="21632" xr:uid="{20FA4737-8E18-4BAD-A097-6AA7CD3379FA}"/>
    <cellStyle name="Normal 3 211 4 2 2" xfId="21633" xr:uid="{241F055B-A2C4-403E-BE75-1D699344DDFA}"/>
    <cellStyle name="Normal 3 211 4 2 2 2" xfId="21634" xr:uid="{979F0C37-A329-4E3D-8EFA-A3D5BAD7E791}"/>
    <cellStyle name="Normal 3 211 4 2 3" xfId="21635" xr:uid="{DF5D7F93-E80F-4F4F-86E4-53F03E7B2494}"/>
    <cellStyle name="Normal 3 211 4 3" xfId="21636" xr:uid="{0F4FEF21-6558-4453-B6F8-84AA86445F3B}"/>
    <cellStyle name="Normal 3 211 4 3 2" xfId="21637" xr:uid="{249B51BD-2BD5-41EF-BDA2-002926AAE0D7}"/>
    <cellStyle name="Normal 3 211 4 3 2 2" xfId="21638" xr:uid="{03FDCB52-2B0B-4A6E-8E07-47E9E673D3D1}"/>
    <cellStyle name="Normal 3 211 4 3 3" xfId="21639" xr:uid="{A470FACC-4B48-4268-A598-4EC1718CAA15}"/>
    <cellStyle name="Normal 3 211 4 4" xfId="21640" xr:uid="{050354CF-1F21-4440-A071-BFFA8C8D8F3C}"/>
    <cellStyle name="Normal 3 211 4 4 2" xfId="21641" xr:uid="{6B3E82D6-F43E-4509-84A2-AC391772161C}"/>
    <cellStyle name="Normal 3 211 4 5" xfId="21642" xr:uid="{54DF61A3-EA6D-4467-837C-B6602FA8492A}"/>
    <cellStyle name="Normal 3 211 5" xfId="21643" xr:uid="{C8549E6A-834D-4C30-A6BD-90413D44E6B5}"/>
    <cellStyle name="Normal 3 211 5 2" xfId="21644" xr:uid="{7ADBC59A-E0D2-45AA-89CE-AD2B375032D7}"/>
    <cellStyle name="Normal 3 211 5 2 2" xfId="21645" xr:uid="{F06A2D8D-4844-4394-8636-A43522B99469}"/>
    <cellStyle name="Normal 3 211 5 2 2 2" xfId="21646" xr:uid="{2184EB26-5362-4BEC-975A-E72E51AE23FE}"/>
    <cellStyle name="Normal 3 211 5 2 3" xfId="21647" xr:uid="{76A3AABD-E2D8-43B0-94D8-7882D25F2734}"/>
    <cellStyle name="Normal 3 211 5 3" xfId="21648" xr:uid="{27FEF4B4-5F74-4AE0-995F-B761C4B95F83}"/>
    <cellStyle name="Normal 3 211 5 3 2" xfId="21649" xr:uid="{0B526367-DC15-46F7-BEF0-3A6C4F2DF393}"/>
    <cellStyle name="Normal 3 211 5 3 2 2" xfId="21650" xr:uid="{B5D322B8-0497-4082-BC42-9E1D5E51A471}"/>
    <cellStyle name="Normal 3 211 5 3 3" xfId="21651" xr:uid="{2731E83E-CA8A-445B-A217-30C116F0D123}"/>
    <cellStyle name="Normal 3 211 5 4" xfId="21652" xr:uid="{A8837198-83DE-4A23-98D6-A3D5A4099FBB}"/>
    <cellStyle name="Normal 3 211 5 4 2" xfId="21653" xr:uid="{42EFD71B-77DD-4536-8A44-4274970007EF}"/>
    <cellStyle name="Normal 3 211 5 5" xfId="21654" xr:uid="{099A3B3F-585F-416B-8106-DF7573B94DF1}"/>
    <cellStyle name="Normal 3 211 6" xfId="21655" xr:uid="{18C173C9-F4F1-4B4A-8155-394C2A2E6CFD}"/>
    <cellStyle name="Normal 3 211 6 2" xfId="21656" xr:uid="{20C6127C-C9B6-4064-90E1-6B8B5959566A}"/>
    <cellStyle name="Normal 3 211 6 2 2" xfId="21657" xr:uid="{A8FB7305-29A0-4EF5-A938-282A38F6D23D}"/>
    <cellStyle name="Normal 3 211 6 3" xfId="21658" xr:uid="{B683B0BA-C172-481F-A47F-D0E7A0D4CE61}"/>
    <cellStyle name="Normal 3 211 7" xfId="21659" xr:uid="{58AC2F7E-A26A-4DD7-A383-A04A704ACC41}"/>
    <cellStyle name="Normal 3 211 7 2" xfId="21660" xr:uid="{5CC7C58A-56DE-48D7-9A9E-052768D648B9}"/>
    <cellStyle name="Normal 3 211 7 2 2" xfId="21661" xr:uid="{A1008B36-419A-4C38-BAF1-955560794DE1}"/>
    <cellStyle name="Normal 3 211 7 3" xfId="21662" xr:uid="{22C20CDA-CEF7-40DB-8A0D-20C810778542}"/>
    <cellStyle name="Normal 3 211 8" xfId="21663" xr:uid="{A315D199-D79F-43E9-A3A7-14E54F3A5693}"/>
    <cellStyle name="Normal 3 211 8 2" xfId="21664" xr:uid="{1622864B-A8D5-4E21-8D4C-16F3AC6BFA43}"/>
    <cellStyle name="Normal 3 211 9" xfId="21665" xr:uid="{A899866F-F9E7-4F3A-81D9-B7248091ECA2}"/>
    <cellStyle name="Normal 3 211_05DS" xfId="21666" xr:uid="{102186AB-44F8-4D68-A90A-78DF87E272FD}"/>
    <cellStyle name="Normal 3 212" xfId="21667" xr:uid="{15864FE0-3CD2-4E96-9E2A-E1FD18782FFE}"/>
    <cellStyle name="Normal 3 212 2" xfId="21668" xr:uid="{FCB0F704-D3E3-4317-BD0A-4AEA4BDF12D4}"/>
    <cellStyle name="Normal 3 212 2 2" xfId="21669" xr:uid="{CE183AE5-1A54-4686-B71E-75FFC1F69028}"/>
    <cellStyle name="Normal 3 212 2 2 2" xfId="21670" xr:uid="{7A6A0166-219F-49F9-9A7B-AADCD0F140D9}"/>
    <cellStyle name="Normal 3 212 2 2 2 2" xfId="21671" xr:uid="{DD9CA235-35B0-4E2C-8901-FC3E8709DDEB}"/>
    <cellStyle name="Normal 3 212 2 2 2 2 2" xfId="21672" xr:uid="{B497039E-6A77-4A28-9A26-729D90AAC406}"/>
    <cellStyle name="Normal 3 212 2 2 2 3" xfId="21673" xr:uid="{900799F0-1972-4B25-87B9-E4D6E358731B}"/>
    <cellStyle name="Normal 3 212 2 2 3" xfId="21674" xr:uid="{FBA73DD0-326D-4A01-81E0-38E8CB020872}"/>
    <cellStyle name="Normal 3 212 2 2 3 2" xfId="21675" xr:uid="{AF5D78AF-19BE-4814-8C09-0F5E4F7E65DC}"/>
    <cellStyle name="Normal 3 212 2 2 3 2 2" xfId="21676" xr:uid="{EAF1C74F-D357-462B-9954-681CA68D3055}"/>
    <cellStyle name="Normal 3 212 2 2 3 3" xfId="21677" xr:uid="{CDE3A34C-BEF8-4EBF-A52C-BF8A7A5A1201}"/>
    <cellStyle name="Normal 3 212 2 2 4" xfId="21678" xr:uid="{B1FB25CB-FD79-42F2-9A63-0FBE2E894879}"/>
    <cellStyle name="Normal 3 212 2 2 4 2" xfId="21679" xr:uid="{98046ED8-ECE5-43C7-A3F8-2FE5F55DE60D}"/>
    <cellStyle name="Normal 3 212 2 2 5" xfId="21680" xr:uid="{E4B823B2-C616-4F40-B0CF-FFC77892A248}"/>
    <cellStyle name="Normal 3 212 2 3" xfId="21681" xr:uid="{5EE9C31F-9BF4-4337-BC9C-444EDB037BDA}"/>
    <cellStyle name="Normal 3 212 2 3 2" xfId="21682" xr:uid="{CD96238A-58FE-4965-AD0F-3E7CE698ABB4}"/>
    <cellStyle name="Normal 3 212 2 3 2 2" xfId="21683" xr:uid="{23CC228C-EE17-4760-9419-E3B9AD593B49}"/>
    <cellStyle name="Normal 3 212 2 3 2 2 2" xfId="21684" xr:uid="{3E5A22DA-CE44-41F9-8751-462A184AF7EB}"/>
    <cellStyle name="Normal 3 212 2 3 2 3" xfId="21685" xr:uid="{99AC1839-E695-4902-93FF-F94089B83BD4}"/>
    <cellStyle name="Normal 3 212 2 3 3" xfId="21686" xr:uid="{3688A099-3F45-4AAA-8B2D-ACCFBB2A287A}"/>
    <cellStyle name="Normal 3 212 2 3 3 2" xfId="21687" xr:uid="{2E94499B-88DD-485D-AC4E-9895D8616054}"/>
    <cellStyle name="Normal 3 212 2 3 3 2 2" xfId="21688" xr:uid="{315B6ED2-933B-4436-A40C-25C14443505A}"/>
    <cellStyle name="Normal 3 212 2 3 3 3" xfId="21689" xr:uid="{B218B875-FFB8-45C5-A3D3-71336F9AC550}"/>
    <cellStyle name="Normal 3 212 2 3 4" xfId="21690" xr:uid="{70A8306E-272C-4F71-9F4A-B138C2342902}"/>
    <cellStyle name="Normal 3 212 2 3 4 2" xfId="21691" xr:uid="{CA291947-91B4-44BF-8EAA-B3811A8D8B84}"/>
    <cellStyle name="Normal 3 212 2 3 5" xfId="21692" xr:uid="{B4433510-DB36-44C4-96B3-8F1ED12C62E8}"/>
    <cellStyle name="Normal 3 212 2 4" xfId="21693" xr:uid="{CED40872-33D6-4DE8-AD6E-0C4C74E4FEB1}"/>
    <cellStyle name="Normal 3 212 2 4 2" xfId="21694" xr:uid="{5E10CDE3-E8C2-483B-AE86-0836AAE0AB23}"/>
    <cellStyle name="Normal 3 212 2 4 2 2" xfId="21695" xr:uid="{6857F72A-CF52-4202-A0DA-155A3312A7EB}"/>
    <cellStyle name="Normal 3 212 2 4 2 2 2" xfId="21696" xr:uid="{61592F98-1FBB-4D16-9E6A-3FD81D8A3237}"/>
    <cellStyle name="Normal 3 212 2 4 2 3" xfId="21697" xr:uid="{398C9557-2689-4747-83BD-F3253466C4FC}"/>
    <cellStyle name="Normal 3 212 2 4 3" xfId="21698" xr:uid="{B0FF361F-704E-4C87-80E6-236305AA1995}"/>
    <cellStyle name="Normal 3 212 2 4 3 2" xfId="21699" xr:uid="{966E55CC-0CEB-4087-AC4A-C7F1AAF580A5}"/>
    <cellStyle name="Normal 3 212 2 4 3 2 2" xfId="21700" xr:uid="{6F3A1CB1-9093-41C1-85D5-624A3310525A}"/>
    <cellStyle name="Normal 3 212 2 4 3 3" xfId="21701" xr:uid="{A2326850-BE8B-407C-8C9F-27A34CC6CB76}"/>
    <cellStyle name="Normal 3 212 2 4 4" xfId="21702" xr:uid="{8BC3CD86-F5D2-46C3-9242-5BED1FE4F398}"/>
    <cellStyle name="Normal 3 212 2 4 4 2" xfId="21703" xr:uid="{BD9110F0-E1C1-4F7B-A534-0AB7AC055CBB}"/>
    <cellStyle name="Normal 3 212 2 4 5" xfId="21704" xr:uid="{A9A8C893-5D91-4A8C-8983-0276D75E351F}"/>
    <cellStyle name="Normal 3 212 2 5" xfId="21705" xr:uid="{13C19E65-A70F-4EBC-A386-5FB8C413FBFF}"/>
    <cellStyle name="Normal 3 212 2 5 2" xfId="21706" xr:uid="{64E980CE-61CE-458B-9BC9-2075630E2352}"/>
    <cellStyle name="Normal 3 212 2 5 2 2" xfId="21707" xr:uid="{88C2B17C-AED1-4877-96A1-35D04D094E99}"/>
    <cellStyle name="Normal 3 212 2 5 3" xfId="21708" xr:uid="{E4082AFB-4C49-4C8B-980E-5AF78C5AD4C4}"/>
    <cellStyle name="Normal 3 212 2 6" xfId="21709" xr:uid="{6C046EB3-DE72-4252-92DC-11C8270733E6}"/>
    <cellStyle name="Normal 3 212 2 6 2" xfId="21710" xr:uid="{E982D938-36DF-4DB0-87A7-A36E322DEC7D}"/>
    <cellStyle name="Normal 3 212 2 6 2 2" xfId="21711" xr:uid="{B69868FE-8B7F-49A3-91BC-115BFF6856B3}"/>
    <cellStyle name="Normal 3 212 2 6 3" xfId="21712" xr:uid="{91B103FD-2FB2-4D3E-A4CF-1E51F29DE0D1}"/>
    <cellStyle name="Normal 3 212 2 7" xfId="21713" xr:uid="{EE0E9EFD-9E61-4966-8018-DB3D08E18C3C}"/>
    <cellStyle name="Normal 3 212 2 7 2" xfId="21714" xr:uid="{CADC918F-151D-4489-B46B-ED9AB955A81B}"/>
    <cellStyle name="Normal 3 212 2 8" xfId="21715" xr:uid="{90378138-1BB3-4485-8AE8-F41688859A00}"/>
    <cellStyle name="Normal 3 212 2_15NS" xfId="21716" xr:uid="{F1CF45B3-CE5D-4835-845C-5AABF6E007C7}"/>
    <cellStyle name="Normal 3 212 3" xfId="21717" xr:uid="{C3C4B9E2-66F4-4B25-BAF7-75105BD4743C}"/>
    <cellStyle name="Normal 3 212 3 2" xfId="21718" xr:uid="{74C13273-A26F-4225-AB33-03AB4973551F}"/>
    <cellStyle name="Normal 3 212 3 2 2" xfId="21719" xr:uid="{BE23AE69-9C9A-4432-84DB-A99690172E82}"/>
    <cellStyle name="Normal 3 212 3 2 2 2" xfId="21720" xr:uid="{212F5765-3163-484B-9C98-CE67A81FEA3E}"/>
    <cellStyle name="Normal 3 212 3 2 3" xfId="21721" xr:uid="{69F3D730-D52D-4D60-A2E6-9B3CD25E7670}"/>
    <cellStyle name="Normal 3 212 3 3" xfId="21722" xr:uid="{880F787A-9B60-479B-B068-DA524195E9EF}"/>
    <cellStyle name="Normal 3 212 3 3 2" xfId="21723" xr:uid="{B867781B-FE89-4F6F-A99F-CAB3DEA05989}"/>
    <cellStyle name="Normal 3 212 3 3 2 2" xfId="21724" xr:uid="{3BB9AE07-ADC4-497E-AEA1-9AF8FC62B1A5}"/>
    <cellStyle name="Normal 3 212 3 3 3" xfId="21725" xr:uid="{4BA7E5E0-1D16-49A2-95A7-32A41DDF007C}"/>
    <cellStyle name="Normal 3 212 3 4" xfId="21726" xr:uid="{EC7475C6-E5A8-4115-84F9-FD8AAA4D4D85}"/>
    <cellStyle name="Normal 3 212 3 4 2" xfId="21727" xr:uid="{CAE1B81E-E663-43D9-950D-1794B41F5424}"/>
    <cellStyle name="Normal 3 212 3 5" xfId="21728" xr:uid="{B1997F57-5CB1-456B-AF64-E82B9FDA700B}"/>
    <cellStyle name="Normal 3 212 4" xfId="21729" xr:uid="{B55F47AE-EBD5-41F9-8065-8591DB23D5BD}"/>
    <cellStyle name="Normal 3 212 4 2" xfId="21730" xr:uid="{9A81D8E8-8B93-4491-BD83-7921EC9FB1D5}"/>
    <cellStyle name="Normal 3 212 4 2 2" xfId="21731" xr:uid="{3F8C5875-1B68-4FE3-83BE-99B4E6A86136}"/>
    <cellStyle name="Normal 3 212 4 2 2 2" xfId="21732" xr:uid="{F28B5705-F7EE-4F75-BAA7-CC9D26338826}"/>
    <cellStyle name="Normal 3 212 4 2 3" xfId="21733" xr:uid="{A0326364-2FBC-4225-B67D-1526DD853D2D}"/>
    <cellStyle name="Normal 3 212 4 3" xfId="21734" xr:uid="{ECDA6013-7A10-4151-92DC-D666F41B7BB6}"/>
    <cellStyle name="Normal 3 212 4 3 2" xfId="21735" xr:uid="{4EFB39A9-7097-4F2F-B17C-B26060B51461}"/>
    <cellStyle name="Normal 3 212 4 3 2 2" xfId="21736" xr:uid="{65243EE0-90F8-400B-BFAC-AF47EF4DDC0C}"/>
    <cellStyle name="Normal 3 212 4 3 3" xfId="21737" xr:uid="{8B60D307-F19E-4147-82A8-BA107EAFEB11}"/>
    <cellStyle name="Normal 3 212 4 4" xfId="21738" xr:uid="{AE0C62FF-BC12-4E20-985B-554971AF9FB0}"/>
    <cellStyle name="Normal 3 212 4 4 2" xfId="21739" xr:uid="{714F7215-9F40-4EF8-A64D-7DF60A307DEF}"/>
    <cellStyle name="Normal 3 212 4 5" xfId="21740" xr:uid="{D2E1EE35-A42D-452C-895A-EF7741563DC9}"/>
    <cellStyle name="Normal 3 212 5" xfId="21741" xr:uid="{B2366D27-1822-40DF-AD55-8471A475C7FE}"/>
    <cellStyle name="Normal 3 212 5 2" xfId="21742" xr:uid="{E80363BE-B185-491C-B4C1-DE538A17D455}"/>
    <cellStyle name="Normal 3 212 5 2 2" xfId="21743" xr:uid="{DB769607-C772-4E43-97F6-A715D5C68001}"/>
    <cellStyle name="Normal 3 212 5 2 2 2" xfId="21744" xr:uid="{517F66A0-51C7-4465-AD5D-6C8E25B85623}"/>
    <cellStyle name="Normal 3 212 5 2 3" xfId="21745" xr:uid="{A2765596-C7B7-4766-BB79-6697915E70DF}"/>
    <cellStyle name="Normal 3 212 5 3" xfId="21746" xr:uid="{A71239B7-7917-439D-8F6F-095835A93032}"/>
    <cellStyle name="Normal 3 212 5 3 2" xfId="21747" xr:uid="{26F96EA1-998E-47EB-9F25-633DBC1CD86F}"/>
    <cellStyle name="Normal 3 212 5 3 2 2" xfId="21748" xr:uid="{1B7EC97F-42A3-4E1E-A507-75DC34D202D4}"/>
    <cellStyle name="Normal 3 212 5 3 3" xfId="21749" xr:uid="{B08A21E2-B205-4373-A2C1-70490E7AABEE}"/>
    <cellStyle name="Normal 3 212 5 4" xfId="21750" xr:uid="{E11D74CB-5FAD-4D87-A107-895FED986F49}"/>
    <cellStyle name="Normal 3 212 5 4 2" xfId="21751" xr:uid="{15022EAF-FC82-4FFE-8F36-02916CCC6A6E}"/>
    <cellStyle name="Normal 3 212 5 5" xfId="21752" xr:uid="{BB48FE2C-8BD9-4878-BCE3-52E1656CA418}"/>
    <cellStyle name="Normal 3 212 6" xfId="21753" xr:uid="{DD5A0F8C-091D-42C2-A2EC-256BC5EA728F}"/>
    <cellStyle name="Normal 3 212 6 2" xfId="21754" xr:uid="{E5D847C7-6022-4EBD-8979-2309E61B20DC}"/>
    <cellStyle name="Normal 3 212 6 2 2" xfId="21755" xr:uid="{3F9A7343-AE94-45EC-95DC-90ACE06C5330}"/>
    <cellStyle name="Normal 3 212 6 3" xfId="21756" xr:uid="{C06487D2-5C3E-4400-9582-5C463F51E8FF}"/>
    <cellStyle name="Normal 3 212 7" xfId="21757" xr:uid="{0F24494B-D6BA-4B28-91E8-83B972EFDD47}"/>
    <cellStyle name="Normal 3 212 7 2" xfId="21758" xr:uid="{973E470E-4D97-47A7-A314-54835BB57893}"/>
    <cellStyle name="Normal 3 212 7 2 2" xfId="21759" xr:uid="{B7FC9F8E-BB67-46F5-9A74-A1A16B672FB5}"/>
    <cellStyle name="Normal 3 212 7 3" xfId="21760" xr:uid="{5EFE4D96-733F-4284-B121-B95931BE653B}"/>
    <cellStyle name="Normal 3 212 8" xfId="21761" xr:uid="{50127545-481D-47BD-9590-8A39DFDFB194}"/>
    <cellStyle name="Normal 3 212 8 2" xfId="21762" xr:uid="{AC8C3F33-8237-4F85-BA84-0BE005090071}"/>
    <cellStyle name="Normal 3 212 9" xfId="21763" xr:uid="{1D04FD12-4962-47FF-A4A1-B0BAE1F77F73}"/>
    <cellStyle name="Normal 3 212_05DS" xfId="21764" xr:uid="{B9F5CF24-E519-403A-BE6D-B537B63A4081}"/>
    <cellStyle name="Normal 3 213" xfId="21765" xr:uid="{600DBBE7-ABF2-4195-95F3-57B4C3A41C82}"/>
    <cellStyle name="Normal 3 213 2" xfId="21766" xr:uid="{425A7A76-2515-4F6A-A407-D2F3823DC97E}"/>
    <cellStyle name="Normal 3 213 2 2" xfId="21767" xr:uid="{588103CA-B86C-4AF0-B864-A2067C00DF6F}"/>
    <cellStyle name="Normal 3 213 2 2 2" xfId="21768" xr:uid="{8D8BA1F4-2D95-447B-BEFC-8BE8916F68BA}"/>
    <cellStyle name="Normal 3 213 2 2 2 2" xfId="21769" xr:uid="{B2B23826-9A73-4C46-A424-5A41EA203F2D}"/>
    <cellStyle name="Normal 3 213 2 2 2 2 2" xfId="21770" xr:uid="{B082F966-6605-46FC-AD8D-88032B974413}"/>
    <cellStyle name="Normal 3 213 2 2 2 3" xfId="21771" xr:uid="{47F3262A-A760-4926-87D5-B74572AF4AE0}"/>
    <cellStyle name="Normal 3 213 2 2 3" xfId="21772" xr:uid="{212B0B41-8412-42ED-B545-9E3DF05F5A38}"/>
    <cellStyle name="Normal 3 213 2 2 3 2" xfId="21773" xr:uid="{770CAC7F-D40E-4956-8CB0-C5B2155A3E80}"/>
    <cellStyle name="Normal 3 213 2 2 3 2 2" xfId="21774" xr:uid="{E7C290F4-4D7A-410E-8736-5BE50B35EF29}"/>
    <cellStyle name="Normal 3 213 2 2 3 3" xfId="21775" xr:uid="{1F1BF08C-3D38-407F-B25A-A869A0D4DB9E}"/>
    <cellStyle name="Normal 3 213 2 2 4" xfId="21776" xr:uid="{F2E07AE8-FAE8-4E0D-B41F-D3D42A2D66BD}"/>
    <cellStyle name="Normal 3 213 2 2 4 2" xfId="21777" xr:uid="{8F7345D3-FF18-4668-BB73-B521049D83CF}"/>
    <cellStyle name="Normal 3 213 2 2 5" xfId="21778" xr:uid="{2BF4457A-0BE7-4EFA-BA7E-032291214DC4}"/>
    <cellStyle name="Normal 3 213 2 3" xfId="21779" xr:uid="{61341E7D-4B2F-41CA-B726-BDB6DA47878B}"/>
    <cellStyle name="Normal 3 213 2 3 2" xfId="21780" xr:uid="{4B0CE24D-9D24-4115-BED3-2E2C655271B7}"/>
    <cellStyle name="Normal 3 213 2 3 2 2" xfId="21781" xr:uid="{36C56267-0913-49E3-A77A-95294E8FFE96}"/>
    <cellStyle name="Normal 3 213 2 3 2 2 2" xfId="21782" xr:uid="{07716B92-9209-4C13-97C1-5FE2D818E293}"/>
    <cellStyle name="Normal 3 213 2 3 2 3" xfId="21783" xr:uid="{FC2D832D-2CD2-47BA-B411-640AA77C960A}"/>
    <cellStyle name="Normal 3 213 2 3 3" xfId="21784" xr:uid="{463AD043-8971-46E2-AEF8-9CBD409A9814}"/>
    <cellStyle name="Normal 3 213 2 3 3 2" xfId="21785" xr:uid="{13B05EF5-D581-410F-98B9-B5D8B8253C3F}"/>
    <cellStyle name="Normal 3 213 2 3 3 2 2" xfId="21786" xr:uid="{8BD7EBF5-B7D8-44A2-B572-2DFA5BE357F2}"/>
    <cellStyle name="Normal 3 213 2 3 3 3" xfId="21787" xr:uid="{41F7545A-D741-4CBC-A63E-4B8328FD76EF}"/>
    <cellStyle name="Normal 3 213 2 3 4" xfId="21788" xr:uid="{B1833CBB-7491-4254-BE05-0024044910C5}"/>
    <cellStyle name="Normal 3 213 2 3 4 2" xfId="21789" xr:uid="{7774DFF5-36A7-46FB-9A3D-806CB5D23C19}"/>
    <cellStyle name="Normal 3 213 2 3 5" xfId="21790" xr:uid="{62610596-D7A5-4E6A-A325-DD90380FDEFA}"/>
    <cellStyle name="Normal 3 213 2 4" xfId="21791" xr:uid="{2394BC40-FE6E-4FD6-921F-C82F588A2763}"/>
    <cellStyle name="Normal 3 213 2 4 2" xfId="21792" xr:uid="{017E82F9-21CC-4F55-9CD8-B6B538C17097}"/>
    <cellStyle name="Normal 3 213 2 4 2 2" xfId="21793" xr:uid="{750746FC-5A0F-4670-A990-515406B63293}"/>
    <cellStyle name="Normal 3 213 2 4 2 2 2" xfId="21794" xr:uid="{39D48332-8058-4A2B-BBCE-03B0A59B9540}"/>
    <cellStyle name="Normal 3 213 2 4 2 3" xfId="21795" xr:uid="{DFD574F7-567E-48A6-87AC-1BFFCF3B254A}"/>
    <cellStyle name="Normal 3 213 2 4 3" xfId="21796" xr:uid="{B1490F3F-1BA0-4DD5-BEA6-59BF1BD36F23}"/>
    <cellStyle name="Normal 3 213 2 4 3 2" xfId="21797" xr:uid="{10724C30-CFB3-4438-8D68-3E328D10935B}"/>
    <cellStyle name="Normal 3 213 2 4 3 2 2" xfId="21798" xr:uid="{5627C3E2-5A61-455D-B376-F836E8B15AB7}"/>
    <cellStyle name="Normal 3 213 2 4 3 3" xfId="21799" xr:uid="{357B90E4-27F1-42C9-956A-2E23FD423C4C}"/>
    <cellStyle name="Normal 3 213 2 4 4" xfId="21800" xr:uid="{51EDE38F-AC9F-49A8-AC51-E88DF419CB06}"/>
    <cellStyle name="Normal 3 213 2 4 4 2" xfId="21801" xr:uid="{96D42E56-77B4-4DF1-A752-FFFB6FD38CCE}"/>
    <cellStyle name="Normal 3 213 2 4 5" xfId="21802" xr:uid="{4E60B8D6-60DB-4EB2-A4C0-47A601B79237}"/>
    <cellStyle name="Normal 3 213 2 5" xfId="21803" xr:uid="{3634930D-0756-436D-892C-2E62245E661C}"/>
    <cellStyle name="Normal 3 213 2 5 2" xfId="21804" xr:uid="{874BBE59-7207-4524-9991-BE15D8EA4F0C}"/>
    <cellStyle name="Normal 3 213 2 5 2 2" xfId="21805" xr:uid="{7D3ED56B-3A88-4D82-8C88-F99E7749CEFB}"/>
    <cellStyle name="Normal 3 213 2 5 3" xfId="21806" xr:uid="{994C8549-31AD-4819-B5DB-FC6518622F17}"/>
    <cellStyle name="Normal 3 213 2 6" xfId="21807" xr:uid="{B496940A-A884-4DAD-A440-2A26B6DE190B}"/>
    <cellStyle name="Normal 3 213 2 6 2" xfId="21808" xr:uid="{64C9F37A-56F8-42E4-816F-2BA743FF4443}"/>
    <cellStyle name="Normal 3 213 2 6 2 2" xfId="21809" xr:uid="{501699B2-4128-48C6-B0B4-C3E723E65BB6}"/>
    <cellStyle name="Normal 3 213 2 6 3" xfId="21810" xr:uid="{F0890D5A-0A03-4692-8EB9-072F644BD721}"/>
    <cellStyle name="Normal 3 213 2 7" xfId="21811" xr:uid="{39BF925D-E6DB-4C40-8BC2-3D853B6B6C40}"/>
    <cellStyle name="Normal 3 213 2 7 2" xfId="21812" xr:uid="{73DF4FB7-7F35-4A5A-BBF0-3EC56D053641}"/>
    <cellStyle name="Normal 3 213 2 8" xfId="21813" xr:uid="{1A1F875D-E22C-43DB-8ED0-2BEA5EECD1D8}"/>
    <cellStyle name="Normal 3 213 2_15NS" xfId="21814" xr:uid="{A84B80EE-5204-41FF-B9DF-E730C6434871}"/>
    <cellStyle name="Normal 3 213 3" xfId="21815" xr:uid="{7934FBED-1DDA-41D6-AB6F-0E48D371D67B}"/>
    <cellStyle name="Normal 3 213 3 2" xfId="21816" xr:uid="{35586BEA-AE37-4051-A2FF-D83212D948D7}"/>
    <cellStyle name="Normal 3 213 3 2 2" xfId="21817" xr:uid="{4FDA25BB-BED0-4DAF-819E-541042A868FD}"/>
    <cellStyle name="Normal 3 213 3 2 2 2" xfId="21818" xr:uid="{D5DC30F7-C590-4B7C-93A5-A983F2D0EDDA}"/>
    <cellStyle name="Normal 3 213 3 2 3" xfId="21819" xr:uid="{FF0F3AB8-4511-458A-B580-F75FC4F96D49}"/>
    <cellStyle name="Normal 3 213 3 3" xfId="21820" xr:uid="{83D18B5E-599D-4043-AD76-2CB5269ABBDC}"/>
    <cellStyle name="Normal 3 213 3 3 2" xfId="21821" xr:uid="{EAA653B5-05E9-4900-B258-97D207B7F903}"/>
    <cellStyle name="Normal 3 213 3 3 2 2" xfId="21822" xr:uid="{49EA8DAE-8B8C-4EA8-B8A3-27A35DA39BE1}"/>
    <cellStyle name="Normal 3 213 3 3 3" xfId="21823" xr:uid="{4306A36A-17A6-485E-902B-22706090086D}"/>
    <cellStyle name="Normal 3 213 3 4" xfId="21824" xr:uid="{5F13666C-1703-4A00-B92B-4042E9746EFA}"/>
    <cellStyle name="Normal 3 213 3 4 2" xfId="21825" xr:uid="{18697877-343E-450C-81FB-9429B23B5220}"/>
    <cellStyle name="Normal 3 213 3 5" xfId="21826" xr:uid="{17652910-2731-4972-B466-DE8E1B40E9A7}"/>
    <cellStyle name="Normal 3 213 4" xfId="21827" xr:uid="{403D3086-94CA-4133-A43B-9A4D739895BB}"/>
    <cellStyle name="Normal 3 213 4 2" xfId="21828" xr:uid="{D84FBBB2-2880-4EE1-A55B-19AE346D2020}"/>
    <cellStyle name="Normal 3 213 4 2 2" xfId="21829" xr:uid="{A92E7982-1ACC-4989-9784-B020D51F5189}"/>
    <cellStyle name="Normal 3 213 4 2 2 2" xfId="21830" xr:uid="{ABDD3472-B4C6-4049-88B9-1E142A620095}"/>
    <cellStyle name="Normal 3 213 4 2 3" xfId="21831" xr:uid="{08C6974C-6543-43AF-BB04-20D1AE9C06D4}"/>
    <cellStyle name="Normal 3 213 4 3" xfId="21832" xr:uid="{FF9BE76D-02D1-465A-BBA4-B7E9B0EE46A8}"/>
    <cellStyle name="Normal 3 213 4 3 2" xfId="21833" xr:uid="{CE869A1B-23C7-44D7-AAAC-B13287121FAF}"/>
    <cellStyle name="Normal 3 213 4 3 2 2" xfId="21834" xr:uid="{21DF0B7F-76EC-438B-8153-FD7A5C8383E9}"/>
    <cellStyle name="Normal 3 213 4 3 3" xfId="21835" xr:uid="{D543D984-E083-4929-8ED6-12E93168B0AF}"/>
    <cellStyle name="Normal 3 213 4 4" xfId="21836" xr:uid="{56E99EBC-0AEF-46EC-96CB-88116A5260D8}"/>
    <cellStyle name="Normal 3 213 4 4 2" xfId="21837" xr:uid="{3A4883F6-C225-43C7-A400-0EADB8CA35B4}"/>
    <cellStyle name="Normal 3 213 4 5" xfId="21838" xr:uid="{139CD2A9-C921-4796-952F-E2E717A3AFFA}"/>
    <cellStyle name="Normal 3 213 5" xfId="21839" xr:uid="{E00F3A42-CFDD-4433-820E-154FE74DCF45}"/>
    <cellStyle name="Normal 3 213 5 2" xfId="21840" xr:uid="{73ABAB93-1CF2-4CFD-8677-4B30A86F0DD6}"/>
    <cellStyle name="Normal 3 213 5 2 2" xfId="21841" xr:uid="{FF84A095-4A94-4804-BD3D-35E84A12CBBD}"/>
    <cellStyle name="Normal 3 213 5 2 2 2" xfId="21842" xr:uid="{B84D71DE-C4B7-4A16-B055-23CAB13E7B64}"/>
    <cellStyle name="Normal 3 213 5 2 3" xfId="21843" xr:uid="{E8D2E2FA-B366-4905-84EE-D550DB2401F6}"/>
    <cellStyle name="Normal 3 213 5 3" xfId="21844" xr:uid="{FA124C0D-7016-45E5-B217-6DBF6B0FFFCC}"/>
    <cellStyle name="Normal 3 213 5 3 2" xfId="21845" xr:uid="{E7CCDE74-F2F0-4A56-936A-4D41113824D3}"/>
    <cellStyle name="Normal 3 213 5 3 2 2" xfId="21846" xr:uid="{475B80FB-7901-4E3C-9BD7-066EC8E95B44}"/>
    <cellStyle name="Normal 3 213 5 3 3" xfId="21847" xr:uid="{E80CD337-49C8-44E2-92CF-AAA79694791B}"/>
    <cellStyle name="Normal 3 213 5 4" xfId="21848" xr:uid="{4BA587F8-6C1E-42B6-836B-BC479BA0323E}"/>
    <cellStyle name="Normal 3 213 5 4 2" xfId="21849" xr:uid="{24C76352-FBCC-45B8-88CA-A44A0FB92B43}"/>
    <cellStyle name="Normal 3 213 5 5" xfId="21850" xr:uid="{2381A391-942D-4E5A-BAB4-99DDA1BF45F3}"/>
    <cellStyle name="Normal 3 213 6" xfId="21851" xr:uid="{DF9E7A12-9DEE-46F4-B238-4FC2E49CA6D1}"/>
    <cellStyle name="Normal 3 213 6 2" xfId="21852" xr:uid="{D2688543-5A48-4279-AFBF-09796CD8C6DF}"/>
    <cellStyle name="Normal 3 213 6 2 2" xfId="21853" xr:uid="{2AEDA220-963E-4ECF-BE4B-D5A57C24196E}"/>
    <cellStyle name="Normal 3 213 6 3" xfId="21854" xr:uid="{69AB3A59-9630-473B-8965-9407CBE226B5}"/>
    <cellStyle name="Normal 3 213 7" xfId="21855" xr:uid="{CA7FD980-A1FB-465D-BF41-1A0172F73597}"/>
    <cellStyle name="Normal 3 213 7 2" xfId="21856" xr:uid="{1B4627CF-AFF6-4136-B465-D522F9ED36AE}"/>
    <cellStyle name="Normal 3 213 7 2 2" xfId="21857" xr:uid="{2112473F-67E4-472A-A982-15E22E30D8D7}"/>
    <cellStyle name="Normal 3 213 7 3" xfId="21858" xr:uid="{D2CDB827-FE6D-4A5E-AF4D-74189F96704D}"/>
    <cellStyle name="Normal 3 213 8" xfId="21859" xr:uid="{8CDDC2A7-16A0-4D5D-972A-97DF23457C64}"/>
    <cellStyle name="Normal 3 213 8 2" xfId="21860" xr:uid="{3B8B16CC-FF94-4727-8A2B-25568ADD4F7B}"/>
    <cellStyle name="Normal 3 213 9" xfId="21861" xr:uid="{122362FC-A278-4926-952C-D4E86DAB89D7}"/>
    <cellStyle name="Normal 3 213_05DS" xfId="21862" xr:uid="{B33A6195-D155-4DFF-A953-F6F1F7AC1DC0}"/>
    <cellStyle name="Normal 3 214" xfId="21863" xr:uid="{57347222-BF09-47BD-A341-8751F1A59B2D}"/>
    <cellStyle name="Normal 3 214 2" xfId="21864" xr:uid="{5971522E-F117-450F-A2A4-44B36D155325}"/>
    <cellStyle name="Normal 3 214 2 2" xfId="21865" xr:uid="{87B6FA21-4670-4A52-BC2F-5E02C329CF3F}"/>
    <cellStyle name="Normal 3 214 2 2 2" xfId="21866" xr:uid="{45B033F2-6AD7-4021-AC6A-9525D424CD3B}"/>
    <cellStyle name="Normal 3 214 2 2 2 2" xfId="21867" xr:uid="{0CBF7F4D-4256-42FC-83A8-327A31783668}"/>
    <cellStyle name="Normal 3 214 2 2 2 2 2" xfId="21868" xr:uid="{AF0E190D-CBF8-4A4F-9D3E-B2E5B7902A55}"/>
    <cellStyle name="Normal 3 214 2 2 2 3" xfId="21869" xr:uid="{355D717E-1523-4F84-86FF-9A57B07315B1}"/>
    <cellStyle name="Normal 3 214 2 2 3" xfId="21870" xr:uid="{035D6E78-BF16-4D20-A384-1C9604F03CCF}"/>
    <cellStyle name="Normal 3 214 2 2 3 2" xfId="21871" xr:uid="{C37FFD61-6A33-4E56-8A00-22BBD7244181}"/>
    <cellStyle name="Normal 3 214 2 2 3 2 2" xfId="21872" xr:uid="{DC5D3774-3B94-4887-9CC8-9C90813B810D}"/>
    <cellStyle name="Normal 3 214 2 2 3 3" xfId="21873" xr:uid="{C240A12C-CA3E-4A1A-9F6C-309CBB6742EC}"/>
    <cellStyle name="Normal 3 214 2 2 4" xfId="21874" xr:uid="{89ABB5A6-FE1B-454D-BC24-11613AB5A113}"/>
    <cellStyle name="Normal 3 214 2 2 4 2" xfId="21875" xr:uid="{2BD4E0A2-7DA8-4D83-B1A4-F5EAD454E4DC}"/>
    <cellStyle name="Normal 3 214 2 2 5" xfId="21876" xr:uid="{FA7AA0EC-21E3-4462-ACD7-7F503B6D861C}"/>
    <cellStyle name="Normal 3 214 2 3" xfId="21877" xr:uid="{14AA5F3D-4A19-42DA-A21C-5187430A522C}"/>
    <cellStyle name="Normal 3 214 2 3 2" xfId="21878" xr:uid="{E57550C0-9350-40E5-9302-1A77A798C0E5}"/>
    <cellStyle name="Normal 3 214 2 3 2 2" xfId="21879" xr:uid="{DD2D8765-3572-4805-AD45-785D99C68D9D}"/>
    <cellStyle name="Normal 3 214 2 3 2 2 2" xfId="21880" xr:uid="{33E738C2-EFDC-423C-8E83-5FD226006883}"/>
    <cellStyle name="Normal 3 214 2 3 2 3" xfId="21881" xr:uid="{710D28B7-034E-4D9E-AA95-9FF485D8E934}"/>
    <cellStyle name="Normal 3 214 2 3 3" xfId="21882" xr:uid="{4CC55B9A-6A5B-49DC-AE6C-6DA198AACE19}"/>
    <cellStyle name="Normal 3 214 2 3 3 2" xfId="21883" xr:uid="{D0FDC8AC-0A78-4F08-9AD9-695B667AA857}"/>
    <cellStyle name="Normal 3 214 2 3 3 2 2" xfId="21884" xr:uid="{F193BF1F-3CE5-4CA5-9F24-505B59357619}"/>
    <cellStyle name="Normal 3 214 2 3 3 3" xfId="21885" xr:uid="{680B7C43-ADD1-47E3-BD3C-7E70BDC1A139}"/>
    <cellStyle name="Normal 3 214 2 3 4" xfId="21886" xr:uid="{3B2F4C76-2C1F-4344-A2B1-1C0467F90713}"/>
    <cellStyle name="Normal 3 214 2 3 4 2" xfId="21887" xr:uid="{86B23D56-6D9F-4E19-944A-7DF13B64A4BC}"/>
    <cellStyle name="Normal 3 214 2 3 5" xfId="21888" xr:uid="{C82D95D6-9A91-4793-A891-EE816E09715D}"/>
    <cellStyle name="Normal 3 214 2 4" xfId="21889" xr:uid="{693A3A47-61A7-4DCC-8082-232751F38B6F}"/>
    <cellStyle name="Normal 3 214 2 4 2" xfId="21890" xr:uid="{B7D8CF0E-2538-40CA-A8B7-6CE31C82BC04}"/>
    <cellStyle name="Normal 3 214 2 4 2 2" xfId="21891" xr:uid="{5D5C5EDD-2F3A-4A43-BDBE-6B18E33A2750}"/>
    <cellStyle name="Normal 3 214 2 4 2 2 2" xfId="21892" xr:uid="{5F1B14C2-68FA-411F-8440-D87F17D92D2E}"/>
    <cellStyle name="Normal 3 214 2 4 2 3" xfId="21893" xr:uid="{71654013-4C96-4247-A142-17084F2DC90B}"/>
    <cellStyle name="Normal 3 214 2 4 3" xfId="21894" xr:uid="{4536099E-EEC6-4121-B2A2-D41C3E437EA9}"/>
    <cellStyle name="Normal 3 214 2 4 3 2" xfId="21895" xr:uid="{EA091FD0-F9B7-4391-A651-93844C14BE80}"/>
    <cellStyle name="Normal 3 214 2 4 3 2 2" xfId="21896" xr:uid="{0E2A938F-432E-4F4A-B26A-9211BCCFE335}"/>
    <cellStyle name="Normal 3 214 2 4 3 3" xfId="21897" xr:uid="{FC53210C-3377-4EC5-A7E6-21E92C7FB8E5}"/>
    <cellStyle name="Normal 3 214 2 4 4" xfId="21898" xr:uid="{852F6B9A-7449-4FF1-9B64-8137C0C3BF6A}"/>
    <cellStyle name="Normal 3 214 2 4 4 2" xfId="21899" xr:uid="{9AF1E313-D6F1-4675-9563-3FE6029320B7}"/>
    <cellStyle name="Normal 3 214 2 4 5" xfId="21900" xr:uid="{D2F5D985-624B-4241-86D3-DFA48643F5C4}"/>
    <cellStyle name="Normal 3 214 2 5" xfId="21901" xr:uid="{A311E94F-9B2E-4855-ABF5-5206B41C7B3F}"/>
    <cellStyle name="Normal 3 214 2 5 2" xfId="21902" xr:uid="{61B43133-0133-481C-B71F-640EC737CA09}"/>
    <cellStyle name="Normal 3 214 2 5 2 2" xfId="21903" xr:uid="{173406C2-3C30-4FFF-B215-3E3A4F06AA04}"/>
    <cellStyle name="Normal 3 214 2 5 3" xfId="21904" xr:uid="{17CF9289-F57C-43E5-BC53-9775EC23AD51}"/>
    <cellStyle name="Normal 3 214 2 6" xfId="21905" xr:uid="{57DE164A-9709-4A9E-A516-9BA676C89386}"/>
    <cellStyle name="Normal 3 214 2 6 2" xfId="21906" xr:uid="{3F4E69AD-6C5F-4BF5-8B04-686CB9376599}"/>
    <cellStyle name="Normal 3 214 2 6 2 2" xfId="21907" xr:uid="{72263418-5B70-4B98-82A2-51C82D26C8C3}"/>
    <cellStyle name="Normal 3 214 2 6 3" xfId="21908" xr:uid="{B069F142-CE30-4B5F-B010-4910026A399A}"/>
    <cellStyle name="Normal 3 214 2 7" xfId="21909" xr:uid="{D01CD289-7CE9-4B2E-9EF7-1F6A6AC2D8CC}"/>
    <cellStyle name="Normal 3 214 2 7 2" xfId="21910" xr:uid="{1A88D028-DCC0-45BB-81BD-EAC44750093C}"/>
    <cellStyle name="Normal 3 214 2 8" xfId="21911" xr:uid="{8D8E97FA-C3FE-44A2-8E60-AB5D7C42552C}"/>
    <cellStyle name="Normal 3 214 2_15NS" xfId="21912" xr:uid="{DAD9BBF7-A316-4E18-8A32-402BAB04BCE8}"/>
    <cellStyle name="Normal 3 214 3" xfId="21913" xr:uid="{605262AF-9BD8-4A02-8424-D77CD3EA9E9A}"/>
    <cellStyle name="Normal 3 214 3 2" xfId="21914" xr:uid="{2962DA31-C9DC-4589-BAAB-BDD7E568EB26}"/>
    <cellStyle name="Normal 3 214 3 2 2" xfId="21915" xr:uid="{96BD1E35-B72A-4127-8C07-8D2531406389}"/>
    <cellStyle name="Normal 3 214 3 2 2 2" xfId="21916" xr:uid="{ABFF7F1C-0D52-4322-9B35-128BF2853F9A}"/>
    <cellStyle name="Normal 3 214 3 2 3" xfId="21917" xr:uid="{5C2C48F0-888F-45A5-B5BD-64A8F416106A}"/>
    <cellStyle name="Normal 3 214 3 3" xfId="21918" xr:uid="{1382243F-8999-4C86-982A-D36E117D564D}"/>
    <cellStyle name="Normal 3 214 3 3 2" xfId="21919" xr:uid="{871BC296-0594-4740-9890-FAE2C0EE8CC5}"/>
    <cellStyle name="Normal 3 214 3 3 2 2" xfId="21920" xr:uid="{E3AD9E53-A179-456E-A395-9B61BAA5F778}"/>
    <cellStyle name="Normal 3 214 3 3 3" xfId="21921" xr:uid="{ECD110C8-9CC4-46FF-993A-E9343C809260}"/>
    <cellStyle name="Normal 3 214 3 4" xfId="21922" xr:uid="{2DB5E07C-92DF-4C55-ABC2-1C6CA4FC40F0}"/>
    <cellStyle name="Normal 3 214 3 4 2" xfId="21923" xr:uid="{50715553-3ACB-44E9-8A36-BA83376C6B9F}"/>
    <cellStyle name="Normal 3 214 3 5" xfId="21924" xr:uid="{C9465401-DA94-47F5-8167-1142F175E11D}"/>
    <cellStyle name="Normal 3 214 4" xfId="21925" xr:uid="{A5B56937-841E-49B7-B769-0F84C93C466F}"/>
    <cellStyle name="Normal 3 214 4 2" xfId="21926" xr:uid="{7A45022E-2270-4242-9926-E1DEA74180AC}"/>
    <cellStyle name="Normal 3 214 4 2 2" xfId="21927" xr:uid="{91E3445E-46ED-4F35-9AA5-DEC039EF2C74}"/>
    <cellStyle name="Normal 3 214 4 2 2 2" xfId="21928" xr:uid="{7D217A80-C7FA-43AE-AE8E-4398F1BD4D9F}"/>
    <cellStyle name="Normal 3 214 4 2 3" xfId="21929" xr:uid="{EF338301-B2C9-4A81-8F30-61AC1C11D49D}"/>
    <cellStyle name="Normal 3 214 4 3" xfId="21930" xr:uid="{3817BDA5-15DD-4AB9-92F6-36A672727853}"/>
    <cellStyle name="Normal 3 214 4 3 2" xfId="21931" xr:uid="{1E812AD6-8D6B-496D-9259-D517FF302C67}"/>
    <cellStyle name="Normal 3 214 4 3 2 2" xfId="21932" xr:uid="{87848A80-D711-4EE9-9DC0-DDE2D5D77160}"/>
    <cellStyle name="Normal 3 214 4 3 3" xfId="21933" xr:uid="{90C4A98A-91A0-4A69-9723-168A54BD583A}"/>
    <cellStyle name="Normal 3 214 4 4" xfId="21934" xr:uid="{2710233C-932D-4EBA-B7F1-3D26477FCFB1}"/>
    <cellStyle name="Normal 3 214 4 4 2" xfId="21935" xr:uid="{17DDB631-DC73-4D24-9E0F-048099C25CF8}"/>
    <cellStyle name="Normal 3 214 4 5" xfId="21936" xr:uid="{7EE934A6-167D-42DE-BE38-D613B9C14FA6}"/>
    <cellStyle name="Normal 3 214 5" xfId="21937" xr:uid="{D21B10E0-4CB4-4894-8BE3-C19BE55604BB}"/>
    <cellStyle name="Normal 3 214 5 2" xfId="21938" xr:uid="{B47157E7-61EF-4309-B75E-B825F611DDAD}"/>
    <cellStyle name="Normal 3 214 5 2 2" xfId="21939" xr:uid="{21320921-9436-44FB-BC62-A6547785B9FD}"/>
    <cellStyle name="Normal 3 214 5 2 2 2" xfId="21940" xr:uid="{B31F8D30-8CF0-450C-BEEE-796476038948}"/>
    <cellStyle name="Normal 3 214 5 2 3" xfId="21941" xr:uid="{3752551A-603D-451F-A797-90750E453F73}"/>
    <cellStyle name="Normal 3 214 5 3" xfId="21942" xr:uid="{11E8426C-EE28-4A8C-8E40-8DFB15D04D2E}"/>
    <cellStyle name="Normal 3 214 5 3 2" xfId="21943" xr:uid="{B25D1986-0B26-4326-A6E7-F3AA0C3053D0}"/>
    <cellStyle name="Normal 3 214 5 3 2 2" xfId="21944" xr:uid="{E70228F6-143D-4D41-BE20-01B29CBF3EC8}"/>
    <cellStyle name="Normal 3 214 5 3 3" xfId="21945" xr:uid="{3A68AFB5-6BA2-42FC-8DBC-052398FADD30}"/>
    <cellStyle name="Normal 3 214 5 4" xfId="21946" xr:uid="{D63F0A02-5D34-4955-ACEF-EE92F17BE44C}"/>
    <cellStyle name="Normal 3 214 5 4 2" xfId="21947" xr:uid="{266E060F-F706-4080-BE59-D320204BF819}"/>
    <cellStyle name="Normal 3 214 5 5" xfId="21948" xr:uid="{D1206342-1593-4FE0-92AE-6D50D4002E7F}"/>
    <cellStyle name="Normal 3 214 6" xfId="21949" xr:uid="{0B31A60C-0D10-4B4B-A920-AEF0968CA0EB}"/>
    <cellStyle name="Normal 3 214 6 2" xfId="21950" xr:uid="{AF0B7A04-1500-4F99-B8E6-620BAD6BA892}"/>
    <cellStyle name="Normal 3 214 6 2 2" xfId="21951" xr:uid="{E2507FC2-B71F-441F-8B6E-A99E30C984A0}"/>
    <cellStyle name="Normal 3 214 6 3" xfId="21952" xr:uid="{A31EA005-D1BF-49FD-8E60-6E5D26429DA0}"/>
    <cellStyle name="Normal 3 214 7" xfId="21953" xr:uid="{EDA062BB-F589-4C52-A413-3748F3047ED9}"/>
    <cellStyle name="Normal 3 214 7 2" xfId="21954" xr:uid="{8B8FF202-0EB5-44B3-834F-02B76232556B}"/>
    <cellStyle name="Normal 3 214 7 2 2" xfId="21955" xr:uid="{F56A696B-352F-4BB9-B343-B7A1A274138B}"/>
    <cellStyle name="Normal 3 214 7 3" xfId="21956" xr:uid="{1712BF33-6C9A-41B3-B8E9-C71DD96377B4}"/>
    <cellStyle name="Normal 3 214 8" xfId="21957" xr:uid="{BB306D4E-5C34-4C0F-9476-37D35F8257D8}"/>
    <cellStyle name="Normal 3 214 8 2" xfId="21958" xr:uid="{6BBD39D5-FC90-4149-BFC4-15EDB327EDD7}"/>
    <cellStyle name="Normal 3 214 9" xfId="21959" xr:uid="{CF5DE308-3A9B-4032-A245-54B34787C709}"/>
    <cellStyle name="Normal 3 214_05DS" xfId="21960" xr:uid="{7B2EBB8E-9E59-4313-A62C-359C8952D5FE}"/>
    <cellStyle name="Normal 3 215" xfId="21961" xr:uid="{F17A399D-8135-4A5B-98B2-9C54048CF232}"/>
    <cellStyle name="Normal 3 216" xfId="21962" xr:uid="{CF83EDD2-202E-48CF-B46B-F2FFF17D0BE6}"/>
    <cellStyle name="Normal 3 216 2" xfId="21963" xr:uid="{0EFF9F01-FD0A-47D2-914B-0EAEBEE24A11}"/>
    <cellStyle name="Normal 3 216 2 2" xfId="21964" xr:uid="{027CA486-4A5D-4F2C-A451-9AB6FD62A87C}"/>
    <cellStyle name="Normal 3 216 2 2 2" xfId="21965" xr:uid="{9E1293CF-D065-4078-A4BC-E6D0E403844A}"/>
    <cellStyle name="Normal 3 216 2 2 2 2" xfId="21966" xr:uid="{0CAD37E1-C9E8-4DE6-811B-4BCDED21C7D8}"/>
    <cellStyle name="Normal 3 216 2 2 2 2 2" xfId="21967" xr:uid="{58FF111C-EA85-4F92-985D-B284FD5290FB}"/>
    <cellStyle name="Normal 3 216 2 2 2 3" xfId="21968" xr:uid="{EC522E43-BBA5-4982-9FB7-692AB3192460}"/>
    <cellStyle name="Normal 3 216 2 2 3" xfId="21969" xr:uid="{D9A97150-7DA2-4517-87A3-F58AA378B365}"/>
    <cellStyle name="Normal 3 216 2 2 3 2" xfId="21970" xr:uid="{21CF55C1-E32A-4EF3-81C3-BB450B0E965A}"/>
    <cellStyle name="Normal 3 216 2 2 3 2 2" xfId="21971" xr:uid="{C4139511-3DF0-47CA-8F75-F86E1CEF3B5E}"/>
    <cellStyle name="Normal 3 216 2 2 3 3" xfId="21972" xr:uid="{4D0E37FE-7EC1-4208-9366-A53B5E3D83ED}"/>
    <cellStyle name="Normal 3 216 2 2 4" xfId="21973" xr:uid="{AC414968-6909-409E-B507-952B3038465B}"/>
    <cellStyle name="Normal 3 216 2 2 4 2" xfId="21974" xr:uid="{9761691E-895D-4CE1-8B0C-FEF33A63F177}"/>
    <cellStyle name="Normal 3 216 2 2 5" xfId="21975" xr:uid="{1A8E01B3-9A1F-4501-A05F-450D24A21107}"/>
    <cellStyle name="Normal 3 216 2 3" xfId="21976" xr:uid="{2B09373E-9125-462A-A514-AD309E56A75B}"/>
    <cellStyle name="Normal 3 216 2 3 2" xfId="21977" xr:uid="{BDB828BE-3EA4-4006-8C81-9FE03A19038D}"/>
    <cellStyle name="Normal 3 216 2 3 2 2" xfId="21978" xr:uid="{6CBDC6B8-6312-4D4A-9476-5BF712A319AB}"/>
    <cellStyle name="Normal 3 216 2 3 2 2 2" xfId="21979" xr:uid="{04769421-6F84-4181-B56E-E73CE8EF8252}"/>
    <cellStyle name="Normal 3 216 2 3 2 3" xfId="21980" xr:uid="{E78016E6-9871-4585-B302-6EC75D8398FE}"/>
    <cellStyle name="Normal 3 216 2 3 3" xfId="21981" xr:uid="{5DA33BAD-3F1A-4667-B1D9-E2714AEC1B7D}"/>
    <cellStyle name="Normal 3 216 2 3 3 2" xfId="21982" xr:uid="{6208A76F-9D9B-4FD7-9ADD-3171112D2926}"/>
    <cellStyle name="Normal 3 216 2 3 3 2 2" xfId="21983" xr:uid="{2E7F3496-E66B-4762-A5A9-E4D3D6205680}"/>
    <cellStyle name="Normal 3 216 2 3 3 3" xfId="21984" xr:uid="{5027E8E0-8F2F-4417-B5A2-27C63460A8B9}"/>
    <cellStyle name="Normal 3 216 2 3 4" xfId="21985" xr:uid="{EF646CC5-298A-4CF7-862F-B6532991ED4E}"/>
    <cellStyle name="Normal 3 216 2 3 4 2" xfId="21986" xr:uid="{16390F68-0E2E-4E79-827F-B6A15F97B4FC}"/>
    <cellStyle name="Normal 3 216 2 3 5" xfId="21987" xr:uid="{53E1B6F7-04E4-40F3-B80E-C47FE5DBF1EE}"/>
    <cellStyle name="Normal 3 216 2 4" xfId="21988" xr:uid="{6B17BCFE-A864-462E-BF33-71DF3875C95F}"/>
    <cellStyle name="Normal 3 216 2 4 2" xfId="21989" xr:uid="{60FE3E77-47F6-4522-AEEB-7683F1DD026B}"/>
    <cellStyle name="Normal 3 216 2 4 2 2" xfId="21990" xr:uid="{EB984F9A-94DB-420F-B96A-28B437B52596}"/>
    <cellStyle name="Normal 3 216 2 4 2 2 2" xfId="21991" xr:uid="{A43784E1-87B3-415B-B287-920BECC69372}"/>
    <cellStyle name="Normal 3 216 2 4 2 3" xfId="21992" xr:uid="{E13B2282-9ADC-432E-B803-B5AE12008F99}"/>
    <cellStyle name="Normal 3 216 2 4 3" xfId="21993" xr:uid="{AC0C62B6-E992-49CD-8945-B4E5D33D1610}"/>
    <cellStyle name="Normal 3 216 2 4 3 2" xfId="21994" xr:uid="{6F26BEE0-D067-4924-9AB9-F251ED7B3386}"/>
    <cellStyle name="Normal 3 216 2 4 3 2 2" xfId="21995" xr:uid="{74BA9C40-5969-4677-960B-2DB91AE79047}"/>
    <cellStyle name="Normal 3 216 2 4 3 3" xfId="21996" xr:uid="{AE90D83A-EEF6-4904-A736-3677A7C0876B}"/>
    <cellStyle name="Normal 3 216 2 4 4" xfId="21997" xr:uid="{278CF055-0D59-4D46-B6BA-248DFDFE4364}"/>
    <cellStyle name="Normal 3 216 2 4 4 2" xfId="21998" xr:uid="{9B9FFE0C-4F0F-48CC-8BBB-F52AA03E10F5}"/>
    <cellStyle name="Normal 3 216 2 4 5" xfId="21999" xr:uid="{68009CBD-EA23-44B4-ACE0-B53958DC8109}"/>
    <cellStyle name="Normal 3 216 2 5" xfId="22000" xr:uid="{54B12CDD-38A7-448B-8BE4-F1EB9E07115B}"/>
    <cellStyle name="Normal 3 216 2 5 2" xfId="22001" xr:uid="{ED024365-9E20-458D-8293-72AB76E50621}"/>
    <cellStyle name="Normal 3 216 2 5 2 2" xfId="22002" xr:uid="{54B4493A-6B05-4E2D-96C6-C217C65C50D4}"/>
    <cellStyle name="Normal 3 216 2 5 3" xfId="22003" xr:uid="{9E24450E-7BDC-4552-852D-DDEE32AD5EDD}"/>
    <cellStyle name="Normal 3 216 2 6" xfId="22004" xr:uid="{E31799C4-E5DC-41CC-B10A-17270E8CBC31}"/>
    <cellStyle name="Normal 3 216 2 6 2" xfId="22005" xr:uid="{88EDEF98-81F9-4D82-ABF0-63FE9F2B1570}"/>
    <cellStyle name="Normal 3 216 2 6 2 2" xfId="22006" xr:uid="{F8375076-5C69-4578-ADF9-F600E18FA7E2}"/>
    <cellStyle name="Normal 3 216 2 6 3" xfId="22007" xr:uid="{8AA29962-502A-4548-B367-B8CCBBFC60B8}"/>
    <cellStyle name="Normal 3 216 2 7" xfId="22008" xr:uid="{8D4F31DA-B745-4DAB-B2D6-DD4F01663346}"/>
    <cellStyle name="Normal 3 216 2 7 2" xfId="22009" xr:uid="{0EF8B86A-E1A7-4D0E-9ADF-1D679317F6DD}"/>
    <cellStyle name="Normal 3 216 2 8" xfId="22010" xr:uid="{F3FCE7D2-C6C8-41E6-BFE8-0EEA0BE7F0BF}"/>
    <cellStyle name="Normal 3 216 2_15NS" xfId="22011" xr:uid="{D94B2405-601A-4A66-8F6C-62AB0A9E2AF2}"/>
    <cellStyle name="Normal 3 216 3" xfId="22012" xr:uid="{82A2B30D-1F79-4398-89B9-E617318C9734}"/>
    <cellStyle name="Normal 3 216 3 2" xfId="22013" xr:uid="{C0E3BC48-E996-40D5-B947-39AC77ECAAA5}"/>
    <cellStyle name="Normal 3 216 3 2 2" xfId="22014" xr:uid="{7A2AD324-1353-4853-97E7-6B224B90DB92}"/>
    <cellStyle name="Normal 3 216 3 2 2 2" xfId="22015" xr:uid="{E7E094CF-96E8-465F-ACC7-A5B62AF84C38}"/>
    <cellStyle name="Normal 3 216 3 2 3" xfId="22016" xr:uid="{43790136-F1D7-41B9-AA96-3E65AA9B3D0D}"/>
    <cellStyle name="Normal 3 216 3 3" xfId="22017" xr:uid="{0668861F-B4C7-443D-87A2-473BD2B73979}"/>
    <cellStyle name="Normal 3 216 3 3 2" xfId="22018" xr:uid="{F0B173CA-BE8C-453F-88A8-4FFC40B097D4}"/>
    <cellStyle name="Normal 3 216 3 3 2 2" xfId="22019" xr:uid="{DDFB1E73-D524-496E-BAD2-045F3C5B9C62}"/>
    <cellStyle name="Normal 3 216 3 3 3" xfId="22020" xr:uid="{83946A05-79A2-41C0-9B6C-0751698D3DC0}"/>
    <cellStyle name="Normal 3 216 3 4" xfId="22021" xr:uid="{89AFFB1C-C18C-42ED-BAAC-79E2CF383986}"/>
    <cellStyle name="Normal 3 216 3 4 2" xfId="22022" xr:uid="{968EF40E-FD9F-4CEA-97D1-9A0CDF89C931}"/>
    <cellStyle name="Normal 3 216 3 5" xfId="22023" xr:uid="{701A3981-6B1C-4F75-9265-DEECDDD666C5}"/>
    <cellStyle name="Normal 3 216 4" xfId="22024" xr:uid="{7AB6CBCA-4A65-48EB-84CA-E227C577430C}"/>
    <cellStyle name="Normal 3 216 4 2" xfId="22025" xr:uid="{1FF53667-EA86-4F38-B652-09CCDD17EE4B}"/>
    <cellStyle name="Normal 3 216 4 2 2" xfId="22026" xr:uid="{344C58FC-7D3F-470E-88FE-160531B42A6C}"/>
    <cellStyle name="Normal 3 216 4 2 2 2" xfId="22027" xr:uid="{8E91780F-1FF0-40A9-B450-D277E94D7429}"/>
    <cellStyle name="Normal 3 216 4 2 3" xfId="22028" xr:uid="{DF2491DD-A65E-40BE-B209-86C9D9D730EE}"/>
    <cellStyle name="Normal 3 216 4 3" xfId="22029" xr:uid="{455C4417-829D-4D1B-A8E1-C2028C9C2147}"/>
    <cellStyle name="Normal 3 216 4 3 2" xfId="22030" xr:uid="{0924532C-5A8C-42E8-A6DC-AEB298B96201}"/>
    <cellStyle name="Normal 3 216 4 3 2 2" xfId="22031" xr:uid="{C4F1F3AE-88C1-43F1-A98B-0A7B611E0540}"/>
    <cellStyle name="Normal 3 216 4 3 3" xfId="22032" xr:uid="{38227A57-0E71-46F2-AC24-69761969B6A6}"/>
    <cellStyle name="Normal 3 216 4 4" xfId="22033" xr:uid="{86263B63-CC15-46CD-9C40-65A0457A1E8A}"/>
    <cellStyle name="Normal 3 216 4 4 2" xfId="22034" xr:uid="{8C78D0DB-04B9-4A0D-AF00-BC96BCF2F6BC}"/>
    <cellStyle name="Normal 3 216 4 5" xfId="22035" xr:uid="{DDCC6575-2887-4FA6-AF20-62B92B5E9858}"/>
    <cellStyle name="Normal 3 216 5" xfId="22036" xr:uid="{F912CB81-0CAC-4EF9-A5C1-D257BF35B1A5}"/>
    <cellStyle name="Normal 3 216 5 2" xfId="22037" xr:uid="{EE0B8BF7-05A4-4E0D-8B97-0589FDA28AF7}"/>
    <cellStyle name="Normal 3 216 5 2 2" xfId="22038" xr:uid="{E7BA73DD-B361-496D-9F8C-ABF4F6BA175B}"/>
    <cellStyle name="Normal 3 216 5 2 2 2" xfId="22039" xr:uid="{CBD9734C-F5F2-46FA-A20A-0706F2AC48C3}"/>
    <cellStyle name="Normal 3 216 5 2 3" xfId="22040" xr:uid="{7C052505-439F-497C-9A96-7C355DBE4D67}"/>
    <cellStyle name="Normal 3 216 5 3" xfId="22041" xr:uid="{963902D4-8235-4683-ACE4-6E46B2B8AAE0}"/>
    <cellStyle name="Normal 3 216 5 3 2" xfId="22042" xr:uid="{DE02240D-EF1F-4CE2-88D3-3631CADAFB16}"/>
    <cellStyle name="Normal 3 216 5 3 2 2" xfId="22043" xr:uid="{3C737947-6490-4CA9-BA08-14B37CD22799}"/>
    <cellStyle name="Normal 3 216 5 3 3" xfId="22044" xr:uid="{8BCF4CC9-346F-489E-BDA6-BEAF9462B05B}"/>
    <cellStyle name="Normal 3 216 5 4" xfId="22045" xr:uid="{C8EFA8D4-05ED-44EB-8900-2189ADF52E6D}"/>
    <cellStyle name="Normal 3 216 5 4 2" xfId="22046" xr:uid="{59B01294-FE1D-4C33-A4EF-3AE5A8AA8CFA}"/>
    <cellStyle name="Normal 3 216 5 5" xfId="22047" xr:uid="{EDA85C9B-8923-460A-8C1C-319AED71A6C6}"/>
    <cellStyle name="Normal 3 216 6" xfId="22048" xr:uid="{EA130972-6084-4373-80D2-CA62876FFEAF}"/>
    <cellStyle name="Normal 3 216 6 2" xfId="22049" xr:uid="{87B34821-BD7E-4B88-AC05-A75453F7036B}"/>
    <cellStyle name="Normal 3 216 6 2 2" xfId="22050" xr:uid="{14CFDD61-FBA7-4DE1-96E0-0A6791F290F5}"/>
    <cellStyle name="Normal 3 216 6 3" xfId="22051" xr:uid="{8CE6E54E-9A04-434C-B525-A473AA6CE808}"/>
    <cellStyle name="Normal 3 216 7" xfId="22052" xr:uid="{A61F1C17-165D-4C2E-9D35-F7DDEB3DDE06}"/>
    <cellStyle name="Normal 3 216 7 2" xfId="22053" xr:uid="{4CB80928-C000-4444-B51E-052ACD7481D3}"/>
    <cellStyle name="Normal 3 216 7 2 2" xfId="22054" xr:uid="{EA2192CE-24A5-4E4E-AF81-2B8D9CD4181A}"/>
    <cellStyle name="Normal 3 216 7 3" xfId="22055" xr:uid="{E1CABA0B-99AC-45F2-A13F-7ECFCD6E4B70}"/>
    <cellStyle name="Normal 3 216 8" xfId="22056" xr:uid="{2CE11160-76BD-4D42-BBB3-348A37021FE1}"/>
    <cellStyle name="Normal 3 216 8 2" xfId="22057" xr:uid="{257D63B8-5DA7-47A8-B034-1DE93BBE9C52}"/>
    <cellStyle name="Normal 3 216 9" xfId="22058" xr:uid="{6C1DEF67-6FC7-48A1-9DD4-ECBCA1B8A6A4}"/>
    <cellStyle name="Normal 3 216_05DS" xfId="22059" xr:uid="{58519E74-4742-408B-8224-CFC691A3BB01}"/>
    <cellStyle name="Normal 3 217" xfId="22060" xr:uid="{1E80B2C8-BB50-4A44-B5A0-B7C6E5A2B494}"/>
    <cellStyle name="Normal 3 217 2" xfId="22061" xr:uid="{4C9845E8-C103-4C7C-A691-0B77FC1E8A08}"/>
    <cellStyle name="Normal 3 217 2 2" xfId="22062" xr:uid="{D83FB72B-5A5B-44BD-B767-E00694249F51}"/>
    <cellStyle name="Normal 3 217 2 2 2" xfId="22063" xr:uid="{B67AFE78-D409-46D6-BC01-FD29D5FCB896}"/>
    <cellStyle name="Normal 3 217 2 2 2 2" xfId="22064" xr:uid="{9A9B749C-CBFA-46C7-B007-B4DE9F8416F8}"/>
    <cellStyle name="Normal 3 217 2 2 2 2 2" xfId="22065" xr:uid="{83352826-7DC1-4D95-9563-80051E002A5F}"/>
    <cellStyle name="Normal 3 217 2 2 2 3" xfId="22066" xr:uid="{18293685-289F-4741-B482-B97DE2CF7F60}"/>
    <cellStyle name="Normal 3 217 2 2 3" xfId="22067" xr:uid="{BF754EE7-8001-4884-BE53-22A76935AC24}"/>
    <cellStyle name="Normal 3 217 2 2 3 2" xfId="22068" xr:uid="{9E549D3F-2694-46BC-A61E-E9B2724C5B45}"/>
    <cellStyle name="Normal 3 217 2 2 3 2 2" xfId="22069" xr:uid="{9D5CB265-D3E6-4233-BFFE-190CA11A0475}"/>
    <cellStyle name="Normal 3 217 2 2 3 3" xfId="22070" xr:uid="{F9E10D4F-4BB6-4F51-8059-D0473D51440A}"/>
    <cellStyle name="Normal 3 217 2 2 4" xfId="22071" xr:uid="{078694BD-C627-424C-82F7-4785AB7C3B97}"/>
    <cellStyle name="Normal 3 217 2 2 4 2" xfId="22072" xr:uid="{00FF77B5-EC49-4EFC-8822-6E73367C495F}"/>
    <cellStyle name="Normal 3 217 2 2 5" xfId="22073" xr:uid="{5489EE95-5C49-4155-B34B-A53C5C9DD409}"/>
    <cellStyle name="Normal 3 217 2 3" xfId="22074" xr:uid="{D545C199-41E9-4C42-AF19-65D2AD20BB46}"/>
    <cellStyle name="Normal 3 217 2 3 2" xfId="22075" xr:uid="{CD84F281-79DF-447A-B2AF-6E24E515C421}"/>
    <cellStyle name="Normal 3 217 2 3 2 2" xfId="22076" xr:uid="{58880A84-8012-44B5-940D-2F1BC0CB6D75}"/>
    <cellStyle name="Normal 3 217 2 3 2 2 2" xfId="22077" xr:uid="{FDA3B5C4-BE19-48E8-B518-3CB8662E36BF}"/>
    <cellStyle name="Normal 3 217 2 3 2 3" xfId="22078" xr:uid="{52965627-2D3B-4DC1-9248-D2BC72D6E87B}"/>
    <cellStyle name="Normal 3 217 2 3 3" xfId="22079" xr:uid="{86572D9A-5C5D-47A6-9429-ACDBC05F7F33}"/>
    <cellStyle name="Normal 3 217 2 3 3 2" xfId="22080" xr:uid="{63075618-DD2B-4DEC-8258-620348A02F93}"/>
    <cellStyle name="Normal 3 217 2 3 3 2 2" xfId="22081" xr:uid="{D357A749-079C-4726-B5EA-004B25E30B5E}"/>
    <cellStyle name="Normal 3 217 2 3 3 3" xfId="22082" xr:uid="{8735F279-5D25-461A-AE39-8324B95F815E}"/>
    <cellStyle name="Normal 3 217 2 3 4" xfId="22083" xr:uid="{A42A742C-DB76-4B21-8E1C-4F4393B9E5CB}"/>
    <cellStyle name="Normal 3 217 2 3 4 2" xfId="22084" xr:uid="{DBB1567E-E7D3-43BC-B849-EFFBB6527B0E}"/>
    <cellStyle name="Normal 3 217 2 3 5" xfId="22085" xr:uid="{35B72181-650B-489E-89CE-88D431A00FBC}"/>
    <cellStyle name="Normal 3 217 2 4" xfId="22086" xr:uid="{F231A811-7332-4547-980A-A99B3649B721}"/>
    <cellStyle name="Normal 3 217 2 4 2" xfId="22087" xr:uid="{B4F9FFB2-8CAA-4CB4-BC26-5B1B0F078417}"/>
    <cellStyle name="Normal 3 217 2 4 2 2" xfId="22088" xr:uid="{C4AFCE54-8847-43C4-8101-1110B80BEE09}"/>
    <cellStyle name="Normal 3 217 2 4 2 2 2" xfId="22089" xr:uid="{34EBA4FC-BFAA-4555-B6A4-FD8F2A0CA7EE}"/>
    <cellStyle name="Normal 3 217 2 4 2 3" xfId="22090" xr:uid="{3334D605-44C3-4C6F-9BE1-AFBE98A42B85}"/>
    <cellStyle name="Normal 3 217 2 4 3" xfId="22091" xr:uid="{BD824F6C-0962-4A1C-9EB7-6D5BEF46BA0A}"/>
    <cellStyle name="Normal 3 217 2 4 3 2" xfId="22092" xr:uid="{61D76C89-A0EF-41F4-A4A4-818273928DD7}"/>
    <cellStyle name="Normal 3 217 2 4 3 2 2" xfId="22093" xr:uid="{CCCF17C7-8FAD-45B2-8AD7-40EA65E89B87}"/>
    <cellStyle name="Normal 3 217 2 4 3 3" xfId="22094" xr:uid="{4A5AEE95-5F30-4FDA-BCB5-F0925806D68A}"/>
    <cellStyle name="Normal 3 217 2 4 4" xfId="22095" xr:uid="{90866EF0-9528-4C76-A74D-962407094402}"/>
    <cellStyle name="Normal 3 217 2 4 4 2" xfId="22096" xr:uid="{ED835E54-29A8-4F4A-A98C-8EC472CA21E5}"/>
    <cellStyle name="Normal 3 217 2 4 5" xfId="22097" xr:uid="{E2287537-0D8E-48CF-B346-FA9354D69DE4}"/>
    <cellStyle name="Normal 3 217 2 5" xfId="22098" xr:uid="{9AFE41F3-B415-48B0-9EC3-ABC9DD68B291}"/>
    <cellStyle name="Normal 3 217 2 5 2" xfId="22099" xr:uid="{24BBCAA4-D22A-449E-B32A-EDCA17D41E36}"/>
    <cellStyle name="Normal 3 217 2 5 2 2" xfId="22100" xr:uid="{51518159-303C-4402-B8CE-01491754316A}"/>
    <cellStyle name="Normal 3 217 2 5 3" xfId="22101" xr:uid="{D0916F2C-9557-4CD3-83BD-E8DBEA7F9B32}"/>
    <cellStyle name="Normal 3 217 2 6" xfId="22102" xr:uid="{186EB42D-10BB-4988-8E25-41D1D09F1AA1}"/>
    <cellStyle name="Normal 3 217 2 6 2" xfId="22103" xr:uid="{A6BC08BC-BA56-42BB-8291-F5BCFE33E13F}"/>
    <cellStyle name="Normal 3 217 2 6 2 2" xfId="22104" xr:uid="{1EC59515-CE73-4CE5-9264-6A5547D81556}"/>
    <cellStyle name="Normal 3 217 2 6 3" xfId="22105" xr:uid="{8EAA96C6-A613-44BB-A503-95D16005A4D5}"/>
    <cellStyle name="Normal 3 217 2 7" xfId="22106" xr:uid="{30E9C819-3A17-4D4A-B4DE-C03167FE5A96}"/>
    <cellStyle name="Normal 3 217 2 7 2" xfId="22107" xr:uid="{3012C3FB-192C-47BB-A723-56370B4EF20E}"/>
    <cellStyle name="Normal 3 217 2 8" xfId="22108" xr:uid="{224D845F-7892-4F44-A87B-307F67441733}"/>
    <cellStyle name="Normal 3 217 2_15NS" xfId="22109" xr:uid="{DB001661-DC65-4D4A-882B-B386287EE0CA}"/>
    <cellStyle name="Normal 3 217 3" xfId="22110" xr:uid="{4B975D89-A06F-47CB-AB92-6F2B19B64974}"/>
    <cellStyle name="Normal 3 217 3 2" xfId="22111" xr:uid="{558D9E42-C045-4EAF-9B4B-37C273E9EFB0}"/>
    <cellStyle name="Normal 3 217 3 2 2" xfId="22112" xr:uid="{572D493A-3771-4398-88CE-F025D304FA8E}"/>
    <cellStyle name="Normal 3 217 3 2 2 2" xfId="22113" xr:uid="{02AFC2BB-02BB-43E1-B830-4F9EECDC700D}"/>
    <cellStyle name="Normal 3 217 3 2 3" xfId="22114" xr:uid="{87886278-4BD0-4F67-A8E5-A881953060FE}"/>
    <cellStyle name="Normal 3 217 3 3" xfId="22115" xr:uid="{4487CDDA-9AE6-4BC9-9B9A-18FC4ED18162}"/>
    <cellStyle name="Normal 3 217 3 3 2" xfId="22116" xr:uid="{0E4A2EB8-5E1A-4884-93CF-32974A8AA4D8}"/>
    <cellStyle name="Normal 3 217 3 3 2 2" xfId="22117" xr:uid="{38FA1035-2D2C-491E-91F7-59862F09BFDD}"/>
    <cellStyle name="Normal 3 217 3 3 3" xfId="22118" xr:uid="{8EAA1476-0CB1-40D9-B542-FCB2193C0868}"/>
    <cellStyle name="Normal 3 217 3 4" xfId="22119" xr:uid="{CB7459D0-260E-4EFA-8BDB-E2881963BCFD}"/>
    <cellStyle name="Normal 3 217 3 4 2" xfId="22120" xr:uid="{D533D734-7555-4DFD-9536-8CB9F7DAD58B}"/>
    <cellStyle name="Normal 3 217 3 5" xfId="22121" xr:uid="{BC255ECD-0371-4DD2-B7A3-13672F9E833A}"/>
    <cellStyle name="Normal 3 217 4" xfId="22122" xr:uid="{9B74D3FD-CF37-4FF5-AE51-0A217576A2A8}"/>
    <cellStyle name="Normal 3 217 4 2" xfId="22123" xr:uid="{32EF6CEA-7A38-4A8C-8223-F88C13A3EB3F}"/>
    <cellStyle name="Normal 3 217 4 2 2" xfId="22124" xr:uid="{F70398C5-6370-4E95-8A49-947C2E5B4C9A}"/>
    <cellStyle name="Normal 3 217 4 2 2 2" xfId="22125" xr:uid="{637CE79D-32B7-4F50-8E05-9B220BD06A9E}"/>
    <cellStyle name="Normal 3 217 4 2 3" xfId="22126" xr:uid="{E7057057-3947-45F7-90FF-697F1A8FC414}"/>
    <cellStyle name="Normal 3 217 4 3" xfId="22127" xr:uid="{20C6A35F-53BB-4513-88B2-4EBDA5353AD8}"/>
    <cellStyle name="Normal 3 217 4 3 2" xfId="22128" xr:uid="{7A6E6D71-9A3B-41BC-9F94-FA4309DABD5D}"/>
    <cellStyle name="Normal 3 217 4 3 2 2" xfId="22129" xr:uid="{A7947A31-F087-4C83-9593-C49A3058C0E6}"/>
    <cellStyle name="Normal 3 217 4 3 3" xfId="22130" xr:uid="{890ECFE4-8123-4334-92F8-53D2019AA481}"/>
    <cellStyle name="Normal 3 217 4 4" xfId="22131" xr:uid="{04895C52-D660-49A7-AD7A-1F8C2B102FAB}"/>
    <cellStyle name="Normal 3 217 4 4 2" xfId="22132" xr:uid="{1C27DBCC-B4AA-418D-9B79-DDA0EFE5D3B6}"/>
    <cellStyle name="Normal 3 217 4 5" xfId="22133" xr:uid="{F7592A70-5D05-4301-AC1A-9A262C2903DE}"/>
    <cellStyle name="Normal 3 217 5" xfId="22134" xr:uid="{9C961A0B-FE07-4478-ABB4-8D3F0BAF1C7E}"/>
    <cellStyle name="Normal 3 217 5 2" xfId="22135" xr:uid="{2C8F0B09-FC1E-44C9-B2F3-9565B4E8C45F}"/>
    <cellStyle name="Normal 3 217 5 2 2" xfId="22136" xr:uid="{919A1BC2-2F09-4E25-8875-8360DD6EA68D}"/>
    <cellStyle name="Normal 3 217 5 2 2 2" xfId="22137" xr:uid="{6CD0BBA1-DAE8-402C-962A-D09936BC6C54}"/>
    <cellStyle name="Normal 3 217 5 2 3" xfId="22138" xr:uid="{65F75DB0-D258-48E1-97CA-13278249FDAF}"/>
    <cellStyle name="Normal 3 217 5 3" xfId="22139" xr:uid="{3E9E860A-3DF4-43CA-8D69-E303427B40B1}"/>
    <cellStyle name="Normal 3 217 5 3 2" xfId="22140" xr:uid="{3B7D0FFF-0DD1-420E-AF0D-8EACC421DB62}"/>
    <cellStyle name="Normal 3 217 5 3 2 2" xfId="22141" xr:uid="{C7F0215B-8F8D-477E-AA60-A6D0C6708A85}"/>
    <cellStyle name="Normal 3 217 5 3 3" xfId="22142" xr:uid="{748A87F8-A176-4A3B-B191-56FFEA3E290D}"/>
    <cellStyle name="Normal 3 217 5 4" xfId="22143" xr:uid="{936321A1-F37C-44FF-BF48-022847C5E947}"/>
    <cellStyle name="Normal 3 217 5 4 2" xfId="22144" xr:uid="{A0CB191A-6A94-423D-B928-51315A8581FD}"/>
    <cellStyle name="Normal 3 217 5 5" xfId="22145" xr:uid="{85AF5695-9EE7-4063-BEA9-42C081C5BCAA}"/>
    <cellStyle name="Normal 3 217 6" xfId="22146" xr:uid="{321F40C7-A24C-4822-9B71-EE74792E6579}"/>
    <cellStyle name="Normal 3 217 6 2" xfId="22147" xr:uid="{501A3E56-B05A-4C33-A385-8B5183CB77C0}"/>
    <cellStyle name="Normal 3 217 6 2 2" xfId="22148" xr:uid="{9285E8EA-BA13-4859-9134-22634DD9D204}"/>
    <cellStyle name="Normal 3 217 6 3" xfId="22149" xr:uid="{B8F11A39-1AE7-4308-AC56-D62857BB5C00}"/>
    <cellStyle name="Normal 3 217 7" xfId="22150" xr:uid="{B3F18576-CAD7-415D-950B-37C83D39CB08}"/>
    <cellStyle name="Normal 3 217 7 2" xfId="22151" xr:uid="{3931175E-BE2D-4E27-AE08-E6FC698BFF35}"/>
    <cellStyle name="Normal 3 217 7 2 2" xfId="22152" xr:uid="{B67A2B68-7D76-43E2-A677-F939FF9CD267}"/>
    <cellStyle name="Normal 3 217 7 3" xfId="22153" xr:uid="{3C10676B-6DE8-49C2-BAE6-DC0C10F9CC1B}"/>
    <cellStyle name="Normal 3 217 8" xfId="22154" xr:uid="{588DBD9B-82B1-4960-B22E-6D37F6D8F0F5}"/>
    <cellStyle name="Normal 3 217 8 2" xfId="22155" xr:uid="{B743F842-83AC-4F6E-88E8-64A5D4745BAA}"/>
    <cellStyle name="Normal 3 217 9" xfId="22156" xr:uid="{2B749A26-D0C9-486C-BB90-E988A1490B23}"/>
    <cellStyle name="Normal 3 217_05DS" xfId="22157" xr:uid="{1260210E-B9FE-463A-A183-4457B4F978AB}"/>
    <cellStyle name="Normal 3 218" xfId="22158" xr:uid="{DE20F9D8-C778-485B-B01A-D302F7219D47}"/>
    <cellStyle name="Normal 3 218 2" xfId="22159" xr:uid="{B298FF9A-85A8-4907-BA5E-8BEC9E7372F8}"/>
    <cellStyle name="Normal 3 218 2 2" xfId="22160" xr:uid="{34B30F1C-307A-452C-9F5B-11451339E983}"/>
    <cellStyle name="Normal 3 218 2 2 2" xfId="22161" xr:uid="{77325947-F0F3-4C32-84D2-894F321B7536}"/>
    <cellStyle name="Normal 3 218 2 2 2 2" xfId="22162" xr:uid="{1605B96A-BBFF-43A0-9035-72ECCD4997FB}"/>
    <cellStyle name="Normal 3 218 2 2 2 2 2" xfId="22163" xr:uid="{216D3698-E164-494B-8658-C3CF9F9D3014}"/>
    <cellStyle name="Normal 3 218 2 2 2 3" xfId="22164" xr:uid="{EAA7CA48-473D-4679-BDF8-F5AADBFC72BD}"/>
    <cellStyle name="Normal 3 218 2 2 3" xfId="22165" xr:uid="{5A74ED8E-70D6-487E-926B-396BC35A5CF3}"/>
    <cellStyle name="Normal 3 218 2 2 3 2" xfId="22166" xr:uid="{4798CB75-1AC9-44BE-AF92-B5576C471EC0}"/>
    <cellStyle name="Normal 3 218 2 2 3 2 2" xfId="22167" xr:uid="{1BCB0C9D-03BB-4634-88A5-FAFD1493E500}"/>
    <cellStyle name="Normal 3 218 2 2 3 3" xfId="22168" xr:uid="{A14E435C-3F21-44BF-95BC-5E4C13D1C0F5}"/>
    <cellStyle name="Normal 3 218 2 2 4" xfId="22169" xr:uid="{3967A621-5D2E-425F-A6CB-2A053828DC7C}"/>
    <cellStyle name="Normal 3 218 2 2 4 2" xfId="22170" xr:uid="{A96DC277-4AD6-4B01-90C5-6F734FC4AA66}"/>
    <cellStyle name="Normal 3 218 2 2 5" xfId="22171" xr:uid="{0DF21ABD-49D2-4F7B-9AE9-51EF0442100A}"/>
    <cellStyle name="Normal 3 218 2 3" xfId="22172" xr:uid="{C8C8B360-92CF-48BE-B832-DF3E5F5B4605}"/>
    <cellStyle name="Normal 3 218 2 3 2" xfId="22173" xr:uid="{30ABD9C3-84ED-4AAD-8D1A-0C8CFE3640FB}"/>
    <cellStyle name="Normal 3 218 2 3 2 2" xfId="22174" xr:uid="{E9C6820A-2C64-4336-940D-7B2544DFEAE2}"/>
    <cellStyle name="Normal 3 218 2 3 2 2 2" xfId="22175" xr:uid="{66F198CA-0378-4CCC-ADF7-69EC68D10EA4}"/>
    <cellStyle name="Normal 3 218 2 3 2 3" xfId="22176" xr:uid="{228AD6FD-08E1-4F0E-9A2C-D638D7B3B652}"/>
    <cellStyle name="Normal 3 218 2 3 3" xfId="22177" xr:uid="{40F8FB46-95E6-488F-B706-893C331DAE25}"/>
    <cellStyle name="Normal 3 218 2 3 3 2" xfId="22178" xr:uid="{46FB120C-FDB8-40D4-8FA1-53B8214EE525}"/>
    <cellStyle name="Normal 3 218 2 3 3 2 2" xfId="22179" xr:uid="{97DE9CBE-2315-4DB0-96E6-FCF500192650}"/>
    <cellStyle name="Normal 3 218 2 3 3 3" xfId="22180" xr:uid="{F888C99A-491F-4E04-ACD8-8F6CD02C35F3}"/>
    <cellStyle name="Normal 3 218 2 3 4" xfId="22181" xr:uid="{5D0BA084-85B6-4D63-920F-2EC6141F9180}"/>
    <cellStyle name="Normal 3 218 2 3 4 2" xfId="22182" xr:uid="{D4B98FED-A40A-4B64-A00E-A7FEDA782FC6}"/>
    <cellStyle name="Normal 3 218 2 3 5" xfId="22183" xr:uid="{2C2B3935-2E3E-48AB-A015-4CD4344F55E9}"/>
    <cellStyle name="Normal 3 218 2 4" xfId="22184" xr:uid="{7A7F34D2-7D15-4FAD-A118-6EA4F3DDB3EF}"/>
    <cellStyle name="Normal 3 218 2 4 2" xfId="22185" xr:uid="{87308790-9069-4110-84E2-B89B8F80837F}"/>
    <cellStyle name="Normal 3 218 2 4 2 2" xfId="22186" xr:uid="{67595F00-335C-4136-82E2-70A6C9CC0075}"/>
    <cellStyle name="Normal 3 218 2 4 2 2 2" xfId="22187" xr:uid="{9408C416-E549-4E84-B810-76D74D1A3AF7}"/>
    <cellStyle name="Normal 3 218 2 4 2 3" xfId="22188" xr:uid="{FBC24F37-10FD-46AC-AFE9-78D068E277CE}"/>
    <cellStyle name="Normal 3 218 2 4 3" xfId="22189" xr:uid="{F88BCAEA-8833-4193-933C-4218D52F779A}"/>
    <cellStyle name="Normal 3 218 2 4 3 2" xfId="22190" xr:uid="{53801DA5-E166-4AB2-855A-422CBE948A69}"/>
    <cellStyle name="Normal 3 218 2 4 3 2 2" xfId="22191" xr:uid="{611C6F57-338E-4C06-B844-7B96F254CA5A}"/>
    <cellStyle name="Normal 3 218 2 4 3 3" xfId="22192" xr:uid="{87BFE4D5-E1AA-43DC-8386-28C5FC1C01A0}"/>
    <cellStyle name="Normal 3 218 2 4 4" xfId="22193" xr:uid="{3F271DCA-10C6-43B5-AD8C-5C6B6C0689A4}"/>
    <cellStyle name="Normal 3 218 2 4 4 2" xfId="22194" xr:uid="{8EBF93A6-08F2-4C23-82B2-750E6B1A4078}"/>
    <cellStyle name="Normal 3 218 2 4 5" xfId="22195" xr:uid="{6209F184-14D9-4066-B7E3-ED2AF4CA3B1C}"/>
    <cellStyle name="Normal 3 218 2 5" xfId="22196" xr:uid="{B3789264-65B1-4785-8543-05E636A4838C}"/>
    <cellStyle name="Normal 3 218 2 5 2" xfId="22197" xr:uid="{E9DEE397-DEA8-4008-8BCC-A9FBA94F2E26}"/>
    <cellStyle name="Normal 3 218 2 5 2 2" xfId="22198" xr:uid="{5C834CB6-756A-4199-B99A-0549D31213D6}"/>
    <cellStyle name="Normal 3 218 2 5 3" xfId="22199" xr:uid="{60B913F5-CBF7-4D61-9E2F-9C2883A7ABCB}"/>
    <cellStyle name="Normal 3 218 2 6" xfId="22200" xr:uid="{0A630E66-77D4-4AC7-90CD-6F2912AB9683}"/>
    <cellStyle name="Normal 3 218 2 6 2" xfId="22201" xr:uid="{78819768-6F67-4F6B-8445-3DC02F17EE89}"/>
    <cellStyle name="Normal 3 218 2 6 2 2" xfId="22202" xr:uid="{EA762D0F-0D73-4326-8600-65A1BF444551}"/>
    <cellStyle name="Normal 3 218 2 6 3" xfId="22203" xr:uid="{1CB58CDC-C0D0-43D5-A4A9-6D61B65C922F}"/>
    <cellStyle name="Normal 3 218 2 7" xfId="22204" xr:uid="{7C786318-C8BA-4827-AB34-C371325695C5}"/>
    <cellStyle name="Normal 3 218 2 7 2" xfId="22205" xr:uid="{774900D8-70D3-458F-B4A3-E82B879F68A3}"/>
    <cellStyle name="Normal 3 218 2 8" xfId="22206" xr:uid="{F992B6F4-B335-434D-97CB-FB78EF5F7FDD}"/>
    <cellStyle name="Normal 3 218 2_15NS" xfId="22207" xr:uid="{AEB02105-EA93-4C46-BEE2-8C3D809983F2}"/>
    <cellStyle name="Normal 3 218 3" xfId="22208" xr:uid="{98B78393-C094-476E-A82B-541FBAE8BAB0}"/>
    <cellStyle name="Normal 3 218 3 2" xfId="22209" xr:uid="{6C9C047D-115E-443F-8DDF-13AD2412B588}"/>
    <cellStyle name="Normal 3 218 3 2 2" xfId="22210" xr:uid="{9B5A93DD-09D7-4863-86B0-5CA3197444E2}"/>
    <cellStyle name="Normal 3 218 3 2 2 2" xfId="22211" xr:uid="{93F063B2-5097-45B2-8A1D-F9591DEA4170}"/>
    <cellStyle name="Normal 3 218 3 2 3" xfId="22212" xr:uid="{577C8D3F-8C82-4428-92FC-1AE21CECA971}"/>
    <cellStyle name="Normal 3 218 3 3" xfId="22213" xr:uid="{242414F3-5411-4A00-9947-C28B9772F7BC}"/>
    <cellStyle name="Normal 3 218 3 3 2" xfId="22214" xr:uid="{00F3FB59-E165-404E-B6BB-DD66002E945C}"/>
    <cellStyle name="Normal 3 218 3 3 2 2" xfId="22215" xr:uid="{31BABCFE-9341-43BF-909E-80FFEF949B91}"/>
    <cellStyle name="Normal 3 218 3 3 3" xfId="22216" xr:uid="{0E427D1C-BCD3-45CC-AD4C-AF5FE0DC72BD}"/>
    <cellStyle name="Normal 3 218 3 4" xfId="22217" xr:uid="{84B1F587-C205-4ACB-9AA5-7517746B9CAA}"/>
    <cellStyle name="Normal 3 218 3 4 2" xfId="22218" xr:uid="{E1C477A9-ACD0-4D6D-A232-176CA999F957}"/>
    <cellStyle name="Normal 3 218 3 5" xfId="22219" xr:uid="{84C777E7-C187-428B-A69C-FAFB97539253}"/>
    <cellStyle name="Normal 3 218 4" xfId="22220" xr:uid="{2521014E-CB5A-4C9A-8446-8C76B6BD7F5E}"/>
    <cellStyle name="Normal 3 218 4 2" xfId="22221" xr:uid="{0031EF1A-4D8F-49CF-B961-37A340CF6C83}"/>
    <cellStyle name="Normal 3 218 4 2 2" xfId="22222" xr:uid="{1B0E6ED3-A496-4513-B9DA-B410FEFC7C14}"/>
    <cellStyle name="Normal 3 218 4 2 2 2" xfId="22223" xr:uid="{470184F0-67F7-4603-999F-0C9171ACE80D}"/>
    <cellStyle name="Normal 3 218 4 2 3" xfId="22224" xr:uid="{12948A1D-F6CB-4805-9F66-588F15F57EB9}"/>
    <cellStyle name="Normal 3 218 4 3" xfId="22225" xr:uid="{9C12E963-D11B-4E6C-8CC6-A8071E68481A}"/>
    <cellStyle name="Normal 3 218 4 3 2" xfId="22226" xr:uid="{905A125B-9513-40C2-95EB-FE9FDC89F6D6}"/>
    <cellStyle name="Normal 3 218 4 3 2 2" xfId="22227" xr:uid="{DDA61F89-41D6-41E9-9C9D-188B03C6A95A}"/>
    <cellStyle name="Normal 3 218 4 3 3" xfId="22228" xr:uid="{8EDB7188-DD47-4B42-B34F-12E77C729F02}"/>
    <cellStyle name="Normal 3 218 4 4" xfId="22229" xr:uid="{E7F86D77-5A09-4863-A603-E2BAE6B99AF2}"/>
    <cellStyle name="Normal 3 218 4 4 2" xfId="22230" xr:uid="{C658E9A7-F5B4-414F-B436-24DF64F31398}"/>
    <cellStyle name="Normal 3 218 4 5" xfId="22231" xr:uid="{6E57BCBC-0B7C-4173-81C7-D4694EC85AA5}"/>
    <cellStyle name="Normal 3 218 5" xfId="22232" xr:uid="{A6E95810-A122-4BDD-B142-17F5AD562750}"/>
    <cellStyle name="Normal 3 218 5 2" xfId="22233" xr:uid="{5472CF6A-712D-4286-B884-69D74135D163}"/>
    <cellStyle name="Normal 3 218 5 2 2" xfId="22234" xr:uid="{1990A32E-530E-4CCD-A582-5CB8F647C8E0}"/>
    <cellStyle name="Normal 3 218 5 2 2 2" xfId="22235" xr:uid="{0E358C74-86B7-46BF-A644-1B24A5F16CFD}"/>
    <cellStyle name="Normal 3 218 5 2 3" xfId="22236" xr:uid="{7C74A9F8-7CA1-4855-9A42-B2C04ADA03D8}"/>
    <cellStyle name="Normal 3 218 5 3" xfId="22237" xr:uid="{E1483180-3EF5-4C9B-AF73-3716B41539ED}"/>
    <cellStyle name="Normal 3 218 5 3 2" xfId="22238" xr:uid="{29773202-A605-4C27-BDA4-55E67D5D7998}"/>
    <cellStyle name="Normal 3 218 5 3 2 2" xfId="22239" xr:uid="{B4733AAF-6F7B-435D-9CDE-A91C5ECB9DF3}"/>
    <cellStyle name="Normal 3 218 5 3 3" xfId="22240" xr:uid="{34C5CC00-BBC3-458D-9509-FE6EBB3C3C25}"/>
    <cellStyle name="Normal 3 218 5 4" xfId="22241" xr:uid="{029E3472-F9E3-4509-B8C4-9EDFA90B8174}"/>
    <cellStyle name="Normal 3 218 5 4 2" xfId="22242" xr:uid="{DF96C1FF-96C0-461A-A1D5-CB22DAF070F7}"/>
    <cellStyle name="Normal 3 218 5 5" xfId="22243" xr:uid="{DB388668-151B-43A4-8310-2C55E6FCC539}"/>
    <cellStyle name="Normal 3 218 6" xfId="22244" xr:uid="{19AF9E15-77EB-45F1-9453-A3D1D475B655}"/>
    <cellStyle name="Normal 3 218 6 2" xfId="22245" xr:uid="{340D7042-7EFB-494F-B10A-8E243B7E061E}"/>
    <cellStyle name="Normal 3 218 6 2 2" xfId="22246" xr:uid="{2B787FD7-BB6B-4373-A340-7542FFDB4E8B}"/>
    <cellStyle name="Normal 3 218 6 3" xfId="22247" xr:uid="{9FBFAE9B-FD66-4D9F-AC44-31DE230B858F}"/>
    <cellStyle name="Normal 3 218 7" xfId="22248" xr:uid="{5C0B1570-18ED-4B53-889F-351E8D8E2C16}"/>
    <cellStyle name="Normal 3 218 7 2" xfId="22249" xr:uid="{19F426E0-3221-470C-ABCD-DC5841E205F1}"/>
    <cellStyle name="Normal 3 218 7 2 2" xfId="22250" xr:uid="{928DECA9-6048-4F5D-8165-E2BC4AEC8FFC}"/>
    <cellStyle name="Normal 3 218 7 3" xfId="22251" xr:uid="{FE75AF4A-AA49-49A6-81C7-B9B536E930D4}"/>
    <cellStyle name="Normal 3 218 8" xfId="22252" xr:uid="{231AB820-CDD2-4FC5-8C7A-A2E0C1AEF2D2}"/>
    <cellStyle name="Normal 3 218 8 2" xfId="22253" xr:uid="{3BE0568C-60BE-4C7A-9480-FC603BBDAF64}"/>
    <cellStyle name="Normal 3 218 9" xfId="22254" xr:uid="{6E51CA36-C199-43AD-AFBB-2F763B62CD96}"/>
    <cellStyle name="Normal 3 218_05DS" xfId="22255" xr:uid="{67E98881-F2EC-45CE-9A0E-BD697AAA4371}"/>
    <cellStyle name="Normal 3 219" xfId="22256" xr:uid="{03F3E4D1-61DB-4433-8894-BA4DF8CD3899}"/>
    <cellStyle name="Normal 3 219 2" xfId="22257" xr:uid="{127D348E-D4A4-4BBE-BAFF-91F310AC2572}"/>
    <cellStyle name="Normal 3 219 2 2" xfId="22258" xr:uid="{6A66FA60-5D90-46EF-ADA7-3129E2B1C742}"/>
    <cellStyle name="Normal 3 219 2 2 2" xfId="22259" xr:uid="{13C0ADC3-BCB1-4B1F-96B8-90061CE002CF}"/>
    <cellStyle name="Normal 3 219 2 2 2 2" xfId="22260" xr:uid="{765D25D8-AD29-4B3E-8770-DDFEF7150D93}"/>
    <cellStyle name="Normal 3 219 2 2 2 2 2" xfId="22261" xr:uid="{69BA223B-6547-405F-B63C-68180B289ED2}"/>
    <cellStyle name="Normal 3 219 2 2 2 3" xfId="22262" xr:uid="{85654BAD-ED0D-4AC5-A4BD-2FC46B996D10}"/>
    <cellStyle name="Normal 3 219 2 2 3" xfId="22263" xr:uid="{56D2018C-3D4F-4920-BA52-A9E5711A5891}"/>
    <cellStyle name="Normal 3 219 2 2 3 2" xfId="22264" xr:uid="{C6BE50C4-DBBC-41ED-B8B7-1CB2F99DC6BC}"/>
    <cellStyle name="Normal 3 219 2 2 3 2 2" xfId="22265" xr:uid="{E4B14C83-8926-446E-92CC-F65EDCA99734}"/>
    <cellStyle name="Normal 3 219 2 2 3 3" xfId="22266" xr:uid="{732C0899-48D4-44C7-A930-4E94168E173B}"/>
    <cellStyle name="Normal 3 219 2 2 4" xfId="22267" xr:uid="{ED6B0486-FDF9-417E-86BD-7590F8FB0D7E}"/>
    <cellStyle name="Normal 3 219 2 2 4 2" xfId="22268" xr:uid="{A3418941-CA12-4D58-AE2E-269682ADB121}"/>
    <cellStyle name="Normal 3 219 2 2 5" xfId="22269" xr:uid="{DF27965A-2332-4671-8755-38C023A7190A}"/>
    <cellStyle name="Normal 3 219 2 3" xfId="22270" xr:uid="{31CE7831-7EB0-4E78-AEDA-6A3407455ECF}"/>
    <cellStyle name="Normal 3 219 2 3 2" xfId="22271" xr:uid="{2236468B-DD16-45DC-86E0-FFB644D605DB}"/>
    <cellStyle name="Normal 3 219 2 3 2 2" xfId="22272" xr:uid="{7E139802-204A-4077-BC51-8202B2F44483}"/>
    <cellStyle name="Normal 3 219 2 3 2 2 2" xfId="22273" xr:uid="{EBF42C68-5559-4585-80C4-766C33494630}"/>
    <cellStyle name="Normal 3 219 2 3 2 3" xfId="22274" xr:uid="{9C4CF105-86CC-40A9-9AB3-FB1AB50FB1E3}"/>
    <cellStyle name="Normal 3 219 2 3 3" xfId="22275" xr:uid="{3EB60687-CDC0-48A9-BFD5-317CF2B05B8D}"/>
    <cellStyle name="Normal 3 219 2 3 3 2" xfId="22276" xr:uid="{FCF10D70-0F89-406F-9DC0-8D0D718E9162}"/>
    <cellStyle name="Normal 3 219 2 3 3 2 2" xfId="22277" xr:uid="{C1420B9A-8E6C-4177-90B9-C8F0ABDA81E6}"/>
    <cellStyle name="Normal 3 219 2 3 3 3" xfId="22278" xr:uid="{CA607545-1721-4A8E-8BFE-8B6C68165B08}"/>
    <cellStyle name="Normal 3 219 2 3 4" xfId="22279" xr:uid="{2B38920F-B7F0-4B97-931F-F86D58460361}"/>
    <cellStyle name="Normal 3 219 2 3 4 2" xfId="22280" xr:uid="{1CFBC8B3-8043-472F-9ED1-09D6A7F46077}"/>
    <cellStyle name="Normal 3 219 2 3 5" xfId="22281" xr:uid="{6C34E685-72C3-42BD-8BBC-16FDFEA307E1}"/>
    <cellStyle name="Normal 3 219 2 4" xfId="22282" xr:uid="{2BE33C41-B437-4020-BB4E-372C23984B34}"/>
    <cellStyle name="Normal 3 219 2 4 2" xfId="22283" xr:uid="{480CFF50-A70A-4496-93C0-3B0F3E849ADD}"/>
    <cellStyle name="Normal 3 219 2 4 2 2" xfId="22284" xr:uid="{0B59EDC8-7B2B-4F97-BF62-61DB92492A12}"/>
    <cellStyle name="Normal 3 219 2 4 2 2 2" xfId="22285" xr:uid="{DB664387-1272-42F3-942A-4C3768235E77}"/>
    <cellStyle name="Normal 3 219 2 4 2 3" xfId="22286" xr:uid="{D6D8E537-BA89-468D-90B8-7B5ED2744878}"/>
    <cellStyle name="Normal 3 219 2 4 3" xfId="22287" xr:uid="{C8B7BF06-64A8-4C90-9468-D016E90B4B95}"/>
    <cellStyle name="Normal 3 219 2 4 3 2" xfId="22288" xr:uid="{CB32FF40-847E-40D3-8597-AA911117D1D6}"/>
    <cellStyle name="Normal 3 219 2 4 3 2 2" xfId="22289" xr:uid="{C31624A4-8A31-45F5-8154-8CF0B5EC9FB8}"/>
    <cellStyle name="Normal 3 219 2 4 3 3" xfId="22290" xr:uid="{78E2F8E5-CEA1-4562-A0CB-76584BBF0B73}"/>
    <cellStyle name="Normal 3 219 2 4 4" xfId="22291" xr:uid="{6B7F3E88-671D-4783-8301-C6A76CB837D6}"/>
    <cellStyle name="Normal 3 219 2 4 4 2" xfId="22292" xr:uid="{55BB981F-9271-4C19-93B2-3950FA7B5FE7}"/>
    <cellStyle name="Normal 3 219 2 4 5" xfId="22293" xr:uid="{E21EB5A8-D16E-4156-A673-2AFCD283E4B4}"/>
    <cellStyle name="Normal 3 219 2 5" xfId="22294" xr:uid="{B0B97298-87D5-4ED6-A815-DEB6CB465076}"/>
    <cellStyle name="Normal 3 219 2 5 2" xfId="22295" xr:uid="{A0BE6AF6-A848-4C93-B071-E3A955B8FE27}"/>
    <cellStyle name="Normal 3 219 2 5 2 2" xfId="22296" xr:uid="{7FF66AC1-935E-459D-A1A0-285A8885DDC0}"/>
    <cellStyle name="Normal 3 219 2 5 3" xfId="22297" xr:uid="{0568FE61-AF35-4554-89D0-1C8A930177F9}"/>
    <cellStyle name="Normal 3 219 2 6" xfId="22298" xr:uid="{18CEB0D2-90E8-4524-9BC7-D3DE2876618F}"/>
    <cellStyle name="Normal 3 219 2 6 2" xfId="22299" xr:uid="{9827702D-FE9C-47F9-9AF6-2E4E43820D6C}"/>
    <cellStyle name="Normal 3 219 2 6 2 2" xfId="22300" xr:uid="{A185E436-26F5-454A-B31C-57010EEE0C3E}"/>
    <cellStyle name="Normal 3 219 2 6 3" xfId="22301" xr:uid="{012CA503-A4E2-456F-95A0-131BF175D79D}"/>
    <cellStyle name="Normal 3 219 2 7" xfId="22302" xr:uid="{BCB25938-6823-4108-B4A0-A857E56A4925}"/>
    <cellStyle name="Normal 3 219 2 7 2" xfId="22303" xr:uid="{C1E181A0-DC2A-4C86-A85C-0E02C8CD9C33}"/>
    <cellStyle name="Normal 3 219 2 8" xfId="22304" xr:uid="{28CA65A8-ADA6-4B53-AABE-0A4479750156}"/>
    <cellStyle name="Normal 3 219 2_15NS" xfId="22305" xr:uid="{716A6A59-67BC-4055-87A5-9BA1C453C86C}"/>
    <cellStyle name="Normal 3 219 3" xfId="22306" xr:uid="{76927E8B-A436-4512-9F35-E0E0C3BA102E}"/>
    <cellStyle name="Normal 3 219 3 2" xfId="22307" xr:uid="{65677C16-C4B2-4FEC-828C-017ED5A2B73D}"/>
    <cellStyle name="Normal 3 219 3 2 2" xfId="22308" xr:uid="{BEE45F4E-9CBB-42F6-9F5B-D7D667BE6B15}"/>
    <cellStyle name="Normal 3 219 3 2 2 2" xfId="22309" xr:uid="{C3C45FCB-F7C8-4F9A-A5F5-B9B6BF1650FC}"/>
    <cellStyle name="Normal 3 219 3 2 3" xfId="22310" xr:uid="{C2C3919C-C4E6-4C43-826B-24D754F85B37}"/>
    <cellStyle name="Normal 3 219 3 3" xfId="22311" xr:uid="{AEEA1E61-95F0-4C8D-B647-C0C2DC3D51F1}"/>
    <cellStyle name="Normal 3 219 3 3 2" xfId="22312" xr:uid="{422D1B9B-DD81-4C19-8BF6-FD85D8FD6E85}"/>
    <cellStyle name="Normal 3 219 3 3 2 2" xfId="22313" xr:uid="{04FFCE6E-58DA-479B-BBAD-EB0940C4A933}"/>
    <cellStyle name="Normal 3 219 3 3 3" xfId="22314" xr:uid="{FD433643-0DB9-48B2-B43D-B75E5FAE23A1}"/>
    <cellStyle name="Normal 3 219 3 4" xfId="22315" xr:uid="{F9C6276E-7F53-4D0A-B966-DC364C60D2E8}"/>
    <cellStyle name="Normal 3 219 3 4 2" xfId="22316" xr:uid="{AD8C0FB8-E6A9-4B93-B650-FF8841D88A07}"/>
    <cellStyle name="Normal 3 219 3 5" xfId="22317" xr:uid="{9164F3F7-1757-4C71-A974-8AEEB8617912}"/>
    <cellStyle name="Normal 3 219 4" xfId="22318" xr:uid="{84010CF1-21A7-402F-BA65-A424AA3CE123}"/>
    <cellStyle name="Normal 3 219 4 2" xfId="22319" xr:uid="{A64C2D8C-84AA-4EA1-8FDF-161D38C99399}"/>
    <cellStyle name="Normal 3 219 4 2 2" xfId="22320" xr:uid="{1FCFDFFC-E51F-47B4-BAEB-FB49EC040283}"/>
    <cellStyle name="Normal 3 219 4 2 2 2" xfId="22321" xr:uid="{5DADDE3C-6686-4E29-A486-EDBD4536D5A5}"/>
    <cellStyle name="Normal 3 219 4 2 3" xfId="22322" xr:uid="{66BB4D69-F80D-4A97-8ABA-21E98246188F}"/>
    <cellStyle name="Normal 3 219 4 3" xfId="22323" xr:uid="{C4DB43C6-126E-4AAF-8FF5-DA96C7CCD35D}"/>
    <cellStyle name="Normal 3 219 4 3 2" xfId="22324" xr:uid="{921039F3-CA03-4334-95D7-E4092E78271A}"/>
    <cellStyle name="Normal 3 219 4 3 2 2" xfId="22325" xr:uid="{A49A0B44-03F3-44F8-8D72-BBF6EE51B282}"/>
    <cellStyle name="Normal 3 219 4 3 3" xfId="22326" xr:uid="{F2E4D117-96B7-450B-9811-D02EF03A7748}"/>
    <cellStyle name="Normal 3 219 4 4" xfId="22327" xr:uid="{18A0DA09-E044-4187-88CC-0D0A52574D12}"/>
    <cellStyle name="Normal 3 219 4 4 2" xfId="22328" xr:uid="{B947C1EE-C8C9-429B-BF43-668D663DB95A}"/>
    <cellStyle name="Normal 3 219 4 5" xfId="22329" xr:uid="{A5022048-1EFC-4E04-96BC-544DD6E470A5}"/>
    <cellStyle name="Normal 3 219 5" xfId="22330" xr:uid="{D7F5B44E-0683-4D4E-8D9D-17B43DEC80A3}"/>
    <cellStyle name="Normal 3 219 5 2" xfId="22331" xr:uid="{FCABA456-5B48-4592-843B-B01D7DB9EC09}"/>
    <cellStyle name="Normal 3 219 5 2 2" xfId="22332" xr:uid="{8E6E9FDA-7B20-4BC2-9303-1E808C5E73CF}"/>
    <cellStyle name="Normal 3 219 5 2 2 2" xfId="22333" xr:uid="{7EB64739-037B-4B4A-9BD3-7D04C06DEE50}"/>
    <cellStyle name="Normal 3 219 5 2 3" xfId="22334" xr:uid="{19242BE3-2DC7-4C82-AE92-851BDFC5483B}"/>
    <cellStyle name="Normal 3 219 5 3" xfId="22335" xr:uid="{506B0F26-CE30-4190-A9C1-B34552C2EF76}"/>
    <cellStyle name="Normal 3 219 5 3 2" xfId="22336" xr:uid="{EA991E1D-A0C1-4A4F-A117-6F53D0E95620}"/>
    <cellStyle name="Normal 3 219 5 3 2 2" xfId="22337" xr:uid="{0A29A9AB-6174-4070-8FDC-CEB7BACA35AC}"/>
    <cellStyle name="Normal 3 219 5 3 3" xfId="22338" xr:uid="{4DA5B70A-0AB9-4807-8993-7233D693AE09}"/>
    <cellStyle name="Normal 3 219 5 4" xfId="22339" xr:uid="{44E2CD25-3EEB-4375-B80C-F85B728ECA36}"/>
    <cellStyle name="Normal 3 219 5 4 2" xfId="22340" xr:uid="{5A787635-3D56-4EB8-9E32-4376FFEFC256}"/>
    <cellStyle name="Normal 3 219 5 5" xfId="22341" xr:uid="{FB8EE8C8-E61A-48FD-BC14-3A8185E2B495}"/>
    <cellStyle name="Normal 3 219 6" xfId="22342" xr:uid="{70EF5617-8815-4285-9890-EA719D42767C}"/>
    <cellStyle name="Normal 3 219 6 2" xfId="22343" xr:uid="{719D04C6-A736-4D2F-9A2A-4625B7DD619F}"/>
    <cellStyle name="Normal 3 219 6 2 2" xfId="22344" xr:uid="{1B5CAAD6-6BEF-4E46-8253-E6D971B80618}"/>
    <cellStyle name="Normal 3 219 6 3" xfId="22345" xr:uid="{D46BE9E3-B898-4D26-9384-5D0910B44A66}"/>
    <cellStyle name="Normal 3 219 7" xfId="22346" xr:uid="{F928DB1C-D783-43B0-86FD-0849565D9110}"/>
    <cellStyle name="Normal 3 219 7 2" xfId="22347" xr:uid="{433B732A-25D6-4FD4-B19C-D40ECBC495B4}"/>
    <cellStyle name="Normal 3 219 7 2 2" xfId="22348" xr:uid="{41AD85D6-08CC-4E51-8800-56A397C4B9BB}"/>
    <cellStyle name="Normal 3 219 7 3" xfId="22349" xr:uid="{40214148-038E-4464-9EC5-CBB22D9C799A}"/>
    <cellStyle name="Normal 3 219 8" xfId="22350" xr:uid="{825746C8-2122-4D79-A79A-6EF9A2E96DCF}"/>
    <cellStyle name="Normal 3 219 8 2" xfId="22351" xr:uid="{8C0A11C7-5E12-4A1C-AF76-B19A90C89F3C}"/>
    <cellStyle name="Normal 3 219 9" xfId="22352" xr:uid="{C52F2558-F717-44C6-A324-27BAC34A508D}"/>
    <cellStyle name="Normal 3 219_05DS" xfId="22353" xr:uid="{289EE80D-A0EB-4D8A-B52F-724C35549312}"/>
    <cellStyle name="Normal 3 22" xfId="22354" xr:uid="{625D592E-5E3A-4919-9DED-E074AA04A496}"/>
    <cellStyle name="Normal 3 22 10" xfId="56288" xr:uid="{245D730C-E624-4691-9EDF-D9EAC5100B53}"/>
    <cellStyle name="Normal 3 22 2" xfId="22355" xr:uid="{909CF946-5A72-4735-833A-BD583F68BF95}"/>
    <cellStyle name="Normal 3 22 2 2" xfId="22356" xr:uid="{F39AA39D-03B0-4CB9-B848-4D3002FC6FC8}"/>
    <cellStyle name="Normal 3 22 2 2 2" xfId="22357" xr:uid="{BF0B040A-3DA5-4E1C-930F-C5AB3BB24064}"/>
    <cellStyle name="Normal 3 22 2 2 2 2" xfId="22358" xr:uid="{259B7D2C-3765-4EE7-BD40-8D521FF54D20}"/>
    <cellStyle name="Normal 3 22 2 2 2 2 2" xfId="22359" xr:uid="{8B4026C5-E42A-4336-9E77-008A8789AC5F}"/>
    <cellStyle name="Normal 3 22 2 2 2 3" xfId="22360" xr:uid="{ABB62D36-0B3C-4598-B777-FB2DCA2C552D}"/>
    <cellStyle name="Normal 3 22 2 2 3" xfId="22361" xr:uid="{6CC79244-F63C-4657-BBEF-24741453CE9C}"/>
    <cellStyle name="Normal 3 22 2 2 3 2" xfId="22362" xr:uid="{504A4F01-83C2-427E-B4C0-03A35D8213BD}"/>
    <cellStyle name="Normal 3 22 2 2 3 2 2" xfId="22363" xr:uid="{7FB01053-F50D-432C-B1F2-1E27C9B79047}"/>
    <cellStyle name="Normal 3 22 2 2 3 3" xfId="22364" xr:uid="{81AB6052-4345-4785-8827-1AD2CDBE4D94}"/>
    <cellStyle name="Normal 3 22 2 2 4" xfId="22365" xr:uid="{4C41BD5A-CF64-4955-A3F5-E6D6C1AE7DB8}"/>
    <cellStyle name="Normal 3 22 2 2 4 2" xfId="22366" xr:uid="{134BF07A-5616-49B6-A29D-5EE3046A4D51}"/>
    <cellStyle name="Normal 3 22 2 2 5" xfId="22367" xr:uid="{B80B18DD-C101-4CE6-8470-96900F5A9CB5}"/>
    <cellStyle name="Normal 3 22 2 3" xfId="22368" xr:uid="{EB2E0737-713A-490C-85EF-3BDEA16A6C92}"/>
    <cellStyle name="Normal 3 22 2 3 2" xfId="22369" xr:uid="{62FAC353-9579-4B1B-8F9A-7D4961ED20B5}"/>
    <cellStyle name="Normal 3 22 2 3 2 2" xfId="22370" xr:uid="{D69C5F10-5735-4E89-8E64-EAF4A58367AD}"/>
    <cellStyle name="Normal 3 22 2 3 2 2 2" xfId="22371" xr:uid="{C07E997E-3E99-4EE3-82E2-5EA5A1432EFE}"/>
    <cellStyle name="Normal 3 22 2 3 2 3" xfId="22372" xr:uid="{778A378E-7E84-4FC3-A280-439B504E105C}"/>
    <cellStyle name="Normal 3 22 2 3 3" xfId="22373" xr:uid="{5B0C5A3B-63E2-4F22-97DC-AB0F87827D1D}"/>
    <cellStyle name="Normal 3 22 2 3 3 2" xfId="22374" xr:uid="{3FC82DB7-D04B-4D41-B0E0-6D444D0DB03F}"/>
    <cellStyle name="Normal 3 22 2 3 3 2 2" xfId="22375" xr:uid="{296C8E67-CACF-4834-910B-DF37FF683A71}"/>
    <cellStyle name="Normal 3 22 2 3 3 3" xfId="22376" xr:uid="{1B55831B-3103-4019-A964-F7AECDB40D8F}"/>
    <cellStyle name="Normal 3 22 2 3 4" xfId="22377" xr:uid="{8D5CC5D0-778C-413B-A5CF-31913BBCF266}"/>
    <cellStyle name="Normal 3 22 2 3 4 2" xfId="22378" xr:uid="{06C13DF0-AB9E-4B66-82B2-54C5D636C3C4}"/>
    <cellStyle name="Normal 3 22 2 3 5" xfId="22379" xr:uid="{17CFC980-9BE5-4E61-A345-2ED55080930D}"/>
    <cellStyle name="Normal 3 22 2 4" xfId="22380" xr:uid="{18DF9465-DDE0-4315-95DD-40B640621ABB}"/>
    <cellStyle name="Normal 3 22 2 4 2" xfId="22381" xr:uid="{EB829333-C3C2-44F1-BE24-7D91D0B92047}"/>
    <cellStyle name="Normal 3 22 2 4 2 2" xfId="22382" xr:uid="{28206B76-C844-4E90-B15E-7AF082ECF5D8}"/>
    <cellStyle name="Normal 3 22 2 4 2 2 2" xfId="22383" xr:uid="{219F1AAA-9475-43AD-85D3-B7C9A70B62D5}"/>
    <cellStyle name="Normal 3 22 2 4 2 3" xfId="22384" xr:uid="{9B2780EC-204B-4F9C-95DD-2DFAD7958A3A}"/>
    <cellStyle name="Normal 3 22 2 4 3" xfId="22385" xr:uid="{FF506D97-C50F-4B4A-9EA7-B457C79D1951}"/>
    <cellStyle name="Normal 3 22 2 4 3 2" xfId="22386" xr:uid="{281FE90E-14C9-43CC-A1AC-EC7E497707EF}"/>
    <cellStyle name="Normal 3 22 2 4 3 2 2" xfId="22387" xr:uid="{1C0356DE-94E2-4E4B-BDAA-294FD02C9DE5}"/>
    <cellStyle name="Normal 3 22 2 4 3 3" xfId="22388" xr:uid="{5F9A453D-6FDB-4111-8F1B-E9E8198405D6}"/>
    <cellStyle name="Normal 3 22 2 4 4" xfId="22389" xr:uid="{BF2FB385-C6D1-4DD1-873D-04302FE9F14B}"/>
    <cellStyle name="Normal 3 22 2 4 4 2" xfId="22390" xr:uid="{B4CAE1C8-9EC7-4969-A943-EE9560D28451}"/>
    <cellStyle name="Normal 3 22 2 4 5" xfId="22391" xr:uid="{17E989D9-761B-44CB-8299-008A767D0048}"/>
    <cellStyle name="Normal 3 22 2 5" xfId="22392" xr:uid="{8BA2C5F5-C52E-46A9-A60D-F035C06FF841}"/>
    <cellStyle name="Normal 3 22 2 5 2" xfId="22393" xr:uid="{642CD1B3-B4E0-48A7-99E4-AF8874A61C0B}"/>
    <cellStyle name="Normal 3 22 2 5 2 2" xfId="22394" xr:uid="{3082976E-E6A1-41F5-80E9-EEC64528A188}"/>
    <cellStyle name="Normal 3 22 2 5 3" xfId="22395" xr:uid="{09068E97-0C42-4CA2-A565-1FDE2D12F0AF}"/>
    <cellStyle name="Normal 3 22 2 6" xfId="22396" xr:uid="{85AA47B8-BC8D-4A37-BADB-99140EFFA081}"/>
    <cellStyle name="Normal 3 22 2 6 2" xfId="22397" xr:uid="{69CF5F06-3BB8-4804-B8E5-7CE1C5F62D8B}"/>
    <cellStyle name="Normal 3 22 2 6 2 2" xfId="22398" xr:uid="{00770BDA-5363-4273-9891-BE626C692186}"/>
    <cellStyle name="Normal 3 22 2 6 3" xfId="22399" xr:uid="{85D8A071-E092-4062-B6E5-FF853332F79D}"/>
    <cellStyle name="Normal 3 22 2 7" xfId="22400" xr:uid="{326825B3-1F11-4731-9122-3CE638DE056F}"/>
    <cellStyle name="Normal 3 22 2 7 2" xfId="22401" xr:uid="{DD29428E-2803-47F8-90BE-EBAF1BE983F5}"/>
    <cellStyle name="Normal 3 22 2 8" xfId="22402" xr:uid="{9C3D9EB5-2E22-4C0D-94D3-405C72F08242}"/>
    <cellStyle name="Normal 3 22 2 9" xfId="56523" xr:uid="{F60BFCC9-3139-49D2-A878-9B9FA73F203B}"/>
    <cellStyle name="Normal 3 22 2_15NS" xfId="22403" xr:uid="{0050C19E-B5E1-45E0-9F6C-AF248B9C5758}"/>
    <cellStyle name="Normal 3 22 3" xfId="22404" xr:uid="{28BFBA28-DF54-4ABC-85D9-BB0146A11EE8}"/>
    <cellStyle name="Normal 3 22 3 2" xfId="22405" xr:uid="{9F6B014E-168E-4B52-81E1-8978CD1A5ECB}"/>
    <cellStyle name="Normal 3 22 3 2 2" xfId="22406" xr:uid="{D670CEE8-0372-4422-9CFA-6D44CC3CE069}"/>
    <cellStyle name="Normal 3 22 3 2 2 2" xfId="22407" xr:uid="{F920B33E-CCFA-444F-9DFF-658873A8165F}"/>
    <cellStyle name="Normal 3 22 3 2 3" xfId="22408" xr:uid="{CFBDB333-A734-49C0-B49D-A6E04438AEA5}"/>
    <cellStyle name="Normal 3 22 3 3" xfId="22409" xr:uid="{4855221D-B524-46F3-9458-81B219757D76}"/>
    <cellStyle name="Normal 3 22 3 3 2" xfId="22410" xr:uid="{A83E5ED0-4600-4687-8527-0A8BED37D44B}"/>
    <cellStyle name="Normal 3 22 3 3 2 2" xfId="22411" xr:uid="{61299125-AB4E-4058-ADF4-908A27BB7002}"/>
    <cellStyle name="Normal 3 22 3 3 3" xfId="22412" xr:uid="{2B7E3347-FE70-4624-9946-49A821BEC281}"/>
    <cellStyle name="Normal 3 22 3 4" xfId="22413" xr:uid="{B256010C-6D48-4490-BF99-E98548437E1F}"/>
    <cellStyle name="Normal 3 22 3 4 2" xfId="22414" xr:uid="{05C32775-AC3E-43CB-8EF0-829754B2C08B}"/>
    <cellStyle name="Normal 3 22 3 5" xfId="22415" xr:uid="{9EA83ACB-8A16-470E-8527-9696ED163F2A}"/>
    <cellStyle name="Normal 3 22 4" xfId="22416" xr:uid="{FF332CA1-86C3-442B-82BD-2F9B344EB7BA}"/>
    <cellStyle name="Normal 3 22 4 2" xfId="22417" xr:uid="{87F3665A-D6EB-4A0E-BC6D-938FF3BD0988}"/>
    <cellStyle name="Normal 3 22 4 2 2" xfId="22418" xr:uid="{2E769627-8F1F-4663-BA28-6128EB97CE9B}"/>
    <cellStyle name="Normal 3 22 4 2 2 2" xfId="22419" xr:uid="{1B632437-8F27-4F02-811E-2F2245A04A83}"/>
    <cellStyle name="Normal 3 22 4 2 3" xfId="22420" xr:uid="{6BE0EF75-C91D-4438-934A-E550E1DE3712}"/>
    <cellStyle name="Normal 3 22 4 3" xfId="22421" xr:uid="{A11C6786-76F4-49D3-9B46-40D1BFE55856}"/>
    <cellStyle name="Normal 3 22 4 3 2" xfId="22422" xr:uid="{D7D35101-21E4-4602-B8A6-F7CF6B56CF1F}"/>
    <cellStyle name="Normal 3 22 4 3 2 2" xfId="22423" xr:uid="{1758F3A4-855C-4DD7-9DF0-869206828F0A}"/>
    <cellStyle name="Normal 3 22 4 3 3" xfId="22424" xr:uid="{42C3F9F6-2ED0-4D4D-B423-2BBF5318523E}"/>
    <cellStyle name="Normal 3 22 4 4" xfId="22425" xr:uid="{F5A31E65-A525-47B8-8D36-FCE790807F57}"/>
    <cellStyle name="Normal 3 22 4 4 2" xfId="22426" xr:uid="{6329BCED-E320-4BE0-A6BF-E369812F62E7}"/>
    <cellStyle name="Normal 3 22 4 5" xfId="22427" xr:uid="{52701D0D-EB4A-4750-BE63-C1F7A05EA820}"/>
    <cellStyle name="Normal 3 22 5" xfId="22428" xr:uid="{68F20904-682D-43F4-87D2-D551C3E8F0E3}"/>
    <cellStyle name="Normal 3 22 5 2" xfId="22429" xr:uid="{F40B0BDE-BE8A-42FC-9A8B-FA495C211E5D}"/>
    <cellStyle name="Normal 3 22 5 2 2" xfId="22430" xr:uid="{46450854-E1FD-4052-B8E4-794F0DAD49B1}"/>
    <cellStyle name="Normal 3 22 5 2 2 2" xfId="22431" xr:uid="{0E5057A3-27A1-438E-8A71-3224E02B8863}"/>
    <cellStyle name="Normal 3 22 5 2 3" xfId="22432" xr:uid="{C6EC68D9-8938-4D66-8288-A01D751BF6E3}"/>
    <cellStyle name="Normal 3 22 5 3" xfId="22433" xr:uid="{3EEBAEC6-A23C-46F6-BBE5-E56CB1704C90}"/>
    <cellStyle name="Normal 3 22 5 3 2" xfId="22434" xr:uid="{1BC600D8-50CE-4C1A-970F-4EDEA571B350}"/>
    <cellStyle name="Normal 3 22 5 3 2 2" xfId="22435" xr:uid="{05F5A128-D692-4FF5-84E2-2F681C7B3D17}"/>
    <cellStyle name="Normal 3 22 5 3 3" xfId="22436" xr:uid="{6C60E861-9659-459A-B966-AD46020EBC1B}"/>
    <cellStyle name="Normal 3 22 5 4" xfId="22437" xr:uid="{E6541E49-7D40-4F40-8244-A09B54A7D1BD}"/>
    <cellStyle name="Normal 3 22 5 4 2" xfId="22438" xr:uid="{F6434AA2-4DB5-4232-B7F8-65B3CFC0C9E7}"/>
    <cellStyle name="Normal 3 22 5 5" xfId="22439" xr:uid="{5832119E-565B-4433-BDF5-CC4AE6124E23}"/>
    <cellStyle name="Normal 3 22 6" xfId="22440" xr:uid="{EA4D66A8-6C82-4C7D-8CE0-BA2E1B0DA5D9}"/>
    <cellStyle name="Normal 3 22 6 2" xfId="22441" xr:uid="{127B9BBC-8A00-49BA-B941-44929ACC6070}"/>
    <cellStyle name="Normal 3 22 6 2 2" xfId="22442" xr:uid="{EDB06E81-D8F7-4392-AD71-915EF3D1C80E}"/>
    <cellStyle name="Normal 3 22 6 3" xfId="22443" xr:uid="{D4F2096B-0A89-4CCB-AC69-CA738F76ECE3}"/>
    <cellStyle name="Normal 3 22 7" xfId="22444" xr:uid="{C2AED718-811C-4E9A-9D91-A821B8981612}"/>
    <cellStyle name="Normal 3 22 7 2" xfId="22445" xr:uid="{CCAE2313-B5B3-4E0B-AEE7-67D6DCCC8DCB}"/>
    <cellStyle name="Normal 3 22 7 2 2" xfId="22446" xr:uid="{9B122B51-FC57-433F-A8CF-BCC55F1AC8E7}"/>
    <cellStyle name="Normal 3 22 7 3" xfId="22447" xr:uid="{F926BBD9-FB8F-45F9-B5F1-22127A600205}"/>
    <cellStyle name="Normal 3 22 8" xfId="22448" xr:uid="{7575884B-A576-4563-943E-004C5A2909EE}"/>
    <cellStyle name="Normal 3 22 8 2" xfId="22449" xr:uid="{EE03C5C4-1AF8-42A1-82E6-06D7BA693795}"/>
    <cellStyle name="Normal 3 22 9" xfId="22450" xr:uid="{413F5551-A73A-45BD-B115-6D1153A38638}"/>
    <cellStyle name="Normal 3 22_05DS" xfId="22451" xr:uid="{C9277478-937B-48AD-8C15-BBF577A39065}"/>
    <cellStyle name="Normal 3 220" xfId="22452" xr:uid="{8F1298BC-B470-49D8-90FE-EECB5FFDE4D7}"/>
    <cellStyle name="Normal 3 220 2" xfId="22453" xr:uid="{8A7666DB-507D-449C-A134-3D565371E3CF}"/>
    <cellStyle name="Normal 3 220 2 2" xfId="22454" xr:uid="{444D6616-C8BC-48AF-AB7D-6C07E3E242EB}"/>
    <cellStyle name="Normal 3 220 2 2 2" xfId="22455" xr:uid="{01455050-C5A5-4752-B914-A3C77869C66A}"/>
    <cellStyle name="Normal 3 220 2 2 2 2" xfId="22456" xr:uid="{CE2C1B06-E9E6-4A9B-AF81-4B2001E1FACE}"/>
    <cellStyle name="Normal 3 220 2 2 2 2 2" xfId="22457" xr:uid="{F62A4993-2537-46BE-B9C6-1B4B0760EC2C}"/>
    <cellStyle name="Normal 3 220 2 2 2 3" xfId="22458" xr:uid="{3C618871-324B-474D-A373-23FEA17DC6CA}"/>
    <cellStyle name="Normal 3 220 2 2 3" xfId="22459" xr:uid="{A3AD7432-15C9-404C-8EFF-879572E9AEE7}"/>
    <cellStyle name="Normal 3 220 2 2 3 2" xfId="22460" xr:uid="{98034C9E-69D3-4F4E-9A59-5B06DDCE5178}"/>
    <cellStyle name="Normal 3 220 2 2 3 2 2" xfId="22461" xr:uid="{1F35CA12-D470-4A47-9317-FDA5A99FE28F}"/>
    <cellStyle name="Normal 3 220 2 2 3 3" xfId="22462" xr:uid="{ED3A7B99-1215-4D83-B8E3-7576576F842E}"/>
    <cellStyle name="Normal 3 220 2 2 4" xfId="22463" xr:uid="{0E6D1583-76B1-4C5F-8ED4-DE7E3E8D7B42}"/>
    <cellStyle name="Normal 3 220 2 2 4 2" xfId="22464" xr:uid="{6BA80B35-4E23-4923-95F6-7EB2493BBBAD}"/>
    <cellStyle name="Normal 3 220 2 2 5" xfId="22465" xr:uid="{666B95D7-C54E-4C40-9566-FFEDFB81D1F5}"/>
    <cellStyle name="Normal 3 220 2 3" xfId="22466" xr:uid="{F51172D1-71AA-4429-B956-5F501DC43863}"/>
    <cellStyle name="Normal 3 220 2 3 2" xfId="22467" xr:uid="{36E0782B-967C-4CF0-BFCA-9EF433530386}"/>
    <cellStyle name="Normal 3 220 2 3 2 2" xfId="22468" xr:uid="{403181D7-F2B8-4A58-8BE4-F212B092FCB4}"/>
    <cellStyle name="Normal 3 220 2 3 2 2 2" xfId="22469" xr:uid="{E103A728-870C-4064-82C3-F06437A9A093}"/>
    <cellStyle name="Normal 3 220 2 3 2 3" xfId="22470" xr:uid="{A0F35DA5-CBBB-4231-98F1-DD0C01A9A40A}"/>
    <cellStyle name="Normal 3 220 2 3 3" xfId="22471" xr:uid="{56C0B133-227F-4319-8DF0-3C3B5CE2F035}"/>
    <cellStyle name="Normal 3 220 2 3 3 2" xfId="22472" xr:uid="{7869F93C-D0CE-455F-9485-3CF50F56DF8D}"/>
    <cellStyle name="Normal 3 220 2 3 3 2 2" xfId="22473" xr:uid="{04FBDD7F-6F85-4801-B98C-DF4E062EAD6D}"/>
    <cellStyle name="Normal 3 220 2 3 3 3" xfId="22474" xr:uid="{1B8FDD2B-88F4-487A-B482-B1E42050E4C9}"/>
    <cellStyle name="Normal 3 220 2 3 4" xfId="22475" xr:uid="{35184962-3D52-4DB6-B115-033C044762A4}"/>
    <cellStyle name="Normal 3 220 2 3 4 2" xfId="22476" xr:uid="{7AFE3998-5D8D-42D4-BCAC-DC8423E58457}"/>
    <cellStyle name="Normal 3 220 2 3 5" xfId="22477" xr:uid="{71B8BF56-2018-4A0A-A50F-066C5E36FEC7}"/>
    <cellStyle name="Normal 3 220 2 4" xfId="22478" xr:uid="{7B7FF0D0-CB2B-4928-ACED-0FF47972992D}"/>
    <cellStyle name="Normal 3 220 2 4 2" xfId="22479" xr:uid="{22F22D30-DD89-4667-B778-B84F2B83B4A0}"/>
    <cellStyle name="Normal 3 220 2 4 2 2" xfId="22480" xr:uid="{A940DED0-009E-40D8-8358-4F7BACDB799C}"/>
    <cellStyle name="Normal 3 220 2 4 2 2 2" xfId="22481" xr:uid="{AB1E17A6-5949-4AE0-8B9C-33D5B9E353F7}"/>
    <cellStyle name="Normal 3 220 2 4 2 3" xfId="22482" xr:uid="{9C00F7C7-A89E-42CB-B34B-AE24A1DF6B5E}"/>
    <cellStyle name="Normal 3 220 2 4 3" xfId="22483" xr:uid="{C1697B66-BD15-4E73-9C90-C1C4F5D397FF}"/>
    <cellStyle name="Normal 3 220 2 4 3 2" xfId="22484" xr:uid="{44504456-B54E-44F1-B6D7-4800BC66DEFE}"/>
    <cellStyle name="Normal 3 220 2 4 3 2 2" xfId="22485" xr:uid="{5BF9212B-B106-41EA-A7A7-43B067DB0CD7}"/>
    <cellStyle name="Normal 3 220 2 4 3 3" xfId="22486" xr:uid="{B462DB30-A5EB-4811-B4E0-D49E2ACD7FBD}"/>
    <cellStyle name="Normal 3 220 2 4 4" xfId="22487" xr:uid="{0732CA6B-E4B6-46E4-9BD6-93518A84A160}"/>
    <cellStyle name="Normal 3 220 2 4 4 2" xfId="22488" xr:uid="{AC7EE9AE-9E2E-42AF-8C87-A5298D6ACCA6}"/>
    <cellStyle name="Normal 3 220 2 4 5" xfId="22489" xr:uid="{40B7480A-1E9C-4C37-AD3D-08D111896BF5}"/>
    <cellStyle name="Normal 3 220 2 5" xfId="22490" xr:uid="{08C1CCB4-EFEE-4CE0-A56E-048379D55086}"/>
    <cellStyle name="Normal 3 220 2 5 2" xfId="22491" xr:uid="{B4F7F64C-1D8F-4AD1-A0F8-08DA76B742A9}"/>
    <cellStyle name="Normal 3 220 2 5 2 2" xfId="22492" xr:uid="{BD9146A7-31A0-4142-97A5-302A48F4D652}"/>
    <cellStyle name="Normal 3 220 2 5 3" xfId="22493" xr:uid="{33CB85C7-CCF8-4E1B-8E99-7B310CEC55D1}"/>
    <cellStyle name="Normal 3 220 2 6" xfId="22494" xr:uid="{4CCF7B25-44C0-47E0-9785-C67F44E27FC0}"/>
    <cellStyle name="Normal 3 220 2 6 2" xfId="22495" xr:uid="{EA77E86B-FBAB-4CD8-80FB-9E3A7172F57D}"/>
    <cellStyle name="Normal 3 220 2 6 2 2" xfId="22496" xr:uid="{4FB8E2AB-994B-44BE-95D7-616BF5A2B075}"/>
    <cellStyle name="Normal 3 220 2 6 3" xfId="22497" xr:uid="{DDBE3846-AE31-407C-B313-5649BEBC691A}"/>
    <cellStyle name="Normal 3 220 2 7" xfId="22498" xr:uid="{9B3ADF23-A7D3-4F47-8BE5-3A15EDFF1483}"/>
    <cellStyle name="Normal 3 220 2 7 2" xfId="22499" xr:uid="{E24D8CAC-5115-4657-B793-5C60217AE15F}"/>
    <cellStyle name="Normal 3 220 2 8" xfId="22500" xr:uid="{D41A419E-942B-436C-B88F-CDF5A03EE96F}"/>
    <cellStyle name="Normal 3 220 2_15NS" xfId="22501" xr:uid="{6D5CE3E9-91EE-4F41-92E3-300C2D3C3575}"/>
    <cellStyle name="Normal 3 220 3" xfId="22502" xr:uid="{BB798ECD-C215-4359-A00B-50C277A3CC21}"/>
    <cellStyle name="Normal 3 220 3 2" xfId="22503" xr:uid="{144FEEB1-2AD2-4876-A908-E05F3846E81E}"/>
    <cellStyle name="Normal 3 220 3 2 2" xfId="22504" xr:uid="{CA13CC03-A6CD-4E7F-89EB-E809B0353FFF}"/>
    <cellStyle name="Normal 3 220 3 2 2 2" xfId="22505" xr:uid="{75CCB4E3-1DDE-4789-94DD-C6E9FE639C53}"/>
    <cellStyle name="Normal 3 220 3 2 3" xfId="22506" xr:uid="{EABFBDCE-8C49-40CE-9372-7DC502E901A4}"/>
    <cellStyle name="Normal 3 220 3 3" xfId="22507" xr:uid="{FBC7AA2B-9896-460D-8C70-B0671A9ED620}"/>
    <cellStyle name="Normal 3 220 3 3 2" xfId="22508" xr:uid="{759EE0D7-E322-4C1D-BAD4-F8FB19A734CA}"/>
    <cellStyle name="Normal 3 220 3 3 2 2" xfId="22509" xr:uid="{CB37C792-0DD5-4EB2-B2AD-E1BE94D652A3}"/>
    <cellStyle name="Normal 3 220 3 3 3" xfId="22510" xr:uid="{1F9BAD90-9BBC-43A0-AA98-36E3B4C6BCBC}"/>
    <cellStyle name="Normal 3 220 3 4" xfId="22511" xr:uid="{55B85C56-1492-40B7-B579-D78007849C8D}"/>
    <cellStyle name="Normal 3 220 3 4 2" xfId="22512" xr:uid="{F6901CA4-43EA-4AA9-9898-C60151ABDB84}"/>
    <cellStyle name="Normal 3 220 3 5" xfId="22513" xr:uid="{AF2318C0-6324-4CF6-BA29-8AF474CCB1E8}"/>
    <cellStyle name="Normal 3 220 4" xfId="22514" xr:uid="{DB5660CA-33AE-4A32-9A1A-6F5402AAE3AB}"/>
    <cellStyle name="Normal 3 220 4 2" xfId="22515" xr:uid="{F9F41240-7521-4D03-8F0E-A81342DBE054}"/>
    <cellStyle name="Normal 3 220 4 2 2" xfId="22516" xr:uid="{7271E923-3D7E-43B3-9023-092BCE08F4F1}"/>
    <cellStyle name="Normal 3 220 4 2 2 2" xfId="22517" xr:uid="{91E97CB6-6E58-4053-9B0E-851EEB284539}"/>
    <cellStyle name="Normal 3 220 4 2 3" xfId="22518" xr:uid="{6B10CACF-709A-4D3F-861E-C20BED50C94C}"/>
    <cellStyle name="Normal 3 220 4 3" xfId="22519" xr:uid="{75AF5358-27D4-4988-9156-E00C7E30F9FE}"/>
    <cellStyle name="Normal 3 220 4 3 2" xfId="22520" xr:uid="{EC88E5F4-0D4C-44F1-85A8-A9AC607DA67F}"/>
    <cellStyle name="Normal 3 220 4 3 2 2" xfId="22521" xr:uid="{516FDE24-AE1D-418F-8EFA-5197C2B712E6}"/>
    <cellStyle name="Normal 3 220 4 3 3" xfId="22522" xr:uid="{82368E96-62C7-4C40-B717-7538FD01E8CB}"/>
    <cellStyle name="Normal 3 220 4 4" xfId="22523" xr:uid="{D65BBAF5-A2E0-4402-BCE9-138D76CF1B66}"/>
    <cellStyle name="Normal 3 220 4 4 2" xfId="22524" xr:uid="{12EE50F1-CA55-448C-ABFB-C69698C1DD9F}"/>
    <cellStyle name="Normal 3 220 4 5" xfId="22525" xr:uid="{E2E5211B-7C6F-4715-A3EA-90C7563CA2A7}"/>
    <cellStyle name="Normal 3 220 5" xfId="22526" xr:uid="{6E0C86C3-279A-4D86-976E-AE679C110A14}"/>
    <cellStyle name="Normal 3 220 5 2" xfId="22527" xr:uid="{9E16BDA2-E197-4A2A-B3DD-AC56479E110B}"/>
    <cellStyle name="Normal 3 220 5 2 2" xfId="22528" xr:uid="{8E299AF8-5B2C-46CA-BD94-E798585BA832}"/>
    <cellStyle name="Normal 3 220 5 2 2 2" xfId="22529" xr:uid="{D5A79EB0-C6A6-42A6-909D-F45F3F213DE6}"/>
    <cellStyle name="Normal 3 220 5 2 3" xfId="22530" xr:uid="{0C9983E4-7C04-4519-8E52-04DB79A8C8E6}"/>
    <cellStyle name="Normal 3 220 5 3" xfId="22531" xr:uid="{338B2801-71C2-4AAA-8E67-527FD33BE1ED}"/>
    <cellStyle name="Normal 3 220 5 3 2" xfId="22532" xr:uid="{B32CAACE-6DB9-4CF7-8685-5D3489039435}"/>
    <cellStyle name="Normal 3 220 5 3 2 2" xfId="22533" xr:uid="{3D6616B0-94BD-4EDB-826E-54046F49A4E2}"/>
    <cellStyle name="Normal 3 220 5 3 3" xfId="22534" xr:uid="{B99095FD-FC2A-4895-A09D-A61A2BAC9A4F}"/>
    <cellStyle name="Normal 3 220 5 4" xfId="22535" xr:uid="{BFCBA929-18D2-44DC-8FA2-105AAF28D046}"/>
    <cellStyle name="Normal 3 220 5 4 2" xfId="22536" xr:uid="{8587E397-F1E1-4AC8-9822-EB29011951B6}"/>
    <cellStyle name="Normal 3 220 5 5" xfId="22537" xr:uid="{C71C3D9D-79D9-40FF-A996-380FC0C588AC}"/>
    <cellStyle name="Normal 3 220 6" xfId="22538" xr:uid="{2EE7B116-082C-4089-BAEE-F278E95E2F0E}"/>
    <cellStyle name="Normal 3 220 6 2" xfId="22539" xr:uid="{B9C29EC3-7DB8-495B-9F16-CD4E52B03ECC}"/>
    <cellStyle name="Normal 3 220 6 2 2" xfId="22540" xr:uid="{D6D4DA7D-6B43-4A32-872A-CD2DCC971259}"/>
    <cellStyle name="Normal 3 220 6 3" xfId="22541" xr:uid="{08B946E4-B8E7-4929-AAD4-B65674CF65C8}"/>
    <cellStyle name="Normal 3 220 7" xfId="22542" xr:uid="{2A0484EF-FC1C-44D4-93CA-828C4E3D4CA1}"/>
    <cellStyle name="Normal 3 220 7 2" xfId="22543" xr:uid="{6EF3CD93-235B-40E8-B755-D998C64104F4}"/>
    <cellStyle name="Normal 3 220 7 2 2" xfId="22544" xr:uid="{70FF307A-E7E9-4407-8545-961219CC8143}"/>
    <cellStyle name="Normal 3 220 7 3" xfId="22545" xr:uid="{67C7D361-E9B0-467E-8B49-74A939537A9A}"/>
    <cellStyle name="Normal 3 220 8" xfId="22546" xr:uid="{DFA04379-2A21-4417-8422-8EEA24C1BFC7}"/>
    <cellStyle name="Normal 3 220 8 2" xfId="22547" xr:uid="{E253525A-B588-46E1-9C82-46BA35F33851}"/>
    <cellStyle name="Normal 3 220 9" xfId="22548" xr:uid="{E884D51E-0692-4A79-BBE3-3978868FF85A}"/>
    <cellStyle name="Normal 3 220_05DS" xfId="22549" xr:uid="{72D485EE-95BE-4807-B611-B12A03B2D6CE}"/>
    <cellStyle name="Normal 3 221" xfId="22550" xr:uid="{837A0D6D-8665-4636-9333-5B63EFD2CF8D}"/>
    <cellStyle name="Normal 3 221 2" xfId="22551" xr:uid="{9CC6FFDC-CBD3-4C93-9D67-A05F11CB91F2}"/>
    <cellStyle name="Normal 3 221 2 2" xfId="22552" xr:uid="{0B6B7F78-31E4-4E6A-8C81-13C79E4B16F2}"/>
    <cellStyle name="Normal 3 221 2 2 2" xfId="22553" xr:uid="{EE5EF13B-13DD-4180-A3A8-054166769AF9}"/>
    <cellStyle name="Normal 3 221 2 2 2 2" xfId="22554" xr:uid="{79DCD51E-37EC-4D5A-A195-44D6B1B0AEA5}"/>
    <cellStyle name="Normal 3 221 2 2 2 2 2" xfId="22555" xr:uid="{A7C7634D-23B0-40FC-8076-E6BBE6444C9E}"/>
    <cellStyle name="Normal 3 221 2 2 2 3" xfId="22556" xr:uid="{F3B21DE8-D656-4195-8246-6BCD4F8D93F0}"/>
    <cellStyle name="Normal 3 221 2 2 3" xfId="22557" xr:uid="{38C1A953-86B1-41A8-9AEC-7CA6FEE111C3}"/>
    <cellStyle name="Normal 3 221 2 2 3 2" xfId="22558" xr:uid="{24B1A4B8-F2F1-468C-84B5-AC29A3DC7E23}"/>
    <cellStyle name="Normal 3 221 2 2 3 2 2" xfId="22559" xr:uid="{C58453B2-01E5-487B-8E6F-E5ABC3CF4DB5}"/>
    <cellStyle name="Normal 3 221 2 2 3 3" xfId="22560" xr:uid="{06C55A64-188C-4972-A88C-72DB841142BD}"/>
    <cellStyle name="Normal 3 221 2 2 4" xfId="22561" xr:uid="{92E6629D-71AE-46AB-8DBA-2F91E69DBBFF}"/>
    <cellStyle name="Normal 3 221 2 2 4 2" xfId="22562" xr:uid="{3C460739-FF68-47D8-B5A7-E6A2BA6F321C}"/>
    <cellStyle name="Normal 3 221 2 2 5" xfId="22563" xr:uid="{28453EB7-A6B4-4AAB-B40C-A4F9125939ED}"/>
    <cellStyle name="Normal 3 221 2 3" xfId="22564" xr:uid="{8C175F8B-B587-44D5-AC69-F0BD3B23416E}"/>
    <cellStyle name="Normal 3 221 2 3 2" xfId="22565" xr:uid="{144E3CBC-A178-4EBF-AC6A-5BC753A00027}"/>
    <cellStyle name="Normal 3 221 2 3 2 2" xfId="22566" xr:uid="{54162FC7-825B-45B3-AAB9-D9BD5B295DD0}"/>
    <cellStyle name="Normal 3 221 2 3 2 2 2" xfId="22567" xr:uid="{D61BED6C-7369-49E8-B284-EE433851402D}"/>
    <cellStyle name="Normal 3 221 2 3 2 3" xfId="22568" xr:uid="{C5E81440-B9C8-4676-BEC2-373C976F8AD4}"/>
    <cellStyle name="Normal 3 221 2 3 3" xfId="22569" xr:uid="{23783986-2045-4F05-8D32-05EB619385D5}"/>
    <cellStyle name="Normal 3 221 2 3 3 2" xfId="22570" xr:uid="{0902CE09-A33C-4155-AD61-BAA81F11BC30}"/>
    <cellStyle name="Normal 3 221 2 3 3 2 2" xfId="22571" xr:uid="{203DF36D-F38C-48F0-8CAB-35E25A4728A4}"/>
    <cellStyle name="Normal 3 221 2 3 3 3" xfId="22572" xr:uid="{02D33703-E01F-4269-AC1A-8F9E47462D3F}"/>
    <cellStyle name="Normal 3 221 2 3 4" xfId="22573" xr:uid="{4CDACEC2-EF5C-453D-9E0E-346FFECEE2D0}"/>
    <cellStyle name="Normal 3 221 2 3 4 2" xfId="22574" xr:uid="{2CC21657-711D-44FE-80EC-12DFAE20DB71}"/>
    <cellStyle name="Normal 3 221 2 3 5" xfId="22575" xr:uid="{2B50B3C7-AA82-43ED-8253-53A337B1E2EF}"/>
    <cellStyle name="Normal 3 221 2 4" xfId="22576" xr:uid="{3C58F6D2-6B19-44EB-832C-5A3598BCD463}"/>
    <cellStyle name="Normal 3 221 2 4 2" xfId="22577" xr:uid="{AA97AE1E-D062-4DCB-BAEE-FE63E1A33353}"/>
    <cellStyle name="Normal 3 221 2 4 2 2" xfId="22578" xr:uid="{8F0EDCDD-D726-4A96-B89E-A49EBB5B9E8A}"/>
    <cellStyle name="Normal 3 221 2 4 2 2 2" xfId="22579" xr:uid="{F0BD74F8-D487-4EA6-B422-300C349130EC}"/>
    <cellStyle name="Normal 3 221 2 4 2 3" xfId="22580" xr:uid="{175DD544-0F68-4DB1-B8B1-0D29FA8E57E8}"/>
    <cellStyle name="Normal 3 221 2 4 3" xfId="22581" xr:uid="{E4DDAA62-3D5D-47F5-A359-39A12682E9C6}"/>
    <cellStyle name="Normal 3 221 2 4 3 2" xfId="22582" xr:uid="{EE299948-14B2-44FD-9E18-5E162C5B5C50}"/>
    <cellStyle name="Normal 3 221 2 4 3 2 2" xfId="22583" xr:uid="{0C767FBB-AA2E-4F7D-BC48-50DC29A92B52}"/>
    <cellStyle name="Normal 3 221 2 4 3 3" xfId="22584" xr:uid="{D9578765-2C53-4526-ADCE-5922A46D9D2D}"/>
    <cellStyle name="Normal 3 221 2 4 4" xfId="22585" xr:uid="{C5185AFF-E3DD-442A-9E22-C709C7122D9C}"/>
    <cellStyle name="Normal 3 221 2 4 4 2" xfId="22586" xr:uid="{DF6B0720-AB8F-4008-8367-6E81CE78763F}"/>
    <cellStyle name="Normal 3 221 2 4 5" xfId="22587" xr:uid="{2ED7F213-A64A-48C9-9202-800CCE1C2CA9}"/>
    <cellStyle name="Normal 3 221 2 5" xfId="22588" xr:uid="{001FD979-B798-4535-AD34-148210E90FBE}"/>
    <cellStyle name="Normal 3 221 2 5 2" xfId="22589" xr:uid="{5CA0ECCA-F08D-4355-BDD2-829841DB0CD4}"/>
    <cellStyle name="Normal 3 221 2 5 2 2" xfId="22590" xr:uid="{35F55B2D-15F6-4B8E-8F75-7E81DA7656B9}"/>
    <cellStyle name="Normal 3 221 2 5 3" xfId="22591" xr:uid="{95409857-5254-4342-9F8E-03BC17A23241}"/>
    <cellStyle name="Normal 3 221 2 6" xfId="22592" xr:uid="{841F43E7-A2A9-4302-ACDA-96586C0ACECE}"/>
    <cellStyle name="Normal 3 221 2 6 2" xfId="22593" xr:uid="{4FF23A4D-2E24-46E7-8FB0-72205042EFA3}"/>
    <cellStyle name="Normal 3 221 2 6 2 2" xfId="22594" xr:uid="{258245D4-C326-4214-8DF7-1B59F8C02E6C}"/>
    <cellStyle name="Normal 3 221 2 6 3" xfId="22595" xr:uid="{FD6141A5-F266-49B2-AC58-92B5F71660BE}"/>
    <cellStyle name="Normal 3 221 2 7" xfId="22596" xr:uid="{145486B2-6EE0-4CB8-AA35-46A40F2EAB2C}"/>
    <cellStyle name="Normal 3 221 2 7 2" xfId="22597" xr:uid="{865AA809-7089-4B2A-AD85-D97A16E9512C}"/>
    <cellStyle name="Normal 3 221 2 8" xfId="22598" xr:uid="{01C6DC93-E57C-4429-B5A7-0F7FA630032A}"/>
    <cellStyle name="Normal 3 221 2_15NS" xfId="22599" xr:uid="{BE8AA3CC-469A-48AC-A170-0FF8F020BB82}"/>
    <cellStyle name="Normal 3 221 3" xfId="22600" xr:uid="{43361B62-51AE-4F4C-AEE0-53EED38948BD}"/>
    <cellStyle name="Normal 3 221 3 2" xfId="22601" xr:uid="{BA7EE947-CA5F-42A5-9CF2-FC27371ECE07}"/>
    <cellStyle name="Normal 3 221 3 2 2" xfId="22602" xr:uid="{B35E6F19-CDE5-4321-9174-980B9ECE9329}"/>
    <cellStyle name="Normal 3 221 3 2 2 2" xfId="22603" xr:uid="{7D035243-FA1B-47B4-9E13-1A2F0DA5DD4F}"/>
    <cellStyle name="Normal 3 221 3 2 3" xfId="22604" xr:uid="{F660A9F4-9EE0-4F98-9076-EAD1B58E843D}"/>
    <cellStyle name="Normal 3 221 3 3" xfId="22605" xr:uid="{CFAB72D1-0F90-435D-A57F-6BB31E6792ED}"/>
    <cellStyle name="Normal 3 221 3 3 2" xfId="22606" xr:uid="{74A7826A-30BA-4A4A-B30B-C8E38307FFF5}"/>
    <cellStyle name="Normal 3 221 3 3 2 2" xfId="22607" xr:uid="{18C5791B-5241-40E8-ACFA-A54FE72CB6BF}"/>
    <cellStyle name="Normal 3 221 3 3 3" xfId="22608" xr:uid="{DB4235CC-F2CF-4C0C-9DD3-111688751195}"/>
    <cellStyle name="Normal 3 221 3 4" xfId="22609" xr:uid="{90F1A045-4868-4D07-8425-CDD9BBCDEA4B}"/>
    <cellStyle name="Normal 3 221 3 4 2" xfId="22610" xr:uid="{FB279169-0624-4910-985F-5AE812382BC1}"/>
    <cellStyle name="Normal 3 221 3 5" xfId="22611" xr:uid="{BDFA1040-B8CF-4646-BCCD-47F40316D234}"/>
    <cellStyle name="Normal 3 221 4" xfId="22612" xr:uid="{CCE7211D-39F6-4AB7-ABD6-B0BE54454A42}"/>
    <cellStyle name="Normal 3 221 4 2" xfId="22613" xr:uid="{069CC24D-88E0-4011-AFC5-3725EB1AF0E7}"/>
    <cellStyle name="Normal 3 221 4 2 2" xfId="22614" xr:uid="{770E6F78-9F32-44B1-BAA8-096D04886708}"/>
    <cellStyle name="Normal 3 221 4 2 2 2" xfId="22615" xr:uid="{D0BEBC44-B7CC-4F3E-9EF0-6508C17A4640}"/>
    <cellStyle name="Normal 3 221 4 2 3" xfId="22616" xr:uid="{2438F3FE-E511-49AC-BAB8-CF2B5CEF47FF}"/>
    <cellStyle name="Normal 3 221 4 3" xfId="22617" xr:uid="{B5A29148-E408-47B1-B2D0-7A3879F3ECEA}"/>
    <cellStyle name="Normal 3 221 4 3 2" xfId="22618" xr:uid="{E7795D93-1196-4359-A678-080B84B6484B}"/>
    <cellStyle name="Normal 3 221 4 3 2 2" xfId="22619" xr:uid="{6E9EA929-1C4A-42EE-B81B-BACD6EF43F7F}"/>
    <cellStyle name="Normal 3 221 4 3 3" xfId="22620" xr:uid="{295B9F0B-EBE9-4EDE-AE46-231205B4234D}"/>
    <cellStyle name="Normal 3 221 4 4" xfId="22621" xr:uid="{1D5A9F48-7F48-4A70-AF65-96EAECF1E645}"/>
    <cellStyle name="Normal 3 221 4 4 2" xfId="22622" xr:uid="{3EFD39E5-1718-4BF5-B652-16E457A7CA86}"/>
    <cellStyle name="Normal 3 221 4 5" xfId="22623" xr:uid="{BF006D85-EC87-4B12-9476-180649A09FA3}"/>
    <cellStyle name="Normal 3 221 5" xfId="22624" xr:uid="{E40EFB3B-D9AE-4916-BC71-7443E0279F6A}"/>
    <cellStyle name="Normal 3 221 5 2" xfId="22625" xr:uid="{AC285DD6-F6BC-4946-9364-56D31E3F23DA}"/>
    <cellStyle name="Normal 3 221 5 2 2" xfId="22626" xr:uid="{9459E8FB-C837-4BF4-9576-AA64C1D3762B}"/>
    <cellStyle name="Normal 3 221 5 2 2 2" xfId="22627" xr:uid="{9F1512D1-515D-48D8-A36F-502E4755CCCF}"/>
    <cellStyle name="Normal 3 221 5 2 3" xfId="22628" xr:uid="{8C5449E2-9022-4D94-BE83-4CBE9FE11E6B}"/>
    <cellStyle name="Normal 3 221 5 3" xfId="22629" xr:uid="{40837280-9DC2-4688-83F1-6226BF1C0149}"/>
    <cellStyle name="Normal 3 221 5 3 2" xfId="22630" xr:uid="{E75DA84F-7605-4393-96D3-99991D482639}"/>
    <cellStyle name="Normal 3 221 5 3 2 2" xfId="22631" xr:uid="{BB243FBD-4128-4914-A2F6-682CABFED8EB}"/>
    <cellStyle name="Normal 3 221 5 3 3" xfId="22632" xr:uid="{F63A6563-3181-4B9C-BABD-0C9FED8FCA05}"/>
    <cellStyle name="Normal 3 221 5 4" xfId="22633" xr:uid="{A9194D3B-9DF0-4F96-9A11-B638C316B748}"/>
    <cellStyle name="Normal 3 221 5 4 2" xfId="22634" xr:uid="{81842FF2-F1E2-48B2-9A43-0339EA769542}"/>
    <cellStyle name="Normal 3 221 5 5" xfId="22635" xr:uid="{C6440DAF-611C-4B09-9AEB-32EB74D030CA}"/>
    <cellStyle name="Normal 3 221 6" xfId="22636" xr:uid="{54412F9A-8FA1-4F45-9D20-A03459CC2429}"/>
    <cellStyle name="Normal 3 221 6 2" xfId="22637" xr:uid="{9A92A592-2F7F-46E5-88A3-0934A878F863}"/>
    <cellStyle name="Normal 3 221 6 2 2" xfId="22638" xr:uid="{FB3FD0A2-0C8E-4E0E-A317-4C8A4BF4C388}"/>
    <cellStyle name="Normal 3 221 6 3" xfId="22639" xr:uid="{5BC60ADE-B7C7-4233-AA17-C56892602DB1}"/>
    <cellStyle name="Normal 3 221 7" xfId="22640" xr:uid="{4A9AA9DE-F45E-4C2E-9AD4-897789F010FF}"/>
    <cellStyle name="Normal 3 221 7 2" xfId="22641" xr:uid="{56345234-69D0-4D4E-AD91-CC101B9CABF0}"/>
    <cellStyle name="Normal 3 221 7 2 2" xfId="22642" xr:uid="{37B59DB1-76C6-4817-9302-44875A1570ED}"/>
    <cellStyle name="Normal 3 221 7 3" xfId="22643" xr:uid="{105D3A57-141B-4930-91F6-3E9063E3C719}"/>
    <cellStyle name="Normal 3 221 8" xfId="22644" xr:uid="{5FC107B5-58CE-4B69-BB08-3088FD0A2B10}"/>
    <cellStyle name="Normal 3 221 8 2" xfId="22645" xr:uid="{87F44A8C-6BE3-43C2-8F28-916730144585}"/>
    <cellStyle name="Normal 3 221 9" xfId="22646" xr:uid="{9BC5DEB0-4E2A-4BF1-BBC9-6A2D0964B16A}"/>
    <cellStyle name="Normal 3 221_05DS" xfId="22647" xr:uid="{89C9B613-FD5A-4E74-8224-CCC1DB88948A}"/>
    <cellStyle name="Normal 3 222" xfId="22648" xr:uid="{9C7E86D4-973D-4A8E-8E93-BE9CC1146C9C}"/>
    <cellStyle name="Normal 3 222 2" xfId="22649" xr:uid="{9CA39CD6-4544-4173-A591-3FB95EB13F58}"/>
    <cellStyle name="Normal 3 222 2 2" xfId="22650" xr:uid="{F63D6463-8EC7-43F3-B4C3-80588AD7D349}"/>
    <cellStyle name="Normal 3 222 2 2 2" xfId="22651" xr:uid="{3BD17C97-697D-4D1E-87FB-02D0650A389A}"/>
    <cellStyle name="Normal 3 222 2 2 2 2" xfId="22652" xr:uid="{08E85EB0-CEDC-47DE-AC8D-5E7B32ECB2FC}"/>
    <cellStyle name="Normal 3 222 2 2 2 2 2" xfId="22653" xr:uid="{9ACEA253-04AA-4E6B-BF08-ADBE1223FECC}"/>
    <cellStyle name="Normal 3 222 2 2 2 3" xfId="22654" xr:uid="{866EE8AF-EC5C-42A6-BEF9-0E9151D93519}"/>
    <cellStyle name="Normal 3 222 2 2 3" xfId="22655" xr:uid="{E435D804-A750-4AFC-863A-F7198369286C}"/>
    <cellStyle name="Normal 3 222 2 2 3 2" xfId="22656" xr:uid="{328435AB-0118-4736-9CC2-B1408FCA4EC6}"/>
    <cellStyle name="Normal 3 222 2 2 3 2 2" xfId="22657" xr:uid="{46E89FC6-9533-4180-B191-9C8BEF60F87B}"/>
    <cellStyle name="Normal 3 222 2 2 3 3" xfId="22658" xr:uid="{430A2DCB-CE79-4E40-B1D1-C33EC44101FC}"/>
    <cellStyle name="Normal 3 222 2 2 4" xfId="22659" xr:uid="{ECFACD23-A3AA-4B01-9D0E-C208D724ED69}"/>
    <cellStyle name="Normal 3 222 2 2 4 2" xfId="22660" xr:uid="{BDD35AC7-FA61-41A8-84ED-59A91575E451}"/>
    <cellStyle name="Normal 3 222 2 2 5" xfId="22661" xr:uid="{FC7BAA5A-2120-4C99-9B76-1FE42273995B}"/>
    <cellStyle name="Normal 3 222 2 3" xfId="22662" xr:uid="{57A2C118-709D-409F-A6FC-E45A7C0D9CCA}"/>
    <cellStyle name="Normal 3 222 2 3 2" xfId="22663" xr:uid="{003506EB-F4D1-409D-BEED-88AF389D02B0}"/>
    <cellStyle name="Normal 3 222 2 3 2 2" xfId="22664" xr:uid="{320F6BF5-47A0-4C8C-A1CF-0D3D961A2EDD}"/>
    <cellStyle name="Normal 3 222 2 3 2 2 2" xfId="22665" xr:uid="{8D983AC2-3E34-4911-979F-1EF6871F7A5B}"/>
    <cellStyle name="Normal 3 222 2 3 2 3" xfId="22666" xr:uid="{2F44930C-7DE5-482C-8744-F6F232530BD9}"/>
    <cellStyle name="Normal 3 222 2 3 3" xfId="22667" xr:uid="{350BBD9D-D5C9-4BC0-AFE7-28D4DF09B50B}"/>
    <cellStyle name="Normal 3 222 2 3 3 2" xfId="22668" xr:uid="{0D665290-CD6E-40BA-8A39-96E406B32360}"/>
    <cellStyle name="Normal 3 222 2 3 3 2 2" xfId="22669" xr:uid="{7B828B65-FB03-426B-8485-F019082EB012}"/>
    <cellStyle name="Normal 3 222 2 3 3 3" xfId="22670" xr:uid="{C2A2E3A0-02B0-4031-9D0F-3EB3E5755D85}"/>
    <cellStyle name="Normal 3 222 2 3 4" xfId="22671" xr:uid="{EC21B722-B361-4625-A4D1-6CA1A3E34F3C}"/>
    <cellStyle name="Normal 3 222 2 3 4 2" xfId="22672" xr:uid="{24A52FD3-767A-4684-8B56-B39C416EE1CD}"/>
    <cellStyle name="Normal 3 222 2 3 5" xfId="22673" xr:uid="{CCABD0B0-29E8-4FDA-B6C8-EF34CB6EEDA2}"/>
    <cellStyle name="Normal 3 222 2 4" xfId="22674" xr:uid="{0CE6D83F-4B77-4123-BC69-08BAA0EF4263}"/>
    <cellStyle name="Normal 3 222 2 4 2" xfId="22675" xr:uid="{CCCF858B-A0ED-4723-906A-ADDE6BD7DD51}"/>
    <cellStyle name="Normal 3 222 2 4 2 2" xfId="22676" xr:uid="{D22FEA09-4924-479E-A4E9-2F018CBEFE33}"/>
    <cellStyle name="Normal 3 222 2 4 2 2 2" xfId="22677" xr:uid="{5A2BC761-2269-427B-934F-0597A2AA2839}"/>
    <cellStyle name="Normal 3 222 2 4 2 3" xfId="22678" xr:uid="{5608E7AF-29FA-4535-BECA-7026BE2334AC}"/>
    <cellStyle name="Normal 3 222 2 4 3" xfId="22679" xr:uid="{DBDBB921-D707-46C1-83C4-A21E2A3CB584}"/>
    <cellStyle name="Normal 3 222 2 4 3 2" xfId="22680" xr:uid="{0953DA2F-166F-4113-8658-65926E0E0AE6}"/>
    <cellStyle name="Normal 3 222 2 4 3 2 2" xfId="22681" xr:uid="{A0656DFC-8159-4961-ABBA-1ABB33FC7231}"/>
    <cellStyle name="Normal 3 222 2 4 3 3" xfId="22682" xr:uid="{C1DB0DAA-F0CB-4780-9A81-73526E5EAB2B}"/>
    <cellStyle name="Normal 3 222 2 4 4" xfId="22683" xr:uid="{4BCD76DD-DE92-42CB-BCB4-65F35232C1AC}"/>
    <cellStyle name="Normal 3 222 2 4 4 2" xfId="22684" xr:uid="{B73EA8F0-7B46-4791-B714-35A24A39A905}"/>
    <cellStyle name="Normal 3 222 2 4 5" xfId="22685" xr:uid="{5DE2AA4F-D9B1-420C-B9AE-322EAB38CCEB}"/>
    <cellStyle name="Normal 3 222 2 5" xfId="22686" xr:uid="{E6C5903C-FBD7-4371-B829-14C5FEB3D4F3}"/>
    <cellStyle name="Normal 3 222 2 5 2" xfId="22687" xr:uid="{A0104D14-5E59-4B05-B03D-F27A1C109F30}"/>
    <cellStyle name="Normal 3 222 2 5 2 2" xfId="22688" xr:uid="{031E4D92-6D6F-4F2A-8310-8214925C63BB}"/>
    <cellStyle name="Normal 3 222 2 5 3" xfId="22689" xr:uid="{5F5C7FCB-DBEF-4E70-8186-078F4261A2C5}"/>
    <cellStyle name="Normal 3 222 2 6" xfId="22690" xr:uid="{942DB4AF-2A11-4CDB-BC22-0961B52F1F62}"/>
    <cellStyle name="Normal 3 222 2 6 2" xfId="22691" xr:uid="{0B95897D-5DD8-4DEA-B1A1-184E2296092C}"/>
    <cellStyle name="Normal 3 222 2 6 2 2" xfId="22692" xr:uid="{FDE16F7D-7E90-481D-9987-1E29D7B2F373}"/>
    <cellStyle name="Normal 3 222 2 6 3" xfId="22693" xr:uid="{3FC18587-3E21-4757-9EC0-939DE64C60EC}"/>
    <cellStyle name="Normal 3 222 2 7" xfId="22694" xr:uid="{B912A506-2CD3-46AB-A31D-FB167EBA50C5}"/>
    <cellStyle name="Normal 3 222 2 7 2" xfId="22695" xr:uid="{EA49DB75-F1FF-4BC1-8C35-483211A95135}"/>
    <cellStyle name="Normal 3 222 2 8" xfId="22696" xr:uid="{BBE4320B-325E-4BE0-B907-9219481537D4}"/>
    <cellStyle name="Normal 3 222 2_15NS" xfId="22697" xr:uid="{BD967967-5C39-4817-86D1-D2B1966F238F}"/>
    <cellStyle name="Normal 3 222 3" xfId="22698" xr:uid="{3D70BA4F-21ED-4A0A-89AC-5C7A1C303216}"/>
    <cellStyle name="Normal 3 222 3 2" xfId="22699" xr:uid="{C7A490AA-A8F2-4430-AF15-8E6B74C4BF88}"/>
    <cellStyle name="Normal 3 222 3 2 2" xfId="22700" xr:uid="{7A34C3C2-0D27-49E2-8E48-2DC8DAB016D6}"/>
    <cellStyle name="Normal 3 222 3 2 2 2" xfId="22701" xr:uid="{ADF40A9C-BD7C-4D59-83F9-81F9CD3C177E}"/>
    <cellStyle name="Normal 3 222 3 2 3" xfId="22702" xr:uid="{A86C335C-CADF-4564-B82E-E7C1CFDE958D}"/>
    <cellStyle name="Normal 3 222 3 3" xfId="22703" xr:uid="{37084E81-FFC2-4CC0-90FE-6ED595508D54}"/>
    <cellStyle name="Normal 3 222 3 3 2" xfId="22704" xr:uid="{C16B5831-3143-4F09-9121-D54F97925B4C}"/>
    <cellStyle name="Normal 3 222 3 3 2 2" xfId="22705" xr:uid="{09149E21-8778-43E9-8CB3-74AFFA19395A}"/>
    <cellStyle name="Normal 3 222 3 3 3" xfId="22706" xr:uid="{EC74CAB2-2F2D-4040-9379-2B6B2E41A5CF}"/>
    <cellStyle name="Normal 3 222 3 4" xfId="22707" xr:uid="{2F407B66-7027-4558-8AD3-942644E2BBA3}"/>
    <cellStyle name="Normal 3 222 3 4 2" xfId="22708" xr:uid="{5BE30EA5-9CEE-44AF-B39E-99D7A9E305B4}"/>
    <cellStyle name="Normal 3 222 3 5" xfId="22709" xr:uid="{946BCEC5-79B8-41E7-9632-9F01A8063F14}"/>
    <cellStyle name="Normal 3 222 4" xfId="22710" xr:uid="{378ED8F0-5C08-44C1-9796-DE323E5CA0B0}"/>
    <cellStyle name="Normal 3 222 4 2" xfId="22711" xr:uid="{43AA6228-CA9C-42D3-8F1B-F02699C407BB}"/>
    <cellStyle name="Normal 3 222 4 2 2" xfId="22712" xr:uid="{158992FD-D525-42C0-ACE5-34081B105211}"/>
    <cellStyle name="Normal 3 222 4 2 2 2" xfId="22713" xr:uid="{D4BE5C89-46D7-4644-8626-044B1F2060AB}"/>
    <cellStyle name="Normal 3 222 4 2 3" xfId="22714" xr:uid="{A2F9EBC8-5290-4582-AEE0-6EDB5000E943}"/>
    <cellStyle name="Normal 3 222 4 3" xfId="22715" xr:uid="{FE2204E0-64AA-4D56-BB95-459A3936FE2D}"/>
    <cellStyle name="Normal 3 222 4 3 2" xfId="22716" xr:uid="{9EB876AB-B307-4F45-9486-7DC5CCF0CA41}"/>
    <cellStyle name="Normal 3 222 4 3 2 2" xfId="22717" xr:uid="{70F5C168-13A9-420A-B083-B3CD9D43C551}"/>
    <cellStyle name="Normal 3 222 4 3 3" xfId="22718" xr:uid="{50CF5F05-D79A-4B84-98E9-150822A9A2FD}"/>
    <cellStyle name="Normal 3 222 4 4" xfId="22719" xr:uid="{29F77442-B866-404F-BC9B-7F00148D610A}"/>
    <cellStyle name="Normal 3 222 4 4 2" xfId="22720" xr:uid="{8F18A567-86DF-4E7B-8703-CD5686B22EFA}"/>
    <cellStyle name="Normal 3 222 4 5" xfId="22721" xr:uid="{9F8E3FE6-5D3D-4E75-AFE1-54005AC1E0FB}"/>
    <cellStyle name="Normal 3 222 5" xfId="22722" xr:uid="{2B33E056-8842-4B01-B61B-DB14D6715601}"/>
    <cellStyle name="Normal 3 222 5 2" xfId="22723" xr:uid="{40F2D6E2-3F27-4DE4-8EEA-C0A6FAF065A8}"/>
    <cellStyle name="Normal 3 222 5 2 2" xfId="22724" xr:uid="{57F386D1-8346-4896-B5B1-D8687056079B}"/>
    <cellStyle name="Normal 3 222 5 2 2 2" xfId="22725" xr:uid="{D4A7764B-62C7-4545-8D0A-5B125242D83D}"/>
    <cellStyle name="Normal 3 222 5 2 3" xfId="22726" xr:uid="{32A0BEFC-1707-4493-95CA-48419839DEF2}"/>
    <cellStyle name="Normal 3 222 5 3" xfId="22727" xr:uid="{DA4C0A28-F5B2-4710-9688-D78E8850BDB5}"/>
    <cellStyle name="Normal 3 222 5 3 2" xfId="22728" xr:uid="{9E022198-7ADF-4474-8736-4BB3913D015A}"/>
    <cellStyle name="Normal 3 222 5 3 2 2" xfId="22729" xr:uid="{B3E14D88-4301-4666-A735-01813806143A}"/>
    <cellStyle name="Normal 3 222 5 3 3" xfId="22730" xr:uid="{FF54153C-FE84-4305-849A-F053DF1CDC4F}"/>
    <cellStyle name="Normal 3 222 5 4" xfId="22731" xr:uid="{D1F59251-3686-415F-A7B9-07EE8C430594}"/>
    <cellStyle name="Normal 3 222 5 4 2" xfId="22732" xr:uid="{65D2E4EA-BF0D-45AA-BA02-9BBF6D92A10F}"/>
    <cellStyle name="Normal 3 222 5 5" xfId="22733" xr:uid="{4F49E1CE-6379-44BD-9684-4A4AC1CDBE40}"/>
    <cellStyle name="Normal 3 222 6" xfId="22734" xr:uid="{340444E6-C2FE-48C5-B236-B236738BF96E}"/>
    <cellStyle name="Normal 3 222 6 2" xfId="22735" xr:uid="{A251050A-499D-4148-B05A-BAD810C284E9}"/>
    <cellStyle name="Normal 3 222 6 2 2" xfId="22736" xr:uid="{34D0E419-A476-4D70-A03E-6F5BA550617B}"/>
    <cellStyle name="Normal 3 222 6 3" xfId="22737" xr:uid="{F1F297DB-A8FA-49B7-BA07-25DDEED1678E}"/>
    <cellStyle name="Normal 3 222 7" xfId="22738" xr:uid="{B460AB2F-E070-43E1-8808-22A63EE6DB1D}"/>
    <cellStyle name="Normal 3 222 7 2" xfId="22739" xr:uid="{ACB8D533-5FBA-49D6-B58C-FAC43DE22E1D}"/>
    <cellStyle name="Normal 3 222 7 2 2" xfId="22740" xr:uid="{799F9C8E-3009-49A1-86BB-6CC528B9260E}"/>
    <cellStyle name="Normal 3 222 7 3" xfId="22741" xr:uid="{1CEADB4C-EDD8-407E-A76E-C723D4A47384}"/>
    <cellStyle name="Normal 3 222 8" xfId="22742" xr:uid="{44DAAA1E-CDCA-42B7-8ECE-19A53B6C6282}"/>
    <cellStyle name="Normal 3 222 8 2" xfId="22743" xr:uid="{011D1701-5915-4A37-9D2C-81B366A16162}"/>
    <cellStyle name="Normal 3 222 9" xfId="22744" xr:uid="{2CDB5690-BFDA-4319-AF4C-56102B999CE3}"/>
    <cellStyle name="Normal 3 222_05DS" xfId="22745" xr:uid="{78BCF5CC-873A-46C2-962E-9344B4709599}"/>
    <cellStyle name="Normal 3 223" xfId="22746" xr:uid="{6AF0E8EB-2A72-4EBC-81C4-02FA2A4707B0}"/>
    <cellStyle name="Normal 3 223 2" xfId="22747" xr:uid="{4BEEC375-E7E6-49D2-AC3D-A07147CF8728}"/>
    <cellStyle name="Normal 3 223 2 2" xfId="22748" xr:uid="{4AB72912-C865-4DBF-917D-7D90A0CED08B}"/>
    <cellStyle name="Normal 3 223 2 2 2" xfId="22749" xr:uid="{F2A4B3DA-A198-4D9A-ABA0-73BF1E8466CF}"/>
    <cellStyle name="Normal 3 223 2 2 2 2" xfId="22750" xr:uid="{21B626E4-872F-4C10-9061-F529EABA6438}"/>
    <cellStyle name="Normal 3 223 2 2 2 2 2" xfId="22751" xr:uid="{D96C3B25-5072-44DA-BE51-24ACAB372D85}"/>
    <cellStyle name="Normal 3 223 2 2 2 3" xfId="22752" xr:uid="{B90B199B-F864-4FCF-B8BE-BA68E4CE7545}"/>
    <cellStyle name="Normal 3 223 2 2 3" xfId="22753" xr:uid="{337777E6-7B2E-4FC5-B7B8-6CF4D85CE9E0}"/>
    <cellStyle name="Normal 3 223 2 2 3 2" xfId="22754" xr:uid="{2C457E23-E3F7-4866-A714-794DD615B7D3}"/>
    <cellStyle name="Normal 3 223 2 2 3 2 2" xfId="22755" xr:uid="{C3C7E5D9-AEAD-4510-A601-4345AA8454CA}"/>
    <cellStyle name="Normal 3 223 2 2 3 3" xfId="22756" xr:uid="{CCD2FFCA-5B81-4E38-A06C-665ABF64E0A9}"/>
    <cellStyle name="Normal 3 223 2 2 4" xfId="22757" xr:uid="{123C2DA7-8B05-4025-BBD7-B940E28C4893}"/>
    <cellStyle name="Normal 3 223 2 2 4 2" xfId="22758" xr:uid="{C9CC7D19-77D0-416F-8ED5-A25E27E5B865}"/>
    <cellStyle name="Normal 3 223 2 2 5" xfId="22759" xr:uid="{30F2B519-2195-4F3E-9DBF-C7044D41572F}"/>
    <cellStyle name="Normal 3 223 2 3" xfId="22760" xr:uid="{DED0D90B-C94A-4715-80A4-A13742E32FF9}"/>
    <cellStyle name="Normal 3 223 2 3 2" xfId="22761" xr:uid="{501DE18E-EE7B-4CDE-BC67-86FAE4F16275}"/>
    <cellStyle name="Normal 3 223 2 3 2 2" xfId="22762" xr:uid="{09EEDA61-E64B-4FEA-A9CF-F5BF7B568893}"/>
    <cellStyle name="Normal 3 223 2 3 2 2 2" xfId="22763" xr:uid="{494DE396-54E2-4D25-B129-393BFE271049}"/>
    <cellStyle name="Normal 3 223 2 3 2 3" xfId="22764" xr:uid="{F9A7854D-5F6A-4644-A871-49289BF5CE25}"/>
    <cellStyle name="Normal 3 223 2 3 3" xfId="22765" xr:uid="{16F5E1A3-AD97-4779-B67D-6F32E8DBB786}"/>
    <cellStyle name="Normal 3 223 2 3 3 2" xfId="22766" xr:uid="{A262EC3E-4832-4A2B-80DF-54275B764579}"/>
    <cellStyle name="Normal 3 223 2 3 3 2 2" xfId="22767" xr:uid="{9D703433-95B1-4CFB-9E5E-EFBF52FE1B02}"/>
    <cellStyle name="Normal 3 223 2 3 3 3" xfId="22768" xr:uid="{B5468829-6F0A-4162-A686-9D1A97F4FE10}"/>
    <cellStyle name="Normal 3 223 2 3 4" xfId="22769" xr:uid="{843A3C72-0C92-451D-B83B-BAA3D5A10473}"/>
    <cellStyle name="Normal 3 223 2 3 4 2" xfId="22770" xr:uid="{D0F076BF-DBA1-4E99-8388-E52E62E706A5}"/>
    <cellStyle name="Normal 3 223 2 3 5" xfId="22771" xr:uid="{D99DCF6B-D1D6-43D8-8943-A27EA7E39A4D}"/>
    <cellStyle name="Normal 3 223 2 4" xfId="22772" xr:uid="{552D564E-E4C5-4EC4-8A9F-D0657973B092}"/>
    <cellStyle name="Normal 3 223 2 4 2" xfId="22773" xr:uid="{26CDFD00-51EB-422A-970B-67C2D0D63E39}"/>
    <cellStyle name="Normal 3 223 2 4 2 2" xfId="22774" xr:uid="{75DE50F5-38D2-478C-93E8-16739C944EF6}"/>
    <cellStyle name="Normal 3 223 2 4 2 2 2" xfId="22775" xr:uid="{C290D5E5-FCE5-4617-A72A-5269DA4380F3}"/>
    <cellStyle name="Normal 3 223 2 4 2 3" xfId="22776" xr:uid="{76F058BE-A01A-4AD4-982E-12616693459D}"/>
    <cellStyle name="Normal 3 223 2 4 3" xfId="22777" xr:uid="{F0062BAA-F147-47BA-96C5-44E5068D611B}"/>
    <cellStyle name="Normal 3 223 2 4 3 2" xfId="22778" xr:uid="{F7196698-C853-443E-95E8-3D1B8C8B70CB}"/>
    <cellStyle name="Normal 3 223 2 4 3 2 2" xfId="22779" xr:uid="{653D1A4D-7501-4F40-93CC-CE68081A2C30}"/>
    <cellStyle name="Normal 3 223 2 4 3 3" xfId="22780" xr:uid="{E528E29D-21E5-41D0-99FF-3F152C30E1B9}"/>
    <cellStyle name="Normal 3 223 2 4 4" xfId="22781" xr:uid="{40CC3A0C-059E-485D-BCC8-F16D5A2641A5}"/>
    <cellStyle name="Normal 3 223 2 4 4 2" xfId="22782" xr:uid="{4BBB0685-5724-49FF-998C-0C8B67ECAD71}"/>
    <cellStyle name="Normal 3 223 2 4 5" xfId="22783" xr:uid="{C58C0ADD-BA59-4287-9258-1D3CFD38CEE2}"/>
    <cellStyle name="Normal 3 223 2 5" xfId="22784" xr:uid="{62377029-CA2A-48BF-B88E-BCCCE5009574}"/>
    <cellStyle name="Normal 3 223 2 5 2" xfId="22785" xr:uid="{4CE920BF-ACA5-40D3-858E-29A527BD69C9}"/>
    <cellStyle name="Normal 3 223 2 5 2 2" xfId="22786" xr:uid="{E1123FBB-D048-4806-95DE-11E396F70C18}"/>
    <cellStyle name="Normal 3 223 2 5 3" xfId="22787" xr:uid="{B2D34B33-600E-4F69-917A-9CE80CCDF06B}"/>
    <cellStyle name="Normal 3 223 2 6" xfId="22788" xr:uid="{1B4BDE06-B707-463C-A28C-863AA0D9ABAD}"/>
    <cellStyle name="Normal 3 223 2 6 2" xfId="22789" xr:uid="{6971533B-E10B-478A-8F01-7C318C974BE1}"/>
    <cellStyle name="Normal 3 223 2 6 2 2" xfId="22790" xr:uid="{B063DDD7-C4BE-41B2-ABAA-4976A88374BF}"/>
    <cellStyle name="Normal 3 223 2 6 3" xfId="22791" xr:uid="{526FD676-C8FC-464B-96A6-938F33E3A5C0}"/>
    <cellStyle name="Normal 3 223 2 7" xfId="22792" xr:uid="{DC55D9DE-F9C3-4610-9E1D-26226519000F}"/>
    <cellStyle name="Normal 3 223 2 7 2" xfId="22793" xr:uid="{1ECB77B5-3FC8-4596-AAEB-FD7590A2D226}"/>
    <cellStyle name="Normal 3 223 2 8" xfId="22794" xr:uid="{93929172-72E6-49B4-9CA4-BA207F60BD36}"/>
    <cellStyle name="Normal 3 223 2_15NS" xfId="22795" xr:uid="{12F5F807-F35D-4B08-9A66-289039CF53CD}"/>
    <cellStyle name="Normal 3 223 3" xfId="22796" xr:uid="{CE78E42E-EC4E-4F83-A68D-48FD895B5232}"/>
    <cellStyle name="Normal 3 223 3 2" xfId="22797" xr:uid="{F00E759C-366A-4B4F-83C8-655CA457D458}"/>
    <cellStyle name="Normal 3 223 3 2 2" xfId="22798" xr:uid="{48BCC2A9-B2E2-4AEB-98C2-C81927347BC8}"/>
    <cellStyle name="Normal 3 223 3 2 2 2" xfId="22799" xr:uid="{026D9427-E395-4A7A-872B-45B01E68199C}"/>
    <cellStyle name="Normal 3 223 3 2 3" xfId="22800" xr:uid="{94F5B559-A4CE-48BC-8863-FF9BB5F62940}"/>
    <cellStyle name="Normal 3 223 3 3" xfId="22801" xr:uid="{B12CB8D6-1202-41E8-967A-18FADFA57AFA}"/>
    <cellStyle name="Normal 3 223 3 3 2" xfId="22802" xr:uid="{78F51FA7-7FC7-4637-BF3C-363E39D2D50C}"/>
    <cellStyle name="Normal 3 223 3 3 2 2" xfId="22803" xr:uid="{01AAB671-0D89-4750-8A81-39A558EBDEAE}"/>
    <cellStyle name="Normal 3 223 3 3 3" xfId="22804" xr:uid="{5F991067-4A24-4B32-A0DF-90C1B86503CA}"/>
    <cellStyle name="Normal 3 223 3 4" xfId="22805" xr:uid="{4308036D-AEE3-4546-AB81-86D7581F7DA6}"/>
    <cellStyle name="Normal 3 223 3 4 2" xfId="22806" xr:uid="{42D4696B-F461-4A6A-B567-1D90D1D9F134}"/>
    <cellStyle name="Normal 3 223 3 5" xfId="22807" xr:uid="{C10CD233-191D-482E-8E53-DBFE9AB4D2CE}"/>
    <cellStyle name="Normal 3 223 4" xfId="22808" xr:uid="{B7AF69E5-153E-45D1-AC07-6B626FBBA465}"/>
    <cellStyle name="Normal 3 223 4 2" xfId="22809" xr:uid="{64CEB40A-8DF5-488F-B6BA-6F6F306C813B}"/>
    <cellStyle name="Normal 3 223 4 2 2" xfId="22810" xr:uid="{31A56247-004D-4374-B8A9-F5D8120BBC58}"/>
    <cellStyle name="Normal 3 223 4 2 2 2" xfId="22811" xr:uid="{5251F3FF-4A9A-4F6F-A5F5-BF55ACA28227}"/>
    <cellStyle name="Normal 3 223 4 2 3" xfId="22812" xr:uid="{29E4F17B-7DA1-427D-A03F-A0DBAD5F710F}"/>
    <cellStyle name="Normal 3 223 4 3" xfId="22813" xr:uid="{93C49D1D-0470-4731-9A55-3D9C97237FE2}"/>
    <cellStyle name="Normal 3 223 4 3 2" xfId="22814" xr:uid="{CCCA78B3-7FB7-46D1-8C5E-6329484C3B8F}"/>
    <cellStyle name="Normal 3 223 4 3 2 2" xfId="22815" xr:uid="{C5F029DF-11AD-4F24-894D-A76A3837559E}"/>
    <cellStyle name="Normal 3 223 4 3 3" xfId="22816" xr:uid="{CB2AC44A-2DC1-4E9D-9703-387963FBD263}"/>
    <cellStyle name="Normal 3 223 4 4" xfId="22817" xr:uid="{832B97B2-0BF2-4ABC-A82F-999E037A2703}"/>
    <cellStyle name="Normal 3 223 4 4 2" xfId="22818" xr:uid="{605FF2C1-0C24-4639-B61D-AC17C8E598E9}"/>
    <cellStyle name="Normal 3 223 4 5" xfId="22819" xr:uid="{BEB87813-C98A-44A2-9C38-178D404D2FA8}"/>
    <cellStyle name="Normal 3 223 5" xfId="22820" xr:uid="{E99C631F-9318-41E0-8F38-7A169F825FA2}"/>
    <cellStyle name="Normal 3 223 5 2" xfId="22821" xr:uid="{6246EC42-2E1E-479A-A203-0E0B1AA9E52A}"/>
    <cellStyle name="Normal 3 223 5 2 2" xfId="22822" xr:uid="{189E050D-3CBB-4B89-886D-AD7357CE7410}"/>
    <cellStyle name="Normal 3 223 5 2 2 2" xfId="22823" xr:uid="{0BD7E513-17F0-48E3-A367-209EFFA331DE}"/>
    <cellStyle name="Normal 3 223 5 2 3" xfId="22824" xr:uid="{188C1776-0668-48C6-A502-D93873D1DF7F}"/>
    <cellStyle name="Normal 3 223 5 3" xfId="22825" xr:uid="{1C4D4F41-EA97-4040-B0DD-DFB8138B6EC3}"/>
    <cellStyle name="Normal 3 223 5 3 2" xfId="22826" xr:uid="{E456A6F1-4FC0-42CB-BC7C-D1F14AAFBF88}"/>
    <cellStyle name="Normal 3 223 5 3 2 2" xfId="22827" xr:uid="{29C178DF-5A04-4093-83E8-88EDBCB614B2}"/>
    <cellStyle name="Normal 3 223 5 3 3" xfId="22828" xr:uid="{171BCBAC-583F-4BCC-B312-3F2A03B3F4AD}"/>
    <cellStyle name="Normal 3 223 5 4" xfId="22829" xr:uid="{570D3896-6201-4CF0-BDAA-156AD29346F7}"/>
    <cellStyle name="Normal 3 223 5 4 2" xfId="22830" xr:uid="{9BF9F86D-4A99-4B63-AC33-1770E16AD91A}"/>
    <cellStyle name="Normal 3 223 5 5" xfId="22831" xr:uid="{FCDD2C7B-0E1D-466F-B6BB-14B07E876EBB}"/>
    <cellStyle name="Normal 3 223 6" xfId="22832" xr:uid="{A766E20C-058E-44D1-B077-C638778E19B4}"/>
    <cellStyle name="Normal 3 223 6 2" xfId="22833" xr:uid="{9C4013AE-A3EB-4F76-A8DE-6B297778C7B1}"/>
    <cellStyle name="Normal 3 223 6 2 2" xfId="22834" xr:uid="{A9F46B98-65E3-4977-BC6E-CD1F88E768E4}"/>
    <cellStyle name="Normal 3 223 6 3" xfId="22835" xr:uid="{E8CA9308-72DB-4289-B623-98943ED9A2AC}"/>
    <cellStyle name="Normal 3 223 7" xfId="22836" xr:uid="{4C9F0AC0-56F6-42CC-9166-A7070FB02F23}"/>
    <cellStyle name="Normal 3 223 7 2" xfId="22837" xr:uid="{D9C2BB3B-0879-486B-A33D-EEF144967036}"/>
    <cellStyle name="Normal 3 223 7 2 2" xfId="22838" xr:uid="{03240C78-3049-48AA-A5D6-77C65A30490D}"/>
    <cellStyle name="Normal 3 223 7 3" xfId="22839" xr:uid="{3AF894DF-0558-4C18-9845-E6F558CDD742}"/>
    <cellStyle name="Normal 3 223 8" xfId="22840" xr:uid="{CA20A1DF-77B9-4129-85F3-4437340ACEA6}"/>
    <cellStyle name="Normal 3 223 8 2" xfId="22841" xr:uid="{BA33F076-8F83-4887-BA14-6EBA285399F8}"/>
    <cellStyle name="Normal 3 223 9" xfId="22842" xr:uid="{C08E9F60-6B83-408C-BB89-79E96FA6DD29}"/>
    <cellStyle name="Normal 3 223_05DS" xfId="22843" xr:uid="{6C3A4A15-9C31-4ABC-9C67-670EC6E8CDCE}"/>
    <cellStyle name="Normal 3 224" xfId="22844" xr:uid="{06759A32-359A-4210-AE89-B351954BD910}"/>
    <cellStyle name="Normal 3 224 2" xfId="22845" xr:uid="{D94B621D-F9C6-437A-AE0D-46C3CC0EEEC8}"/>
    <cellStyle name="Normal 3 224 2 2" xfId="22846" xr:uid="{0116B87B-C8ED-4094-A8C8-17ECF22913F2}"/>
    <cellStyle name="Normal 3 224 2 2 2" xfId="22847" xr:uid="{EA808D10-A746-4B92-891F-6674D4B7696D}"/>
    <cellStyle name="Normal 3 224 2 2 2 2" xfId="22848" xr:uid="{E248F1D8-23FA-4C2B-8211-D314896B8E5E}"/>
    <cellStyle name="Normal 3 224 2 2 2 2 2" xfId="22849" xr:uid="{1D76D205-B36D-4BE4-9AAC-7D1E2281B7E0}"/>
    <cellStyle name="Normal 3 224 2 2 2 3" xfId="22850" xr:uid="{10B21DC6-B025-43E8-B83A-22A9BA1D84E8}"/>
    <cellStyle name="Normal 3 224 2 2 3" xfId="22851" xr:uid="{A6B55C43-923A-4B99-8DCB-8D50CEBA1C8B}"/>
    <cellStyle name="Normal 3 224 2 2 3 2" xfId="22852" xr:uid="{827014BC-F6A6-4729-8793-21693F220CE0}"/>
    <cellStyle name="Normal 3 224 2 2 3 2 2" xfId="22853" xr:uid="{A85AE2AC-D058-4F8B-9421-AC00CB96A880}"/>
    <cellStyle name="Normal 3 224 2 2 3 3" xfId="22854" xr:uid="{58CB1BF7-2055-4900-B993-AC561ED76A3B}"/>
    <cellStyle name="Normal 3 224 2 2 4" xfId="22855" xr:uid="{390409D2-8C88-487F-93B3-CAFD89DC0526}"/>
    <cellStyle name="Normal 3 224 2 2 4 2" xfId="22856" xr:uid="{91AEF9B2-F6AC-44FF-B3A9-606F5F8A9F58}"/>
    <cellStyle name="Normal 3 224 2 2 5" xfId="22857" xr:uid="{7D889611-F204-4593-B3C6-AA835D1329CD}"/>
    <cellStyle name="Normal 3 224 2 3" xfId="22858" xr:uid="{ACF1ECE4-18F3-434F-83B3-1267FA8750A3}"/>
    <cellStyle name="Normal 3 224 2 3 2" xfId="22859" xr:uid="{AADD2402-C6E4-4815-BD22-4DEB9FCABC5B}"/>
    <cellStyle name="Normal 3 224 2 3 2 2" xfId="22860" xr:uid="{DF0F1645-B230-4BFE-9062-1A3A8F29FAFD}"/>
    <cellStyle name="Normal 3 224 2 3 2 2 2" xfId="22861" xr:uid="{9F66A70B-7192-44D6-8D4D-5DFCCF676342}"/>
    <cellStyle name="Normal 3 224 2 3 2 3" xfId="22862" xr:uid="{E99EBBA2-D220-4A12-9ECA-D035E10A86D5}"/>
    <cellStyle name="Normal 3 224 2 3 3" xfId="22863" xr:uid="{A39D6523-3A58-4CD9-9E9B-7DCFDF1919CC}"/>
    <cellStyle name="Normal 3 224 2 3 3 2" xfId="22864" xr:uid="{052ACCB4-19A9-40F6-9B36-F1D2B961136D}"/>
    <cellStyle name="Normal 3 224 2 3 3 2 2" xfId="22865" xr:uid="{0B351ED0-F694-42CC-AF7C-3DAF4652671C}"/>
    <cellStyle name="Normal 3 224 2 3 3 3" xfId="22866" xr:uid="{F1960586-2424-4EAF-97DF-D0658EEAB177}"/>
    <cellStyle name="Normal 3 224 2 3 4" xfId="22867" xr:uid="{D5CF961C-9E84-47B8-8974-340B956E1BCA}"/>
    <cellStyle name="Normal 3 224 2 3 4 2" xfId="22868" xr:uid="{DE06AC2C-C2B7-466F-98E8-EFF1CB6DC764}"/>
    <cellStyle name="Normal 3 224 2 3 5" xfId="22869" xr:uid="{5C53F7B5-05E0-4329-BAA0-30C6A6FD3CEC}"/>
    <cellStyle name="Normal 3 224 2 4" xfId="22870" xr:uid="{A63209BB-2907-4FDC-8DA6-93925264B39D}"/>
    <cellStyle name="Normal 3 224 2 4 2" xfId="22871" xr:uid="{1ADADF09-6F8C-4641-A392-585A94DAF622}"/>
    <cellStyle name="Normal 3 224 2 4 2 2" xfId="22872" xr:uid="{7F6DB1D8-3CE7-4564-8876-E5A6E5ED92DF}"/>
    <cellStyle name="Normal 3 224 2 4 2 2 2" xfId="22873" xr:uid="{0051A438-C2CF-4554-ACDA-86422446823C}"/>
    <cellStyle name="Normal 3 224 2 4 2 3" xfId="22874" xr:uid="{905C718F-3183-480A-ACB9-211A85BC9EA1}"/>
    <cellStyle name="Normal 3 224 2 4 3" xfId="22875" xr:uid="{C2B7F135-A7B3-417E-993D-13A7BF647E3E}"/>
    <cellStyle name="Normal 3 224 2 4 3 2" xfId="22876" xr:uid="{A8D8F97E-01A5-4738-A5F4-29B2447A1E91}"/>
    <cellStyle name="Normal 3 224 2 4 3 2 2" xfId="22877" xr:uid="{16C1082F-4046-4EBB-8D1D-8D03363DD7E8}"/>
    <cellStyle name="Normal 3 224 2 4 3 3" xfId="22878" xr:uid="{54AE19DA-C080-42A2-B146-55B5D5FF6437}"/>
    <cellStyle name="Normal 3 224 2 4 4" xfId="22879" xr:uid="{89D4B8B1-4CD4-46A6-9DC3-C862F5888BB5}"/>
    <cellStyle name="Normal 3 224 2 4 4 2" xfId="22880" xr:uid="{EE79BC06-79BA-40C2-9F1A-52067B9E1EC1}"/>
    <cellStyle name="Normal 3 224 2 4 5" xfId="22881" xr:uid="{AB5A61A0-0D7C-4F63-AB36-187F4B8A74BD}"/>
    <cellStyle name="Normal 3 224 2 5" xfId="22882" xr:uid="{837C5D5D-2F05-4535-8A74-68BF0B178388}"/>
    <cellStyle name="Normal 3 224 2 5 2" xfId="22883" xr:uid="{278DC7CF-E31E-40E1-8B73-41E5A445D2BE}"/>
    <cellStyle name="Normal 3 224 2 5 2 2" xfId="22884" xr:uid="{698E7AD5-4A47-4F77-8929-89ECF401B53C}"/>
    <cellStyle name="Normal 3 224 2 5 3" xfId="22885" xr:uid="{B9D9C729-034B-49B1-9049-573D93FDD341}"/>
    <cellStyle name="Normal 3 224 2 6" xfId="22886" xr:uid="{AE3A9262-03C8-4583-8DC2-F5DDD08A4B58}"/>
    <cellStyle name="Normal 3 224 2 6 2" xfId="22887" xr:uid="{33FC143A-A988-45B6-836A-56826FCAA9E7}"/>
    <cellStyle name="Normal 3 224 2 6 2 2" xfId="22888" xr:uid="{9F6F1AC1-2D12-443B-A37B-6C5ECC435598}"/>
    <cellStyle name="Normal 3 224 2 6 3" xfId="22889" xr:uid="{2DC3FFEE-88B6-4390-8DB2-9209DCDFA35A}"/>
    <cellStyle name="Normal 3 224 2 7" xfId="22890" xr:uid="{5EF4F61D-4E1B-47F4-97C0-B91BA17DF7A2}"/>
    <cellStyle name="Normal 3 224 2 7 2" xfId="22891" xr:uid="{7BD02596-E6C7-4762-9CE2-1EC7806CAED7}"/>
    <cellStyle name="Normal 3 224 2 8" xfId="22892" xr:uid="{D7445193-A6D2-43BB-A764-10B96CE2C5E6}"/>
    <cellStyle name="Normal 3 224 2_15NS" xfId="22893" xr:uid="{7972B139-3231-421F-B6EE-6D3310AE7087}"/>
    <cellStyle name="Normal 3 224 3" xfId="22894" xr:uid="{E10C0304-E841-441F-9DCF-B6A3B604584C}"/>
    <cellStyle name="Normal 3 224 3 2" xfId="22895" xr:uid="{24141C6C-4525-4B89-A6FE-B22991EE64E4}"/>
    <cellStyle name="Normal 3 224 3 2 2" xfId="22896" xr:uid="{CE64E28F-918D-495A-93B2-108DBF5D8E20}"/>
    <cellStyle name="Normal 3 224 3 2 2 2" xfId="22897" xr:uid="{579B5985-CE5A-4841-A1E7-EA7565763735}"/>
    <cellStyle name="Normal 3 224 3 2 3" xfId="22898" xr:uid="{8C07EFCF-AB8C-4297-BC71-96A67CFF6BAF}"/>
    <cellStyle name="Normal 3 224 3 3" xfId="22899" xr:uid="{BD8307DD-0B87-4974-9979-AA7CE5FE02B7}"/>
    <cellStyle name="Normal 3 224 3 3 2" xfId="22900" xr:uid="{5A8043F8-FBE5-484E-A88E-86D5AA2FE261}"/>
    <cellStyle name="Normal 3 224 3 3 2 2" xfId="22901" xr:uid="{B3FFD4C0-01F4-4364-B9D9-6D50D672B18C}"/>
    <cellStyle name="Normal 3 224 3 3 3" xfId="22902" xr:uid="{50855CC2-464F-45F2-ACF1-6A2E1F71EE6F}"/>
    <cellStyle name="Normal 3 224 3 4" xfId="22903" xr:uid="{141F6F17-085F-4BA6-802B-4B4644580F20}"/>
    <cellStyle name="Normal 3 224 3 4 2" xfId="22904" xr:uid="{560D6DC7-6960-4A3A-A9B6-38C3C87F3CF3}"/>
    <cellStyle name="Normal 3 224 3 5" xfId="22905" xr:uid="{6DDBC3EA-FA95-4252-9F63-CAB068885C62}"/>
    <cellStyle name="Normal 3 224 4" xfId="22906" xr:uid="{ED52EBB7-78C0-44AA-B066-72B9A87970DD}"/>
    <cellStyle name="Normal 3 224 4 2" xfId="22907" xr:uid="{A05472AC-2315-4977-8010-7A53D5E3EE14}"/>
    <cellStyle name="Normal 3 224 4 2 2" xfId="22908" xr:uid="{4147A937-3F4E-40D5-9CA6-ABE93EF5EA12}"/>
    <cellStyle name="Normal 3 224 4 2 2 2" xfId="22909" xr:uid="{4D121F28-7883-4F2E-9C31-BEFC89675B7B}"/>
    <cellStyle name="Normal 3 224 4 2 3" xfId="22910" xr:uid="{75DF19FE-E737-49F0-AFE3-B1571403507D}"/>
    <cellStyle name="Normal 3 224 4 3" xfId="22911" xr:uid="{C19C6905-222A-4713-9841-E80F90B31D09}"/>
    <cellStyle name="Normal 3 224 4 3 2" xfId="22912" xr:uid="{9A910C00-D365-48AF-9BE8-B72D5F3B6F4C}"/>
    <cellStyle name="Normal 3 224 4 3 2 2" xfId="22913" xr:uid="{55B56BAD-63D6-4E44-B3AF-E0654CAFB0B7}"/>
    <cellStyle name="Normal 3 224 4 3 3" xfId="22914" xr:uid="{90BFBFBA-2DC3-4FEB-81A1-5B3B056AF51B}"/>
    <cellStyle name="Normal 3 224 4 4" xfId="22915" xr:uid="{2BB0C6D1-ED70-44D4-A073-EE58AA728DC0}"/>
    <cellStyle name="Normal 3 224 4 4 2" xfId="22916" xr:uid="{136E6E5C-750A-45E9-830C-B3D567B643EB}"/>
    <cellStyle name="Normal 3 224 4 5" xfId="22917" xr:uid="{17A56D39-12F5-481E-87EF-68485CB8F8E1}"/>
    <cellStyle name="Normal 3 224 5" xfId="22918" xr:uid="{89754A73-DCCB-4CD6-82FA-8579A50C115E}"/>
    <cellStyle name="Normal 3 224 5 2" xfId="22919" xr:uid="{5D62AD7F-6009-42BE-82B0-1221B9986C32}"/>
    <cellStyle name="Normal 3 224 5 2 2" xfId="22920" xr:uid="{F21B7503-70D3-4963-854F-FDA38F11B693}"/>
    <cellStyle name="Normal 3 224 5 2 2 2" xfId="22921" xr:uid="{4183F174-2BF3-4F32-9686-DF44B3271D30}"/>
    <cellStyle name="Normal 3 224 5 2 3" xfId="22922" xr:uid="{76A63D36-B703-4737-AC51-8FA6C1044E99}"/>
    <cellStyle name="Normal 3 224 5 3" xfId="22923" xr:uid="{620751B5-5CAF-4460-8FBD-EF452414938A}"/>
    <cellStyle name="Normal 3 224 5 3 2" xfId="22924" xr:uid="{32DD0737-474E-4DCE-ABD1-D32AEAB2B327}"/>
    <cellStyle name="Normal 3 224 5 3 2 2" xfId="22925" xr:uid="{276E6917-93A3-45E7-9C4C-45099842FD04}"/>
    <cellStyle name="Normal 3 224 5 3 3" xfId="22926" xr:uid="{067FDB7E-B447-4C8A-BF2D-1D1D9CFC6972}"/>
    <cellStyle name="Normal 3 224 5 4" xfId="22927" xr:uid="{B6DCD5DA-9CD3-481E-A0AB-B734BB8F688A}"/>
    <cellStyle name="Normal 3 224 5 4 2" xfId="22928" xr:uid="{7C9DD6D9-140D-4CE8-9DB7-0B2D7878BC50}"/>
    <cellStyle name="Normal 3 224 5 5" xfId="22929" xr:uid="{DCD3F6B1-F848-424F-9A08-DFAA05222143}"/>
    <cellStyle name="Normal 3 224 6" xfId="22930" xr:uid="{72D7766C-5E6B-464B-A1D7-5841FE2044B8}"/>
    <cellStyle name="Normal 3 224 6 2" xfId="22931" xr:uid="{4360890C-D896-4EE4-A281-68C8DB88094A}"/>
    <cellStyle name="Normal 3 224 6 2 2" xfId="22932" xr:uid="{1E8970F4-2E7C-4562-8953-ABFC56625D2D}"/>
    <cellStyle name="Normal 3 224 6 3" xfId="22933" xr:uid="{E68F81F4-A049-4C5D-AAD0-6BD66BC4689B}"/>
    <cellStyle name="Normal 3 224 7" xfId="22934" xr:uid="{1A94FF13-FBC9-4500-AF7C-D36DD364D6F6}"/>
    <cellStyle name="Normal 3 224 7 2" xfId="22935" xr:uid="{B03783B7-7780-42A1-B4C8-3B8648DD4FDA}"/>
    <cellStyle name="Normal 3 224 7 2 2" xfId="22936" xr:uid="{4A63ACB1-0481-4F94-A883-BF9C9F58742D}"/>
    <cellStyle name="Normal 3 224 7 3" xfId="22937" xr:uid="{7B47D496-3D60-4468-A8C8-F46BE999664A}"/>
    <cellStyle name="Normal 3 224 8" xfId="22938" xr:uid="{10A6E854-9B2C-4224-9C79-7ECD66C1AB4D}"/>
    <cellStyle name="Normal 3 224 8 2" xfId="22939" xr:uid="{BFACEBA9-B22D-4978-AD92-DF4A3F6297C6}"/>
    <cellStyle name="Normal 3 224 9" xfId="22940" xr:uid="{D9F125C8-492F-48F8-86D3-A45AFE7BDB3C}"/>
    <cellStyle name="Normal 3 224_05DS" xfId="22941" xr:uid="{91E66E3B-A935-442C-8451-C725C91280D7}"/>
    <cellStyle name="Normal 3 225" xfId="22942" xr:uid="{EC051C74-11E5-4312-8A61-A4651123C0F1}"/>
    <cellStyle name="Normal 3 225 2" xfId="22943" xr:uid="{C4FF8853-D602-4998-978F-2C3D358F1208}"/>
    <cellStyle name="Normal 3 225 2 2" xfId="22944" xr:uid="{BAD41E18-90F6-4959-B2A6-9C28E8FC4F4F}"/>
    <cellStyle name="Normal 3 225 2 2 2" xfId="22945" xr:uid="{1D19A0BB-4B2D-4CCD-AE48-6A0F78B39274}"/>
    <cellStyle name="Normal 3 225 2 2 2 2" xfId="22946" xr:uid="{B2E93EBB-D7F7-4623-BDC2-994A8C34FCEB}"/>
    <cellStyle name="Normal 3 225 2 2 2 2 2" xfId="22947" xr:uid="{0695B7AC-B063-48A4-96BA-99C6D0884B43}"/>
    <cellStyle name="Normal 3 225 2 2 2 3" xfId="22948" xr:uid="{61267F6B-2A27-4481-95FB-71435DB270D4}"/>
    <cellStyle name="Normal 3 225 2 2 3" xfId="22949" xr:uid="{081A4861-D566-4EE7-A7C2-B157AC1981D6}"/>
    <cellStyle name="Normal 3 225 2 2 3 2" xfId="22950" xr:uid="{3590B81C-03FE-46E7-A570-CA39D62B8DCE}"/>
    <cellStyle name="Normal 3 225 2 2 3 2 2" xfId="22951" xr:uid="{1965498F-0F60-4E5D-8944-9C241CE4F806}"/>
    <cellStyle name="Normal 3 225 2 2 3 3" xfId="22952" xr:uid="{3541CCB5-5650-476E-BA64-476EF53104E2}"/>
    <cellStyle name="Normal 3 225 2 2 4" xfId="22953" xr:uid="{568AAC56-AA60-4773-920E-CB5AACEDAA72}"/>
    <cellStyle name="Normal 3 225 2 2 4 2" xfId="22954" xr:uid="{F40B87C2-A4E2-4A4A-A064-47D190A87445}"/>
    <cellStyle name="Normal 3 225 2 2 5" xfId="22955" xr:uid="{C2629DC7-09D7-46F5-8165-E2987F6FBC11}"/>
    <cellStyle name="Normal 3 225 2 3" xfId="22956" xr:uid="{B7F32205-0BB6-479D-9315-3F0083B974E8}"/>
    <cellStyle name="Normal 3 225 2 3 2" xfId="22957" xr:uid="{95A12060-AE6A-436E-A481-F3749E654076}"/>
    <cellStyle name="Normal 3 225 2 3 2 2" xfId="22958" xr:uid="{B50661B3-1055-4A71-A6BA-DA06D3E94CE6}"/>
    <cellStyle name="Normal 3 225 2 3 2 2 2" xfId="22959" xr:uid="{87790D64-C7DD-4832-A008-1C0E8386BF19}"/>
    <cellStyle name="Normal 3 225 2 3 2 3" xfId="22960" xr:uid="{22C87707-106E-4E05-A4E3-4B54FF9311B3}"/>
    <cellStyle name="Normal 3 225 2 3 3" xfId="22961" xr:uid="{812AAA23-C441-47C3-B0A6-5DC380902FB1}"/>
    <cellStyle name="Normal 3 225 2 3 3 2" xfId="22962" xr:uid="{0EC56E93-39C0-4890-A8BA-93991AFBBBE4}"/>
    <cellStyle name="Normal 3 225 2 3 3 2 2" xfId="22963" xr:uid="{7FAF6E56-8F43-4D1A-BC25-4E5BE6079F16}"/>
    <cellStyle name="Normal 3 225 2 3 3 3" xfId="22964" xr:uid="{3594417E-8ADA-42A2-A9D7-7F873432A72C}"/>
    <cellStyle name="Normal 3 225 2 3 4" xfId="22965" xr:uid="{F47D011F-F201-4501-8F14-06A2EDC2F934}"/>
    <cellStyle name="Normal 3 225 2 3 4 2" xfId="22966" xr:uid="{4A2782B9-F01B-40B6-BCDC-206B3D4A391D}"/>
    <cellStyle name="Normal 3 225 2 3 5" xfId="22967" xr:uid="{CD18E2CA-A988-4101-8285-8083B7AD5E87}"/>
    <cellStyle name="Normal 3 225 2 4" xfId="22968" xr:uid="{D108E1B2-F3A5-44C8-B595-02B8813AE344}"/>
    <cellStyle name="Normal 3 225 2 4 2" xfId="22969" xr:uid="{47944AE7-4A12-4D7D-88A5-A22891CA503A}"/>
    <cellStyle name="Normal 3 225 2 4 2 2" xfId="22970" xr:uid="{AA6F5474-6343-47C0-9660-7A79AC7E01C9}"/>
    <cellStyle name="Normal 3 225 2 4 2 2 2" xfId="22971" xr:uid="{8D80176D-CADC-4B56-AB14-EFB32D35D79A}"/>
    <cellStyle name="Normal 3 225 2 4 2 3" xfId="22972" xr:uid="{52571734-75BE-4A49-AA50-8F4822C07B39}"/>
    <cellStyle name="Normal 3 225 2 4 3" xfId="22973" xr:uid="{634BC8BB-9FCA-4D6E-8AAA-BE31F3971A34}"/>
    <cellStyle name="Normal 3 225 2 4 3 2" xfId="22974" xr:uid="{3382AC12-9F18-4FCF-8D5F-92F128B36913}"/>
    <cellStyle name="Normal 3 225 2 4 3 2 2" xfId="22975" xr:uid="{B4E312BF-A032-427A-88E9-E745E7D7E781}"/>
    <cellStyle name="Normal 3 225 2 4 3 3" xfId="22976" xr:uid="{F1AB662D-D7C6-4E22-9C40-DC31F3B6E095}"/>
    <cellStyle name="Normal 3 225 2 4 4" xfId="22977" xr:uid="{F3F871AF-CFEF-4A7F-8439-C4375EC9441A}"/>
    <cellStyle name="Normal 3 225 2 4 4 2" xfId="22978" xr:uid="{907F4485-0363-4783-86F5-C1E7F53244AE}"/>
    <cellStyle name="Normal 3 225 2 4 5" xfId="22979" xr:uid="{EDECF944-E6BB-446C-953E-F94C6C9B1EC0}"/>
    <cellStyle name="Normal 3 225 2 5" xfId="22980" xr:uid="{C579B8A4-394F-483F-B513-924CB0395702}"/>
    <cellStyle name="Normal 3 225 2 5 2" xfId="22981" xr:uid="{59804A41-2B49-4A10-98D2-1BB6DFC81CF5}"/>
    <cellStyle name="Normal 3 225 2 5 2 2" xfId="22982" xr:uid="{D97DAB54-9627-4474-A086-B36AAD30A66F}"/>
    <cellStyle name="Normal 3 225 2 5 3" xfId="22983" xr:uid="{386213DA-4C30-49DA-9333-21B686460547}"/>
    <cellStyle name="Normal 3 225 2 6" xfId="22984" xr:uid="{3F9913F6-E8EE-49ED-81B4-2B596FAAC686}"/>
    <cellStyle name="Normal 3 225 2 6 2" xfId="22985" xr:uid="{BA3485E4-9102-44E3-A163-FE5FA85F870D}"/>
    <cellStyle name="Normal 3 225 2 6 2 2" xfId="22986" xr:uid="{1D03C1E9-65ED-4AD3-A4F4-D6A7A7DD321D}"/>
    <cellStyle name="Normal 3 225 2 6 3" xfId="22987" xr:uid="{95EC2618-F3A3-4E98-9EBC-326BF50C6A09}"/>
    <cellStyle name="Normal 3 225 2 7" xfId="22988" xr:uid="{541920F2-DE40-406D-8C30-3145761544CB}"/>
    <cellStyle name="Normal 3 225 2 7 2" xfId="22989" xr:uid="{820E064B-3A50-4552-AE36-C4C9CD6871F3}"/>
    <cellStyle name="Normal 3 225 2 8" xfId="22990" xr:uid="{594F0AE2-FA1F-402D-B3CE-124132451BE4}"/>
    <cellStyle name="Normal 3 225 2_15NS" xfId="22991" xr:uid="{A3E8B31B-5EAB-4117-A8E2-8E2B72C3937E}"/>
    <cellStyle name="Normal 3 225 3" xfId="22992" xr:uid="{1F5D045E-CBAE-4C6F-89A1-C68FDAC4DA1D}"/>
    <cellStyle name="Normal 3 225 3 2" xfId="22993" xr:uid="{73A9482E-586D-46C4-9729-7143670DAE2F}"/>
    <cellStyle name="Normal 3 225 3 2 2" xfId="22994" xr:uid="{185BD5E1-76B1-497B-A8FD-98310DBE2224}"/>
    <cellStyle name="Normal 3 225 3 2 2 2" xfId="22995" xr:uid="{669AD800-EE00-4071-868A-097B8609F75F}"/>
    <cellStyle name="Normal 3 225 3 2 3" xfId="22996" xr:uid="{87EB1316-DD2B-4D57-A1FC-4F32A4C5DBED}"/>
    <cellStyle name="Normal 3 225 3 3" xfId="22997" xr:uid="{394691A8-4407-4AC9-BBC6-BA1C288002DA}"/>
    <cellStyle name="Normal 3 225 3 3 2" xfId="22998" xr:uid="{8F63874B-12EE-4E6F-9F56-E2E7753B0A82}"/>
    <cellStyle name="Normal 3 225 3 3 2 2" xfId="22999" xr:uid="{BB419D43-DC43-4B76-806F-0D4AC2D10DD0}"/>
    <cellStyle name="Normal 3 225 3 3 3" xfId="23000" xr:uid="{4C21B32C-C412-4A39-BCD5-EE7CA9F5D539}"/>
    <cellStyle name="Normal 3 225 3 4" xfId="23001" xr:uid="{61E4082F-FCF4-4568-90B7-E1D28A639053}"/>
    <cellStyle name="Normal 3 225 3 4 2" xfId="23002" xr:uid="{34635849-3D3C-40D2-A90F-D0509AE58992}"/>
    <cellStyle name="Normal 3 225 3 5" xfId="23003" xr:uid="{2C6D4594-9DB3-4051-943F-8171B81096DF}"/>
    <cellStyle name="Normal 3 225 4" xfId="23004" xr:uid="{246D55F1-2E21-4F95-92B6-6633B4DD2EE7}"/>
    <cellStyle name="Normal 3 225 4 2" xfId="23005" xr:uid="{E9302AC1-10AC-4328-B6D4-81D177186505}"/>
    <cellStyle name="Normal 3 225 4 2 2" xfId="23006" xr:uid="{A030EB36-58D7-41FC-BBA7-67A8D295DD11}"/>
    <cellStyle name="Normal 3 225 4 2 2 2" xfId="23007" xr:uid="{288732CD-CC94-4A46-A136-D3524581AB69}"/>
    <cellStyle name="Normal 3 225 4 2 3" xfId="23008" xr:uid="{C559D41B-9BC3-4539-9C83-27C9B76E9DB1}"/>
    <cellStyle name="Normal 3 225 4 3" xfId="23009" xr:uid="{1B2CB68A-3A90-4912-9AA5-2F6262437197}"/>
    <cellStyle name="Normal 3 225 4 3 2" xfId="23010" xr:uid="{DC7AC55F-7961-4D2C-9470-3A6F1370C0A5}"/>
    <cellStyle name="Normal 3 225 4 3 2 2" xfId="23011" xr:uid="{A32AA697-A47D-479E-BE92-81F0B22833D3}"/>
    <cellStyle name="Normal 3 225 4 3 3" xfId="23012" xr:uid="{BE6BC12B-C90F-434F-90FA-128C055C37FD}"/>
    <cellStyle name="Normal 3 225 4 4" xfId="23013" xr:uid="{BA00D53D-854D-4236-85CB-0B643B0250FE}"/>
    <cellStyle name="Normal 3 225 4 4 2" xfId="23014" xr:uid="{4F3C0A05-1E47-43DF-B061-EF9946D6BCBF}"/>
    <cellStyle name="Normal 3 225 4 5" xfId="23015" xr:uid="{BA9509CB-261C-42A8-8F49-1740AD7DCD46}"/>
    <cellStyle name="Normal 3 225 5" xfId="23016" xr:uid="{F03CF7A3-D676-43B1-97CB-473642689ADF}"/>
    <cellStyle name="Normal 3 225 5 2" xfId="23017" xr:uid="{BCB6618C-C603-421B-96DB-FE47A0198D1E}"/>
    <cellStyle name="Normal 3 225 5 2 2" xfId="23018" xr:uid="{D0660560-92D8-4898-8624-7DD99AB75C7C}"/>
    <cellStyle name="Normal 3 225 5 2 2 2" xfId="23019" xr:uid="{E1ADCAB0-33D0-4D7F-AD0F-45EF7A44473B}"/>
    <cellStyle name="Normal 3 225 5 2 3" xfId="23020" xr:uid="{41F09B7E-7730-42B3-9ED7-7FD8E6CE87CA}"/>
    <cellStyle name="Normal 3 225 5 3" xfId="23021" xr:uid="{858D987E-5893-4A38-90A9-701C349D4574}"/>
    <cellStyle name="Normal 3 225 5 3 2" xfId="23022" xr:uid="{BD62E62E-BE86-48F1-AAB3-9C03665EDC06}"/>
    <cellStyle name="Normal 3 225 5 3 2 2" xfId="23023" xr:uid="{C608A576-361C-47DC-82A2-2A14822EEACC}"/>
    <cellStyle name="Normal 3 225 5 3 3" xfId="23024" xr:uid="{E4497673-CEA8-408D-A2ED-C0B86E410513}"/>
    <cellStyle name="Normal 3 225 5 4" xfId="23025" xr:uid="{15ED19E9-5A25-434A-B883-AFB35B023D80}"/>
    <cellStyle name="Normal 3 225 5 4 2" xfId="23026" xr:uid="{D2C6F65E-571B-4A36-9B22-C874ADFD8133}"/>
    <cellStyle name="Normal 3 225 5 5" xfId="23027" xr:uid="{24724F35-34C0-484B-AF50-CDAF5A7B5468}"/>
    <cellStyle name="Normal 3 225 6" xfId="23028" xr:uid="{C16DD9C7-56E6-4ADE-8540-56EE9DAA76D3}"/>
    <cellStyle name="Normal 3 225 6 2" xfId="23029" xr:uid="{CBE62063-6AF0-4F9B-B353-C077C3B9147D}"/>
    <cellStyle name="Normal 3 225 6 2 2" xfId="23030" xr:uid="{9F60F3B1-C523-416F-8432-0450AABB424A}"/>
    <cellStyle name="Normal 3 225 6 3" xfId="23031" xr:uid="{8FC54945-972B-481A-99DB-4D575EDD7DE3}"/>
    <cellStyle name="Normal 3 225 7" xfId="23032" xr:uid="{5FACBD7C-F1DA-4A92-91ED-7C79DD13FC38}"/>
    <cellStyle name="Normal 3 225 7 2" xfId="23033" xr:uid="{11D6F298-B6C6-4ECE-B9F1-747136A3D479}"/>
    <cellStyle name="Normal 3 225 7 2 2" xfId="23034" xr:uid="{3FEAB561-801D-469E-880E-DE60E892D184}"/>
    <cellStyle name="Normal 3 225 7 3" xfId="23035" xr:uid="{0A5B6B83-9DAD-43A4-944A-866A25180515}"/>
    <cellStyle name="Normal 3 225 8" xfId="23036" xr:uid="{4B2546C2-44AB-43EF-B481-8547F30676D3}"/>
    <cellStyle name="Normal 3 225 8 2" xfId="23037" xr:uid="{2A104ADC-5DE0-40BE-B9F6-F5B19D0CF570}"/>
    <cellStyle name="Normal 3 225 9" xfId="23038" xr:uid="{E3420D83-4808-403A-A428-47E03BCA5769}"/>
    <cellStyle name="Normal 3 225_05DS" xfId="23039" xr:uid="{F35AC922-183F-4A03-B671-859AA91ACF75}"/>
    <cellStyle name="Normal 3 226" xfId="23040" xr:uid="{BEC69C7C-E623-4EC7-A6C7-B2131F31F4DF}"/>
    <cellStyle name="Normal 3 226 2" xfId="23041" xr:uid="{BB539EC0-9FE1-44D6-8344-EB793CE902CE}"/>
    <cellStyle name="Normal 3 226 2 2" xfId="23042" xr:uid="{B8296CD8-1912-4AF9-9F85-C25931FDF367}"/>
    <cellStyle name="Normal 3 226 2 2 2" xfId="23043" xr:uid="{24A1667D-49D5-4CD5-9F22-D4953CBCF43D}"/>
    <cellStyle name="Normal 3 226 2 2 2 2" xfId="23044" xr:uid="{29222416-A628-4B3D-A826-385528A33FE0}"/>
    <cellStyle name="Normal 3 226 2 2 2 2 2" xfId="23045" xr:uid="{AAF31B53-187F-4111-9809-91D958B6D94B}"/>
    <cellStyle name="Normal 3 226 2 2 2 3" xfId="23046" xr:uid="{A9ED33B2-5B73-4DAC-837B-6A17FD6F6A91}"/>
    <cellStyle name="Normal 3 226 2 2 3" xfId="23047" xr:uid="{E039CEBA-94D8-4A3B-A90A-F712D0D67AB2}"/>
    <cellStyle name="Normal 3 226 2 2 3 2" xfId="23048" xr:uid="{90073635-FA8A-43B7-BC5A-6111D33BEDD1}"/>
    <cellStyle name="Normal 3 226 2 2 3 2 2" xfId="23049" xr:uid="{EAB1AEB0-CC34-4DAA-AD3A-D4635A096C4D}"/>
    <cellStyle name="Normal 3 226 2 2 3 3" xfId="23050" xr:uid="{7B7EF59D-5F4A-4435-8061-7381EC2DB352}"/>
    <cellStyle name="Normal 3 226 2 2 4" xfId="23051" xr:uid="{830BD678-A4AC-4720-A48E-28E392592758}"/>
    <cellStyle name="Normal 3 226 2 2 4 2" xfId="23052" xr:uid="{99DB8444-5B4E-4669-A38F-FD38284EC300}"/>
    <cellStyle name="Normal 3 226 2 2 5" xfId="23053" xr:uid="{A43543CA-D24D-4028-804A-313DDFE76D18}"/>
    <cellStyle name="Normal 3 226 2 3" xfId="23054" xr:uid="{5B61192E-C496-4555-B3D3-88F0DF6E2A66}"/>
    <cellStyle name="Normal 3 226 2 3 2" xfId="23055" xr:uid="{EA70401F-8485-4FDA-A024-04BA1A1503CB}"/>
    <cellStyle name="Normal 3 226 2 3 2 2" xfId="23056" xr:uid="{9BD57CDA-9F97-43D7-992B-FE6AD97FD404}"/>
    <cellStyle name="Normal 3 226 2 3 2 2 2" xfId="23057" xr:uid="{D8F3A2FC-B5C7-4E92-A9E4-6348AFC8D278}"/>
    <cellStyle name="Normal 3 226 2 3 2 3" xfId="23058" xr:uid="{B2B63DD7-4AC9-4EB3-A7C6-4BA627DDB8AE}"/>
    <cellStyle name="Normal 3 226 2 3 3" xfId="23059" xr:uid="{141FF68A-E767-481F-AC15-504C70CD6E31}"/>
    <cellStyle name="Normal 3 226 2 3 3 2" xfId="23060" xr:uid="{443089C9-96A7-400A-A9A2-3734D63F5FD1}"/>
    <cellStyle name="Normal 3 226 2 3 3 2 2" xfId="23061" xr:uid="{098E50CC-0194-435E-8432-6887B57C8398}"/>
    <cellStyle name="Normal 3 226 2 3 3 3" xfId="23062" xr:uid="{7C8EF831-B458-4F02-8A63-00C43E162189}"/>
    <cellStyle name="Normal 3 226 2 3 4" xfId="23063" xr:uid="{48DEC289-C3D4-4A08-8E7E-A8A00D23D202}"/>
    <cellStyle name="Normal 3 226 2 3 4 2" xfId="23064" xr:uid="{1C03E7AA-B22E-4816-8AF6-DE1044BC605F}"/>
    <cellStyle name="Normal 3 226 2 3 5" xfId="23065" xr:uid="{A9C283BB-DDBE-45FC-BE1D-C871FB7D19BC}"/>
    <cellStyle name="Normal 3 226 2 4" xfId="23066" xr:uid="{BAA250C0-E901-4977-BC7F-C786FE7033E8}"/>
    <cellStyle name="Normal 3 226 2 4 2" xfId="23067" xr:uid="{21B8611D-B1BF-4CCC-A915-8E35D8B5391E}"/>
    <cellStyle name="Normal 3 226 2 4 2 2" xfId="23068" xr:uid="{B81DCD0E-E656-44F7-9AA2-38A0524BF95E}"/>
    <cellStyle name="Normal 3 226 2 4 2 2 2" xfId="23069" xr:uid="{DDA88A87-119E-4BE9-AF16-909827CD8E0D}"/>
    <cellStyle name="Normal 3 226 2 4 2 3" xfId="23070" xr:uid="{5C19BBEC-BFB5-49AD-B00B-93F9DB351494}"/>
    <cellStyle name="Normal 3 226 2 4 3" xfId="23071" xr:uid="{595128F6-A507-4149-9C6E-50CAE917988B}"/>
    <cellStyle name="Normal 3 226 2 4 3 2" xfId="23072" xr:uid="{6DBE4AEE-5BA5-4C6A-AFAF-AB2E6505912D}"/>
    <cellStyle name="Normal 3 226 2 4 3 2 2" xfId="23073" xr:uid="{2A05F96C-4B99-4870-9041-EBEFCDFB3F5C}"/>
    <cellStyle name="Normal 3 226 2 4 3 3" xfId="23074" xr:uid="{6A667CE0-519D-4DC0-8738-618B839181ED}"/>
    <cellStyle name="Normal 3 226 2 4 4" xfId="23075" xr:uid="{75C30F76-BABA-40C6-900E-5D7C4ABF4EF5}"/>
    <cellStyle name="Normal 3 226 2 4 4 2" xfId="23076" xr:uid="{FEBFC20B-5E7E-49F4-B161-B0A8F4A1EFCC}"/>
    <cellStyle name="Normal 3 226 2 4 5" xfId="23077" xr:uid="{C3900E18-F79A-454B-B0AD-29EBA847A7EA}"/>
    <cellStyle name="Normal 3 226 2 5" xfId="23078" xr:uid="{98704395-4A09-4056-923F-43291EA0E755}"/>
    <cellStyle name="Normal 3 226 2 5 2" xfId="23079" xr:uid="{8C946280-9DFC-4510-BC4B-421002215120}"/>
    <cellStyle name="Normal 3 226 2 5 2 2" xfId="23080" xr:uid="{83F670D0-5857-46D6-B7C4-98B77BA245C5}"/>
    <cellStyle name="Normal 3 226 2 5 3" xfId="23081" xr:uid="{BE10F78E-767E-419F-A85B-05C9D9821BD8}"/>
    <cellStyle name="Normal 3 226 2 6" xfId="23082" xr:uid="{089080C0-C205-4B60-956E-BE966BEECD88}"/>
    <cellStyle name="Normal 3 226 2 6 2" xfId="23083" xr:uid="{194CCB65-0C2D-48E3-B3AD-AE213045A679}"/>
    <cellStyle name="Normal 3 226 2 6 2 2" xfId="23084" xr:uid="{8CBA6ECE-6ADD-49C4-A6CC-541DA64B43ED}"/>
    <cellStyle name="Normal 3 226 2 6 3" xfId="23085" xr:uid="{F05327C9-8FB9-4575-B548-C629D38B85B5}"/>
    <cellStyle name="Normal 3 226 2 7" xfId="23086" xr:uid="{BE552F5F-4AEB-41B5-9533-946DCD906C95}"/>
    <cellStyle name="Normal 3 226 2 7 2" xfId="23087" xr:uid="{E4F1138D-8638-4E09-BA65-2C7B3A39798D}"/>
    <cellStyle name="Normal 3 226 2 8" xfId="23088" xr:uid="{EAFFF1AD-898C-4ABE-A49F-B602794BE8A7}"/>
    <cellStyle name="Normal 3 226 2_15NS" xfId="23089" xr:uid="{B4EBA2C0-9BCB-4154-9E55-77AB78E84179}"/>
    <cellStyle name="Normal 3 226 3" xfId="23090" xr:uid="{D2FF7BD7-F5D9-4249-9C52-1FCD02B47761}"/>
    <cellStyle name="Normal 3 226 3 2" xfId="23091" xr:uid="{B6154E17-D7C4-4719-A6A4-B28786752C5C}"/>
    <cellStyle name="Normal 3 226 3 2 2" xfId="23092" xr:uid="{733D979C-4A7E-4C76-8941-66958ED25616}"/>
    <cellStyle name="Normal 3 226 3 2 2 2" xfId="23093" xr:uid="{7BCF2CFB-9BCF-4433-A50F-3023BE40C2B5}"/>
    <cellStyle name="Normal 3 226 3 2 3" xfId="23094" xr:uid="{67FA8F61-84B0-4387-8EE4-5A995A084E5B}"/>
    <cellStyle name="Normal 3 226 3 3" xfId="23095" xr:uid="{DDD7CD7F-2830-4BE0-9804-7852246EFAFE}"/>
    <cellStyle name="Normal 3 226 3 3 2" xfId="23096" xr:uid="{6BFEF6A4-A9BD-437E-9CEE-6CA7DC994595}"/>
    <cellStyle name="Normal 3 226 3 3 2 2" xfId="23097" xr:uid="{3FFC1E1B-1B6B-4EEE-9CB8-953589C516A4}"/>
    <cellStyle name="Normal 3 226 3 3 3" xfId="23098" xr:uid="{41854EA2-8596-4B14-8D1A-12A02519B8B7}"/>
    <cellStyle name="Normal 3 226 3 4" xfId="23099" xr:uid="{4797B244-7B45-42B0-9523-661A5D12A697}"/>
    <cellStyle name="Normal 3 226 3 4 2" xfId="23100" xr:uid="{5C8DEDF3-A5E4-4E0C-BEC5-C7C46D0B5FFD}"/>
    <cellStyle name="Normal 3 226 3 5" xfId="23101" xr:uid="{709B73B4-B9D3-4BA0-9D2A-CEC72FE65BEC}"/>
    <cellStyle name="Normal 3 226 4" xfId="23102" xr:uid="{955C71BC-A8F9-4273-AB72-3EABC776F8D1}"/>
    <cellStyle name="Normal 3 226 4 2" xfId="23103" xr:uid="{EBF22C44-2728-41A8-BA4B-FDF52A36A696}"/>
    <cellStyle name="Normal 3 226 4 2 2" xfId="23104" xr:uid="{F5C90D88-49FE-4236-8037-41F4B3A5D9BB}"/>
    <cellStyle name="Normal 3 226 4 2 2 2" xfId="23105" xr:uid="{5AC94896-3DCE-4522-BA95-2639A920C589}"/>
    <cellStyle name="Normal 3 226 4 2 3" xfId="23106" xr:uid="{469349CC-3867-446D-8D8A-D8BB68BBCF60}"/>
    <cellStyle name="Normal 3 226 4 3" xfId="23107" xr:uid="{1C8B53C3-C93B-43AE-AB62-B8BABAC57BE3}"/>
    <cellStyle name="Normal 3 226 4 3 2" xfId="23108" xr:uid="{BD9B4214-A9CC-4721-9615-53B430A975A1}"/>
    <cellStyle name="Normal 3 226 4 3 2 2" xfId="23109" xr:uid="{7F137E3E-AB8B-4778-8B77-EDA07708F6B6}"/>
    <cellStyle name="Normal 3 226 4 3 3" xfId="23110" xr:uid="{A2D53778-918D-493E-9A90-F909F11E1069}"/>
    <cellStyle name="Normal 3 226 4 4" xfId="23111" xr:uid="{E20460CA-F0EB-4E90-8072-5B08C6F36695}"/>
    <cellStyle name="Normal 3 226 4 4 2" xfId="23112" xr:uid="{4727994A-930E-4BFE-8D11-1F1A648F48D5}"/>
    <cellStyle name="Normal 3 226 4 5" xfId="23113" xr:uid="{17CEB07D-9F27-4EEC-83BE-50D0340D62A2}"/>
    <cellStyle name="Normal 3 226 5" xfId="23114" xr:uid="{291AC377-2220-42A6-B228-C8250D55A096}"/>
    <cellStyle name="Normal 3 226 5 2" xfId="23115" xr:uid="{BB7B2CD6-8EA6-4C5B-BC9A-210E654D125A}"/>
    <cellStyle name="Normal 3 226 5 2 2" xfId="23116" xr:uid="{4A978365-EF27-4FFF-9659-C5F5885C0545}"/>
    <cellStyle name="Normal 3 226 5 2 2 2" xfId="23117" xr:uid="{A9B9596C-75A4-45B6-81CA-DE0CD331DEC8}"/>
    <cellStyle name="Normal 3 226 5 2 3" xfId="23118" xr:uid="{4094F744-6789-4593-B7B5-03183C394F70}"/>
    <cellStyle name="Normal 3 226 5 3" xfId="23119" xr:uid="{5F509A3E-D654-4116-9189-B617234D2BD8}"/>
    <cellStyle name="Normal 3 226 5 3 2" xfId="23120" xr:uid="{3CA05529-DD5E-4E3F-BAB2-FB2910D2EC16}"/>
    <cellStyle name="Normal 3 226 5 3 2 2" xfId="23121" xr:uid="{737552AA-C189-4E12-9109-C9AE110D3D4A}"/>
    <cellStyle name="Normal 3 226 5 3 3" xfId="23122" xr:uid="{398F132E-55A3-426F-82B1-89F8B6A31724}"/>
    <cellStyle name="Normal 3 226 5 4" xfId="23123" xr:uid="{A67FC3A7-CB84-4350-9F99-35F72B5669B8}"/>
    <cellStyle name="Normal 3 226 5 4 2" xfId="23124" xr:uid="{A79E0A53-DB2B-47C4-9B53-9CCED9677546}"/>
    <cellStyle name="Normal 3 226 5 5" xfId="23125" xr:uid="{A58506B7-7DCB-455D-94BD-9D0C6E03D20E}"/>
    <cellStyle name="Normal 3 226 6" xfId="23126" xr:uid="{AB74E8D7-57EC-4F92-91AC-DF8801862C4E}"/>
    <cellStyle name="Normal 3 226 6 2" xfId="23127" xr:uid="{62622D5A-D408-4C33-9DB3-7B9A852A085B}"/>
    <cellStyle name="Normal 3 226 6 2 2" xfId="23128" xr:uid="{6C0C7014-D69F-488E-B177-EBCAE8A66716}"/>
    <cellStyle name="Normal 3 226 6 3" xfId="23129" xr:uid="{6C5AB42D-5F61-4C01-9C5E-FFECC79559F0}"/>
    <cellStyle name="Normal 3 226 7" xfId="23130" xr:uid="{0CA2FDA2-2226-4974-A7F9-F35B3B6ED60F}"/>
    <cellStyle name="Normal 3 226 7 2" xfId="23131" xr:uid="{F4E4F533-280B-4AD0-983E-213801BE877E}"/>
    <cellStyle name="Normal 3 226 7 2 2" xfId="23132" xr:uid="{30EAEA6E-E2CF-423C-9F4D-7CC2EA58B9C8}"/>
    <cellStyle name="Normal 3 226 7 3" xfId="23133" xr:uid="{FF380C2F-5CE0-4DFA-8FD9-5526F7F920B6}"/>
    <cellStyle name="Normal 3 226 8" xfId="23134" xr:uid="{21FE3BAB-F4E7-4FB8-B743-107959166FF5}"/>
    <cellStyle name="Normal 3 226 8 2" xfId="23135" xr:uid="{67DE4694-D5DF-413A-A425-311959E0E8F5}"/>
    <cellStyle name="Normal 3 226 9" xfId="23136" xr:uid="{E049A964-323F-4458-8DC0-A18880311F79}"/>
    <cellStyle name="Normal 3 226_05DS" xfId="23137" xr:uid="{C37B1A03-E091-4959-840F-D97058407588}"/>
    <cellStyle name="Normal 3 227" xfId="23138" xr:uid="{02EABAC3-1F1E-45ED-A820-AB8CA93B4E19}"/>
    <cellStyle name="Normal 3 227 2" xfId="23139" xr:uid="{2E91200C-0AEE-4C5E-A875-FB642836943C}"/>
    <cellStyle name="Normal 3 227 2 2" xfId="23140" xr:uid="{64C06636-52AE-4B26-9BDA-8331E75B84C2}"/>
    <cellStyle name="Normal 3 227 2 2 2" xfId="23141" xr:uid="{5F23B246-EACC-49A0-975F-E013D49D3BC9}"/>
    <cellStyle name="Normal 3 227 2 2 2 2" xfId="23142" xr:uid="{DB4D5733-8BB7-4B32-8A79-113FAEC88914}"/>
    <cellStyle name="Normal 3 227 2 2 2 2 2" xfId="23143" xr:uid="{6B782D14-DAFB-4D15-9F4C-1A4FA21A87DA}"/>
    <cellStyle name="Normal 3 227 2 2 2 3" xfId="23144" xr:uid="{A088786E-659D-4AC4-BA2A-3E9EB8B572CF}"/>
    <cellStyle name="Normal 3 227 2 2 3" xfId="23145" xr:uid="{77AA977B-7FCD-47BB-B63D-E8FB44226ACF}"/>
    <cellStyle name="Normal 3 227 2 2 3 2" xfId="23146" xr:uid="{088495E8-5D31-4D04-AA59-02AF0CE93958}"/>
    <cellStyle name="Normal 3 227 2 2 3 2 2" xfId="23147" xr:uid="{20AA207C-4653-4877-A6A2-100A582A7B4F}"/>
    <cellStyle name="Normal 3 227 2 2 3 3" xfId="23148" xr:uid="{0A570F2B-3D7B-4AD5-B827-A10291A7C6C7}"/>
    <cellStyle name="Normal 3 227 2 2 4" xfId="23149" xr:uid="{2138C667-D3E4-4379-A7F8-DDE10B089075}"/>
    <cellStyle name="Normal 3 227 2 2 4 2" xfId="23150" xr:uid="{AD239189-4855-46CC-AF94-BCD0F2BA4242}"/>
    <cellStyle name="Normal 3 227 2 2 5" xfId="23151" xr:uid="{F88E86D4-0163-4F8C-BA58-12EDB9C315E6}"/>
    <cellStyle name="Normal 3 227 2 3" xfId="23152" xr:uid="{3118FA8B-3DF5-42C6-BF8F-6E1E510DA773}"/>
    <cellStyle name="Normal 3 227 2 3 2" xfId="23153" xr:uid="{8E3FC414-B01F-4B3F-8104-9FCA1DD14EC2}"/>
    <cellStyle name="Normal 3 227 2 3 2 2" xfId="23154" xr:uid="{B977CC7C-9934-470D-87CC-511AFE2AD6CB}"/>
    <cellStyle name="Normal 3 227 2 3 2 2 2" xfId="23155" xr:uid="{29924972-9469-4DFB-B797-C6CA4CC27E63}"/>
    <cellStyle name="Normal 3 227 2 3 2 3" xfId="23156" xr:uid="{84DF38D0-F9E7-4BA1-B85D-847A9F1A3931}"/>
    <cellStyle name="Normal 3 227 2 3 3" xfId="23157" xr:uid="{7093B4B5-BBBC-436B-91EA-5511231607BF}"/>
    <cellStyle name="Normal 3 227 2 3 3 2" xfId="23158" xr:uid="{62B4B67F-A468-4096-A9E6-2E8A15DA7D7A}"/>
    <cellStyle name="Normal 3 227 2 3 3 2 2" xfId="23159" xr:uid="{711E9BC2-4DF0-4C9C-A0B9-DD9ACC23703A}"/>
    <cellStyle name="Normal 3 227 2 3 3 3" xfId="23160" xr:uid="{97B5794F-F8C2-4435-B0E8-0C501C42FA69}"/>
    <cellStyle name="Normal 3 227 2 3 4" xfId="23161" xr:uid="{BFE6B9AE-8115-4B46-B1E0-B26001B2F59B}"/>
    <cellStyle name="Normal 3 227 2 3 4 2" xfId="23162" xr:uid="{77DDC6D6-2F95-41B7-9EA6-FDA5DC4D67FA}"/>
    <cellStyle name="Normal 3 227 2 3 5" xfId="23163" xr:uid="{F2407C03-26AF-447D-B70C-F7A08E0B85A0}"/>
    <cellStyle name="Normal 3 227 2 4" xfId="23164" xr:uid="{DD1A69D3-DC4A-4687-ABF6-5D65B560F1FF}"/>
    <cellStyle name="Normal 3 227 2 4 2" xfId="23165" xr:uid="{B72414CB-8EE8-4192-8638-26965F6B6125}"/>
    <cellStyle name="Normal 3 227 2 4 2 2" xfId="23166" xr:uid="{D9C6D833-13CE-4974-A8FB-D3F80F728F75}"/>
    <cellStyle name="Normal 3 227 2 4 2 2 2" xfId="23167" xr:uid="{D97EC62F-A3F3-4116-B975-DF115EA8A814}"/>
    <cellStyle name="Normal 3 227 2 4 2 3" xfId="23168" xr:uid="{8B9DF072-93A7-46FC-8040-89D9192CEF19}"/>
    <cellStyle name="Normal 3 227 2 4 3" xfId="23169" xr:uid="{7857EAA8-8D30-4E47-9D60-00C464D1DBF3}"/>
    <cellStyle name="Normal 3 227 2 4 3 2" xfId="23170" xr:uid="{A32C944A-1928-4E38-9A94-F38EEA8EAF89}"/>
    <cellStyle name="Normal 3 227 2 4 3 2 2" xfId="23171" xr:uid="{B11C3C65-2F15-4F5B-AFC4-2E893426CB58}"/>
    <cellStyle name="Normal 3 227 2 4 3 3" xfId="23172" xr:uid="{EBBDB720-2E68-49F3-9AB3-005167C4C456}"/>
    <cellStyle name="Normal 3 227 2 4 4" xfId="23173" xr:uid="{043425B4-05F4-414D-8E9E-7AD2773B006A}"/>
    <cellStyle name="Normal 3 227 2 4 4 2" xfId="23174" xr:uid="{E54B833E-9D02-4D49-ABE6-A0159639B9BA}"/>
    <cellStyle name="Normal 3 227 2 4 5" xfId="23175" xr:uid="{B767D4ED-E769-414F-972F-82BB88B200D6}"/>
    <cellStyle name="Normal 3 227 2 5" xfId="23176" xr:uid="{7CD5F393-4EE9-4D23-BD0E-DF31DA5B2041}"/>
    <cellStyle name="Normal 3 227 2 5 2" xfId="23177" xr:uid="{C3387104-DE96-4AEA-8293-40658EAD59B3}"/>
    <cellStyle name="Normal 3 227 2 5 2 2" xfId="23178" xr:uid="{10C6ED33-304B-4F38-BB1F-468B0D708BFA}"/>
    <cellStyle name="Normal 3 227 2 5 3" xfId="23179" xr:uid="{D3C82CEA-EA2F-4EC0-9988-540EF99873FC}"/>
    <cellStyle name="Normal 3 227 2 6" xfId="23180" xr:uid="{AC5CDAD4-9255-4E8F-B3A3-51334EC0B29E}"/>
    <cellStyle name="Normal 3 227 2 6 2" xfId="23181" xr:uid="{A4E9EC3E-7D1E-4EE4-B5CF-2A801BD11C62}"/>
    <cellStyle name="Normal 3 227 2 6 2 2" xfId="23182" xr:uid="{FB7D3E04-A916-4EB2-ADA6-F1B095E883A9}"/>
    <cellStyle name="Normal 3 227 2 6 3" xfId="23183" xr:uid="{B5C3E2A3-2B45-4FF3-B9B4-B81DE18FFDC9}"/>
    <cellStyle name="Normal 3 227 2 7" xfId="23184" xr:uid="{4E15EB60-598B-4207-B748-5A61BA0790D9}"/>
    <cellStyle name="Normal 3 227 2 7 2" xfId="23185" xr:uid="{1DECE78E-1AF9-4C2B-AF10-EF91C8522A8E}"/>
    <cellStyle name="Normal 3 227 2 8" xfId="23186" xr:uid="{9D02E72E-1792-4F1B-A810-C467702EB837}"/>
    <cellStyle name="Normal 3 227 2_15NS" xfId="23187" xr:uid="{E4753854-81EA-4CEB-8A3C-A2A483E65A80}"/>
    <cellStyle name="Normal 3 227 3" xfId="23188" xr:uid="{4959CD13-0EBC-4BE7-B663-347C65E0FDFB}"/>
    <cellStyle name="Normal 3 227 3 2" xfId="23189" xr:uid="{101F42D5-7F27-4C41-8ED5-AF9C614D9E40}"/>
    <cellStyle name="Normal 3 227 3 2 2" xfId="23190" xr:uid="{B4D01415-A483-4DE2-804B-F37BECFDB525}"/>
    <cellStyle name="Normal 3 227 3 2 2 2" xfId="23191" xr:uid="{F2A819D5-C169-4448-865C-3084B36BDECD}"/>
    <cellStyle name="Normal 3 227 3 2 3" xfId="23192" xr:uid="{C92815AE-00AF-442D-85FA-740A66A247D9}"/>
    <cellStyle name="Normal 3 227 3 3" xfId="23193" xr:uid="{22EE797F-B64F-418C-BFDA-D4FB134EB3AA}"/>
    <cellStyle name="Normal 3 227 3 3 2" xfId="23194" xr:uid="{B79B703C-8A83-44EB-970A-75D0D6202C40}"/>
    <cellStyle name="Normal 3 227 3 3 2 2" xfId="23195" xr:uid="{385466D1-6D2B-4A31-8C68-216362A5BBD1}"/>
    <cellStyle name="Normal 3 227 3 3 3" xfId="23196" xr:uid="{634E5E26-A976-4C81-B024-9FAC0AA42565}"/>
    <cellStyle name="Normal 3 227 3 4" xfId="23197" xr:uid="{E65C6A5D-E381-414F-A794-7900E1437860}"/>
    <cellStyle name="Normal 3 227 3 4 2" xfId="23198" xr:uid="{AC0038AD-E45A-4D93-98A5-9116ABD05DCF}"/>
    <cellStyle name="Normal 3 227 3 5" xfId="23199" xr:uid="{9DE54380-4FE8-4D3D-A6EE-4AC00C1D2E04}"/>
    <cellStyle name="Normal 3 227 4" xfId="23200" xr:uid="{2969C9DA-08A1-405F-B4DF-16EFA425BA28}"/>
    <cellStyle name="Normal 3 227 4 2" xfId="23201" xr:uid="{6CA4112D-05F4-42D2-B3FF-16A0E779DBF1}"/>
    <cellStyle name="Normal 3 227 4 2 2" xfId="23202" xr:uid="{9EA8B25D-09A9-4182-BBAF-B833F09EB30E}"/>
    <cellStyle name="Normal 3 227 4 2 2 2" xfId="23203" xr:uid="{F8ABACBD-2350-45D7-99AD-F392D4368677}"/>
    <cellStyle name="Normal 3 227 4 2 3" xfId="23204" xr:uid="{80E481BD-6DEA-4F18-A90D-F415B2DF9DF3}"/>
    <cellStyle name="Normal 3 227 4 3" xfId="23205" xr:uid="{55CAA04D-8F85-4271-B775-D1E6E4D357A2}"/>
    <cellStyle name="Normal 3 227 4 3 2" xfId="23206" xr:uid="{7E182E0F-9C6F-4474-81CE-8FE46A5C61FF}"/>
    <cellStyle name="Normal 3 227 4 3 2 2" xfId="23207" xr:uid="{F9D6128D-A1E0-4B59-81B1-5B60B8010820}"/>
    <cellStyle name="Normal 3 227 4 3 3" xfId="23208" xr:uid="{8DE8C34C-5096-4549-A188-21014272909D}"/>
    <cellStyle name="Normal 3 227 4 4" xfId="23209" xr:uid="{88BF76CC-6814-424B-9E12-A20EAC202524}"/>
    <cellStyle name="Normal 3 227 4 4 2" xfId="23210" xr:uid="{71D74D53-8494-4804-899E-96BD7BD7E81E}"/>
    <cellStyle name="Normal 3 227 4 5" xfId="23211" xr:uid="{67FE344C-95EB-430B-B2D9-4FD791CFAE2E}"/>
    <cellStyle name="Normal 3 227 5" xfId="23212" xr:uid="{BD04337B-4811-4BB0-9666-D9E6D3A83BE2}"/>
    <cellStyle name="Normal 3 227 5 2" xfId="23213" xr:uid="{5DBA7A3C-C200-4193-B3A1-526677A1976E}"/>
    <cellStyle name="Normal 3 227 5 2 2" xfId="23214" xr:uid="{BC653F99-B9A5-43C3-84D8-B8262958F37B}"/>
    <cellStyle name="Normal 3 227 5 2 2 2" xfId="23215" xr:uid="{EE912BD8-B023-45BF-B9E6-E7C301D31A6A}"/>
    <cellStyle name="Normal 3 227 5 2 3" xfId="23216" xr:uid="{73C863B3-2B43-42DC-91E7-B8CCCAD2446B}"/>
    <cellStyle name="Normal 3 227 5 3" xfId="23217" xr:uid="{36860A75-6D50-4934-9AF7-23CF1ED097A2}"/>
    <cellStyle name="Normal 3 227 5 3 2" xfId="23218" xr:uid="{4D34E017-B40B-48C8-B1DF-654148FD7B7D}"/>
    <cellStyle name="Normal 3 227 5 3 2 2" xfId="23219" xr:uid="{3D67F160-931D-48B9-A1BD-38A3EE4B2A97}"/>
    <cellStyle name="Normal 3 227 5 3 3" xfId="23220" xr:uid="{E627AFF9-A54B-42F9-BA48-26B11EE69BDA}"/>
    <cellStyle name="Normal 3 227 5 4" xfId="23221" xr:uid="{72F1F786-15B7-4C44-B02D-DFAAE488165C}"/>
    <cellStyle name="Normal 3 227 5 4 2" xfId="23222" xr:uid="{8A05F7C7-E121-46FF-9FF1-D5AEDE92AFA7}"/>
    <cellStyle name="Normal 3 227 5 5" xfId="23223" xr:uid="{BF485326-4FE4-4A17-BA84-E2AE3AB6680F}"/>
    <cellStyle name="Normal 3 227 6" xfId="23224" xr:uid="{47CA2366-F355-4DB5-921F-D98E82291B34}"/>
    <cellStyle name="Normal 3 227 6 2" xfId="23225" xr:uid="{A94DE5E2-D213-4A35-96E8-EF0764BF4309}"/>
    <cellStyle name="Normal 3 227 6 2 2" xfId="23226" xr:uid="{15E8FE2A-10EF-4D0E-A11A-D16519C40CD3}"/>
    <cellStyle name="Normal 3 227 6 3" xfId="23227" xr:uid="{8065D5FB-6509-4070-94B0-D02020469C23}"/>
    <cellStyle name="Normal 3 227 7" xfId="23228" xr:uid="{6F676543-6C9B-4C45-84CE-5CD3C167174F}"/>
    <cellStyle name="Normal 3 227 7 2" xfId="23229" xr:uid="{B10695CB-F616-4A5C-B1C8-3D012F095843}"/>
    <cellStyle name="Normal 3 227 7 2 2" xfId="23230" xr:uid="{B04166AD-FD58-4631-A5BE-F9251F714D80}"/>
    <cellStyle name="Normal 3 227 7 3" xfId="23231" xr:uid="{2B96A74D-3D24-42F6-98A5-6235956DAAE6}"/>
    <cellStyle name="Normal 3 227 8" xfId="23232" xr:uid="{93624E6F-8A48-4EFB-87C7-802E5F76EA17}"/>
    <cellStyle name="Normal 3 227 8 2" xfId="23233" xr:uid="{2A75FADB-DD96-4D94-B3FD-B93ED9A52BC9}"/>
    <cellStyle name="Normal 3 227 9" xfId="23234" xr:uid="{F9EE5CF2-6321-41FC-9150-92A052AC8D72}"/>
    <cellStyle name="Normal 3 227_05DS" xfId="23235" xr:uid="{F68E7F03-FA1B-4EBF-8A5F-E245BB4E006C}"/>
    <cellStyle name="Normal 3 228" xfId="23236" xr:uid="{679C4463-F13D-4B15-AC5A-B63AD169E763}"/>
    <cellStyle name="Normal 3 228 2" xfId="23237" xr:uid="{908CD40C-127C-4B62-B4A5-22329D1F49E6}"/>
    <cellStyle name="Normal 3 228 2 2" xfId="23238" xr:uid="{736F68F9-C736-4012-93B8-28990FDC3655}"/>
    <cellStyle name="Normal 3 228 2 2 2" xfId="23239" xr:uid="{E2519CAA-86B4-4EE8-BA1A-80A1E5F3F21A}"/>
    <cellStyle name="Normal 3 228 2 2 2 2" xfId="23240" xr:uid="{D7C3EAE4-EAAD-4D31-A1DF-74AD5512592F}"/>
    <cellStyle name="Normal 3 228 2 2 2 2 2" xfId="23241" xr:uid="{CD5F2F0D-F793-4735-9180-889C044E473F}"/>
    <cellStyle name="Normal 3 228 2 2 2 3" xfId="23242" xr:uid="{77895C3A-0646-43F6-B83A-87375D362F1D}"/>
    <cellStyle name="Normal 3 228 2 2 3" xfId="23243" xr:uid="{A79F407E-C01A-45AE-A659-26BB7B96E5D5}"/>
    <cellStyle name="Normal 3 228 2 2 3 2" xfId="23244" xr:uid="{F52A51BA-0AF3-486C-9267-F6D8AED69076}"/>
    <cellStyle name="Normal 3 228 2 2 3 2 2" xfId="23245" xr:uid="{BDE285D9-B15F-4499-8AAE-3FD31F054E1F}"/>
    <cellStyle name="Normal 3 228 2 2 3 3" xfId="23246" xr:uid="{488CE213-A12A-4112-8EA4-46F53F1F2657}"/>
    <cellStyle name="Normal 3 228 2 2 4" xfId="23247" xr:uid="{B63D59AB-67C5-4D40-A5BC-7B46593B6425}"/>
    <cellStyle name="Normal 3 228 2 2 4 2" xfId="23248" xr:uid="{C5006B38-469A-44B7-8E30-F27E0CFC94AB}"/>
    <cellStyle name="Normal 3 228 2 2 5" xfId="23249" xr:uid="{9C5E8DF6-9BE9-40FC-B153-0978BDFAE24F}"/>
    <cellStyle name="Normal 3 228 2 3" xfId="23250" xr:uid="{AD8BF405-976D-40F1-80B7-294D391288F3}"/>
    <cellStyle name="Normal 3 228 2 3 2" xfId="23251" xr:uid="{4E8D2C7B-5AD4-4AA2-B3D2-4CCCAF2428BB}"/>
    <cellStyle name="Normal 3 228 2 3 2 2" xfId="23252" xr:uid="{A0EFD53D-7726-42D3-9F14-B882F7EC27B1}"/>
    <cellStyle name="Normal 3 228 2 3 2 2 2" xfId="23253" xr:uid="{B7490780-D6D3-4FDD-8570-DDE878E7B8EE}"/>
    <cellStyle name="Normal 3 228 2 3 2 3" xfId="23254" xr:uid="{9640DD60-6186-45C8-97EE-587F33CFEBB0}"/>
    <cellStyle name="Normal 3 228 2 3 3" xfId="23255" xr:uid="{9A37853F-1842-4F3C-803A-90496C50A9C5}"/>
    <cellStyle name="Normal 3 228 2 3 3 2" xfId="23256" xr:uid="{326557E6-57DC-4AB9-9CD1-10653A3DE802}"/>
    <cellStyle name="Normal 3 228 2 3 3 2 2" xfId="23257" xr:uid="{317F1D00-D273-412B-AD1C-4FBB42BCE00B}"/>
    <cellStyle name="Normal 3 228 2 3 3 3" xfId="23258" xr:uid="{E5533A92-9E57-4DB7-807B-A307481D31CC}"/>
    <cellStyle name="Normal 3 228 2 3 4" xfId="23259" xr:uid="{76F20BD4-6DC2-4AF7-9A73-9227EF1397F6}"/>
    <cellStyle name="Normal 3 228 2 3 4 2" xfId="23260" xr:uid="{641594A8-36AB-46FF-9102-4ADFCEFC914D}"/>
    <cellStyle name="Normal 3 228 2 3 5" xfId="23261" xr:uid="{4522C516-4B77-4DFB-9BED-76F878D64BF9}"/>
    <cellStyle name="Normal 3 228 2 4" xfId="23262" xr:uid="{34B7FF69-0A82-47DB-9FF6-9030530DD5E8}"/>
    <cellStyle name="Normal 3 228 2 4 2" xfId="23263" xr:uid="{99F0278A-A49C-43A2-B40A-F60375C87B0B}"/>
    <cellStyle name="Normal 3 228 2 4 2 2" xfId="23264" xr:uid="{680A4F86-C911-44C4-A8FA-427ECEA62CB5}"/>
    <cellStyle name="Normal 3 228 2 4 2 2 2" xfId="23265" xr:uid="{841FACB4-B4A9-486D-9DAC-8C357C96F98A}"/>
    <cellStyle name="Normal 3 228 2 4 2 3" xfId="23266" xr:uid="{BA4EE75D-1F76-4F9D-941F-5842426E0AB0}"/>
    <cellStyle name="Normal 3 228 2 4 3" xfId="23267" xr:uid="{6793E4FD-BB39-409B-8CBF-CCB7EA83E358}"/>
    <cellStyle name="Normal 3 228 2 4 3 2" xfId="23268" xr:uid="{357BAEEB-321B-443D-955B-593D8FD3FDBC}"/>
    <cellStyle name="Normal 3 228 2 4 3 2 2" xfId="23269" xr:uid="{66A4B504-549B-4402-93DA-3F0773DB613D}"/>
    <cellStyle name="Normal 3 228 2 4 3 3" xfId="23270" xr:uid="{69C975B6-C1EE-4782-855B-20AC73BE1F10}"/>
    <cellStyle name="Normal 3 228 2 4 4" xfId="23271" xr:uid="{B2A36E51-414B-4530-836E-E63B559D8183}"/>
    <cellStyle name="Normal 3 228 2 4 4 2" xfId="23272" xr:uid="{28E9FEC2-2C5C-47F3-B6C7-B3EC6B9DED89}"/>
    <cellStyle name="Normal 3 228 2 4 5" xfId="23273" xr:uid="{E56F25EA-00F2-40C8-BB21-9C18E53DC0CA}"/>
    <cellStyle name="Normal 3 228 2 5" xfId="23274" xr:uid="{7A2BF7E9-CA05-4496-918B-764C7FAB0EA6}"/>
    <cellStyle name="Normal 3 228 2 5 2" xfId="23275" xr:uid="{E02DEC1E-5BA9-410E-ABE0-0A9295C23E93}"/>
    <cellStyle name="Normal 3 228 2 5 2 2" xfId="23276" xr:uid="{8B2E1581-488A-4463-AF34-DA9177F37176}"/>
    <cellStyle name="Normal 3 228 2 5 3" xfId="23277" xr:uid="{C33866F7-32CD-4979-9E15-8362F29008B6}"/>
    <cellStyle name="Normal 3 228 2 6" xfId="23278" xr:uid="{9D40AA4D-94F8-4E3E-BC32-6366E176960B}"/>
    <cellStyle name="Normal 3 228 2 6 2" xfId="23279" xr:uid="{0CBE0E7D-F289-4065-8160-DEC1D9845C5A}"/>
    <cellStyle name="Normal 3 228 2 6 2 2" xfId="23280" xr:uid="{7D08715F-201F-4A2F-A448-1CB259BFE213}"/>
    <cellStyle name="Normal 3 228 2 6 3" xfId="23281" xr:uid="{163E4332-D980-443D-9428-34809A9E80A0}"/>
    <cellStyle name="Normal 3 228 2 7" xfId="23282" xr:uid="{A0B2D17A-3F10-4A6D-825D-A633BB27CE4E}"/>
    <cellStyle name="Normal 3 228 2 7 2" xfId="23283" xr:uid="{25564B73-5FE8-4A8D-A0E3-4C60E34DB6DB}"/>
    <cellStyle name="Normal 3 228 2 8" xfId="23284" xr:uid="{3EE0A17E-5CA1-4E03-8B2A-19964828B716}"/>
    <cellStyle name="Normal 3 228 2_15NS" xfId="23285" xr:uid="{0EE8894C-414D-4A2B-86F9-97CA579AC9E4}"/>
    <cellStyle name="Normal 3 228 3" xfId="23286" xr:uid="{68227F48-5D26-43F4-9522-936BB48DB0F0}"/>
    <cellStyle name="Normal 3 228 3 2" xfId="23287" xr:uid="{EBB49FAB-889D-465A-BB6C-68E96279CF9B}"/>
    <cellStyle name="Normal 3 228 3 2 2" xfId="23288" xr:uid="{EAD634C6-491D-4AD1-BB1B-0DEAED0109C6}"/>
    <cellStyle name="Normal 3 228 3 2 2 2" xfId="23289" xr:uid="{D3AE81D1-4ACD-426F-91B2-030B5089EF63}"/>
    <cellStyle name="Normal 3 228 3 2 3" xfId="23290" xr:uid="{33B3EA57-3E8C-4BAF-BCE3-6CF514089A7F}"/>
    <cellStyle name="Normal 3 228 3 3" xfId="23291" xr:uid="{F2412219-57C0-45FE-9EB3-FE61C049F56D}"/>
    <cellStyle name="Normal 3 228 3 3 2" xfId="23292" xr:uid="{B186FBFC-19F0-45EF-8402-D44299736460}"/>
    <cellStyle name="Normal 3 228 3 3 2 2" xfId="23293" xr:uid="{71FE87AC-93DB-404A-B0A0-59976152E8A0}"/>
    <cellStyle name="Normal 3 228 3 3 3" xfId="23294" xr:uid="{34A52B27-B26C-4115-BDFC-D0FCD479CA86}"/>
    <cellStyle name="Normal 3 228 3 4" xfId="23295" xr:uid="{E946B880-37B9-4B88-9ECA-8AAEF738E192}"/>
    <cellStyle name="Normal 3 228 3 4 2" xfId="23296" xr:uid="{9184AA7B-22BB-4278-9CE2-5B8FEED843DC}"/>
    <cellStyle name="Normal 3 228 3 5" xfId="23297" xr:uid="{0AFB58FB-402E-4AD5-95EE-AC7A559CFAD9}"/>
    <cellStyle name="Normal 3 228 4" xfId="23298" xr:uid="{402F6C48-CD50-4EAB-9668-A7DF40D553CA}"/>
    <cellStyle name="Normal 3 228 4 2" xfId="23299" xr:uid="{DAC0041E-1BB8-417B-9318-711E92323071}"/>
    <cellStyle name="Normal 3 228 4 2 2" xfId="23300" xr:uid="{C9102903-0A68-42F7-BE31-6D8526CE2D5D}"/>
    <cellStyle name="Normal 3 228 4 2 2 2" xfId="23301" xr:uid="{4FA74A61-B135-4EB8-9D0E-5EE46B77B876}"/>
    <cellStyle name="Normal 3 228 4 2 3" xfId="23302" xr:uid="{C1A6D29B-CD86-4184-8E9B-AB8AF955DD82}"/>
    <cellStyle name="Normal 3 228 4 3" xfId="23303" xr:uid="{56430C1E-C14E-4B48-913A-25AE9EFDF94B}"/>
    <cellStyle name="Normal 3 228 4 3 2" xfId="23304" xr:uid="{8393083D-99D6-4BF1-A5F2-E590B55CAB13}"/>
    <cellStyle name="Normal 3 228 4 3 2 2" xfId="23305" xr:uid="{30DC0465-A689-4488-939B-CCD125DE6812}"/>
    <cellStyle name="Normal 3 228 4 3 3" xfId="23306" xr:uid="{318083A8-F535-4098-9BED-AD4D3AEDE4CD}"/>
    <cellStyle name="Normal 3 228 4 4" xfId="23307" xr:uid="{857DD066-8452-47DC-AC3B-A0DB95449CBE}"/>
    <cellStyle name="Normal 3 228 4 4 2" xfId="23308" xr:uid="{841B9892-6E3B-484E-BC9F-219752A22EB5}"/>
    <cellStyle name="Normal 3 228 4 5" xfId="23309" xr:uid="{425CC279-EDF6-4039-A725-BD3D5C3E60FE}"/>
    <cellStyle name="Normal 3 228 5" xfId="23310" xr:uid="{3BCB9592-C509-4512-82C3-E5CB50027293}"/>
    <cellStyle name="Normal 3 228 5 2" xfId="23311" xr:uid="{1E822062-984B-4759-82B9-FEA3303D7310}"/>
    <cellStyle name="Normal 3 228 5 2 2" xfId="23312" xr:uid="{BBF36E28-F26B-4AE2-93C4-AE1C4A8358D1}"/>
    <cellStyle name="Normal 3 228 5 2 2 2" xfId="23313" xr:uid="{9095B203-EE79-4E70-9A67-D622FF7ED46D}"/>
    <cellStyle name="Normal 3 228 5 2 3" xfId="23314" xr:uid="{4DB50687-8F1C-481D-A701-4EE3CCD43949}"/>
    <cellStyle name="Normal 3 228 5 3" xfId="23315" xr:uid="{F7FA05B6-0FB5-4EC6-A74E-3C20EBE31046}"/>
    <cellStyle name="Normal 3 228 5 3 2" xfId="23316" xr:uid="{D029265A-2CFB-44F5-A055-A738E4FB47E4}"/>
    <cellStyle name="Normal 3 228 5 3 2 2" xfId="23317" xr:uid="{7008FDE4-997C-4C74-8C89-37CF497960CF}"/>
    <cellStyle name="Normal 3 228 5 3 3" xfId="23318" xr:uid="{DE3E88B7-8A5C-4E1A-B3E9-5AF6ACE9B3DA}"/>
    <cellStyle name="Normal 3 228 5 4" xfId="23319" xr:uid="{C72206F0-9634-4483-9482-53C6D597C5AC}"/>
    <cellStyle name="Normal 3 228 5 4 2" xfId="23320" xr:uid="{D66D6B41-ADEF-4BF2-9BF9-471FC111D1D1}"/>
    <cellStyle name="Normal 3 228 5 5" xfId="23321" xr:uid="{08FDFF09-31CB-48CF-A397-D3FFB3A88E44}"/>
    <cellStyle name="Normal 3 228 6" xfId="23322" xr:uid="{8A796213-E7FC-466C-A0AE-9A46E052079F}"/>
    <cellStyle name="Normal 3 228 6 2" xfId="23323" xr:uid="{EF95B02B-079E-4D22-85B8-FBB00F69680A}"/>
    <cellStyle name="Normal 3 228 6 2 2" xfId="23324" xr:uid="{FAEF6CAA-F7A3-4866-B425-77801758DE29}"/>
    <cellStyle name="Normal 3 228 6 3" xfId="23325" xr:uid="{EB79EA0E-5796-43E9-8D59-E99C54F9F5C1}"/>
    <cellStyle name="Normal 3 228 7" xfId="23326" xr:uid="{A760D20D-030B-4239-86CB-2748CD5BF3C7}"/>
    <cellStyle name="Normal 3 228 7 2" xfId="23327" xr:uid="{C460350D-A7BA-40E3-BB17-C69A8549E49D}"/>
    <cellStyle name="Normal 3 228 7 2 2" xfId="23328" xr:uid="{BE9486FE-01C4-40FE-8692-B608F104A8EE}"/>
    <cellStyle name="Normal 3 228 7 3" xfId="23329" xr:uid="{C64CF195-F9D7-4F32-AEFE-23492C4B9413}"/>
    <cellStyle name="Normal 3 228 8" xfId="23330" xr:uid="{28EB1172-7107-4C8B-BC82-C71B6DFC95D2}"/>
    <cellStyle name="Normal 3 228 8 2" xfId="23331" xr:uid="{4E131471-72C3-4382-8972-9107F7549306}"/>
    <cellStyle name="Normal 3 228 9" xfId="23332" xr:uid="{03354866-5756-4007-B94D-B1CE1FE37FE5}"/>
    <cellStyle name="Normal 3 228_05DS" xfId="23333" xr:uid="{1D720248-0ECA-45BC-94D0-54853B1C4E98}"/>
    <cellStyle name="Normal 3 229" xfId="23334" xr:uid="{F075C062-F157-420A-A6E5-C07806F99542}"/>
    <cellStyle name="Normal 3 229 2" xfId="23335" xr:uid="{A9C42F10-FAC8-43C9-93C9-90878B5C5790}"/>
    <cellStyle name="Normal 3 229 2 2" xfId="23336" xr:uid="{8D297647-7E0D-4E0B-94CF-6954EF6AB6A2}"/>
    <cellStyle name="Normal 3 229 2 2 2" xfId="23337" xr:uid="{91BA375E-4847-4D32-99BD-5AAAAC90DFEC}"/>
    <cellStyle name="Normal 3 229 2 2 2 2" xfId="23338" xr:uid="{303EDBC7-3028-419A-B278-8CD635C1A627}"/>
    <cellStyle name="Normal 3 229 2 2 2 2 2" xfId="23339" xr:uid="{7F7E5BFC-B3D8-4131-8615-BAEC01EC35D4}"/>
    <cellStyle name="Normal 3 229 2 2 2 3" xfId="23340" xr:uid="{824A38C3-B4C2-47AA-871F-88B47CCE86DD}"/>
    <cellStyle name="Normal 3 229 2 2 3" xfId="23341" xr:uid="{5DDE875E-EEE5-49EE-A281-EA3A78035A04}"/>
    <cellStyle name="Normal 3 229 2 2 3 2" xfId="23342" xr:uid="{1B0CEE4B-80A7-45AF-8C17-DEA2EE62C44F}"/>
    <cellStyle name="Normal 3 229 2 2 3 2 2" xfId="23343" xr:uid="{38E0CC79-AC5B-4AB9-97AF-181C05510CF6}"/>
    <cellStyle name="Normal 3 229 2 2 3 3" xfId="23344" xr:uid="{9ACFC90D-3718-43F0-A710-21BA829CA8CB}"/>
    <cellStyle name="Normal 3 229 2 2 4" xfId="23345" xr:uid="{133E09F8-7A39-4FF6-A97F-A599FD9C7727}"/>
    <cellStyle name="Normal 3 229 2 2 4 2" xfId="23346" xr:uid="{1B2E10BC-4FEF-4F21-B8C9-3387086658E5}"/>
    <cellStyle name="Normal 3 229 2 2 5" xfId="23347" xr:uid="{00E55E65-E83C-44BC-A242-C5B18BC65D55}"/>
    <cellStyle name="Normal 3 229 2 3" xfId="23348" xr:uid="{3D5F41C5-56B3-4B70-AA08-FD2F50126F21}"/>
    <cellStyle name="Normal 3 229 2 3 2" xfId="23349" xr:uid="{AAAE8D49-0762-4BDD-A43B-37043A448DFF}"/>
    <cellStyle name="Normal 3 229 2 3 2 2" xfId="23350" xr:uid="{5A7EBC63-213F-43E7-BDBA-68AA4CB5738D}"/>
    <cellStyle name="Normal 3 229 2 3 2 2 2" xfId="23351" xr:uid="{58CD174C-A34C-4929-A28D-5D97B9B6332B}"/>
    <cellStyle name="Normal 3 229 2 3 2 3" xfId="23352" xr:uid="{7CE007F7-4CBF-491E-9EEC-252E531B00ED}"/>
    <cellStyle name="Normal 3 229 2 3 3" xfId="23353" xr:uid="{40436B93-9487-4650-9E70-449168AF36F7}"/>
    <cellStyle name="Normal 3 229 2 3 3 2" xfId="23354" xr:uid="{8A451C6B-A9E2-4B38-B516-4C920BCDA26D}"/>
    <cellStyle name="Normal 3 229 2 3 3 2 2" xfId="23355" xr:uid="{B5B7A044-A085-4437-99B2-AC56353C9EB2}"/>
    <cellStyle name="Normal 3 229 2 3 3 3" xfId="23356" xr:uid="{4EB52092-D2D1-4050-AE2E-C61D6A92B000}"/>
    <cellStyle name="Normal 3 229 2 3 4" xfId="23357" xr:uid="{E5763BA3-1985-4FA4-B20C-0FD3ED56D94E}"/>
    <cellStyle name="Normal 3 229 2 3 4 2" xfId="23358" xr:uid="{F9EDAB8B-B790-4B07-B181-AF5EE300406D}"/>
    <cellStyle name="Normal 3 229 2 3 5" xfId="23359" xr:uid="{AC2F30FC-F06E-4DA6-95A2-9C862E8E4F61}"/>
    <cellStyle name="Normal 3 229 2 4" xfId="23360" xr:uid="{60316CD5-D22F-4439-B63A-18182A667208}"/>
    <cellStyle name="Normal 3 229 2 4 2" xfId="23361" xr:uid="{CCF4F76D-0B39-479B-84D2-00DB3374F678}"/>
    <cellStyle name="Normal 3 229 2 4 2 2" xfId="23362" xr:uid="{E61808E9-02FB-495F-8BFF-11BA3211B8C0}"/>
    <cellStyle name="Normal 3 229 2 4 2 2 2" xfId="23363" xr:uid="{5AEC3E51-27F4-407D-9E43-ADFA9DA053A2}"/>
    <cellStyle name="Normal 3 229 2 4 2 3" xfId="23364" xr:uid="{58271D85-712F-406B-AE64-060D8D107D24}"/>
    <cellStyle name="Normal 3 229 2 4 3" xfId="23365" xr:uid="{BCABAE28-0DA2-42FE-A831-67A0339B289A}"/>
    <cellStyle name="Normal 3 229 2 4 3 2" xfId="23366" xr:uid="{E8BF8A27-8B05-4FC8-8181-4FE91D1CBB35}"/>
    <cellStyle name="Normal 3 229 2 4 3 2 2" xfId="23367" xr:uid="{16A1E45E-2482-498D-BAE2-61AF6151B322}"/>
    <cellStyle name="Normal 3 229 2 4 3 3" xfId="23368" xr:uid="{F7239114-1227-44BA-B364-6DCA1BF0700C}"/>
    <cellStyle name="Normal 3 229 2 4 4" xfId="23369" xr:uid="{6BC9EF93-60EC-4220-8ED2-71784C0F807B}"/>
    <cellStyle name="Normal 3 229 2 4 4 2" xfId="23370" xr:uid="{7B68E98D-92A8-4276-9E15-816ECDB70193}"/>
    <cellStyle name="Normal 3 229 2 4 5" xfId="23371" xr:uid="{D4A78728-09B5-46AD-B306-1F670D803968}"/>
    <cellStyle name="Normal 3 229 2 5" xfId="23372" xr:uid="{EA4F0FAD-EE04-4DC2-9835-0C55DAEE6897}"/>
    <cellStyle name="Normal 3 229 2 5 2" xfId="23373" xr:uid="{466BC433-199D-499A-9393-D9434D2BFAB8}"/>
    <cellStyle name="Normal 3 229 2 5 2 2" xfId="23374" xr:uid="{448D1584-384C-4FB6-9888-37F33E403B64}"/>
    <cellStyle name="Normal 3 229 2 5 3" xfId="23375" xr:uid="{5F9BEB38-DB82-4A05-8AC3-88E062C03AC8}"/>
    <cellStyle name="Normal 3 229 2 6" xfId="23376" xr:uid="{FC561FD6-5912-4F3B-989B-1BCA9FA48A27}"/>
    <cellStyle name="Normal 3 229 2 6 2" xfId="23377" xr:uid="{AAA334F6-DD90-4742-B9C9-94C23CFB62E1}"/>
    <cellStyle name="Normal 3 229 2 6 2 2" xfId="23378" xr:uid="{960F8DF3-9940-42F3-A655-A41BE428A05D}"/>
    <cellStyle name="Normal 3 229 2 6 3" xfId="23379" xr:uid="{FE2F19B2-7C36-489F-8EFB-6C54877B35E9}"/>
    <cellStyle name="Normal 3 229 2 7" xfId="23380" xr:uid="{1A3CFDE7-3632-4A46-8488-801F17D14B39}"/>
    <cellStyle name="Normal 3 229 2 7 2" xfId="23381" xr:uid="{A19DBD84-09E4-43C2-A711-3CA161AD23C5}"/>
    <cellStyle name="Normal 3 229 2 8" xfId="23382" xr:uid="{2DDEAFEE-2F65-49BE-AC45-68CD4496343E}"/>
    <cellStyle name="Normal 3 229 2_15NS" xfId="23383" xr:uid="{721A7429-4AAA-42B6-8794-3A5ADF15CB73}"/>
    <cellStyle name="Normal 3 229 3" xfId="23384" xr:uid="{2880806E-129E-4A16-9F0D-DAA5EE38302C}"/>
    <cellStyle name="Normal 3 229 3 2" xfId="23385" xr:uid="{3232FDA8-14CF-4F21-9A57-6F8662D87439}"/>
    <cellStyle name="Normal 3 229 3 2 2" xfId="23386" xr:uid="{F0BAE5BD-32DC-4D51-B297-795F730DF692}"/>
    <cellStyle name="Normal 3 229 3 2 2 2" xfId="23387" xr:uid="{B482966B-1F59-4346-B86D-4A3BA89DC89B}"/>
    <cellStyle name="Normal 3 229 3 2 3" xfId="23388" xr:uid="{31ACE13D-CBE2-4425-83C4-1AE5FC2FC70C}"/>
    <cellStyle name="Normal 3 229 3 3" xfId="23389" xr:uid="{A09A4C19-4976-4E75-A7D5-817716C694A7}"/>
    <cellStyle name="Normal 3 229 3 3 2" xfId="23390" xr:uid="{05BD887F-DAC8-4612-9F05-51662B412FCD}"/>
    <cellStyle name="Normal 3 229 3 3 2 2" xfId="23391" xr:uid="{80BF7FC7-8873-445C-8869-AD726B39AB7A}"/>
    <cellStyle name="Normal 3 229 3 3 3" xfId="23392" xr:uid="{12F75425-2347-4531-ABF3-A885B7E45AC0}"/>
    <cellStyle name="Normal 3 229 3 4" xfId="23393" xr:uid="{3C58762E-9570-4A72-ADCD-66E5E278532E}"/>
    <cellStyle name="Normal 3 229 3 4 2" xfId="23394" xr:uid="{5F483D48-ADBF-4024-A889-495F1AC7BAAA}"/>
    <cellStyle name="Normal 3 229 3 5" xfId="23395" xr:uid="{2CE02470-7C25-48D1-9F93-ED935AC6F76A}"/>
    <cellStyle name="Normal 3 229 4" xfId="23396" xr:uid="{43E21EAC-2D1C-4466-8E37-AA37C433C18E}"/>
    <cellStyle name="Normal 3 229 4 2" xfId="23397" xr:uid="{1D750C3D-8692-4145-8B7C-9F1F05A659EA}"/>
    <cellStyle name="Normal 3 229 4 2 2" xfId="23398" xr:uid="{36EC8C63-DEE0-4397-A171-EE56D34F98EB}"/>
    <cellStyle name="Normal 3 229 4 2 2 2" xfId="23399" xr:uid="{554A03DC-3E81-4765-9BF3-E36BC1768815}"/>
    <cellStyle name="Normal 3 229 4 2 3" xfId="23400" xr:uid="{4628EE46-EB82-4D73-BFC9-431042EA8A14}"/>
    <cellStyle name="Normal 3 229 4 3" xfId="23401" xr:uid="{8174865F-3F04-416D-BAAE-670C59E9FC98}"/>
    <cellStyle name="Normal 3 229 4 3 2" xfId="23402" xr:uid="{6C976938-D3FB-46FA-9E42-75828D04FE6A}"/>
    <cellStyle name="Normal 3 229 4 3 2 2" xfId="23403" xr:uid="{304A85FC-8ACB-474D-9B8A-DA5C9DA855E8}"/>
    <cellStyle name="Normal 3 229 4 3 3" xfId="23404" xr:uid="{713BF55A-16BE-46DD-B987-F4C9FA178BE0}"/>
    <cellStyle name="Normal 3 229 4 4" xfId="23405" xr:uid="{085BD728-A854-435C-B43C-29F836A28850}"/>
    <cellStyle name="Normal 3 229 4 4 2" xfId="23406" xr:uid="{C8F28F9E-F083-4980-9E25-A0DD372C2B88}"/>
    <cellStyle name="Normal 3 229 4 5" xfId="23407" xr:uid="{FF2973C7-EF58-4D3A-8FF2-0257EF0BC367}"/>
    <cellStyle name="Normal 3 229 5" xfId="23408" xr:uid="{48308C07-8D29-419D-9C30-48A18817C9DD}"/>
    <cellStyle name="Normal 3 229 5 2" xfId="23409" xr:uid="{571186FF-AE79-4DF1-81BB-C0922F9AC7DF}"/>
    <cellStyle name="Normal 3 229 5 2 2" xfId="23410" xr:uid="{A367CE8A-F290-468A-A88F-99C3BE5FEECE}"/>
    <cellStyle name="Normal 3 229 5 2 2 2" xfId="23411" xr:uid="{E2C550EE-5775-4FCF-B1D5-2A399D23C822}"/>
    <cellStyle name="Normal 3 229 5 2 3" xfId="23412" xr:uid="{5E13C549-FA4E-4DDB-A1FF-C80BAA8B7084}"/>
    <cellStyle name="Normal 3 229 5 3" xfId="23413" xr:uid="{19A8411C-44A3-4D3E-BA2B-43D0E539EC10}"/>
    <cellStyle name="Normal 3 229 5 3 2" xfId="23414" xr:uid="{02441B23-6296-4FBD-8240-A151A57003E6}"/>
    <cellStyle name="Normal 3 229 5 3 2 2" xfId="23415" xr:uid="{47B97E8F-8C11-4BC4-BA1D-5ED6F3D869B6}"/>
    <cellStyle name="Normal 3 229 5 3 3" xfId="23416" xr:uid="{5CB358F1-6496-47DC-8293-EDD4EA28DDD2}"/>
    <cellStyle name="Normal 3 229 5 4" xfId="23417" xr:uid="{4FD92C8C-9396-46FC-9AD1-A53A8A913ADA}"/>
    <cellStyle name="Normal 3 229 5 4 2" xfId="23418" xr:uid="{CC679118-8087-4AB1-8FC8-D3B0862A2352}"/>
    <cellStyle name="Normal 3 229 5 5" xfId="23419" xr:uid="{060C6B44-7ADE-4975-9D52-974CFEB5B70D}"/>
    <cellStyle name="Normal 3 229 6" xfId="23420" xr:uid="{7D1698B2-E106-4872-A840-4ED15BE9D09A}"/>
    <cellStyle name="Normal 3 229 6 2" xfId="23421" xr:uid="{6F91684B-3BEC-4A45-B469-7BFDA44E7B8F}"/>
    <cellStyle name="Normal 3 229 6 2 2" xfId="23422" xr:uid="{872BCB02-3F88-4C44-A2C0-3068D4C295B9}"/>
    <cellStyle name="Normal 3 229 6 3" xfId="23423" xr:uid="{D58088CE-86AA-46DD-A821-BD59895B9625}"/>
    <cellStyle name="Normal 3 229 7" xfId="23424" xr:uid="{45C4D04F-3541-4A9D-A888-7FB02808970B}"/>
    <cellStyle name="Normal 3 229 7 2" xfId="23425" xr:uid="{595E6A6F-9C4A-483B-B4F3-D441A540D540}"/>
    <cellStyle name="Normal 3 229 7 2 2" xfId="23426" xr:uid="{8AAAB458-32AB-4209-B5E5-A1328D259ECC}"/>
    <cellStyle name="Normal 3 229 7 3" xfId="23427" xr:uid="{F9036355-C632-492E-AC33-226A10FAEB8F}"/>
    <cellStyle name="Normal 3 229 8" xfId="23428" xr:uid="{2FEB130C-E841-47CD-85CF-D665A5DA289C}"/>
    <cellStyle name="Normal 3 229 8 2" xfId="23429" xr:uid="{4BA88283-5E55-4C85-A70E-573F4DB56BEE}"/>
    <cellStyle name="Normal 3 229 9" xfId="23430" xr:uid="{60385056-8159-448C-BE11-1E67EB79F2EA}"/>
    <cellStyle name="Normal 3 229_05DS" xfId="23431" xr:uid="{35B1FD32-56EE-415B-9D98-44334EC00463}"/>
    <cellStyle name="Normal 3 23" xfId="23432" xr:uid="{61446DA1-9FD7-4F96-914A-FB5CFB256A29}"/>
    <cellStyle name="Normal 3 23 10" xfId="56327" xr:uid="{55F07055-5693-4005-A324-2DE20925D32E}"/>
    <cellStyle name="Normal 3 23 2" xfId="23433" xr:uid="{3D384707-30D9-49E1-B6C6-CF30DDCEBC17}"/>
    <cellStyle name="Normal 3 23 2 2" xfId="23434" xr:uid="{CD78828D-9E38-4E19-B719-74FE65153E78}"/>
    <cellStyle name="Normal 3 23 2 2 2" xfId="23435" xr:uid="{B06F51E9-0EBF-4D86-AFC7-7918DF3B0DA8}"/>
    <cellStyle name="Normal 3 23 2 2 2 2" xfId="23436" xr:uid="{E21F7122-9521-4B78-8AB8-CDC785087894}"/>
    <cellStyle name="Normal 3 23 2 2 2 2 2" xfId="23437" xr:uid="{2B4F3E8D-360B-4910-BD62-C1F1A2F9D2E3}"/>
    <cellStyle name="Normal 3 23 2 2 2 3" xfId="23438" xr:uid="{B4237D17-6690-44AA-8C8D-A62E49233C7F}"/>
    <cellStyle name="Normal 3 23 2 2 3" xfId="23439" xr:uid="{D243EFBC-4463-45FB-92A7-8B7A916FF913}"/>
    <cellStyle name="Normal 3 23 2 2 3 2" xfId="23440" xr:uid="{7CB2201F-1622-4488-AF25-E8592897C4FC}"/>
    <cellStyle name="Normal 3 23 2 2 3 2 2" xfId="23441" xr:uid="{AD1A4A7B-8C9D-4089-A4BD-7E5871F6E502}"/>
    <cellStyle name="Normal 3 23 2 2 3 3" xfId="23442" xr:uid="{84D7443A-DD08-4300-A259-C64E1FC75236}"/>
    <cellStyle name="Normal 3 23 2 2 4" xfId="23443" xr:uid="{6F566F2D-439C-449E-8DE9-94C6F7DBE2BC}"/>
    <cellStyle name="Normal 3 23 2 2 4 2" xfId="23444" xr:uid="{48249944-2717-4E58-8BF2-5808B72EEDA2}"/>
    <cellStyle name="Normal 3 23 2 2 5" xfId="23445" xr:uid="{E21F9D44-21AA-4AE2-8A63-F9011E1BDCAC}"/>
    <cellStyle name="Normal 3 23 2 3" xfId="23446" xr:uid="{9C39AEB0-8EDB-4E2F-8CEF-61C099156620}"/>
    <cellStyle name="Normal 3 23 2 3 2" xfId="23447" xr:uid="{A7CE7B7D-1ED9-4680-9A89-D3ACA6EF097C}"/>
    <cellStyle name="Normal 3 23 2 3 2 2" xfId="23448" xr:uid="{6D1EBF9A-C77F-4C4F-A555-8697807AAC82}"/>
    <cellStyle name="Normal 3 23 2 3 2 2 2" xfId="23449" xr:uid="{A4DE8493-2749-4CCA-902C-30E0DDCAC8F1}"/>
    <cellStyle name="Normal 3 23 2 3 2 3" xfId="23450" xr:uid="{28147842-341F-422D-8E12-631C7EF4472D}"/>
    <cellStyle name="Normal 3 23 2 3 3" xfId="23451" xr:uid="{EFE33987-46AE-4323-AD37-6F98ED585AD0}"/>
    <cellStyle name="Normal 3 23 2 3 3 2" xfId="23452" xr:uid="{97479D18-3DD1-49F3-A460-16DBF8CBB31E}"/>
    <cellStyle name="Normal 3 23 2 3 3 2 2" xfId="23453" xr:uid="{6D8CA99B-98B1-4AA4-ACE7-E1D7EDA1CD5A}"/>
    <cellStyle name="Normal 3 23 2 3 3 3" xfId="23454" xr:uid="{388AE161-A3F1-4CF8-8FDC-FFA413C89061}"/>
    <cellStyle name="Normal 3 23 2 3 4" xfId="23455" xr:uid="{5EA92668-020C-451E-BD0D-1F38F37830B0}"/>
    <cellStyle name="Normal 3 23 2 3 4 2" xfId="23456" xr:uid="{FB0A09CF-3FEC-4240-A40B-AB853A01AA1C}"/>
    <cellStyle name="Normal 3 23 2 3 5" xfId="23457" xr:uid="{502FA9B4-A77D-44E3-B160-B8DF9DBE7775}"/>
    <cellStyle name="Normal 3 23 2 4" xfId="23458" xr:uid="{F09FDBE5-DC6C-4E79-820C-C5C77466209C}"/>
    <cellStyle name="Normal 3 23 2 4 2" xfId="23459" xr:uid="{D4D7975D-5A2C-4382-AC8C-E8F410DD7A7C}"/>
    <cellStyle name="Normal 3 23 2 4 2 2" xfId="23460" xr:uid="{460AF84F-F37C-45A8-9308-9655CE58E7E0}"/>
    <cellStyle name="Normal 3 23 2 4 2 2 2" xfId="23461" xr:uid="{8B57C06C-1FBE-4656-AABE-F0A653041093}"/>
    <cellStyle name="Normal 3 23 2 4 2 3" xfId="23462" xr:uid="{90B6AFC0-BAAE-45E3-A3A8-01B603CA8836}"/>
    <cellStyle name="Normal 3 23 2 4 3" xfId="23463" xr:uid="{6B121814-7627-4366-AA87-58A9E48CF9F1}"/>
    <cellStyle name="Normal 3 23 2 4 3 2" xfId="23464" xr:uid="{55E0B357-4F87-4CE5-9D16-282377A0D735}"/>
    <cellStyle name="Normal 3 23 2 4 3 2 2" xfId="23465" xr:uid="{EF5480E9-4DA1-40D4-8EB6-306CC7D35A35}"/>
    <cellStyle name="Normal 3 23 2 4 3 3" xfId="23466" xr:uid="{E60CA182-FAAA-47C8-B0A6-696671215435}"/>
    <cellStyle name="Normal 3 23 2 4 4" xfId="23467" xr:uid="{968B80E3-AF96-4C94-809A-DF41F7B91A21}"/>
    <cellStyle name="Normal 3 23 2 4 4 2" xfId="23468" xr:uid="{A3B2BBB3-0814-4479-8C7C-266BF5768E6A}"/>
    <cellStyle name="Normal 3 23 2 4 5" xfId="23469" xr:uid="{660CF2B6-2DD7-4D41-A5E0-6CEAADB4FB88}"/>
    <cellStyle name="Normal 3 23 2 5" xfId="23470" xr:uid="{7F1A807B-A2CE-4D75-AF2C-28CD6616D6B1}"/>
    <cellStyle name="Normal 3 23 2 5 2" xfId="23471" xr:uid="{C4B43D84-1A53-48D8-95B3-5D4DEA986A9B}"/>
    <cellStyle name="Normal 3 23 2 5 2 2" xfId="23472" xr:uid="{30C0A615-90C8-4A06-9F7D-52B1E6D17F2E}"/>
    <cellStyle name="Normal 3 23 2 5 3" xfId="23473" xr:uid="{D09C981A-C27F-4669-BAA5-359056C3B647}"/>
    <cellStyle name="Normal 3 23 2 6" xfId="23474" xr:uid="{5017BFA4-B105-4768-997E-9E7497A3DD0E}"/>
    <cellStyle name="Normal 3 23 2 6 2" xfId="23475" xr:uid="{229694D4-DD96-4151-9076-15B114181534}"/>
    <cellStyle name="Normal 3 23 2 6 2 2" xfId="23476" xr:uid="{B70F5DB6-E333-4E41-8767-05F77F691E5A}"/>
    <cellStyle name="Normal 3 23 2 6 3" xfId="23477" xr:uid="{C3617BDA-B85A-4F90-A0A8-71B045E7FFC6}"/>
    <cellStyle name="Normal 3 23 2 7" xfId="23478" xr:uid="{3E63CFEA-E5F8-4B87-A1F7-BFAF6BAFAA13}"/>
    <cellStyle name="Normal 3 23 2 7 2" xfId="23479" xr:uid="{CDCD5B58-0F20-4E9B-9E1E-C1787EC0159C}"/>
    <cellStyle name="Normal 3 23 2 8" xfId="23480" xr:uid="{1F925503-E460-40D8-B846-748F80C481BC}"/>
    <cellStyle name="Normal 3 23 2 9" xfId="56531" xr:uid="{44F7AD41-33FC-4E9A-BD1F-D88EA3A8859E}"/>
    <cellStyle name="Normal 3 23 2_15NS" xfId="23481" xr:uid="{8F1FED7D-A900-44F7-8ADE-46D361A705EA}"/>
    <cellStyle name="Normal 3 23 3" xfId="23482" xr:uid="{0F57D173-7EC9-4DEF-8E20-7DBEBA2F26FB}"/>
    <cellStyle name="Normal 3 23 3 2" xfId="23483" xr:uid="{834B3402-6B94-4C3E-BB0E-D47B3EB07D81}"/>
    <cellStyle name="Normal 3 23 3 2 2" xfId="23484" xr:uid="{9E041533-3167-489F-B881-2D519F3A3502}"/>
    <cellStyle name="Normal 3 23 3 2 2 2" xfId="23485" xr:uid="{EEE71823-92C6-473C-BF45-02EB72F9BD67}"/>
    <cellStyle name="Normal 3 23 3 2 3" xfId="23486" xr:uid="{10A8777F-4465-4FE4-B585-134181C93E73}"/>
    <cellStyle name="Normal 3 23 3 3" xfId="23487" xr:uid="{F1685B14-CF26-469D-A441-4B7212E97A4D}"/>
    <cellStyle name="Normal 3 23 3 3 2" xfId="23488" xr:uid="{56B7ECE0-2E10-452B-9CA0-510B8AB68BAE}"/>
    <cellStyle name="Normal 3 23 3 3 2 2" xfId="23489" xr:uid="{D7A5AA99-832B-46AB-B96E-F9A325811D79}"/>
    <cellStyle name="Normal 3 23 3 3 3" xfId="23490" xr:uid="{F8689671-E4CE-4579-931C-2FCF728AB70D}"/>
    <cellStyle name="Normal 3 23 3 4" xfId="23491" xr:uid="{ED51829E-0163-4018-B37C-4C3933676C48}"/>
    <cellStyle name="Normal 3 23 3 4 2" xfId="23492" xr:uid="{14F519CE-CA79-49F2-9169-F26B32610AAE}"/>
    <cellStyle name="Normal 3 23 3 5" xfId="23493" xr:uid="{B67A89F2-7C09-451B-BC2D-6C54C5CBD81C}"/>
    <cellStyle name="Normal 3 23 4" xfId="23494" xr:uid="{A47CC1C4-1D06-4503-8C24-D29C4C41676B}"/>
    <cellStyle name="Normal 3 23 4 2" xfId="23495" xr:uid="{BCF76867-4CD5-47EA-9A31-4C1288B26B43}"/>
    <cellStyle name="Normal 3 23 4 2 2" xfId="23496" xr:uid="{47399BC8-D6DA-4CA3-9C5F-9845AB0B7E83}"/>
    <cellStyle name="Normal 3 23 4 2 2 2" xfId="23497" xr:uid="{16E9F433-A0A4-4CE5-86F0-D2B7BDE65830}"/>
    <cellStyle name="Normal 3 23 4 2 3" xfId="23498" xr:uid="{0479862E-50AF-43DA-A0CC-B0E3EEB504E2}"/>
    <cellStyle name="Normal 3 23 4 3" xfId="23499" xr:uid="{F4E42F63-A98F-466E-8551-E45E57AA20CC}"/>
    <cellStyle name="Normal 3 23 4 3 2" xfId="23500" xr:uid="{1109288A-79B5-4996-A81C-72B3DCC0AB31}"/>
    <cellStyle name="Normal 3 23 4 3 2 2" xfId="23501" xr:uid="{0BCEC127-FF04-4B82-B8D7-B93B85045418}"/>
    <cellStyle name="Normal 3 23 4 3 3" xfId="23502" xr:uid="{C0A61934-AD3C-4496-B244-773261E4D3F9}"/>
    <cellStyle name="Normal 3 23 4 4" xfId="23503" xr:uid="{C516B057-5157-4717-AC9E-8C5E1667BB54}"/>
    <cellStyle name="Normal 3 23 4 4 2" xfId="23504" xr:uid="{D14AECD4-4873-42C0-A58F-092D2DFBDECA}"/>
    <cellStyle name="Normal 3 23 4 5" xfId="23505" xr:uid="{1A3B835F-D82D-4C2F-AA26-EF9293E3DC51}"/>
    <cellStyle name="Normal 3 23 5" xfId="23506" xr:uid="{E21A1DB6-43C7-4D3A-8D06-5D689F8B1CAE}"/>
    <cellStyle name="Normal 3 23 5 2" xfId="23507" xr:uid="{8F9F249C-6722-4DE8-8235-AFC3A9E173D3}"/>
    <cellStyle name="Normal 3 23 5 2 2" xfId="23508" xr:uid="{BBE8D8FF-1F4D-4C65-8B33-C76D977E84F8}"/>
    <cellStyle name="Normal 3 23 5 2 2 2" xfId="23509" xr:uid="{A5E4DD10-5E37-4914-95EA-CE5FB27D8688}"/>
    <cellStyle name="Normal 3 23 5 2 3" xfId="23510" xr:uid="{36E7185E-26F0-4961-ACA2-3AFBC0DB635F}"/>
    <cellStyle name="Normal 3 23 5 3" xfId="23511" xr:uid="{DBC29205-0B88-4667-B067-519BB38DFA61}"/>
    <cellStyle name="Normal 3 23 5 3 2" xfId="23512" xr:uid="{451782DB-B925-476F-8681-3FFFB7D45D46}"/>
    <cellStyle name="Normal 3 23 5 3 2 2" xfId="23513" xr:uid="{ED8D10B6-EE22-4C47-B81B-2822E69ECF9A}"/>
    <cellStyle name="Normal 3 23 5 3 3" xfId="23514" xr:uid="{B947765A-0554-4ECD-A8D8-B7F40CCCD81B}"/>
    <cellStyle name="Normal 3 23 5 4" xfId="23515" xr:uid="{C1F6D6F0-98E3-415E-AF2E-B819AF9803C8}"/>
    <cellStyle name="Normal 3 23 5 4 2" xfId="23516" xr:uid="{26AF0647-5B21-41EF-8213-0490BC0D7B30}"/>
    <cellStyle name="Normal 3 23 5 5" xfId="23517" xr:uid="{AA690610-560E-4AC1-A86E-8532A2F71343}"/>
    <cellStyle name="Normal 3 23 6" xfId="23518" xr:uid="{FAE2E913-9AFD-4EA3-97F8-EFED2051B1E5}"/>
    <cellStyle name="Normal 3 23 6 2" xfId="23519" xr:uid="{D94BAC0A-0201-4743-8857-68C997989DC1}"/>
    <cellStyle name="Normal 3 23 6 2 2" xfId="23520" xr:uid="{1D732B2D-1FB1-4D80-A5D5-A3CC2F70D886}"/>
    <cellStyle name="Normal 3 23 6 3" xfId="23521" xr:uid="{EC820E7A-0F49-47BB-A1D0-EDBE6931523F}"/>
    <cellStyle name="Normal 3 23 7" xfId="23522" xr:uid="{28451167-CCAA-4965-A38A-493FE01BEED4}"/>
    <cellStyle name="Normal 3 23 7 2" xfId="23523" xr:uid="{6C87E406-1557-4AF2-B7D6-3DC64B574793}"/>
    <cellStyle name="Normal 3 23 7 2 2" xfId="23524" xr:uid="{90CD1DAF-52A9-4FC3-B74D-B298692882CA}"/>
    <cellStyle name="Normal 3 23 7 3" xfId="23525" xr:uid="{85EB8A75-03DA-424D-9CD3-72A754EC453F}"/>
    <cellStyle name="Normal 3 23 8" xfId="23526" xr:uid="{5B778268-31F1-4318-BB14-9D3BCF5A57FB}"/>
    <cellStyle name="Normal 3 23 8 2" xfId="23527" xr:uid="{7B63C01E-844F-4F05-8B10-EDABE2E62DE0}"/>
    <cellStyle name="Normal 3 23 9" xfId="23528" xr:uid="{BCB568A5-930B-4DB3-B789-0CEA42533905}"/>
    <cellStyle name="Normal 3 23_05DS" xfId="23529" xr:uid="{987FC009-2C91-4749-9C67-B687ABB91BCD}"/>
    <cellStyle name="Normal 3 230" xfId="23530" xr:uid="{F769FC9C-19A2-42AF-89CA-718DBFB712FE}"/>
    <cellStyle name="Normal 3 230 2" xfId="23531" xr:uid="{8B9BCEAE-7097-47AF-A51F-66E006D6E4BE}"/>
    <cellStyle name="Normal 3 230 2 2" xfId="23532" xr:uid="{F2966FDE-2BC7-4A4C-A02E-BA9A43350966}"/>
    <cellStyle name="Normal 3 230 2 2 2" xfId="23533" xr:uid="{B172EF88-7CD1-4840-B49B-D58389142EF0}"/>
    <cellStyle name="Normal 3 230 2 2 2 2" xfId="23534" xr:uid="{6A6D99A9-273A-46D8-AA03-B9A93589D775}"/>
    <cellStyle name="Normal 3 230 2 2 2 2 2" xfId="23535" xr:uid="{F95F28FA-3CB6-43A7-9570-69C32A608EC6}"/>
    <cellStyle name="Normal 3 230 2 2 2 3" xfId="23536" xr:uid="{08702671-A590-4674-BCF4-396BCC4FBA6F}"/>
    <cellStyle name="Normal 3 230 2 2 3" xfId="23537" xr:uid="{572BF57B-72EF-4E8A-A209-30C2FC0688F2}"/>
    <cellStyle name="Normal 3 230 2 2 3 2" xfId="23538" xr:uid="{E1224C28-FA00-4E8D-9606-596A8A53020B}"/>
    <cellStyle name="Normal 3 230 2 2 3 2 2" xfId="23539" xr:uid="{0A1D976F-F636-49E6-AD11-3B5F7CC7C05B}"/>
    <cellStyle name="Normal 3 230 2 2 3 3" xfId="23540" xr:uid="{FAC92E1B-8752-40B0-9469-67C2B081FA7A}"/>
    <cellStyle name="Normal 3 230 2 2 4" xfId="23541" xr:uid="{2CA5D3FC-D915-4185-810F-780114BE2717}"/>
    <cellStyle name="Normal 3 230 2 2 4 2" xfId="23542" xr:uid="{097DF637-28CB-4EB0-892A-62A24CDA91A8}"/>
    <cellStyle name="Normal 3 230 2 2 5" xfId="23543" xr:uid="{9CEC1DE9-0186-4A2A-AE03-5AAB04D952E1}"/>
    <cellStyle name="Normal 3 230 2 3" xfId="23544" xr:uid="{D662C0D2-7EC2-428F-A2E2-506B9EEE08A1}"/>
    <cellStyle name="Normal 3 230 2 3 2" xfId="23545" xr:uid="{549803B4-01BF-4399-96BE-B5DF44CA12E3}"/>
    <cellStyle name="Normal 3 230 2 3 2 2" xfId="23546" xr:uid="{9523E2F9-0196-4F6E-B2E3-C9A3644FBCBD}"/>
    <cellStyle name="Normal 3 230 2 3 2 2 2" xfId="23547" xr:uid="{EF983413-A8FE-41CE-8D78-CE62F2A2082D}"/>
    <cellStyle name="Normal 3 230 2 3 2 3" xfId="23548" xr:uid="{12D56C4E-6FF9-4EF6-B73E-0C64C56B61BF}"/>
    <cellStyle name="Normal 3 230 2 3 3" xfId="23549" xr:uid="{8AB5280A-E2D6-44EF-8A30-D4DD1C306CC7}"/>
    <cellStyle name="Normal 3 230 2 3 3 2" xfId="23550" xr:uid="{D08CD4F4-6BF0-4565-B6B8-48C9FD70E257}"/>
    <cellStyle name="Normal 3 230 2 3 3 2 2" xfId="23551" xr:uid="{E23AFF5B-D030-45E6-9121-4491BD2A4253}"/>
    <cellStyle name="Normal 3 230 2 3 3 3" xfId="23552" xr:uid="{21415E77-0C02-42E2-88DC-B4EB24F8EC56}"/>
    <cellStyle name="Normal 3 230 2 3 4" xfId="23553" xr:uid="{A2FF91EB-8FAC-4218-8551-D6646E0B11DB}"/>
    <cellStyle name="Normal 3 230 2 3 4 2" xfId="23554" xr:uid="{DA47E73D-D06D-4C6C-AFB9-FD883BEFA580}"/>
    <cellStyle name="Normal 3 230 2 3 5" xfId="23555" xr:uid="{C7E169F2-5A40-4EA1-9A7F-5733E50F8DAB}"/>
    <cellStyle name="Normal 3 230 2 4" xfId="23556" xr:uid="{050260F3-281C-4CB8-AA97-54D069D2582D}"/>
    <cellStyle name="Normal 3 230 2 4 2" xfId="23557" xr:uid="{2B3824AE-30C1-4435-B5FB-2451859C800E}"/>
    <cellStyle name="Normal 3 230 2 4 2 2" xfId="23558" xr:uid="{D89F8F48-99A9-465F-BA9A-F8CA3B2E92B5}"/>
    <cellStyle name="Normal 3 230 2 4 2 2 2" xfId="23559" xr:uid="{2727C4CC-4A96-4A90-910E-2642ECDFE95F}"/>
    <cellStyle name="Normal 3 230 2 4 2 3" xfId="23560" xr:uid="{2BA223B0-3459-404D-984A-E81582E6DC72}"/>
    <cellStyle name="Normal 3 230 2 4 3" xfId="23561" xr:uid="{16C4D595-8EC3-4C90-B95D-9563BC9D9B2E}"/>
    <cellStyle name="Normal 3 230 2 4 3 2" xfId="23562" xr:uid="{15FE9FD7-75B2-4585-82A4-89C495093FAF}"/>
    <cellStyle name="Normal 3 230 2 4 3 2 2" xfId="23563" xr:uid="{2CC6ACFE-4969-4647-8D7C-751E8132E2B5}"/>
    <cellStyle name="Normal 3 230 2 4 3 3" xfId="23564" xr:uid="{6A802033-CC30-4A6A-B36C-F981DA98C1D4}"/>
    <cellStyle name="Normal 3 230 2 4 4" xfId="23565" xr:uid="{D264AB62-D295-44A2-A5BA-B6451953E776}"/>
    <cellStyle name="Normal 3 230 2 4 4 2" xfId="23566" xr:uid="{56F94CA1-C42D-4380-BEC0-6DDA51F39619}"/>
    <cellStyle name="Normal 3 230 2 4 5" xfId="23567" xr:uid="{76BC7CF9-D6B0-4DE1-B536-C56969631012}"/>
    <cellStyle name="Normal 3 230 2 5" xfId="23568" xr:uid="{FF9E5981-1002-46E6-B88E-3EB759152AC9}"/>
    <cellStyle name="Normal 3 230 2 5 2" xfId="23569" xr:uid="{BAC02ECE-7870-46F8-AF0D-2E7AE228150B}"/>
    <cellStyle name="Normal 3 230 2 5 2 2" xfId="23570" xr:uid="{FAD8CC8B-378A-443A-8A11-D8DC1BCE5EDA}"/>
    <cellStyle name="Normal 3 230 2 5 3" xfId="23571" xr:uid="{F9ADF8C7-3CFE-49FC-B74C-EFACCA2A50CE}"/>
    <cellStyle name="Normal 3 230 2 6" xfId="23572" xr:uid="{734418F0-6900-4010-A7F6-6D8AEFDC14FA}"/>
    <cellStyle name="Normal 3 230 2 6 2" xfId="23573" xr:uid="{2A5F37AA-761F-49A5-B67A-FEB8DF1431E3}"/>
    <cellStyle name="Normal 3 230 2 6 2 2" xfId="23574" xr:uid="{A4846378-12B8-4220-A8F5-FB699A71CB6D}"/>
    <cellStyle name="Normal 3 230 2 6 3" xfId="23575" xr:uid="{FAE71374-5F4E-4792-A85C-0013C73058ED}"/>
    <cellStyle name="Normal 3 230 2 7" xfId="23576" xr:uid="{50B21DA1-BAD4-4495-939B-7CEED2AF280D}"/>
    <cellStyle name="Normal 3 230 2 7 2" xfId="23577" xr:uid="{508ADF6A-E3A2-4469-85F6-3E0FC16205B3}"/>
    <cellStyle name="Normal 3 230 2 8" xfId="23578" xr:uid="{32C2C577-D8A9-4029-BE16-6580849EF378}"/>
    <cellStyle name="Normal 3 230 2_15NS" xfId="23579" xr:uid="{B9F3226A-1178-4902-8FD9-3D245FE80FD1}"/>
    <cellStyle name="Normal 3 230 3" xfId="23580" xr:uid="{D6BB540A-F6FD-4BCF-B283-82560CB68CE6}"/>
    <cellStyle name="Normal 3 230 3 2" xfId="23581" xr:uid="{3BAC5EFD-4B16-484D-93C4-5C41265861C6}"/>
    <cellStyle name="Normal 3 230 3 2 2" xfId="23582" xr:uid="{803C969B-2B7B-4E65-AF91-4C5B3716DB99}"/>
    <cellStyle name="Normal 3 230 3 2 2 2" xfId="23583" xr:uid="{7D9D44EA-629E-4556-82E6-7A54770A8FEC}"/>
    <cellStyle name="Normal 3 230 3 2 3" xfId="23584" xr:uid="{1B1976AD-9291-4649-A8D2-52D8AF02C50D}"/>
    <cellStyle name="Normal 3 230 3 3" xfId="23585" xr:uid="{5D508947-8838-42DC-94EC-B527D2E0ED6C}"/>
    <cellStyle name="Normal 3 230 3 3 2" xfId="23586" xr:uid="{E5547FD7-EFF1-452A-B049-CE0999E8BC7B}"/>
    <cellStyle name="Normal 3 230 3 3 2 2" xfId="23587" xr:uid="{AA6F81F2-CA60-4A73-BA97-5A06A1EDBADB}"/>
    <cellStyle name="Normal 3 230 3 3 3" xfId="23588" xr:uid="{1CEF549C-5C33-495A-888F-2AC5169A362E}"/>
    <cellStyle name="Normal 3 230 3 4" xfId="23589" xr:uid="{24C07ADC-B694-43E5-9047-C53EADC7828E}"/>
    <cellStyle name="Normal 3 230 3 4 2" xfId="23590" xr:uid="{AF2E6A9F-0161-458B-902C-0F200CC790FD}"/>
    <cellStyle name="Normal 3 230 3 5" xfId="23591" xr:uid="{A4FB79F4-327E-4241-B1CE-257BD5CB33C9}"/>
    <cellStyle name="Normal 3 230 4" xfId="23592" xr:uid="{91C88B70-CF93-494A-807C-ADD7BB601E1C}"/>
    <cellStyle name="Normal 3 230 4 2" xfId="23593" xr:uid="{9790A2FC-FE77-4EB2-9B35-D74A212B0381}"/>
    <cellStyle name="Normal 3 230 4 2 2" xfId="23594" xr:uid="{249E174D-C57D-44A9-BDB8-A4343F548926}"/>
    <cellStyle name="Normal 3 230 4 2 2 2" xfId="23595" xr:uid="{C88192A7-A263-4FAD-92DB-997D528F2765}"/>
    <cellStyle name="Normal 3 230 4 2 3" xfId="23596" xr:uid="{0FA8EF14-1524-4C22-BC53-B9151A926A82}"/>
    <cellStyle name="Normal 3 230 4 3" xfId="23597" xr:uid="{10602524-2575-4A63-B9C0-86166F2A97CB}"/>
    <cellStyle name="Normal 3 230 4 3 2" xfId="23598" xr:uid="{9E7B77EA-3CBF-40C4-B95B-B94C3ECDE17B}"/>
    <cellStyle name="Normal 3 230 4 3 2 2" xfId="23599" xr:uid="{3348C741-3748-4337-B8BD-2D9A41AAB188}"/>
    <cellStyle name="Normal 3 230 4 3 3" xfId="23600" xr:uid="{F2818ED9-8F12-4441-AF7B-EA5D0E12003B}"/>
    <cellStyle name="Normal 3 230 4 4" xfId="23601" xr:uid="{E293F2A4-E3B3-40CD-98CD-663A27EB1CB8}"/>
    <cellStyle name="Normal 3 230 4 4 2" xfId="23602" xr:uid="{7B386E23-8317-45BD-855A-DAFF1E6AE682}"/>
    <cellStyle name="Normal 3 230 4 5" xfId="23603" xr:uid="{C253DBC9-2250-4589-8BC3-005EF5A7D41D}"/>
    <cellStyle name="Normal 3 230 5" xfId="23604" xr:uid="{ABDC57CD-3338-4EAA-844D-F24E8A1911AE}"/>
    <cellStyle name="Normal 3 230 5 2" xfId="23605" xr:uid="{317CF0B2-091D-4CE3-884B-855995446EDB}"/>
    <cellStyle name="Normal 3 230 5 2 2" xfId="23606" xr:uid="{1B88F82B-B97F-4FEA-8C7F-AC42BBF5C2CF}"/>
    <cellStyle name="Normal 3 230 5 2 2 2" xfId="23607" xr:uid="{B08B3E38-B7C4-445F-9108-206A7765A8D3}"/>
    <cellStyle name="Normal 3 230 5 2 3" xfId="23608" xr:uid="{5A11CE1D-E8C5-47A7-ACE8-C2D100B6C8E3}"/>
    <cellStyle name="Normal 3 230 5 3" xfId="23609" xr:uid="{2A8FA67C-47DE-4934-8603-A15F57EDC8A6}"/>
    <cellStyle name="Normal 3 230 5 3 2" xfId="23610" xr:uid="{4EE08DF2-68F1-4EDD-88E7-E58627751D67}"/>
    <cellStyle name="Normal 3 230 5 3 2 2" xfId="23611" xr:uid="{6C843091-E80C-40DD-88D7-1A01E8678062}"/>
    <cellStyle name="Normal 3 230 5 3 3" xfId="23612" xr:uid="{B2BCB325-849A-45DD-B0FA-BDAA67093ADE}"/>
    <cellStyle name="Normal 3 230 5 4" xfId="23613" xr:uid="{1B209A7D-8866-4611-BCF3-5D5FAAE0CED1}"/>
    <cellStyle name="Normal 3 230 5 4 2" xfId="23614" xr:uid="{8D80A4A1-36CA-48F1-AD9B-85BE124688D3}"/>
    <cellStyle name="Normal 3 230 5 5" xfId="23615" xr:uid="{565D8187-461E-497F-8299-B2E4E7D75249}"/>
    <cellStyle name="Normal 3 230 6" xfId="23616" xr:uid="{E269D3F9-2B35-4B55-AFFD-7D6D3387C40E}"/>
    <cellStyle name="Normal 3 230 6 2" xfId="23617" xr:uid="{6D51B0F0-3DAC-45ED-83DB-E0BD9E631F99}"/>
    <cellStyle name="Normal 3 230 6 2 2" xfId="23618" xr:uid="{001FC1A0-788F-442A-BDF7-62D40403E041}"/>
    <cellStyle name="Normal 3 230 6 3" xfId="23619" xr:uid="{BDDBE16A-B085-4074-A93F-098568123926}"/>
    <cellStyle name="Normal 3 230 7" xfId="23620" xr:uid="{FD323D32-DCB6-4441-8F93-66D85B417872}"/>
    <cellStyle name="Normal 3 230 7 2" xfId="23621" xr:uid="{5AAA91F6-373F-46B9-8C67-C0678817FC0A}"/>
    <cellStyle name="Normal 3 230 7 2 2" xfId="23622" xr:uid="{6F2EE110-A274-437F-9F8A-A0969E9074AF}"/>
    <cellStyle name="Normal 3 230 7 3" xfId="23623" xr:uid="{D9418D22-0919-40C5-8B18-3013D73218B8}"/>
    <cellStyle name="Normal 3 230 8" xfId="23624" xr:uid="{9297B294-F62D-4E86-9C16-864A973B3C84}"/>
    <cellStyle name="Normal 3 230 8 2" xfId="23625" xr:uid="{5287B2A9-220F-43B9-92D5-0A9E4299415A}"/>
    <cellStyle name="Normal 3 230 9" xfId="23626" xr:uid="{8CC5959B-4220-4327-A9FE-AF17029E0CE6}"/>
    <cellStyle name="Normal 3 230_05DS" xfId="23627" xr:uid="{51ED65F3-6EE2-4CFF-A7A1-B8C7FB3F2D38}"/>
    <cellStyle name="Normal 3 231" xfId="23628" xr:uid="{3881B830-348B-4321-8517-5BE73BA1AA73}"/>
    <cellStyle name="Normal 3 231 2" xfId="23629" xr:uid="{F10603ED-C856-4139-B848-511F7BAF75F3}"/>
    <cellStyle name="Normal 3 231 2 2" xfId="23630" xr:uid="{459B8408-E5CA-41AC-AC64-2120D2099314}"/>
    <cellStyle name="Normal 3 231 2 2 2" xfId="23631" xr:uid="{0B10F1A7-3168-4A3A-BF6C-66A97ACB3DB5}"/>
    <cellStyle name="Normal 3 231 2 2 2 2" xfId="23632" xr:uid="{8933DD1B-0D85-4C28-A600-35A8693E218D}"/>
    <cellStyle name="Normal 3 231 2 2 2 2 2" xfId="23633" xr:uid="{737C3E0F-EDA6-480D-A3D1-0AA34E1C3FC5}"/>
    <cellStyle name="Normal 3 231 2 2 2 3" xfId="23634" xr:uid="{C5CC4F03-3D2D-47B8-A259-10B243C6DBBC}"/>
    <cellStyle name="Normal 3 231 2 2 3" xfId="23635" xr:uid="{8D65BC72-92EA-497A-8124-01CAA590D1C6}"/>
    <cellStyle name="Normal 3 231 2 2 3 2" xfId="23636" xr:uid="{4E6DB014-5B16-4839-B23E-5988A78B3393}"/>
    <cellStyle name="Normal 3 231 2 2 3 2 2" xfId="23637" xr:uid="{9EA805E5-CB4F-458D-B0C1-1FE695FAB1D8}"/>
    <cellStyle name="Normal 3 231 2 2 3 3" xfId="23638" xr:uid="{FFAFFA41-9BA5-40DC-AA25-5BB00593B57E}"/>
    <cellStyle name="Normal 3 231 2 2 4" xfId="23639" xr:uid="{57E6CDB2-A00A-4E7B-AE9D-4ADB2BA218B9}"/>
    <cellStyle name="Normal 3 231 2 2 4 2" xfId="23640" xr:uid="{FBB0F795-FF36-404A-A765-3FE4C892453C}"/>
    <cellStyle name="Normal 3 231 2 2 5" xfId="23641" xr:uid="{97367C16-65C1-40A0-9D22-596CEDB17F9E}"/>
    <cellStyle name="Normal 3 231 2 3" xfId="23642" xr:uid="{781493B8-4BB2-44F3-A77B-61888A578079}"/>
    <cellStyle name="Normal 3 231 2 3 2" xfId="23643" xr:uid="{9EA7122C-FCC5-48A7-BA28-A89BA2732472}"/>
    <cellStyle name="Normal 3 231 2 3 2 2" xfId="23644" xr:uid="{61466414-4955-4397-B21B-4F4A5404FA20}"/>
    <cellStyle name="Normal 3 231 2 3 2 2 2" xfId="23645" xr:uid="{56E45C6C-078D-43DD-98BB-D4E0A2053000}"/>
    <cellStyle name="Normal 3 231 2 3 2 3" xfId="23646" xr:uid="{868D63A6-EB4B-4AEA-8AD1-EF54100BB394}"/>
    <cellStyle name="Normal 3 231 2 3 3" xfId="23647" xr:uid="{B9A8CEAB-8A30-4061-8D33-49F26D51D2BF}"/>
    <cellStyle name="Normal 3 231 2 3 3 2" xfId="23648" xr:uid="{223FB7F7-DFA7-416B-BF1F-A4C37D0A86A1}"/>
    <cellStyle name="Normal 3 231 2 3 3 2 2" xfId="23649" xr:uid="{14CCBB91-A9AB-44C4-9FDA-12E81078EB64}"/>
    <cellStyle name="Normal 3 231 2 3 3 3" xfId="23650" xr:uid="{3A3CCBD7-6EF0-463E-ADC0-E2421780D832}"/>
    <cellStyle name="Normal 3 231 2 3 4" xfId="23651" xr:uid="{16683DB6-68FA-4482-9C69-AE6ADBFD7D74}"/>
    <cellStyle name="Normal 3 231 2 3 4 2" xfId="23652" xr:uid="{B758C662-55C8-4837-BD93-CCB4C1623E99}"/>
    <cellStyle name="Normal 3 231 2 3 5" xfId="23653" xr:uid="{84ED639B-0407-4323-AC96-3F19D32185AA}"/>
    <cellStyle name="Normal 3 231 2 4" xfId="23654" xr:uid="{F4550451-E6F9-4526-B582-1B7DCCFD7AB4}"/>
    <cellStyle name="Normal 3 231 2 4 2" xfId="23655" xr:uid="{AECB7DC0-CFD2-45AE-90A3-5362860B5702}"/>
    <cellStyle name="Normal 3 231 2 4 2 2" xfId="23656" xr:uid="{CB6F9163-165E-4FDE-9BC2-167798A47135}"/>
    <cellStyle name="Normal 3 231 2 4 2 2 2" xfId="23657" xr:uid="{44B1CA47-7137-493E-90DF-8225A0BFF9B0}"/>
    <cellStyle name="Normal 3 231 2 4 2 3" xfId="23658" xr:uid="{117206E4-86EF-4109-809C-B2A72E9C9536}"/>
    <cellStyle name="Normal 3 231 2 4 3" xfId="23659" xr:uid="{63FF11FD-69DC-4EFD-8761-93F7DFA085E2}"/>
    <cellStyle name="Normal 3 231 2 4 3 2" xfId="23660" xr:uid="{053293BF-E3F9-4CE0-838C-B750A0ED3E32}"/>
    <cellStyle name="Normal 3 231 2 4 3 2 2" xfId="23661" xr:uid="{CD625C67-008C-4ACD-B68A-5DD908B199C7}"/>
    <cellStyle name="Normal 3 231 2 4 3 3" xfId="23662" xr:uid="{8894ECBB-1B61-442A-9D9C-F8FF6D0947ED}"/>
    <cellStyle name="Normal 3 231 2 4 4" xfId="23663" xr:uid="{64419398-3F5C-4FB3-B1CC-EEEC5B8235B3}"/>
    <cellStyle name="Normal 3 231 2 4 4 2" xfId="23664" xr:uid="{7668EFB3-584A-41A5-AD2B-C0E782D4855F}"/>
    <cellStyle name="Normal 3 231 2 4 5" xfId="23665" xr:uid="{A5117484-B537-4ACC-8F87-74B5BDD21A72}"/>
    <cellStyle name="Normal 3 231 2 5" xfId="23666" xr:uid="{E4C77F3D-27F0-41E7-81DE-E9CA9D611A9E}"/>
    <cellStyle name="Normal 3 231 2 5 2" xfId="23667" xr:uid="{18706EEB-651E-45B2-AD87-26DCBB53EB8E}"/>
    <cellStyle name="Normal 3 231 2 5 2 2" xfId="23668" xr:uid="{7DB04F9D-37E3-47D6-AA0A-62CB12019ED8}"/>
    <cellStyle name="Normal 3 231 2 5 3" xfId="23669" xr:uid="{639088CB-DB38-4B60-9F6D-F3F9DCCC9298}"/>
    <cellStyle name="Normal 3 231 2 6" xfId="23670" xr:uid="{C82B7849-477E-4466-85F1-28A0FF706A98}"/>
    <cellStyle name="Normal 3 231 2 6 2" xfId="23671" xr:uid="{83E8AEFF-86F1-4751-B6D9-AA6A98CB02D5}"/>
    <cellStyle name="Normal 3 231 2 6 2 2" xfId="23672" xr:uid="{34179DD2-A0F4-4224-A928-F757DBC67028}"/>
    <cellStyle name="Normal 3 231 2 6 3" xfId="23673" xr:uid="{D920726D-34E6-49CB-9810-5DDCDCBE6751}"/>
    <cellStyle name="Normal 3 231 2 7" xfId="23674" xr:uid="{C4CDB31A-2BB1-4C43-9575-FBD624F683B1}"/>
    <cellStyle name="Normal 3 231 2 7 2" xfId="23675" xr:uid="{592A06A5-77B0-46B4-B53D-8D7CDCF0F598}"/>
    <cellStyle name="Normal 3 231 2 8" xfId="23676" xr:uid="{D3D30625-A283-4BF3-A61D-D9ABF216CC62}"/>
    <cellStyle name="Normal 3 231 2_15NS" xfId="23677" xr:uid="{91E20590-5556-470A-98DD-AD163C0072A2}"/>
    <cellStyle name="Normal 3 231 3" xfId="23678" xr:uid="{A0DE0994-6904-41D4-8F21-514A05DC8871}"/>
    <cellStyle name="Normal 3 231 3 2" xfId="23679" xr:uid="{2F231796-394D-4632-A541-5E0A60634DE5}"/>
    <cellStyle name="Normal 3 231 3 2 2" xfId="23680" xr:uid="{A9312BD0-E4D3-4548-9BE9-4D627058AC47}"/>
    <cellStyle name="Normal 3 231 3 2 2 2" xfId="23681" xr:uid="{3E3227FE-6EA8-455F-B45B-37796C500371}"/>
    <cellStyle name="Normal 3 231 3 2 3" xfId="23682" xr:uid="{D678E03A-8214-4E48-B5CB-8B4B05736D06}"/>
    <cellStyle name="Normal 3 231 3 3" xfId="23683" xr:uid="{83BD0EEE-2792-48BF-B410-EE4254E76303}"/>
    <cellStyle name="Normal 3 231 3 3 2" xfId="23684" xr:uid="{7A93E843-DDC3-4CA4-916F-D5AE865A5D8A}"/>
    <cellStyle name="Normal 3 231 3 3 2 2" xfId="23685" xr:uid="{B629FEB5-CA82-468A-BEBF-B1A76A92785E}"/>
    <cellStyle name="Normal 3 231 3 3 3" xfId="23686" xr:uid="{9748F001-F34B-49B1-BA50-BEDD0EF959A5}"/>
    <cellStyle name="Normal 3 231 3 4" xfId="23687" xr:uid="{D07BABE2-B0B4-466E-8E18-AA41086C687B}"/>
    <cellStyle name="Normal 3 231 3 4 2" xfId="23688" xr:uid="{C8C07DED-339E-4B92-911C-993D5EAB6F8D}"/>
    <cellStyle name="Normal 3 231 3 5" xfId="23689" xr:uid="{57B545AA-5FFB-45AA-8978-77D3A68314B3}"/>
    <cellStyle name="Normal 3 231 4" xfId="23690" xr:uid="{CBBADA35-56E8-4602-8410-4334ACB54E79}"/>
    <cellStyle name="Normal 3 231 4 2" xfId="23691" xr:uid="{E2FE6BB0-AF07-4EAC-AAF5-4CAC3B52098A}"/>
    <cellStyle name="Normal 3 231 4 2 2" xfId="23692" xr:uid="{8DEA0294-01DE-4344-8805-EFEAF7071B0C}"/>
    <cellStyle name="Normal 3 231 4 2 2 2" xfId="23693" xr:uid="{699E4D1F-798A-4056-822F-FB0963D6426D}"/>
    <cellStyle name="Normal 3 231 4 2 3" xfId="23694" xr:uid="{C3DBD094-6DC2-4462-BC39-D8D5EAA1C4FC}"/>
    <cellStyle name="Normal 3 231 4 3" xfId="23695" xr:uid="{16B6B45E-EC6E-46FE-AB07-7F912BD9C694}"/>
    <cellStyle name="Normal 3 231 4 3 2" xfId="23696" xr:uid="{09A79000-6812-4B3E-AC89-6D054911277B}"/>
    <cellStyle name="Normal 3 231 4 3 2 2" xfId="23697" xr:uid="{17F1C619-3C35-4521-8A00-2B360990FD2F}"/>
    <cellStyle name="Normal 3 231 4 3 3" xfId="23698" xr:uid="{704E2071-EE30-4207-B282-0D03145ED373}"/>
    <cellStyle name="Normal 3 231 4 4" xfId="23699" xr:uid="{7409C9E8-DCA7-4687-95CE-27EF0D8FCF05}"/>
    <cellStyle name="Normal 3 231 4 4 2" xfId="23700" xr:uid="{661DB422-6072-4C5D-9C0A-F55D8A64674E}"/>
    <cellStyle name="Normal 3 231 4 5" xfId="23701" xr:uid="{EF6F5940-F1A6-4915-ADEE-5D422524EE39}"/>
    <cellStyle name="Normal 3 231 5" xfId="23702" xr:uid="{A63DDEE4-4E68-4713-A438-4DE8E61DB546}"/>
    <cellStyle name="Normal 3 231 5 2" xfId="23703" xr:uid="{E73FDCA2-72A8-4F05-9282-A8971D7E9D7A}"/>
    <cellStyle name="Normal 3 231 5 2 2" xfId="23704" xr:uid="{84935445-A538-4299-9359-A5A55885A425}"/>
    <cellStyle name="Normal 3 231 5 2 2 2" xfId="23705" xr:uid="{49BD4E06-7D3C-4B15-9F26-DA65391A8BED}"/>
    <cellStyle name="Normal 3 231 5 2 3" xfId="23706" xr:uid="{F3BB6373-69E6-4308-B933-22CEE416C96A}"/>
    <cellStyle name="Normal 3 231 5 3" xfId="23707" xr:uid="{975CC64E-A967-4BDD-8A4F-C0959F21A8B2}"/>
    <cellStyle name="Normal 3 231 5 3 2" xfId="23708" xr:uid="{05FC7F83-D5A3-4739-9177-5F949C23DF3C}"/>
    <cellStyle name="Normal 3 231 5 3 2 2" xfId="23709" xr:uid="{CF561A1D-76CB-4200-B3A6-1B07E8467CAC}"/>
    <cellStyle name="Normal 3 231 5 3 3" xfId="23710" xr:uid="{CABA8248-7B0D-4E23-A9E7-4C7FBAF10C28}"/>
    <cellStyle name="Normal 3 231 5 4" xfId="23711" xr:uid="{2A43A48C-7F09-4C2A-B0B3-E65FD0FFE631}"/>
    <cellStyle name="Normal 3 231 5 4 2" xfId="23712" xr:uid="{E8D8E5B0-9C35-4E3F-AA5C-CAC79F72CC68}"/>
    <cellStyle name="Normal 3 231 5 5" xfId="23713" xr:uid="{ECD919DE-8C42-4DAE-829A-8071B6E58101}"/>
    <cellStyle name="Normal 3 231 6" xfId="23714" xr:uid="{2BC51A2E-DF6A-46A9-BB08-2196A4248712}"/>
    <cellStyle name="Normal 3 231 6 2" xfId="23715" xr:uid="{A457FF7E-D486-4B91-B67E-5A419D2233D3}"/>
    <cellStyle name="Normal 3 231 6 2 2" xfId="23716" xr:uid="{E383F76F-10DF-40C0-80C2-D12E0797C7D3}"/>
    <cellStyle name="Normal 3 231 6 3" xfId="23717" xr:uid="{5C426B5E-0E68-4010-9FB6-DA709CA21587}"/>
    <cellStyle name="Normal 3 231 7" xfId="23718" xr:uid="{0DE8BFE3-FE92-43A1-8192-ECE414EBCF13}"/>
    <cellStyle name="Normal 3 231 7 2" xfId="23719" xr:uid="{598486A1-EAE3-4D89-8B91-188764A47E97}"/>
    <cellStyle name="Normal 3 231 7 2 2" xfId="23720" xr:uid="{BC38122F-9C5D-4B4D-BB03-87F13ED824D6}"/>
    <cellStyle name="Normal 3 231 7 3" xfId="23721" xr:uid="{27D1853F-AD2F-4CBE-B13B-A8290040857B}"/>
    <cellStyle name="Normal 3 231 8" xfId="23722" xr:uid="{4C511341-1C3B-42B5-AB67-4DD47DC508DD}"/>
    <cellStyle name="Normal 3 231 8 2" xfId="23723" xr:uid="{28ABC28F-1C4E-41A3-979D-3D89EE0C1D83}"/>
    <cellStyle name="Normal 3 231 9" xfId="23724" xr:uid="{DF5CE8EA-2E80-4A74-8AD8-109EFD582D77}"/>
    <cellStyle name="Normal 3 231_05DS" xfId="23725" xr:uid="{CB3D1C2D-6041-45A8-BBBF-43CA0B9A3432}"/>
    <cellStyle name="Normal 3 232" xfId="23726" xr:uid="{F5350815-1776-48AC-837E-85A43E980ABC}"/>
    <cellStyle name="Normal 3 232 2" xfId="23727" xr:uid="{AE284278-3A28-4A52-BA08-FAEE01B4CF87}"/>
    <cellStyle name="Normal 3 232 2 2" xfId="23728" xr:uid="{9E782278-7FE5-4FC2-85CA-323C7C4DA46F}"/>
    <cellStyle name="Normal 3 232 2 2 2" xfId="23729" xr:uid="{CD1E49F5-3DA3-42AE-BFC0-74B4E354FBAE}"/>
    <cellStyle name="Normal 3 232 2 2 2 2" xfId="23730" xr:uid="{B8BEE056-1C30-40AF-8E05-D3F360FA8AC0}"/>
    <cellStyle name="Normal 3 232 2 2 2 2 2" xfId="23731" xr:uid="{052ED686-0A65-4EB7-A3E0-1A578D531356}"/>
    <cellStyle name="Normal 3 232 2 2 2 3" xfId="23732" xr:uid="{9EB25FAE-E90B-4AB5-9485-4AD693AC6599}"/>
    <cellStyle name="Normal 3 232 2 2 3" xfId="23733" xr:uid="{DCD9DCFD-ECF3-4B40-9515-84B3BD2FC80E}"/>
    <cellStyle name="Normal 3 232 2 2 3 2" xfId="23734" xr:uid="{98BD12F1-8D79-4334-98E5-22C27FD81ED2}"/>
    <cellStyle name="Normal 3 232 2 2 3 2 2" xfId="23735" xr:uid="{11EBD23A-6CB2-432B-A417-4E80816AF116}"/>
    <cellStyle name="Normal 3 232 2 2 3 3" xfId="23736" xr:uid="{92466A9C-81E5-4753-B1CC-B21C17BB97DC}"/>
    <cellStyle name="Normal 3 232 2 2 4" xfId="23737" xr:uid="{BDC693D8-D98E-4444-B133-9ED485DF45D3}"/>
    <cellStyle name="Normal 3 232 2 2 4 2" xfId="23738" xr:uid="{1B68C3FF-11C7-4B38-8586-153AA69E2E3A}"/>
    <cellStyle name="Normal 3 232 2 2 5" xfId="23739" xr:uid="{8D5F935F-59BE-4137-938E-E75E048E1D3F}"/>
    <cellStyle name="Normal 3 232 2 3" xfId="23740" xr:uid="{DF350FFF-B04F-4889-88D2-38D2949CD3FA}"/>
    <cellStyle name="Normal 3 232 2 3 2" xfId="23741" xr:uid="{37441D62-B2CF-4AEA-8CDA-2F249B468E56}"/>
    <cellStyle name="Normal 3 232 2 3 2 2" xfId="23742" xr:uid="{46E92F50-F17E-4311-BF06-92788A154C66}"/>
    <cellStyle name="Normal 3 232 2 3 2 2 2" xfId="23743" xr:uid="{B18285C7-873D-49DA-A844-125D4FF950EA}"/>
    <cellStyle name="Normal 3 232 2 3 2 3" xfId="23744" xr:uid="{DF85A719-3CA4-4617-A726-205ED308446D}"/>
    <cellStyle name="Normal 3 232 2 3 3" xfId="23745" xr:uid="{7D8E584B-000A-4F1C-B24A-77FC6CAD8CE9}"/>
    <cellStyle name="Normal 3 232 2 3 3 2" xfId="23746" xr:uid="{F7A0F1B5-BB4B-4A5C-8167-D5199AA72E1D}"/>
    <cellStyle name="Normal 3 232 2 3 3 2 2" xfId="23747" xr:uid="{751520C2-B0E6-4186-AEE2-82948CEC7A17}"/>
    <cellStyle name="Normal 3 232 2 3 3 3" xfId="23748" xr:uid="{214F5888-0C0F-489B-9D39-FA56E41F6B91}"/>
    <cellStyle name="Normal 3 232 2 3 4" xfId="23749" xr:uid="{146BF48E-91CA-44B8-B358-81C9CD7B481D}"/>
    <cellStyle name="Normal 3 232 2 3 4 2" xfId="23750" xr:uid="{4F6882CA-E9BD-49BB-BC66-F4AE31CEC83E}"/>
    <cellStyle name="Normal 3 232 2 3 5" xfId="23751" xr:uid="{4948FBC2-8E83-4CBA-8281-B2C6911C5609}"/>
    <cellStyle name="Normal 3 232 2 4" xfId="23752" xr:uid="{B1FE810D-BF28-48C7-9F5D-331FB63D4BB5}"/>
    <cellStyle name="Normal 3 232 2 4 2" xfId="23753" xr:uid="{7764361B-624B-45C3-BDB6-EBE2261D535A}"/>
    <cellStyle name="Normal 3 232 2 4 2 2" xfId="23754" xr:uid="{D8907EEE-7438-41D6-8CFE-A73D3406D70A}"/>
    <cellStyle name="Normal 3 232 2 4 2 2 2" xfId="23755" xr:uid="{3FA468B4-EBFD-472D-BA9E-A0FB4126D239}"/>
    <cellStyle name="Normal 3 232 2 4 2 3" xfId="23756" xr:uid="{F3DAC5F8-B920-489E-A194-9B4FDD124B2C}"/>
    <cellStyle name="Normal 3 232 2 4 3" xfId="23757" xr:uid="{64DE55EF-5D82-44E0-891C-A4BAFC525B06}"/>
    <cellStyle name="Normal 3 232 2 4 3 2" xfId="23758" xr:uid="{09690E06-BAE3-49D0-B407-4CD01EA1ACF5}"/>
    <cellStyle name="Normal 3 232 2 4 3 2 2" xfId="23759" xr:uid="{86A2E733-840B-446A-9265-66EC6FF395DA}"/>
    <cellStyle name="Normal 3 232 2 4 3 3" xfId="23760" xr:uid="{B9F66746-B209-4B5C-9EEF-06816166871C}"/>
    <cellStyle name="Normal 3 232 2 4 4" xfId="23761" xr:uid="{3FE50D4E-781C-41E7-B348-397004BD442E}"/>
    <cellStyle name="Normal 3 232 2 4 4 2" xfId="23762" xr:uid="{9385EB02-FA9C-48F9-B543-ED2527F27AEB}"/>
    <cellStyle name="Normal 3 232 2 4 5" xfId="23763" xr:uid="{A97F5D62-92C2-42A3-946E-20C2472ECFDF}"/>
    <cellStyle name="Normal 3 232 2 5" xfId="23764" xr:uid="{6B4116A9-C2C9-4B99-B39A-F7D877431947}"/>
    <cellStyle name="Normal 3 232 2 5 2" xfId="23765" xr:uid="{795758FC-F52C-4774-B8A9-6686AE476176}"/>
    <cellStyle name="Normal 3 232 2 5 2 2" xfId="23766" xr:uid="{29FD0172-FF6C-46F4-8577-C6C70723D59D}"/>
    <cellStyle name="Normal 3 232 2 5 3" xfId="23767" xr:uid="{044A60B9-F6FA-4700-A91F-5605653FF9EC}"/>
    <cellStyle name="Normal 3 232 2 6" xfId="23768" xr:uid="{A67BEF1D-4C76-465D-A3A1-118A57AED6E3}"/>
    <cellStyle name="Normal 3 232 2 6 2" xfId="23769" xr:uid="{C6C6BD73-D4AD-46CE-B1BE-32D9C8C02FE7}"/>
    <cellStyle name="Normal 3 232 2 6 2 2" xfId="23770" xr:uid="{DF0CFFC6-C6AF-4907-BB4C-86CAEFAD5890}"/>
    <cellStyle name="Normal 3 232 2 6 3" xfId="23771" xr:uid="{825BE3D6-C008-406B-B0CF-E4D400B25210}"/>
    <cellStyle name="Normal 3 232 2 7" xfId="23772" xr:uid="{856A1490-64BD-4B3A-B822-ADFA158D209F}"/>
    <cellStyle name="Normal 3 232 2 7 2" xfId="23773" xr:uid="{E2849056-D806-4026-85E7-14CF4499606D}"/>
    <cellStyle name="Normal 3 232 2 8" xfId="23774" xr:uid="{F795C9A4-0490-4693-8544-4D8619B19AF5}"/>
    <cellStyle name="Normal 3 232 2_15NS" xfId="23775" xr:uid="{89E35309-28B2-433B-9147-CE3F9C36646F}"/>
    <cellStyle name="Normal 3 232 3" xfId="23776" xr:uid="{1D8443EC-DCE9-405F-A53D-4729DDBD5051}"/>
    <cellStyle name="Normal 3 232 3 2" xfId="23777" xr:uid="{8644BA1B-4B14-4501-BB00-BCA33C79FC41}"/>
    <cellStyle name="Normal 3 232 3 2 2" xfId="23778" xr:uid="{12CA33B2-2C44-470C-811B-DA59B9AEE41A}"/>
    <cellStyle name="Normal 3 232 3 2 2 2" xfId="23779" xr:uid="{3AE605F7-12F6-4919-AD8B-A1C635610250}"/>
    <cellStyle name="Normal 3 232 3 2 3" xfId="23780" xr:uid="{0C73FB50-71A3-4F83-8F87-FBBBD017A893}"/>
    <cellStyle name="Normal 3 232 3 3" xfId="23781" xr:uid="{68A9E87E-E5FE-40A3-B2B3-A825CF0E9BDE}"/>
    <cellStyle name="Normal 3 232 3 3 2" xfId="23782" xr:uid="{709C8AFE-BAD6-467B-B3FA-EEBFC8EF2311}"/>
    <cellStyle name="Normal 3 232 3 3 2 2" xfId="23783" xr:uid="{523C5267-0FB1-48E2-B9C5-A38564BE6F6E}"/>
    <cellStyle name="Normal 3 232 3 3 3" xfId="23784" xr:uid="{34C3C3AE-990E-45A2-8828-C86DA126E99A}"/>
    <cellStyle name="Normal 3 232 3 4" xfId="23785" xr:uid="{20834AFB-5C46-4350-9B78-F70B1BCFEC4D}"/>
    <cellStyle name="Normal 3 232 3 4 2" xfId="23786" xr:uid="{8D79D91E-65B4-42FA-AAA1-5BC37980E1D3}"/>
    <cellStyle name="Normal 3 232 3 5" xfId="23787" xr:uid="{56A745BC-F3F3-43F1-A58D-79AC1C30FA93}"/>
    <cellStyle name="Normal 3 232 4" xfId="23788" xr:uid="{F6F492A6-73FA-41A0-9863-363F59E3BEFE}"/>
    <cellStyle name="Normal 3 232 4 2" xfId="23789" xr:uid="{4BDF7F41-6A76-4E20-B923-09698F9FBF50}"/>
    <cellStyle name="Normal 3 232 4 2 2" xfId="23790" xr:uid="{612E0E7F-29AB-4BFC-B353-F8F375A78D04}"/>
    <cellStyle name="Normal 3 232 4 2 2 2" xfId="23791" xr:uid="{855B099F-8EF8-40D3-98B4-AB8D06B9183A}"/>
    <cellStyle name="Normal 3 232 4 2 3" xfId="23792" xr:uid="{E824D3E5-5509-49FA-AC86-136D2D475503}"/>
    <cellStyle name="Normal 3 232 4 3" xfId="23793" xr:uid="{AAFDC375-4E83-4D0C-A98D-8D463CBAD66F}"/>
    <cellStyle name="Normal 3 232 4 3 2" xfId="23794" xr:uid="{BDE76940-E0E5-4409-9D98-F2A304B79657}"/>
    <cellStyle name="Normal 3 232 4 3 2 2" xfId="23795" xr:uid="{F73A2C38-402B-449D-8B85-109CCE6A25AB}"/>
    <cellStyle name="Normal 3 232 4 3 3" xfId="23796" xr:uid="{4EE4EDC2-22BC-48AB-8762-AE2D7549133B}"/>
    <cellStyle name="Normal 3 232 4 4" xfId="23797" xr:uid="{1CB5D4F0-F689-404C-A208-CBF6CA1E0AB5}"/>
    <cellStyle name="Normal 3 232 4 4 2" xfId="23798" xr:uid="{D8AD08FE-7EF8-40C0-A5D6-F197839BFC8A}"/>
    <cellStyle name="Normal 3 232 4 5" xfId="23799" xr:uid="{D6734E0F-7111-432F-AB73-67E2E1A93C6A}"/>
    <cellStyle name="Normal 3 232 5" xfId="23800" xr:uid="{08937452-E611-44E6-9357-55A68803797B}"/>
    <cellStyle name="Normal 3 232 5 2" xfId="23801" xr:uid="{FC599420-89A8-473C-8A7B-656E3CAFA250}"/>
    <cellStyle name="Normal 3 232 5 2 2" xfId="23802" xr:uid="{D0FCDECE-C00C-45B6-8F83-0C853EF4C0AA}"/>
    <cellStyle name="Normal 3 232 5 2 2 2" xfId="23803" xr:uid="{3317A647-1BC0-4532-A653-672311BB5A4A}"/>
    <cellStyle name="Normal 3 232 5 2 3" xfId="23804" xr:uid="{E1C6DE05-E12D-4470-B6EC-43BF71C7B9AC}"/>
    <cellStyle name="Normal 3 232 5 3" xfId="23805" xr:uid="{77A44A1D-C641-4FDD-AE00-A66769B6928A}"/>
    <cellStyle name="Normal 3 232 5 3 2" xfId="23806" xr:uid="{CB2122BF-A277-48FB-8099-55A66494B89A}"/>
    <cellStyle name="Normal 3 232 5 3 2 2" xfId="23807" xr:uid="{9635BE17-D0CF-4E6C-94A9-6D2680354A56}"/>
    <cellStyle name="Normal 3 232 5 3 3" xfId="23808" xr:uid="{A1E8E800-1905-48CD-872D-AB3EAA0FD14B}"/>
    <cellStyle name="Normal 3 232 5 4" xfId="23809" xr:uid="{80AD9CE4-6C88-40F7-8018-00984964B27B}"/>
    <cellStyle name="Normal 3 232 5 4 2" xfId="23810" xr:uid="{DD4F954C-71DF-4955-B775-3B63B4BFAEAE}"/>
    <cellStyle name="Normal 3 232 5 5" xfId="23811" xr:uid="{C83C480F-073E-4D69-A578-3514D24361DC}"/>
    <cellStyle name="Normal 3 232 6" xfId="23812" xr:uid="{B349C799-56E0-4688-A0A3-9FC162E0724B}"/>
    <cellStyle name="Normal 3 232 6 2" xfId="23813" xr:uid="{B4E24624-6484-49FD-BC56-8059FA09CE9D}"/>
    <cellStyle name="Normal 3 232 6 2 2" xfId="23814" xr:uid="{05CA99E7-BBDD-48D9-BCEC-9A510FC8B082}"/>
    <cellStyle name="Normal 3 232 6 3" xfId="23815" xr:uid="{448239F1-5CA4-4AE5-8367-163B33A7E472}"/>
    <cellStyle name="Normal 3 232 7" xfId="23816" xr:uid="{51004913-3CFD-4E51-BDF7-4391F72BEE9E}"/>
    <cellStyle name="Normal 3 232 7 2" xfId="23817" xr:uid="{E3DCB3F7-94B1-4D48-B718-F7DFB2E7838C}"/>
    <cellStyle name="Normal 3 232 7 2 2" xfId="23818" xr:uid="{241BA81D-5BFF-4692-9CD8-4BEAA50FD751}"/>
    <cellStyle name="Normal 3 232 7 3" xfId="23819" xr:uid="{A8DCA9E8-4438-4253-B914-6C66CC28FCEB}"/>
    <cellStyle name="Normal 3 232 8" xfId="23820" xr:uid="{F0FB2B49-4DFC-4900-8F1B-5AE67E579B05}"/>
    <cellStyle name="Normal 3 232 8 2" xfId="23821" xr:uid="{EAAA5775-B893-434C-99D9-46CFD9D85C39}"/>
    <cellStyle name="Normal 3 232 9" xfId="23822" xr:uid="{B41999ED-4924-4EE5-BEE2-A5D40B09DDCB}"/>
    <cellStyle name="Normal 3 232_05DS" xfId="23823" xr:uid="{CBB30321-CF36-4646-BEAA-B51068736BAF}"/>
    <cellStyle name="Normal 3 233" xfId="23824" xr:uid="{145767EA-5D9D-4549-8380-47DED88612D0}"/>
    <cellStyle name="Normal 3 233 2" xfId="23825" xr:uid="{BF7A080D-AAFB-4673-A572-45333364CA7B}"/>
    <cellStyle name="Normal 3 233 2 2" xfId="23826" xr:uid="{2E100919-CBA3-46E4-9770-BACDE594E24B}"/>
    <cellStyle name="Normal 3 233 2 2 2" xfId="23827" xr:uid="{39CA1745-375A-4860-9D9F-75B238D6B371}"/>
    <cellStyle name="Normal 3 233 2 2 2 2" xfId="23828" xr:uid="{ECEA0E74-D004-4FAC-8BE8-89B51EBF228C}"/>
    <cellStyle name="Normal 3 233 2 2 2 2 2" xfId="23829" xr:uid="{5B90FDCC-74E3-4477-BFC4-101B96C0CBE6}"/>
    <cellStyle name="Normal 3 233 2 2 2 3" xfId="23830" xr:uid="{AB51C288-D6C2-4E0A-A1EA-21EF83485406}"/>
    <cellStyle name="Normal 3 233 2 2 3" xfId="23831" xr:uid="{A1012812-F30F-41D5-91AF-45EF59719D24}"/>
    <cellStyle name="Normal 3 233 2 2 3 2" xfId="23832" xr:uid="{3CA6128C-225F-41DD-83B3-4E04174A7217}"/>
    <cellStyle name="Normal 3 233 2 2 3 2 2" xfId="23833" xr:uid="{CD481D29-1F38-4031-AE51-676CA76B59D3}"/>
    <cellStyle name="Normal 3 233 2 2 3 3" xfId="23834" xr:uid="{66540EA4-58C3-48ED-812F-12A8016A38C8}"/>
    <cellStyle name="Normal 3 233 2 2 4" xfId="23835" xr:uid="{A21AE81A-9C55-49BC-9B4D-D4D41409C721}"/>
    <cellStyle name="Normal 3 233 2 2 4 2" xfId="23836" xr:uid="{2B0B1774-66D4-44DC-8FD9-36D218653B86}"/>
    <cellStyle name="Normal 3 233 2 2 5" xfId="23837" xr:uid="{FB5D5F6B-2087-423E-96EB-79C00DD491F8}"/>
    <cellStyle name="Normal 3 233 2 3" xfId="23838" xr:uid="{E6ECA242-FE90-4C01-9453-4F1600DD329E}"/>
    <cellStyle name="Normal 3 233 2 3 2" xfId="23839" xr:uid="{170EEC38-12D8-420E-8E2D-995FFBC574DD}"/>
    <cellStyle name="Normal 3 233 2 3 2 2" xfId="23840" xr:uid="{E15C530D-F3A9-408D-977D-C737749AE950}"/>
    <cellStyle name="Normal 3 233 2 3 2 2 2" xfId="23841" xr:uid="{0164BE6C-2229-4644-897C-216A9CEC49EF}"/>
    <cellStyle name="Normal 3 233 2 3 2 3" xfId="23842" xr:uid="{53DEDCC7-E04A-4B9D-B134-01A643800311}"/>
    <cellStyle name="Normal 3 233 2 3 3" xfId="23843" xr:uid="{751FBB7B-CFD0-4185-A10C-304BBC9B8DAF}"/>
    <cellStyle name="Normal 3 233 2 3 3 2" xfId="23844" xr:uid="{A0D086E9-2E57-447F-8697-0A8FCFE37C8D}"/>
    <cellStyle name="Normal 3 233 2 3 3 2 2" xfId="23845" xr:uid="{28D3A0E1-5441-45EC-B174-3EC618804349}"/>
    <cellStyle name="Normal 3 233 2 3 3 3" xfId="23846" xr:uid="{BDB166B6-DC8A-4852-982D-F1337E94A9FC}"/>
    <cellStyle name="Normal 3 233 2 3 4" xfId="23847" xr:uid="{96387413-5F3E-40B0-916F-61077BE1CC38}"/>
    <cellStyle name="Normal 3 233 2 3 4 2" xfId="23848" xr:uid="{33F16B61-19B5-4A95-B5EC-6A19290ECB5F}"/>
    <cellStyle name="Normal 3 233 2 3 5" xfId="23849" xr:uid="{4CE696D9-CC1F-42E3-976F-560F16D4E6A7}"/>
    <cellStyle name="Normal 3 233 2 4" xfId="23850" xr:uid="{B98F7F31-A43C-4DB4-BC4F-195F1C24A9D9}"/>
    <cellStyle name="Normal 3 233 2 4 2" xfId="23851" xr:uid="{A84CA8B6-CDA7-427E-9421-3E9E3642EAF8}"/>
    <cellStyle name="Normal 3 233 2 4 2 2" xfId="23852" xr:uid="{725E87EB-C8EC-4D4F-9E5F-8B7713DE6F4A}"/>
    <cellStyle name="Normal 3 233 2 4 2 2 2" xfId="23853" xr:uid="{8A922A95-8A01-4D4D-9F83-E70368A3CB05}"/>
    <cellStyle name="Normal 3 233 2 4 2 3" xfId="23854" xr:uid="{949B24E1-9996-41C7-B849-FE5BDF15EA88}"/>
    <cellStyle name="Normal 3 233 2 4 3" xfId="23855" xr:uid="{D384255F-DB74-4ABA-81DE-F7855BD3F6CD}"/>
    <cellStyle name="Normal 3 233 2 4 3 2" xfId="23856" xr:uid="{2769D1C9-24F2-452C-B0D7-DFD1601E9B2D}"/>
    <cellStyle name="Normal 3 233 2 4 3 2 2" xfId="23857" xr:uid="{581ADB0E-87ED-4C09-B97E-323EA65A71E1}"/>
    <cellStyle name="Normal 3 233 2 4 3 3" xfId="23858" xr:uid="{495FDC46-CC02-4B8E-9BA9-5C6D0704101E}"/>
    <cellStyle name="Normal 3 233 2 4 4" xfId="23859" xr:uid="{97499EC0-152C-4FE7-8B87-42C000240682}"/>
    <cellStyle name="Normal 3 233 2 4 4 2" xfId="23860" xr:uid="{B4236019-1007-4C8D-B188-E083369C5148}"/>
    <cellStyle name="Normal 3 233 2 4 5" xfId="23861" xr:uid="{27C0FF70-B08B-4B3A-AC02-BFEC32735855}"/>
    <cellStyle name="Normal 3 233 2 5" xfId="23862" xr:uid="{52BCB038-C040-4D64-B9DC-E05DC388F695}"/>
    <cellStyle name="Normal 3 233 2 5 2" xfId="23863" xr:uid="{1C73339F-13FC-42E2-816E-D455A02D162A}"/>
    <cellStyle name="Normal 3 233 2 5 2 2" xfId="23864" xr:uid="{199780FD-962E-44F2-9A27-CEA78B95F841}"/>
    <cellStyle name="Normal 3 233 2 5 3" xfId="23865" xr:uid="{1769DFA2-E3E6-4CC2-A117-BE4CAE7B749F}"/>
    <cellStyle name="Normal 3 233 2 6" xfId="23866" xr:uid="{4C6DBBE3-C565-4DC1-9033-7E541990CA49}"/>
    <cellStyle name="Normal 3 233 2 6 2" xfId="23867" xr:uid="{E2E01990-CCEE-48CE-869E-26FA1824D128}"/>
    <cellStyle name="Normal 3 233 2 6 2 2" xfId="23868" xr:uid="{D826968F-A4B1-4933-A06E-D02DE40F36B4}"/>
    <cellStyle name="Normal 3 233 2 6 3" xfId="23869" xr:uid="{7E95AF9F-0E87-4F67-8CEA-A8AEB3DD5095}"/>
    <cellStyle name="Normal 3 233 2 7" xfId="23870" xr:uid="{23FEA3EC-98E0-4804-AB00-3DC306950AA2}"/>
    <cellStyle name="Normal 3 233 2 7 2" xfId="23871" xr:uid="{103024AD-060C-4192-AC99-615963BC4B6B}"/>
    <cellStyle name="Normal 3 233 2 8" xfId="23872" xr:uid="{47BF4AC1-868C-4B4B-B57D-7DCFEB772BD0}"/>
    <cellStyle name="Normal 3 233 2_15NS" xfId="23873" xr:uid="{3998DDAA-DD2A-48B0-B8EB-2F72CBDE0B31}"/>
    <cellStyle name="Normal 3 233 3" xfId="23874" xr:uid="{84A570A0-DA29-4A70-8F39-A3097E541E81}"/>
    <cellStyle name="Normal 3 233 3 2" xfId="23875" xr:uid="{4D1D913C-8075-41AA-9CD3-35570C18FCC0}"/>
    <cellStyle name="Normal 3 233 3 2 2" xfId="23876" xr:uid="{A07009C8-2C5C-4B5C-A602-F2DFAE75EA61}"/>
    <cellStyle name="Normal 3 233 3 2 2 2" xfId="23877" xr:uid="{FB33EE94-7E62-4E02-9E71-90E6E3EC0D3E}"/>
    <cellStyle name="Normal 3 233 3 2 3" xfId="23878" xr:uid="{85BEA20F-0B22-4F8F-990D-7A1EB509F01B}"/>
    <cellStyle name="Normal 3 233 3 3" xfId="23879" xr:uid="{99F98F1B-E9D8-42EE-85D5-609C38A5D1F2}"/>
    <cellStyle name="Normal 3 233 3 3 2" xfId="23880" xr:uid="{06C07AE6-044B-4BE8-8D76-03411208CE67}"/>
    <cellStyle name="Normal 3 233 3 3 2 2" xfId="23881" xr:uid="{3F04A6BA-3BC2-4796-86D5-D53FF1CDD2A5}"/>
    <cellStyle name="Normal 3 233 3 3 3" xfId="23882" xr:uid="{9DAF62D1-A6DE-4B24-B8B8-D89887FA7E05}"/>
    <cellStyle name="Normal 3 233 3 4" xfId="23883" xr:uid="{9B41741B-57CB-4D44-9F66-918213955CE9}"/>
    <cellStyle name="Normal 3 233 3 4 2" xfId="23884" xr:uid="{2C2A0819-47FA-4E5E-AC88-61FEB5DA52B9}"/>
    <cellStyle name="Normal 3 233 3 5" xfId="23885" xr:uid="{8EFA88B7-E414-42C8-B267-8FB136318FF8}"/>
    <cellStyle name="Normal 3 233 4" xfId="23886" xr:uid="{71404F1A-9351-4F7C-8BB4-EDDCF1CDE52C}"/>
    <cellStyle name="Normal 3 233 4 2" xfId="23887" xr:uid="{7FC42A7D-4F4E-4DF3-BA58-03942C960839}"/>
    <cellStyle name="Normal 3 233 4 2 2" xfId="23888" xr:uid="{BE1130D4-1549-42CD-94C5-89F3CD6C7B1C}"/>
    <cellStyle name="Normal 3 233 4 2 2 2" xfId="23889" xr:uid="{D9EB26C9-9694-4D88-8927-FA5A06FE65B8}"/>
    <cellStyle name="Normal 3 233 4 2 3" xfId="23890" xr:uid="{4942B57C-E4E7-4103-ACC4-23E7E297361B}"/>
    <cellStyle name="Normal 3 233 4 3" xfId="23891" xr:uid="{CECAE166-265E-415B-8A63-0B14221327D8}"/>
    <cellStyle name="Normal 3 233 4 3 2" xfId="23892" xr:uid="{16F85526-F643-4BDF-8CBD-32BBC67A9B7A}"/>
    <cellStyle name="Normal 3 233 4 3 2 2" xfId="23893" xr:uid="{95E7E4BA-B3CD-442E-9255-88F407A4416F}"/>
    <cellStyle name="Normal 3 233 4 3 3" xfId="23894" xr:uid="{87523324-E112-4BB3-A7A1-BEBE3D2A4E2E}"/>
    <cellStyle name="Normal 3 233 4 4" xfId="23895" xr:uid="{7775706E-8E4B-422F-A63B-6A733080A740}"/>
    <cellStyle name="Normal 3 233 4 4 2" xfId="23896" xr:uid="{C5A152C1-EFF7-4EF1-91A8-069DDE6FE81F}"/>
    <cellStyle name="Normal 3 233 4 5" xfId="23897" xr:uid="{66ED0795-45E8-475E-9093-50727E6B11AC}"/>
    <cellStyle name="Normal 3 233 5" xfId="23898" xr:uid="{9428B904-7600-40EF-AF2C-3C609D4844A9}"/>
    <cellStyle name="Normal 3 233 5 2" xfId="23899" xr:uid="{1D472804-97B9-4872-97C0-FA3C03392598}"/>
    <cellStyle name="Normal 3 233 5 2 2" xfId="23900" xr:uid="{1040328D-B289-4DCC-9E57-A9076487F748}"/>
    <cellStyle name="Normal 3 233 5 2 2 2" xfId="23901" xr:uid="{FF4B653D-D0B2-4834-BCAD-9C66B0366B95}"/>
    <cellStyle name="Normal 3 233 5 2 3" xfId="23902" xr:uid="{54BDEDAA-3164-49C5-895C-7435CE83582D}"/>
    <cellStyle name="Normal 3 233 5 3" xfId="23903" xr:uid="{A1AE81FA-8684-40E2-9C89-1DBC9F1B4B1E}"/>
    <cellStyle name="Normal 3 233 5 3 2" xfId="23904" xr:uid="{CF0FA636-E0C7-4CCF-9FEE-3B41B96A8B50}"/>
    <cellStyle name="Normal 3 233 5 3 2 2" xfId="23905" xr:uid="{A9438A1B-E57C-41B2-B49A-C79BF2190F31}"/>
    <cellStyle name="Normal 3 233 5 3 3" xfId="23906" xr:uid="{4D01E270-B470-41ED-B5C5-26C34F9786A1}"/>
    <cellStyle name="Normal 3 233 5 4" xfId="23907" xr:uid="{12706D28-0379-4058-8E56-F455A71B1A27}"/>
    <cellStyle name="Normal 3 233 5 4 2" xfId="23908" xr:uid="{B8AA3FEE-B9DA-4EE3-B7E9-D1015CEC0232}"/>
    <cellStyle name="Normal 3 233 5 5" xfId="23909" xr:uid="{8F6B77DE-16FA-4731-BDFB-85E6653F954D}"/>
    <cellStyle name="Normal 3 233 6" xfId="23910" xr:uid="{5B13479D-77D4-4B6C-857B-CF39DE2298F5}"/>
    <cellStyle name="Normal 3 233 6 2" xfId="23911" xr:uid="{49CB8948-32F7-49C8-ADCE-0A8B721D682C}"/>
    <cellStyle name="Normal 3 233 6 2 2" xfId="23912" xr:uid="{094E0424-99C8-4BA7-B987-208593B5FDF9}"/>
    <cellStyle name="Normal 3 233 6 3" xfId="23913" xr:uid="{5F9F662B-E2DB-4999-8C4D-59EAE8E792A0}"/>
    <cellStyle name="Normal 3 233 7" xfId="23914" xr:uid="{F2E8EEAA-6AF0-4D50-A9D2-D5478C4F5B82}"/>
    <cellStyle name="Normal 3 233 7 2" xfId="23915" xr:uid="{6377A8F5-F2CF-4959-BDAA-B380B48CCC99}"/>
    <cellStyle name="Normal 3 233 7 2 2" xfId="23916" xr:uid="{3EF08AF3-3081-4FD1-9533-D75A4EB67B61}"/>
    <cellStyle name="Normal 3 233 7 3" xfId="23917" xr:uid="{5F81F4EC-CF43-4301-BE5F-A48A58F33848}"/>
    <cellStyle name="Normal 3 233 8" xfId="23918" xr:uid="{6066D023-68B0-46EF-AB84-35FE3351529B}"/>
    <cellStyle name="Normal 3 233 8 2" xfId="23919" xr:uid="{E180F937-16D0-47D9-B393-C8F4D06C7ED2}"/>
    <cellStyle name="Normal 3 233 9" xfId="23920" xr:uid="{1AE97597-0D59-494E-AAF0-092B0A0C223B}"/>
    <cellStyle name="Normal 3 233_05DS" xfId="23921" xr:uid="{B7123A41-0C97-44C6-9BE4-E0E49D4036B4}"/>
    <cellStyle name="Normal 3 234" xfId="23922" xr:uid="{1AA9911F-51F3-466B-8DED-B6AA4B64AB78}"/>
    <cellStyle name="Normal 3 234 2" xfId="23923" xr:uid="{E6308057-D308-4C20-A365-F3C7A93E087D}"/>
    <cellStyle name="Normal 3 234 2 2" xfId="23924" xr:uid="{F6DE17C4-34F1-4FED-8486-4434429390C6}"/>
    <cellStyle name="Normal 3 234 2 2 2" xfId="23925" xr:uid="{BC7499E0-B212-46D7-A68B-1200F0969BA8}"/>
    <cellStyle name="Normal 3 234 2 2 2 2" xfId="23926" xr:uid="{1C16FC44-0DEB-4E27-9431-EA8D45CDC7C4}"/>
    <cellStyle name="Normal 3 234 2 2 2 2 2" xfId="23927" xr:uid="{6777B3D8-4C3A-495B-B43C-E37E1C3C95BC}"/>
    <cellStyle name="Normal 3 234 2 2 2 3" xfId="23928" xr:uid="{24351732-088A-4C5A-93E6-64A79B40FF75}"/>
    <cellStyle name="Normal 3 234 2 2 3" xfId="23929" xr:uid="{B77789D7-0BAE-42C2-A447-35FEF5FBDDA0}"/>
    <cellStyle name="Normal 3 234 2 2 3 2" xfId="23930" xr:uid="{DA2EEF02-531E-4DE7-ACA8-E976DBD8754C}"/>
    <cellStyle name="Normal 3 234 2 2 3 2 2" xfId="23931" xr:uid="{6A294141-0F37-4389-876D-3C22BA26B67E}"/>
    <cellStyle name="Normal 3 234 2 2 3 3" xfId="23932" xr:uid="{DC8DB676-2F7F-4BD2-96E9-C77BEEEB5D29}"/>
    <cellStyle name="Normal 3 234 2 2 4" xfId="23933" xr:uid="{23771ABA-7570-4C5C-8CAF-0A95BBE5EDF0}"/>
    <cellStyle name="Normal 3 234 2 2 4 2" xfId="23934" xr:uid="{CB9D1E70-72B8-476E-B1D3-6B6150F1699B}"/>
    <cellStyle name="Normal 3 234 2 2 5" xfId="23935" xr:uid="{A2AED469-A2A2-4F51-A631-5D949BB6CFD8}"/>
    <cellStyle name="Normal 3 234 2 3" xfId="23936" xr:uid="{B58A21C4-3289-4F75-A754-E7779568A716}"/>
    <cellStyle name="Normal 3 234 2 3 2" xfId="23937" xr:uid="{CCEDB66E-08B2-4431-ADA0-107F0DF55885}"/>
    <cellStyle name="Normal 3 234 2 3 2 2" xfId="23938" xr:uid="{5428E449-C84A-4861-849E-1DC2C51CC109}"/>
    <cellStyle name="Normal 3 234 2 3 2 2 2" xfId="23939" xr:uid="{E4C461E9-E07F-48D3-A29C-E10574076751}"/>
    <cellStyle name="Normal 3 234 2 3 2 3" xfId="23940" xr:uid="{3F057AAF-EC76-4DF2-A00C-B02B38EAFE58}"/>
    <cellStyle name="Normal 3 234 2 3 3" xfId="23941" xr:uid="{48F16F6B-1718-46AE-80DA-30A16BD9AB9A}"/>
    <cellStyle name="Normal 3 234 2 3 3 2" xfId="23942" xr:uid="{304307AE-C6A5-45EA-B9E6-1FE1039BD887}"/>
    <cellStyle name="Normal 3 234 2 3 3 2 2" xfId="23943" xr:uid="{42A6F67D-D166-4F0A-9DE8-907031E423D6}"/>
    <cellStyle name="Normal 3 234 2 3 3 3" xfId="23944" xr:uid="{A9C9D1E0-B8F9-4217-8C3B-AF086E813452}"/>
    <cellStyle name="Normal 3 234 2 3 4" xfId="23945" xr:uid="{F03EEC95-BA5B-423D-83D1-FEBFFAC791BD}"/>
    <cellStyle name="Normal 3 234 2 3 4 2" xfId="23946" xr:uid="{7DC90E24-2D87-45C9-81D0-837F01D62C62}"/>
    <cellStyle name="Normal 3 234 2 3 5" xfId="23947" xr:uid="{496EDA45-118F-4A2C-B61B-8DC6BB4BDF5B}"/>
    <cellStyle name="Normal 3 234 2 4" xfId="23948" xr:uid="{8FB744B9-EA78-4E11-9CB9-D38FFB4513D5}"/>
    <cellStyle name="Normal 3 234 2 4 2" xfId="23949" xr:uid="{B9642E4E-7E4D-406F-8190-11AEA8D3F931}"/>
    <cellStyle name="Normal 3 234 2 4 2 2" xfId="23950" xr:uid="{EDA70388-CF95-4007-97EA-E28A5BBB0858}"/>
    <cellStyle name="Normal 3 234 2 4 2 2 2" xfId="23951" xr:uid="{76706385-FD42-43C3-8CF6-47892569A1D7}"/>
    <cellStyle name="Normal 3 234 2 4 2 3" xfId="23952" xr:uid="{500EBB10-C033-4D28-9047-1E94B23969D5}"/>
    <cellStyle name="Normal 3 234 2 4 3" xfId="23953" xr:uid="{003C5E37-54FB-45DC-86F7-31B7EB1F2905}"/>
    <cellStyle name="Normal 3 234 2 4 3 2" xfId="23954" xr:uid="{D294D3C4-7D26-43FD-816D-3C603F6A0D76}"/>
    <cellStyle name="Normal 3 234 2 4 3 2 2" xfId="23955" xr:uid="{083FEAB0-60E7-4B2F-93D5-5472FED0FC82}"/>
    <cellStyle name="Normal 3 234 2 4 3 3" xfId="23956" xr:uid="{D558BA9E-1252-4BBF-992D-6D353C7858E5}"/>
    <cellStyle name="Normal 3 234 2 4 4" xfId="23957" xr:uid="{F7FF43F5-F721-4F41-A633-9C3999C1627E}"/>
    <cellStyle name="Normal 3 234 2 4 4 2" xfId="23958" xr:uid="{76030886-A95E-4DEB-962D-0F74D4C02E69}"/>
    <cellStyle name="Normal 3 234 2 4 5" xfId="23959" xr:uid="{B75B2412-F344-4743-BA39-9D8F7BE7F7AE}"/>
    <cellStyle name="Normal 3 234 2 5" xfId="23960" xr:uid="{A76E8CB6-8497-410A-AABD-9F634CE3809F}"/>
    <cellStyle name="Normal 3 234 2 5 2" xfId="23961" xr:uid="{547624D5-1399-4F8F-997D-DF7373D1391E}"/>
    <cellStyle name="Normal 3 234 2 5 2 2" xfId="23962" xr:uid="{12E8D68C-6E15-4F7F-9AFF-05D8FA4172EB}"/>
    <cellStyle name="Normal 3 234 2 5 3" xfId="23963" xr:uid="{2FCF1F1D-6ADB-4661-A505-8A134DA17C15}"/>
    <cellStyle name="Normal 3 234 2 6" xfId="23964" xr:uid="{CA787655-3664-4322-A177-EA8615E24EDA}"/>
    <cellStyle name="Normal 3 234 2 6 2" xfId="23965" xr:uid="{FE0FDF66-93B2-47F4-BB62-7E72B6AA3AD6}"/>
    <cellStyle name="Normal 3 234 2 6 2 2" xfId="23966" xr:uid="{D0135A68-9644-43B5-826E-153D80F14F63}"/>
    <cellStyle name="Normal 3 234 2 6 3" xfId="23967" xr:uid="{60DDA5A1-AFD7-4038-8D06-EABC8EC64D70}"/>
    <cellStyle name="Normal 3 234 2 7" xfId="23968" xr:uid="{B158C388-EB62-4692-B21D-D78F11C796D7}"/>
    <cellStyle name="Normal 3 234 2 7 2" xfId="23969" xr:uid="{F792BBC2-C376-4E52-A681-936B8B153D58}"/>
    <cellStyle name="Normal 3 234 2 8" xfId="23970" xr:uid="{30F4DBC0-B4A5-4D46-9345-3DC20EF1FFB2}"/>
    <cellStyle name="Normal 3 234 2_15NS" xfId="23971" xr:uid="{C3D3AC08-C55A-4DA4-A554-62DFC3069C82}"/>
    <cellStyle name="Normal 3 234 3" xfId="23972" xr:uid="{2B8E5388-E9C7-4552-A934-8066DEB7C3CF}"/>
    <cellStyle name="Normal 3 234 3 2" xfId="23973" xr:uid="{FAFB153A-1D4E-41BE-A170-1BB2629A08C2}"/>
    <cellStyle name="Normal 3 234 3 2 2" xfId="23974" xr:uid="{C7F5A3B8-E7BD-4266-A6ED-72B913AD7E1B}"/>
    <cellStyle name="Normal 3 234 3 2 2 2" xfId="23975" xr:uid="{D42ED832-716C-4858-B205-13E999529423}"/>
    <cellStyle name="Normal 3 234 3 2 3" xfId="23976" xr:uid="{006638B4-1FB7-4E47-B495-DDCEA35D9A56}"/>
    <cellStyle name="Normal 3 234 3 3" xfId="23977" xr:uid="{B7D1752E-DFB1-4561-A7B9-2DE9451A9D52}"/>
    <cellStyle name="Normal 3 234 3 3 2" xfId="23978" xr:uid="{4044A619-66CD-4BCF-9EE0-C9F4DBD53BF2}"/>
    <cellStyle name="Normal 3 234 3 3 2 2" xfId="23979" xr:uid="{F85994A9-55F3-416C-85DF-E9284590A461}"/>
    <cellStyle name="Normal 3 234 3 3 3" xfId="23980" xr:uid="{5DB13E54-B0E4-4B36-B781-B905C0E03556}"/>
    <cellStyle name="Normal 3 234 3 4" xfId="23981" xr:uid="{ADF066E6-2DEB-43F9-8BFB-1E59BEDE3703}"/>
    <cellStyle name="Normal 3 234 3 4 2" xfId="23982" xr:uid="{9B1470DE-8010-4B5D-B9B1-F18041EE57C3}"/>
    <cellStyle name="Normal 3 234 3 5" xfId="23983" xr:uid="{7D7164F1-3A72-4501-9A06-8139A9607E2F}"/>
    <cellStyle name="Normal 3 234 4" xfId="23984" xr:uid="{AE0F5D5A-F942-4377-BBA3-6E4C1D2F1E09}"/>
    <cellStyle name="Normal 3 234 4 2" xfId="23985" xr:uid="{CB3E8B2F-A9CC-484E-86CB-0854B85D8150}"/>
    <cellStyle name="Normal 3 234 4 2 2" xfId="23986" xr:uid="{549AE238-9833-4FB5-B944-EE622E782310}"/>
    <cellStyle name="Normal 3 234 4 2 2 2" xfId="23987" xr:uid="{DA23FCA5-9869-4F72-A3DB-2E21CFC099D8}"/>
    <cellStyle name="Normal 3 234 4 2 3" xfId="23988" xr:uid="{DC3B97DC-D20B-477B-85EF-61BFED0DB4A0}"/>
    <cellStyle name="Normal 3 234 4 3" xfId="23989" xr:uid="{719C9B64-BB91-4218-BB88-B64C0BC3B926}"/>
    <cellStyle name="Normal 3 234 4 3 2" xfId="23990" xr:uid="{4A08F6B0-EEB5-4D83-94D6-3B85D3658BE0}"/>
    <cellStyle name="Normal 3 234 4 3 2 2" xfId="23991" xr:uid="{FB16C383-0418-484D-9D9E-4731CB56293F}"/>
    <cellStyle name="Normal 3 234 4 3 3" xfId="23992" xr:uid="{33F94621-94DD-4890-BF77-0BB37E768AF5}"/>
    <cellStyle name="Normal 3 234 4 4" xfId="23993" xr:uid="{8D8A7F31-9320-4461-8072-DF78D20076BB}"/>
    <cellStyle name="Normal 3 234 4 4 2" xfId="23994" xr:uid="{3C895273-2E60-4418-B9C1-B36CF3A55F84}"/>
    <cellStyle name="Normal 3 234 4 5" xfId="23995" xr:uid="{65BAA915-EEFB-4354-A00A-8D18FD677CB8}"/>
    <cellStyle name="Normal 3 234 5" xfId="23996" xr:uid="{293CD18C-8407-4B59-A495-E174DED4CE05}"/>
    <cellStyle name="Normal 3 234 5 2" xfId="23997" xr:uid="{96EC87A7-DFE2-40B8-9C60-9C3FA1EFF6CA}"/>
    <cellStyle name="Normal 3 234 5 2 2" xfId="23998" xr:uid="{99405FEF-796C-457B-B9C0-84A6CA11708D}"/>
    <cellStyle name="Normal 3 234 5 2 2 2" xfId="23999" xr:uid="{AA61D1DF-4CD8-41EB-B098-17369D155E71}"/>
    <cellStyle name="Normal 3 234 5 2 3" xfId="24000" xr:uid="{6C8B6782-7E57-4E70-8041-36BB80D3A0C4}"/>
    <cellStyle name="Normal 3 234 5 3" xfId="24001" xr:uid="{6E097FF1-8412-48A4-ADEA-E4A2E0DD75A9}"/>
    <cellStyle name="Normal 3 234 5 3 2" xfId="24002" xr:uid="{3BB1C8DA-C602-4FD1-8C26-013A9C0DE428}"/>
    <cellStyle name="Normal 3 234 5 3 2 2" xfId="24003" xr:uid="{58AC529B-A05F-4659-973A-9921F713A538}"/>
    <cellStyle name="Normal 3 234 5 3 3" xfId="24004" xr:uid="{6D87EB5E-12D2-456B-8167-D1B48BA155A0}"/>
    <cellStyle name="Normal 3 234 5 4" xfId="24005" xr:uid="{E3D621D9-EE42-451B-92C4-BB7BDFC4C801}"/>
    <cellStyle name="Normal 3 234 5 4 2" xfId="24006" xr:uid="{AE4B3AAB-B82E-48A0-9BA4-141E46AC91D0}"/>
    <cellStyle name="Normal 3 234 5 5" xfId="24007" xr:uid="{E4A88D71-B631-481D-8B4A-D301707DB0EE}"/>
    <cellStyle name="Normal 3 234 6" xfId="24008" xr:uid="{52887637-AC83-4CDB-908D-C92EABF1F7CE}"/>
    <cellStyle name="Normal 3 234 6 2" xfId="24009" xr:uid="{A1601DFC-12A9-47F7-9F83-6ED9589E0BE4}"/>
    <cellStyle name="Normal 3 234 6 2 2" xfId="24010" xr:uid="{1C5E6350-71FD-44CD-B8CC-FEAC10A4AC97}"/>
    <cellStyle name="Normal 3 234 6 3" xfId="24011" xr:uid="{B5D0DEA9-3524-49B9-B366-F8DC1E4628FF}"/>
    <cellStyle name="Normal 3 234 7" xfId="24012" xr:uid="{E00F7415-51C1-4D51-B942-C00E31EE415B}"/>
    <cellStyle name="Normal 3 234 7 2" xfId="24013" xr:uid="{B3006A34-8D13-41F2-8BD2-1371E9DD5B13}"/>
    <cellStyle name="Normal 3 234 7 2 2" xfId="24014" xr:uid="{4371E5C5-6212-4A57-A9DE-BBFFFA00D8EE}"/>
    <cellStyle name="Normal 3 234 7 3" xfId="24015" xr:uid="{7BCF5AA3-D43B-4456-94FC-59A6E8FAB4A6}"/>
    <cellStyle name="Normal 3 234 8" xfId="24016" xr:uid="{5D94CDB9-5DB6-4A1A-9FDA-EC877733929E}"/>
    <cellStyle name="Normal 3 234 8 2" xfId="24017" xr:uid="{2EA59487-8F4B-4C62-8C28-ED392D79D667}"/>
    <cellStyle name="Normal 3 234 9" xfId="24018" xr:uid="{A9742287-8C5D-4100-BAA3-C3671EFCEAFB}"/>
    <cellStyle name="Normal 3 234_05DS" xfId="24019" xr:uid="{BE7B2323-3986-4C20-AB1E-511D4B894DE8}"/>
    <cellStyle name="Normal 3 235" xfId="24020" xr:uid="{E9025D35-60B4-47B4-811A-99A88F1321BD}"/>
    <cellStyle name="Normal 3 235 2" xfId="24021" xr:uid="{4E2E7788-D6D6-47BE-8EF8-6F6278B4EF47}"/>
    <cellStyle name="Normal 3 235 2 2" xfId="24022" xr:uid="{25EB9DE4-A964-44D4-B9F1-AACC28F6FA89}"/>
    <cellStyle name="Normal 3 235 2 2 2" xfId="24023" xr:uid="{B498F79C-F136-4AB7-98D6-4FB736C3A764}"/>
    <cellStyle name="Normal 3 235 2 2 2 2" xfId="24024" xr:uid="{19BDF20E-4F22-479D-98F0-D431892E80C8}"/>
    <cellStyle name="Normal 3 235 2 2 2 2 2" xfId="24025" xr:uid="{C8855C38-F5C6-4ABF-8944-E193006C4DC6}"/>
    <cellStyle name="Normal 3 235 2 2 2 3" xfId="24026" xr:uid="{154826D3-8E5A-4F97-8B43-A417AB20673C}"/>
    <cellStyle name="Normal 3 235 2 2 3" xfId="24027" xr:uid="{C486395F-F534-45D4-9D3B-6AEBC4F550F0}"/>
    <cellStyle name="Normal 3 235 2 2 3 2" xfId="24028" xr:uid="{22925DDD-1FAB-4347-A488-D897C8B91088}"/>
    <cellStyle name="Normal 3 235 2 2 3 2 2" xfId="24029" xr:uid="{0C214F88-502F-437B-91B1-0E4FB9534A38}"/>
    <cellStyle name="Normal 3 235 2 2 3 3" xfId="24030" xr:uid="{43B82522-48B1-4458-A0EE-367887F324BF}"/>
    <cellStyle name="Normal 3 235 2 2 4" xfId="24031" xr:uid="{DF59C364-FF10-4018-AC53-2B4AF10C57DE}"/>
    <cellStyle name="Normal 3 235 2 2 4 2" xfId="24032" xr:uid="{015C5A08-828D-422A-BFED-014992B53358}"/>
    <cellStyle name="Normal 3 235 2 2 5" xfId="24033" xr:uid="{A7301ACF-6795-44F1-9A40-A42F65CFB67C}"/>
    <cellStyle name="Normal 3 235 2 3" xfId="24034" xr:uid="{74B0D0AD-AFD8-4D6B-ABCC-3CB8A8411F0A}"/>
    <cellStyle name="Normal 3 235 2 3 2" xfId="24035" xr:uid="{C59DEC40-B4A5-428C-9563-18F3388D81BA}"/>
    <cellStyle name="Normal 3 235 2 3 2 2" xfId="24036" xr:uid="{F792545F-D7C8-4C50-A9C2-89902F662A7D}"/>
    <cellStyle name="Normal 3 235 2 3 2 2 2" xfId="24037" xr:uid="{60EB3A20-E6CB-4960-949D-992525CEBF8C}"/>
    <cellStyle name="Normal 3 235 2 3 2 3" xfId="24038" xr:uid="{0F060BBD-8816-455E-8FB7-AFE5723DC1DF}"/>
    <cellStyle name="Normal 3 235 2 3 3" xfId="24039" xr:uid="{2622A8B9-5382-41A5-9A8E-AFACD709D220}"/>
    <cellStyle name="Normal 3 235 2 3 3 2" xfId="24040" xr:uid="{8A1D0265-05DF-4F03-8C13-39C606C15A05}"/>
    <cellStyle name="Normal 3 235 2 3 3 2 2" xfId="24041" xr:uid="{09ABAE59-A6A3-4A0F-A8C6-7456CB7340A4}"/>
    <cellStyle name="Normal 3 235 2 3 3 3" xfId="24042" xr:uid="{9530D8E5-A617-4566-8B23-9D327861DFED}"/>
    <cellStyle name="Normal 3 235 2 3 4" xfId="24043" xr:uid="{6CA989D4-B49B-48CB-A4B6-CC191BA1FDBD}"/>
    <cellStyle name="Normal 3 235 2 3 4 2" xfId="24044" xr:uid="{2F1E3F79-424C-49EE-A1DB-5E8726AFE6AB}"/>
    <cellStyle name="Normal 3 235 2 3 5" xfId="24045" xr:uid="{06253125-E5E7-4086-AC82-C3058FF1AB10}"/>
    <cellStyle name="Normal 3 235 2 4" xfId="24046" xr:uid="{827FA61D-E83C-4711-81E6-A4655BF56781}"/>
    <cellStyle name="Normal 3 235 2 4 2" xfId="24047" xr:uid="{217102F0-B683-4965-8F05-CD20B3B6362E}"/>
    <cellStyle name="Normal 3 235 2 4 2 2" xfId="24048" xr:uid="{ED641D77-CDCD-4E27-862E-4F1D587812BB}"/>
    <cellStyle name="Normal 3 235 2 4 2 2 2" xfId="24049" xr:uid="{A5F80215-60DA-4285-8841-A77D0CF5D714}"/>
    <cellStyle name="Normal 3 235 2 4 2 3" xfId="24050" xr:uid="{5F9181E1-E9A8-48E6-87F7-AA5184749A0A}"/>
    <cellStyle name="Normal 3 235 2 4 3" xfId="24051" xr:uid="{9E63F643-D6F5-49E8-AD1C-D00A866FBB48}"/>
    <cellStyle name="Normal 3 235 2 4 3 2" xfId="24052" xr:uid="{DDBD12D6-A463-4622-BEF0-204DE8B59E03}"/>
    <cellStyle name="Normal 3 235 2 4 3 2 2" xfId="24053" xr:uid="{1BC04847-0E88-4F10-B20F-30829795F115}"/>
    <cellStyle name="Normal 3 235 2 4 3 3" xfId="24054" xr:uid="{2724D297-62EC-4387-AAA4-C308BFB1A6E8}"/>
    <cellStyle name="Normal 3 235 2 4 4" xfId="24055" xr:uid="{C95DC797-F0BA-4B28-BF99-C04890388E84}"/>
    <cellStyle name="Normal 3 235 2 4 4 2" xfId="24056" xr:uid="{739F0D8A-B564-48F8-898D-6BE008F73DD5}"/>
    <cellStyle name="Normal 3 235 2 4 5" xfId="24057" xr:uid="{093D81B1-DC14-4464-A408-F6FB5A0AC375}"/>
    <cellStyle name="Normal 3 235 2 5" xfId="24058" xr:uid="{7F81AAD1-D60A-41AC-8E58-87FFFFCF26A3}"/>
    <cellStyle name="Normal 3 235 2 5 2" xfId="24059" xr:uid="{261010ED-DA7D-4796-BB24-7EB6B6FE0AF8}"/>
    <cellStyle name="Normal 3 235 2 5 2 2" xfId="24060" xr:uid="{8E931138-FF2A-4364-80B9-616C32611911}"/>
    <cellStyle name="Normal 3 235 2 5 3" xfId="24061" xr:uid="{43D95801-0E4A-4BF6-B901-F39ACBAF691E}"/>
    <cellStyle name="Normal 3 235 2 6" xfId="24062" xr:uid="{B3EA5333-1BC9-4C6E-83DE-87C3C86A7D53}"/>
    <cellStyle name="Normal 3 235 2 6 2" xfId="24063" xr:uid="{6288E112-8029-4958-8C6D-0817104764F7}"/>
    <cellStyle name="Normal 3 235 2 6 2 2" xfId="24064" xr:uid="{9253C141-4E8D-4F2D-9728-115D7A94BF07}"/>
    <cellStyle name="Normal 3 235 2 6 3" xfId="24065" xr:uid="{E04C181E-EA58-44D2-B3F6-DDB0AB6C8EB9}"/>
    <cellStyle name="Normal 3 235 2 7" xfId="24066" xr:uid="{D4995750-4C5B-4CBB-97AE-B20F70594157}"/>
    <cellStyle name="Normal 3 235 2 7 2" xfId="24067" xr:uid="{FD8A9C73-3612-40B7-BDC4-72FA2A53172F}"/>
    <cellStyle name="Normal 3 235 2 8" xfId="24068" xr:uid="{51D994D9-127B-4CC9-97B6-0760F5876896}"/>
    <cellStyle name="Normal 3 235 2_15NS" xfId="24069" xr:uid="{880A81BE-4472-4DD7-ABA5-E58B5CF6723F}"/>
    <cellStyle name="Normal 3 235 3" xfId="24070" xr:uid="{D959EC89-8892-4B95-AA92-3676F02081AA}"/>
    <cellStyle name="Normal 3 235 3 2" xfId="24071" xr:uid="{1C7013A0-6E5B-42D1-939C-5A1267277B9D}"/>
    <cellStyle name="Normal 3 235 3 2 2" xfId="24072" xr:uid="{F578436A-546E-4088-83AB-6EBFBCE47A52}"/>
    <cellStyle name="Normal 3 235 3 2 2 2" xfId="24073" xr:uid="{31A9BDC5-DED5-48B9-9C00-D8D3FAF32B8F}"/>
    <cellStyle name="Normal 3 235 3 2 3" xfId="24074" xr:uid="{CCF4A404-9D0D-4748-BC8F-1B62A20C3923}"/>
    <cellStyle name="Normal 3 235 3 3" xfId="24075" xr:uid="{BC5DA49D-7FD0-486E-803D-E1608A016EDE}"/>
    <cellStyle name="Normal 3 235 3 3 2" xfId="24076" xr:uid="{610A2A9A-1409-4F62-AB74-776DAACD935F}"/>
    <cellStyle name="Normal 3 235 3 3 2 2" xfId="24077" xr:uid="{62ADEC3B-4D18-41D8-AAB1-E8984F2537D9}"/>
    <cellStyle name="Normal 3 235 3 3 3" xfId="24078" xr:uid="{C83A2E22-BDCB-49D5-BD51-E515F148132D}"/>
    <cellStyle name="Normal 3 235 3 4" xfId="24079" xr:uid="{13ADF78B-F4D5-497E-8356-E8CF9376D221}"/>
    <cellStyle name="Normal 3 235 3 4 2" xfId="24080" xr:uid="{4F95DFA2-4924-4C92-BF69-C0859C88C87E}"/>
    <cellStyle name="Normal 3 235 3 5" xfId="24081" xr:uid="{3DDDF952-0CAA-4C4D-87C5-E5B6A24258E8}"/>
    <cellStyle name="Normal 3 235 4" xfId="24082" xr:uid="{2A81FBC6-309A-489A-AF5D-A78FDE8A0982}"/>
    <cellStyle name="Normal 3 235 4 2" xfId="24083" xr:uid="{4FE9B383-F2CD-4676-A5A5-E13EBF97A052}"/>
    <cellStyle name="Normal 3 235 4 2 2" xfId="24084" xr:uid="{1900B5AF-6BC3-4CB2-AF85-06C89D0ABFA8}"/>
    <cellStyle name="Normal 3 235 4 2 2 2" xfId="24085" xr:uid="{A519FD4D-17BD-4E2B-B388-D3C1E258E0FB}"/>
    <cellStyle name="Normal 3 235 4 2 3" xfId="24086" xr:uid="{7FC2D189-F4DD-41F2-8F7C-00A86669A80C}"/>
    <cellStyle name="Normal 3 235 4 3" xfId="24087" xr:uid="{ED321A60-B47A-4913-8DF4-6D7C5B579A7A}"/>
    <cellStyle name="Normal 3 235 4 3 2" xfId="24088" xr:uid="{7A16FEEB-AB88-41AF-90A7-6253BC42519B}"/>
    <cellStyle name="Normal 3 235 4 3 2 2" xfId="24089" xr:uid="{F8365E64-8F5D-4203-AE99-1B8484BEA27A}"/>
    <cellStyle name="Normal 3 235 4 3 3" xfId="24090" xr:uid="{EC6C6AEE-D156-466E-AD4A-39E1039D6DED}"/>
    <cellStyle name="Normal 3 235 4 4" xfId="24091" xr:uid="{81AA6B3D-9BD9-4592-93F0-AC37BB512BB0}"/>
    <cellStyle name="Normal 3 235 4 4 2" xfId="24092" xr:uid="{A3BFC92E-058F-48AD-A695-A8595D457D18}"/>
    <cellStyle name="Normal 3 235 4 5" xfId="24093" xr:uid="{1EA82EA2-CD9A-45BE-B468-178C0038D4E9}"/>
    <cellStyle name="Normal 3 235 5" xfId="24094" xr:uid="{4A4FDA4F-7032-44B7-9FEB-8A564B4D27E4}"/>
    <cellStyle name="Normal 3 235 5 2" xfId="24095" xr:uid="{5927011C-30E5-4AE7-B8D6-8152DF4CD25C}"/>
    <cellStyle name="Normal 3 235 5 2 2" xfId="24096" xr:uid="{0B735AD0-D17E-487C-BB72-B7DEB19C9509}"/>
    <cellStyle name="Normal 3 235 5 2 2 2" xfId="24097" xr:uid="{0C16DF0F-B6EA-4419-ADED-92B8893FD4A5}"/>
    <cellStyle name="Normal 3 235 5 2 3" xfId="24098" xr:uid="{2BAFF5E8-05C1-4B30-9511-56A721E83F3B}"/>
    <cellStyle name="Normal 3 235 5 3" xfId="24099" xr:uid="{DD22A82A-A35B-4F7E-A0D5-A219D18E53C9}"/>
    <cellStyle name="Normal 3 235 5 3 2" xfId="24100" xr:uid="{BE25CBC6-5BA2-4C00-8ADE-AEFB3FFDE398}"/>
    <cellStyle name="Normal 3 235 5 3 2 2" xfId="24101" xr:uid="{7E5668F9-A067-4EF8-8FEB-BB7CA5E7E9DB}"/>
    <cellStyle name="Normal 3 235 5 3 3" xfId="24102" xr:uid="{B4A4E107-0DB6-4BCE-97CC-1DD1D0DAC5E8}"/>
    <cellStyle name="Normal 3 235 5 4" xfId="24103" xr:uid="{34ECEC90-CE78-4464-8B10-4A81E6893124}"/>
    <cellStyle name="Normal 3 235 5 4 2" xfId="24104" xr:uid="{64D5C74C-F5CC-418E-A8B3-56585BCBF3CA}"/>
    <cellStyle name="Normal 3 235 5 5" xfId="24105" xr:uid="{6D8FF391-A83B-449D-AAC7-527E95D897F7}"/>
    <cellStyle name="Normal 3 235 6" xfId="24106" xr:uid="{B109F4F4-2DC4-4622-9409-8F07C769CF44}"/>
    <cellStyle name="Normal 3 235 6 2" xfId="24107" xr:uid="{80B3F751-F7FA-41D8-A177-EFBBC824C7DC}"/>
    <cellStyle name="Normal 3 235 6 2 2" xfId="24108" xr:uid="{3B024157-0B1A-4BC9-A62C-4AD680350F9E}"/>
    <cellStyle name="Normal 3 235 6 3" xfId="24109" xr:uid="{E5E59236-331E-4233-B8A3-B1E725E3E29A}"/>
    <cellStyle name="Normal 3 235 7" xfId="24110" xr:uid="{7300AC8D-A2F0-408E-AD2D-5C2D0E77C2E2}"/>
    <cellStyle name="Normal 3 235 7 2" xfId="24111" xr:uid="{DE1C2B48-0DD8-48F6-AA04-231A4C983E5A}"/>
    <cellStyle name="Normal 3 235 7 2 2" xfId="24112" xr:uid="{CDAC8867-009D-4F81-B618-C6228FCED321}"/>
    <cellStyle name="Normal 3 235 7 3" xfId="24113" xr:uid="{97A0F291-8B93-436B-A68A-8E49A138FC4F}"/>
    <cellStyle name="Normal 3 235 8" xfId="24114" xr:uid="{C20122D1-FAF0-42CB-A8B9-7499BE9213AE}"/>
    <cellStyle name="Normal 3 235 8 2" xfId="24115" xr:uid="{E09B1AF0-B4AE-4BDE-9118-343739F8BB31}"/>
    <cellStyle name="Normal 3 235 9" xfId="24116" xr:uid="{D47C8ED3-8F3E-4EE7-9A13-96C3B005F87E}"/>
    <cellStyle name="Normal 3 235_05DS" xfId="24117" xr:uid="{4442AEFE-2EBF-443B-9ACD-CFBEF71F8A11}"/>
    <cellStyle name="Normal 3 236" xfId="24118" xr:uid="{8ED0F038-0057-448B-9E71-D04398F5A915}"/>
    <cellStyle name="Normal 3 236 2" xfId="24119" xr:uid="{84B00744-2914-4E1B-9D4B-954AEC83EFA8}"/>
    <cellStyle name="Normal 3 236 2 2" xfId="24120" xr:uid="{696FDB20-0FC9-463A-ACF9-418C34964DFB}"/>
    <cellStyle name="Normal 3 236 2 2 2" xfId="24121" xr:uid="{B11BC610-384D-4CEC-B5EC-1006EEFE3F40}"/>
    <cellStyle name="Normal 3 236 2 2 2 2" xfId="24122" xr:uid="{78C9C3DD-2976-495B-885E-782AE7ED39C8}"/>
    <cellStyle name="Normal 3 236 2 2 2 2 2" xfId="24123" xr:uid="{7A213E6E-87D3-488C-8F4C-97987C08BB61}"/>
    <cellStyle name="Normal 3 236 2 2 2 3" xfId="24124" xr:uid="{3B7B665B-8565-49C7-9C1D-12FF4CABA221}"/>
    <cellStyle name="Normal 3 236 2 2 3" xfId="24125" xr:uid="{2795007B-A191-46D0-83F7-0D7BB18F3DCE}"/>
    <cellStyle name="Normal 3 236 2 2 3 2" xfId="24126" xr:uid="{2EDF4C0F-4DF0-4252-99ED-F50B9FB4F86C}"/>
    <cellStyle name="Normal 3 236 2 2 3 2 2" xfId="24127" xr:uid="{62CD9A7D-86EF-43F2-9293-6A2E06DC390C}"/>
    <cellStyle name="Normal 3 236 2 2 3 3" xfId="24128" xr:uid="{AF71BE35-812B-4CC0-9F0B-0CBDDA4DC1E2}"/>
    <cellStyle name="Normal 3 236 2 2 4" xfId="24129" xr:uid="{6D585A55-41CC-4367-AC19-AA1CFE331FF3}"/>
    <cellStyle name="Normal 3 236 2 2 4 2" xfId="24130" xr:uid="{E40D220D-5CC9-4FE2-AA25-D684E345E93B}"/>
    <cellStyle name="Normal 3 236 2 2 5" xfId="24131" xr:uid="{87DB1923-3075-4F8F-B9E1-B15B8E4E0055}"/>
    <cellStyle name="Normal 3 236 2 3" xfId="24132" xr:uid="{77BC2F9B-0368-400A-86FD-EE3FB3401AEF}"/>
    <cellStyle name="Normal 3 236 2 3 2" xfId="24133" xr:uid="{21D568F4-F8E7-4BE3-9D32-FD0490BA9581}"/>
    <cellStyle name="Normal 3 236 2 3 2 2" xfId="24134" xr:uid="{21E757AB-CB6C-4A02-BA2B-06550F1ADC67}"/>
    <cellStyle name="Normal 3 236 2 3 2 2 2" xfId="24135" xr:uid="{C8730312-5FA0-4616-8097-10B195964247}"/>
    <cellStyle name="Normal 3 236 2 3 2 3" xfId="24136" xr:uid="{EB0DA70C-0ACB-44C9-AF36-4DCD36DD0238}"/>
    <cellStyle name="Normal 3 236 2 3 3" xfId="24137" xr:uid="{13D0C1D1-57DE-4C9E-9DBF-72C58872D397}"/>
    <cellStyle name="Normal 3 236 2 3 3 2" xfId="24138" xr:uid="{F6860A2D-BC70-47D9-BF25-92C28CCCCF3C}"/>
    <cellStyle name="Normal 3 236 2 3 3 2 2" xfId="24139" xr:uid="{5F694C87-2277-4A5F-A685-66A199834979}"/>
    <cellStyle name="Normal 3 236 2 3 3 3" xfId="24140" xr:uid="{883CDB7D-58B8-44AD-948A-649F1AD47BAD}"/>
    <cellStyle name="Normal 3 236 2 3 4" xfId="24141" xr:uid="{44E1753C-752B-406D-A36F-80D82C7607E8}"/>
    <cellStyle name="Normal 3 236 2 3 4 2" xfId="24142" xr:uid="{37EAC1E1-DF6D-474E-A384-B824CAA33781}"/>
    <cellStyle name="Normal 3 236 2 3 5" xfId="24143" xr:uid="{388ED62B-7B6C-4569-84D0-B48A0DE47911}"/>
    <cellStyle name="Normal 3 236 2 4" xfId="24144" xr:uid="{6E68E3AF-98B1-47E5-B68F-84320DF75342}"/>
    <cellStyle name="Normal 3 236 2 4 2" xfId="24145" xr:uid="{E4A7EECE-EB17-4B29-B672-D4DF5538AFE3}"/>
    <cellStyle name="Normal 3 236 2 4 2 2" xfId="24146" xr:uid="{266FD760-3151-4C15-AED8-279C66CCF82B}"/>
    <cellStyle name="Normal 3 236 2 4 2 2 2" xfId="24147" xr:uid="{AB3348BF-1825-4729-9133-A385AAEA1480}"/>
    <cellStyle name="Normal 3 236 2 4 2 3" xfId="24148" xr:uid="{06AE4E1F-E26F-4E92-9EDA-D0654AAEF5F1}"/>
    <cellStyle name="Normal 3 236 2 4 3" xfId="24149" xr:uid="{2C65C576-54B4-4E96-AF4F-31EEBAF270B6}"/>
    <cellStyle name="Normal 3 236 2 4 3 2" xfId="24150" xr:uid="{142B4BE4-4651-4DDB-97F8-53D866F59CCE}"/>
    <cellStyle name="Normal 3 236 2 4 3 2 2" xfId="24151" xr:uid="{9D6571E4-1F3C-4496-986F-CAD4B6239B70}"/>
    <cellStyle name="Normal 3 236 2 4 3 3" xfId="24152" xr:uid="{F7C2B8E8-BBA4-4C64-99C4-5AD358467532}"/>
    <cellStyle name="Normal 3 236 2 4 4" xfId="24153" xr:uid="{9BF498F5-B4B0-4814-98A1-2C7DEE0AD15C}"/>
    <cellStyle name="Normal 3 236 2 4 4 2" xfId="24154" xr:uid="{82E139DD-CA97-45D6-88A3-3C64FD018821}"/>
    <cellStyle name="Normal 3 236 2 4 5" xfId="24155" xr:uid="{F899D2D0-3829-4AB9-B2CD-888124AD539B}"/>
    <cellStyle name="Normal 3 236 2 5" xfId="24156" xr:uid="{2604B9AF-C4BB-40A4-BDF1-6231AA24B35C}"/>
    <cellStyle name="Normal 3 236 2 5 2" xfId="24157" xr:uid="{3F3F7C65-41B2-4198-BF4C-B05E97F9122D}"/>
    <cellStyle name="Normal 3 236 2 5 2 2" xfId="24158" xr:uid="{564F9D43-C893-457E-8355-D836B969CD29}"/>
    <cellStyle name="Normal 3 236 2 5 3" xfId="24159" xr:uid="{85AAE836-546E-486E-A0C4-F4423396F248}"/>
    <cellStyle name="Normal 3 236 2 6" xfId="24160" xr:uid="{9B4C4180-6BC7-4137-BE60-502F04CFF3BA}"/>
    <cellStyle name="Normal 3 236 2 6 2" xfId="24161" xr:uid="{6D200B90-EA2E-483F-934F-E2C5D6083B38}"/>
    <cellStyle name="Normal 3 236 2 6 2 2" xfId="24162" xr:uid="{C8D53381-13B8-405D-8FF2-12D9B0EDFEE0}"/>
    <cellStyle name="Normal 3 236 2 6 3" xfId="24163" xr:uid="{0F7D3CC8-F3F4-4D8A-AD50-46B0B9DF4808}"/>
    <cellStyle name="Normal 3 236 2 7" xfId="24164" xr:uid="{883704AF-10B8-4938-973C-3A04B5AA4219}"/>
    <cellStyle name="Normal 3 236 2 7 2" xfId="24165" xr:uid="{DA5172B4-E130-49F3-B5A3-1C67B71FBC63}"/>
    <cellStyle name="Normal 3 236 2 8" xfId="24166" xr:uid="{7098D458-477E-41CB-BDAA-119AC5398805}"/>
    <cellStyle name="Normal 3 236 2_15NS" xfId="24167" xr:uid="{FF0C4BA2-8D40-432F-A159-ACBEED9384E2}"/>
    <cellStyle name="Normal 3 236 3" xfId="24168" xr:uid="{C1E0FAA4-ABAF-4082-B87B-62FC7F565D60}"/>
    <cellStyle name="Normal 3 236 3 2" xfId="24169" xr:uid="{6AA20987-D5CD-4827-BDA6-88CA5A079CA5}"/>
    <cellStyle name="Normal 3 236 3 2 2" xfId="24170" xr:uid="{F85719D3-DF50-4744-83AD-258659DE07C8}"/>
    <cellStyle name="Normal 3 236 3 2 2 2" xfId="24171" xr:uid="{ADE11944-12F3-4B79-916A-6ED9B978D12F}"/>
    <cellStyle name="Normal 3 236 3 2 3" xfId="24172" xr:uid="{B4B93B00-0622-4013-823D-A5A4FFA5BC46}"/>
    <cellStyle name="Normal 3 236 3 3" xfId="24173" xr:uid="{8E533025-27E3-4C4A-AB86-FF765373F553}"/>
    <cellStyle name="Normal 3 236 3 3 2" xfId="24174" xr:uid="{7C87CAB6-5DE5-4140-B6DB-4493E1A0F165}"/>
    <cellStyle name="Normal 3 236 3 3 2 2" xfId="24175" xr:uid="{9F9CF6E5-6636-402A-B0F9-E16B6D069628}"/>
    <cellStyle name="Normal 3 236 3 3 3" xfId="24176" xr:uid="{0E91776B-2728-41A9-AE66-33D2B137AE01}"/>
    <cellStyle name="Normal 3 236 3 4" xfId="24177" xr:uid="{F7933ED9-718F-4C71-A480-4A3F70CC8768}"/>
    <cellStyle name="Normal 3 236 3 4 2" xfId="24178" xr:uid="{B77410C4-86DD-4391-B89E-E59D7F51CDCD}"/>
    <cellStyle name="Normal 3 236 3 5" xfId="24179" xr:uid="{5A70A36D-6964-4D2B-AEE7-AF48F2A3B889}"/>
    <cellStyle name="Normal 3 236 4" xfId="24180" xr:uid="{7C16934B-56D3-46D5-B9F7-18B256CD4EAE}"/>
    <cellStyle name="Normal 3 236 4 2" xfId="24181" xr:uid="{E131B28B-676B-4000-A7DD-92EE70A90EB9}"/>
    <cellStyle name="Normal 3 236 4 2 2" xfId="24182" xr:uid="{FD0BC6E4-20BB-4C68-B89B-7681086A58A9}"/>
    <cellStyle name="Normal 3 236 4 2 2 2" xfId="24183" xr:uid="{6D1F9510-9BF3-41BA-8C5A-A8AEF152CDAA}"/>
    <cellStyle name="Normal 3 236 4 2 3" xfId="24184" xr:uid="{B852A782-429B-4992-A5B9-D71D7D5AD874}"/>
    <cellStyle name="Normal 3 236 4 3" xfId="24185" xr:uid="{7208952C-656D-4B12-98AD-E998AC49FB7C}"/>
    <cellStyle name="Normal 3 236 4 3 2" xfId="24186" xr:uid="{B1071367-8F6E-4EA3-A8EA-E4BFCB69CF5A}"/>
    <cellStyle name="Normal 3 236 4 3 2 2" xfId="24187" xr:uid="{96B65D45-FF7C-484D-AA68-2B0B7E787ECC}"/>
    <cellStyle name="Normal 3 236 4 3 3" xfId="24188" xr:uid="{E4EA7119-B3D4-4928-A6EB-6F622D7345EA}"/>
    <cellStyle name="Normal 3 236 4 4" xfId="24189" xr:uid="{2B74C663-8EF6-4BBD-837A-0CA31AB5E0EA}"/>
    <cellStyle name="Normal 3 236 4 4 2" xfId="24190" xr:uid="{B4640609-7824-460A-9A4D-892F4C95F429}"/>
    <cellStyle name="Normal 3 236 4 5" xfId="24191" xr:uid="{02E21318-DAFA-4BEE-AEC2-0C1A597D0C59}"/>
    <cellStyle name="Normal 3 236 5" xfId="24192" xr:uid="{EA0848FE-2D69-4507-A398-E7A393ABF647}"/>
    <cellStyle name="Normal 3 236 5 2" xfId="24193" xr:uid="{48D4E744-D06B-4376-AA40-6F9947E46D89}"/>
    <cellStyle name="Normal 3 236 5 2 2" xfId="24194" xr:uid="{42A9ED0F-167C-40AB-9250-32E80E51691C}"/>
    <cellStyle name="Normal 3 236 5 2 2 2" xfId="24195" xr:uid="{BB838815-EF51-42E7-A01F-75E81A4DFDCE}"/>
    <cellStyle name="Normal 3 236 5 2 3" xfId="24196" xr:uid="{AFF4751A-8B4E-453A-A273-48C2D6CC9DF5}"/>
    <cellStyle name="Normal 3 236 5 3" xfId="24197" xr:uid="{FE2E378A-86B6-4E6E-91FF-4BEE4C0045BE}"/>
    <cellStyle name="Normal 3 236 5 3 2" xfId="24198" xr:uid="{204E3239-9381-4CCC-BCB8-6013571E6664}"/>
    <cellStyle name="Normal 3 236 5 3 2 2" xfId="24199" xr:uid="{834F0722-E97A-4B17-BC7D-3FF37295DE22}"/>
    <cellStyle name="Normal 3 236 5 3 3" xfId="24200" xr:uid="{BD5AD2FB-BEE4-45B5-B81D-6C11B2FE131D}"/>
    <cellStyle name="Normal 3 236 5 4" xfId="24201" xr:uid="{867AEB24-17AB-45E2-8D38-B03BDED51DBA}"/>
    <cellStyle name="Normal 3 236 5 4 2" xfId="24202" xr:uid="{03DB4EF8-2CAB-4BBE-A4E5-40DABFF42685}"/>
    <cellStyle name="Normal 3 236 5 5" xfId="24203" xr:uid="{F7A246F4-3D3A-45C4-8D06-D2FD1495E8FA}"/>
    <cellStyle name="Normal 3 236 6" xfId="24204" xr:uid="{FC0A5641-D599-4368-9074-BB16576FCCC4}"/>
    <cellStyle name="Normal 3 236 6 2" xfId="24205" xr:uid="{AF91EFCB-EB6F-4CE0-A22D-FB6BA22E52C1}"/>
    <cellStyle name="Normal 3 236 6 2 2" xfId="24206" xr:uid="{762FB2D2-11AA-4870-B159-E0058AFD9E3D}"/>
    <cellStyle name="Normal 3 236 6 3" xfId="24207" xr:uid="{8E850177-BB49-45CE-A0B9-064B1B356BC1}"/>
    <cellStyle name="Normal 3 236 7" xfId="24208" xr:uid="{5F246FD7-5F94-4CE7-8B23-8249FD2341D0}"/>
    <cellStyle name="Normal 3 236 7 2" xfId="24209" xr:uid="{DFF9BBBA-B279-411B-B629-609A816D1679}"/>
    <cellStyle name="Normal 3 236 7 2 2" xfId="24210" xr:uid="{5CE80BB1-F639-4569-BD1A-B1A2C4C7CC70}"/>
    <cellStyle name="Normal 3 236 7 3" xfId="24211" xr:uid="{F92D3E59-533A-4856-8C99-4ABA5CF5C5B8}"/>
    <cellStyle name="Normal 3 236 8" xfId="24212" xr:uid="{5D38A40E-B850-41EE-95D5-918AE7A707CD}"/>
    <cellStyle name="Normal 3 236 8 2" xfId="24213" xr:uid="{DCA1493D-C5F8-4D3D-9296-2F035DA90B65}"/>
    <cellStyle name="Normal 3 236 9" xfId="24214" xr:uid="{C6D77697-30C3-4AC6-BCAA-A052C9DC0A2E}"/>
    <cellStyle name="Normal 3 236_05DS" xfId="24215" xr:uid="{AAB993CA-DA19-4795-AA5A-9A97BA7B4DBB}"/>
    <cellStyle name="Normal 3 237" xfId="24216" xr:uid="{CC1C470B-7418-4D11-B043-042CD7C87074}"/>
    <cellStyle name="Normal 3 237 2" xfId="24217" xr:uid="{FD3958EA-1D20-4886-AE32-65879FC8A379}"/>
    <cellStyle name="Normal 3 237 2 2" xfId="24218" xr:uid="{3FE69D1C-4368-4752-B37C-CCBDBD96FC48}"/>
    <cellStyle name="Normal 3 237 2 2 2" xfId="24219" xr:uid="{2EB2676B-5EE9-4772-A200-2CE3364DA7A2}"/>
    <cellStyle name="Normal 3 237 2 2 2 2" xfId="24220" xr:uid="{20D3D115-1032-4ABC-BF63-0D4075864F23}"/>
    <cellStyle name="Normal 3 237 2 2 2 2 2" xfId="24221" xr:uid="{F5DF6301-860C-4519-92DF-61471E0CCE74}"/>
    <cellStyle name="Normal 3 237 2 2 2 3" xfId="24222" xr:uid="{64E09F8D-3771-4C75-941B-F8827CD84FBF}"/>
    <cellStyle name="Normal 3 237 2 2 3" xfId="24223" xr:uid="{19161598-81D6-4689-A5CD-47C12F0D6935}"/>
    <cellStyle name="Normal 3 237 2 2 3 2" xfId="24224" xr:uid="{C0338E53-75F0-4610-B3E7-EE7CE90DEE0D}"/>
    <cellStyle name="Normal 3 237 2 2 3 2 2" xfId="24225" xr:uid="{05C6C2E6-D228-42C3-87BA-583CE8126940}"/>
    <cellStyle name="Normal 3 237 2 2 3 3" xfId="24226" xr:uid="{36774DAB-002E-4F45-A4A1-8AC730C9DD12}"/>
    <cellStyle name="Normal 3 237 2 2 4" xfId="24227" xr:uid="{C9114BF7-8CAF-4EB9-A776-E96EC393518D}"/>
    <cellStyle name="Normal 3 237 2 2 4 2" xfId="24228" xr:uid="{7ED2F634-C112-4131-8819-EDFEDC7C031B}"/>
    <cellStyle name="Normal 3 237 2 2 5" xfId="24229" xr:uid="{E2B438E4-17BF-45A7-A288-FADCD56464C7}"/>
    <cellStyle name="Normal 3 237 2 3" xfId="24230" xr:uid="{E1BA529C-B207-426E-A610-9E1953446EE6}"/>
    <cellStyle name="Normal 3 237 2 3 2" xfId="24231" xr:uid="{1E41C216-5BCC-484D-B949-7585526D0525}"/>
    <cellStyle name="Normal 3 237 2 3 2 2" xfId="24232" xr:uid="{B0AAFE3E-CCDF-42B4-B223-E3F1BEE4C163}"/>
    <cellStyle name="Normal 3 237 2 3 2 2 2" xfId="24233" xr:uid="{C3A8388F-F782-4770-B519-F233DA02A924}"/>
    <cellStyle name="Normal 3 237 2 3 2 3" xfId="24234" xr:uid="{A131C252-3638-4BAA-8B63-DE99431DC519}"/>
    <cellStyle name="Normal 3 237 2 3 3" xfId="24235" xr:uid="{86F04C36-24CD-4804-A9BB-209E363BEBAE}"/>
    <cellStyle name="Normal 3 237 2 3 3 2" xfId="24236" xr:uid="{5ADFA591-EF12-48E3-82DF-49836041D087}"/>
    <cellStyle name="Normal 3 237 2 3 3 2 2" xfId="24237" xr:uid="{CF4F43E4-2BA7-4BCA-AAF9-E0133D203C67}"/>
    <cellStyle name="Normal 3 237 2 3 3 3" xfId="24238" xr:uid="{EB035F31-10D4-46E9-9A5B-1655D3FBD793}"/>
    <cellStyle name="Normal 3 237 2 3 4" xfId="24239" xr:uid="{78AA238A-8C6F-4BE0-8BA5-E59CDB797AEB}"/>
    <cellStyle name="Normal 3 237 2 3 4 2" xfId="24240" xr:uid="{1B62599F-903B-4B43-A485-512353337C1D}"/>
    <cellStyle name="Normal 3 237 2 3 5" xfId="24241" xr:uid="{E2FEBDA2-DA47-470D-93D7-595CA647E353}"/>
    <cellStyle name="Normal 3 237 2 4" xfId="24242" xr:uid="{860D64C0-FBA5-4C1E-B3BF-74741115C0A5}"/>
    <cellStyle name="Normal 3 237 2 4 2" xfId="24243" xr:uid="{84ECDF62-C366-456A-BF03-B60AFE55DA96}"/>
    <cellStyle name="Normal 3 237 2 4 2 2" xfId="24244" xr:uid="{8F2AF072-2E62-47A7-B831-A231E4595C39}"/>
    <cellStyle name="Normal 3 237 2 4 2 2 2" xfId="24245" xr:uid="{BDA105ED-977F-4568-975D-31AB29C5E2D9}"/>
    <cellStyle name="Normal 3 237 2 4 2 3" xfId="24246" xr:uid="{20797168-D85F-4A02-A03B-750A9573E06B}"/>
    <cellStyle name="Normal 3 237 2 4 3" xfId="24247" xr:uid="{1A14A4E1-2116-4BEA-9382-90A8E4F35CE9}"/>
    <cellStyle name="Normal 3 237 2 4 3 2" xfId="24248" xr:uid="{1A641EA8-BCB8-487C-99DA-DC16F8F69985}"/>
    <cellStyle name="Normal 3 237 2 4 3 2 2" xfId="24249" xr:uid="{280EC01A-9BFC-4673-AA17-2B988F6A5D31}"/>
    <cellStyle name="Normal 3 237 2 4 3 3" xfId="24250" xr:uid="{8C50207F-0BEE-49C4-9BE4-30391CB81475}"/>
    <cellStyle name="Normal 3 237 2 4 4" xfId="24251" xr:uid="{E545AAB9-2292-444A-B1A4-4E519B15C4B0}"/>
    <cellStyle name="Normal 3 237 2 4 4 2" xfId="24252" xr:uid="{DC0573F7-B8EE-498F-A34D-67C3DB7132FB}"/>
    <cellStyle name="Normal 3 237 2 4 5" xfId="24253" xr:uid="{B9399D87-67B1-409E-82FF-17CEED2BFD9B}"/>
    <cellStyle name="Normal 3 237 2 5" xfId="24254" xr:uid="{8E62911E-278A-4D95-B158-DBECB3D1E07B}"/>
    <cellStyle name="Normal 3 237 2 5 2" xfId="24255" xr:uid="{84220A6D-47C4-49A3-9AD7-978764D1EAFC}"/>
    <cellStyle name="Normal 3 237 2 5 2 2" xfId="24256" xr:uid="{B6F7034B-450E-4D70-9900-6F5AEE829C3D}"/>
    <cellStyle name="Normal 3 237 2 5 3" xfId="24257" xr:uid="{5D2ABA30-BC36-4138-B35A-FC000AA37626}"/>
    <cellStyle name="Normal 3 237 2 6" xfId="24258" xr:uid="{FAEF818C-F2F8-408E-92E3-BC76B1C57906}"/>
    <cellStyle name="Normal 3 237 2 6 2" xfId="24259" xr:uid="{D0AA28C0-4C92-4113-9154-63FF83D36CDE}"/>
    <cellStyle name="Normal 3 237 2 6 2 2" xfId="24260" xr:uid="{D1C57DE8-1554-4E23-A3A4-416121977063}"/>
    <cellStyle name="Normal 3 237 2 6 3" xfId="24261" xr:uid="{18724793-D5D8-452D-89BF-933C4DBD50FF}"/>
    <cellStyle name="Normal 3 237 2 7" xfId="24262" xr:uid="{8FED2C49-DB99-4CB0-A19E-A722CA1670AD}"/>
    <cellStyle name="Normal 3 237 2 7 2" xfId="24263" xr:uid="{6EC9C2AC-EAE5-4E6B-98CD-2A9A24224119}"/>
    <cellStyle name="Normal 3 237 2 8" xfId="24264" xr:uid="{A6BCEF81-33EC-420F-BA80-464DEB8A390E}"/>
    <cellStyle name="Normal 3 237 2_15NS" xfId="24265" xr:uid="{759CB361-A095-4298-B2CE-3944AA85BE04}"/>
    <cellStyle name="Normal 3 237 3" xfId="24266" xr:uid="{B1CBFAB4-B9CD-4488-B19D-3303DBF4536F}"/>
    <cellStyle name="Normal 3 237 3 2" xfId="24267" xr:uid="{874F9F49-1505-442F-9910-0B5AA177C1AA}"/>
    <cellStyle name="Normal 3 237 3 2 2" xfId="24268" xr:uid="{371A4E49-8D96-42E9-B904-D05592966AB0}"/>
    <cellStyle name="Normal 3 237 3 2 2 2" xfId="24269" xr:uid="{21F88CE5-E49E-4C43-959B-2CC09BC0118C}"/>
    <cellStyle name="Normal 3 237 3 2 3" xfId="24270" xr:uid="{C6DF7972-B2CA-48D9-BAF4-0707D38562AA}"/>
    <cellStyle name="Normal 3 237 3 3" xfId="24271" xr:uid="{E283A865-D2F3-4DA1-AB0A-9677E7D399D5}"/>
    <cellStyle name="Normal 3 237 3 3 2" xfId="24272" xr:uid="{C06485C1-67ED-423C-86E2-23BE072BBDBB}"/>
    <cellStyle name="Normal 3 237 3 3 2 2" xfId="24273" xr:uid="{8BA2DFF4-CC47-4514-B8DB-DEEDA5E892E2}"/>
    <cellStyle name="Normal 3 237 3 3 3" xfId="24274" xr:uid="{2517BF6C-9E32-48F9-BE1C-1F61ED3FBC47}"/>
    <cellStyle name="Normal 3 237 3 4" xfId="24275" xr:uid="{6397CD8F-8F2D-421B-9860-F65FC3E167F4}"/>
    <cellStyle name="Normal 3 237 3 4 2" xfId="24276" xr:uid="{463E3EEC-5C0F-43CA-BA11-031FF88DF4C8}"/>
    <cellStyle name="Normal 3 237 3 5" xfId="24277" xr:uid="{27AEADD0-7A45-43AD-ABC2-0C8E5E585768}"/>
    <cellStyle name="Normal 3 237 4" xfId="24278" xr:uid="{3F6AF7BE-FC06-4298-9208-66819D1B7982}"/>
    <cellStyle name="Normal 3 237 4 2" xfId="24279" xr:uid="{7C67735F-A147-48EE-BFAF-E7006225E237}"/>
    <cellStyle name="Normal 3 237 4 2 2" xfId="24280" xr:uid="{286745D1-85B1-4C8C-8B85-CAE817F44D92}"/>
    <cellStyle name="Normal 3 237 4 2 2 2" xfId="24281" xr:uid="{858B8C3F-215D-4EBC-AB6F-4D272DCAB103}"/>
    <cellStyle name="Normal 3 237 4 2 3" xfId="24282" xr:uid="{2EC7EEFF-A4CD-4941-8C45-060FE0D4092D}"/>
    <cellStyle name="Normal 3 237 4 3" xfId="24283" xr:uid="{0896D5D9-C46D-437B-B3FD-7D43F841FED5}"/>
    <cellStyle name="Normal 3 237 4 3 2" xfId="24284" xr:uid="{8556D0E3-1DD4-40CD-A120-02ECD4CEE97A}"/>
    <cellStyle name="Normal 3 237 4 3 2 2" xfId="24285" xr:uid="{89E45B5A-DBC5-443A-8100-A74D4DBB43AD}"/>
    <cellStyle name="Normal 3 237 4 3 3" xfId="24286" xr:uid="{EEDFFE98-5671-4ABA-9B3E-1C1B5073B148}"/>
    <cellStyle name="Normal 3 237 4 4" xfId="24287" xr:uid="{6F80CEC6-6821-4673-A76D-133684752374}"/>
    <cellStyle name="Normal 3 237 4 4 2" xfId="24288" xr:uid="{2CF8F4D5-9159-47E6-83C7-024AB1E294F1}"/>
    <cellStyle name="Normal 3 237 4 5" xfId="24289" xr:uid="{5F97B01E-92F7-471D-BE99-0898EE59FF79}"/>
    <cellStyle name="Normal 3 237 5" xfId="24290" xr:uid="{6703C896-4514-4EB3-B4DF-BCC1D3DCBBB1}"/>
    <cellStyle name="Normal 3 237 5 2" xfId="24291" xr:uid="{D16E21B6-6772-4405-A29F-4A64D98398CE}"/>
    <cellStyle name="Normal 3 237 5 2 2" xfId="24292" xr:uid="{7F35E759-E172-42EC-832A-B7521F0E91CE}"/>
    <cellStyle name="Normal 3 237 5 2 2 2" xfId="24293" xr:uid="{1A70D387-F218-4A4C-9333-860E806E126D}"/>
    <cellStyle name="Normal 3 237 5 2 3" xfId="24294" xr:uid="{1A15381C-3024-41DA-B73C-96ECCB0AFE34}"/>
    <cellStyle name="Normal 3 237 5 3" xfId="24295" xr:uid="{140313AA-E15C-40F7-B5CB-79FF3642C532}"/>
    <cellStyle name="Normal 3 237 5 3 2" xfId="24296" xr:uid="{82F2C2B4-DE51-4F9D-9AA0-A218C13CAF70}"/>
    <cellStyle name="Normal 3 237 5 3 2 2" xfId="24297" xr:uid="{42BC1AB3-EA94-4390-95AA-E74EFBFFBA9E}"/>
    <cellStyle name="Normal 3 237 5 3 3" xfId="24298" xr:uid="{DA09F4F2-0E78-476A-80E1-11DF75AF641E}"/>
    <cellStyle name="Normal 3 237 5 4" xfId="24299" xr:uid="{5E572BFC-CBFB-4E12-B2A3-FC103919901F}"/>
    <cellStyle name="Normal 3 237 5 4 2" xfId="24300" xr:uid="{8AC137A4-B880-4F55-A6A7-DA8EAC2DAC4F}"/>
    <cellStyle name="Normal 3 237 5 5" xfId="24301" xr:uid="{AB0EB2B9-00BA-4121-B478-DAEEED633624}"/>
    <cellStyle name="Normal 3 237 6" xfId="24302" xr:uid="{B2EDAB59-4B50-4F2D-8FDB-BD7C3AD096E6}"/>
    <cellStyle name="Normal 3 237 6 2" xfId="24303" xr:uid="{62DF20DA-1E6E-4C3D-B528-736F04B2B248}"/>
    <cellStyle name="Normal 3 237 6 2 2" xfId="24304" xr:uid="{EF8A6A7D-5478-455B-97B2-308FD5351A71}"/>
    <cellStyle name="Normal 3 237 6 3" xfId="24305" xr:uid="{7DC38B3A-4D6C-4D0F-AEAB-8F6967EF4634}"/>
    <cellStyle name="Normal 3 237 7" xfId="24306" xr:uid="{731599EC-BAD5-4802-BF24-0EECB33A4D77}"/>
    <cellStyle name="Normal 3 237 7 2" xfId="24307" xr:uid="{32E00589-E8EE-4A7E-AEF6-79B3BA88C6D2}"/>
    <cellStyle name="Normal 3 237 7 2 2" xfId="24308" xr:uid="{DE314F4A-ED70-4D7D-9A57-3C86BC071393}"/>
    <cellStyle name="Normal 3 237 7 3" xfId="24309" xr:uid="{F8739D7B-9EE9-4BE5-92EF-1AE893E95C52}"/>
    <cellStyle name="Normal 3 237 8" xfId="24310" xr:uid="{EAD0FA6F-35FC-4D12-BBAB-9BE25A0D6006}"/>
    <cellStyle name="Normal 3 237 8 2" xfId="24311" xr:uid="{D6178551-6572-4E55-B14D-BF5845D456BB}"/>
    <cellStyle name="Normal 3 237 9" xfId="24312" xr:uid="{4A0CDFEE-DCC3-4117-B96F-E982ECA29DBE}"/>
    <cellStyle name="Normal 3 237_05DS" xfId="24313" xr:uid="{8327FA8B-4D64-41F6-935A-A18B86134652}"/>
    <cellStyle name="Normal 3 238" xfId="24314" xr:uid="{C1F1300A-AFF2-4B79-B8C7-F568CC016EAC}"/>
    <cellStyle name="Normal 3 238 2" xfId="24315" xr:uid="{877DDB4E-A8D1-413F-9BDA-A9C03B3C73FE}"/>
    <cellStyle name="Normal 3 238 2 2" xfId="24316" xr:uid="{C2BBF435-4E0D-4AEF-A9E9-F8A8E088DAD6}"/>
    <cellStyle name="Normal 3 238 2 2 2" xfId="24317" xr:uid="{D043F518-53D8-4C45-A4A5-64BBAEFD2D5D}"/>
    <cellStyle name="Normal 3 238 2 2 2 2" xfId="24318" xr:uid="{323C8C33-3881-47D3-826C-1153F28A46DE}"/>
    <cellStyle name="Normal 3 238 2 2 2 2 2" xfId="24319" xr:uid="{2BDF10A8-F71E-4278-ABEB-71F712765E4D}"/>
    <cellStyle name="Normal 3 238 2 2 2 3" xfId="24320" xr:uid="{0823A8A6-CA78-4C03-A3ED-931B960C2E70}"/>
    <cellStyle name="Normal 3 238 2 2 3" xfId="24321" xr:uid="{0A787784-C178-4F0B-904F-FF5A0A36BC68}"/>
    <cellStyle name="Normal 3 238 2 2 3 2" xfId="24322" xr:uid="{D437E89E-F6C6-465C-A715-F873E6667A41}"/>
    <cellStyle name="Normal 3 238 2 2 3 2 2" xfId="24323" xr:uid="{51F177E8-A583-4B19-8AE6-D26EA516D397}"/>
    <cellStyle name="Normal 3 238 2 2 3 3" xfId="24324" xr:uid="{53099D16-2FC3-440D-A224-76DF282C0DB6}"/>
    <cellStyle name="Normal 3 238 2 2 4" xfId="24325" xr:uid="{EB04118C-F5C9-4858-AE67-7F2BDE4F39C6}"/>
    <cellStyle name="Normal 3 238 2 2 4 2" xfId="24326" xr:uid="{D5B51BDE-8F01-4B38-819C-8E8C9452E26D}"/>
    <cellStyle name="Normal 3 238 2 2 5" xfId="24327" xr:uid="{5A9E9AFE-1C12-46C1-8A4C-6FA9E99448C4}"/>
    <cellStyle name="Normal 3 238 2 3" xfId="24328" xr:uid="{F240500D-01D5-445D-8553-36C45C7FCF87}"/>
    <cellStyle name="Normal 3 238 2 3 2" xfId="24329" xr:uid="{A821F889-7168-4609-8612-E031B1D5BA00}"/>
    <cellStyle name="Normal 3 238 2 3 2 2" xfId="24330" xr:uid="{221A7ACB-1D66-4DA4-A67D-98E99C29E3BA}"/>
    <cellStyle name="Normal 3 238 2 3 2 2 2" xfId="24331" xr:uid="{CBE7ED82-071C-4A9C-A612-3E69465C517F}"/>
    <cellStyle name="Normal 3 238 2 3 2 3" xfId="24332" xr:uid="{5F1CAD87-6C73-4D27-A9F7-AE4F7B08C352}"/>
    <cellStyle name="Normal 3 238 2 3 3" xfId="24333" xr:uid="{C0D5CA13-1A8A-4666-B598-D19376D06F78}"/>
    <cellStyle name="Normal 3 238 2 3 3 2" xfId="24334" xr:uid="{9A4B656A-798E-4125-A99A-810C02F54D2F}"/>
    <cellStyle name="Normal 3 238 2 3 3 2 2" xfId="24335" xr:uid="{A97E5AAD-02A6-4226-A40B-BE9375D57886}"/>
    <cellStyle name="Normal 3 238 2 3 3 3" xfId="24336" xr:uid="{7A35D4C6-B1B6-4094-A12A-38AF887E07C8}"/>
    <cellStyle name="Normal 3 238 2 3 4" xfId="24337" xr:uid="{2EDF8AD6-B109-41C3-ABF8-415D271FB367}"/>
    <cellStyle name="Normal 3 238 2 3 4 2" xfId="24338" xr:uid="{CD9DF82D-DE8E-49B3-921A-FDF169798E6E}"/>
    <cellStyle name="Normal 3 238 2 3 5" xfId="24339" xr:uid="{64A466DD-F48D-4D33-9061-028A810003D0}"/>
    <cellStyle name="Normal 3 238 2 4" xfId="24340" xr:uid="{DFACE0DA-07A7-4BCB-BCEE-0C953F580FD4}"/>
    <cellStyle name="Normal 3 238 2 4 2" xfId="24341" xr:uid="{41805C99-4261-4A80-9D76-EC866C072065}"/>
    <cellStyle name="Normal 3 238 2 4 2 2" xfId="24342" xr:uid="{9611A1FA-8343-4605-8DBB-B96DED519907}"/>
    <cellStyle name="Normal 3 238 2 4 2 2 2" xfId="24343" xr:uid="{F80A6531-5291-428A-AB6A-CF9FC44C014F}"/>
    <cellStyle name="Normal 3 238 2 4 2 3" xfId="24344" xr:uid="{1B23DA6A-31DA-4AD2-B57F-12F138FD2A63}"/>
    <cellStyle name="Normal 3 238 2 4 3" xfId="24345" xr:uid="{53036023-1BE9-4CDE-BA02-DE4536B708AD}"/>
    <cellStyle name="Normal 3 238 2 4 3 2" xfId="24346" xr:uid="{99972F4D-14C7-447D-9932-DB4742EE1FFD}"/>
    <cellStyle name="Normal 3 238 2 4 3 2 2" xfId="24347" xr:uid="{2E50B1C3-277D-41E3-A27F-BC4FE86A6382}"/>
    <cellStyle name="Normal 3 238 2 4 3 3" xfId="24348" xr:uid="{7AB550C4-B850-4EB9-BAE7-54C4371D3162}"/>
    <cellStyle name="Normal 3 238 2 4 4" xfId="24349" xr:uid="{B1B1E11D-FB1E-47D4-9C38-1AA161A8374F}"/>
    <cellStyle name="Normal 3 238 2 4 4 2" xfId="24350" xr:uid="{AF9B6FEB-3ECC-4626-AAA8-D551610EE79E}"/>
    <cellStyle name="Normal 3 238 2 4 5" xfId="24351" xr:uid="{68F2737A-B027-4FB8-9184-30217DA9CF5F}"/>
    <cellStyle name="Normal 3 238 2 5" xfId="24352" xr:uid="{D9A18A8E-B8BB-415E-9381-1FDBF12C9B55}"/>
    <cellStyle name="Normal 3 238 2 5 2" xfId="24353" xr:uid="{40715AF0-4D59-4F1A-9BBB-196476BC2226}"/>
    <cellStyle name="Normal 3 238 2 5 2 2" xfId="24354" xr:uid="{EF6A8A26-54AF-4D4A-9A89-AE296E9CA92D}"/>
    <cellStyle name="Normal 3 238 2 5 3" xfId="24355" xr:uid="{F823C4A3-4F04-4707-8589-46D7E8F12D6D}"/>
    <cellStyle name="Normal 3 238 2 6" xfId="24356" xr:uid="{FA529D7F-FD85-40CC-A120-C58F6C8050B6}"/>
    <cellStyle name="Normal 3 238 2 6 2" xfId="24357" xr:uid="{619E31AB-56A1-44BB-804C-93ED4A192E34}"/>
    <cellStyle name="Normal 3 238 2 6 2 2" xfId="24358" xr:uid="{54711278-73AC-47ED-9A18-41CE34CDF290}"/>
    <cellStyle name="Normal 3 238 2 6 3" xfId="24359" xr:uid="{2526D02E-F5CC-496F-AA1D-93442099B458}"/>
    <cellStyle name="Normal 3 238 2 7" xfId="24360" xr:uid="{24B3C66B-3ED2-4691-8DEB-6B4509275DDF}"/>
    <cellStyle name="Normal 3 238 2 7 2" xfId="24361" xr:uid="{86DB469C-3498-428E-A499-F2054D308F30}"/>
    <cellStyle name="Normal 3 238 2 8" xfId="24362" xr:uid="{B16248ED-59A4-4554-8E0F-AC45D2DC4FCE}"/>
    <cellStyle name="Normal 3 238 2_15NS" xfId="24363" xr:uid="{97AE4C8D-AA2A-4BA9-BF27-D319159E17BB}"/>
    <cellStyle name="Normal 3 238 3" xfId="24364" xr:uid="{B91A7EAF-7821-4686-861B-89A4FA643AB3}"/>
    <cellStyle name="Normal 3 238 3 2" xfId="24365" xr:uid="{356FA619-8D19-4B71-A914-4B83D1AE6252}"/>
    <cellStyle name="Normal 3 238 3 2 2" xfId="24366" xr:uid="{1A075A3F-FCA0-4E6A-AC09-0146829FA90C}"/>
    <cellStyle name="Normal 3 238 3 2 2 2" xfId="24367" xr:uid="{9AC3174D-D8B4-4598-88E2-9FD96472F0CB}"/>
    <cellStyle name="Normal 3 238 3 2 3" xfId="24368" xr:uid="{E1FE5C8C-E840-4A08-9AB0-76E057D4268A}"/>
    <cellStyle name="Normal 3 238 3 3" xfId="24369" xr:uid="{020E5F81-BA2F-4DA2-AC61-D2F272F0D5EA}"/>
    <cellStyle name="Normal 3 238 3 3 2" xfId="24370" xr:uid="{3CE6AE61-3645-4866-AF71-0C4A8E5CFEC1}"/>
    <cellStyle name="Normal 3 238 3 3 2 2" xfId="24371" xr:uid="{ABDABBA0-E964-47E7-89C1-6B175036E17A}"/>
    <cellStyle name="Normal 3 238 3 3 3" xfId="24372" xr:uid="{99BED1B8-5342-4DC8-8B86-BA3EFFA91469}"/>
    <cellStyle name="Normal 3 238 3 4" xfId="24373" xr:uid="{040609AA-E878-40D6-AC18-801CB69828BB}"/>
    <cellStyle name="Normal 3 238 3 4 2" xfId="24374" xr:uid="{CADD21A1-FC3E-4C05-94F1-BB706ABB94A8}"/>
    <cellStyle name="Normal 3 238 3 5" xfId="24375" xr:uid="{C32D06E8-4E08-4BF8-A963-4DA547FA860E}"/>
    <cellStyle name="Normal 3 238 4" xfId="24376" xr:uid="{B8B333C6-518B-4A4C-8648-720357EA144E}"/>
    <cellStyle name="Normal 3 238 4 2" xfId="24377" xr:uid="{076056D4-A24E-494A-9047-696894E873F9}"/>
    <cellStyle name="Normal 3 238 4 2 2" xfId="24378" xr:uid="{96FDCC31-ABB8-4D0A-B5C6-6ECC71054953}"/>
    <cellStyle name="Normal 3 238 4 2 2 2" xfId="24379" xr:uid="{AE0C61FE-47A3-4B81-AB77-5B9274EB1929}"/>
    <cellStyle name="Normal 3 238 4 2 3" xfId="24380" xr:uid="{7FA24A68-9F6A-4FD2-AE39-1DB17AE37078}"/>
    <cellStyle name="Normal 3 238 4 3" xfId="24381" xr:uid="{8DA2B898-346E-4D20-9CA7-4B5537E38980}"/>
    <cellStyle name="Normal 3 238 4 3 2" xfId="24382" xr:uid="{D1669E72-3046-4DD0-BBB1-56424CED1402}"/>
    <cellStyle name="Normal 3 238 4 3 2 2" xfId="24383" xr:uid="{0462F172-C61C-4878-8B94-73EE2BE7469A}"/>
    <cellStyle name="Normal 3 238 4 3 3" xfId="24384" xr:uid="{BA596F78-4372-48BF-9989-3AF789B20696}"/>
    <cellStyle name="Normal 3 238 4 4" xfId="24385" xr:uid="{8FF35C38-6D46-489F-A1DE-98A120F10087}"/>
    <cellStyle name="Normal 3 238 4 4 2" xfId="24386" xr:uid="{F56E7EF8-2F1E-4127-B6D0-0F534B6F13C5}"/>
    <cellStyle name="Normal 3 238 4 5" xfId="24387" xr:uid="{18EE8196-6968-4D23-BEB5-7560FAB53CF4}"/>
    <cellStyle name="Normal 3 238 5" xfId="24388" xr:uid="{4BD3796E-F24F-4B62-BB82-4F1D83E052FB}"/>
    <cellStyle name="Normal 3 238 5 2" xfId="24389" xr:uid="{AA61C562-04B0-4CCD-A4C9-CECCE9456279}"/>
    <cellStyle name="Normal 3 238 5 2 2" xfId="24390" xr:uid="{3DD1659C-EBEC-419A-B8F5-68D24D48F259}"/>
    <cellStyle name="Normal 3 238 5 2 2 2" xfId="24391" xr:uid="{E34609E3-A8C4-4FEC-87B4-E1E5E4AC65B4}"/>
    <cellStyle name="Normal 3 238 5 2 3" xfId="24392" xr:uid="{E9D6FADA-E2BB-424F-B77A-465012C57DEC}"/>
    <cellStyle name="Normal 3 238 5 3" xfId="24393" xr:uid="{09CB619B-3C6E-47E3-9239-BB0B645E1E1A}"/>
    <cellStyle name="Normal 3 238 5 3 2" xfId="24394" xr:uid="{BAE8D2BC-36D5-4388-BBA8-F78B78315DC8}"/>
    <cellStyle name="Normal 3 238 5 3 2 2" xfId="24395" xr:uid="{DC554177-21B5-4D34-B601-835B8B4F1BF5}"/>
    <cellStyle name="Normal 3 238 5 3 3" xfId="24396" xr:uid="{089B9CE8-E22A-40D8-8B1D-2C7944275C21}"/>
    <cellStyle name="Normal 3 238 5 4" xfId="24397" xr:uid="{FD73C7BD-B373-484F-9C6B-9636201970D7}"/>
    <cellStyle name="Normal 3 238 5 4 2" xfId="24398" xr:uid="{E81449AF-3255-49C3-8BCE-F78BDA824B09}"/>
    <cellStyle name="Normal 3 238 5 5" xfId="24399" xr:uid="{C567DAD4-845D-4A6B-B916-8CDF6DD87D06}"/>
    <cellStyle name="Normal 3 238 6" xfId="24400" xr:uid="{0597DC31-0D08-4E45-9BE9-472B3774764F}"/>
    <cellStyle name="Normal 3 238 6 2" xfId="24401" xr:uid="{87DDAE3E-2C07-4DC1-9E15-41D2F42FE672}"/>
    <cellStyle name="Normal 3 238 6 2 2" xfId="24402" xr:uid="{4BAC93FE-2D30-480B-9774-4EC781A7F846}"/>
    <cellStyle name="Normal 3 238 6 3" xfId="24403" xr:uid="{DED22C5B-5D03-4874-80C7-8B4C6A7805D4}"/>
    <cellStyle name="Normal 3 238 7" xfId="24404" xr:uid="{8F4F2D85-9B3A-4E2A-A38B-3C64F55BAE21}"/>
    <cellStyle name="Normal 3 238 7 2" xfId="24405" xr:uid="{ECAF7727-61C7-4B5B-8D74-E13640B9ABDE}"/>
    <cellStyle name="Normal 3 238 7 2 2" xfId="24406" xr:uid="{613D93CB-FB75-4FF0-AA30-478820EFB10E}"/>
    <cellStyle name="Normal 3 238 7 3" xfId="24407" xr:uid="{07B402D1-4F25-47B3-89BF-789ED912A267}"/>
    <cellStyle name="Normal 3 238 8" xfId="24408" xr:uid="{AFFD3E98-9234-43A9-A411-C404A0287BAB}"/>
    <cellStyle name="Normal 3 238 8 2" xfId="24409" xr:uid="{FB94A37C-DE02-4601-99A6-AA67044FA3DC}"/>
    <cellStyle name="Normal 3 238 9" xfId="24410" xr:uid="{145EF1F0-4D60-40B3-AF71-98AA95AA0802}"/>
    <cellStyle name="Normal 3 238_05DS" xfId="24411" xr:uid="{DA429AE4-D05D-4F8D-9F5C-F7007BFB9A63}"/>
    <cellStyle name="Normal 3 239" xfId="24412" xr:uid="{046D9F1C-6470-470C-9946-F5D538A5A453}"/>
    <cellStyle name="Normal 3 239 2" xfId="24413" xr:uid="{FCB5CDFB-C5CC-4073-9E13-C7B9838AB0DE}"/>
    <cellStyle name="Normal 3 239 2 2" xfId="24414" xr:uid="{40D94E51-A4C4-4E23-B1AB-10E259EA9EA8}"/>
    <cellStyle name="Normal 3 239 2 2 2" xfId="24415" xr:uid="{7CFEFFF7-7531-441D-A2A4-0B9DCA392337}"/>
    <cellStyle name="Normal 3 239 2 2 2 2" xfId="24416" xr:uid="{F7A4140E-E45A-4D8B-BC5C-C0557CD1F2E7}"/>
    <cellStyle name="Normal 3 239 2 2 2 2 2" xfId="24417" xr:uid="{61AAE714-0393-47FB-99C1-839D13767203}"/>
    <cellStyle name="Normal 3 239 2 2 2 3" xfId="24418" xr:uid="{6E320043-7DA2-41B3-9531-450B8757F5D8}"/>
    <cellStyle name="Normal 3 239 2 2 3" xfId="24419" xr:uid="{43211802-7AE8-4624-85D7-EC6149955D6F}"/>
    <cellStyle name="Normal 3 239 2 2 3 2" xfId="24420" xr:uid="{0F694EAC-F4CC-4E53-A91D-B80ED3DDF116}"/>
    <cellStyle name="Normal 3 239 2 2 3 2 2" xfId="24421" xr:uid="{62716DFA-7230-4EF7-9F64-A0805B8FA73E}"/>
    <cellStyle name="Normal 3 239 2 2 3 3" xfId="24422" xr:uid="{85C9496B-4BD4-4CBA-AB41-13C540FF116F}"/>
    <cellStyle name="Normal 3 239 2 2 4" xfId="24423" xr:uid="{B0621A98-5D91-4109-8CC1-22141184FA7D}"/>
    <cellStyle name="Normal 3 239 2 2 4 2" xfId="24424" xr:uid="{E26A98FD-681C-4BFB-8B40-BC8207164E94}"/>
    <cellStyle name="Normal 3 239 2 2 5" xfId="24425" xr:uid="{B8CB6F0D-CF60-4675-80DB-98E2BC46582E}"/>
    <cellStyle name="Normal 3 239 2 3" xfId="24426" xr:uid="{5B79B5DA-40DD-4BC7-B031-04418B8ABF3A}"/>
    <cellStyle name="Normal 3 239 2 3 2" xfId="24427" xr:uid="{B8088883-5082-4EF2-985B-BBEC1D8C9CF6}"/>
    <cellStyle name="Normal 3 239 2 3 2 2" xfId="24428" xr:uid="{A94F9C45-B3A9-4C47-A6EB-5A9910144E85}"/>
    <cellStyle name="Normal 3 239 2 3 2 2 2" xfId="24429" xr:uid="{1C2788A9-55BA-49AF-93C3-A7DA5B4EB78F}"/>
    <cellStyle name="Normal 3 239 2 3 2 3" xfId="24430" xr:uid="{1008565F-3952-413C-9333-4D14B90C5F18}"/>
    <cellStyle name="Normal 3 239 2 3 3" xfId="24431" xr:uid="{91D4EBAC-70E9-4DC4-9B9B-A0DE8D3AC32F}"/>
    <cellStyle name="Normal 3 239 2 3 3 2" xfId="24432" xr:uid="{EF202D9F-C3FD-4034-866D-629E6C8C7FF1}"/>
    <cellStyle name="Normal 3 239 2 3 3 2 2" xfId="24433" xr:uid="{16E6639C-2997-4E20-AFED-2CE7DBBEAA68}"/>
    <cellStyle name="Normal 3 239 2 3 3 3" xfId="24434" xr:uid="{1848ED3C-C06D-4415-AA58-A8D83823E510}"/>
    <cellStyle name="Normal 3 239 2 3 4" xfId="24435" xr:uid="{73A0FA27-70F2-4A41-8048-33D1B657A332}"/>
    <cellStyle name="Normal 3 239 2 3 4 2" xfId="24436" xr:uid="{2E6FA2DA-F6D5-4818-B485-D4848F48AEF4}"/>
    <cellStyle name="Normal 3 239 2 3 5" xfId="24437" xr:uid="{64BF48A7-00AE-4D7A-9E41-D99410FBD73A}"/>
    <cellStyle name="Normal 3 239 2 4" xfId="24438" xr:uid="{EE8B8AEE-36B2-444E-B68E-0922A4631178}"/>
    <cellStyle name="Normal 3 239 2 4 2" xfId="24439" xr:uid="{7AABCDC3-DF3A-4C99-B655-E846306C0EAE}"/>
    <cellStyle name="Normal 3 239 2 4 2 2" xfId="24440" xr:uid="{451D1D24-4477-4C89-BF9D-8BB24BAC4EA7}"/>
    <cellStyle name="Normal 3 239 2 4 2 2 2" xfId="24441" xr:uid="{DC41B326-C6D9-4C33-AF4B-8ECA3F8FAE27}"/>
    <cellStyle name="Normal 3 239 2 4 2 3" xfId="24442" xr:uid="{8F512D13-9130-476A-B359-4668737282A2}"/>
    <cellStyle name="Normal 3 239 2 4 3" xfId="24443" xr:uid="{3EA544F4-8103-43F1-B9A1-7D268E4C356F}"/>
    <cellStyle name="Normal 3 239 2 4 3 2" xfId="24444" xr:uid="{6B06A599-B1C2-4CA7-9D45-0AD228040259}"/>
    <cellStyle name="Normal 3 239 2 4 3 2 2" xfId="24445" xr:uid="{E531D7A3-FDAC-42D1-8AD4-0BF74846827A}"/>
    <cellStyle name="Normal 3 239 2 4 3 3" xfId="24446" xr:uid="{184C2E9B-AE1F-404F-B3D6-2D71C05B5C9D}"/>
    <cellStyle name="Normal 3 239 2 4 4" xfId="24447" xr:uid="{CB777E49-BEC2-4AFF-AF0C-02A988B08497}"/>
    <cellStyle name="Normal 3 239 2 4 4 2" xfId="24448" xr:uid="{EC5F04D5-9121-40BA-A572-FCA158919E86}"/>
    <cellStyle name="Normal 3 239 2 4 5" xfId="24449" xr:uid="{C6893414-ADA8-4755-8E51-45819E5EE66A}"/>
    <cellStyle name="Normal 3 239 2 5" xfId="24450" xr:uid="{92206A06-0463-4A07-A895-2DF97E821FD1}"/>
    <cellStyle name="Normal 3 239 2 5 2" xfId="24451" xr:uid="{CF35C66F-FB92-455D-B337-F5F00624D228}"/>
    <cellStyle name="Normal 3 239 2 5 2 2" xfId="24452" xr:uid="{04B518EB-E498-4D1F-9085-4D743F27A833}"/>
    <cellStyle name="Normal 3 239 2 5 3" xfId="24453" xr:uid="{4E2DECEF-E3F5-4E57-A9D3-F1C36775D7ED}"/>
    <cellStyle name="Normal 3 239 2 6" xfId="24454" xr:uid="{28092A06-C74E-4BBE-ACE2-17F9B2A0FC4B}"/>
    <cellStyle name="Normal 3 239 2 6 2" xfId="24455" xr:uid="{C2EC2394-EB20-4507-8FAE-A7F6A100C368}"/>
    <cellStyle name="Normal 3 239 2 6 2 2" xfId="24456" xr:uid="{B02C21AE-D513-4785-B401-70A3885E2C10}"/>
    <cellStyle name="Normal 3 239 2 6 3" xfId="24457" xr:uid="{AD2F04D9-D65B-4C4E-800B-0E35D79BC4AA}"/>
    <cellStyle name="Normal 3 239 2 7" xfId="24458" xr:uid="{14D7E27B-DD3D-4682-814D-F84A3FC4E3F0}"/>
    <cellStyle name="Normal 3 239 2 7 2" xfId="24459" xr:uid="{29134DC9-4A48-4BE1-96AE-FD7BA85FAC56}"/>
    <cellStyle name="Normal 3 239 2 8" xfId="24460" xr:uid="{555008F9-9410-4535-8B92-927A9D735898}"/>
    <cellStyle name="Normal 3 239 2_15NS" xfId="24461" xr:uid="{1EF02999-FA19-4BA0-82FD-BE145ED8B7F6}"/>
    <cellStyle name="Normal 3 239 3" xfId="24462" xr:uid="{6A296C91-480D-47D7-920E-F3AF9C3034F2}"/>
    <cellStyle name="Normal 3 239 3 2" xfId="24463" xr:uid="{85E3874D-3185-42DC-BAE3-378A95F66F49}"/>
    <cellStyle name="Normal 3 239 3 2 2" xfId="24464" xr:uid="{16E8B86E-474A-44EF-BF36-461EBD1283D3}"/>
    <cellStyle name="Normal 3 239 3 2 2 2" xfId="24465" xr:uid="{3F741109-238A-4DF5-864C-725FAE1520B2}"/>
    <cellStyle name="Normal 3 239 3 2 3" xfId="24466" xr:uid="{9F1D6474-7024-40B1-9D4D-9A31657FDFD9}"/>
    <cellStyle name="Normal 3 239 3 3" xfId="24467" xr:uid="{F51E963F-84D8-4F6A-9289-E9FDDDB57F3C}"/>
    <cellStyle name="Normal 3 239 3 3 2" xfId="24468" xr:uid="{EDC8D1DB-5C5D-471A-AAC9-E94DD4E326B5}"/>
    <cellStyle name="Normal 3 239 3 3 2 2" xfId="24469" xr:uid="{3F3B68B4-DF5A-454E-8F11-AEC4147029BC}"/>
    <cellStyle name="Normal 3 239 3 3 3" xfId="24470" xr:uid="{16BFF389-1928-4D09-B8B0-C682CBEB1E09}"/>
    <cellStyle name="Normal 3 239 3 4" xfId="24471" xr:uid="{1EB4CFE5-6FE8-4923-8392-29EA11CCB0B4}"/>
    <cellStyle name="Normal 3 239 3 4 2" xfId="24472" xr:uid="{9B1F8560-9D5B-42D0-95FD-AFD81FF7DD1B}"/>
    <cellStyle name="Normal 3 239 3 5" xfId="24473" xr:uid="{F6CCDA68-9E17-4CF0-AFB7-A2AAF5C9F710}"/>
    <cellStyle name="Normal 3 239 4" xfId="24474" xr:uid="{7759A0D5-EFB3-44A6-95EF-643EEC6BB4F2}"/>
    <cellStyle name="Normal 3 239 4 2" xfId="24475" xr:uid="{73F47173-C618-4FD9-A71F-F839A3494E09}"/>
    <cellStyle name="Normal 3 239 4 2 2" xfId="24476" xr:uid="{84AEB01A-7123-4A2C-9EFE-3E392D423A3F}"/>
    <cellStyle name="Normal 3 239 4 2 2 2" xfId="24477" xr:uid="{4BE855C0-07CC-4058-9EE9-A41150045C71}"/>
    <cellStyle name="Normal 3 239 4 2 3" xfId="24478" xr:uid="{74981D9C-9E0C-4511-A7C5-DA06FFDDEC37}"/>
    <cellStyle name="Normal 3 239 4 3" xfId="24479" xr:uid="{807D225B-3E4B-48F3-8502-F35CA4939AD7}"/>
    <cellStyle name="Normal 3 239 4 3 2" xfId="24480" xr:uid="{ECC6A012-52C4-4CEA-858D-B78C550C7127}"/>
    <cellStyle name="Normal 3 239 4 3 2 2" xfId="24481" xr:uid="{EFB23144-B551-4A31-A932-EEDC1B19019D}"/>
    <cellStyle name="Normal 3 239 4 3 3" xfId="24482" xr:uid="{65F27A02-2BFD-4135-ADDC-D31590E7A675}"/>
    <cellStyle name="Normal 3 239 4 4" xfId="24483" xr:uid="{B50D694E-28FC-4F42-B635-0BA87C538855}"/>
    <cellStyle name="Normal 3 239 4 4 2" xfId="24484" xr:uid="{1840B4D0-CCA8-4E5A-A2C2-19CC391532A2}"/>
    <cellStyle name="Normal 3 239 4 5" xfId="24485" xr:uid="{B1448843-ABDF-4309-A053-D7A7A5AEED6E}"/>
    <cellStyle name="Normal 3 239 5" xfId="24486" xr:uid="{C274FBB2-A620-4023-8BC7-1A1AD502D86D}"/>
    <cellStyle name="Normal 3 239 5 2" xfId="24487" xr:uid="{6135D8EA-22C4-46AA-89C0-C85E6649B189}"/>
    <cellStyle name="Normal 3 239 5 2 2" xfId="24488" xr:uid="{60FCD13E-27B3-427D-8BE7-F9A0DD5411DB}"/>
    <cellStyle name="Normal 3 239 5 2 2 2" xfId="24489" xr:uid="{203127D6-3F7C-48E4-8843-4DB9AF88D491}"/>
    <cellStyle name="Normal 3 239 5 2 3" xfId="24490" xr:uid="{7DB5E56C-1F6C-4E6D-9014-99DBB14EAC90}"/>
    <cellStyle name="Normal 3 239 5 3" xfId="24491" xr:uid="{DACFD4FB-8AF5-4990-B053-5855704F2D64}"/>
    <cellStyle name="Normal 3 239 5 3 2" xfId="24492" xr:uid="{C0E5D32D-DB80-4923-AD40-56F84C1D5787}"/>
    <cellStyle name="Normal 3 239 5 3 2 2" xfId="24493" xr:uid="{CB141BD0-6DF5-41DF-93EB-B5AC1161A731}"/>
    <cellStyle name="Normal 3 239 5 3 3" xfId="24494" xr:uid="{FC9DD346-CBE7-4C74-BD5F-F7E58F94D493}"/>
    <cellStyle name="Normal 3 239 5 4" xfId="24495" xr:uid="{A030B029-B87A-4ADD-956E-92BF7D9D204A}"/>
    <cellStyle name="Normal 3 239 5 4 2" xfId="24496" xr:uid="{9A390ABC-9D72-43CA-9D1F-6BA0A2EE59E1}"/>
    <cellStyle name="Normal 3 239 5 5" xfId="24497" xr:uid="{0C9282BC-C847-4CD7-B90D-3D0FA7127FF4}"/>
    <cellStyle name="Normal 3 239 6" xfId="24498" xr:uid="{A47869BC-9C11-4304-BC37-E8CBBED14EFC}"/>
    <cellStyle name="Normal 3 239 6 2" xfId="24499" xr:uid="{7420CF11-94D9-45FF-9049-6AFD7E944F6E}"/>
    <cellStyle name="Normal 3 239 6 2 2" xfId="24500" xr:uid="{2FB13A6E-ED4F-446C-921B-0B78AE773D43}"/>
    <cellStyle name="Normal 3 239 6 3" xfId="24501" xr:uid="{8E300E56-C0AC-4E58-8FC0-8896A72A6A55}"/>
    <cellStyle name="Normal 3 239 7" xfId="24502" xr:uid="{7954EE12-64F4-4BFB-8611-749E63DC334C}"/>
    <cellStyle name="Normal 3 239 7 2" xfId="24503" xr:uid="{485B5C3B-CEFC-4037-BB4F-C10B329012FA}"/>
    <cellStyle name="Normal 3 239 7 2 2" xfId="24504" xr:uid="{F34BD3C5-511A-4681-8468-B31DE8D08AC9}"/>
    <cellStyle name="Normal 3 239 7 3" xfId="24505" xr:uid="{7AA2ACB7-0FE1-43B8-89D0-45CC67038FF8}"/>
    <cellStyle name="Normal 3 239 8" xfId="24506" xr:uid="{6201560F-7F59-4C9A-BC67-86CF68F437E7}"/>
    <cellStyle name="Normal 3 239 8 2" xfId="24507" xr:uid="{179D790B-25DA-4929-978D-6ECC05F9078B}"/>
    <cellStyle name="Normal 3 239 9" xfId="24508" xr:uid="{54D8D88F-818D-42B8-BCD2-04C694D9F9C5}"/>
    <cellStyle name="Normal 3 239_05DS" xfId="24509" xr:uid="{E6821F01-D9B0-4DEC-B783-DBA35C498AA5}"/>
    <cellStyle name="Normal 3 24" xfId="24510" xr:uid="{90E9F197-BE1E-4D74-89D7-CF3798804E3C}"/>
    <cellStyle name="Normal 3 24 10" xfId="56339" xr:uid="{73B81645-DD95-4119-A5E4-5BC55DDFE193}"/>
    <cellStyle name="Normal 3 24 2" xfId="24511" xr:uid="{B6137AF5-240B-434C-B951-FD0ABF9F404A}"/>
    <cellStyle name="Normal 3 24 2 2" xfId="24512" xr:uid="{D729364C-402F-42A6-8BF5-C16FF2BD195A}"/>
    <cellStyle name="Normal 3 24 2 2 2" xfId="24513" xr:uid="{74C6E6DE-B06A-4842-999F-F94904BEA48A}"/>
    <cellStyle name="Normal 3 24 2 2 2 2" xfId="24514" xr:uid="{30AA1769-9D25-4C74-B8E3-97541281469C}"/>
    <cellStyle name="Normal 3 24 2 2 2 2 2" xfId="24515" xr:uid="{0C4BBBA8-2DA8-4266-8405-7738FB51FC70}"/>
    <cellStyle name="Normal 3 24 2 2 2 3" xfId="24516" xr:uid="{98307B60-36A1-493A-B54F-851BFB39E169}"/>
    <cellStyle name="Normal 3 24 2 2 3" xfId="24517" xr:uid="{45FB341F-A495-4971-9BC9-CC89DFBE7B85}"/>
    <cellStyle name="Normal 3 24 2 2 3 2" xfId="24518" xr:uid="{CB91CE4D-424D-4B8F-8779-62597023D4F0}"/>
    <cellStyle name="Normal 3 24 2 2 3 2 2" xfId="24519" xr:uid="{0F1E4401-02AC-4C78-963B-533CE58A67F2}"/>
    <cellStyle name="Normal 3 24 2 2 3 3" xfId="24520" xr:uid="{B5105554-5606-4ED0-B496-F428D7F42503}"/>
    <cellStyle name="Normal 3 24 2 2 4" xfId="24521" xr:uid="{9B2135D2-A6E9-4A8A-9B7B-69920C2C5574}"/>
    <cellStyle name="Normal 3 24 2 2 4 2" xfId="24522" xr:uid="{8605920F-B9E4-497B-A3D1-D894943753BC}"/>
    <cellStyle name="Normal 3 24 2 2 5" xfId="24523" xr:uid="{C75F89C4-E4E7-4996-9BCA-BC950DC5C7F3}"/>
    <cellStyle name="Normal 3 24 2 3" xfId="24524" xr:uid="{00D20564-20B1-4168-86F1-CFF3B32BC5F9}"/>
    <cellStyle name="Normal 3 24 2 3 2" xfId="24525" xr:uid="{9932FA9E-05AD-4B36-843F-39E815770E1F}"/>
    <cellStyle name="Normal 3 24 2 3 2 2" xfId="24526" xr:uid="{3168E213-2AF5-415E-A688-C925F1EF8D6B}"/>
    <cellStyle name="Normal 3 24 2 3 2 2 2" xfId="24527" xr:uid="{1FFC9102-808F-49D6-8321-A5AA7787FA83}"/>
    <cellStyle name="Normal 3 24 2 3 2 3" xfId="24528" xr:uid="{D5737D11-39B6-4806-8BFC-35D88CE74666}"/>
    <cellStyle name="Normal 3 24 2 3 3" xfId="24529" xr:uid="{BC869231-D765-4F6D-9977-C851ADFCCEF4}"/>
    <cellStyle name="Normal 3 24 2 3 3 2" xfId="24530" xr:uid="{DAA6116F-B3B3-496E-8D59-B74AB54FB1AF}"/>
    <cellStyle name="Normal 3 24 2 3 3 2 2" xfId="24531" xr:uid="{F77168C6-55DB-4866-8B6E-0746DCCCC5E8}"/>
    <cellStyle name="Normal 3 24 2 3 3 3" xfId="24532" xr:uid="{392F426F-4C62-42E0-A33B-02655AC06938}"/>
    <cellStyle name="Normal 3 24 2 3 4" xfId="24533" xr:uid="{7FF33378-64DD-4AC9-8A79-CCD82C06A1B0}"/>
    <cellStyle name="Normal 3 24 2 3 4 2" xfId="24534" xr:uid="{4D344C1F-87EC-48FC-9AA2-85DF22EF7576}"/>
    <cellStyle name="Normal 3 24 2 3 5" xfId="24535" xr:uid="{79376690-F8CB-423C-A0E1-3F2375AE9E2E}"/>
    <cellStyle name="Normal 3 24 2 4" xfId="24536" xr:uid="{60EC3EA0-9094-49E8-BD72-61B532D014DA}"/>
    <cellStyle name="Normal 3 24 2 4 2" xfId="24537" xr:uid="{6FB73863-1CCA-4DBB-8FA4-64A796BD810A}"/>
    <cellStyle name="Normal 3 24 2 4 2 2" xfId="24538" xr:uid="{C91AC611-EBE2-47A5-A335-793C95557B5E}"/>
    <cellStyle name="Normal 3 24 2 4 2 2 2" xfId="24539" xr:uid="{34B6C374-CF1E-4BAC-AB79-49196FC36391}"/>
    <cellStyle name="Normal 3 24 2 4 2 3" xfId="24540" xr:uid="{AE8060D0-01CB-431B-B12B-30B127988545}"/>
    <cellStyle name="Normal 3 24 2 4 3" xfId="24541" xr:uid="{BCCEDEDB-DACA-4968-8D64-DB0652DB8C00}"/>
    <cellStyle name="Normal 3 24 2 4 3 2" xfId="24542" xr:uid="{10C3009E-71EA-4548-9259-19E3A7E4B231}"/>
    <cellStyle name="Normal 3 24 2 4 3 2 2" xfId="24543" xr:uid="{6F84D84A-184C-48EC-81A9-76BFD0253797}"/>
    <cellStyle name="Normal 3 24 2 4 3 3" xfId="24544" xr:uid="{4EB339AB-9D0C-4687-82C5-51FA4BC07077}"/>
    <cellStyle name="Normal 3 24 2 4 4" xfId="24545" xr:uid="{B96B484B-BC7E-4D0C-81FB-A4E925689013}"/>
    <cellStyle name="Normal 3 24 2 4 4 2" xfId="24546" xr:uid="{DE598329-0429-4692-93B1-C002DC54DB79}"/>
    <cellStyle name="Normal 3 24 2 4 5" xfId="24547" xr:uid="{BC70640C-33C5-43D0-8CF7-877A0E37B7E6}"/>
    <cellStyle name="Normal 3 24 2 5" xfId="24548" xr:uid="{220C87F4-BDA7-4EB3-AAED-567E9CF33947}"/>
    <cellStyle name="Normal 3 24 2 5 2" xfId="24549" xr:uid="{3A7550F4-B605-4B05-863E-54927AB102AA}"/>
    <cellStyle name="Normal 3 24 2 5 2 2" xfId="24550" xr:uid="{0B6A4F0F-A948-47FE-8B72-377AE7B19E14}"/>
    <cellStyle name="Normal 3 24 2 5 3" xfId="24551" xr:uid="{1BA72656-5F48-4339-B3A9-13D64CCAC1A1}"/>
    <cellStyle name="Normal 3 24 2 6" xfId="24552" xr:uid="{CAF4C039-5433-4340-B5F9-1966A64519A5}"/>
    <cellStyle name="Normal 3 24 2 6 2" xfId="24553" xr:uid="{15BFA1F8-574E-4FE2-903F-34D02E80AA07}"/>
    <cellStyle name="Normal 3 24 2 6 2 2" xfId="24554" xr:uid="{0CBE4A92-9D58-4BAA-B346-19C954450A1A}"/>
    <cellStyle name="Normal 3 24 2 6 3" xfId="24555" xr:uid="{618FA168-653A-413F-AA29-D58DC998B63F}"/>
    <cellStyle name="Normal 3 24 2 7" xfId="24556" xr:uid="{B7602D2E-E262-42D4-A347-69C5FBBDC0CD}"/>
    <cellStyle name="Normal 3 24 2 7 2" xfId="24557" xr:uid="{43B4C41F-41AE-44E1-A6CE-0B307ACE885E}"/>
    <cellStyle name="Normal 3 24 2 8" xfId="24558" xr:uid="{CEE1E352-BAD6-4AB5-BDC6-328407F71CA9}"/>
    <cellStyle name="Normal 3 24 2 9" xfId="56539" xr:uid="{38664F23-5A36-4203-BF34-2FF7360E07BD}"/>
    <cellStyle name="Normal 3 24 2_15NS" xfId="24559" xr:uid="{41E5EC9A-54A8-479D-9434-C1EC876647BF}"/>
    <cellStyle name="Normal 3 24 3" xfId="24560" xr:uid="{40A2695B-551D-4FB3-82E6-68DEC8CFFFBB}"/>
    <cellStyle name="Normal 3 24 3 2" xfId="24561" xr:uid="{437A5A19-F47C-4783-A28D-E0149873327E}"/>
    <cellStyle name="Normal 3 24 3 2 2" xfId="24562" xr:uid="{72C52FC1-E1CB-41EA-8A27-21DA079DF0F8}"/>
    <cellStyle name="Normal 3 24 3 2 2 2" xfId="24563" xr:uid="{0AB05F1A-329D-4FA5-A195-AD6DBE68DBDF}"/>
    <cellStyle name="Normal 3 24 3 2 3" xfId="24564" xr:uid="{0EC81138-C547-4FE4-80DA-F250BBC7DC72}"/>
    <cellStyle name="Normal 3 24 3 3" xfId="24565" xr:uid="{03FB2B35-4171-43E1-8A27-6DA73ED896D1}"/>
    <cellStyle name="Normal 3 24 3 3 2" xfId="24566" xr:uid="{DFCD8E83-DC96-4749-BDFF-E4C10B974ED0}"/>
    <cellStyle name="Normal 3 24 3 3 2 2" xfId="24567" xr:uid="{DA46AD6D-8BC2-4CC9-AD28-07412751F29B}"/>
    <cellStyle name="Normal 3 24 3 3 3" xfId="24568" xr:uid="{55313562-DCA6-43AB-90D3-03A594A2E482}"/>
    <cellStyle name="Normal 3 24 3 4" xfId="24569" xr:uid="{A7DACF96-1453-42CE-B7CB-536C72DE94EB}"/>
    <cellStyle name="Normal 3 24 3 4 2" xfId="24570" xr:uid="{99CDED59-4941-46B1-A247-9E3A467FA476}"/>
    <cellStyle name="Normal 3 24 3 5" xfId="24571" xr:uid="{BB03C41A-D017-4E02-8709-0816682D12A6}"/>
    <cellStyle name="Normal 3 24 4" xfId="24572" xr:uid="{333EF63C-4883-47CB-9D91-E1FEFE1EFF0F}"/>
    <cellStyle name="Normal 3 24 4 2" xfId="24573" xr:uid="{0985B176-C442-430D-9AC1-47954926EE87}"/>
    <cellStyle name="Normal 3 24 4 2 2" xfId="24574" xr:uid="{3E000138-3861-4193-BF63-5743B51B4E6E}"/>
    <cellStyle name="Normal 3 24 4 2 2 2" xfId="24575" xr:uid="{937DAD49-A9EE-4ECF-BA7D-04DA5D146B68}"/>
    <cellStyle name="Normal 3 24 4 2 3" xfId="24576" xr:uid="{7D5EA4B5-A35A-46CC-8EEF-05FC3670C791}"/>
    <cellStyle name="Normal 3 24 4 3" xfId="24577" xr:uid="{E86DF357-51F0-49E4-BEC7-ACFCFC935929}"/>
    <cellStyle name="Normal 3 24 4 3 2" xfId="24578" xr:uid="{9966AA1C-204A-47A0-B513-21EA0D6D7A8C}"/>
    <cellStyle name="Normal 3 24 4 3 2 2" xfId="24579" xr:uid="{EA08BD5A-B834-4A00-85C4-7646A08519B8}"/>
    <cellStyle name="Normal 3 24 4 3 3" xfId="24580" xr:uid="{AF49D1F8-CA1D-4F4E-AE06-F5E702DEADF8}"/>
    <cellStyle name="Normal 3 24 4 4" xfId="24581" xr:uid="{EA7B1D3A-F405-4D29-B0FE-79B053CB9065}"/>
    <cellStyle name="Normal 3 24 4 4 2" xfId="24582" xr:uid="{D078D3BD-5145-4B3E-B2A9-B792866F01BB}"/>
    <cellStyle name="Normal 3 24 4 5" xfId="24583" xr:uid="{461B4FA0-644E-489A-B7FE-B07751D46B39}"/>
    <cellStyle name="Normal 3 24 5" xfId="24584" xr:uid="{7D76285A-5E5E-4034-81B0-2B8CB3994E93}"/>
    <cellStyle name="Normal 3 24 5 2" xfId="24585" xr:uid="{D52AFCB5-F62C-487D-90CF-044B25412DA6}"/>
    <cellStyle name="Normal 3 24 5 2 2" xfId="24586" xr:uid="{03534178-25A0-4193-A7B2-F821CC0117CA}"/>
    <cellStyle name="Normal 3 24 5 2 2 2" xfId="24587" xr:uid="{30F81ACD-4C73-4745-B5CB-70532789F8BB}"/>
    <cellStyle name="Normal 3 24 5 2 3" xfId="24588" xr:uid="{4C864B81-48D9-4CEB-81B1-2ED05AE383D7}"/>
    <cellStyle name="Normal 3 24 5 3" xfId="24589" xr:uid="{E7261A96-381D-4916-9EF9-67662391A782}"/>
    <cellStyle name="Normal 3 24 5 3 2" xfId="24590" xr:uid="{7AA2E4C6-1D3E-49AD-8E26-166AFAD11521}"/>
    <cellStyle name="Normal 3 24 5 3 2 2" xfId="24591" xr:uid="{7446F267-A655-4FB3-AF09-80BB9A7B3994}"/>
    <cellStyle name="Normal 3 24 5 3 3" xfId="24592" xr:uid="{0AF1453B-F8ED-4A2E-B345-67A4B6A4491F}"/>
    <cellStyle name="Normal 3 24 5 4" xfId="24593" xr:uid="{73FB64FA-1F67-452D-A710-766CA8FA687E}"/>
    <cellStyle name="Normal 3 24 5 4 2" xfId="24594" xr:uid="{CB5C213A-75B3-431A-A0EE-7DB74353284C}"/>
    <cellStyle name="Normal 3 24 5 5" xfId="24595" xr:uid="{8229F1F9-1D90-49B7-8022-893DC80FE55E}"/>
    <cellStyle name="Normal 3 24 6" xfId="24596" xr:uid="{317A1B07-FED2-4807-9A4D-DC9E0BD0C006}"/>
    <cellStyle name="Normal 3 24 6 2" xfId="24597" xr:uid="{1C0B7636-DC33-4108-A118-2DB75C08612C}"/>
    <cellStyle name="Normal 3 24 6 2 2" xfId="24598" xr:uid="{829B3C40-6360-432E-95F8-0283BB3CEAB2}"/>
    <cellStyle name="Normal 3 24 6 3" xfId="24599" xr:uid="{1D75984E-4D16-4C55-A43B-D769970C5250}"/>
    <cellStyle name="Normal 3 24 7" xfId="24600" xr:uid="{1B1E322D-5464-4922-B02B-3A95FB8FEA5A}"/>
    <cellStyle name="Normal 3 24 7 2" xfId="24601" xr:uid="{2630892A-8AC7-46CE-9C6B-B58D97D81258}"/>
    <cellStyle name="Normal 3 24 7 2 2" xfId="24602" xr:uid="{75A880CE-E571-4AF0-8EF6-5FD28B7B0762}"/>
    <cellStyle name="Normal 3 24 7 3" xfId="24603" xr:uid="{80D9E8D8-1459-44C4-92B2-9CEB2A98394C}"/>
    <cellStyle name="Normal 3 24 8" xfId="24604" xr:uid="{EA15A8F7-D44D-48CB-AAD3-6C7B0E673595}"/>
    <cellStyle name="Normal 3 24 8 2" xfId="24605" xr:uid="{8D9F7009-AD70-4492-A757-B09DF42E6477}"/>
    <cellStyle name="Normal 3 24 9" xfId="24606" xr:uid="{75738009-1172-4A55-8D7C-EAEF2244E295}"/>
    <cellStyle name="Normal 3 24_05DS" xfId="24607" xr:uid="{C9A02E61-3154-49FB-9354-BF4E480BF118}"/>
    <cellStyle name="Normal 3 240" xfId="24608" xr:uid="{E64FA847-1126-4718-A4FE-3520EF36A7A5}"/>
    <cellStyle name="Normal 3 240 2" xfId="24609" xr:uid="{94F9BB2B-F524-4B1A-846C-05568262D859}"/>
    <cellStyle name="Normal 3 240 2 2" xfId="24610" xr:uid="{293B640E-3478-4E42-995F-BB8A2EB720EB}"/>
    <cellStyle name="Normal 3 240 2 2 2" xfId="24611" xr:uid="{D7824C9A-0806-4D9E-AC72-8A088897D5FF}"/>
    <cellStyle name="Normal 3 240 2 2 2 2" xfId="24612" xr:uid="{763F44CA-DABE-4123-ADBA-97CED95A7FBD}"/>
    <cellStyle name="Normal 3 240 2 2 2 2 2" xfId="24613" xr:uid="{B7039343-8289-41A4-9A44-ABF31085F65A}"/>
    <cellStyle name="Normal 3 240 2 2 2 3" xfId="24614" xr:uid="{14A75E06-A34D-441C-804B-560D66715CA4}"/>
    <cellStyle name="Normal 3 240 2 2 3" xfId="24615" xr:uid="{077B6592-58D0-4FC3-937A-94FBE724FD34}"/>
    <cellStyle name="Normal 3 240 2 2 3 2" xfId="24616" xr:uid="{08F8FDE1-FABE-4194-8FA9-6F944360213B}"/>
    <cellStyle name="Normal 3 240 2 2 3 2 2" xfId="24617" xr:uid="{1B5E669D-DE75-4185-9473-C9A7B87AE9C8}"/>
    <cellStyle name="Normal 3 240 2 2 3 3" xfId="24618" xr:uid="{F95F00DE-5B60-4513-AA74-CA6AFA1A741E}"/>
    <cellStyle name="Normal 3 240 2 2 4" xfId="24619" xr:uid="{906FF0EB-F0CE-4C48-8E5F-FE494E0D8C65}"/>
    <cellStyle name="Normal 3 240 2 2 4 2" xfId="24620" xr:uid="{491B3856-8C54-489D-9C4E-A5E7F3A5563F}"/>
    <cellStyle name="Normal 3 240 2 2 5" xfId="24621" xr:uid="{B255BBDE-CFB9-4479-B333-8C9B1FE7B26F}"/>
    <cellStyle name="Normal 3 240 2 3" xfId="24622" xr:uid="{31370E03-C975-4FA5-972E-0B2632A0A424}"/>
    <cellStyle name="Normal 3 240 2 3 2" xfId="24623" xr:uid="{5091B482-FE85-4662-AF7E-ED1196DFF71D}"/>
    <cellStyle name="Normal 3 240 2 3 2 2" xfId="24624" xr:uid="{01C622AD-0B71-4DA2-A6DA-233513CFDAF3}"/>
    <cellStyle name="Normal 3 240 2 3 2 2 2" xfId="24625" xr:uid="{D643F89C-FE85-4130-9D5A-6EEC26A33F15}"/>
    <cellStyle name="Normal 3 240 2 3 2 3" xfId="24626" xr:uid="{DB1592E0-2950-4815-BC41-62D80E570A78}"/>
    <cellStyle name="Normal 3 240 2 3 3" xfId="24627" xr:uid="{06279034-06D3-4E10-9DA3-5995F9A4D66E}"/>
    <cellStyle name="Normal 3 240 2 3 3 2" xfId="24628" xr:uid="{31E56CA5-7EA9-4B37-8FFD-E1003961DF31}"/>
    <cellStyle name="Normal 3 240 2 3 3 2 2" xfId="24629" xr:uid="{C5EB2CB4-C87D-4643-90E1-0A2E6E1A6366}"/>
    <cellStyle name="Normal 3 240 2 3 3 3" xfId="24630" xr:uid="{9E324C67-4B67-4F46-855B-6942768B562D}"/>
    <cellStyle name="Normal 3 240 2 3 4" xfId="24631" xr:uid="{FFEAC68E-9CB1-46A5-AC18-5BA59CB7A369}"/>
    <cellStyle name="Normal 3 240 2 3 4 2" xfId="24632" xr:uid="{54068466-05A5-4510-B861-776CBB09CBAC}"/>
    <cellStyle name="Normal 3 240 2 3 5" xfId="24633" xr:uid="{D26A1844-FCB7-4110-BE68-2C09A91D35BD}"/>
    <cellStyle name="Normal 3 240 2 4" xfId="24634" xr:uid="{9BB20435-089D-4D2D-B0F0-7C6751C4DA85}"/>
    <cellStyle name="Normal 3 240 2 4 2" xfId="24635" xr:uid="{E24E5A26-3BEE-48B5-93BF-FDE756A9CACA}"/>
    <cellStyle name="Normal 3 240 2 4 2 2" xfId="24636" xr:uid="{FDF290F5-CFFA-45BD-948D-2F418EAA4570}"/>
    <cellStyle name="Normal 3 240 2 4 2 2 2" xfId="24637" xr:uid="{0E3837FE-062B-40D6-A32D-A041E53C7750}"/>
    <cellStyle name="Normal 3 240 2 4 2 3" xfId="24638" xr:uid="{54665455-5A5F-4710-8686-5E3D130A4994}"/>
    <cellStyle name="Normal 3 240 2 4 3" xfId="24639" xr:uid="{A7DE7E17-F689-4755-903C-7D122A186434}"/>
    <cellStyle name="Normal 3 240 2 4 3 2" xfId="24640" xr:uid="{CC89CE1A-F8A3-4208-9B3F-4A9D6BB9A997}"/>
    <cellStyle name="Normal 3 240 2 4 3 2 2" xfId="24641" xr:uid="{98568C2F-1C2C-44D6-B937-89A7D70832F8}"/>
    <cellStyle name="Normal 3 240 2 4 3 3" xfId="24642" xr:uid="{F7052DDC-2BCB-4302-8DF5-49BA1F17439C}"/>
    <cellStyle name="Normal 3 240 2 4 4" xfId="24643" xr:uid="{19C59F78-74E3-40AB-B1B8-AF3A189F9902}"/>
    <cellStyle name="Normal 3 240 2 4 4 2" xfId="24644" xr:uid="{BFCC0586-2412-4943-AD32-9AEB144DA649}"/>
    <cellStyle name="Normal 3 240 2 4 5" xfId="24645" xr:uid="{519718F5-B34C-4809-8452-E2DFF1FE983C}"/>
    <cellStyle name="Normal 3 240 2 5" xfId="24646" xr:uid="{1D5B7553-E088-4022-863B-577E144083F1}"/>
    <cellStyle name="Normal 3 240 2 5 2" xfId="24647" xr:uid="{9DE14E00-3E6F-4EC6-9278-5A7236717156}"/>
    <cellStyle name="Normal 3 240 2 5 2 2" xfId="24648" xr:uid="{8BDD9F40-F4EB-493C-8A78-9A420EB61AAF}"/>
    <cellStyle name="Normal 3 240 2 5 3" xfId="24649" xr:uid="{34B34D64-7BAE-40C9-BE1C-68CC0AFA7F6E}"/>
    <cellStyle name="Normal 3 240 2 6" xfId="24650" xr:uid="{E3E687BF-E9F0-4EDC-B9EA-C5D09419DAB9}"/>
    <cellStyle name="Normal 3 240 2 6 2" xfId="24651" xr:uid="{4B47EA08-200A-404C-A66F-095066887CC6}"/>
    <cellStyle name="Normal 3 240 2 6 2 2" xfId="24652" xr:uid="{79515FA8-AB1A-42F3-BC17-4C4909CD2E00}"/>
    <cellStyle name="Normal 3 240 2 6 3" xfId="24653" xr:uid="{9D4669D4-6438-4709-B0E5-83515A7C5E72}"/>
    <cellStyle name="Normal 3 240 2 7" xfId="24654" xr:uid="{FA01B87A-F128-463C-8905-4D9B265126EB}"/>
    <cellStyle name="Normal 3 240 2 7 2" xfId="24655" xr:uid="{C4E73072-6EB1-48B0-A505-A8900B98D030}"/>
    <cellStyle name="Normal 3 240 2 8" xfId="24656" xr:uid="{EBB612CF-6B28-478C-8A63-74BFD7DB16ED}"/>
    <cellStyle name="Normal 3 240 2_15NS" xfId="24657" xr:uid="{5203F735-B27D-42C9-9888-5CADD284B7D8}"/>
    <cellStyle name="Normal 3 240 3" xfId="24658" xr:uid="{58E23BD4-0E75-4F01-9862-2CCE49EF8967}"/>
    <cellStyle name="Normal 3 240 3 2" xfId="24659" xr:uid="{330F98C0-BB02-4741-AFB5-2C92372BFC49}"/>
    <cellStyle name="Normal 3 240 3 2 2" xfId="24660" xr:uid="{240CD5BA-E970-4436-B8A6-BC47F91789FB}"/>
    <cellStyle name="Normal 3 240 3 2 2 2" xfId="24661" xr:uid="{15D7C573-00C7-4E15-8FDB-57BDF1B13C1A}"/>
    <cellStyle name="Normal 3 240 3 2 3" xfId="24662" xr:uid="{E9AF1F47-E253-41D1-AA3F-3354B6C73725}"/>
    <cellStyle name="Normal 3 240 3 3" xfId="24663" xr:uid="{BDEF1995-C60E-4357-9FDA-F56456AA73A1}"/>
    <cellStyle name="Normal 3 240 3 3 2" xfId="24664" xr:uid="{EE20E92D-0CD1-4A5C-A0C0-34CDDAF92A88}"/>
    <cellStyle name="Normal 3 240 3 3 2 2" xfId="24665" xr:uid="{12A72E21-E901-40C7-86EA-0805FEC798B0}"/>
    <cellStyle name="Normal 3 240 3 3 3" xfId="24666" xr:uid="{8FDA942C-134D-4F30-9550-EF05CE746AD4}"/>
    <cellStyle name="Normal 3 240 3 4" xfId="24667" xr:uid="{6DED5C68-80F6-44BD-BBE1-C8CD8A527839}"/>
    <cellStyle name="Normal 3 240 3 4 2" xfId="24668" xr:uid="{2EE7C206-643C-40D5-A164-8B678896B025}"/>
    <cellStyle name="Normal 3 240 3 5" xfId="24669" xr:uid="{C1E6635F-52B4-4092-AE4A-B983529A7280}"/>
    <cellStyle name="Normal 3 240 4" xfId="24670" xr:uid="{1EC97465-1C58-4D37-903F-A305809F8044}"/>
    <cellStyle name="Normal 3 240 4 2" xfId="24671" xr:uid="{6AE841A3-43E6-411A-B781-60B6006266AA}"/>
    <cellStyle name="Normal 3 240 4 2 2" xfId="24672" xr:uid="{9CE67AC8-8D1C-474C-98C8-C72385773E86}"/>
    <cellStyle name="Normal 3 240 4 2 2 2" xfId="24673" xr:uid="{B13C8D6E-FEC0-48BA-849A-0FAD5375C442}"/>
    <cellStyle name="Normal 3 240 4 2 3" xfId="24674" xr:uid="{08C17758-BEF4-4592-8439-15E97FAF3E90}"/>
    <cellStyle name="Normal 3 240 4 3" xfId="24675" xr:uid="{46225C74-A4D9-4938-8D6B-4245D5B9B578}"/>
    <cellStyle name="Normal 3 240 4 3 2" xfId="24676" xr:uid="{549C6800-11A3-4D0D-A213-F04F4F41AED4}"/>
    <cellStyle name="Normal 3 240 4 3 2 2" xfId="24677" xr:uid="{B28AC0EE-5976-4E7C-8828-88F165E08C04}"/>
    <cellStyle name="Normal 3 240 4 3 3" xfId="24678" xr:uid="{77EE50D5-5AB5-4112-8FFC-FD07D8E326EF}"/>
    <cellStyle name="Normal 3 240 4 4" xfId="24679" xr:uid="{758013BE-6F6A-4012-A805-C17761354EAA}"/>
    <cellStyle name="Normal 3 240 4 4 2" xfId="24680" xr:uid="{F382B442-7500-4951-B7FB-229F9A649E98}"/>
    <cellStyle name="Normal 3 240 4 5" xfId="24681" xr:uid="{B50CC447-6090-4E84-85AD-468A35AB62A4}"/>
    <cellStyle name="Normal 3 240 5" xfId="24682" xr:uid="{DBAE1669-6178-407F-AD6C-A5BD92896893}"/>
    <cellStyle name="Normal 3 240 5 2" xfId="24683" xr:uid="{E1E0FCB8-C48F-4543-AF16-16AB10D8B3FE}"/>
    <cellStyle name="Normal 3 240 5 2 2" xfId="24684" xr:uid="{4A430BF6-F845-44E4-806C-D13FD6A7B286}"/>
    <cellStyle name="Normal 3 240 5 2 2 2" xfId="24685" xr:uid="{A5B8FC16-2170-4D1C-BC59-80F53C6EE046}"/>
    <cellStyle name="Normal 3 240 5 2 3" xfId="24686" xr:uid="{4E78A195-3D18-413F-BBC2-F0C9EC6E6A37}"/>
    <cellStyle name="Normal 3 240 5 3" xfId="24687" xr:uid="{BBAFF43D-0340-4BE0-A724-C420F8FFAB14}"/>
    <cellStyle name="Normal 3 240 5 3 2" xfId="24688" xr:uid="{0CEE625E-97DE-4209-8AA4-233D0322E6EB}"/>
    <cellStyle name="Normal 3 240 5 3 2 2" xfId="24689" xr:uid="{1376C16F-02FE-4051-B274-2BD72F4B4B7C}"/>
    <cellStyle name="Normal 3 240 5 3 3" xfId="24690" xr:uid="{14B6119E-0E80-4BEE-995B-44ED25BA75BE}"/>
    <cellStyle name="Normal 3 240 5 4" xfId="24691" xr:uid="{70DCE9C1-87EF-4D46-B900-E7D3A8B2D6C9}"/>
    <cellStyle name="Normal 3 240 5 4 2" xfId="24692" xr:uid="{65E30D7C-1DA3-4C23-AD01-B5410B7C260A}"/>
    <cellStyle name="Normal 3 240 5 5" xfId="24693" xr:uid="{5212B327-B331-484D-9856-7281D99C1E10}"/>
    <cellStyle name="Normal 3 240 6" xfId="24694" xr:uid="{4BAC32D9-E69E-4A65-8D33-FEA9AD280283}"/>
    <cellStyle name="Normal 3 240 6 2" xfId="24695" xr:uid="{B65FA14A-1733-429E-9945-41A300DA4B8D}"/>
    <cellStyle name="Normal 3 240 6 2 2" xfId="24696" xr:uid="{28E32CC6-1877-4166-92AF-54972DA651CE}"/>
    <cellStyle name="Normal 3 240 6 3" xfId="24697" xr:uid="{BD4F1F89-08C1-4DEF-8075-1C76C46029AD}"/>
    <cellStyle name="Normal 3 240 7" xfId="24698" xr:uid="{2DE771B8-86F1-4434-ADFF-E15D03E6D02E}"/>
    <cellStyle name="Normal 3 240 7 2" xfId="24699" xr:uid="{8043B80A-0022-441E-9B52-57E8DEEF1F95}"/>
    <cellStyle name="Normal 3 240 7 2 2" xfId="24700" xr:uid="{B62C23D0-B140-4B54-8DEC-93444FB042B9}"/>
    <cellStyle name="Normal 3 240 7 3" xfId="24701" xr:uid="{41C6CC23-7562-448A-A37C-3D8A1A98D6C3}"/>
    <cellStyle name="Normal 3 240 8" xfId="24702" xr:uid="{FB78341A-EF12-4551-8B4A-FCB355ED50F6}"/>
    <cellStyle name="Normal 3 240 8 2" xfId="24703" xr:uid="{D27A501C-C3BF-470E-8425-362193A3B5C7}"/>
    <cellStyle name="Normal 3 240 9" xfId="24704" xr:uid="{2DBBBFC2-FA83-48FD-92C6-D0088F97EC06}"/>
    <cellStyle name="Normal 3 240_05DS" xfId="24705" xr:uid="{E0F99303-3809-4C0A-BDB9-4F7FFDF4C042}"/>
    <cellStyle name="Normal 3 241" xfId="24706" xr:uid="{B625D441-5A95-463F-9BD3-742FA02EAF62}"/>
    <cellStyle name="Normal 3 241 2" xfId="24707" xr:uid="{54C47A86-5376-4EE6-894B-774BAC88C402}"/>
    <cellStyle name="Normal 3 241 2 2" xfId="24708" xr:uid="{134E238B-E12A-4EE8-9B60-455FFC9C4A23}"/>
    <cellStyle name="Normal 3 241 2 2 2" xfId="24709" xr:uid="{1762C978-B4A0-42CD-B6C0-A0E77729D89D}"/>
    <cellStyle name="Normal 3 241 2 2 2 2" xfId="24710" xr:uid="{23986A1A-B3FE-4864-A6E5-B51C2A639410}"/>
    <cellStyle name="Normal 3 241 2 2 2 2 2" xfId="24711" xr:uid="{23DDDB69-C93C-4728-B725-0595536C6177}"/>
    <cellStyle name="Normal 3 241 2 2 2 3" xfId="24712" xr:uid="{3049E7B9-A1CE-4CCC-9158-BF91B603CE00}"/>
    <cellStyle name="Normal 3 241 2 2 3" xfId="24713" xr:uid="{D2997144-FAB2-4CC5-9310-3359C8126243}"/>
    <cellStyle name="Normal 3 241 2 2 3 2" xfId="24714" xr:uid="{765C0D08-A3A0-405B-A252-244A1E8ECDCB}"/>
    <cellStyle name="Normal 3 241 2 2 3 2 2" xfId="24715" xr:uid="{E0A4EB3B-5F01-46F9-9BEA-4094FD7A7C73}"/>
    <cellStyle name="Normal 3 241 2 2 3 3" xfId="24716" xr:uid="{E52C63D8-DEBA-42E8-BF10-C563FA6079EB}"/>
    <cellStyle name="Normal 3 241 2 2 4" xfId="24717" xr:uid="{66B3D81C-E860-4D76-AEA5-15625A63E732}"/>
    <cellStyle name="Normal 3 241 2 2 4 2" xfId="24718" xr:uid="{59BED3B4-1AB3-4AAF-B5FA-DE9D4914BBC0}"/>
    <cellStyle name="Normal 3 241 2 2 5" xfId="24719" xr:uid="{57C38A05-F5DC-4300-A0BB-87B8592292D4}"/>
    <cellStyle name="Normal 3 241 2 3" xfId="24720" xr:uid="{09D2F0BB-B082-4AD6-861E-5BDBB383EE07}"/>
    <cellStyle name="Normal 3 241 2 3 2" xfId="24721" xr:uid="{CC557DB4-5436-40F7-A069-2F5B59711983}"/>
    <cellStyle name="Normal 3 241 2 3 2 2" xfId="24722" xr:uid="{33A29B14-0EA2-4777-A17D-4A1534E1BA13}"/>
    <cellStyle name="Normal 3 241 2 3 2 2 2" xfId="24723" xr:uid="{D056D049-05AF-479C-A207-E7B257AEECA7}"/>
    <cellStyle name="Normal 3 241 2 3 2 3" xfId="24724" xr:uid="{E45F60D9-E55C-48A1-A69C-4428E33A62DF}"/>
    <cellStyle name="Normal 3 241 2 3 3" xfId="24725" xr:uid="{9A92C70D-A957-4AB9-A399-76166B5AA5DB}"/>
    <cellStyle name="Normal 3 241 2 3 3 2" xfId="24726" xr:uid="{968A8036-C382-47EC-9CCF-8AA863ADDEF8}"/>
    <cellStyle name="Normal 3 241 2 3 3 2 2" xfId="24727" xr:uid="{99FBA3CC-A23A-447B-AC52-EB0F64CA280B}"/>
    <cellStyle name="Normal 3 241 2 3 3 3" xfId="24728" xr:uid="{91FD1E84-C69B-4A63-8B02-CCD5A11A5ADD}"/>
    <cellStyle name="Normal 3 241 2 3 4" xfId="24729" xr:uid="{D5151D39-118B-4CB2-936A-AE25F0C3B65A}"/>
    <cellStyle name="Normal 3 241 2 3 4 2" xfId="24730" xr:uid="{BB3AE190-A8D3-48FF-8B82-0DB55FFEDC4F}"/>
    <cellStyle name="Normal 3 241 2 3 5" xfId="24731" xr:uid="{9E7E183A-51F7-4703-A722-C914436CACB6}"/>
    <cellStyle name="Normal 3 241 2 4" xfId="24732" xr:uid="{98A538A4-361A-4416-8BAB-5F5C7515E8CE}"/>
    <cellStyle name="Normal 3 241 2 4 2" xfId="24733" xr:uid="{83D9044F-3361-4036-A554-F78E7FE5967D}"/>
    <cellStyle name="Normal 3 241 2 4 2 2" xfId="24734" xr:uid="{69CB6B5B-8315-4E56-BBA1-3D0B7511F2B3}"/>
    <cellStyle name="Normal 3 241 2 4 2 2 2" xfId="24735" xr:uid="{E2498FE4-D581-4712-8F53-D0F0620A49DE}"/>
    <cellStyle name="Normal 3 241 2 4 2 3" xfId="24736" xr:uid="{62C1E64E-E8C7-4954-9B3C-FAB68F46C799}"/>
    <cellStyle name="Normal 3 241 2 4 3" xfId="24737" xr:uid="{EB9B3707-43D1-41A0-A687-4A1440A91A18}"/>
    <cellStyle name="Normal 3 241 2 4 3 2" xfId="24738" xr:uid="{633BE5AE-64C5-473C-9CFD-7B220F960789}"/>
    <cellStyle name="Normal 3 241 2 4 3 2 2" xfId="24739" xr:uid="{86EA882B-0044-42CD-B7B3-AF737EAE0A92}"/>
    <cellStyle name="Normal 3 241 2 4 3 3" xfId="24740" xr:uid="{53933019-8199-4B1A-ADCC-9591835CE7E4}"/>
    <cellStyle name="Normal 3 241 2 4 4" xfId="24741" xr:uid="{93DEBCD7-8512-40BE-AE2D-9E28552BA559}"/>
    <cellStyle name="Normal 3 241 2 4 4 2" xfId="24742" xr:uid="{BF79CE3E-26B2-4C7A-AD9F-6040B607DD2F}"/>
    <cellStyle name="Normal 3 241 2 4 5" xfId="24743" xr:uid="{AF9474EA-2EA7-4840-A7E1-372A060E6D70}"/>
    <cellStyle name="Normal 3 241 2 5" xfId="24744" xr:uid="{93DC4987-6C01-4F16-91F5-250BDB37534E}"/>
    <cellStyle name="Normal 3 241 2 5 2" xfId="24745" xr:uid="{B1A87E32-760E-4A0B-8857-977B697E9A1A}"/>
    <cellStyle name="Normal 3 241 2 5 2 2" xfId="24746" xr:uid="{3BF52396-FB74-40C3-97A1-DD69745B29A6}"/>
    <cellStyle name="Normal 3 241 2 5 3" xfId="24747" xr:uid="{5676B378-6B55-4213-A771-765AEB44EE1D}"/>
    <cellStyle name="Normal 3 241 2 6" xfId="24748" xr:uid="{9FF3BBAA-CFD5-4A10-A1BF-8C9305D115FA}"/>
    <cellStyle name="Normal 3 241 2 6 2" xfId="24749" xr:uid="{9937633D-BEC9-4F31-9CCB-728F97E8BA07}"/>
    <cellStyle name="Normal 3 241 2 6 2 2" xfId="24750" xr:uid="{EB6E2883-1793-4674-82BA-24F730C4A77D}"/>
    <cellStyle name="Normal 3 241 2 6 3" xfId="24751" xr:uid="{7B8E8017-5490-4147-A7F4-F7687BEB7D46}"/>
    <cellStyle name="Normal 3 241 2 7" xfId="24752" xr:uid="{3AA0B13A-1469-4B1C-BC6A-612F3DAA6036}"/>
    <cellStyle name="Normal 3 241 2 7 2" xfId="24753" xr:uid="{F39D8B5C-D168-4890-86B2-8B65145763F5}"/>
    <cellStyle name="Normal 3 241 2 8" xfId="24754" xr:uid="{6FB9EA22-7D3A-46DA-A1D1-5841F93A00B1}"/>
    <cellStyle name="Normal 3 241 2_15NS" xfId="24755" xr:uid="{FDCFB7E0-8CC9-4630-B24D-9C77D58DEEC2}"/>
    <cellStyle name="Normal 3 241 3" xfId="24756" xr:uid="{E49B149E-EEAC-4331-A94B-056AE7A492D6}"/>
    <cellStyle name="Normal 3 241 3 2" xfId="24757" xr:uid="{18D80E5F-9CBA-4C86-BCBD-F709231C0AE2}"/>
    <cellStyle name="Normal 3 241 3 2 2" xfId="24758" xr:uid="{336024EF-A88E-4A83-8D81-2A6F169D0385}"/>
    <cellStyle name="Normal 3 241 3 2 2 2" xfId="24759" xr:uid="{34B846B9-8CE1-4559-82D1-A9241F2E13C1}"/>
    <cellStyle name="Normal 3 241 3 2 3" xfId="24760" xr:uid="{B1EF68B7-A0F8-4E99-B98F-8BAE4B77266B}"/>
    <cellStyle name="Normal 3 241 3 3" xfId="24761" xr:uid="{DAE3A243-4E90-405E-AF7A-1A0D8EA129BC}"/>
    <cellStyle name="Normal 3 241 3 3 2" xfId="24762" xr:uid="{94E1B611-0B78-4B17-AA4A-76DDC3033778}"/>
    <cellStyle name="Normal 3 241 3 3 2 2" xfId="24763" xr:uid="{4F57A0B4-57CB-4205-A763-88221A01F197}"/>
    <cellStyle name="Normal 3 241 3 3 3" xfId="24764" xr:uid="{086F9447-757C-4F19-9A4C-84E2F0844E42}"/>
    <cellStyle name="Normal 3 241 3 4" xfId="24765" xr:uid="{0BC9683C-4311-4C15-8597-A71CC3D6C175}"/>
    <cellStyle name="Normal 3 241 3 4 2" xfId="24766" xr:uid="{D8446479-E25A-43B9-8814-1D568A330164}"/>
    <cellStyle name="Normal 3 241 3 5" xfId="24767" xr:uid="{0AA54723-C483-4A6B-B8E3-8E0CAD9F9E95}"/>
    <cellStyle name="Normal 3 241 4" xfId="24768" xr:uid="{441BCFCC-1382-4550-95E8-08821F140222}"/>
    <cellStyle name="Normal 3 241 4 2" xfId="24769" xr:uid="{EC616209-CC27-4826-8CC6-5ED99B8529F6}"/>
    <cellStyle name="Normal 3 241 4 2 2" xfId="24770" xr:uid="{B91D73DA-DF65-4EC8-A7CC-6D91293FFA23}"/>
    <cellStyle name="Normal 3 241 4 2 2 2" xfId="24771" xr:uid="{4ABDEBE8-A13C-4B7F-AC46-4C1137F80B2A}"/>
    <cellStyle name="Normal 3 241 4 2 3" xfId="24772" xr:uid="{FE7C1E6E-457C-424C-A03D-D5064947F426}"/>
    <cellStyle name="Normal 3 241 4 3" xfId="24773" xr:uid="{B78AD0AA-0117-49C6-9D1E-ACC3691AD830}"/>
    <cellStyle name="Normal 3 241 4 3 2" xfId="24774" xr:uid="{F126BD38-D86B-4485-ADBB-BA168DA2E08D}"/>
    <cellStyle name="Normal 3 241 4 3 2 2" xfId="24775" xr:uid="{34DDE5A2-3670-45E6-BB15-F6F0C809ED88}"/>
    <cellStyle name="Normal 3 241 4 3 3" xfId="24776" xr:uid="{56E50A2A-9159-4D6A-8172-53421EC0DDF4}"/>
    <cellStyle name="Normal 3 241 4 4" xfId="24777" xr:uid="{C9064B33-32B7-4BBF-8FCA-0E27F49CD4DC}"/>
    <cellStyle name="Normal 3 241 4 4 2" xfId="24778" xr:uid="{0AD87365-8B33-4813-AD56-F9651AEA3064}"/>
    <cellStyle name="Normal 3 241 4 5" xfId="24779" xr:uid="{6BA06D8D-FC90-4232-B68D-9EED133EC36C}"/>
    <cellStyle name="Normal 3 241 5" xfId="24780" xr:uid="{54C6438D-D0E5-4D34-B440-01D1AF3C18D4}"/>
    <cellStyle name="Normal 3 241 5 2" xfId="24781" xr:uid="{6E661845-B44C-4488-89A5-004F745DE93F}"/>
    <cellStyle name="Normal 3 241 5 2 2" xfId="24782" xr:uid="{0C7B7542-B484-4CE4-837F-A9F3E4486101}"/>
    <cellStyle name="Normal 3 241 5 2 2 2" xfId="24783" xr:uid="{DD5D558E-685B-4653-97F5-7F15D2EA64ED}"/>
    <cellStyle name="Normal 3 241 5 2 3" xfId="24784" xr:uid="{E31DC9DA-1E76-4BA9-9F7A-4663B86ECE21}"/>
    <cellStyle name="Normal 3 241 5 3" xfId="24785" xr:uid="{21FE68A6-6452-47F0-B5BD-527281F56723}"/>
    <cellStyle name="Normal 3 241 5 3 2" xfId="24786" xr:uid="{DCA010F3-B68C-4064-9EDA-D46D4FEF1175}"/>
    <cellStyle name="Normal 3 241 5 3 2 2" xfId="24787" xr:uid="{C6408EA7-C9A4-4782-92BD-FC2508A5FDB2}"/>
    <cellStyle name="Normal 3 241 5 3 3" xfId="24788" xr:uid="{98F43D9A-E720-41E9-BEBE-A0963A7B8AB7}"/>
    <cellStyle name="Normal 3 241 5 4" xfId="24789" xr:uid="{A3FEEA8D-1CC1-490E-9E89-8A40959E3764}"/>
    <cellStyle name="Normal 3 241 5 4 2" xfId="24790" xr:uid="{AA537BC1-B97F-4F2A-936A-334F3DFCBB9D}"/>
    <cellStyle name="Normal 3 241 5 5" xfId="24791" xr:uid="{647DC085-F2DE-4B23-B307-BA49D0DE9BF4}"/>
    <cellStyle name="Normal 3 241 6" xfId="24792" xr:uid="{CD210AF0-E360-42F5-8117-C6965DA9FED2}"/>
    <cellStyle name="Normal 3 241 6 2" xfId="24793" xr:uid="{B7E822E8-1421-4C0D-B81F-AD83D734A01B}"/>
    <cellStyle name="Normal 3 241 6 2 2" xfId="24794" xr:uid="{54D15895-B81B-4DF4-B2D8-4A5118C73F17}"/>
    <cellStyle name="Normal 3 241 6 3" xfId="24795" xr:uid="{5166361F-9F21-49DA-83E9-C024E198E5AD}"/>
    <cellStyle name="Normal 3 241 7" xfId="24796" xr:uid="{DAB3CD14-C6A6-4BAD-B893-6AD3EA403F17}"/>
    <cellStyle name="Normal 3 241 7 2" xfId="24797" xr:uid="{DB2740CD-F13C-46EC-B33C-CADD07099FEA}"/>
    <cellStyle name="Normal 3 241 7 2 2" xfId="24798" xr:uid="{B1FCA701-4B33-4CDC-9793-3190D653D806}"/>
    <cellStyle name="Normal 3 241 7 3" xfId="24799" xr:uid="{80877210-434F-4AB7-B1F9-7CBC45C79570}"/>
    <cellStyle name="Normal 3 241 8" xfId="24800" xr:uid="{D1249511-9EEE-40CD-8E12-006E44F961DC}"/>
    <cellStyle name="Normal 3 241 8 2" xfId="24801" xr:uid="{0BFE1961-7241-441A-883D-F39128344890}"/>
    <cellStyle name="Normal 3 241 9" xfId="24802" xr:uid="{CFEC20F8-9A25-4942-9D98-0DDD65C1FEE4}"/>
    <cellStyle name="Normal 3 241_05DS" xfId="24803" xr:uid="{CE87D72F-D06D-4665-8BC3-D57400857E2D}"/>
    <cellStyle name="Normal 3 242" xfId="24804" xr:uid="{D6C683EB-D67A-45DB-9C32-868120355B8A}"/>
    <cellStyle name="Normal 3 242 2" xfId="24805" xr:uid="{4470C391-F530-43C1-88B7-762AB4B29408}"/>
    <cellStyle name="Normal 3 242 2 2" xfId="24806" xr:uid="{93DA7EC5-624F-44E4-AD97-13191F0C3654}"/>
    <cellStyle name="Normal 3 242 2 2 2" xfId="24807" xr:uid="{A91997C1-E7FF-44B3-9DA9-FC7A261E8E0D}"/>
    <cellStyle name="Normal 3 242 2 2 2 2" xfId="24808" xr:uid="{840D61E9-420A-4D83-AFDE-3909412DD136}"/>
    <cellStyle name="Normal 3 242 2 2 2 2 2" xfId="24809" xr:uid="{FCCE095E-5EC5-411F-8907-CFAA429F55EC}"/>
    <cellStyle name="Normal 3 242 2 2 2 3" xfId="24810" xr:uid="{C456C5A5-F047-4162-A47C-7AC5C6B317F1}"/>
    <cellStyle name="Normal 3 242 2 2 3" xfId="24811" xr:uid="{406E83E5-D981-4D57-BE32-040BB50EB5DF}"/>
    <cellStyle name="Normal 3 242 2 2 3 2" xfId="24812" xr:uid="{BB653125-F955-40EB-81DC-BFCB6D57040F}"/>
    <cellStyle name="Normal 3 242 2 2 3 2 2" xfId="24813" xr:uid="{97D008D9-19F4-41AA-A664-17CF1C2D800B}"/>
    <cellStyle name="Normal 3 242 2 2 3 3" xfId="24814" xr:uid="{90B3EB96-847F-4C0A-9411-81469505983D}"/>
    <cellStyle name="Normal 3 242 2 2 4" xfId="24815" xr:uid="{C3FF2927-AC2E-4777-AFB5-2C2A507B2842}"/>
    <cellStyle name="Normal 3 242 2 2 4 2" xfId="24816" xr:uid="{8A752CF6-A054-4FA6-8E7D-775FFC5F2486}"/>
    <cellStyle name="Normal 3 242 2 2 5" xfId="24817" xr:uid="{8EE54F2C-556B-478C-9FA6-3CDCC47E7819}"/>
    <cellStyle name="Normal 3 242 2 3" xfId="24818" xr:uid="{728311EC-D0DC-4CA5-BCF3-067D4AD3CF4E}"/>
    <cellStyle name="Normal 3 242 2 3 2" xfId="24819" xr:uid="{3ED37C95-8B5C-4D3D-9717-041262D7C5EA}"/>
    <cellStyle name="Normal 3 242 2 3 2 2" xfId="24820" xr:uid="{99677080-CD59-448F-A803-88A0BD277943}"/>
    <cellStyle name="Normal 3 242 2 3 2 2 2" xfId="24821" xr:uid="{E8B1B2A0-A4AA-4247-B94A-EE54E79577C4}"/>
    <cellStyle name="Normal 3 242 2 3 2 3" xfId="24822" xr:uid="{D32F17A3-E2EF-40D8-B75B-691E87308568}"/>
    <cellStyle name="Normal 3 242 2 3 3" xfId="24823" xr:uid="{5661CB5F-6E1B-4B9F-BF9B-5E0848BE5D40}"/>
    <cellStyle name="Normal 3 242 2 3 3 2" xfId="24824" xr:uid="{E92143EE-2AA8-42A2-9204-C6F777612CCC}"/>
    <cellStyle name="Normal 3 242 2 3 3 2 2" xfId="24825" xr:uid="{E047CB64-350D-411B-BE7C-74484F453F09}"/>
    <cellStyle name="Normal 3 242 2 3 3 3" xfId="24826" xr:uid="{68D75D09-2FF7-483E-A0F7-DD2E5B22DFF4}"/>
    <cellStyle name="Normal 3 242 2 3 4" xfId="24827" xr:uid="{F4096DD8-7925-4A3F-A6BB-EDD7935F01DC}"/>
    <cellStyle name="Normal 3 242 2 3 4 2" xfId="24828" xr:uid="{BD36D48B-54F0-4203-AA95-0F4CFEDF7C44}"/>
    <cellStyle name="Normal 3 242 2 3 5" xfId="24829" xr:uid="{9E98EAFF-F6DD-4782-8FAA-8ABC3A39EE1E}"/>
    <cellStyle name="Normal 3 242 2 4" xfId="24830" xr:uid="{37DBDC76-BB7C-4816-A2FA-00B8511FD1B7}"/>
    <cellStyle name="Normal 3 242 2 4 2" xfId="24831" xr:uid="{5CE40013-16C8-4CCD-8A0D-C2CE8A58AA81}"/>
    <cellStyle name="Normal 3 242 2 4 2 2" xfId="24832" xr:uid="{31A70F8D-81EA-4BA8-80A2-7D5486D28BA6}"/>
    <cellStyle name="Normal 3 242 2 4 2 2 2" xfId="24833" xr:uid="{AD2F1006-2FA6-460B-8D6A-EF1A18E26A9A}"/>
    <cellStyle name="Normal 3 242 2 4 2 3" xfId="24834" xr:uid="{A260BA1C-BA76-45E5-980A-BA8CDCED39EB}"/>
    <cellStyle name="Normal 3 242 2 4 3" xfId="24835" xr:uid="{0E9D3626-EFC6-4B4C-8617-2DA1B43F4A77}"/>
    <cellStyle name="Normal 3 242 2 4 3 2" xfId="24836" xr:uid="{838894C0-3ACA-4F39-B770-BA8923323CB6}"/>
    <cellStyle name="Normal 3 242 2 4 3 2 2" xfId="24837" xr:uid="{4F814D05-6D7D-406B-A721-1EC1A926A465}"/>
    <cellStyle name="Normal 3 242 2 4 3 3" xfId="24838" xr:uid="{15778050-652F-4A71-ABE5-B4D1DC8018A3}"/>
    <cellStyle name="Normal 3 242 2 4 4" xfId="24839" xr:uid="{194CBCB7-E73D-4C4B-92A6-812670E7CC8E}"/>
    <cellStyle name="Normal 3 242 2 4 4 2" xfId="24840" xr:uid="{F8A0599D-3235-4CF9-9A12-0C6222439FCA}"/>
    <cellStyle name="Normal 3 242 2 4 5" xfId="24841" xr:uid="{741D5BE3-7F70-4835-A74F-1B8F6C12C317}"/>
    <cellStyle name="Normal 3 242 2 5" xfId="24842" xr:uid="{3A5583F6-B710-4383-BA26-9EF5E6AFA3DE}"/>
    <cellStyle name="Normal 3 242 2 5 2" xfId="24843" xr:uid="{DA09675F-2EA0-4824-8007-ABA5734E980D}"/>
    <cellStyle name="Normal 3 242 2 5 2 2" xfId="24844" xr:uid="{F4CC6B8D-E665-46E3-A758-DF0F4C8802C1}"/>
    <cellStyle name="Normal 3 242 2 5 3" xfId="24845" xr:uid="{29BFF250-FDCD-469E-93B4-0C699A144724}"/>
    <cellStyle name="Normal 3 242 2 6" xfId="24846" xr:uid="{9EB83781-0632-45EC-B200-B9F19D7BF6DB}"/>
    <cellStyle name="Normal 3 242 2 6 2" xfId="24847" xr:uid="{26200C3D-89B1-4066-B006-2B46E1D7A6DF}"/>
    <cellStyle name="Normal 3 242 2 6 2 2" xfId="24848" xr:uid="{09CC448E-E392-4859-B814-B5DABEFE27B8}"/>
    <cellStyle name="Normal 3 242 2 6 3" xfId="24849" xr:uid="{44B8D4C2-1824-4881-BAC9-F9CF92B09688}"/>
    <cellStyle name="Normal 3 242 2 7" xfId="24850" xr:uid="{1FB85107-5D35-4872-B3D2-BE619349FB43}"/>
    <cellStyle name="Normal 3 242 2 7 2" xfId="24851" xr:uid="{A73E75B1-68E0-4667-A82B-469034038A0D}"/>
    <cellStyle name="Normal 3 242 2 8" xfId="24852" xr:uid="{B93AF90D-C7C7-4D9C-9FF3-D4718B5DF809}"/>
    <cellStyle name="Normal 3 242 2_15NS" xfId="24853" xr:uid="{46882938-7AA2-4874-B24F-7A5A2992582C}"/>
    <cellStyle name="Normal 3 242 3" xfId="24854" xr:uid="{066F0FBB-1505-42FB-9AFC-931F7935387B}"/>
    <cellStyle name="Normal 3 242 3 2" xfId="24855" xr:uid="{9A9B69A7-F906-48CA-B4A2-1A69A3A9AC89}"/>
    <cellStyle name="Normal 3 242 3 2 2" xfId="24856" xr:uid="{FB77B4B0-E174-40C8-9C3E-7C1FC6C6532D}"/>
    <cellStyle name="Normal 3 242 3 2 2 2" xfId="24857" xr:uid="{D52BD599-93F1-440F-8E22-BC176C5D0A29}"/>
    <cellStyle name="Normal 3 242 3 2 3" xfId="24858" xr:uid="{3B331E3A-2091-45CD-926A-B43A756E18C2}"/>
    <cellStyle name="Normal 3 242 3 3" xfId="24859" xr:uid="{3E9770BB-86FA-4C18-9677-6EFE5B86F87B}"/>
    <cellStyle name="Normal 3 242 3 3 2" xfId="24860" xr:uid="{856413DC-F83C-43C6-A7D5-C3769FAA4EE1}"/>
    <cellStyle name="Normal 3 242 3 3 2 2" xfId="24861" xr:uid="{8E8AA2B8-6AA7-4983-9E64-8D16426432F1}"/>
    <cellStyle name="Normal 3 242 3 3 3" xfId="24862" xr:uid="{69DD2BC2-39DC-45D1-8CAC-7549883D2DEE}"/>
    <cellStyle name="Normal 3 242 3 4" xfId="24863" xr:uid="{16D08AF1-6671-4778-8F59-19C176CFC499}"/>
    <cellStyle name="Normal 3 242 3 4 2" xfId="24864" xr:uid="{EB5BB47F-96AB-4D43-9A01-019C39488832}"/>
    <cellStyle name="Normal 3 242 3 5" xfId="24865" xr:uid="{B0C909AC-D088-4521-81BE-F4C2AF2650D5}"/>
    <cellStyle name="Normal 3 242 4" xfId="24866" xr:uid="{8475F8D4-85A0-4A19-B787-7E8135C0D085}"/>
    <cellStyle name="Normal 3 242 4 2" xfId="24867" xr:uid="{89173F35-FC01-4BBA-AEB5-C432E329E57C}"/>
    <cellStyle name="Normal 3 242 4 2 2" xfId="24868" xr:uid="{5C9926C5-BC3D-4DE5-B925-ED38BB3253B6}"/>
    <cellStyle name="Normal 3 242 4 2 2 2" xfId="24869" xr:uid="{414AD6C5-3134-4120-ADE1-EB25DE1E21C3}"/>
    <cellStyle name="Normal 3 242 4 2 3" xfId="24870" xr:uid="{E7B538E8-9B03-438F-B000-6ED93605EB6A}"/>
    <cellStyle name="Normal 3 242 4 3" xfId="24871" xr:uid="{DEBA8305-207D-48D3-9866-EDC80ECABA8E}"/>
    <cellStyle name="Normal 3 242 4 3 2" xfId="24872" xr:uid="{310E7B06-68AC-49C9-9848-864E92A9CFD4}"/>
    <cellStyle name="Normal 3 242 4 3 2 2" xfId="24873" xr:uid="{FBF8ECEE-5620-4FAC-845D-CE4B5E8E07D7}"/>
    <cellStyle name="Normal 3 242 4 3 3" xfId="24874" xr:uid="{8EB30942-3D8E-44B2-ACAA-18D014DB0D9B}"/>
    <cellStyle name="Normal 3 242 4 4" xfId="24875" xr:uid="{B8D9C246-2E89-4F61-80D6-F9A3FD984435}"/>
    <cellStyle name="Normal 3 242 4 4 2" xfId="24876" xr:uid="{966D3C12-C486-4150-9747-7ABF576CE600}"/>
    <cellStyle name="Normal 3 242 4 5" xfId="24877" xr:uid="{C9B41EBD-5DE1-4090-8983-9DA53C898781}"/>
    <cellStyle name="Normal 3 242 5" xfId="24878" xr:uid="{45EC33F5-DB01-44CF-B3D9-C299129CF7D3}"/>
    <cellStyle name="Normal 3 242 5 2" xfId="24879" xr:uid="{76CAE484-5258-461E-9B24-6185CEDF3252}"/>
    <cellStyle name="Normal 3 242 5 2 2" xfId="24880" xr:uid="{159E66D6-AB78-4936-9B47-182994CD6376}"/>
    <cellStyle name="Normal 3 242 5 2 2 2" xfId="24881" xr:uid="{A321CE5F-1044-4E07-914A-BCC107ED6B2B}"/>
    <cellStyle name="Normal 3 242 5 2 3" xfId="24882" xr:uid="{E9762991-3B3B-4FFA-9E97-A98FC44C3868}"/>
    <cellStyle name="Normal 3 242 5 3" xfId="24883" xr:uid="{CEEF746C-7E2C-4F48-842A-A420CF866664}"/>
    <cellStyle name="Normal 3 242 5 3 2" xfId="24884" xr:uid="{4950F3D6-6A9D-47A8-8F56-274C5CB9559F}"/>
    <cellStyle name="Normal 3 242 5 3 2 2" xfId="24885" xr:uid="{549B46A5-D684-4F5B-9372-5C2447BE6022}"/>
    <cellStyle name="Normal 3 242 5 3 3" xfId="24886" xr:uid="{E49BB7F0-F683-4DA8-9741-538A58CF1449}"/>
    <cellStyle name="Normal 3 242 5 4" xfId="24887" xr:uid="{16D25A93-1543-4895-84E4-1D3B96566ACC}"/>
    <cellStyle name="Normal 3 242 5 4 2" xfId="24888" xr:uid="{4C8AE2BA-1D58-4FB0-9E7C-2DD056240181}"/>
    <cellStyle name="Normal 3 242 5 5" xfId="24889" xr:uid="{E4A4631E-3303-4462-BBB2-67C1D1E1A877}"/>
    <cellStyle name="Normal 3 242 6" xfId="24890" xr:uid="{87B95EEA-1DCC-41E6-8A22-AACE8827EBB6}"/>
    <cellStyle name="Normal 3 242 6 2" xfId="24891" xr:uid="{96DCB9CB-56A4-4D67-9531-4314DDCB6C78}"/>
    <cellStyle name="Normal 3 242 6 2 2" xfId="24892" xr:uid="{DFAC5A08-EC65-489B-B24C-8A8985926169}"/>
    <cellStyle name="Normal 3 242 6 3" xfId="24893" xr:uid="{3BA0403E-1B85-4E14-82AC-38BE7E457558}"/>
    <cellStyle name="Normal 3 242 7" xfId="24894" xr:uid="{C21E45BB-1419-4C1F-B500-8D08677AEEC3}"/>
    <cellStyle name="Normal 3 242 7 2" xfId="24895" xr:uid="{48D48872-3EBA-4319-9AF0-17A3B5BA5DBD}"/>
    <cellStyle name="Normal 3 242 7 2 2" xfId="24896" xr:uid="{F9483043-384F-4F86-B094-39432760957E}"/>
    <cellStyle name="Normal 3 242 7 3" xfId="24897" xr:uid="{8BAA689A-BF50-41AA-80BE-1D5BAAB4C1D6}"/>
    <cellStyle name="Normal 3 242 8" xfId="24898" xr:uid="{A48A2F7A-33FC-4658-BCD2-D34A2CD89434}"/>
    <cellStyle name="Normal 3 242 8 2" xfId="24899" xr:uid="{7110CB97-3642-4FC1-B3B8-7BB284D00489}"/>
    <cellStyle name="Normal 3 242 9" xfId="24900" xr:uid="{61B1811C-CE7A-4F99-9CA6-C80B70A5F2F3}"/>
    <cellStyle name="Normal 3 242_05DS" xfId="24901" xr:uid="{C08F4A38-DD5A-4A9E-961F-0277E8D9E21A}"/>
    <cellStyle name="Normal 3 243" xfId="24902" xr:uid="{1E081D6E-3590-4BD9-8BAF-811BCCCC1900}"/>
    <cellStyle name="Normal 3 243 2" xfId="24903" xr:uid="{FA960F93-3624-4CA4-AADD-E17FD6D5A76B}"/>
    <cellStyle name="Normal 3 243 2 2" xfId="24904" xr:uid="{7ED06031-00DE-44BC-BDA0-F009BCD1358E}"/>
    <cellStyle name="Normal 3 243 2 2 2" xfId="24905" xr:uid="{9F5BBAE2-C4D4-4180-BA46-FE5ECB089D8F}"/>
    <cellStyle name="Normal 3 243 2 2 2 2" xfId="24906" xr:uid="{56702CC4-DD99-497F-B210-01BD3823E6A2}"/>
    <cellStyle name="Normal 3 243 2 2 2 2 2" xfId="24907" xr:uid="{215EBD2F-B5A9-44B3-A673-CBFA9C6DCD25}"/>
    <cellStyle name="Normal 3 243 2 2 2 3" xfId="24908" xr:uid="{68740709-C740-42E4-827D-AFF18B724960}"/>
    <cellStyle name="Normal 3 243 2 2 3" xfId="24909" xr:uid="{F6344EA4-D0D4-4A76-950A-A725CBCC1B34}"/>
    <cellStyle name="Normal 3 243 2 2 3 2" xfId="24910" xr:uid="{4D432708-5C86-4A9E-AF26-BC384D52A622}"/>
    <cellStyle name="Normal 3 243 2 2 3 2 2" xfId="24911" xr:uid="{79A72436-7C19-43FA-96AD-913C895EF49F}"/>
    <cellStyle name="Normal 3 243 2 2 3 3" xfId="24912" xr:uid="{C7D09949-70A6-45B2-B3F0-8ABF702D9390}"/>
    <cellStyle name="Normal 3 243 2 2 4" xfId="24913" xr:uid="{A8BA7085-DF30-4B72-A3CB-30F3853F195D}"/>
    <cellStyle name="Normal 3 243 2 2 4 2" xfId="24914" xr:uid="{494D1B92-6353-4E2E-93EB-0545CC2FCACB}"/>
    <cellStyle name="Normal 3 243 2 2 5" xfId="24915" xr:uid="{45F37489-4913-42BE-99E7-C09F8F261945}"/>
    <cellStyle name="Normal 3 243 2 3" xfId="24916" xr:uid="{599A8E85-4FF3-4E00-B537-4E3AD2C04984}"/>
    <cellStyle name="Normal 3 243 2 3 2" xfId="24917" xr:uid="{76C2B6E4-01FE-460D-9BCD-BE6E48731441}"/>
    <cellStyle name="Normal 3 243 2 3 2 2" xfId="24918" xr:uid="{F56FFF48-4FFB-4718-8C78-17F04F0076F7}"/>
    <cellStyle name="Normal 3 243 2 3 2 2 2" xfId="24919" xr:uid="{54A60049-1CE1-48F5-BE37-FEF56242C8DB}"/>
    <cellStyle name="Normal 3 243 2 3 2 3" xfId="24920" xr:uid="{1B16CBCD-C84A-4A53-9DDF-EE98466891C4}"/>
    <cellStyle name="Normal 3 243 2 3 3" xfId="24921" xr:uid="{A83A9D64-29CF-4917-8CDD-22809FBBDD1B}"/>
    <cellStyle name="Normal 3 243 2 3 3 2" xfId="24922" xr:uid="{B4536241-259A-4196-85A4-1F75880F96DE}"/>
    <cellStyle name="Normal 3 243 2 3 3 2 2" xfId="24923" xr:uid="{D063F436-5D90-440C-88F3-B7ADBB219D33}"/>
    <cellStyle name="Normal 3 243 2 3 3 3" xfId="24924" xr:uid="{9164C23E-DD75-43F4-90BA-B7A14E4996E1}"/>
    <cellStyle name="Normal 3 243 2 3 4" xfId="24925" xr:uid="{BBD0CA0C-8CF3-4029-9671-31F9646A0D68}"/>
    <cellStyle name="Normal 3 243 2 3 4 2" xfId="24926" xr:uid="{9F263736-8478-42D3-9A6C-E31E155ACEA2}"/>
    <cellStyle name="Normal 3 243 2 3 5" xfId="24927" xr:uid="{A4FE0049-70FF-4807-AFDF-79167FD94562}"/>
    <cellStyle name="Normal 3 243 2 4" xfId="24928" xr:uid="{A161DAC1-39B7-4214-A7BB-BACC8844CE44}"/>
    <cellStyle name="Normal 3 243 2 4 2" xfId="24929" xr:uid="{79BA75F4-86FA-45B0-B18B-DD2548EDC014}"/>
    <cellStyle name="Normal 3 243 2 4 2 2" xfId="24930" xr:uid="{B006A94B-31D8-411D-9B20-2CEE4EAA039F}"/>
    <cellStyle name="Normal 3 243 2 4 2 2 2" xfId="24931" xr:uid="{F4D7AC5E-D08E-4B77-BD2E-B3489A7B76D2}"/>
    <cellStyle name="Normal 3 243 2 4 2 3" xfId="24932" xr:uid="{8A0CD0E8-9D4B-4D37-9656-4C4169696E1A}"/>
    <cellStyle name="Normal 3 243 2 4 3" xfId="24933" xr:uid="{22B09BEF-EA62-424D-A13C-9E3EAE392B41}"/>
    <cellStyle name="Normal 3 243 2 4 3 2" xfId="24934" xr:uid="{9F9FFA9F-A91B-441A-A644-727169EE46F2}"/>
    <cellStyle name="Normal 3 243 2 4 3 2 2" xfId="24935" xr:uid="{A923CB76-8F69-416E-83CE-67461427271C}"/>
    <cellStyle name="Normal 3 243 2 4 3 3" xfId="24936" xr:uid="{83330094-3FDE-4B7F-8CCA-ACC921EE1E8A}"/>
    <cellStyle name="Normal 3 243 2 4 4" xfId="24937" xr:uid="{3F8FDFBA-9B5D-45CE-8C13-C78B3C944EFC}"/>
    <cellStyle name="Normal 3 243 2 4 4 2" xfId="24938" xr:uid="{C03A5A2B-43A9-4E0B-A577-90ABCD653458}"/>
    <cellStyle name="Normal 3 243 2 4 5" xfId="24939" xr:uid="{CDF41F85-AE54-4110-9B57-DF7E0DE96B33}"/>
    <cellStyle name="Normal 3 243 2 5" xfId="24940" xr:uid="{FA2945A0-3C45-401E-B5A1-71AD87BE5333}"/>
    <cellStyle name="Normal 3 243 2 5 2" xfId="24941" xr:uid="{B66B0F20-86B2-4F21-BB76-D869F4B2B164}"/>
    <cellStyle name="Normal 3 243 2 5 2 2" xfId="24942" xr:uid="{E7EB89AA-7762-465C-8C60-6BAF5E5557EC}"/>
    <cellStyle name="Normal 3 243 2 5 3" xfId="24943" xr:uid="{E11E5C55-4C3A-4C36-84DF-53F34D33EE18}"/>
    <cellStyle name="Normal 3 243 2 6" xfId="24944" xr:uid="{832CC4AB-6893-4B2E-8A94-9B00D259D46E}"/>
    <cellStyle name="Normal 3 243 2 6 2" xfId="24945" xr:uid="{C5DB49A8-0D27-4177-90F5-99B36EA3F563}"/>
    <cellStyle name="Normal 3 243 2 6 2 2" xfId="24946" xr:uid="{AEF3F054-8A5C-4092-98ED-F368E398114E}"/>
    <cellStyle name="Normal 3 243 2 6 3" xfId="24947" xr:uid="{EC3E0E09-21CA-44E1-9649-8FFB1DCBE3FE}"/>
    <cellStyle name="Normal 3 243 2 7" xfId="24948" xr:uid="{D046CF7C-E3AF-4E81-8096-57BF0F259879}"/>
    <cellStyle name="Normal 3 243 2 7 2" xfId="24949" xr:uid="{4FB5A8F7-D296-4586-9015-EC927545D893}"/>
    <cellStyle name="Normal 3 243 2 8" xfId="24950" xr:uid="{76D5CEDC-B836-4E6F-9507-682823BDBBBC}"/>
    <cellStyle name="Normal 3 243 2_15NS" xfId="24951" xr:uid="{2A834582-EC4C-4AAA-AF15-E9D2F73B869F}"/>
    <cellStyle name="Normal 3 243 3" xfId="24952" xr:uid="{5FD38F28-1D32-4E2A-8068-56F225B8C61C}"/>
    <cellStyle name="Normal 3 243 3 2" xfId="24953" xr:uid="{F07278EB-D92A-4C89-983B-61EB164E0C1D}"/>
    <cellStyle name="Normal 3 243 3 2 2" xfId="24954" xr:uid="{71F02441-F978-4558-9997-06B3D494DEB7}"/>
    <cellStyle name="Normal 3 243 3 2 2 2" xfId="24955" xr:uid="{8E834986-220B-48C5-B266-FD942C8E38D3}"/>
    <cellStyle name="Normal 3 243 3 2 3" xfId="24956" xr:uid="{D2F4BC50-A2C0-4C16-ADD3-E156B88E80A3}"/>
    <cellStyle name="Normal 3 243 3 3" xfId="24957" xr:uid="{AB44454A-378E-44D0-B621-F1D249C2C5EA}"/>
    <cellStyle name="Normal 3 243 3 3 2" xfId="24958" xr:uid="{A8B04B4A-D02E-43D1-8264-144582101943}"/>
    <cellStyle name="Normal 3 243 3 3 2 2" xfId="24959" xr:uid="{948E64DF-2D8A-4FDD-858A-A3F9A8257043}"/>
    <cellStyle name="Normal 3 243 3 3 3" xfId="24960" xr:uid="{B947429A-47FA-4EB6-BA6B-8AD82FA3C6CE}"/>
    <cellStyle name="Normal 3 243 3 4" xfId="24961" xr:uid="{49A85FB1-FC36-4E24-A9AF-063593B3E52A}"/>
    <cellStyle name="Normal 3 243 3 4 2" xfId="24962" xr:uid="{A4F67481-DF30-455C-8ECF-B65826F0F31D}"/>
    <cellStyle name="Normal 3 243 3 5" xfId="24963" xr:uid="{58B9EA73-339C-4EEA-A8E5-A064CEB4B669}"/>
    <cellStyle name="Normal 3 243 4" xfId="24964" xr:uid="{AE462360-E070-455A-9EDD-CC1B5672750B}"/>
    <cellStyle name="Normal 3 243 4 2" xfId="24965" xr:uid="{5D810A5D-CCA7-41E5-8C0B-F5C77A400381}"/>
    <cellStyle name="Normal 3 243 4 2 2" xfId="24966" xr:uid="{6598A3BB-EDD1-4F3A-ABE0-926150DD978C}"/>
    <cellStyle name="Normal 3 243 4 2 2 2" xfId="24967" xr:uid="{002EC6CF-3A86-49A3-8D82-3598CC25BF0B}"/>
    <cellStyle name="Normal 3 243 4 2 3" xfId="24968" xr:uid="{9DAB78DD-646A-4822-8022-D5DA65DED10B}"/>
    <cellStyle name="Normal 3 243 4 3" xfId="24969" xr:uid="{F811FB5C-1A95-4A84-905B-A8CD9F433522}"/>
    <cellStyle name="Normal 3 243 4 3 2" xfId="24970" xr:uid="{26297ADF-C0D4-47CB-AD99-B1582F4C057A}"/>
    <cellStyle name="Normal 3 243 4 3 2 2" xfId="24971" xr:uid="{7D4B40C2-833B-4F1D-8DCF-FD6B1E428575}"/>
    <cellStyle name="Normal 3 243 4 3 3" xfId="24972" xr:uid="{9AB87320-1F17-4469-9AA6-D8DE01782082}"/>
    <cellStyle name="Normal 3 243 4 4" xfId="24973" xr:uid="{73A67A1B-8D09-4150-90D3-8018B1D0BF3F}"/>
    <cellStyle name="Normal 3 243 4 4 2" xfId="24974" xr:uid="{0BC49517-9FB8-42F4-9D01-073EFB553A2C}"/>
    <cellStyle name="Normal 3 243 4 5" xfId="24975" xr:uid="{5D455AC1-4315-4326-98D8-9E12D165F655}"/>
    <cellStyle name="Normal 3 243 5" xfId="24976" xr:uid="{44B6ADBE-AE93-4D33-AAC4-9DBF1DF2D4F3}"/>
    <cellStyle name="Normal 3 243 5 2" xfId="24977" xr:uid="{E6975453-7285-4FC7-921F-D06E08550498}"/>
    <cellStyle name="Normal 3 243 5 2 2" xfId="24978" xr:uid="{25B85699-21BA-4072-9075-A305A0FF3D43}"/>
    <cellStyle name="Normal 3 243 5 2 2 2" xfId="24979" xr:uid="{A58D0459-F561-45F0-A745-C8493B174270}"/>
    <cellStyle name="Normal 3 243 5 2 3" xfId="24980" xr:uid="{F4399ADF-5678-4AB8-891B-8C065719AB29}"/>
    <cellStyle name="Normal 3 243 5 3" xfId="24981" xr:uid="{CF9E1E96-E892-42A7-A74A-9F0778815029}"/>
    <cellStyle name="Normal 3 243 5 3 2" xfId="24982" xr:uid="{138B8957-A682-443E-968E-E7903680CDFD}"/>
    <cellStyle name="Normal 3 243 5 3 2 2" xfId="24983" xr:uid="{EC769D1C-3351-494B-A605-EE028FA5C21B}"/>
    <cellStyle name="Normal 3 243 5 3 3" xfId="24984" xr:uid="{AE5B18F7-D6C0-4AD3-A7CE-F8C5567674B1}"/>
    <cellStyle name="Normal 3 243 5 4" xfId="24985" xr:uid="{11F34830-4852-41B5-A067-1698CA9DA194}"/>
    <cellStyle name="Normal 3 243 5 4 2" xfId="24986" xr:uid="{218AD980-749A-4767-8560-9B2C222AE913}"/>
    <cellStyle name="Normal 3 243 5 5" xfId="24987" xr:uid="{3710A589-486E-4943-A437-B4CAF8172C65}"/>
    <cellStyle name="Normal 3 243 6" xfId="24988" xr:uid="{A74678CE-D030-4669-AE93-038DDE0A6823}"/>
    <cellStyle name="Normal 3 243 6 2" xfId="24989" xr:uid="{8687DC37-E32A-47EB-BA50-045ECE7C2CF2}"/>
    <cellStyle name="Normal 3 243 6 2 2" xfId="24990" xr:uid="{D26F5D62-AB58-4C2D-BE80-4E63C8429BF6}"/>
    <cellStyle name="Normal 3 243 6 3" xfId="24991" xr:uid="{53413A86-9F70-4B32-AB1B-695118CF0925}"/>
    <cellStyle name="Normal 3 243 7" xfId="24992" xr:uid="{352354F5-04A6-4361-B16B-CBEAF7F3206D}"/>
    <cellStyle name="Normal 3 243 7 2" xfId="24993" xr:uid="{3726B4B6-417B-4B55-8DF6-8CEF0CDC8B42}"/>
    <cellStyle name="Normal 3 243 7 2 2" xfId="24994" xr:uid="{42EAB16F-1414-4F6D-B4E6-E08C29B3BB90}"/>
    <cellStyle name="Normal 3 243 7 3" xfId="24995" xr:uid="{E974EC69-3CE7-4F17-9D31-7957811DC80E}"/>
    <cellStyle name="Normal 3 243 8" xfId="24996" xr:uid="{5ECA6F36-08F5-4354-AA43-9123F50BB820}"/>
    <cellStyle name="Normal 3 243 8 2" xfId="24997" xr:uid="{2FA9D772-BAF5-43A6-8DF9-F07ED82A26B9}"/>
    <cellStyle name="Normal 3 243 9" xfId="24998" xr:uid="{3F19A4C7-E76F-4FD6-8FBF-6BD985ADD515}"/>
    <cellStyle name="Normal 3 243_05DS" xfId="24999" xr:uid="{DD3A7D08-1B02-453C-8AA1-23259C1B5BD8}"/>
    <cellStyle name="Normal 3 244" xfId="25000" xr:uid="{3A1E4FC7-AB5E-4023-90AC-86782742DCD8}"/>
    <cellStyle name="Normal 3 244 2" xfId="25001" xr:uid="{377F46CF-D633-4E92-8D4C-37C8F0CF151F}"/>
    <cellStyle name="Normal 3 244 2 2" xfId="25002" xr:uid="{ACC9B6D8-B76D-4D74-8E10-268ECF8BF398}"/>
    <cellStyle name="Normal 3 244 2 2 2" xfId="25003" xr:uid="{0C9F5F73-2870-414D-BE3E-02B4B198C00E}"/>
    <cellStyle name="Normal 3 244 2 2 2 2" xfId="25004" xr:uid="{15C31E52-680D-4C92-8017-5F748FC34ACE}"/>
    <cellStyle name="Normal 3 244 2 2 2 2 2" xfId="25005" xr:uid="{0A966DAB-39E2-45B2-BEC5-0D3DF3F6596D}"/>
    <cellStyle name="Normal 3 244 2 2 2 3" xfId="25006" xr:uid="{2F3AEA4A-6C51-4479-95EE-B8DDB939F26E}"/>
    <cellStyle name="Normal 3 244 2 2 3" xfId="25007" xr:uid="{263E347B-787F-4A61-8D8F-1CD0D6DDE0E3}"/>
    <cellStyle name="Normal 3 244 2 2 3 2" xfId="25008" xr:uid="{5E0412AC-7FB1-4253-836C-78A12FF26040}"/>
    <cellStyle name="Normal 3 244 2 2 3 2 2" xfId="25009" xr:uid="{68F22FCA-FCB3-4D68-BEAF-901BFBF91FD3}"/>
    <cellStyle name="Normal 3 244 2 2 3 3" xfId="25010" xr:uid="{859A17E0-96CB-43D1-97AF-CD1EA86F94AC}"/>
    <cellStyle name="Normal 3 244 2 2 4" xfId="25011" xr:uid="{90DCB328-E35E-437C-B0BB-C81E1068E860}"/>
    <cellStyle name="Normal 3 244 2 2 4 2" xfId="25012" xr:uid="{D0FD2D29-FB1D-47FB-8795-52B0698082E7}"/>
    <cellStyle name="Normal 3 244 2 2 5" xfId="25013" xr:uid="{EFD37B1C-E90D-4B54-A03E-0A3CE23B8254}"/>
    <cellStyle name="Normal 3 244 2 3" xfId="25014" xr:uid="{7236DFA3-F08E-49C5-81A3-3DB8CA648C67}"/>
    <cellStyle name="Normal 3 244 2 3 2" xfId="25015" xr:uid="{D610A1B9-B0EC-49DD-9A3D-72420DBEC961}"/>
    <cellStyle name="Normal 3 244 2 3 2 2" xfId="25016" xr:uid="{A462AD3D-E67B-4A7D-901A-235CBC2ECC3F}"/>
    <cellStyle name="Normal 3 244 2 3 2 2 2" xfId="25017" xr:uid="{7CBC7DD6-2880-4E74-97C1-BA3ACD63BC3A}"/>
    <cellStyle name="Normal 3 244 2 3 2 3" xfId="25018" xr:uid="{7504CFC5-EB16-44E0-9850-8A5C02851238}"/>
    <cellStyle name="Normal 3 244 2 3 3" xfId="25019" xr:uid="{D9F0EA1D-E3C3-4A7B-8925-DB261690EF7A}"/>
    <cellStyle name="Normal 3 244 2 3 3 2" xfId="25020" xr:uid="{5ADD4764-DC9C-4EF7-B03B-F52273FD7BF0}"/>
    <cellStyle name="Normal 3 244 2 3 3 2 2" xfId="25021" xr:uid="{3957CD7C-8E7B-43B1-86DD-829E84F34079}"/>
    <cellStyle name="Normal 3 244 2 3 3 3" xfId="25022" xr:uid="{83C14BD3-815F-424C-ADB7-8FCAC82CFC89}"/>
    <cellStyle name="Normal 3 244 2 3 4" xfId="25023" xr:uid="{0C8D1AC0-748F-4986-BCC7-ECDEF62971E3}"/>
    <cellStyle name="Normal 3 244 2 3 4 2" xfId="25024" xr:uid="{F245AF04-FC7D-4DE4-A9A3-30BB7127706B}"/>
    <cellStyle name="Normal 3 244 2 3 5" xfId="25025" xr:uid="{849AAD44-53CA-4CC3-8906-EF12A89DDD84}"/>
    <cellStyle name="Normal 3 244 2 4" xfId="25026" xr:uid="{BA98F000-B400-4011-8A07-BAA07A3A41B7}"/>
    <cellStyle name="Normal 3 244 2 4 2" xfId="25027" xr:uid="{EB6DCBB0-7B96-4D4E-8302-9CA867754E5A}"/>
    <cellStyle name="Normal 3 244 2 4 2 2" xfId="25028" xr:uid="{C5633867-80C6-4651-823D-165F4C8892EE}"/>
    <cellStyle name="Normal 3 244 2 4 2 2 2" xfId="25029" xr:uid="{1013A555-F860-4501-B3A2-CDC2843487DC}"/>
    <cellStyle name="Normal 3 244 2 4 2 3" xfId="25030" xr:uid="{F0783055-1CC9-4B62-AAEB-03D1E324DE92}"/>
    <cellStyle name="Normal 3 244 2 4 3" xfId="25031" xr:uid="{721C787C-5937-4CA4-99E2-1972E21A6430}"/>
    <cellStyle name="Normal 3 244 2 4 3 2" xfId="25032" xr:uid="{D93E18DB-CADA-4376-9522-CB1B011FCF11}"/>
    <cellStyle name="Normal 3 244 2 4 3 2 2" xfId="25033" xr:uid="{7110E4CF-BF47-47C7-9068-4F9639B9001E}"/>
    <cellStyle name="Normal 3 244 2 4 3 3" xfId="25034" xr:uid="{E601EFCA-E481-4D71-935D-E0CF6163968C}"/>
    <cellStyle name="Normal 3 244 2 4 4" xfId="25035" xr:uid="{A03DF2A0-5C90-4F36-B3E7-2D143961835D}"/>
    <cellStyle name="Normal 3 244 2 4 4 2" xfId="25036" xr:uid="{A580180B-C875-48A3-9A58-47D07907844F}"/>
    <cellStyle name="Normal 3 244 2 4 5" xfId="25037" xr:uid="{6A685E17-1CC7-4403-B3F1-8EEE7F144C35}"/>
    <cellStyle name="Normal 3 244 2 5" xfId="25038" xr:uid="{D17F6DD7-3590-4B8E-841F-E2C069E65459}"/>
    <cellStyle name="Normal 3 244 2 5 2" xfId="25039" xr:uid="{EA62F27A-C2F9-4D40-A383-537FDE898888}"/>
    <cellStyle name="Normal 3 244 2 5 2 2" xfId="25040" xr:uid="{3E3731D1-D5C3-45D9-8303-706ED56669FE}"/>
    <cellStyle name="Normal 3 244 2 5 3" xfId="25041" xr:uid="{D16E742F-7ADF-4A69-AF10-AE6F12293C49}"/>
    <cellStyle name="Normal 3 244 2 6" xfId="25042" xr:uid="{CA0ABE6F-76A4-4F86-BE86-2B08DE75E871}"/>
    <cellStyle name="Normal 3 244 2 6 2" xfId="25043" xr:uid="{6E7FA410-559A-4092-BC1E-8668B122A748}"/>
    <cellStyle name="Normal 3 244 2 6 2 2" xfId="25044" xr:uid="{70AC1BAF-1EBE-4A06-9ECC-BB98D5A27C02}"/>
    <cellStyle name="Normal 3 244 2 6 3" xfId="25045" xr:uid="{5E72F3BE-53C4-4BE1-A1E5-DC25B6B1B0C0}"/>
    <cellStyle name="Normal 3 244 2 7" xfId="25046" xr:uid="{755C2ABA-269F-4292-8E6B-9E910AA3F46B}"/>
    <cellStyle name="Normal 3 244 2 7 2" xfId="25047" xr:uid="{5D2A4893-9DA3-4735-B9EF-1ED5B551BEFA}"/>
    <cellStyle name="Normal 3 244 2 8" xfId="25048" xr:uid="{E52403AA-9AF5-4207-B8D1-8FFD17EC0573}"/>
    <cellStyle name="Normal 3 244 2_15NS" xfId="25049" xr:uid="{F9006E17-8186-49BA-A5B6-6B09EC31B671}"/>
    <cellStyle name="Normal 3 244 3" xfId="25050" xr:uid="{28174D8D-733D-4AB1-847F-50695903A3C3}"/>
    <cellStyle name="Normal 3 244 3 2" xfId="25051" xr:uid="{93A65060-C702-433E-8252-223B61F6FE66}"/>
    <cellStyle name="Normal 3 244 3 2 2" xfId="25052" xr:uid="{5A92A57B-4EDC-484F-8817-EC228CBBAFC6}"/>
    <cellStyle name="Normal 3 244 3 2 2 2" xfId="25053" xr:uid="{32B068B4-E37B-4807-A5BB-39E45C8718FA}"/>
    <cellStyle name="Normal 3 244 3 2 3" xfId="25054" xr:uid="{A9AC6250-3628-4D2D-83E2-DAA9DCA60129}"/>
    <cellStyle name="Normal 3 244 3 3" xfId="25055" xr:uid="{E76EAE03-F71D-47DE-9652-03790FC83E52}"/>
    <cellStyle name="Normal 3 244 3 3 2" xfId="25056" xr:uid="{AC0C0135-855B-479D-B6FB-1932C0470DAF}"/>
    <cellStyle name="Normal 3 244 3 3 2 2" xfId="25057" xr:uid="{26E7B78C-71D2-4A9B-A5BE-FF4E29622386}"/>
    <cellStyle name="Normal 3 244 3 3 3" xfId="25058" xr:uid="{09BC748E-9F2C-4C4B-820A-7CC3C67C5621}"/>
    <cellStyle name="Normal 3 244 3 4" xfId="25059" xr:uid="{416710E0-08C5-4028-BCD9-1CBD4557C911}"/>
    <cellStyle name="Normal 3 244 3 4 2" xfId="25060" xr:uid="{F45D7115-06E1-4D47-923A-9AE89B923F6C}"/>
    <cellStyle name="Normal 3 244 3 5" xfId="25061" xr:uid="{AA6DAC21-E180-4B3B-BBDA-0EACC9355797}"/>
    <cellStyle name="Normal 3 244 4" xfId="25062" xr:uid="{1BB77AD5-D976-4BFA-981E-A95A350BD60C}"/>
    <cellStyle name="Normal 3 244 4 2" xfId="25063" xr:uid="{A15D8F66-55D1-4686-8CDF-B05536F8C15C}"/>
    <cellStyle name="Normal 3 244 4 2 2" xfId="25064" xr:uid="{E93EE06D-BE94-48F0-B10F-ABF14D397AF4}"/>
    <cellStyle name="Normal 3 244 4 2 2 2" xfId="25065" xr:uid="{267D6AE0-F6B4-446D-BABE-5EC68F2CBBCB}"/>
    <cellStyle name="Normal 3 244 4 2 3" xfId="25066" xr:uid="{6110D224-DA58-4E58-AD93-D0AC12E8A2F6}"/>
    <cellStyle name="Normal 3 244 4 3" xfId="25067" xr:uid="{E4F8E309-B44C-49BE-9797-38399CEBD4B1}"/>
    <cellStyle name="Normal 3 244 4 3 2" xfId="25068" xr:uid="{1052AC9D-E1BD-4353-8F74-66DBDF9869CC}"/>
    <cellStyle name="Normal 3 244 4 3 2 2" xfId="25069" xr:uid="{747F294C-9D50-4681-9BAF-CC958516C6A5}"/>
    <cellStyle name="Normal 3 244 4 3 3" xfId="25070" xr:uid="{1E2A0B9D-4BC6-41BC-B75B-ACD7A6158B01}"/>
    <cellStyle name="Normal 3 244 4 4" xfId="25071" xr:uid="{BE0C5FDE-AC13-491C-A569-758A4332E05E}"/>
    <cellStyle name="Normal 3 244 4 4 2" xfId="25072" xr:uid="{ADB439CB-74EC-486E-A0E3-F461577EB0B2}"/>
    <cellStyle name="Normal 3 244 4 5" xfId="25073" xr:uid="{19215CFC-5936-407C-B323-1C06ACF73B9A}"/>
    <cellStyle name="Normal 3 244 5" xfId="25074" xr:uid="{00E4185F-EE68-4B18-95FA-90FBDFC5B3AA}"/>
    <cellStyle name="Normal 3 244 5 2" xfId="25075" xr:uid="{8C5DB265-0915-4D5F-A10D-E5A28EE396D7}"/>
    <cellStyle name="Normal 3 244 5 2 2" xfId="25076" xr:uid="{4F75152F-10B1-4CD8-A2AF-4D3A2AD1C7FF}"/>
    <cellStyle name="Normal 3 244 5 2 2 2" xfId="25077" xr:uid="{90F3E928-26DC-4F28-B3F5-A5E4B4EC295C}"/>
    <cellStyle name="Normal 3 244 5 2 3" xfId="25078" xr:uid="{F49FB87F-AAC0-4C18-907F-148C4A891277}"/>
    <cellStyle name="Normal 3 244 5 3" xfId="25079" xr:uid="{60D6A6F4-D87D-4CB6-90F6-B67A7F52C1C3}"/>
    <cellStyle name="Normal 3 244 5 3 2" xfId="25080" xr:uid="{386122F0-B06A-4574-B0B0-223BDF6581DE}"/>
    <cellStyle name="Normal 3 244 5 3 2 2" xfId="25081" xr:uid="{7840DCEF-D987-48BD-9089-C1F7734D38D8}"/>
    <cellStyle name="Normal 3 244 5 3 3" xfId="25082" xr:uid="{9B3BFC27-DDFF-4319-B77A-E12D7D1F5FA9}"/>
    <cellStyle name="Normal 3 244 5 4" xfId="25083" xr:uid="{5B2E1ED2-7ADE-4FE4-99D1-723A2FFDD071}"/>
    <cellStyle name="Normal 3 244 5 4 2" xfId="25084" xr:uid="{51E33494-0D80-44E8-877E-94CC16E81B01}"/>
    <cellStyle name="Normal 3 244 5 5" xfId="25085" xr:uid="{B484C55D-04B7-47C7-8034-359F68801FC4}"/>
    <cellStyle name="Normal 3 244 6" xfId="25086" xr:uid="{97C170EA-4746-42F8-92B1-37CBA2259E98}"/>
    <cellStyle name="Normal 3 244 6 2" xfId="25087" xr:uid="{D12E1398-2AEF-485B-BD1F-E60012AE37F1}"/>
    <cellStyle name="Normal 3 244 6 2 2" xfId="25088" xr:uid="{83728A91-D898-4492-B575-3BA7026E7700}"/>
    <cellStyle name="Normal 3 244 6 3" xfId="25089" xr:uid="{0F952EC6-F188-4D94-A368-FDBD77069A35}"/>
    <cellStyle name="Normal 3 244 7" xfId="25090" xr:uid="{62B92951-095B-4294-8683-24C4504C493F}"/>
    <cellStyle name="Normal 3 244 7 2" xfId="25091" xr:uid="{C9E981A6-B7F4-4F04-AAD5-4BFC822BBFE1}"/>
    <cellStyle name="Normal 3 244 7 2 2" xfId="25092" xr:uid="{6DC1F329-BF1F-4701-AF2C-E8DA4B921ABD}"/>
    <cellStyle name="Normal 3 244 7 3" xfId="25093" xr:uid="{E01DC529-4A03-493B-8DCF-228712EDB25F}"/>
    <cellStyle name="Normal 3 244 8" xfId="25094" xr:uid="{692729D4-98CA-4F84-8648-F4949A554B46}"/>
    <cellStyle name="Normal 3 244 8 2" xfId="25095" xr:uid="{B0198F4B-1F6B-4C34-B482-B6F01902CF13}"/>
    <cellStyle name="Normal 3 244 9" xfId="25096" xr:uid="{1E310F7B-FA35-4DAF-B960-2D2AA6C191A2}"/>
    <cellStyle name="Normal 3 244_05DS" xfId="25097" xr:uid="{5B398D9C-F75C-4BD0-80A5-F3F0870772CC}"/>
    <cellStyle name="Normal 3 245" xfId="25098" xr:uid="{0C5ED600-C90D-4B31-B805-0FFD29E8CC12}"/>
    <cellStyle name="Normal 3 245 2" xfId="25099" xr:uid="{99F0B31A-1F91-4FD2-A0DD-973E86D74CBE}"/>
    <cellStyle name="Normal 3 245 2 2" xfId="25100" xr:uid="{FFBD71C8-05D9-49BF-9F4F-6DA586B3E5BB}"/>
    <cellStyle name="Normal 3 245 2 2 2" xfId="25101" xr:uid="{BF34E14F-7136-435D-9BEE-E8DF553E9B5D}"/>
    <cellStyle name="Normal 3 245 2 2 2 2" xfId="25102" xr:uid="{E9C8BBD5-45CF-4332-BABE-2D72B4B9ECF1}"/>
    <cellStyle name="Normal 3 245 2 2 2 2 2" xfId="25103" xr:uid="{9244DE79-9E55-45DA-B179-B99BB253CDE9}"/>
    <cellStyle name="Normal 3 245 2 2 2 3" xfId="25104" xr:uid="{9937C92E-2626-41D5-9D35-28B2C3144EDC}"/>
    <cellStyle name="Normal 3 245 2 2 3" xfId="25105" xr:uid="{124CF9D5-32EB-4BC6-AAF9-BA157A1F4774}"/>
    <cellStyle name="Normal 3 245 2 2 3 2" xfId="25106" xr:uid="{FB8A2EC0-7C3F-4316-89BA-329F31F25822}"/>
    <cellStyle name="Normal 3 245 2 2 3 2 2" xfId="25107" xr:uid="{28BF160C-D997-4580-A804-1A22094A1783}"/>
    <cellStyle name="Normal 3 245 2 2 3 3" xfId="25108" xr:uid="{AB608B00-9882-4675-B2A4-8A38EA028E83}"/>
    <cellStyle name="Normal 3 245 2 2 4" xfId="25109" xr:uid="{F4B9464C-4780-44D6-8F30-78DC391B54AE}"/>
    <cellStyle name="Normal 3 245 2 2 4 2" xfId="25110" xr:uid="{AC5E32FA-609F-4855-A9EB-F91872DD204A}"/>
    <cellStyle name="Normal 3 245 2 2 5" xfId="25111" xr:uid="{9FA42492-3971-4E21-8B92-EF7503D69112}"/>
    <cellStyle name="Normal 3 245 2 3" xfId="25112" xr:uid="{064683EF-A209-47B1-AC94-A3F7B3604F31}"/>
    <cellStyle name="Normal 3 245 2 3 2" xfId="25113" xr:uid="{ED812796-66F9-4D70-88A5-75A32A89A6B8}"/>
    <cellStyle name="Normal 3 245 2 3 2 2" xfId="25114" xr:uid="{0C229703-0F36-41F1-813E-49FEBBAB384C}"/>
    <cellStyle name="Normal 3 245 2 3 2 2 2" xfId="25115" xr:uid="{34DAB38C-F9A8-40A1-84CE-F438E2748022}"/>
    <cellStyle name="Normal 3 245 2 3 2 3" xfId="25116" xr:uid="{6E63833B-9A48-406E-B940-9CCB61E98632}"/>
    <cellStyle name="Normal 3 245 2 3 3" xfId="25117" xr:uid="{D5E3633D-0D52-464B-B441-CED830CE1E2A}"/>
    <cellStyle name="Normal 3 245 2 3 3 2" xfId="25118" xr:uid="{E3149E3E-E137-450E-A7FD-4CB5EAF5294C}"/>
    <cellStyle name="Normal 3 245 2 3 3 2 2" xfId="25119" xr:uid="{FCAC190C-F422-47B0-BE10-D42FFC1BDBB1}"/>
    <cellStyle name="Normal 3 245 2 3 3 3" xfId="25120" xr:uid="{13AD4D4F-902A-4A58-ADA9-0791AAAC260E}"/>
    <cellStyle name="Normal 3 245 2 3 4" xfId="25121" xr:uid="{42646F0C-9BAD-48FF-8FB6-13075DCF5AAA}"/>
    <cellStyle name="Normal 3 245 2 3 4 2" xfId="25122" xr:uid="{8C1CAEB1-719C-4502-AD81-E3838E45A64B}"/>
    <cellStyle name="Normal 3 245 2 3 5" xfId="25123" xr:uid="{D7288EA9-403E-47E7-9F8A-C474702F26FC}"/>
    <cellStyle name="Normal 3 245 2 4" xfId="25124" xr:uid="{C5604F25-A6F8-4046-AE3E-4C6688878A0F}"/>
    <cellStyle name="Normal 3 245 2 4 2" xfId="25125" xr:uid="{C5F6A12F-D100-42F1-9FDA-67FE48AF4547}"/>
    <cellStyle name="Normal 3 245 2 4 2 2" xfId="25126" xr:uid="{45AADB76-7070-4AC0-AA96-1A9D9D3F43B5}"/>
    <cellStyle name="Normal 3 245 2 4 2 2 2" xfId="25127" xr:uid="{EADD6F1F-8B72-430F-B0BD-E45908CE77E6}"/>
    <cellStyle name="Normal 3 245 2 4 2 3" xfId="25128" xr:uid="{CF472AB3-2ED3-4728-B01A-5FD277EEAA19}"/>
    <cellStyle name="Normal 3 245 2 4 3" xfId="25129" xr:uid="{2E97904F-B42B-4772-9227-5DE1A1B71267}"/>
    <cellStyle name="Normal 3 245 2 4 3 2" xfId="25130" xr:uid="{56FDED21-7EE7-44BD-801A-26C97649E8A9}"/>
    <cellStyle name="Normal 3 245 2 4 3 2 2" xfId="25131" xr:uid="{C478FA0E-9B62-46C9-A2BC-F81C4D00E5B7}"/>
    <cellStyle name="Normal 3 245 2 4 3 3" xfId="25132" xr:uid="{77D0AEEA-EE06-4B03-BD0B-7284444EAC2F}"/>
    <cellStyle name="Normal 3 245 2 4 4" xfId="25133" xr:uid="{FD0F99DE-798A-436F-8302-3E921AEA3494}"/>
    <cellStyle name="Normal 3 245 2 4 4 2" xfId="25134" xr:uid="{BD331CAB-9C36-4D34-9716-8F5403B0AC6D}"/>
    <cellStyle name="Normal 3 245 2 4 5" xfId="25135" xr:uid="{D8F85945-2934-4979-B1D2-880231D7E2E9}"/>
    <cellStyle name="Normal 3 245 2 5" xfId="25136" xr:uid="{8FA796FE-4D95-481F-81BC-99FA27633F52}"/>
    <cellStyle name="Normal 3 245 2 5 2" xfId="25137" xr:uid="{A1B2F54A-7A86-4968-84CD-4F6818FBD35D}"/>
    <cellStyle name="Normal 3 245 2 5 2 2" xfId="25138" xr:uid="{9C05F685-D3BC-4B7C-A7E0-2D5026DB3F7D}"/>
    <cellStyle name="Normal 3 245 2 5 3" xfId="25139" xr:uid="{64545B97-9457-49AD-8AA9-1562A7A68CFC}"/>
    <cellStyle name="Normal 3 245 2 6" xfId="25140" xr:uid="{E21A0C37-FBAB-44F2-8B84-4086F3B945CB}"/>
    <cellStyle name="Normal 3 245 2 6 2" xfId="25141" xr:uid="{8D074AD5-C4EF-4A38-BDCE-199D3AB77F6A}"/>
    <cellStyle name="Normal 3 245 2 6 2 2" xfId="25142" xr:uid="{2D5799BA-C7C4-4DCE-BEAF-F0068A9469D2}"/>
    <cellStyle name="Normal 3 245 2 6 3" xfId="25143" xr:uid="{DDF2E45A-AA83-42D2-878E-5E3ECA835F9D}"/>
    <cellStyle name="Normal 3 245 2 7" xfId="25144" xr:uid="{8AC8B52B-4826-4257-8A48-53EBC782B937}"/>
    <cellStyle name="Normal 3 245 2 7 2" xfId="25145" xr:uid="{A4F3E689-35DD-41FA-A4B2-A3F1E337B739}"/>
    <cellStyle name="Normal 3 245 2 8" xfId="25146" xr:uid="{ED4FE66A-863D-437B-813C-B84511854F8B}"/>
    <cellStyle name="Normal 3 245 2_15NS" xfId="25147" xr:uid="{BDCD0ABC-6CDF-4BD7-9F93-5DAD3F400425}"/>
    <cellStyle name="Normal 3 245 3" xfId="25148" xr:uid="{31BF58A0-D935-430D-A0D8-98B642E3F1F8}"/>
    <cellStyle name="Normal 3 245 3 2" xfId="25149" xr:uid="{DC74D4A0-5FCF-42B6-82B3-8618BEE29DCB}"/>
    <cellStyle name="Normal 3 245 3 2 2" xfId="25150" xr:uid="{2F894678-FA48-4ADF-88D8-2A3310997E84}"/>
    <cellStyle name="Normal 3 245 3 2 2 2" xfId="25151" xr:uid="{0651E737-F078-4C9A-A17D-3CD896BA146D}"/>
    <cellStyle name="Normal 3 245 3 2 3" xfId="25152" xr:uid="{E0A88747-1A4C-40E9-A9C7-B20D9C5AB936}"/>
    <cellStyle name="Normal 3 245 3 3" xfId="25153" xr:uid="{1EE0B16A-1DD9-4FC9-9E1E-3A7C35CE5A57}"/>
    <cellStyle name="Normal 3 245 3 3 2" xfId="25154" xr:uid="{33F4E302-B1CF-4CE1-B040-6C32724A704B}"/>
    <cellStyle name="Normal 3 245 3 3 2 2" xfId="25155" xr:uid="{D6F501E8-2333-417E-BAEC-768F60E47EB6}"/>
    <cellStyle name="Normal 3 245 3 3 3" xfId="25156" xr:uid="{59A19FBC-6F22-4D44-AFD0-E7F6F684CEE5}"/>
    <cellStyle name="Normal 3 245 3 4" xfId="25157" xr:uid="{A5FBC88D-9770-4743-983C-E1997E880697}"/>
    <cellStyle name="Normal 3 245 3 4 2" xfId="25158" xr:uid="{100B0592-DDD0-480F-B462-ADCD600284D1}"/>
    <cellStyle name="Normal 3 245 3 5" xfId="25159" xr:uid="{1CC2AB6D-E792-4625-BE96-4E7CA586AF31}"/>
    <cellStyle name="Normal 3 245 4" xfId="25160" xr:uid="{9217E435-B575-4657-B446-9EA44C8756AB}"/>
    <cellStyle name="Normal 3 245 4 2" xfId="25161" xr:uid="{6343072F-2F4F-4462-AFD2-1402B412987E}"/>
    <cellStyle name="Normal 3 245 4 2 2" xfId="25162" xr:uid="{F715A534-75D1-45B7-A55D-AF163B65D847}"/>
    <cellStyle name="Normal 3 245 4 2 2 2" xfId="25163" xr:uid="{5411AFD2-AB22-4D21-A20C-063C11B041DB}"/>
    <cellStyle name="Normal 3 245 4 2 3" xfId="25164" xr:uid="{7D456B41-5FD8-47E4-BF3A-CEEA03BE847E}"/>
    <cellStyle name="Normal 3 245 4 3" xfId="25165" xr:uid="{67557B48-1E7F-4DEF-B4B2-4CE4F8BABB51}"/>
    <cellStyle name="Normal 3 245 4 3 2" xfId="25166" xr:uid="{DB6F5482-1BBF-4E21-ACF0-52F90CDD044F}"/>
    <cellStyle name="Normal 3 245 4 3 2 2" xfId="25167" xr:uid="{D37ED1E8-78C8-447B-AB04-DD57D9F629F8}"/>
    <cellStyle name="Normal 3 245 4 3 3" xfId="25168" xr:uid="{47A68F1A-551E-480B-A417-2D12BD11141B}"/>
    <cellStyle name="Normal 3 245 4 4" xfId="25169" xr:uid="{4434E03F-245A-4D7B-8192-EDB2146C6724}"/>
    <cellStyle name="Normal 3 245 4 4 2" xfId="25170" xr:uid="{780321A8-972E-48BB-A3BF-17BF35070378}"/>
    <cellStyle name="Normal 3 245 4 5" xfId="25171" xr:uid="{BDDC5DCD-99C7-4EC4-85BA-D5FA15614E51}"/>
    <cellStyle name="Normal 3 245 5" xfId="25172" xr:uid="{A07947FE-5EAA-49E5-AEBA-9FB5BF71655D}"/>
    <cellStyle name="Normal 3 245 5 2" xfId="25173" xr:uid="{171191AE-3C47-4FBC-8390-8320EE0BF99F}"/>
    <cellStyle name="Normal 3 245 5 2 2" xfId="25174" xr:uid="{5F838D6D-12EE-4DCD-B542-868DFC7D51AB}"/>
    <cellStyle name="Normal 3 245 5 2 2 2" xfId="25175" xr:uid="{11C0596A-3C45-459A-9C5D-CF1D58028FB2}"/>
    <cellStyle name="Normal 3 245 5 2 3" xfId="25176" xr:uid="{C73979AC-F49B-4A30-B081-C23DFC0BE266}"/>
    <cellStyle name="Normal 3 245 5 3" xfId="25177" xr:uid="{E2F4E970-3242-438D-96CC-96B370EFBB66}"/>
    <cellStyle name="Normal 3 245 5 3 2" xfId="25178" xr:uid="{932F7C3C-FA6A-43D3-8009-FD02726A2834}"/>
    <cellStyle name="Normal 3 245 5 3 2 2" xfId="25179" xr:uid="{46DFABC9-F896-4431-87F3-B3A731E9F61F}"/>
    <cellStyle name="Normal 3 245 5 3 3" xfId="25180" xr:uid="{42DBA158-F4A3-4866-B0C2-088E3BF6FBA2}"/>
    <cellStyle name="Normal 3 245 5 4" xfId="25181" xr:uid="{E203C111-971D-4C80-9F8D-23F5785A8940}"/>
    <cellStyle name="Normal 3 245 5 4 2" xfId="25182" xr:uid="{7984A795-121B-49BF-86CF-39AD64380391}"/>
    <cellStyle name="Normal 3 245 5 5" xfId="25183" xr:uid="{F5613ECA-D761-4E48-B282-1EC14FC0F994}"/>
    <cellStyle name="Normal 3 245 6" xfId="25184" xr:uid="{A90CE561-E6F5-410F-B626-449ADA1C1A41}"/>
    <cellStyle name="Normal 3 245 6 2" xfId="25185" xr:uid="{6A0F6534-8C0F-4EA4-9D3D-BBF005238DAD}"/>
    <cellStyle name="Normal 3 245 6 2 2" xfId="25186" xr:uid="{D54C77BC-3566-4C25-A6E9-5CD8D2A1A552}"/>
    <cellStyle name="Normal 3 245 6 3" xfId="25187" xr:uid="{199473D6-A0DD-4022-99A8-D2EE95AC6020}"/>
    <cellStyle name="Normal 3 245 7" xfId="25188" xr:uid="{DC2D7813-5D8D-4E8B-8C8D-83B54EA7C61C}"/>
    <cellStyle name="Normal 3 245 7 2" xfId="25189" xr:uid="{2E7028F5-62BD-4461-B333-57AA9A8DA134}"/>
    <cellStyle name="Normal 3 245 7 2 2" xfId="25190" xr:uid="{E5001861-801E-4B36-A802-66ED0FA8B9C8}"/>
    <cellStyle name="Normal 3 245 7 3" xfId="25191" xr:uid="{F6410D97-7C49-4E65-89BD-CA6C25E4F473}"/>
    <cellStyle name="Normal 3 245 8" xfId="25192" xr:uid="{8746C31B-41A4-4310-ADFC-46837F6A2C0D}"/>
    <cellStyle name="Normal 3 245 8 2" xfId="25193" xr:uid="{66F8B6DE-BA1E-4B56-89A4-73164E825819}"/>
    <cellStyle name="Normal 3 245 9" xfId="25194" xr:uid="{558B9B0D-B926-4424-8C89-3E98271ADBB4}"/>
    <cellStyle name="Normal 3 245_05DS" xfId="25195" xr:uid="{2AA98718-BA04-47BC-B79B-CCAC1286A38D}"/>
    <cellStyle name="Normal 3 246" xfId="25196" xr:uid="{7B2E9510-495E-477E-A795-5AC1111650D5}"/>
    <cellStyle name="Normal 3 246 2" xfId="25197" xr:uid="{C49F2D14-CCEB-4C92-8F8E-D6C223BC3C68}"/>
    <cellStyle name="Normal 3 246 2 2" xfId="25198" xr:uid="{1D36E4CA-35A3-4E25-A0FD-2B46C04333A2}"/>
    <cellStyle name="Normal 3 246 2 2 2" xfId="25199" xr:uid="{D93FD5DC-3004-41D7-92D2-8878F9C3F96A}"/>
    <cellStyle name="Normal 3 246 2 2 2 2" xfId="25200" xr:uid="{A7C3054D-E852-46AF-A770-C0CB27515304}"/>
    <cellStyle name="Normal 3 246 2 2 2 2 2" xfId="25201" xr:uid="{834B6547-1D83-4F75-9B37-4A736FA37BFE}"/>
    <cellStyle name="Normal 3 246 2 2 2 3" xfId="25202" xr:uid="{CB7A9507-4335-40ED-B684-3528D6CF77B0}"/>
    <cellStyle name="Normal 3 246 2 2 3" xfId="25203" xr:uid="{D6D84648-7312-4D48-90B9-9C35F9E6D47B}"/>
    <cellStyle name="Normal 3 246 2 2 3 2" xfId="25204" xr:uid="{6013DD18-D408-4DF9-9B64-89A3D823B83B}"/>
    <cellStyle name="Normal 3 246 2 2 3 2 2" xfId="25205" xr:uid="{234A3366-CBFC-428F-9599-46514AAC41C4}"/>
    <cellStyle name="Normal 3 246 2 2 3 3" xfId="25206" xr:uid="{21C73A04-D2EC-4F40-A6E7-8FD55795AC85}"/>
    <cellStyle name="Normal 3 246 2 2 4" xfId="25207" xr:uid="{89C4C971-BCEA-4ADE-9B4F-CCA912236304}"/>
    <cellStyle name="Normal 3 246 2 2 4 2" xfId="25208" xr:uid="{3375529F-817E-40FB-9B7B-25DA60EB3C55}"/>
    <cellStyle name="Normal 3 246 2 2 5" xfId="25209" xr:uid="{BA954393-7053-463F-AFA4-B9B0898252BA}"/>
    <cellStyle name="Normal 3 246 2 3" xfId="25210" xr:uid="{237CB3C1-3FEE-43F2-9480-7EB4ADF0B4DF}"/>
    <cellStyle name="Normal 3 246 2 3 2" xfId="25211" xr:uid="{F3B3A333-ED9C-47BE-975B-6A704D96D974}"/>
    <cellStyle name="Normal 3 246 2 3 2 2" xfId="25212" xr:uid="{9DEE4A6F-81EE-4327-B03F-E3FC8A35D1E8}"/>
    <cellStyle name="Normal 3 246 2 3 2 2 2" xfId="25213" xr:uid="{6592FD0C-0420-4C73-9C93-D88E6420A3AC}"/>
    <cellStyle name="Normal 3 246 2 3 2 3" xfId="25214" xr:uid="{4C69FC0C-F372-4CFC-90A3-E0B1B0FF1362}"/>
    <cellStyle name="Normal 3 246 2 3 3" xfId="25215" xr:uid="{96092D34-5731-4DD0-AE2D-5FA4A5D7632E}"/>
    <cellStyle name="Normal 3 246 2 3 3 2" xfId="25216" xr:uid="{0D9B2886-25F2-4566-9ABC-EA491EB8D217}"/>
    <cellStyle name="Normal 3 246 2 3 3 2 2" xfId="25217" xr:uid="{F8118341-17B9-41CF-9A1D-124699D1B549}"/>
    <cellStyle name="Normal 3 246 2 3 3 3" xfId="25218" xr:uid="{6CC58F84-2265-4661-8337-7CDE2524F71A}"/>
    <cellStyle name="Normal 3 246 2 3 4" xfId="25219" xr:uid="{249D604F-9A65-45F9-B2E2-6233294C0FDC}"/>
    <cellStyle name="Normal 3 246 2 3 4 2" xfId="25220" xr:uid="{B676E442-125E-4F0C-A56C-498DD74EF24E}"/>
    <cellStyle name="Normal 3 246 2 3 5" xfId="25221" xr:uid="{6D8F2C65-DC2E-40A7-9269-5EC4091D2759}"/>
    <cellStyle name="Normal 3 246 2 4" xfId="25222" xr:uid="{18C9E388-E0D7-453A-9C6A-A9FE188C4FDA}"/>
    <cellStyle name="Normal 3 246 2 4 2" xfId="25223" xr:uid="{8B62A82C-3E64-42E6-A6B4-8FAF7F36E761}"/>
    <cellStyle name="Normal 3 246 2 4 2 2" xfId="25224" xr:uid="{DEBE93F6-26C5-45EB-BA17-8650E857350D}"/>
    <cellStyle name="Normal 3 246 2 4 2 2 2" xfId="25225" xr:uid="{283FFE7A-7231-4D44-BFAE-4C228D68E611}"/>
    <cellStyle name="Normal 3 246 2 4 2 3" xfId="25226" xr:uid="{7BA3B58B-A390-43E0-A18D-9D60D9D56204}"/>
    <cellStyle name="Normal 3 246 2 4 3" xfId="25227" xr:uid="{FA5AFE82-E518-4B52-B0A3-479F8910B741}"/>
    <cellStyle name="Normal 3 246 2 4 3 2" xfId="25228" xr:uid="{BCE14325-8327-468B-82E7-1F48ED1CA98F}"/>
    <cellStyle name="Normal 3 246 2 4 3 2 2" xfId="25229" xr:uid="{4FE380B2-6CC1-471D-AA5E-F7B6BFEA6260}"/>
    <cellStyle name="Normal 3 246 2 4 3 3" xfId="25230" xr:uid="{A384739B-A6F9-4986-A0C6-DC786A9488DC}"/>
    <cellStyle name="Normal 3 246 2 4 4" xfId="25231" xr:uid="{158C92E8-22D6-4B7C-8826-8AC2E9DD5B01}"/>
    <cellStyle name="Normal 3 246 2 4 4 2" xfId="25232" xr:uid="{261011E7-2027-4537-A97C-5450F682AC93}"/>
    <cellStyle name="Normal 3 246 2 4 5" xfId="25233" xr:uid="{1299B75D-E612-422B-9F98-59996E814A8F}"/>
    <cellStyle name="Normal 3 246 2 5" xfId="25234" xr:uid="{98FC259D-7843-435B-8C1A-BF6BFC51A45C}"/>
    <cellStyle name="Normal 3 246 2 5 2" xfId="25235" xr:uid="{83287DDC-2DB8-41F8-81CB-405A78ABF151}"/>
    <cellStyle name="Normal 3 246 2 5 2 2" xfId="25236" xr:uid="{1BE25C27-8F8A-48C4-BF7C-A0D3C5DA16BB}"/>
    <cellStyle name="Normal 3 246 2 5 3" xfId="25237" xr:uid="{F9CB7DE3-6E9D-427E-A996-27F75DB946A8}"/>
    <cellStyle name="Normal 3 246 2 6" xfId="25238" xr:uid="{94CAD97F-A50C-4654-AE44-797DFEA2B57E}"/>
    <cellStyle name="Normal 3 246 2 6 2" xfId="25239" xr:uid="{2DA6E290-B459-4A4C-A502-40D6C84F78CA}"/>
    <cellStyle name="Normal 3 246 2 6 2 2" xfId="25240" xr:uid="{CF7258BF-11F3-46A5-9927-6D1430274535}"/>
    <cellStyle name="Normal 3 246 2 6 3" xfId="25241" xr:uid="{87BB580C-BF3E-427F-BFBF-AFCA1A63268E}"/>
    <cellStyle name="Normal 3 246 2 7" xfId="25242" xr:uid="{841F325F-039F-4DB4-BA0E-8DD7B28D24BF}"/>
    <cellStyle name="Normal 3 246 2 7 2" xfId="25243" xr:uid="{2B712165-F2D2-4318-9228-41C06F5E277E}"/>
    <cellStyle name="Normal 3 246 2 8" xfId="25244" xr:uid="{CA0A248A-4F4D-4C90-97F5-864E52606D9F}"/>
    <cellStyle name="Normal 3 246 2_15NS" xfId="25245" xr:uid="{805EACD8-BE72-438D-A772-91A8E83E5F53}"/>
    <cellStyle name="Normal 3 246 3" xfId="25246" xr:uid="{FB0D8742-FFBC-4D6B-89F7-75532D3A0CE5}"/>
    <cellStyle name="Normal 3 246 3 2" xfId="25247" xr:uid="{C69A1C8C-96E2-4DF5-B936-22A7F0AFB4D8}"/>
    <cellStyle name="Normal 3 246 3 2 2" xfId="25248" xr:uid="{D421CE49-9035-48FD-B454-33A79E37B96B}"/>
    <cellStyle name="Normal 3 246 3 2 2 2" xfId="25249" xr:uid="{ADFBECEA-EA57-48A7-942B-A1BE6C553E67}"/>
    <cellStyle name="Normal 3 246 3 2 3" xfId="25250" xr:uid="{B0597269-4328-4523-BEEC-7DE9403C65B0}"/>
    <cellStyle name="Normal 3 246 3 3" xfId="25251" xr:uid="{DC05BB1B-C86D-4D1F-AB51-9011D8C77FB8}"/>
    <cellStyle name="Normal 3 246 3 3 2" xfId="25252" xr:uid="{396A3933-87F4-4362-9CE1-14340977B5C9}"/>
    <cellStyle name="Normal 3 246 3 3 2 2" xfId="25253" xr:uid="{D6767A29-7A11-4356-91EB-93040E090604}"/>
    <cellStyle name="Normal 3 246 3 3 3" xfId="25254" xr:uid="{E507D3AB-124F-4B48-87E7-FEBAAE2672C2}"/>
    <cellStyle name="Normal 3 246 3 4" xfId="25255" xr:uid="{C0AEB072-6276-4C8B-A17F-34F36F7BC964}"/>
    <cellStyle name="Normal 3 246 3 4 2" xfId="25256" xr:uid="{F08EB21A-E1B2-4CC8-8AC0-412062ADA498}"/>
    <cellStyle name="Normal 3 246 3 5" xfId="25257" xr:uid="{B4F6EB1B-11EF-4218-BDBA-41B73D70F77C}"/>
    <cellStyle name="Normal 3 246 4" xfId="25258" xr:uid="{EE061157-E3DB-42F1-B6EB-FF745FABB519}"/>
    <cellStyle name="Normal 3 246 4 2" xfId="25259" xr:uid="{B4D4A03A-B63F-4BBD-A225-BD92AAFC366B}"/>
    <cellStyle name="Normal 3 246 4 2 2" xfId="25260" xr:uid="{97F6FEA5-BAF6-4E02-81F6-4CE41412BFDB}"/>
    <cellStyle name="Normal 3 246 4 2 2 2" xfId="25261" xr:uid="{387DD5B3-9F00-4348-8BAD-833C4AD081B2}"/>
    <cellStyle name="Normal 3 246 4 2 3" xfId="25262" xr:uid="{219B3B3B-F40D-482E-B1E0-212EAB3ED0D9}"/>
    <cellStyle name="Normal 3 246 4 3" xfId="25263" xr:uid="{C8E8EF1A-6606-4750-823C-1B1AFEF31E4B}"/>
    <cellStyle name="Normal 3 246 4 3 2" xfId="25264" xr:uid="{6EF8C101-9737-422F-9AC5-4A2E1C7B930E}"/>
    <cellStyle name="Normal 3 246 4 3 2 2" xfId="25265" xr:uid="{75AEFAF7-7FB7-4872-AF9C-ABE9844ACEE3}"/>
    <cellStyle name="Normal 3 246 4 3 3" xfId="25266" xr:uid="{92CD2E16-1A96-4D50-B743-40A041C1546A}"/>
    <cellStyle name="Normal 3 246 4 4" xfId="25267" xr:uid="{018427FA-1CCA-4088-BDF0-BB085E4F86CC}"/>
    <cellStyle name="Normal 3 246 4 4 2" xfId="25268" xr:uid="{1E1DB8CD-32C8-4A92-8E57-EA31C83541A4}"/>
    <cellStyle name="Normal 3 246 4 5" xfId="25269" xr:uid="{ED05F8CB-8E65-46EB-8058-F76D1D8A13E5}"/>
    <cellStyle name="Normal 3 246 5" xfId="25270" xr:uid="{2536683F-F717-4747-914C-4C600FB84A48}"/>
    <cellStyle name="Normal 3 246 5 2" xfId="25271" xr:uid="{A0A4D035-06AA-4688-AFCF-5CBF6EA67717}"/>
    <cellStyle name="Normal 3 246 5 2 2" xfId="25272" xr:uid="{25DA2897-CF97-47DE-BE30-68AFC1586B63}"/>
    <cellStyle name="Normal 3 246 5 2 2 2" xfId="25273" xr:uid="{B1475E47-3224-4A42-A50E-CD0161C0F46B}"/>
    <cellStyle name="Normal 3 246 5 2 3" xfId="25274" xr:uid="{422FF212-599C-4E7A-81BB-2037940BA31C}"/>
    <cellStyle name="Normal 3 246 5 3" xfId="25275" xr:uid="{0D2F6462-D51F-4087-A44E-59081033DA34}"/>
    <cellStyle name="Normal 3 246 5 3 2" xfId="25276" xr:uid="{ED5A554C-6D2B-44A8-BB0E-8F784CA3E64E}"/>
    <cellStyle name="Normal 3 246 5 3 2 2" xfId="25277" xr:uid="{C473A6D9-533A-486F-A39E-3E16286D255F}"/>
    <cellStyle name="Normal 3 246 5 3 3" xfId="25278" xr:uid="{EC095284-75F0-4142-977E-0C6D2640D796}"/>
    <cellStyle name="Normal 3 246 5 4" xfId="25279" xr:uid="{8D210A06-3440-4EBD-8930-456567FADFE1}"/>
    <cellStyle name="Normal 3 246 5 4 2" xfId="25280" xr:uid="{C4A8DD2B-912F-4BD1-9326-E4077691D81D}"/>
    <cellStyle name="Normal 3 246 5 5" xfId="25281" xr:uid="{093C1814-1E4E-441E-87BE-13DBFE1FAEED}"/>
    <cellStyle name="Normal 3 246 6" xfId="25282" xr:uid="{2210DC7B-4298-4474-863B-BE4208FA9216}"/>
    <cellStyle name="Normal 3 246 6 2" xfId="25283" xr:uid="{AF2EFD9C-974F-487F-931F-3B71B28709CC}"/>
    <cellStyle name="Normal 3 246 6 2 2" xfId="25284" xr:uid="{921F3233-533F-4210-A743-71AB7FB78059}"/>
    <cellStyle name="Normal 3 246 6 3" xfId="25285" xr:uid="{3F9D1E04-93B7-47EB-8EF8-13D23EE81A84}"/>
    <cellStyle name="Normal 3 246 7" xfId="25286" xr:uid="{D332F600-036D-47CF-B135-0864F5D5B39D}"/>
    <cellStyle name="Normal 3 246 7 2" xfId="25287" xr:uid="{9F627A5E-3735-42EF-AA88-49A8BC76B5F8}"/>
    <cellStyle name="Normal 3 246 7 2 2" xfId="25288" xr:uid="{45C930D1-C35D-45FD-AB19-1739AFE823E1}"/>
    <cellStyle name="Normal 3 246 7 3" xfId="25289" xr:uid="{73C2E3F3-B699-48FD-85CB-6DCEC2A8D2DF}"/>
    <cellStyle name="Normal 3 246 8" xfId="25290" xr:uid="{F78A095B-50CE-4640-8106-3DAD2832C02D}"/>
    <cellStyle name="Normal 3 246 8 2" xfId="25291" xr:uid="{4290585F-354B-4947-BF74-31BB5E825D40}"/>
    <cellStyle name="Normal 3 246 9" xfId="25292" xr:uid="{F1DA811A-3F1F-46D3-B156-6CC8BC012A7A}"/>
    <cellStyle name="Normal 3 246_05DS" xfId="25293" xr:uid="{51855049-2D11-465C-BB6A-5F3C5DB1386F}"/>
    <cellStyle name="Normal 3 247" xfId="25294" xr:uid="{DFBA644C-B52F-45FE-92BD-3D31FDFED718}"/>
    <cellStyle name="Normal 3 247 2" xfId="25295" xr:uid="{A1D2BFD2-FB33-4871-8708-066F1524180A}"/>
    <cellStyle name="Normal 3 247 2 2" xfId="25296" xr:uid="{81CC4797-9EBE-4740-9B3F-C684FF8FA7C6}"/>
    <cellStyle name="Normal 3 247 2 2 2" xfId="25297" xr:uid="{088EC5F7-A464-4239-81DE-CAF550528722}"/>
    <cellStyle name="Normal 3 247 2 2 2 2" xfId="25298" xr:uid="{ED5FD9E7-A8DB-479C-A50D-892FCEF778EA}"/>
    <cellStyle name="Normal 3 247 2 2 2 2 2" xfId="25299" xr:uid="{66C64F3F-E353-44B7-AEC1-783509592B79}"/>
    <cellStyle name="Normal 3 247 2 2 2 3" xfId="25300" xr:uid="{CA5F2753-E588-485E-9240-12A2EAC44EA4}"/>
    <cellStyle name="Normal 3 247 2 2 3" xfId="25301" xr:uid="{6A1DAAA1-2821-4A2B-BA55-793431025F9D}"/>
    <cellStyle name="Normal 3 247 2 2 3 2" xfId="25302" xr:uid="{0C99E77B-A60E-4F67-AA44-BBB0C085246F}"/>
    <cellStyle name="Normal 3 247 2 2 3 2 2" xfId="25303" xr:uid="{EAAB2314-B83C-4E16-9137-9169054997CE}"/>
    <cellStyle name="Normal 3 247 2 2 3 3" xfId="25304" xr:uid="{95928FAC-0A5E-4E74-987A-D49B5F9738EA}"/>
    <cellStyle name="Normal 3 247 2 2 4" xfId="25305" xr:uid="{2BC8BBA6-F3A9-4933-823B-DCFA99607552}"/>
    <cellStyle name="Normal 3 247 2 2 4 2" xfId="25306" xr:uid="{6BDB84F5-BAD2-489F-8B78-5D25FDBD5AFE}"/>
    <cellStyle name="Normal 3 247 2 2 5" xfId="25307" xr:uid="{A0BDB9EB-458D-4724-B52F-F43417B350ED}"/>
    <cellStyle name="Normal 3 247 2 3" xfId="25308" xr:uid="{2EE89381-8720-4EF6-93D8-676B196033D1}"/>
    <cellStyle name="Normal 3 247 2 3 2" xfId="25309" xr:uid="{7D40B4AE-362A-4D7D-A0BD-22BF87D36007}"/>
    <cellStyle name="Normal 3 247 2 3 2 2" xfId="25310" xr:uid="{AD266914-555C-4F8B-9BE2-FD1D29294305}"/>
    <cellStyle name="Normal 3 247 2 3 2 2 2" xfId="25311" xr:uid="{22DB8A6C-40A7-49E2-B914-D5DD0016E818}"/>
    <cellStyle name="Normal 3 247 2 3 2 3" xfId="25312" xr:uid="{C5303318-73E6-47BD-84B0-4FE41EBE6512}"/>
    <cellStyle name="Normal 3 247 2 3 3" xfId="25313" xr:uid="{ED66C8BE-E50B-4A3C-BA06-DC3DAAD6296D}"/>
    <cellStyle name="Normal 3 247 2 3 3 2" xfId="25314" xr:uid="{44A6B1D8-CB84-4F21-83FF-2CEC347099BE}"/>
    <cellStyle name="Normal 3 247 2 3 3 2 2" xfId="25315" xr:uid="{957BB4A3-DFB6-46C7-BC2A-5CA4A962901F}"/>
    <cellStyle name="Normal 3 247 2 3 3 3" xfId="25316" xr:uid="{03BEC073-B69E-4EFE-A397-4348EE60E5B9}"/>
    <cellStyle name="Normal 3 247 2 3 4" xfId="25317" xr:uid="{8DCFDA68-AB18-4FBC-B6DC-40CEC8A1BAA9}"/>
    <cellStyle name="Normal 3 247 2 3 4 2" xfId="25318" xr:uid="{E56924FA-4FC3-4ACB-90F2-547FC10F73BD}"/>
    <cellStyle name="Normal 3 247 2 3 5" xfId="25319" xr:uid="{3B99B2F9-31E4-47AD-9DB2-F7348212B82B}"/>
    <cellStyle name="Normal 3 247 2 4" xfId="25320" xr:uid="{FCE4FBB9-D5EC-48C0-8571-EEFF73DC1059}"/>
    <cellStyle name="Normal 3 247 2 4 2" xfId="25321" xr:uid="{B8409902-E2F1-4C27-9AB0-4685BEF5DF9C}"/>
    <cellStyle name="Normal 3 247 2 4 2 2" xfId="25322" xr:uid="{4E03129C-E697-4665-8691-C4DC73570066}"/>
    <cellStyle name="Normal 3 247 2 4 2 2 2" xfId="25323" xr:uid="{2A05E155-7074-4F29-AC54-1983385349A8}"/>
    <cellStyle name="Normal 3 247 2 4 2 3" xfId="25324" xr:uid="{63D63168-0088-480C-A532-36CC247D4C8B}"/>
    <cellStyle name="Normal 3 247 2 4 3" xfId="25325" xr:uid="{D74750AE-1DA5-4535-9F7E-23BE7B4423B9}"/>
    <cellStyle name="Normal 3 247 2 4 3 2" xfId="25326" xr:uid="{31E01341-C22F-4BEE-9264-09C1B691CAA4}"/>
    <cellStyle name="Normal 3 247 2 4 3 2 2" xfId="25327" xr:uid="{960279F7-A878-4271-AE56-9F926835903D}"/>
    <cellStyle name="Normal 3 247 2 4 3 3" xfId="25328" xr:uid="{5B9A5D9F-8B52-4C26-8B1D-B28DB487CC5A}"/>
    <cellStyle name="Normal 3 247 2 4 4" xfId="25329" xr:uid="{CC6DB921-3B45-41C0-831E-B8DD16292B74}"/>
    <cellStyle name="Normal 3 247 2 4 4 2" xfId="25330" xr:uid="{65F839CB-29EF-4075-BEFD-A31658AC4B62}"/>
    <cellStyle name="Normal 3 247 2 4 5" xfId="25331" xr:uid="{78CBE683-A12D-4BD7-92C3-52E8E9DFD178}"/>
    <cellStyle name="Normal 3 247 2 5" xfId="25332" xr:uid="{4EE004F4-0E3C-4D73-AAAB-06E857F52364}"/>
    <cellStyle name="Normal 3 247 2 5 2" xfId="25333" xr:uid="{944C478A-2EED-47C3-A69B-1A456A54578F}"/>
    <cellStyle name="Normal 3 247 2 5 2 2" xfId="25334" xr:uid="{9ABFE1BD-D15C-4FAE-9E28-0004C4F84D41}"/>
    <cellStyle name="Normal 3 247 2 5 3" xfId="25335" xr:uid="{353BF671-A053-40CE-B04D-A548B00D8D0A}"/>
    <cellStyle name="Normal 3 247 2 6" xfId="25336" xr:uid="{BA376C3D-23A6-44FD-A31B-B8CB487A6B26}"/>
    <cellStyle name="Normal 3 247 2 6 2" xfId="25337" xr:uid="{AF693FB1-97E7-4F2B-A3E9-62E5A8B9F9BF}"/>
    <cellStyle name="Normal 3 247 2 6 2 2" xfId="25338" xr:uid="{EDE0762F-419D-45F4-B066-28E9A8FB2306}"/>
    <cellStyle name="Normal 3 247 2 6 3" xfId="25339" xr:uid="{AB596C53-810F-4DF9-AE21-C7605FC1C69F}"/>
    <cellStyle name="Normal 3 247 2 7" xfId="25340" xr:uid="{2680A0DE-CF72-4BCA-A8B3-8D0C225351CC}"/>
    <cellStyle name="Normal 3 247 2 7 2" xfId="25341" xr:uid="{7F5CE114-71D3-4FD2-9FF6-040F5A75A2B3}"/>
    <cellStyle name="Normal 3 247 2 8" xfId="25342" xr:uid="{6E0DF054-1A88-4360-8496-10DE8358CA58}"/>
    <cellStyle name="Normal 3 247 2_15NS" xfId="25343" xr:uid="{507D63B4-BB5E-4134-9DDE-D04EC6C54E15}"/>
    <cellStyle name="Normal 3 247 3" xfId="25344" xr:uid="{8C803D54-BDF3-43E1-8619-B8E87FF9A8DB}"/>
    <cellStyle name="Normal 3 247 3 2" xfId="25345" xr:uid="{2081EE15-F18C-45F2-8E61-659A68F6A5AD}"/>
    <cellStyle name="Normal 3 247 3 2 2" xfId="25346" xr:uid="{B1F8B610-061A-476A-8600-382F3AF9787C}"/>
    <cellStyle name="Normal 3 247 3 2 2 2" xfId="25347" xr:uid="{66DA2664-5678-47AC-91D1-9CE697C1CA4F}"/>
    <cellStyle name="Normal 3 247 3 2 3" xfId="25348" xr:uid="{5F629883-6822-4A98-A378-67029C0D938C}"/>
    <cellStyle name="Normal 3 247 3 3" xfId="25349" xr:uid="{5BA37098-BA47-43DD-8214-FB6737DA87FD}"/>
    <cellStyle name="Normal 3 247 3 3 2" xfId="25350" xr:uid="{A2EB314C-49B2-4545-9DEC-17F0EDB569A5}"/>
    <cellStyle name="Normal 3 247 3 3 2 2" xfId="25351" xr:uid="{366BC149-A012-4B9E-BD26-FD923E12B9AD}"/>
    <cellStyle name="Normal 3 247 3 3 3" xfId="25352" xr:uid="{251CEE83-3AEA-4463-8F77-891A34261B0D}"/>
    <cellStyle name="Normal 3 247 3 4" xfId="25353" xr:uid="{B5F5E68C-D3F0-4196-A161-AF6F782D6613}"/>
    <cellStyle name="Normal 3 247 3 4 2" xfId="25354" xr:uid="{251675D6-A9FD-4D32-9915-50CCF3C1BAB4}"/>
    <cellStyle name="Normal 3 247 3 5" xfId="25355" xr:uid="{3F4E9BED-F17C-4596-B943-A876EAACD3E6}"/>
    <cellStyle name="Normal 3 247 4" xfId="25356" xr:uid="{9339C2C9-6D30-4DDD-889D-239EEE7B4FD7}"/>
    <cellStyle name="Normal 3 247 4 2" xfId="25357" xr:uid="{43A93A8B-7E31-45C0-9208-C76AC1BE48DF}"/>
    <cellStyle name="Normal 3 247 4 2 2" xfId="25358" xr:uid="{675DB0D3-8195-4BD5-8B5D-924D2227FCDB}"/>
    <cellStyle name="Normal 3 247 4 2 2 2" xfId="25359" xr:uid="{6CE78BD9-23F2-4554-9AAF-B0B3265B5506}"/>
    <cellStyle name="Normal 3 247 4 2 3" xfId="25360" xr:uid="{6BD0029A-0ADF-4E06-9431-4D71CD05E6FB}"/>
    <cellStyle name="Normal 3 247 4 3" xfId="25361" xr:uid="{22853362-C2EA-47CA-9B4B-8226E49ADF52}"/>
    <cellStyle name="Normal 3 247 4 3 2" xfId="25362" xr:uid="{9B6DA302-B2A9-449D-B07A-F06948D01C96}"/>
    <cellStyle name="Normal 3 247 4 3 2 2" xfId="25363" xr:uid="{79B31235-E14F-4F5D-87CE-B5A9E910A14B}"/>
    <cellStyle name="Normal 3 247 4 3 3" xfId="25364" xr:uid="{BBDF11B2-79BC-4E43-BCC5-E6735B92AE3A}"/>
    <cellStyle name="Normal 3 247 4 4" xfId="25365" xr:uid="{E0E26686-E944-4AD1-8AEE-585E085DC8E5}"/>
    <cellStyle name="Normal 3 247 4 4 2" xfId="25366" xr:uid="{277BA7A8-71A0-412B-BF5D-8CA2AF970789}"/>
    <cellStyle name="Normal 3 247 4 5" xfId="25367" xr:uid="{59284590-890B-4E45-973B-081A18D298C5}"/>
    <cellStyle name="Normal 3 247 5" xfId="25368" xr:uid="{348D2980-EF00-45C7-A4B5-7B8D82511A76}"/>
    <cellStyle name="Normal 3 247 5 2" xfId="25369" xr:uid="{24867DE4-D8B3-41C9-81E4-BD6FFF3DA9D4}"/>
    <cellStyle name="Normal 3 247 5 2 2" xfId="25370" xr:uid="{B32E67DF-DC30-4B2B-922C-597C1CF509E9}"/>
    <cellStyle name="Normal 3 247 5 2 2 2" xfId="25371" xr:uid="{2692B119-9E5C-4001-A1B8-C97E4C670C5A}"/>
    <cellStyle name="Normal 3 247 5 2 3" xfId="25372" xr:uid="{7B3C7289-9A56-460B-8C03-9F3D4BFA62F6}"/>
    <cellStyle name="Normal 3 247 5 3" xfId="25373" xr:uid="{FD1E289D-2D09-4B8C-9C24-0ADBBD7F043E}"/>
    <cellStyle name="Normal 3 247 5 3 2" xfId="25374" xr:uid="{F693E858-9E9F-4CDC-95ED-29F9F4E0A052}"/>
    <cellStyle name="Normal 3 247 5 3 2 2" xfId="25375" xr:uid="{EF8A4750-E754-42F1-A0DE-2A73BC8E84D4}"/>
    <cellStyle name="Normal 3 247 5 3 3" xfId="25376" xr:uid="{B8CBFD39-0619-4395-9757-20E3F4169571}"/>
    <cellStyle name="Normal 3 247 5 4" xfId="25377" xr:uid="{B39469A6-23B0-4B8A-9987-7B89C0023701}"/>
    <cellStyle name="Normal 3 247 5 4 2" xfId="25378" xr:uid="{BDEB1DC1-BBE5-4E0F-9D05-834BFC868A6F}"/>
    <cellStyle name="Normal 3 247 5 5" xfId="25379" xr:uid="{A26FCF6A-50ED-437C-A557-A83D19E27242}"/>
    <cellStyle name="Normal 3 247 6" xfId="25380" xr:uid="{9D21C428-3C41-43B0-B023-4F440900C883}"/>
    <cellStyle name="Normal 3 247 6 2" xfId="25381" xr:uid="{0BD6E5DB-88D1-46DB-9CAB-A79B52F4ECF0}"/>
    <cellStyle name="Normal 3 247 6 2 2" xfId="25382" xr:uid="{5ADBD496-56F8-4EEF-92A5-A534AE9C6EA4}"/>
    <cellStyle name="Normal 3 247 6 3" xfId="25383" xr:uid="{40986CCC-6E77-4101-ACD9-7A221B147EF0}"/>
    <cellStyle name="Normal 3 247 7" xfId="25384" xr:uid="{E7ABB24D-2AB1-4417-9E69-64BF7B694D91}"/>
    <cellStyle name="Normal 3 247 7 2" xfId="25385" xr:uid="{98BFD08C-CA58-4576-B53C-4545FA4B5886}"/>
    <cellStyle name="Normal 3 247 7 2 2" xfId="25386" xr:uid="{AD133DDF-9D80-4667-8976-50FDA16AFF22}"/>
    <cellStyle name="Normal 3 247 7 3" xfId="25387" xr:uid="{F58A2953-4812-4126-9813-8DDE31F99FAE}"/>
    <cellStyle name="Normal 3 247 8" xfId="25388" xr:uid="{40A8C85F-4C6C-428A-AAD9-B86F27C4D0CE}"/>
    <cellStyle name="Normal 3 247 8 2" xfId="25389" xr:uid="{0060A621-BD50-4C60-8EE6-C26CA1598815}"/>
    <cellStyle name="Normal 3 247 9" xfId="25390" xr:uid="{82B7145F-EBDC-48A9-9842-7AB7E3365347}"/>
    <cellStyle name="Normal 3 247_05DS" xfId="25391" xr:uid="{E79D39B3-15C2-4668-9E24-EB103460BDBE}"/>
    <cellStyle name="Normal 3 248" xfId="25392" xr:uid="{3A95C6DC-90AE-4C14-A010-A06D1335B52A}"/>
    <cellStyle name="Normal 3 248 2" xfId="25393" xr:uid="{C44D8F1D-28E2-42BF-B7C4-E01B918BD5D0}"/>
    <cellStyle name="Normal 3 248 2 2" xfId="25394" xr:uid="{CE109B59-958E-4D08-ACF9-7CE5CA46576F}"/>
    <cellStyle name="Normal 3 248 2 2 2" xfId="25395" xr:uid="{873954E1-3B71-4122-8781-13EC5FB0CEB1}"/>
    <cellStyle name="Normal 3 248 2 2 2 2" xfId="25396" xr:uid="{BD78E901-F01C-4481-A6FD-22D720399C48}"/>
    <cellStyle name="Normal 3 248 2 2 2 2 2" xfId="25397" xr:uid="{14FC7D3F-D53E-4697-AA07-254E0B835F86}"/>
    <cellStyle name="Normal 3 248 2 2 2 3" xfId="25398" xr:uid="{B978B2B2-58A5-488E-A055-2BBB33E01502}"/>
    <cellStyle name="Normal 3 248 2 2 3" xfId="25399" xr:uid="{97D0A00C-7B31-4A31-B81A-9998AA552395}"/>
    <cellStyle name="Normal 3 248 2 2 3 2" xfId="25400" xr:uid="{7215D2A5-E714-48B9-8109-18903D00A19D}"/>
    <cellStyle name="Normal 3 248 2 2 3 2 2" xfId="25401" xr:uid="{FC015B79-EE1A-4941-ACF0-29E75104DA74}"/>
    <cellStyle name="Normal 3 248 2 2 3 3" xfId="25402" xr:uid="{D04DB071-2277-4763-B645-D932400F1B8D}"/>
    <cellStyle name="Normal 3 248 2 2 4" xfId="25403" xr:uid="{1F2C3CE7-2CDF-4EBB-B351-CF5EB30F4FF3}"/>
    <cellStyle name="Normal 3 248 2 2 4 2" xfId="25404" xr:uid="{C2AF0DC0-1ACC-4812-88C7-485D73E6E0F3}"/>
    <cellStyle name="Normal 3 248 2 2 5" xfId="25405" xr:uid="{4F6EDD41-39D1-437B-A99C-CD967D625C8A}"/>
    <cellStyle name="Normal 3 248 2 3" xfId="25406" xr:uid="{1B47EF51-7B8B-4086-BB28-E39A3625D6BD}"/>
    <cellStyle name="Normal 3 248 2 3 2" xfId="25407" xr:uid="{16CE50F4-0D0B-4C89-947C-F96F94A9DB0B}"/>
    <cellStyle name="Normal 3 248 2 3 2 2" xfId="25408" xr:uid="{47F4184E-5A81-43CD-B13B-FF00561570B4}"/>
    <cellStyle name="Normal 3 248 2 3 2 2 2" xfId="25409" xr:uid="{8BB1D1B0-4DDF-4948-AC75-CD694C1D87B3}"/>
    <cellStyle name="Normal 3 248 2 3 2 3" xfId="25410" xr:uid="{B5885B92-9E4B-4077-87DA-55FCD3C321E3}"/>
    <cellStyle name="Normal 3 248 2 3 3" xfId="25411" xr:uid="{63070615-1C56-4B4D-99F8-DC6A500128C1}"/>
    <cellStyle name="Normal 3 248 2 3 3 2" xfId="25412" xr:uid="{B147DEA6-3994-4E10-A6A3-4C4D1CFCBAFB}"/>
    <cellStyle name="Normal 3 248 2 3 3 2 2" xfId="25413" xr:uid="{0EE3CE95-F2B2-45EC-9FC1-163123133F0D}"/>
    <cellStyle name="Normal 3 248 2 3 3 3" xfId="25414" xr:uid="{400DDB12-4B31-4704-8DD9-3406E12C3FC8}"/>
    <cellStyle name="Normal 3 248 2 3 4" xfId="25415" xr:uid="{88D3E1C8-BF24-4ABA-ACAD-198FDB90E206}"/>
    <cellStyle name="Normal 3 248 2 3 4 2" xfId="25416" xr:uid="{BCDE00BC-5089-48B4-9368-6BBF4C15FDBB}"/>
    <cellStyle name="Normal 3 248 2 3 5" xfId="25417" xr:uid="{0CB19D1A-F54C-464F-8A4A-2FCFD05170AF}"/>
    <cellStyle name="Normal 3 248 2 4" xfId="25418" xr:uid="{DE21A5A1-51AF-4EDF-8650-07FD801DE704}"/>
    <cellStyle name="Normal 3 248 2 4 2" xfId="25419" xr:uid="{09037289-857E-49E5-9357-A1ED3A308D54}"/>
    <cellStyle name="Normal 3 248 2 4 2 2" xfId="25420" xr:uid="{75C5359E-648B-4C84-BA1E-E15A1E8AB9AA}"/>
    <cellStyle name="Normal 3 248 2 4 2 2 2" xfId="25421" xr:uid="{01370A92-E343-4DAD-880E-3CB1F1E65B74}"/>
    <cellStyle name="Normal 3 248 2 4 2 3" xfId="25422" xr:uid="{64C31088-85D0-44E2-BA82-7D9C0FC48C38}"/>
    <cellStyle name="Normal 3 248 2 4 3" xfId="25423" xr:uid="{A495D221-36E1-4915-8E7D-D1A985310037}"/>
    <cellStyle name="Normal 3 248 2 4 3 2" xfId="25424" xr:uid="{1F70B54D-6041-4B32-900F-7E5B88BE6198}"/>
    <cellStyle name="Normal 3 248 2 4 3 2 2" xfId="25425" xr:uid="{DFEA37D1-615E-416A-9907-360F23C5F7AC}"/>
    <cellStyle name="Normal 3 248 2 4 3 3" xfId="25426" xr:uid="{E3728912-0B63-491F-96BD-3C3C021DC2CD}"/>
    <cellStyle name="Normal 3 248 2 4 4" xfId="25427" xr:uid="{9A65D7B5-DADA-497E-BD4E-35BBF85D06B4}"/>
    <cellStyle name="Normal 3 248 2 4 4 2" xfId="25428" xr:uid="{7894C3C5-9541-4061-8A68-3BFC42FBCDCA}"/>
    <cellStyle name="Normal 3 248 2 4 5" xfId="25429" xr:uid="{9E0F37FD-A41F-44DC-89B0-3B641F94AED4}"/>
    <cellStyle name="Normal 3 248 2 5" xfId="25430" xr:uid="{276B2A72-9EFC-4FA6-B727-348C86133DDF}"/>
    <cellStyle name="Normal 3 248 2 5 2" xfId="25431" xr:uid="{EBE19F7E-08CD-4374-86BC-A5DDBF721A69}"/>
    <cellStyle name="Normal 3 248 2 5 2 2" xfId="25432" xr:uid="{227CEE83-145D-4C7B-9D7A-348FB3890148}"/>
    <cellStyle name="Normal 3 248 2 5 3" xfId="25433" xr:uid="{428D8D4D-FC83-42DF-88F3-FE0167DC23D6}"/>
    <cellStyle name="Normal 3 248 2 6" xfId="25434" xr:uid="{28CA242A-506E-42BE-B53B-10FD92FE6700}"/>
    <cellStyle name="Normal 3 248 2 6 2" xfId="25435" xr:uid="{9574C630-942D-429E-8983-31DC5B31A23E}"/>
    <cellStyle name="Normal 3 248 2 6 2 2" xfId="25436" xr:uid="{08C886C8-E447-4F3E-8359-2D3EDBC0DA4A}"/>
    <cellStyle name="Normal 3 248 2 6 3" xfId="25437" xr:uid="{11972848-CACA-41D3-B2DD-159B4DF92CCB}"/>
    <cellStyle name="Normal 3 248 2 7" xfId="25438" xr:uid="{B5B0FD4E-E6C6-4980-9C50-D9A00D24556C}"/>
    <cellStyle name="Normal 3 248 2 7 2" xfId="25439" xr:uid="{B5986FD5-EC11-4C0F-A326-22333BE45288}"/>
    <cellStyle name="Normal 3 248 2 8" xfId="25440" xr:uid="{ADA62B84-FE91-4433-8339-9394FF436309}"/>
    <cellStyle name="Normal 3 248 2_15NS" xfId="25441" xr:uid="{7EC548B7-C196-460D-B1B5-5980FDBEE8B9}"/>
    <cellStyle name="Normal 3 248 3" xfId="25442" xr:uid="{ECFD8AAB-1282-4A61-8125-253787CFEB6E}"/>
    <cellStyle name="Normal 3 248 3 2" xfId="25443" xr:uid="{31804A38-9C95-40FA-B70D-BDF078D9D13B}"/>
    <cellStyle name="Normal 3 248 3 2 2" xfId="25444" xr:uid="{05F81ED1-BF16-40A9-9F52-47B855167D06}"/>
    <cellStyle name="Normal 3 248 3 2 2 2" xfId="25445" xr:uid="{2E253A6B-5115-46C5-AE75-708FB588F5F4}"/>
    <cellStyle name="Normal 3 248 3 2 3" xfId="25446" xr:uid="{358106AF-9616-4A08-AE73-A601040250AC}"/>
    <cellStyle name="Normal 3 248 3 3" xfId="25447" xr:uid="{36803CB2-6D5A-4AEA-A0FD-F6DC53BAD163}"/>
    <cellStyle name="Normal 3 248 3 3 2" xfId="25448" xr:uid="{68978C0D-4926-4EB7-A837-6CA67AD3C075}"/>
    <cellStyle name="Normal 3 248 3 3 2 2" xfId="25449" xr:uid="{E23B8D52-B75A-4CFF-BCE1-AC450FEB1632}"/>
    <cellStyle name="Normal 3 248 3 3 3" xfId="25450" xr:uid="{6AC6F65C-9124-49E8-95F4-4E5EC1C2E117}"/>
    <cellStyle name="Normal 3 248 3 4" xfId="25451" xr:uid="{01EAA62B-70E9-4173-977E-5B11FBC13A2A}"/>
    <cellStyle name="Normal 3 248 3 4 2" xfId="25452" xr:uid="{B353CD49-0874-4EA3-9068-ADAD75A781E7}"/>
    <cellStyle name="Normal 3 248 3 5" xfId="25453" xr:uid="{31EE6D27-F3D7-4983-86F3-C05A5B00ED02}"/>
    <cellStyle name="Normal 3 248 4" xfId="25454" xr:uid="{46024C74-ABC6-4002-B8BA-5F858F36B50D}"/>
    <cellStyle name="Normal 3 248 4 2" xfId="25455" xr:uid="{F9B806D6-753F-484A-B6E3-7BF3875184B4}"/>
    <cellStyle name="Normal 3 248 4 2 2" xfId="25456" xr:uid="{598025BA-E984-4BF0-94F8-2A95C16A0200}"/>
    <cellStyle name="Normal 3 248 4 2 2 2" xfId="25457" xr:uid="{447674E6-C741-466D-BA79-B25F087A1195}"/>
    <cellStyle name="Normal 3 248 4 2 3" xfId="25458" xr:uid="{CE6E47A8-96EF-4F54-94F9-93903108968B}"/>
    <cellStyle name="Normal 3 248 4 3" xfId="25459" xr:uid="{D6C96DEF-BBC5-4F65-9FC6-C6D37379FDBF}"/>
    <cellStyle name="Normal 3 248 4 3 2" xfId="25460" xr:uid="{990FE8D8-C64A-4005-89ED-99F914FC09DB}"/>
    <cellStyle name="Normal 3 248 4 3 2 2" xfId="25461" xr:uid="{1235FAEB-5BE5-419C-B903-74FD38EEBA44}"/>
    <cellStyle name="Normal 3 248 4 3 3" xfId="25462" xr:uid="{D8F8DFCB-FDD2-4FAD-8C4E-C4ADAC0C1463}"/>
    <cellStyle name="Normal 3 248 4 4" xfId="25463" xr:uid="{EBCC0EC7-FADC-4751-88F2-3E5B309B9A8B}"/>
    <cellStyle name="Normal 3 248 4 4 2" xfId="25464" xr:uid="{4F8E54DA-B7B6-4496-802E-EEF5873CB629}"/>
    <cellStyle name="Normal 3 248 4 5" xfId="25465" xr:uid="{2D8D82FC-A7F6-4914-8A51-A7B2E03523FD}"/>
    <cellStyle name="Normal 3 248 5" xfId="25466" xr:uid="{C76084AD-FE67-42F8-A946-C9F0672E48C7}"/>
    <cellStyle name="Normal 3 248 5 2" xfId="25467" xr:uid="{2D24F98D-CDCF-48D7-8D28-48C6F2080CB4}"/>
    <cellStyle name="Normal 3 248 5 2 2" xfId="25468" xr:uid="{D4B027C0-97B5-49C7-A62B-629D538843C2}"/>
    <cellStyle name="Normal 3 248 5 2 2 2" xfId="25469" xr:uid="{F9BC359F-3928-45ED-8CC6-6E2BE556A2CB}"/>
    <cellStyle name="Normal 3 248 5 2 3" xfId="25470" xr:uid="{4F33E04C-260B-406F-82FE-52D50DDB9D77}"/>
    <cellStyle name="Normal 3 248 5 3" xfId="25471" xr:uid="{A191E1EC-96E4-495E-8F41-C414A0236024}"/>
    <cellStyle name="Normal 3 248 5 3 2" xfId="25472" xr:uid="{ADD6CF74-46C9-48E4-B010-D4BB81EA6B9F}"/>
    <cellStyle name="Normal 3 248 5 3 2 2" xfId="25473" xr:uid="{42FAB342-2965-4E80-9894-AD881149B2DA}"/>
    <cellStyle name="Normal 3 248 5 3 3" xfId="25474" xr:uid="{4AB34B67-75E2-4EC6-889C-4FEA6A63AFE0}"/>
    <cellStyle name="Normal 3 248 5 4" xfId="25475" xr:uid="{7795A14A-9AE1-4BF9-AE84-15E831F21566}"/>
    <cellStyle name="Normal 3 248 5 4 2" xfId="25476" xr:uid="{9C76FDBC-7496-4AB2-B9DF-E8F9B3DCAE0D}"/>
    <cellStyle name="Normal 3 248 5 5" xfId="25477" xr:uid="{FC9268FC-E054-450F-8932-82DBA6110418}"/>
    <cellStyle name="Normal 3 248 6" xfId="25478" xr:uid="{80D6449C-E1CA-4149-BB2E-0FBEC7AA8234}"/>
    <cellStyle name="Normal 3 248 6 2" xfId="25479" xr:uid="{D98AFFDC-B0F3-4AFE-879A-438A83283AB5}"/>
    <cellStyle name="Normal 3 248 6 2 2" xfId="25480" xr:uid="{0BA263D1-E83E-4B8E-96A2-2F8123B3E373}"/>
    <cellStyle name="Normal 3 248 6 3" xfId="25481" xr:uid="{AB7E9F31-8D70-49B9-AC09-1D661329E49F}"/>
    <cellStyle name="Normal 3 248 7" xfId="25482" xr:uid="{ED5C1BCA-C618-411A-A76B-274B789690A8}"/>
    <cellStyle name="Normal 3 248 7 2" xfId="25483" xr:uid="{E7206552-3B34-4061-A69F-389871963553}"/>
    <cellStyle name="Normal 3 248 7 2 2" xfId="25484" xr:uid="{9DFD083F-818F-4B16-B761-838BA1DC882E}"/>
    <cellStyle name="Normal 3 248 7 3" xfId="25485" xr:uid="{BF018D2C-A912-45F1-A687-A294DCDA9D88}"/>
    <cellStyle name="Normal 3 248 8" xfId="25486" xr:uid="{F20D95E5-372C-4392-AAEB-AE0499EB49E1}"/>
    <cellStyle name="Normal 3 248 8 2" xfId="25487" xr:uid="{4425078D-F4B8-4CFD-BB12-63A554636C92}"/>
    <cellStyle name="Normal 3 248 9" xfId="25488" xr:uid="{FF9D9F9F-6B42-4D9E-8459-384E8CA2588E}"/>
    <cellStyle name="Normal 3 248_05DS" xfId="25489" xr:uid="{915FC1A5-D454-456C-A6C5-693661A99127}"/>
    <cellStyle name="Normal 3 249" xfId="25490" xr:uid="{90AA8D93-774C-4ADD-B085-DC4373E01C9D}"/>
    <cellStyle name="Normal 3 249 2" xfId="25491" xr:uid="{CE03E615-05AC-4575-B3C8-59477D07F03F}"/>
    <cellStyle name="Normal 3 249 2 2" xfId="25492" xr:uid="{39E68EFC-69BB-4F72-A11D-A5C1E79E8ED8}"/>
    <cellStyle name="Normal 3 249 2 2 2" xfId="25493" xr:uid="{B6601650-659B-4EC2-A00F-CCC2998D8DCA}"/>
    <cellStyle name="Normal 3 249 2 2 2 2" xfId="25494" xr:uid="{651B24BE-68DD-4CDE-BDCB-A6BD825B0565}"/>
    <cellStyle name="Normal 3 249 2 2 2 2 2" xfId="25495" xr:uid="{9C3F0E68-48AF-4558-9DAF-8A25184EF7E9}"/>
    <cellStyle name="Normal 3 249 2 2 2 3" xfId="25496" xr:uid="{B239D096-A372-4313-8F0F-D932F0C9678B}"/>
    <cellStyle name="Normal 3 249 2 2 3" xfId="25497" xr:uid="{FC709033-3327-4148-8A57-24EFA6C23FF0}"/>
    <cellStyle name="Normal 3 249 2 2 3 2" xfId="25498" xr:uid="{6D5F6C6D-9804-44EE-BE07-E696938D995D}"/>
    <cellStyle name="Normal 3 249 2 2 3 2 2" xfId="25499" xr:uid="{4B65CB52-78DE-4555-BEB2-E62E73A91AC2}"/>
    <cellStyle name="Normal 3 249 2 2 3 3" xfId="25500" xr:uid="{BE6153D3-7414-4567-B81E-DB2FF610FFFE}"/>
    <cellStyle name="Normal 3 249 2 2 4" xfId="25501" xr:uid="{354BA607-956B-4926-A956-F751E4929ED5}"/>
    <cellStyle name="Normal 3 249 2 2 4 2" xfId="25502" xr:uid="{C3CF24C2-E7A9-452A-BBC8-0F4B7E30BD6C}"/>
    <cellStyle name="Normal 3 249 2 2 5" xfId="25503" xr:uid="{1256A3A1-F0B5-422E-AEE7-710068BDFF8F}"/>
    <cellStyle name="Normal 3 249 2 3" xfId="25504" xr:uid="{D6A462EC-E219-40AB-8764-A715245CCC3E}"/>
    <cellStyle name="Normal 3 249 2 3 2" xfId="25505" xr:uid="{2984970E-280A-4580-897E-013B1D3716E6}"/>
    <cellStyle name="Normal 3 249 2 3 2 2" xfId="25506" xr:uid="{6529B814-D166-48CB-B9A1-9DC6C4AFD541}"/>
    <cellStyle name="Normal 3 249 2 3 2 2 2" xfId="25507" xr:uid="{CBA15F5B-3CDB-4BEA-AC30-4998683364D3}"/>
    <cellStyle name="Normal 3 249 2 3 2 3" xfId="25508" xr:uid="{332983E7-C604-41FD-9A2C-FF3266977169}"/>
    <cellStyle name="Normal 3 249 2 3 3" xfId="25509" xr:uid="{B8032F0F-3042-4A7F-82C3-A57553F7074E}"/>
    <cellStyle name="Normal 3 249 2 3 3 2" xfId="25510" xr:uid="{0476CB37-78E2-4B05-A253-976B4577F85E}"/>
    <cellStyle name="Normal 3 249 2 3 3 2 2" xfId="25511" xr:uid="{92F9DD90-53AD-47E1-9BEB-28780E45DD49}"/>
    <cellStyle name="Normal 3 249 2 3 3 3" xfId="25512" xr:uid="{1318B3EF-E648-4F82-85F3-1344B2F998B2}"/>
    <cellStyle name="Normal 3 249 2 3 4" xfId="25513" xr:uid="{CF72D339-6F0A-4C0B-A7C0-12C170C2F2D5}"/>
    <cellStyle name="Normal 3 249 2 3 4 2" xfId="25514" xr:uid="{CEC643B9-F4C7-45A9-941E-6DFE67010C66}"/>
    <cellStyle name="Normal 3 249 2 3 5" xfId="25515" xr:uid="{55BA7B12-00FE-4DFC-9A2C-46D4B7280FEC}"/>
    <cellStyle name="Normal 3 249 2 4" xfId="25516" xr:uid="{E50FD4AD-E4EB-49B2-B454-D99EA3FE76FC}"/>
    <cellStyle name="Normal 3 249 2 4 2" xfId="25517" xr:uid="{ABBFC217-12A3-45A5-B96F-24EDCACB1E2D}"/>
    <cellStyle name="Normal 3 249 2 4 2 2" xfId="25518" xr:uid="{A602A22F-3475-4103-909C-F669047468EF}"/>
    <cellStyle name="Normal 3 249 2 4 2 2 2" xfId="25519" xr:uid="{35B15A22-2B5A-4B90-9977-FA2E4AC99DB7}"/>
    <cellStyle name="Normal 3 249 2 4 2 3" xfId="25520" xr:uid="{257481FF-B855-4C3B-98F6-C09325BE1D88}"/>
    <cellStyle name="Normal 3 249 2 4 3" xfId="25521" xr:uid="{067F195F-9778-4920-BAD8-BB3B2F41161B}"/>
    <cellStyle name="Normal 3 249 2 4 3 2" xfId="25522" xr:uid="{CE125361-ACE2-4BF2-9A66-BB071EE33FAA}"/>
    <cellStyle name="Normal 3 249 2 4 3 2 2" xfId="25523" xr:uid="{11F3AB09-26C3-4DC7-A81D-4DCBC909C301}"/>
    <cellStyle name="Normal 3 249 2 4 3 3" xfId="25524" xr:uid="{C4B3CF82-A235-4C6A-A8FA-5965EC90AB72}"/>
    <cellStyle name="Normal 3 249 2 4 4" xfId="25525" xr:uid="{57F86FB8-9EBB-4F0E-A8D0-064633A6D359}"/>
    <cellStyle name="Normal 3 249 2 4 4 2" xfId="25526" xr:uid="{D1E468DD-3C8F-43FF-8516-1C99A1BF8367}"/>
    <cellStyle name="Normal 3 249 2 4 5" xfId="25527" xr:uid="{E0D041F6-156E-4071-B0C3-A62966EA871B}"/>
    <cellStyle name="Normal 3 249 2 5" xfId="25528" xr:uid="{4ECE019A-C50D-426A-AC05-6E9BF81870A9}"/>
    <cellStyle name="Normal 3 249 2 5 2" xfId="25529" xr:uid="{CF0914AD-3249-4A0D-AB68-440659691A91}"/>
    <cellStyle name="Normal 3 249 2 5 2 2" xfId="25530" xr:uid="{6D79B7E1-8255-4F75-9E6F-1843B2232168}"/>
    <cellStyle name="Normal 3 249 2 5 3" xfId="25531" xr:uid="{16F5E526-93F7-49B5-8C25-B94283FF7EC4}"/>
    <cellStyle name="Normal 3 249 2 6" xfId="25532" xr:uid="{50C3F12C-741C-40B9-865A-A8EFBA13F0FB}"/>
    <cellStyle name="Normal 3 249 2 6 2" xfId="25533" xr:uid="{13306195-F2F5-492F-A0D2-79826D5465EA}"/>
    <cellStyle name="Normal 3 249 2 6 2 2" xfId="25534" xr:uid="{5CC73582-B891-4E9D-B129-C63B5B9ED4F5}"/>
    <cellStyle name="Normal 3 249 2 6 3" xfId="25535" xr:uid="{0BCB78E4-E660-4557-933E-7610B65025C0}"/>
    <cellStyle name="Normal 3 249 2 7" xfId="25536" xr:uid="{57052F06-F24A-47EB-A575-EC8CDDEED23C}"/>
    <cellStyle name="Normal 3 249 2 7 2" xfId="25537" xr:uid="{08B3F9DE-C417-4AC4-9FE0-1B37C848BC3A}"/>
    <cellStyle name="Normal 3 249 2 8" xfId="25538" xr:uid="{E5414B29-C091-49D4-80CF-1977176DE1D6}"/>
    <cellStyle name="Normal 3 249 2_15NS" xfId="25539" xr:uid="{D405C399-726C-4484-8B56-16372DEC73CF}"/>
    <cellStyle name="Normal 3 249 3" xfId="25540" xr:uid="{816622A6-5B0F-4562-90D8-850D5264D6C9}"/>
    <cellStyle name="Normal 3 249 3 2" xfId="25541" xr:uid="{92BD31EA-06AE-4326-88F2-0E6DF357FCF2}"/>
    <cellStyle name="Normal 3 249 3 2 2" xfId="25542" xr:uid="{FB0A2A48-8FD1-45BD-85B6-23024E5DAD17}"/>
    <cellStyle name="Normal 3 249 3 2 2 2" xfId="25543" xr:uid="{C96AFFC9-CCA1-45A5-B415-6ED3A4FCA265}"/>
    <cellStyle name="Normal 3 249 3 2 3" xfId="25544" xr:uid="{979CD48D-16B1-4E9B-821B-F7DAB5C98775}"/>
    <cellStyle name="Normal 3 249 3 3" xfId="25545" xr:uid="{6BAE0174-EE7A-486D-8112-F98559054ED0}"/>
    <cellStyle name="Normal 3 249 3 3 2" xfId="25546" xr:uid="{512BF627-45FE-431A-BD65-BC6AACC3F492}"/>
    <cellStyle name="Normal 3 249 3 3 2 2" xfId="25547" xr:uid="{9C5C86A1-80F9-4A8B-A086-E960A19608D1}"/>
    <cellStyle name="Normal 3 249 3 3 3" xfId="25548" xr:uid="{4FA92332-D04A-4DE2-84DD-65F446F5E4E4}"/>
    <cellStyle name="Normal 3 249 3 4" xfId="25549" xr:uid="{1D15D3A9-8054-452D-8C71-9460D7D0A134}"/>
    <cellStyle name="Normal 3 249 3 4 2" xfId="25550" xr:uid="{8EC2C724-59C1-454A-B471-12C9FD64D99B}"/>
    <cellStyle name="Normal 3 249 3 5" xfId="25551" xr:uid="{DDE3C010-7FDC-4EE8-968C-9236681357E2}"/>
    <cellStyle name="Normal 3 249 4" xfId="25552" xr:uid="{3A259D6E-0293-4B51-B271-402492ADC956}"/>
    <cellStyle name="Normal 3 249 4 2" xfId="25553" xr:uid="{26F3FEA7-931A-461D-AC1F-688FDB8C037C}"/>
    <cellStyle name="Normal 3 249 4 2 2" xfId="25554" xr:uid="{3FF2D7D7-B3DE-452C-99E3-78572DBA3B65}"/>
    <cellStyle name="Normal 3 249 4 2 2 2" xfId="25555" xr:uid="{1873DB02-0DEB-4F6C-A5B9-7D6FB910C1BA}"/>
    <cellStyle name="Normal 3 249 4 2 3" xfId="25556" xr:uid="{852A25CD-157B-461C-971C-4AF5901A323E}"/>
    <cellStyle name="Normal 3 249 4 3" xfId="25557" xr:uid="{3927D2C2-BF38-4692-AC26-B8C9F46D58C9}"/>
    <cellStyle name="Normal 3 249 4 3 2" xfId="25558" xr:uid="{F84D9596-DAED-429A-B8A1-1B594326E3E2}"/>
    <cellStyle name="Normal 3 249 4 3 2 2" xfId="25559" xr:uid="{C36CE736-9021-4D22-939F-6641BFC6E19E}"/>
    <cellStyle name="Normal 3 249 4 3 3" xfId="25560" xr:uid="{9EA0B233-C68F-4F06-8085-EAF94FE07842}"/>
    <cellStyle name="Normal 3 249 4 4" xfId="25561" xr:uid="{4B42FEC0-DB1B-4967-8F2F-82190D2F52DC}"/>
    <cellStyle name="Normal 3 249 4 4 2" xfId="25562" xr:uid="{F85B4F00-7BD5-4FEE-B4D7-A312119EC156}"/>
    <cellStyle name="Normal 3 249 4 5" xfId="25563" xr:uid="{4F852F16-7869-468E-B239-554487CD3F7C}"/>
    <cellStyle name="Normal 3 249 5" xfId="25564" xr:uid="{655E7099-82A2-4023-9838-8B8BFAFBAD3E}"/>
    <cellStyle name="Normal 3 249 5 2" xfId="25565" xr:uid="{2F56E182-C910-4D4C-A0CD-36F6CCD54705}"/>
    <cellStyle name="Normal 3 249 5 2 2" xfId="25566" xr:uid="{9916D3CF-329B-4CD1-B1BB-4E1A87A67C52}"/>
    <cellStyle name="Normal 3 249 5 2 2 2" xfId="25567" xr:uid="{16E1CBC6-F2DD-4DA5-B268-1BC296AA56B9}"/>
    <cellStyle name="Normal 3 249 5 2 3" xfId="25568" xr:uid="{F20204F9-1F74-4CAA-AE24-910B84F1E18B}"/>
    <cellStyle name="Normal 3 249 5 3" xfId="25569" xr:uid="{D04C7AE3-0693-4D75-A20F-50A9A4D8245D}"/>
    <cellStyle name="Normal 3 249 5 3 2" xfId="25570" xr:uid="{2F3CBE76-7D73-4B18-94D3-9126634576FC}"/>
    <cellStyle name="Normal 3 249 5 3 2 2" xfId="25571" xr:uid="{581CA8C9-B13B-4004-A013-E8AD84992280}"/>
    <cellStyle name="Normal 3 249 5 3 3" xfId="25572" xr:uid="{71A19357-DA70-45F6-9A5F-AF1CD33C40A0}"/>
    <cellStyle name="Normal 3 249 5 4" xfId="25573" xr:uid="{A3416C8A-D952-41FB-A163-26C327DFC159}"/>
    <cellStyle name="Normal 3 249 5 4 2" xfId="25574" xr:uid="{910235E0-33E6-4F01-B716-263C16791C9A}"/>
    <cellStyle name="Normal 3 249 5 5" xfId="25575" xr:uid="{3F8433DC-A3C3-4611-8A86-E984BF8B3908}"/>
    <cellStyle name="Normal 3 249 6" xfId="25576" xr:uid="{6C9F3174-5815-443D-AC4B-D70AD2B93791}"/>
    <cellStyle name="Normal 3 249 6 2" xfId="25577" xr:uid="{50C63ECE-70CD-4BDE-9F77-B106F4547B37}"/>
    <cellStyle name="Normal 3 249 6 2 2" xfId="25578" xr:uid="{C3496883-C56E-434A-981B-BA17BD1DCB44}"/>
    <cellStyle name="Normal 3 249 6 3" xfId="25579" xr:uid="{D6009383-81B2-4F96-89F2-C2FB17FFC68A}"/>
    <cellStyle name="Normal 3 249 7" xfId="25580" xr:uid="{AD81EBAD-82E1-4712-84D1-70965743886D}"/>
    <cellStyle name="Normal 3 249 7 2" xfId="25581" xr:uid="{9C0EB9B8-F1E3-4286-B7F9-4E17851A085B}"/>
    <cellStyle name="Normal 3 249 7 2 2" xfId="25582" xr:uid="{A97DC05B-309E-4AD5-BDDC-223EBCB0A681}"/>
    <cellStyle name="Normal 3 249 7 3" xfId="25583" xr:uid="{466ECC25-30D2-4D63-9619-D8380631C9AE}"/>
    <cellStyle name="Normal 3 249 8" xfId="25584" xr:uid="{4139A02E-E38D-4923-A897-167075A8B4F6}"/>
    <cellStyle name="Normal 3 249 8 2" xfId="25585" xr:uid="{10EBBDB7-8160-4EC9-9CF3-8BD554B005EB}"/>
    <cellStyle name="Normal 3 249 9" xfId="25586" xr:uid="{B28A5B15-63CE-498E-91E8-3FAEC157784C}"/>
    <cellStyle name="Normal 3 249_05DS" xfId="25587" xr:uid="{7BC592AB-CD6A-4A32-9041-52F5F69A695E}"/>
    <cellStyle name="Normal 3 25" xfId="25588" xr:uid="{5BBBAD29-ABFF-44B6-889B-B6336DAF458F}"/>
    <cellStyle name="Normal 3 25 10" xfId="56360" xr:uid="{1A531110-E1B4-4AEB-B1AD-348DDA91827D}"/>
    <cellStyle name="Normal 3 25 2" xfId="25589" xr:uid="{F9BCF139-F772-4941-9A3D-63E781B8EE04}"/>
    <cellStyle name="Normal 3 25 2 2" xfId="25590" xr:uid="{733850B2-278F-4C7E-9084-8568914E3AA1}"/>
    <cellStyle name="Normal 3 25 2 2 2" xfId="25591" xr:uid="{CA97C9C1-8EF4-4AD9-895E-C8D40E451FAF}"/>
    <cellStyle name="Normal 3 25 2 2 2 2" xfId="25592" xr:uid="{CB10C026-ECB0-41FC-AC5D-273752682936}"/>
    <cellStyle name="Normal 3 25 2 2 2 2 2" xfId="25593" xr:uid="{2E6A2957-8D81-4F2E-968B-01DC51F4C758}"/>
    <cellStyle name="Normal 3 25 2 2 2 3" xfId="25594" xr:uid="{22778940-1965-4824-8310-44AD9A0E8BB6}"/>
    <cellStyle name="Normal 3 25 2 2 3" xfId="25595" xr:uid="{E56E1BBE-F5ED-439D-9C98-5EAD54A365F5}"/>
    <cellStyle name="Normal 3 25 2 2 3 2" xfId="25596" xr:uid="{8A71A98B-097C-4BD4-B181-E4CDD637E06F}"/>
    <cellStyle name="Normal 3 25 2 2 3 2 2" xfId="25597" xr:uid="{A3BD349D-739C-44E0-AA12-73C586411468}"/>
    <cellStyle name="Normal 3 25 2 2 3 3" xfId="25598" xr:uid="{E184EABC-FD53-493A-93C2-C0B7DEE3D11C}"/>
    <cellStyle name="Normal 3 25 2 2 4" xfId="25599" xr:uid="{AFF656CA-B059-456B-BEF4-914FF0889507}"/>
    <cellStyle name="Normal 3 25 2 2 4 2" xfId="25600" xr:uid="{70DA41A0-52B3-4CF7-A578-8696DFBA3410}"/>
    <cellStyle name="Normal 3 25 2 2 5" xfId="25601" xr:uid="{A6F69142-2C02-47DE-B251-1C2349A60268}"/>
    <cellStyle name="Normal 3 25 2 3" xfId="25602" xr:uid="{292E2A51-B5B2-48F5-BF86-2D76C6C2488E}"/>
    <cellStyle name="Normal 3 25 2 3 2" xfId="25603" xr:uid="{2EEA2239-B35D-4822-9B80-130DE9FFFBA8}"/>
    <cellStyle name="Normal 3 25 2 3 2 2" xfId="25604" xr:uid="{E2151D79-CE0F-4EC4-8FC4-B0BDA255E825}"/>
    <cellStyle name="Normal 3 25 2 3 2 2 2" xfId="25605" xr:uid="{807B2818-23E5-46BE-9DA2-1834637BE98B}"/>
    <cellStyle name="Normal 3 25 2 3 2 3" xfId="25606" xr:uid="{3606653D-E27B-4463-9D9C-3D475D4AEE2E}"/>
    <cellStyle name="Normal 3 25 2 3 3" xfId="25607" xr:uid="{9E5146AF-7331-4AB8-832D-9D524AED6181}"/>
    <cellStyle name="Normal 3 25 2 3 3 2" xfId="25608" xr:uid="{DF840141-1D6A-4AB5-8F55-D6480F89BE83}"/>
    <cellStyle name="Normal 3 25 2 3 3 2 2" xfId="25609" xr:uid="{3AFA423B-D61B-44E9-8825-335F9B2862AE}"/>
    <cellStyle name="Normal 3 25 2 3 3 3" xfId="25610" xr:uid="{AF3FF1FC-E3FB-487B-9509-009BD19E8B9D}"/>
    <cellStyle name="Normal 3 25 2 3 4" xfId="25611" xr:uid="{D276B30E-3488-49C4-9DE0-AECDABBD9468}"/>
    <cellStyle name="Normal 3 25 2 3 4 2" xfId="25612" xr:uid="{1152F3BD-7C86-437A-BE8E-6978C422C61F}"/>
    <cellStyle name="Normal 3 25 2 3 5" xfId="25613" xr:uid="{BB95D65B-2F47-404F-A029-C3B50F463301}"/>
    <cellStyle name="Normal 3 25 2 4" xfId="25614" xr:uid="{AC85C31D-357D-422D-93B7-0ED42E4EF3F1}"/>
    <cellStyle name="Normal 3 25 2 4 2" xfId="25615" xr:uid="{21AADC45-D1D1-44C2-9819-BFBC59F194A4}"/>
    <cellStyle name="Normal 3 25 2 4 2 2" xfId="25616" xr:uid="{AEFE0412-AD32-41B6-8F1F-1BFFECBC060C}"/>
    <cellStyle name="Normal 3 25 2 4 2 2 2" xfId="25617" xr:uid="{AF9C8874-9110-4E0C-88B3-D70E6A19EB40}"/>
    <cellStyle name="Normal 3 25 2 4 2 3" xfId="25618" xr:uid="{7040DC42-5779-49E0-8FFB-800E044C96ED}"/>
    <cellStyle name="Normal 3 25 2 4 3" xfId="25619" xr:uid="{4760024C-6707-4059-9980-F90638B346EC}"/>
    <cellStyle name="Normal 3 25 2 4 3 2" xfId="25620" xr:uid="{5341EA4D-9729-4C9C-A546-986B5D8F69E7}"/>
    <cellStyle name="Normal 3 25 2 4 3 2 2" xfId="25621" xr:uid="{36BB0B17-7466-48B0-9B5D-F0FCED821FF2}"/>
    <cellStyle name="Normal 3 25 2 4 3 3" xfId="25622" xr:uid="{1F904244-865C-42FA-8969-A3734255A034}"/>
    <cellStyle name="Normal 3 25 2 4 4" xfId="25623" xr:uid="{85DD41BF-EDFD-4E91-871F-AF76195B8A56}"/>
    <cellStyle name="Normal 3 25 2 4 4 2" xfId="25624" xr:uid="{872572F7-D092-4192-BCA0-427284FEC45A}"/>
    <cellStyle name="Normal 3 25 2 4 5" xfId="25625" xr:uid="{530880C6-DA41-4EF5-9805-BDF2C73FAF51}"/>
    <cellStyle name="Normal 3 25 2 5" xfId="25626" xr:uid="{6B09BF1F-922B-4892-96B3-56556D260378}"/>
    <cellStyle name="Normal 3 25 2 5 2" xfId="25627" xr:uid="{5F77B52E-3C1E-4DEC-890D-DD8991AACF39}"/>
    <cellStyle name="Normal 3 25 2 5 2 2" xfId="25628" xr:uid="{4A88DA46-23DB-40E6-B1BE-15EF1C48E502}"/>
    <cellStyle name="Normal 3 25 2 5 3" xfId="25629" xr:uid="{447C7960-5F1E-45BD-8D3E-D943023E55B8}"/>
    <cellStyle name="Normal 3 25 2 6" xfId="25630" xr:uid="{2855EB0B-72DF-41F8-8D66-AA9C3DB596DB}"/>
    <cellStyle name="Normal 3 25 2 6 2" xfId="25631" xr:uid="{0CA5F9E3-A765-4688-8C90-B8E988C4A4EF}"/>
    <cellStyle name="Normal 3 25 2 6 2 2" xfId="25632" xr:uid="{F4FA0C53-C469-4CC8-BA5A-8C68D36F64CF}"/>
    <cellStyle name="Normal 3 25 2 6 3" xfId="25633" xr:uid="{E99F9CFD-A962-470F-9779-53676BB2DEE4}"/>
    <cellStyle name="Normal 3 25 2 7" xfId="25634" xr:uid="{2100AED1-A572-46E6-9B5F-C620F47E6E4B}"/>
    <cellStyle name="Normal 3 25 2 7 2" xfId="25635" xr:uid="{8170D77D-248C-4134-A7C1-3D9D37D21D08}"/>
    <cellStyle name="Normal 3 25 2 8" xfId="25636" xr:uid="{34D1A925-A5B3-4955-B69E-454096DAC252}"/>
    <cellStyle name="Normal 3 25 2 9" xfId="56547" xr:uid="{9DF4DE55-E2C0-4D76-9C37-4CB0B1B60811}"/>
    <cellStyle name="Normal 3 25 2_15NS" xfId="25637" xr:uid="{A7AB03A8-FE44-498B-8D7B-CBEA69C5513B}"/>
    <cellStyle name="Normal 3 25 3" xfId="25638" xr:uid="{D321B54F-58C6-4EE8-8115-886ABBF89748}"/>
    <cellStyle name="Normal 3 25 3 2" xfId="25639" xr:uid="{4DB51EF8-4B9B-4D1D-8D40-B9836576D417}"/>
    <cellStyle name="Normal 3 25 3 2 2" xfId="25640" xr:uid="{181391CB-935E-492E-B265-C1CAC9A03AC8}"/>
    <cellStyle name="Normal 3 25 3 2 2 2" xfId="25641" xr:uid="{6411F938-84A9-4DAD-917E-B3923564B3B2}"/>
    <cellStyle name="Normal 3 25 3 2 3" xfId="25642" xr:uid="{502D2614-C3FB-4B64-9247-1B932AE55609}"/>
    <cellStyle name="Normal 3 25 3 3" xfId="25643" xr:uid="{CCEEB818-B3F5-415D-AAB8-F269FDF485B0}"/>
    <cellStyle name="Normal 3 25 3 3 2" xfId="25644" xr:uid="{4DAC7080-C13D-43C0-B31B-0EC0C2088871}"/>
    <cellStyle name="Normal 3 25 3 3 2 2" xfId="25645" xr:uid="{7EB7D472-2051-4513-B811-B47312794DBC}"/>
    <cellStyle name="Normal 3 25 3 3 3" xfId="25646" xr:uid="{D1C9E62B-6F45-4431-88CB-72BE1F455300}"/>
    <cellStyle name="Normal 3 25 3 4" xfId="25647" xr:uid="{705E69BC-384A-41AA-B2AC-BDF0974ADD7A}"/>
    <cellStyle name="Normal 3 25 3 4 2" xfId="25648" xr:uid="{6499323B-F9DF-42DE-9BAB-B372F02B3E79}"/>
    <cellStyle name="Normal 3 25 3 5" xfId="25649" xr:uid="{27258C41-9027-4C8D-9C79-66996794475C}"/>
    <cellStyle name="Normal 3 25 4" xfId="25650" xr:uid="{FFB5B5AE-571C-4AAE-97B6-BA22470534D5}"/>
    <cellStyle name="Normal 3 25 4 2" xfId="25651" xr:uid="{6F0D77CB-A677-465A-A0E2-8D48CBFCC75F}"/>
    <cellStyle name="Normal 3 25 4 2 2" xfId="25652" xr:uid="{CA2B9169-CF7D-46AF-A875-3C6293147B65}"/>
    <cellStyle name="Normal 3 25 4 2 2 2" xfId="25653" xr:uid="{D21A6EE7-9D6E-4ED9-BCDB-1A33E0B9CAFC}"/>
    <cellStyle name="Normal 3 25 4 2 3" xfId="25654" xr:uid="{0D9FC293-4874-4DCE-B066-85A8869F4E7A}"/>
    <cellStyle name="Normal 3 25 4 3" xfId="25655" xr:uid="{CE71EF4D-59EB-4074-8DC2-7243DC3EF0D3}"/>
    <cellStyle name="Normal 3 25 4 3 2" xfId="25656" xr:uid="{AAFEB7AB-6BEE-445D-ABD6-7816749F03FA}"/>
    <cellStyle name="Normal 3 25 4 3 2 2" xfId="25657" xr:uid="{6AD1139F-638C-4E47-AFAF-738C02FD1582}"/>
    <cellStyle name="Normal 3 25 4 3 3" xfId="25658" xr:uid="{36F018D0-D325-4B13-8CB0-E7209C585BAB}"/>
    <cellStyle name="Normal 3 25 4 4" xfId="25659" xr:uid="{4377DEAE-C4DF-4FB7-A630-C38E96948C0C}"/>
    <cellStyle name="Normal 3 25 4 4 2" xfId="25660" xr:uid="{0999960E-BF7F-4EAD-A5F7-50C1331F51E0}"/>
    <cellStyle name="Normal 3 25 4 5" xfId="25661" xr:uid="{E954017C-AD48-4B80-8FE7-D31058F78FBE}"/>
    <cellStyle name="Normal 3 25 5" xfId="25662" xr:uid="{C75E53A2-AA28-4085-BABC-61712D3688D0}"/>
    <cellStyle name="Normal 3 25 5 2" xfId="25663" xr:uid="{940EC5F8-E4AF-40D8-8A62-77B367027316}"/>
    <cellStyle name="Normal 3 25 5 2 2" xfId="25664" xr:uid="{89A501E7-48E8-4DA3-A803-31DBBD5582DC}"/>
    <cellStyle name="Normal 3 25 5 2 2 2" xfId="25665" xr:uid="{4C2C6C47-BA7F-40BC-9AB6-91E545498F2C}"/>
    <cellStyle name="Normal 3 25 5 2 3" xfId="25666" xr:uid="{AC3AA0A2-A387-4D5F-BDFC-1A72542ECBC5}"/>
    <cellStyle name="Normal 3 25 5 3" xfId="25667" xr:uid="{7EA7E6DF-006A-48EA-9A89-2CA09E1E4EDD}"/>
    <cellStyle name="Normal 3 25 5 3 2" xfId="25668" xr:uid="{F5D282D0-22C6-403E-B933-9A516C52018F}"/>
    <cellStyle name="Normal 3 25 5 3 2 2" xfId="25669" xr:uid="{CDD6C3A9-3BC3-411A-8B2D-13C6B5832465}"/>
    <cellStyle name="Normal 3 25 5 3 3" xfId="25670" xr:uid="{8F4B5B06-7951-4317-8E54-EFCC0BEFCB45}"/>
    <cellStyle name="Normal 3 25 5 4" xfId="25671" xr:uid="{5B4688BD-0C7C-4C26-90E7-4EE01F5CBBFA}"/>
    <cellStyle name="Normal 3 25 5 4 2" xfId="25672" xr:uid="{AA21EA7D-3AC8-4AEA-9339-4F2579CFE9E1}"/>
    <cellStyle name="Normal 3 25 5 5" xfId="25673" xr:uid="{B5FD35DB-A401-426D-B2F0-1C4376C686C8}"/>
    <cellStyle name="Normal 3 25 6" xfId="25674" xr:uid="{7E6E0FCE-BDEB-4CFE-901F-F0379AB6E2CF}"/>
    <cellStyle name="Normal 3 25 6 2" xfId="25675" xr:uid="{C6D1F2BD-1AA4-4F3F-95FA-2A30F9016D1A}"/>
    <cellStyle name="Normal 3 25 6 2 2" xfId="25676" xr:uid="{CD3ABA43-40B6-4350-97B9-FCDB917E0887}"/>
    <cellStyle name="Normal 3 25 6 3" xfId="25677" xr:uid="{F1914193-028E-4F1F-8D0F-E1A004B4E154}"/>
    <cellStyle name="Normal 3 25 7" xfId="25678" xr:uid="{46A34666-2E79-407B-B564-D7A87648E2B8}"/>
    <cellStyle name="Normal 3 25 7 2" xfId="25679" xr:uid="{99429AF8-7E74-4D86-AF08-BA7458498EC0}"/>
    <cellStyle name="Normal 3 25 7 2 2" xfId="25680" xr:uid="{03B7FE5A-6D70-442E-A520-BC046ECB0D29}"/>
    <cellStyle name="Normal 3 25 7 3" xfId="25681" xr:uid="{D86030DB-F60D-4743-9745-3D066E0EF648}"/>
    <cellStyle name="Normal 3 25 8" xfId="25682" xr:uid="{FAFA24E4-FB90-4A9E-BF2A-B6523B4A6B39}"/>
    <cellStyle name="Normal 3 25 8 2" xfId="25683" xr:uid="{ADED4BF3-5CEB-459B-8AC9-5CA9FE03BAA6}"/>
    <cellStyle name="Normal 3 25 9" xfId="25684" xr:uid="{D336C53D-81DC-4310-BF2F-5FFC4C76C702}"/>
    <cellStyle name="Normal 3 25_05DS" xfId="25685" xr:uid="{BA7E54D7-A796-4392-9FAF-0C3D0631C81B}"/>
    <cellStyle name="Normal 3 250" xfId="25686" xr:uid="{4B606D6E-DE42-4286-A6DD-649BF8B9F2ED}"/>
    <cellStyle name="Normal 3 250 2" xfId="25687" xr:uid="{EF775E89-2DC9-47A2-BAAC-D50EFB46F47D}"/>
    <cellStyle name="Normal 3 250 2 2" xfId="25688" xr:uid="{24AA464D-8B2A-4F04-9C20-F2FEC0D4DA10}"/>
    <cellStyle name="Normal 3 250 2 2 2" xfId="25689" xr:uid="{195D0805-E10D-431C-AF2B-5BF45D05EC5A}"/>
    <cellStyle name="Normal 3 250 2 2 2 2" xfId="25690" xr:uid="{035973D8-9182-498A-8DF6-B82D0BB21A90}"/>
    <cellStyle name="Normal 3 250 2 2 2 2 2" xfId="25691" xr:uid="{F38FFE1C-F8EA-4D26-B58B-F8202214E436}"/>
    <cellStyle name="Normal 3 250 2 2 2 3" xfId="25692" xr:uid="{F9FBC07D-E0C6-4D7B-B5B8-5908198FC191}"/>
    <cellStyle name="Normal 3 250 2 2 3" xfId="25693" xr:uid="{AFE2DA1C-C7D8-4556-91A7-A63A37A3D8F6}"/>
    <cellStyle name="Normal 3 250 2 2 3 2" xfId="25694" xr:uid="{C513BA58-D2F0-4E87-A5D7-3422388751C4}"/>
    <cellStyle name="Normal 3 250 2 2 3 2 2" xfId="25695" xr:uid="{3E6DB56D-257D-49CF-BA85-9A9879A082F4}"/>
    <cellStyle name="Normal 3 250 2 2 3 3" xfId="25696" xr:uid="{DC59AA45-B28C-4E9E-A6CF-5A92F6811B14}"/>
    <cellStyle name="Normal 3 250 2 2 4" xfId="25697" xr:uid="{025269E7-DD7B-4CB9-AA27-1C2AD4B76788}"/>
    <cellStyle name="Normal 3 250 2 2 4 2" xfId="25698" xr:uid="{A2618F79-5373-466F-BACB-F934353C76F6}"/>
    <cellStyle name="Normal 3 250 2 2 5" xfId="25699" xr:uid="{6A0EE738-9205-4E84-85EC-50C184A11E4E}"/>
    <cellStyle name="Normal 3 250 2 3" xfId="25700" xr:uid="{45E9C364-E4BD-442E-8BDC-AC895B234CF1}"/>
    <cellStyle name="Normal 3 250 2 3 2" xfId="25701" xr:uid="{3E21157C-B426-47CC-9FF9-B4416B8996A3}"/>
    <cellStyle name="Normal 3 250 2 3 2 2" xfId="25702" xr:uid="{0DE5035D-6F64-4D97-92EA-97E9C20E19FE}"/>
    <cellStyle name="Normal 3 250 2 3 2 2 2" xfId="25703" xr:uid="{14273E7B-4314-4D72-A78A-694566D533FC}"/>
    <cellStyle name="Normal 3 250 2 3 2 3" xfId="25704" xr:uid="{C6B3322D-8879-4374-BDAC-16EE3414E8C3}"/>
    <cellStyle name="Normal 3 250 2 3 3" xfId="25705" xr:uid="{878779F7-3FA3-4147-8068-6D341BDF51CE}"/>
    <cellStyle name="Normal 3 250 2 3 3 2" xfId="25706" xr:uid="{CFCBF65C-B759-42C8-AF3E-4EF0978EBFC3}"/>
    <cellStyle name="Normal 3 250 2 3 3 2 2" xfId="25707" xr:uid="{3FBDF47B-4605-46D2-9C48-CDE09739082F}"/>
    <cellStyle name="Normal 3 250 2 3 3 3" xfId="25708" xr:uid="{D7E83226-87B7-458F-AA77-5C0565DBB456}"/>
    <cellStyle name="Normal 3 250 2 3 4" xfId="25709" xr:uid="{3D4B0988-BC1B-4E08-AD23-12B216246EEB}"/>
    <cellStyle name="Normal 3 250 2 3 4 2" xfId="25710" xr:uid="{C9A8776B-DCCA-4D7D-93CF-7CCAAC34A303}"/>
    <cellStyle name="Normal 3 250 2 3 5" xfId="25711" xr:uid="{9841D675-A569-4167-8479-707CCF0BE8CD}"/>
    <cellStyle name="Normal 3 250 2 4" xfId="25712" xr:uid="{28C2E7CB-F5D8-4F36-8AA6-4E6C840B1111}"/>
    <cellStyle name="Normal 3 250 2 4 2" xfId="25713" xr:uid="{F3DE4940-9B80-450A-8DDE-C90A163A183B}"/>
    <cellStyle name="Normal 3 250 2 4 2 2" xfId="25714" xr:uid="{18E29685-A53A-4D51-BBAD-FB4DB8ADF803}"/>
    <cellStyle name="Normal 3 250 2 4 2 2 2" xfId="25715" xr:uid="{5A115144-5609-4A45-81B3-34475D8B566C}"/>
    <cellStyle name="Normal 3 250 2 4 2 3" xfId="25716" xr:uid="{7A123A16-2229-4AD6-98BF-5309028839CD}"/>
    <cellStyle name="Normal 3 250 2 4 3" xfId="25717" xr:uid="{A6C9D5FB-0593-4C71-BB92-90DB88E6C738}"/>
    <cellStyle name="Normal 3 250 2 4 3 2" xfId="25718" xr:uid="{14536724-80B8-4DB4-A5DD-9D4458438BF0}"/>
    <cellStyle name="Normal 3 250 2 4 3 2 2" xfId="25719" xr:uid="{66C7D3BD-D24D-47FD-BC6D-9BE5E4C4AB58}"/>
    <cellStyle name="Normal 3 250 2 4 3 3" xfId="25720" xr:uid="{94BBBD58-87C2-4BF6-BA43-935169907A1E}"/>
    <cellStyle name="Normal 3 250 2 4 4" xfId="25721" xr:uid="{C0B65BA7-D1B2-4DA6-99EB-27FAE7E21BDE}"/>
    <cellStyle name="Normal 3 250 2 4 4 2" xfId="25722" xr:uid="{B8C1619A-E7C8-45DF-A151-978D241DA4C1}"/>
    <cellStyle name="Normal 3 250 2 4 5" xfId="25723" xr:uid="{13FD5D35-C466-4ABB-AF2F-903D0ACD0BC5}"/>
    <cellStyle name="Normal 3 250 2 5" xfId="25724" xr:uid="{B354E09E-E80F-49DF-944C-A1FE6B4BD6D8}"/>
    <cellStyle name="Normal 3 250 2 5 2" xfId="25725" xr:uid="{2A8A0CA9-3689-40AA-9F8D-3EC5FA89F3B1}"/>
    <cellStyle name="Normal 3 250 2 5 2 2" xfId="25726" xr:uid="{3103BA60-B852-4051-A402-7F431C6BFDE0}"/>
    <cellStyle name="Normal 3 250 2 5 3" xfId="25727" xr:uid="{52F23E14-89A1-47DC-9125-B1B07B4F57DA}"/>
    <cellStyle name="Normal 3 250 2 6" xfId="25728" xr:uid="{D15FC5DE-AA78-47CE-9C44-3A9B6476D95D}"/>
    <cellStyle name="Normal 3 250 2 6 2" xfId="25729" xr:uid="{A6F88840-4BC8-4DEE-8E9C-78D9BA695B43}"/>
    <cellStyle name="Normal 3 250 2 6 2 2" xfId="25730" xr:uid="{0051E64F-9F5A-4D67-9D75-8D9083D9FF11}"/>
    <cellStyle name="Normal 3 250 2 6 3" xfId="25731" xr:uid="{E948C212-B3D4-4A6C-BEA8-19602C018584}"/>
    <cellStyle name="Normal 3 250 2 7" xfId="25732" xr:uid="{9158A7BB-16C7-4C6F-B109-A94A920693F5}"/>
    <cellStyle name="Normal 3 250 2 7 2" xfId="25733" xr:uid="{5842D56E-C78E-4C6C-8D9D-2377065D74EF}"/>
    <cellStyle name="Normal 3 250 2 8" xfId="25734" xr:uid="{51D81279-EA4F-4744-9C9B-2732BB016363}"/>
    <cellStyle name="Normal 3 250 2_15NS" xfId="25735" xr:uid="{98F7A1AA-D322-4FF8-B865-54AFD872F59B}"/>
    <cellStyle name="Normal 3 250 3" xfId="25736" xr:uid="{7ADC98E2-AF08-4C29-8DC0-A8A847879A3B}"/>
    <cellStyle name="Normal 3 250 3 2" xfId="25737" xr:uid="{DB7F16D0-3961-4FC8-B761-22E5F01B9DBF}"/>
    <cellStyle name="Normal 3 250 3 2 2" xfId="25738" xr:uid="{2D3A253F-0F5C-4ECF-BC3A-A04D60F74B2A}"/>
    <cellStyle name="Normal 3 250 3 2 2 2" xfId="25739" xr:uid="{EFE59C69-76D1-44C5-9249-26C7B9614647}"/>
    <cellStyle name="Normal 3 250 3 2 3" xfId="25740" xr:uid="{A7D77D45-5629-45C9-BA98-6259ACDFED72}"/>
    <cellStyle name="Normal 3 250 3 3" xfId="25741" xr:uid="{D71E41AE-8423-42F9-A12C-DFF628F7E864}"/>
    <cellStyle name="Normal 3 250 3 3 2" xfId="25742" xr:uid="{26F4F39F-8116-4EDA-B535-B297330FB72C}"/>
    <cellStyle name="Normal 3 250 3 3 2 2" xfId="25743" xr:uid="{33FDADC3-D9B3-48F6-A7A2-3B8FBEEAFB2D}"/>
    <cellStyle name="Normal 3 250 3 3 3" xfId="25744" xr:uid="{7B6B79BF-5A02-46AC-A97C-7AC81F32086D}"/>
    <cellStyle name="Normal 3 250 3 4" xfId="25745" xr:uid="{C1E80D8E-791E-47E9-A2A0-00CDC016DAE4}"/>
    <cellStyle name="Normal 3 250 3 4 2" xfId="25746" xr:uid="{977956A4-A699-4A7C-87FE-A9D7710E3043}"/>
    <cellStyle name="Normal 3 250 3 5" xfId="25747" xr:uid="{712F99EB-914F-4FA4-9A5D-37E8D5B4A2E3}"/>
    <cellStyle name="Normal 3 250 4" xfId="25748" xr:uid="{7E13A31C-9C07-422A-B750-3E029793447F}"/>
    <cellStyle name="Normal 3 250 4 2" xfId="25749" xr:uid="{A2646F09-61E2-4517-A8B5-FD61B31857EE}"/>
    <cellStyle name="Normal 3 250 4 2 2" xfId="25750" xr:uid="{7B032DD8-8EE1-4F43-A64E-7858D69C49F0}"/>
    <cellStyle name="Normal 3 250 4 2 2 2" xfId="25751" xr:uid="{BE5CB47A-E8F6-4382-95C6-7A9E0443B104}"/>
    <cellStyle name="Normal 3 250 4 2 3" xfId="25752" xr:uid="{0C834B7C-4E8C-4E8C-BC18-E817C1896427}"/>
    <cellStyle name="Normal 3 250 4 3" xfId="25753" xr:uid="{A5BE5FD1-168A-4CFA-8620-F45B809B5686}"/>
    <cellStyle name="Normal 3 250 4 3 2" xfId="25754" xr:uid="{199BE8A6-9866-487B-B248-777FC6305055}"/>
    <cellStyle name="Normal 3 250 4 3 2 2" xfId="25755" xr:uid="{118F0BAA-D35F-491C-AD2E-ACA95E1CA9F9}"/>
    <cellStyle name="Normal 3 250 4 3 3" xfId="25756" xr:uid="{0FE7D93A-6588-4553-BFA7-148648EEC9A1}"/>
    <cellStyle name="Normal 3 250 4 4" xfId="25757" xr:uid="{98A1F773-549A-4CBA-AA5D-7C3E09C8D098}"/>
    <cellStyle name="Normal 3 250 4 4 2" xfId="25758" xr:uid="{B34084F7-8477-4D24-9DF3-76759DB80430}"/>
    <cellStyle name="Normal 3 250 4 5" xfId="25759" xr:uid="{CF3C25DB-957F-47F5-A254-BBB8ABE2FD5E}"/>
    <cellStyle name="Normal 3 250 5" xfId="25760" xr:uid="{F0590895-320A-4622-A171-F0D353C250C9}"/>
    <cellStyle name="Normal 3 250 5 2" xfId="25761" xr:uid="{EB7718EF-440A-49FE-B889-2BC97B620DA0}"/>
    <cellStyle name="Normal 3 250 5 2 2" xfId="25762" xr:uid="{8FAC6848-6032-443C-A14F-82A2E6C8CE35}"/>
    <cellStyle name="Normal 3 250 5 2 2 2" xfId="25763" xr:uid="{8D961B45-562A-4726-BCCE-66665490C834}"/>
    <cellStyle name="Normal 3 250 5 2 3" xfId="25764" xr:uid="{1899E247-591B-42F3-BA35-B07DAE3CC5FF}"/>
    <cellStyle name="Normal 3 250 5 3" xfId="25765" xr:uid="{DBA4EBD2-7A84-497C-9D4B-2FBAA1667504}"/>
    <cellStyle name="Normal 3 250 5 3 2" xfId="25766" xr:uid="{A17EFF73-87BE-4E28-9AB7-B1532DFAE841}"/>
    <cellStyle name="Normal 3 250 5 3 2 2" xfId="25767" xr:uid="{DE0B0A6C-ED5D-46A2-9C88-21B137BFA116}"/>
    <cellStyle name="Normal 3 250 5 3 3" xfId="25768" xr:uid="{8C81F623-B118-44FC-A365-A2F34DADD440}"/>
    <cellStyle name="Normal 3 250 5 4" xfId="25769" xr:uid="{6D000917-64C4-46EC-B851-A64A4DBEACDC}"/>
    <cellStyle name="Normal 3 250 5 4 2" xfId="25770" xr:uid="{F19523FE-51B6-4BF3-A4E1-0AACF659F618}"/>
    <cellStyle name="Normal 3 250 5 5" xfId="25771" xr:uid="{6893CC4B-A0E6-4121-97FD-1F1053AEE7D9}"/>
    <cellStyle name="Normal 3 250 6" xfId="25772" xr:uid="{CBB8A364-6E8D-483E-953F-B63E66718CE1}"/>
    <cellStyle name="Normal 3 250 6 2" xfId="25773" xr:uid="{350FF5B4-890A-4F0B-A3AD-06524DAD6B40}"/>
    <cellStyle name="Normal 3 250 6 2 2" xfId="25774" xr:uid="{FC76F05B-CCA4-4F5D-AC34-E10E0B589CD8}"/>
    <cellStyle name="Normal 3 250 6 3" xfId="25775" xr:uid="{4A50F294-810B-4006-B798-2F272E8B4BB8}"/>
    <cellStyle name="Normal 3 250 7" xfId="25776" xr:uid="{43707AB8-613E-4648-B4B0-7F1BF42F17FA}"/>
    <cellStyle name="Normal 3 250 7 2" xfId="25777" xr:uid="{AFCC8D25-D5B7-44B3-9008-EA32F08283FF}"/>
    <cellStyle name="Normal 3 250 7 2 2" xfId="25778" xr:uid="{07D07D55-3F80-4723-A247-E58BFA0BAB16}"/>
    <cellStyle name="Normal 3 250 7 3" xfId="25779" xr:uid="{0D4BC512-5810-49DB-9AD9-0E5122AA9281}"/>
    <cellStyle name="Normal 3 250 8" xfId="25780" xr:uid="{D516B802-EDD3-42F1-B6FA-96F6D0369723}"/>
    <cellStyle name="Normal 3 250 8 2" xfId="25781" xr:uid="{C803567C-6C2A-41B3-AA1D-2B1285DA413E}"/>
    <cellStyle name="Normal 3 250 9" xfId="25782" xr:uid="{6FCF073C-2006-4361-A25D-CDD8E4EE76F5}"/>
    <cellStyle name="Normal 3 250_05DS" xfId="25783" xr:uid="{0E78696A-E71D-4B97-8335-0A3521397DD6}"/>
    <cellStyle name="Normal 3 251" xfId="25784" xr:uid="{CF8640A1-09D0-4446-8A80-0D7F1EA6E7E1}"/>
    <cellStyle name="Normal 3 251 2" xfId="25785" xr:uid="{1C226C99-335C-4DF3-A744-BDF6D699DDCF}"/>
    <cellStyle name="Normal 3 251 2 2" xfId="25786" xr:uid="{B1FF478E-5E77-47FF-8F90-C5CE2C029153}"/>
    <cellStyle name="Normal 3 251 2 2 2" xfId="25787" xr:uid="{B3ED214A-0DAF-443B-A4F7-3CD995D34423}"/>
    <cellStyle name="Normal 3 251 2 3" xfId="25788" xr:uid="{D36EFAAD-8F11-40F1-B7F4-7C7DA5C358FD}"/>
    <cellStyle name="Normal 3 251 3" xfId="25789" xr:uid="{0B38AFE2-1078-440D-A73D-FEBA800AF06D}"/>
    <cellStyle name="Normal 3 251 3 2" xfId="25790" xr:uid="{DA00A9AC-5FC5-479C-A64F-F743B7F4AB86}"/>
    <cellStyle name="Normal 3 251 3 2 2" xfId="25791" xr:uid="{9ABEF4E5-C7FE-4A80-907D-EFCA1DCE28E4}"/>
    <cellStyle name="Normal 3 251 3 3" xfId="25792" xr:uid="{31591074-A6CA-4111-9026-9869FEC6B160}"/>
    <cellStyle name="Normal 3 251 4" xfId="25793" xr:uid="{79E16FBD-2630-4323-9F91-0AF0B7AA070F}"/>
    <cellStyle name="Normal 3 251 4 2" xfId="25794" xr:uid="{89399F3D-DFEF-47D9-B9D5-80A0E1E4DB88}"/>
    <cellStyle name="Normal 3 251 5" xfId="25795" xr:uid="{F587CA5B-4703-46B5-8E84-28C4EA9F83CB}"/>
    <cellStyle name="Normal 3 252" xfId="25796" xr:uid="{BE94C449-53F4-4A3A-9BB9-FB5AFF950202}"/>
    <cellStyle name="Normal 3 253" xfId="25797" xr:uid="{6E61A998-979C-4DB3-8BFA-E369A70F9510}"/>
    <cellStyle name="Normal 3 254" xfId="49785" xr:uid="{EF56A0AC-96E8-471B-ACCE-440D5DF3FE2F}"/>
    <cellStyle name="Normal 3 255" xfId="50784" xr:uid="{E6EDB163-D8C9-4974-A25A-EF3015E140F8}"/>
    <cellStyle name="Normal 3 256" xfId="51059" xr:uid="{94DFD968-9E71-4A73-963A-6B925E9ABEE3}"/>
    <cellStyle name="Normal 3 257" xfId="51393" xr:uid="{38DB3510-27C8-470C-B38D-C0BFC3E35EF1}"/>
    <cellStyle name="Normal 3 258" xfId="51672" xr:uid="{EB979758-6CBE-439F-BB4D-3FC6B88E0A3B}"/>
    <cellStyle name="Normal 3 259" xfId="51929" xr:uid="{B5F089A0-5822-4608-B84A-7BDC199D2359}"/>
    <cellStyle name="Normal 3 26" xfId="25798" xr:uid="{A92FB49B-F51E-4F96-B071-4573FC711276}"/>
    <cellStyle name="Normal 3 26 10" xfId="56401" xr:uid="{8BCE1429-EE9C-47F0-9681-45C5F188339C}"/>
    <cellStyle name="Normal 3 26 2" xfId="25799" xr:uid="{DEF53075-3DCA-4397-AC24-2EA65D59BC1E}"/>
    <cellStyle name="Normal 3 26 2 2" xfId="25800" xr:uid="{CC2A0960-9080-42D4-90F1-CDF7F14D0A90}"/>
    <cellStyle name="Normal 3 26 2 2 2" xfId="25801" xr:uid="{F4EFED93-FD19-4789-B6B9-47DB84C83BFF}"/>
    <cellStyle name="Normal 3 26 2 2 2 2" xfId="25802" xr:uid="{86AFAAD0-1D59-4739-9E36-0B24FB9F3FD6}"/>
    <cellStyle name="Normal 3 26 2 2 2 2 2" xfId="25803" xr:uid="{E8AF5B29-CB2A-40CC-B562-F667A902D430}"/>
    <cellStyle name="Normal 3 26 2 2 2 3" xfId="25804" xr:uid="{9B9E30A5-7054-4372-80AB-10D8EC174A03}"/>
    <cellStyle name="Normal 3 26 2 2 3" xfId="25805" xr:uid="{C148B37B-EF72-451A-9DBE-B4F31A142ADE}"/>
    <cellStyle name="Normal 3 26 2 2 3 2" xfId="25806" xr:uid="{69FEEC1D-D08F-43C0-B35C-7BCECFD45E9E}"/>
    <cellStyle name="Normal 3 26 2 2 3 2 2" xfId="25807" xr:uid="{3BB0A96C-6532-45C9-971B-5464911721BD}"/>
    <cellStyle name="Normal 3 26 2 2 3 3" xfId="25808" xr:uid="{75259AC1-AABA-41AC-A7F2-2A76285390EB}"/>
    <cellStyle name="Normal 3 26 2 2 4" xfId="25809" xr:uid="{4F2ADC86-0FA3-4610-A7CA-3F133A7A6D51}"/>
    <cellStyle name="Normal 3 26 2 2 4 2" xfId="25810" xr:uid="{EE40F34F-5DEB-433A-A970-B5F1301AB1F8}"/>
    <cellStyle name="Normal 3 26 2 2 5" xfId="25811" xr:uid="{F51DBD69-8D8C-438D-A2BA-F6A68D9AF315}"/>
    <cellStyle name="Normal 3 26 2 3" xfId="25812" xr:uid="{D0124467-839A-4F6B-8910-C2722CB4FC34}"/>
    <cellStyle name="Normal 3 26 2 3 2" xfId="25813" xr:uid="{3FDBAA65-7FC0-4713-863A-CA8D15778C3C}"/>
    <cellStyle name="Normal 3 26 2 3 2 2" xfId="25814" xr:uid="{DBE63489-FE8C-46BE-A6E7-D6CAA4A0FE6D}"/>
    <cellStyle name="Normal 3 26 2 3 2 2 2" xfId="25815" xr:uid="{8A215B48-CB39-4058-8ED6-8C1959D8BC31}"/>
    <cellStyle name="Normal 3 26 2 3 2 3" xfId="25816" xr:uid="{BBADCE07-CB2A-4154-8844-4FE43904292A}"/>
    <cellStyle name="Normal 3 26 2 3 3" xfId="25817" xr:uid="{447D8DAE-7318-438C-BF54-43070C01DAD8}"/>
    <cellStyle name="Normal 3 26 2 3 3 2" xfId="25818" xr:uid="{B7F4C35F-1B6C-4F34-8A2E-D06887C79F23}"/>
    <cellStyle name="Normal 3 26 2 3 3 2 2" xfId="25819" xr:uid="{7F22900A-279C-488D-9DAB-5DE0CBC593EA}"/>
    <cellStyle name="Normal 3 26 2 3 3 3" xfId="25820" xr:uid="{551A86F2-9353-4C09-8A19-82822A58C69E}"/>
    <cellStyle name="Normal 3 26 2 3 4" xfId="25821" xr:uid="{0F0270B3-37B4-4671-98EA-3FCF26C60946}"/>
    <cellStyle name="Normal 3 26 2 3 4 2" xfId="25822" xr:uid="{E24127B5-46B7-47D0-91EA-3AD6FDD64703}"/>
    <cellStyle name="Normal 3 26 2 3 5" xfId="25823" xr:uid="{AF8BDE4B-7D9E-41DD-9512-0C713A078C1C}"/>
    <cellStyle name="Normal 3 26 2 4" xfId="25824" xr:uid="{870B1E01-0E88-409E-8F83-684B7564F384}"/>
    <cellStyle name="Normal 3 26 2 4 2" xfId="25825" xr:uid="{7D4166FD-9B39-4C97-A9C5-2FFCA5B2B7A0}"/>
    <cellStyle name="Normal 3 26 2 4 2 2" xfId="25826" xr:uid="{D65306FB-B00F-450D-A7D5-A65E10FBEF84}"/>
    <cellStyle name="Normal 3 26 2 4 2 2 2" xfId="25827" xr:uid="{D0FA99E3-0EF1-4B55-BA22-65CBE6A17067}"/>
    <cellStyle name="Normal 3 26 2 4 2 3" xfId="25828" xr:uid="{5030DA50-E30F-4153-B66D-B8FAAA7D6730}"/>
    <cellStyle name="Normal 3 26 2 4 3" xfId="25829" xr:uid="{A8DECD21-C4AF-40A7-A866-C24DAF736A12}"/>
    <cellStyle name="Normal 3 26 2 4 3 2" xfId="25830" xr:uid="{7E9B10BE-C0A7-4219-A053-FFBBF1CBE305}"/>
    <cellStyle name="Normal 3 26 2 4 3 2 2" xfId="25831" xr:uid="{25B989B2-DBAA-4A6E-A8DA-D53C4C7FD1D6}"/>
    <cellStyle name="Normal 3 26 2 4 3 3" xfId="25832" xr:uid="{1284F3FD-3CB2-493F-B214-B4F5722A6E6B}"/>
    <cellStyle name="Normal 3 26 2 4 4" xfId="25833" xr:uid="{172BB989-149E-485F-9547-0753FBDD64D2}"/>
    <cellStyle name="Normal 3 26 2 4 4 2" xfId="25834" xr:uid="{B71FEB2F-9809-42D0-9D4B-883EAB6DC8F8}"/>
    <cellStyle name="Normal 3 26 2 4 5" xfId="25835" xr:uid="{DB18EB8F-AAE1-42B8-AD63-08283C3E5ED2}"/>
    <cellStyle name="Normal 3 26 2 5" xfId="25836" xr:uid="{B6B421C5-8545-49AE-8A59-015F05004756}"/>
    <cellStyle name="Normal 3 26 2 5 2" xfId="25837" xr:uid="{C97576CA-39A4-4249-9845-05DBD21A507C}"/>
    <cellStyle name="Normal 3 26 2 5 2 2" xfId="25838" xr:uid="{82201713-3A36-4227-B44B-1915639DBCDC}"/>
    <cellStyle name="Normal 3 26 2 5 3" xfId="25839" xr:uid="{DC6D35D3-D7BD-4F14-908A-3546067FAB63}"/>
    <cellStyle name="Normal 3 26 2 6" xfId="25840" xr:uid="{94875851-F64B-4545-B625-C39EE6076069}"/>
    <cellStyle name="Normal 3 26 2 6 2" xfId="25841" xr:uid="{A48D8EB4-DB36-450D-B874-68A667BD5975}"/>
    <cellStyle name="Normal 3 26 2 6 2 2" xfId="25842" xr:uid="{F3D46413-C568-41F3-907A-E7DCEEE0546B}"/>
    <cellStyle name="Normal 3 26 2 6 3" xfId="25843" xr:uid="{D726E842-C273-46C8-A4FD-E64533A25B77}"/>
    <cellStyle name="Normal 3 26 2 7" xfId="25844" xr:uid="{B1735725-04B4-4909-93AC-94DFD2437B41}"/>
    <cellStyle name="Normal 3 26 2 7 2" xfId="25845" xr:uid="{92FA41B5-07F8-4DFD-AF04-F3C28819BE7F}"/>
    <cellStyle name="Normal 3 26 2 8" xfId="25846" xr:uid="{7FCD1F92-6214-4DD0-B6CE-ABDD000BB7E7}"/>
    <cellStyle name="Normal 3 26 2 9" xfId="56555" xr:uid="{8B5F9637-B51D-4CE0-8351-008ADE31A5E6}"/>
    <cellStyle name="Normal 3 26 2_15NS" xfId="25847" xr:uid="{09B403BB-FDD5-4095-B890-2B6FEF0CAEB5}"/>
    <cellStyle name="Normal 3 26 3" xfId="25848" xr:uid="{416C9B2F-F487-4FAF-A987-DAB8A17EB4EA}"/>
    <cellStyle name="Normal 3 26 3 2" xfId="25849" xr:uid="{4C3A1A77-5C38-4BD1-91F8-4829C9D6B119}"/>
    <cellStyle name="Normal 3 26 3 2 2" xfId="25850" xr:uid="{17AB944B-BBC6-49BA-95BC-4FA2C5BA466E}"/>
    <cellStyle name="Normal 3 26 3 2 2 2" xfId="25851" xr:uid="{7DF1C10D-D2E9-4502-9FBD-694ABEA4029D}"/>
    <cellStyle name="Normal 3 26 3 2 3" xfId="25852" xr:uid="{B82D4382-CB6C-4E98-96F9-97F9747C2DB3}"/>
    <cellStyle name="Normal 3 26 3 3" xfId="25853" xr:uid="{23C14482-0CD6-40A3-89EE-BEB6C9A29E71}"/>
    <cellStyle name="Normal 3 26 3 3 2" xfId="25854" xr:uid="{93D43479-8691-4EDB-9B95-3E81B5ADC673}"/>
    <cellStyle name="Normal 3 26 3 3 2 2" xfId="25855" xr:uid="{E84A7793-56BB-41FA-9455-E653340ED4B6}"/>
    <cellStyle name="Normal 3 26 3 3 3" xfId="25856" xr:uid="{2E1470DB-F824-4619-96B5-42D70F3FE382}"/>
    <cellStyle name="Normal 3 26 3 4" xfId="25857" xr:uid="{36535329-9D47-4259-99EB-D07BC90E861B}"/>
    <cellStyle name="Normal 3 26 3 4 2" xfId="25858" xr:uid="{B7A4E0DF-B8B5-462B-B777-22C595D3176C}"/>
    <cellStyle name="Normal 3 26 3 5" xfId="25859" xr:uid="{71A68437-54F4-4AA7-A017-EF09B951B2CD}"/>
    <cellStyle name="Normal 3 26 4" xfId="25860" xr:uid="{73294A3A-E422-4DAC-B511-92BD0153BE87}"/>
    <cellStyle name="Normal 3 26 4 2" xfId="25861" xr:uid="{6C16B6D7-1B87-4633-940F-DA29F8EE9D7D}"/>
    <cellStyle name="Normal 3 26 4 2 2" xfId="25862" xr:uid="{BAF37347-97C2-461F-B56F-1A5214DA4685}"/>
    <cellStyle name="Normal 3 26 4 2 2 2" xfId="25863" xr:uid="{B17273A6-BD79-46FC-BFD8-438AA36AF13B}"/>
    <cellStyle name="Normal 3 26 4 2 3" xfId="25864" xr:uid="{C43F69A5-663C-4633-A3C1-22DF11F6E379}"/>
    <cellStyle name="Normal 3 26 4 3" xfId="25865" xr:uid="{13EE051F-C956-423A-8F02-40C34A990659}"/>
    <cellStyle name="Normal 3 26 4 3 2" xfId="25866" xr:uid="{391882B9-0CFB-42EE-B914-1465075CDADB}"/>
    <cellStyle name="Normal 3 26 4 3 2 2" xfId="25867" xr:uid="{F5212C37-E950-4FBA-B9C3-E4F3DAB3FC5F}"/>
    <cellStyle name="Normal 3 26 4 3 3" xfId="25868" xr:uid="{73849B27-12E7-4792-B488-90E828222E36}"/>
    <cellStyle name="Normal 3 26 4 4" xfId="25869" xr:uid="{F9B8F3D7-F4D5-4722-A76B-EE02DDCCB8F9}"/>
    <cellStyle name="Normal 3 26 4 4 2" xfId="25870" xr:uid="{386D613D-9483-43D9-B5AA-648BB3A1DFE2}"/>
    <cellStyle name="Normal 3 26 4 5" xfId="25871" xr:uid="{BE6BE192-8101-40F0-A468-D99A2729E57D}"/>
    <cellStyle name="Normal 3 26 5" xfId="25872" xr:uid="{400D545E-B841-4EE5-B108-8B6FC8EA5F52}"/>
    <cellStyle name="Normal 3 26 5 2" xfId="25873" xr:uid="{F48D3FC1-8D3E-447E-9B61-C88B05FDDB02}"/>
    <cellStyle name="Normal 3 26 5 2 2" xfId="25874" xr:uid="{130EDC8A-AF3A-4C86-BDA6-861329E4B15F}"/>
    <cellStyle name="Normal 3 26 5 2 2 2" xfId="25875" xr:uid="{04B193F8-4DD0-4836-B126-B4FF2F6F1E2B}"/>
    <cellStyle name="Normal 3 26 5 2 3" xfId="25876" xr:uid="{E387DCA2-A92D-4CCF-B152-B3315070605F}"/>
    <cellStyle name="Normal 3 26 5 3" xfId="25877" xr:uid="{EDFA8500-D2D3-4DDA-BF2B-EDFAA2149E49}"/>
    <cellStyle name="Normal 3 26 5 3 2" xfId="25878" xr:uid="{4C4453F4-5097-4DCD-A776-8009D7B904CA}"/>
    <cellStyle name="Normal 3 26 5 3 2 2" xfId="25879" xr:uid="{8E213EFB-4284-4911-8B9B-03DD6D77F77F}"/>
    <cellStyle name="Normal 3 26 5 3 3" xfId="25880" xr:uid="{EBBEA9B7-531A-4828-814C-51234623E9F7}"/>
    <cellStyle name="Normal 3 26 5 4" xfId="25881" xr:uid="{0529C948-70C7-47DA-938A-648281F3E4A1}"/>
    <cellStyle name="Normal 3 26 5 4 2" xfId="25882" xr:uid="{A5B100D3-2BDD-43F6-962D-5822B29D9D6F}"/>
    <cellStyle name="Normal 3 26 5 5" xfId="25883" xr:uid="{55FDF1D8-5772-4E8D-94D4-772AAF129702}"/>
    <cellStyle name="Normal 3 26 6" xfId="25884" xr:uid="{F6E8D587-B8BA-4E97-B6CD-0349DC503743}"/>
    <cellStyle name="Normal 3 26 6 2" xfId="25885" xr:uid="{E447783D-8BBC-4A93-83BC-26E97469AFE6}"/>
    <cellStyle name="Normal 3 26 6 2 2" xfId="25886" xr:uid="{869E3D46-1247-48CA-9DC0-3901B1FEB8BE}"/>
    <cellStyle name="Normal 3 26 6 3" xfId="25887" xr:uid="{E1C2EF13-8ED7-4795-A5DD-A77684B1B33D}"/>
    <cellStyle name="Normal 3 26 7" xfId="25888" xr:uid="{83AA48C6-2DF3-4957-BAC9-1EE7308AC980}"/>
    <cellStyle name="Normal 3 26 7 2" xfId="25889" xr:uid="{1A05964C-8CC0-4795-B08A-4CB1DB215B73}"/>
    <cellStyle name="Normal 3 26 7 2 2" xfId="25890" xr:uid="{42AAFD09-5DC9-4676-ACED-2D31B13704BD}"/>
    <cellStyle name="Normal 3 26 7 3" xfId="25891" xr:uid="{E1728EF9-4E46-401E-8ABD-564B775C6F2B}"/>
    <cellStyle name="Normal 3 26 8" xfId="25892" xr:uid="{69BAFC0B-F07F-4D8C-AEEE-7E75601C18D1}"/>
    <cellStyle name="Normal 3 26 8 2" xfId="25893" xr:uid="{010D33D5-AB3C-4EFD-AAE4-D1CBA4C3AFA2}"/>
    <cellStyle name="Normal 3 26 9" xfId="25894" xr:uid="{CEED200B-3B96-4E0E-B69A-D240C5F978A9}"/>
    <cellStyle name="Normal 3 26_05DS" xfId="25895" xr:uid="{3E64414C-C4F5-4ED4-8C0F-ACAA5972C71A}"/>
    <cellStyle name="Normal 3 260" xfId="52182" xr:uid="{89AE52EC-920A-4DAA-AE47-5C7386831A2C}"/>
    <cellStyle name="Normal 3 261" xfId="52096" xr:uid="{02DD6FD8-361A-49D3-AB73-4F7BBF5B577E}"/>
    <cellStyle name="Normal 3 262" xfId="52437" xr:uid="{F9277B7D-E7C6-436D-BDB2-56767585C36C}"/>
    <cellStyle name="Normal 3 263" xfId="52685" xr:uid="{8824C7CA-C36B-449E-B6D7-B84B7A68D186}"/>
    <cellStyle name="Normal 3 264" xfId="53177" xr:uid="{872292AA-8C75-4A79-92DB-32ABD5B2FA3B}"/>
    <cellStyle name="Normal 3 265" xfId="7707" xr:uid="{B064EA82-8D24-4BCA-BB9B-729E019D1CDD}"/>
    <cellStyle name="Normal 3 27" xfId="25896" xr:uid="{CF279C71-C5FC-4FE8-A83A-6DAFD85F932E}"/>
    <cellStyle name="Normal 3 27 10" xfId="56416" xr:uid="{B6C27DB7-C3FA-401E-8063-9B3F92E984E5}"/>
    <cellStyle name="Normal 3 27 2" xfId="25897" xr:uid="{B4E21C63-BA05-4517-8467-3C54C697C07A}"/>
    <cellStyle name="Normal 3 27 2 2" xfId="25898" xr:uid="{67847C8C-4E9F-49DF-803F-7BEBFA41FEFA}"/>
    <cellStyle name="Normal 3 27 2 2 2" xfId="25899" xr:uid="{76410590-0347-48C8-843C-7D8DBF9670C9}"/>
    <cellStyle name="Normal 3 27 2 2 2 2" xfId="25900" xr:uid="{F3F84F96-5968-42C5-887D-536B83FE47A9}"/>
    <cellStyle name="Normal 3 27 2 2 2 2 2" xfId="25901" xr:uid="{BC667656-29F9-486A-89B1-DAD469E2F7C1}"/>
    <cellStyle name="Normal 3 27 2 2 2 3" xfId="25902" xr:uid="{7DC1D097-313C-4E5A-99F1-838440B09325}"/>
    <cellStyle name="Normal 3 27 2 2 3" xfId="25903" xr:uid="{3F8D7056-EBB9-4DFD-A826-77C6634B0610}"/>
    <cellStyle name="Normal 3 27 2 2 3 2" xfId="25904" xr:uid="{2C76254C-A605-4762-9A82-E5B54B930F8A}"/>
    <cellStyle name="Normal 3 27 2 2 3 2 2" xfId="25905" xr:uid="{1B2DD298-14E8-4B99-8843-B75726E9D42D}"/>
    <cellStyle name="Normal 3 27 2 2 3 3" xfId="25906" xr:uid="{2FCF12F5-C4ED-458D-85DB-C0CA143F277C}"/>
    <cellStyle name="Normal 3 27 2 2 4" xfId="25907" xr:uid="{BFA16309-D2D4-492F-8759-E91D8952A775}"/>
    <cellStyle name="Normal 3 27 2 2 4 2" xfId="25908" xr:uid="{11E4FC5E-2243-4EA2-9CE1-D0A609260FB1}"/>
    <cellStyle name="Normal 3 27 2 2 5" xfId="25909" xr:uid="{9065FBA7-BCCB-4450-8F86-0D521ADDC84B}"/>
    <cellStyle name="Normal 3 27 2 3" xfId="25910" xr:uid="{4ADE0899-D501-4717-9A53-A5046E4B7C49}"/>
    <cellStyle name="Normal 3 27 2 3 2" xfId="25911" xr:uid="{B0BAAC95-CAAC-4B40-AF6D-A6350D84D491}"/>
    <cellStyle name="Normal 3 27 2 3 2 2" xfId="25912" xr:uid="{4CA3BC72-ECF4-45BA-B87E-181492A5DF4D}"/>
    <cellStyle name="Normal 3 27 2 3 2 2 2" xfId="25913" xr:uid="{48C1332B-826A-4E8E-8DE7-0DB3B1905668}"/>
    <cellStyle name="Normal 3 27 2 3 2 3" xfId="25914" xr:uid="{F4DB18F7-C4FA-4AE6-ADF7-77C16C5DF895}"/>
    <cellStyle name="Normal 3 27 2 3 3" xfId="25915" xr:uid="{6988742E-ED98-4831-A661-7FED4CDF53A9}"/>
    <cellStyle name="Normal 3 27 2 3 3 2" xfId="25916" xr:uid="{E9F03CB1-91D4-4F06-8412-7609F2D088E3}"/>
    <cellStyle name="Normal 3 27 2 3 3 2 2" xfId="25917" xr:uid="{78185A39-AD1B-4B4A-8E8E-5CD64ECEF492}"/>
    <cellStyle name="Normal 3 27 2 3 3 3" xfId="25918" xr:uid="{ECA457F5-D497-4043-957A-F6DD83E29B23}"/>
    <cellStyle name="Normal 3 27 2 3 4" xfId="25919" xr:uid="{06D20497-76F3-4F5A-BFA3-5DB099A6908B}"/>
    <cellStyle name="Normal 3 27 2 3 4 2" xfId="25920" xr:uid="{DF86745D-4B19-4655-AEA6-2E8CEDEB7AE8}"/>
    <cellStyle name="Normal 3 27 2 3 5" xfId="25921" xr:uid="{FC906C9A-96F6-424D-AC0E-EBBB27E6A976}"/>
    <cellStyle name="Normal 3 27 2 4" xfId="25922" xr:uid="{9E0E50E7-15F3-44F1-ACC3-D6155FF1F847}"/>
    <cellStyle name="Normal 3 27 2 4 2" xfId="25923" xr:uid="{F57C26FF-FDDC-454F-BCCD-E575C24E38B6}"/>
    <cellStyle name="Normal 3 27 2 4 2 2" xfId="25924" xr:uid="{7A5656B4-28B0-437F-8AD8-0504296828DA}"/>
    <cellStyle name="Normal 3 27 2 4 2 2 2" xfId="25925" xr:uid="{0748F152-5294-4DE3-BE91-5B8092ECC1C5}"/>
    <cellStyle name="Normal 3 27 2 4 2 3" xfId="25926" xr:uid="{B4290B7A-A1C1-4374-B2E9-A877227DCF3F}"/>
    <cellStyle name="Normal 3 27 2 4 3" xfId="25927" xr:uid="{12831867-CE9C-4682-B39E-4783BF52499E}"/>
    <cellStyle name="Normal 3 27 2 4 3 2" xfId="25928" xr:uid="{2EFC33A4-7BFE-40D2-8E68-23E3A22D9978}"/>
    <cellStyle name="Normal 3 27 2 4 3 2 2" xfId="25929" xr:uid="{7EF92FAA-67C2-4FE7-859A-AE831FEB44DF}"/>
    <cellStyle name="Normal 3 27 2 4 3 3" xfId="25930" xr:uid="{2599D2BD-AB96-4057-A193-792A109BC6D8}"/>
    <cellStyle name="Normal 3 27 2 4 4" xfId="25931" xr:uid="{6654988D-A64F-47AB-A1FC-820EC4BD030C}"/>
    <cellStyle name="Normal 3 27 2 4 4 2" xfId="25932" xr:uid="{D15F3EBE-7F8F-4F2F-AC85-10567D604F30}"/>
    <cellStyle name="Normal 3 27 2 4 5" xfId="25933" xr:uid="{90D14A12-1B84-41CB-BF69-1B32BA8751CE}"/>
    <cellStyle name="Normal 3 27 2 5" xfId="25934" xr:uid="{BCA5F908-5DCC-44D6-8FA0-F9F0182F3535}"/>
    <cellStyle name="Normal 3 27 2 5 2" xfId="25935" xr:uid="{5593589D-0D81-4CA9-8EEE-9BD5ED325B0C}"/>
    <cellStyle name="Normal 3 27 2 5 2 2" xfId="25936" xr:uid="{EF823E23-8A1B-43BB-A312-20A00BC98978}"/>
    <cellStyle name="Normal 3 27 2 5 3" xfId="25937" xr:uid="{72D68B43-5A55-4B19-BDFA-3151FC8E5716}"/>
    <cellStyle name="Normal 3 27 2 6" xfId="25938" xr:uid="{9D1850E4-B18B-47CA-9790-4784676BC4BC}"/>
    <cellStyle name="Normal 3 27 2 6 2" xfId="25939" xr:uid="{C0183B95-9737-4CD3-9BE3-DCB4BAC0666A}"/>
    <cellStyle name="Normal 3 27 2 6 2 2" xfId="25940" xr:uid="{10695DE7-B638-4BA4-8385-B34175811D96}"/>
    <cellStyle name="Normal 3 27 2 6 3" xfId="25941" xr:uid="{5FC1E6BE-C10F-4FE8-8684-7FB88C4CA78C}"/>
    <cellStyle name="Normal 3 27 2 7" xfId="25942" xr:uid="{2E640C6C-EA5D-4621-80BC-84CFB45E3B65}"/>
    <cellStyle name="Normal 3 27 2 7 2" xfId="25943" xr:uid="{10CE8CFF-BAB4-4F43-9ACB-A197DE3A7DB9}"/>
    <cellStyle name="Normal 3 27 2 8" xfId="25944" xr:uid="{7E416CC3-46BC-4C98-AFCD-CE6569BFF193}"/>
    <cellStyle name="Normal 3 27 2 9" xfId="56563" xr:uid="{F81A873C-A4D5-435B-9983-AB45E8055446}"/>
    <cellStyle name="Normal 3 27 2_15NS" xfId="25945" xr:uid="{284AF352-239A-46A4-9FF9-AF6D8DDC7C50}"/>
    <cellStyle name="Normal 3 27 3" xfId="25946" xr:uid="{2E93E777-34F4-4C3A-ADA6-AF716066CA2E}"/>
    <cellStyle name="Normal 3 27 3 2" xfId="25947" xr:uid="{289BA855-B16E-49A8-86DE-68E0052F9B76}"/>
    <cellStyle name="Normal 3 27 3 2 2" xfId="25948" xr:uid="{B077B3F2-0F58-4A44-BF62-12E0A69D32B4}"/>
    <cellStyle name="Normal 3 27 3 2 2 2" xfId="25949" xr:uid="{A3AA36AB-1181-4425-8F2F-FAD293D399EE}"/>
    <cellStyle name="Normal 3 27 3 2 3" xfId="25950" xr:uid="{B8B82F18-4C49-411F-A8D0-30351FAADED7}"/>
    <cellStyle name="Normal 3 27 3 3" xfId="25951" xr:uid="{EAEB18BA-AEFF-4029-B34E-F5842EE3D9EE}"/>
    <cellStyle name="Normal 3 27 3 3 2" xfId="25952" xr:uid="{13132E2B-27CA-4BE7-8629-0553DEC3E0AC}"/>
    <cellStyle name="Normal 3 27 3 3 2 2" xfId="25953" xr:uid="{6B4C6155-0A05-4BA3-B7E9-9DDC3E67098C}"/>
    <cellStyle name="Normal 3 27 3 3 3" xfId="25954" xr:uid="{E8AC3F19-86E1-4B1F-9F6C-16D79685C991}"/>
    <cellStyle name="Normal 3 27 3 4" xfId="25955" xr:uid="{4B4908AA-AF34-41AD-A75A-188B20A0493B}"/>
    <cellStyle name="Normal 3 27 3 4 2" xfId="25956" xr:uid="{B712DD29-A68A-41A1-9003-F41DD9CB0910}"/>
    <cellStyle name="Normal 3 27 3 5" xfId="25957" xr:uid="{594E4883-82B4-4643-8F31-1466A94F074D}"/>
    <cellStyle name="Normal 3 27 4" xfId="25958" xr:uid="{602168D8-68BC-4D8C-8B70-96D91AB95C3C}"/>
    <cellStyle name="Normal 3 27 4 2" xfId="25959" xr:uid="{C64F5C72-5A48-465F-98AE-1852D2D11B0B}"/>
    <cellStyle name="Normal 3 27 4 2 2" xfId="25960" xr:uid="{298D016A-7AA4-4745-83F4-9B6B51DC4558}"/>
    <cellStyle name="Normal 3 27 4 2 2 2" xfId="25961" xr:uid="{06BD7A85-5E07-4567-9632-FDD3B25FC62C}"/>
    <cellStyle name="Normal 3 27 4 2 3" xfId="25962" xr:uid="{3E418BB0-7C52-46CB-A314-0D93B65CFCBD}"/>
    <cellStyle name="Normal 3 27 4 3" xfId="25963" xr:uid="{770A3DC6-F72F-477B-AED2-BBCFF2B033FE}"/>
    <cellStyle name="Normal 3 27 4 3 2" xfId="25964" xr:uid="{0D5A71BB-7168-4EAC-A124-2DE55566ECFE}"/>
    <cellStyle name="Normal 3 27 4 3 2 2" xfId="25965" xr:uid="{1C3251F4-20E3-4F6C-8D85-CB7A62EF82A3}"/>
    <cellStyle name="Normal 3 27 4 3 3" xfId="25966" xr:uid="{101FDC9F-532E-43F2-95D1-345F3ECFACD5}"/>
    <cellStyle name="Normal 3 27 4 4" xfId="25967" xr:uid="{9B6629A7-5D5C-4AE4-8799-F871210742A4}"/>
    <cellStyle name="Normal 3 27 4 4 2" xfId="25968" xr:uid="{583AD762-6A57-4D6F-9677-F13CCC7F2CF1}"/>
    <cellStyle name="Normal 3 27 4 5" xfId="25969" xr:uid="{7AAF7D4C-8241-4201-BD02-DEAE45AF0863}"/>
    <cellStyle name="Normal 3 27 5" xfId="25970" xr:uid="{4FC82642-B26C-418F-9D4C-C2E6BAB5F7C7}"/>
    <cellStyle name="Normal 3 27 5 2" xfId="25971" xr:uid="{0309BBCE-C913-4309-96E9-4E64251E5862}"/>
    <cellStyle name="Normal 3 27 5 2 2" xfId="25972" xr:uid="{8B89168F-EEF7-4AC5-AE3C-4847D7B20925}"/>
    <cellStyle name="Normal 3 27 5 2 2 2" xfId="25973" xr:uid="{1B4A26FE-9100-46CF-9B14-A1B22C4ABB02}"/>
    <cellStyle name="Normal 3 27 5 2 3" xfId="25974" xr:uid="{1AD9C5FF-FF5D-4E46-BA8E-7DFBE2721699}"/>
    <cellStyle name="Normal 3 27 5 3" xfId="25975" xr:uid="{45F251DC-969C-4BF7-9920-8EC123F6C5C1}"/>
    <cellStyle name="Normal 3 27 5 3 2" xfId="25976" xr:uid="{6E5CEA9B-181A-4DC1-9792-399A1ADB5AE8}"/>
    <cellStyle name="Normal 3 27 5 3 2 2" xfId="25977" xr:uid="{4CB122D4-B493-4B2A-9EB0-1755B02EE967}"/>
    <cellStyle name="Normal 3 27 5 3 3" xfId="25978" xr:uid="{83122F13-20C5-466B-A320-274EE9D6F886}"/>
    <cellStyle name="Normal 3 27 5 4" xfId="25979" xr:uid="{0EACA7B3-D740-4D00-956B-9806A05B2815}"/>
    <cellStyle name="Normal 3 27 5 4 2" xfId="25980" xr:uid="{43F26532-7B5F-44A2-8A07-06EE21B646DA}"/>
    <cellStyle name="Normal 3 27 5 5" xfId="25981" xr:uid="{35336DB0-13C5-467E-A454-A40EF81D6839}"/>
    <cellStyle name="Normal 3 27 6" xfId="25982" xr:uid="{A4EA6BCE-B270-4C39-ACF7-0464C2272F5E}"/>
    <cellStyle name="Normal 3 27 6 2" xfId="25983" xr:uid="{D6850D79-D258-4592-903E-82EA5CC05A79}"/>
    <cellStyle name="Normal 3 27 6 2 2" xfId="25984" xr:uid="{8BC2D31B-1E46-424A-9253-CFAE54BA732F}"/>
    <cellStyle name="Normal 3 27 6 3" xfId="25985" xr:uid="{DA468546-2F03-48B8-8EFC-5A86C16A5F97}"/>
    <cellStyle name="Normal 3 27 7" xfId="25986" xr:uid="{556D5968-3B4E-487F-959C-76D0212AAF7D}"/>
    <cellStyle name="Normal 3 27 7 2" xfId="25987" xr:uid="{0CB82214-9B25-48D0-8C5F-C09F67EDD592}"/>
    <cellStyle name="Normal 3 27 7 2 2" xfId="25988" xr:uid="{E721F57E-5FC3-49D3-A07E-6E5753AA1FAC}"/>
    <cellStyle name="Normal 3 27 7 3" xfId="25989" xr:uid="{8C6F4ED4-FEED-47AD-95B5-7E2A07BCBA7F}"/>
    <cellStyle name="Normal 3 27 8" xfId="25990" xr:uid="{A3E1A2B8-8095-472B-9255-083CDED6511B}"/>
    <cellStyle name="Normal 3 27 8 2" xfId="25991" xr:uid="{E1C30731-FD72-49E5-B1F1-C54B0A06D085}"/>
    <cellStyle name="Normal 3 27 9" xfId="25992" xr:uid="{44621CBC-9A5B-4597-A14C-0B7B8B7ABC79}"/>
    <cellStyle name="Normal 3 27_05DS" xfId="25993" xr:uid="{2F7DFD9D-12CB-43BF-AE5F-028575FE4C26}"/>
    <cellStyle name="Normal 3 28" xfId="25994" xr:uid="{B5725F55-9CAF-4888-BB47-E1912DEAF89E}"/>
    <cellStyle name="Normal 3 28 10" xfId="56430" xr:uid="{A7EE33DF-E5DE-4899-A5D3-08E74D5A9ACD}"/>
    <cellStyle name="Normal 3 28 2" xfId="25995" xr:uid="{A91E18D5-9F4D-4681-870A-89AA4F68EBA7}"/>
    <cellStyle name="Normal 3 28 2 2" xfId="25996" xr:uid="{BC408599-3A54-4A8D-8B9B-1E62927F15FF}"/>
    <cellStyle name="Normal 3 28 2 2 2" xfId="25997" xr:uid="{6A111611-2C62-4BA8-AA59-C2005F87C0C9}"/>
    <cellStyle name="Normal 3 28 2 2 2 2" xfId="25998" xr:uid="{F810F074-68EA-4B08-A41B-2E51415097D2}"/>
    <cellStyle name="Normal 3 28 2 2 2 2 2" xfId="25999" xr:uid="{864E35C2-A358-428C-8819-20B515DC85B2}"/>
    <cellStyle name="Normal 3 28 2 2 2 3" xfId="26000" xr:uid="{999A1007-D57A-4F09-82BD-25180C3BBFF1}"/>
    <cellStyle name="Normal 3 28 2 2 3" xfId="26001" xr:uid="{1E29BE6F-5E93-4395-9CCD-E0B2CFAD4614}"/>
    <cellStyle name="Normal 3 28 2 2 3 2" xfId="26002" xr:uid="{025675B2-7E2D-4DB4-87A7-437BFCCBB751}"/>
    <cellStyle name="Normal 3 28 2 2 3 2 2" xfId="26003" xr:uid="{FBB3CB46-1154-45C2-A932-928EA152FC44}"/>
    <cellStyle name="Normal 3 28 2 2 3 3" xfId="26004" xr:uid="{8E83E5D8-8259-4B51-8C5A-A143755FE0F1}"/>
    <cellStyle name="Normal 3 28 2 2 4" xfId="26005" xr:uid="{DC275AD5-2BE3-4DD6-841B-FE0A703F2023}"/>
    <cellStyle name="Normal 3 28 2 2 4 2" xfId="26006" xr:uid="{7D1FBE3C-805C-4C6B-98F8-182F4B3C7281}"/>
    <cellStyle name="Normal 3 28 2 2 5" xfId="26007" xr:uid="{340D68AB-5AEA-46B6-87BF-E1BD2962ED15}"/>
    <cellStyle name="Normal 3 28 2 3" xfId="26008" xr:uid="{EF80A26A-91A9-42BF-84E8-BE73BBACD8CF}"/>
    <cellStyle name="Normal 3 28 2 3 2" xfId="26009" xr:uid="{EFFD717E-2B30-4896-8744-60EEB30FC6DF}"/>
    <cellStyle name="Normal 3 28 2 3 2 2" xfId="26010" xr:uid="{F626B81C-64CF-478A-A7F2-C88CE245BAD0}"/>
    <cellStyle name="Normal 3 28 2 3 2 2 2" xfId="26011" xr:uid="{07A35B0F-4673-4F7F-96DD-B051AF0E634C}"/>
    <cellStyle name="Normal 3 28 2 3 2 3" xfId="26012" xr:uid="{0E6B9375-B414-486D-BA81-635891ECECC9}"/>
    <cellStyle name="Normal 3 28 2 3 3" xfId="26013" xr:uid="{6FE4E61A-7FE5-46A0-BF9C-DEF7CE98E8B5}"/>
    <cellStyle name="Normal 3 28 2 3 3 2" xfId="26014" xr:uid="{349D75C5-74F1-4960-90DE-352DBA6E2D22}"/>
    <cellStyle name="Normal 3 28 2 3 3 2 2" xfId="26015" xr:uid="{20036219-2E63-44C6-B94B-E85B391D03B0}"/>
    <cellStyle name="Normal 3 28 2 3 3 3" xfId="26016" xr:uid="{BA80EC5F-C1B7-483F-B39B-53E08AEF0D11}"/>
    <cellStyle name="Normal 3 28 2 3 4" xfId="26017" xr:uid="{3CCF8576-D439-4556-88D0-51906F1BCB70}"/>
    <cellStyle name="Normal 3 28 2 3 4 2" xfId="26018" xr:uid="{2A820E1F-9396-4764-A7C0-41610CED7BD3}"/>
    <cellStyle name="Normal 3 28 2 3 5" xfId="26019" xr:uid="{9BD983F2-501E-4F01-9DC7-C9A7A3BC56DD}"/>
    <cellStyle name="Normal 3 28 2 4" xfId="26020" xr:uid="{E88515F3-C3F1-4BD1-8165-310A2F615E7C}"/>
    <cellStyle name="Normal 3 28 2 4 2" xfId="26021" xr:uid="{FA35074F-E543-4BDF-91A4-784640A6239C}"/>
    <cellStyle name="Normal 3 28 2 4 2 2" xfId="26022" xr:uid="{9D7F5C2B-49EB-4235-9F4D-4CF124782D73}"/>
    <cellStyle name="Normal 3 28 2 4 2 2 2" xfId="26023" xr:uid="{C2C07A0C-9762-40A7-9911-85ADBA1B0F43}"/>
    <cellStyle name="Normal 3 28 2 4 2 3" xfId="26024" xr:uid="{35F2A895-4743-41DA-BEDC-FEAE1D95CC4C}"/>
    <cellStyle name="Normal 3 28 2 4 3" xfId="26025" xr:uid="{9F0F35CF-B699-4E02-8C16-6FBC3AFC29D7}"/>
    <cellStyle name="Normal 3 28 2 4 3 2" xfId="26026" xr:uid="{8DF7B670-7CDA-4712-9341-045AB81C52C1}"/>
    <cellStyle name="Normal 3 28 2 4 3 2 2" xfId="26027" xr:uid="{A969851B-2807-4E00-8ED4-9F33BEE231EF}"/>
    <cellStyle name="Normal 3 28 2 4 3 3" xfId="26028" xr:uid="{63284E99-7ABA-4905-A285-10FBEA9C0AB1}"/>
    <cellStyle name="Normal 3 28 2 4 4" xfId="26029" xr:uid="{AEA1CD7A-0190-4C67-84F5-2D3BA4C9AFBE}"/>
    <cellStyle name="Normal 3 28 2 4 4 2" xfId="26030" xr:uid="{EE13D173-7963-4758-AABA-D84DEAF2AAB2}"/>
    <cellStyle name="Normal 3 28 2 4 5" xfId="26031" xr:uid="{59A7ED0E-FAD1-4D0D-9E57-30A7D0544D54}"/>
    <cellStyle name="Normal 3 28 2 5" xfId="26032" xr:uid="{C4C919CE-3233-4C78-B108-DF8DAC3A4328}"/>
    <cellStyle name="Normal 3 28 2 5 2" xfId="26033" xr:uid="{D319FB8B-38CE-4232-AD57-A65D29D2A996}"/>
    <cellStyle name="Normal 3 28 2 5 2 2" xfId="26034" xr:uid="{28B62E61-DAE6-48DF-9BC9-627CD86324D7}"/>
    <cellStyle name="Normal 3 28 2 5 3" xfId="26035" xr:uid="{C5A214C3-8827-4DA9-AC1B-78CE3CC8024F}"/>
    <cellStyle name="Normal 3 28 2 6" xfId="26036" xr:uid="{D690A156-301C-496C-8C76-9A78668E2518}"/>
    <cellStyle name="Normal 3 28 2 6 2" xfId="26037" xr:uid="{A3FBC9F6-D753-4FD8-B04C-43F48FE7BE94}"/>
    <cellStyle name="Normal 3 28 2 6 2 2" xfId="26038" xr:uid="{DF14163A-E88B-4D0C-8E3C-37FBD077189B}"/>
    <cellStyle name="Normal 3 28 2 6 3" xfId="26039" xr:uid="{29CD68B0-E108-4B91-A38B-834F3B940E9A}"/>
    <cellStyle name="Normal 3 28 2 7" xfId="26040" xr:uid="{0345F61E-615D-4B93-9544-6FAC26B5A13A}"/>
    <cellStyle name="Normal 3 28 2 7 2" xfId="26041" xr:uid="{CD2BE227-33D8-454D-A4B1-BD159AAF0BF6}"/>
    <cellStyle name="Normal 3 28 2 8" xfId="26042" xr:uid="{6D325E8A-12C7-4325-BD8E-2DD724103C3C}"/>
    <cellStyle name="Normal 3 28 2 9" xfId="56571" xr:uid="{B206D391-AD49-412A-A401-0E88335B5643}"/>
    <cellStyle name="Normal 3 28 2_15NS" xfId="26043" xr:uid="{7E102AE1-5B71-45B9-9DCF-12A08AAA28D6}"/>
    <cellStyle name="Normal 3 28 3" xfId="26044" xr:uid="{6E380BD2-2055-4AEE-8124-BD684E2269D8}"/>
    <cellStyle name="Normal 3 28 3 2" xfId="26045" xr:uid="{CF5407C5-2A12-48E9-80A5-981DF6D32A48}"/>
    <cellStyle name="Normal 3 28 3 2 2" xfId="26046" xr:uid="{F78722F8-EA31-4A77-BE1E-BF6A711CB5BA}"/>
    <cellStyle name="Normal 3 28 3 2 2 2" xfId="26047" xr:uid="{8DF77B8E-E3A7-4292-995A-02702B530C5B}"/>
    <cellStyle name="Normal 3 28 3 2 3" xfId="26048" xr:uid="{35372169-B948-4E25-AAC3-FCF0C76749AE}"/>
    <cellStyle name="Normal 3 28 3 3" xfId="26049" xr:uid="{08BB2250-5314-4A06-BAC3-B74CE7DC9356}"/>
    <cellStyle name="Normal 3 28 3 3 2" xfId="26050" xr:uid="{2A49B4A1-D31C-4C29-B797-5B8232669972}"/>
    <cellStyle name="Normal 3 28 3 3 2 2" xfId="26051" xr:uid="{E40A0371-01C1-420E-8D3C-FED58713F57B}"/>
    <cellStyle name="Normal 3 28 3 3 3" xfId="26052" xr:uid="{D0473BA4-2954-49A1-BE49-F678FFFEB1FF}"/>
    <cellStyle name="Normal 3 28 3 4" xfId="26053" xr:uid="{07F451E9-D1F2-46C3-8A19-28F2ACB37545}"/>
    <cellStyle name="Normal 3 28 3 4 2" xfId="26054" xr:uid="{97727FB5-5836-40EB-A613-5F2B190815EA}"/>
    <cellStyle name="Normal 3 28 3 5" xfId="26055" xr:uid="{913F2F17-3122-4C07-B249-AE1D1B5CA3D3}"/>
    <cellStyle name="Normal 3 28 4" xfId="26056" xr:uid="{F5489ABE-A095-4687-90A4-746D9C4DFD25}"/>
    <cellStyle name="Normal 3 28 4 2" xfId="26057" xr:uid="{DCCEAB00-1CE9-4379-908B-A43B793E3E35}"/>
    <cellStyle name="Normal 3 28 4 2 2" xfId="26058" xr:uid="{810B5A58-CA6A-4C90-85E1-FC91534D1DB9}"/>
    <cellStyle name="Normal 3 28 4 2 2 2" xfId="26059" xr:uid="{AEB290C1-D499-462A-8C15-264B1F865A82}"/>
    <cellStyle name="Normal 3 28 4 2 3" xfId="26060" xr:uid="{F062BDA7-A672-473A-A0DA-7AE5A727CF3A}"/>
    <cellStyle name="Normal 3 28 4 3" xfId="26061" xr:uid="{49FAA781-A7DC-4822-9DC2-B6FC23C8A00D}"/>
    <cellStyle name="Normal 3 28 4 3 2" xfId="26062" xr:uid="{5A872D49-AA25-4EC4-A483-25C86FDF7475}"/>
    <cellStyle name="Normal 3 28 4 3 2 2" xfId="26063" xr:uid="{35BB1BF6-FE0D-48B5-AF83-23D5D42BFB35}"/>
    <cellStyle name="Normal 3 28 4 3 3" xfId="26064" xr:uid="{98F433E4-85B5-4D44-BB25-F1369B46CCB1}"/>
    <cellStyle name="Normal 3 28 4 4" xfId="26065" xr:uid="{03E26639-2BA5-414D-A0BE-DD9BB0282B7A}"/>
    <cellStyle name="Normal 3 28 4 4 2" xfId="26066" xr:uid="{F4FC62B0-6E26-419C-9540-A654DA7C51D5}"/>
    <cellStyle name="Normal 3 28 4 5" xfId="26067" xr:uid="{A03C24F6-604D-49AC-8DAB-D758B1CE2276}"/>
    <cellStyle name="Normal 3 28 5" xfId="26068" xr:uid="{639F6B6D-33CB-484A-84BB-DE57A65A8379}"/>
    <cellStyle name="Normal 3 28 5 2" xfId="26069" xr:uid="{8A443B85-2337-4C2F-B5C9-753FF4B8C141}"/>
    <cellStyle name="Normal 3 28 5 2 2" xfId="26070" xr:uid="{D0742DAA-DF35-4670-BA33-720FEEA31173}"/>
    <cellStyle name="Normal 3 28 5 2 2 2" xfId="26071" xr:uid="{8822954A-336A-49CA-90B8-699CF19035D5}"/>
    <cellStyle name="Normal 3 28 5 2 3" xfId="26072" xr:uid="{A93FDAD6-7F20-4130-B68B-374D3717B123}"/>
    <cellStyle name="Normal 3 28 5 3" xfId="26073" xr:uid="{B62A59F2-FD99-42B2-B0DA-F406795957AF}"/>
    <cellStyle name="Normal 3 28 5 3 2" xfId="26074" xr:uid="{9F8132FE-72CF-4478-B6DD-FC0FEB7303D8}"/>
    <cellStyle name="Normal 3 28 5 3 2 2" xfId="26075" xr:uid="{F2CA2373-F799-4314-AB3D-8D90C1BF7999}"/>
    <cellStyle name="Normal 3 28 5 3 3" xfId="26076" xr:uid="{EB88AD57-DA23-4272-B0A4-0E065F454F52}"/>
    <cellStyle name="Normal 3 28 5 4" xfId="26077" xr:uid="{A4AAF84F-FFE3-45B0-B809-0F3E935B3A4F}"/>
    <cellStyle name="Normal 3 28 5 4 2" xfId="26078" xr:uid="{5DF204B2-8721-42AD-A527-0FFBB343AD33}"/>
    <cellStyle name="Normal 3 28 5 5" xfId="26079" xr:uid="{33865B58-12D0-4ACF-9701-A8EEE861A1FE}"/>
    <cellStyle name="Normal 3 28 6" xfId="26080" xr:uid="{1E0294FC-6869-4078-973D-E1A804A132D1}"/>
    <cellStyle name="Normal 3 28 6 2" xfId="26081" xr:uid="{00941471-8BB6-4893-93B1-8D88A356FD4B}"/>
    <cellStyle name="Normal 3 28 6 2 2" xfId="26082" xr:uid="{8DC3C4BD-7E13-41FC-9B9E-11888ACB0346}"/>
    <cellStyle name="Normal 3 28 6 3" xfId="26083" xr:uid="{3853591D-30F4-47AC-9C59-63D313CA2C56}"/>
    <cellStyle name="Normal 3 28 7" xfId="26084" xr:uid="{3D79244C-C6B1-47F0-97F3-7DA2CA4D725A}"/>
    <cellStyle name="Normal 3 28 7 2" xfId="26085" xr:uid="{84129743-A36B-491A-88D2-B6D3E295CBA9}"/>
    <cellStyle name="Normal 3 28 7 2 2" xfId="26086" xr:uid="{9263C8CD-5EED-4E1B-8DB0-FAAB8CC53815}"/>
    <cellStyle name="Normal 3 28 7 3" xfId="26087" xr:uid="{3E055DDB-1C88-4428-A323-18F7DFB75FB3}"/>
    <cellStyle name="Normal 3 28 8" xfId="26088" xr:uid="{52AC2A65-AC9D-4C5F-8FB5-8AFDEE7D192A}"/>
    <cellStyle name="Normal 3 28 8 2" xfId="26089" xr:uid="{D59A9C0A-9F33-4973-A3BD-D289EAB20AC9}"/>
    <cellStyle name="Normal 3 28 9" xfId="26090" xr:uid="{11A2430F-149D-44C0-BA66-6E68F7D32C6E}"/>
    <cellStyle name="Normal 3 28_05DS" xfId="26091" xr:uid="{98051526-D8FD-4597-A770-F96A8AFCC216}"/>
    <cellStyle name="Normal 3 29" xfId="26092" xr:uid="{475BB8DE-6D66-49AD-9449-8B62791F39A8}"/>
    <cellStyle name="Normal 3 29 10" xfId="56439" xr:uid="{DB75F53D-E99F-4DA4-B9A0-A34A893D3256}"/>
    <cellStyle name="Normal 3 29 2" xfId="26093" xr:uid="{BCC55FC1-D410-4193-AB85-8A6000A2C359}"/>
    <cellStyle name="Normal 3 29 2 2" xfId="26094" xr:uid="{0C388544-4A43-4DD0-9520-F798B38299EE}"/>
    <cellStyle name="Normal 3 29 2 2 2" xfId="26095" xr:uid="{F3FE9C8D-26EA-4157-8CD2-93FD3B3584F1}"/>
    <cellStyle name="Normal 3 29 2 2 2 2" xfId="26096" xr:uid="{5847621B-9911-460B-B01B-B12342D554CF}"/>
    <cellStyle name="Normal 3 29 2 2 2 2 2" xfId="26097" xr:uid="{7345D31F-3F2D-4029-938E-E89DC49AF757}"/>
    <cellStyle name="Normal 3 29 2 2 2 3" xfId="26098" xr:uid="{45CFCDF9-1ADB-4BFD-8AAE-2BFDCADD949B}"/>
    <cellStyle name="Normal 3 29 2 2 3" xfId="26099" xr:uid="{623133F6-367C-42E0-B9C7-2A13F696DF52}"/>
    <cellStyle name="Normal 3 29 2 2 3 2" xfId="26100" xr:uid="{F1C7F3AB-128D-4133-9B20-D676C98648CA}"/>
    <cellStyle name="Normal 3 29 2 2 3 2 2" xfId="26101" xr:uid="{9057E33A-92B7-4CC8-A7C7-F01D892948B2}"/>
    <cellStyle name="Normal 3 29 2 2 3 3" xfId="26102" xr:uid="{4C650A70-542F-4038-BC6F-DCC1BBD07DF2}"/>
    <cellStyle name="Normal 3 29 2 2 4" xfId="26103" xr:uid="{30B1ECF1-3B04-4392-9EE0-5CFC5CB801E9}"/>
    <cellStyle name="Normal 3 29 2 2 4 2" xfId="26104" xr:uid="{D300F963-2293-4856-A005-5BBF4CF9C339}"/>
    <cellStyle name="Normal 3 29 2 2 5" xfId="26105" xr:uid="{4EE616D7-D743-4FDB-A7C0-44E9028C8693}"/>
    <cellStyle name="Normal 3 29 2 3" xfId="26106" xr:uid="{203C2018-8E24-475F-AB23-3507FC9B5221}"/>
    <cellStyle name="Normal 3 29 2 3 2" xfId="26107" xr:uid="{C94B25EB-2107-4ACF-95E1-E810AB284C5D}"/>
    <cellStyle name="Normal 3 29 2 3 2 2" xfId="26108" xr:uid="{7D66242A-3F51-45E2-A67E-4730895225E5}"/>
    <cellStyle name="Normal 3 29 2 3 2 2 2" xfId="26109" xr:uid="{812A52C3-C08C-4C9D-BCAD-D967D9668033}"/>
    <cellStyle name="Normal 3 29 2 3 2 3" xfId="26110" xr:uid="{BEF5E095-DCA8-480E-BFC6-662D22FB4CA1}"/>
    <cellStyle name="Normal 3 29 2 3 3" xfId="26111" xr:uid="{F4F3970E-027E-4E73-9B2E-4179506ECEB4}"/>
    <cellStyle name="Normal 3 29 2 3 3 2" xfId="26112" xr:uid="{7F328545-9E5B-4F8D-A41A-7F6919119E8B}"/>
    <cellStyle name="Normal 3 29 2 3 3 2 2" xfId="26113" xr:uid="{8223E418-82A5-4EBA-A389-84FFD1E485F1}"/>
    <cellStyle name="Normal 3 29 2 3 3 3" xfId="26114" xr:uid="{98FC5DD3-4B50-45B8-ACB2-B9A966F9222D}"/>
    <cellStyle name="Normal 3 29 2 3 4" xfId="26115" xr:uid="{3C70D9CC-9BA8-4A30-BB28-2AE966E5A4D9}"/>
    <cellStyle name="Normal 3 29 2 3 4 2" xfId="26116" xr:uid="{BCEB2B5B-E346-4110-82FC-375414A89E7B}"/>
    <cellStyle name="Normal 3 29 2 3 5" xfId="26117" xr:uid="{90BC4AE5-FE13-4937-8F58-F6C536F1C40F}"/>
    <cellStyle name="Normal 3 29 2 4" xfId="26118" xr:uid="{72F9115C-8744-4991-98E4-3504987F18C1}"/>
    <cellStyle name="Normal 3 29 2 4 2" xfId="26119" xr:uid="{A4F140F1-2536-4A70-8D2E-E9149000563E}"/>
    <cellStyle name="Normal 3 29 2 4 2 2" xfId="26120" xr:uid="{BED645BB-EEDE-4C05-B93D-80450CA4880D}"/>
    <cellStyle name="Normal 3 29 2 4 2 2 2" xfId="26121" xr:uid="{5BD022A3-54ED-496B-96B2-EA26BCBAA52A}"/>
    <cellStyle name="Normal 3 29 2 4 2 3" xfId="26122" xr:uid="{A60FE8F9-3CB9-44BE-99F9-846C895360BD}"/>
    <cellStyle name="Normal 3 29 2 4 3" xfId="26123" xr:uid="{0FD61D06-1ADC-4BED-B360-E3392DA2D625}"/>
    <cellStyle name="Normal 3 29 2 4 3 2" xfId="26124" xr:uid="{EB221478-A82D-4562-9F61-A6A446327429}"/>
    <cellStyle name="Normal 3 29 2 4 3 2 2" xfId="26125" xr:uid="{781D6626-939D-4F94-AA9E-0ABBF10B322D}"/>
    <cellStyle name="Normal 3 29 2 4 3 3" xfId="26126" xr:uid="{3464ECAD-4233-40EA-9EA8-CA8BDC87CCDD}"/>
    <cellStyle name="Normal 3 29 2 4 4" xfId="26127" xr:uid="{14E2098A-336C-47F7-A70A-D093D8F45C3C}"/>
    <cellStyle name="Normal 3 29 2 4 4 2" xfId="26128" xr:uid="{F83BFAE6-451A-49EE-BEB9-CADCB0007AFE}"/>
    <cellStyle name="Normal 3 29 2 4 5" xfId="26129" xr:uid="{0C79192A-9A37-4D7A-886C-31F6DD0B39F0}"/>
    <cellStyle name="Normal 3 29 2 5" xfId="26130" xr:uid="{E2D90C11-1A5D-4420-B322-A2FCF896126C}"/>
    <cellStyle name="Normal 3 29 2 5 2" xfId="26131" xr:uid="{DC2D1071-C8F1-464C-B36C-E11240E60789}"/>
    <cellStyle name="Normal 3 29 2 5 2 2" xfId="26132" xr:uid="{EA279BA1-87D7-4074-B418-1F21F44FB589}"/>
    <cellStyle name="Normal 3 29 2 5 3" xfId="26133" xr:uid="{863F6A96-17A3-4F39-BEC3-30130EA2C7C0}"/>
    <cellStyle name="Normal 3 29 2 6" xfId="26134" xr:uid="{419D946F-30C4-45D9-9A13-049F8C8417D1}"/>
    <cellStyle name="Normal 3 29 2 6 2" xfId="26135" xr:uid="{F91EF8CE-B4B3-4679-86C9-010D08128E8C}"/>
    <cellStyle name="Normal 3 29 2 6 2 2" xfId="26136" xr:uid="{BB6406D7-1D0F-4BF0-8951-0D6699C2173F}"/>
    <cellStyle name="Normal 3 29 2 6 3" xfId="26137" xr:uid="{24873E3F-7EF5-4FF3-BE06-2A0EF3F11A23}"/>
    <cellStyle name="Normal 3 29 2 7" xfId="26138" xr:uid="{7F6B0C96-2281-45AE-BB24-99CFA387B7EA}"/>
    <cellStyle name="Normal 3 29 2 7 2" xfId="26139" xr:uid="{65D358E5-3205-47FC-9EBF-12617EB7B3EF}"/>
    <cellStyle name="Normal 3 29 2 8" xfId="26140" xr:uid="{5E506C50-EE40-4619-8894-DF30BC706AB5}"/>
    <cellStyle name="Normal 3 29 2 9" xfId="56579" xr:uid="{6EF0ADAA-CAC7-4DFE-88E3-64132657D77C}"/>
    <cellStyle name="Normal 3 29 2_15NS" xfId="26141" xr:uid="{4360DC1F-6BCA-4099-BEDD-3452969745D2}"/>
    <cellStyle name="Normal 3 29 3" xfId="26142" xr:uid="{38A980F0-0CB3-4239-A5F0-C36745FBA4A5}"/>
    <cellStyle name="Normal 3 29 3 2" xfId="26143" xr:uid="{2DC80B4A-019F-4535-99D8-0C83F4095674}"/>
    <cellStyle name="Normal 3 29 3 2 2" xfId="26144" xr:uid="{D29358A7-4090-488D-BF1C-D5463A244F80}"/>
    <cellStyle name="Normal 3 29 3 2 2 2" xfId="26145" xr:uid="{661F6802-6351-4805-BFCC-DA9D0BC881B0}"/>
    <cellStyle name="Normal 3 29 3 2 3" xfId="26146" xr:uid="{BF9C557B-5607-4B84-B00E-33314CBC24B0}"/>
    <cellStyle name="Normal 3 29 3 3" xfId="26147" xr:uid="{56510383-5CE1-44E6-9ABD-C0CCC4996532}"/>
    <cellStyle name="Normal 3 29 3 3 2" xfId="26148" xr:uid="{1F903667-0237-43E1-9A7F-3553C33C0922}"/>
    <cellStyle name="Normal 3 29 3 3 2 2" xfId="26149" xr:uid="{D44D6214-527F-4CD3-8433-2C139FB1C8FF}"/>
    <cellStyle name="Normal 3 29 3 3 3" xfId="26150" xr:uid="{BD2F37B5-A979-4665-B30F-E869870B8E84}"/>
    <cellStyle name="Normal 3 29 3 4" xfId="26151" xr:uid="{AB877FDD-471C-42F9-9557-1E767ADD2FCF}"/>
    <cellStyle name="Normal 3 29 3 4 2" xfId="26152" xr:uid="{43BD55C2-D70A-4283-A4A3-25946C3AE5CA}"/>
    <cellStyle name="Normal 3 29 3 5" xfId="26153" xr:uid="{E70A4BD3-3CBB-459E-B92F-35C31F56F667}"/>
    <cellStyle name="Normal 3 29 4" xfId="26154" xr:uid="{5FDAA837-EB41-4EC8-BA6D-578286D2D2EC}"/>
    <cellStyle name="Normal 3 29 4 2" xfId="26155" xr:uid="{EBDECA1C-30E6-4024-994B-CE3A7AE39014}"/>
    <cellStyle name="Normal 3 29 4 2 2" xfId="26156" xr:uid="{3E5F193F-BC27-4344-ADE2-8D973627105B}"/>
    <cellStyle name="Normal 3 29 4 2 2 2" xfId="26157" xr:uid="{B396F925-C432-4F38-91B0-6CB8645E9FDF}"/>
    <cellStyle name="Normal 3 29 4 2 3" xfId="26158" xr:uid="{D22290AB-DDF7-45FC-8639-99961D3FDE9B}"/>
    <cellStyle name="Normal 3 29 4 3" xfId="26159" xr:uid="{ABC1DE96-6B1D-4EE3-B399-C39B6CCDF811}"/>
    <cellStyle name="Normal 3 29 4 3 2" xfId="26160" xr:uid="{FDD55028-DBD1-4E5F-A67E-00B6C83CDD67}"/>
    <cellStyle name="Normal 3 29 4 3 2 2" xfId="26161" xr:uid="{1C054353-F3A8-472B-9454-EB1C7DBF2715}"/>
    <cellStyle name="Normal 3 29 4 3 3" xfId="26162" xr:uid="{BC8BABF7-6C27-4919-AA20-A25B1267DF46}"/>
    <cellStyle name="Normal 3 29 4 4" xfId="26163" xr:uid="{764F669E-6F4E-4B0D-B940-617A47C3FF09}"/>
    <cellStyle name="Normal 3 29 4 4 2" xfId="26164" xr:uid="{1DF53F03-AB42-4ED6-994D-19BA25CB1B90}"/>
    <cellStyle name="Normal 3 29 4 5" xfId="26165" xr:uid="{4E1B7B3B-9FE3-48C8-9D73-86DE6DDD0BAB}"/>
    <cellStyle name="Normal 3 29 5" xfId="26166" xr:uid="{54C4726B-2E1D-4A51-9B41-7F8E02054653}"/>
    <cellStyle name="Normal 3 29 5 2" xfId="26167" xr:uid="{3768F9D3-FCBD-406C-BAF4-5C784CB200F0}"/>
    <cellStyle name="Normal 3 29 5 2 2" xfId="26168" xr:uid="{4899C538-DD52-4BD9-9116-01F9911C5A09}"/>
    <cellStyle name="Normal 3 29 5 2 2 2" xfId="26169" xr:uid="{B1524C19-DC41-49B2-83B9-66651BF7BFFE}"/>
    <cellStyle name="Normal 3 29 5 2 3" xfId="26170" xr:uid="{8C2AD313-7961-4EC6-8E59-BA89264BCE0A}"/>
    <cellStyle name="Normal 3 29 5 3" xfId="26171" xr:uid="{E6B4F652-4968-4CF7-B3CD-4C6227F0561A}"/>
    <cellStyle name="Normal 3 29 5 3 2" xfId="26172" xr:uid="{1F6BFBF7-36A9-46EF-B004-DA8489E9E052}"/>
    <cellStyle name="Normal 3 29 5 3 2 2" xfId="26173" xr:uid="{49DDEAFE-A5E1-4C80-BCA4-D0C9C06BC07F}"/>
    <cellStyle name="Normal 3 29 5 3 3" xfId="26174" xr:uid="{B11F84F7-CB36-467C-A81C-1FC5E1DFB3CD}"/>
    <cellStyle name="Normal 3 29 5 4" xfId="26175" xr:uid="{13172EED-65EE-4185-9F54-F37F36DBDE18}"/>
    <cellStyle name="Normal 3 29 5 4 2" xfId="26176" xr:uid="{E37F8D20-28A1-4AFC-8C21-52135C991F80}"/>
    <cellStyle name="Normal 3 29 5 5" xfId="26177" xr:uid="{8C19A638-1661-4F96-A3CC-546F93988349}"/>
    <cellStyle name="Normal 3 29 6" xfId="26178" xr:uid="{DE70F647-3C67-48F1-96DB-9EF01F80DB0C}"/>
    <cellStyle name="Normal 3 29 6 2" xfId="26179" xr:uid="{57FCE1FD-CAF4-462C-9B7D-F96825AB094D}"/>
    <cellStyle name="Normal 3 29 6 2 2" xfId="26180" xr:uid="{DBE5B407-547C-4717-9DF6-3612B0F4E9B5}"/>
    <cellStyle name="Normal 3 29 6 3" xfId="26181" xr:uid="{02597702-6818-4E17-B5C1-E296E0B0B851}"/>
    <cellStyle name="Normal 3 29 7" xfId="26182" xr:uid="{6997EE61-5D4E-41D3-B8D2-0BCEAEC914DB}"/>
    <cellStyle name="Normal 3 29 7 2" xfId="26183" xr:uid="{4FDEFDBD-67FA-4F94-9F35-CE02A13F5371}"/>
    <cellStyle name="Normal 3 29 7 2 2" xfId="26184" xr:uid="{FF6113A8-17C4-4F6C-ADFC-92B002F64588}"/>
    <cellStyle name="Normal 3 29 7 3" xfId="26185" xr:uid="{8E9DB4D8-5DFE-4907-86F4-3370BF4B1496}"/>
    <cellStyle name="Normal 3 29 8" xfId="26186" xr:uid="{0D09AEE7-1E7D-4B43-87CB-DF1116670059}"/>
    <cellStyle name="Normal 3 29 8 2" xfId="26187" xr:uid="{736D489E-186C-4F63-8FB6-75776A0DCBEF}"/>
    <cellStyle name="Normal 3 29 9" xfId="26188" xr:uid="{6A270C06-8994-40E5-A9C7-F93D3421892C}"/>
    <cellStyle name="Normal 3 29_05DS" xfId="26189" xr:uid="{215AD5BF-D44C-4330-AE47-A927E0FE8DA1}"/>
    <cellStyle name="Normal 3 3" xfId="1488" xr:uid="{5A7E1E06-765A-4A77-9E41-E168FBDCFFD2}"/>
    <cellStyle name="Normal 3 3 10" xfId="26191" xr:uid="{80F37DC6-E150-465C-9E46-AED92259E2ED}"/>
    <cellStyle name="Normal 3 3 10 2 2 4 2" xfId="45177" xr:uid="{D459A459-3609-4F7D-9359-10B9AD5CDF2C}"/>
    <cellStyle name="Normal 3 3 11" xfId="51676" xr:uid="{4C26985D-0C41-4A1D-835E-2801E642BC56}"/>
    <cellStyle name="Normal 3 3 12" xfId="26190" xr:uid="{BA4AEA3D-ABE6-4C19-97E2-E339A33E1A5F}"/>
    <cellStyle name="Normal 3 3 2" xfId="26192" xr:uid="{F4F4C053-60A1-48D1-A165-1DEE74CAFC04}"/>
    <cellStyle name="Normal 3 3 2 2" xfId="26193" xr:uid="{F4203635-9630-4071-BF9C-B0B2397C61D4}"/>
    <cellStyle name="Normal 3 3 2 3" xfId="26194" xr:uid="{2F5DF1A2-B7D0-4577-9AB7-A29C4F372FFE}"/>
    <cellStyle name="Normal 3 3 2 4" xfId="26195" xr:uid="{BD578B78-A32E-47ED-B1CB-98636B23370A}"/>
    <cellStyle name="Normal 3 3 2 5" xfId="26196" xr:uid="{1FEC2418-B64B-4748-9E69-10D466F84908}"/>
    <cellStyle name="Normal 3 3 2 5 2" xfId="26197" xr:uid="{9C1A0AF7-1B87-40D1-BA43-2157D5B40BAE}"/>
    <cellStyle name="Normal 3 3 2 6" xfId="26198" xr:uid="{0167C41B-B08F-4D79-BE5E-8832B6AB889B}"/>
    <cellStyle name="Normal 3 3 2 7" xfId="49800" xr:uid="{63AAC0FB-D744-4EA9-9977-12372E79B481}"/>
    <cellStyle name="Normal 3 3 2_05DS" xfId="26199" xr:uid="{AEAD2961-38FD-451E-823C-45470E8B57A5}"/>
    <cellStyle name="Normal 3 3 3" xfId="26200" xr:uid="{D1BEB031-26E1-4C21-B573-0FE3A2791554}"/>
    <cellStyle name="Normal 3 3 3 2" xfId="26201" xr:uid="{413B390C-BE51-4A7D-81AF-B2A51FF961AF}"/>
    <cellStyle name="Normal 3 3 3 3" xfId="26202" xr:uid="{50D90E23-0F67-408C-8431-3B5FD643C180}"/>
    <cellStyle name="Normal 3 3 3 4" xfId="26203" xr:uid="{D22AA5CC-D87E-4158-95B8-23CBF6614999}"/>
    <cellStyle name="Normal 3 3 3 5" xfId="56138" xr:uid="{A275DF02-4E73-4F0C-9129-30FB693F334C}"/>
    <cellStyle name="Normal 3 3 4" xfId="26204" xr:uid="{E9E57286-A380-4FFF-B991-7A1C271611EB}"/>
    <cellStyle name="Normal 3 3 4 2" xfId="26205" xr:uid="{DE19E1F8-4FB8-4FDA-8F3F-D9A601CE3FE3}"/>
    <cellStyle name="Normal 3 3 4 3" xfId="26206" xr:uid="{E1279C29-DD8A-46C7-86AC-44ADE2807C83}"/>
    <cellStyle name="Normal 3 3 4 4" xfId="56458" xr:uid="{4A4E4BF2-EFC5-454F-88C5-00C0BCDBE633}"/>
    <cellStyle name="Normal 3 3 5" xfId="26207" xr:uid="{86D0ADB9-C949-408A-A4FF-99E3953D6536}"/>
    <cellStyle name="Normal 3 3 6" xfId="49799" xr:uid="{E74001DD-9E86-45D1-A132-B81C00B28FA1}"/>
    <cellStyle name="Normal 3 3 7" xfId="50788" xr:uid="{AA3E5BF2-20EB-4F00-BE65-D21C8AA07FE4}"/>
    <cellStyle name="Normal 3 3 8" xfId="51063" xr:uid="{9D7F73DC-C0A2-42A7-A54C-5F2792DD6CA3}"/>
    <cellStyle name="Normal 3 3 9" xfId="51397" xr:uid="{6ED3D07B-6FF0-4619-8FB9-72DD36DA15D1}"/>
    <cellStyle name="Normal 3 3_15NS" xfId="26208" xr:uid="{45D60C22-BC03-4E66-A998-DB5B454401A6}"/>
    <cellStyle name="Normal 3 30" xfId="26209" xr:uid="{5303B508-741B-4046-91AE-D875BF6EBADE}"/>
    <cellStyle name="Normal 3 30 10" xfId="56225" xr:uid="{C7912941-AC72-4F30-B938-6AB90D603D13}"/>
    <cellStyle name="Normal 3 30 2" xfId="26210" xr:uid="{9C0F84C2-7ED2-4044-B42B-E0B84A16210C}"/>
    <cellStyle name="Normal 3 30 2 2" xfId="26211" xr:uid="{4E990CC2-84AD-45F5-9E2C-BF3F2E00EB94}"/>
    <cellStyle name="Normal 3 30 2 2 2" xfId="26212" xr:uid="{CE7890D5-EA46-448E-8485-00E07DCF4892}"/>
    <cellStyle name="Normal 3 30 2 2 2 2" xfId="26213" xr:uid="{6938B349-18CB-4A45-9D2A-A49E2070798B}"/>
    <cellStyle name="Normal 3 30 2 2 2 2 2" xfId="26214" xr:uid="{ED282636-1E25-4C35-8F22-9E73825FCE70}"/>
    <cellStyle name="Normal 3 30 2 2 2 3" xfId="26215" xr:uid="{CE255385-37F0-4E93-BCC8-8614EFD4A2CA}"/>
    <cellStyle name="Normal 3 30 2 2 3" xfId="26216" xr:uid="{6E7C5A01-195F-417D-A47A-0CCBF82DD57C}"/>
    <cellStyle name="Normal 3 30 2 2 3 2" xfId="26217" xr:uid="{831B7FE6-E5C3-4348-A1E2-EE9AF5847450}"/>
    <cellStyle name="Normal 3 30 2 2 3 2 2" xfId="26218" xr:uid="{333025F2-CD1A-4C1F-BB97-29DB3A15EF7B}"/>
    <cellStyle name="Normal 3 30 2 2 3 3" xfId="26219" xr:uid="{29B43A5F-25D1-4408-9313-A4FF40462FE2}"/>
    <cellStyle name="Normal 3 30 2 2 4" xfId="26220" xr:uid="{FF59A1E5-EDE7-46EF-A894-17EF8BD52CEA}"/>
    <cellStyle name="Normal 3 30 2 2 4 2" xfId="26221" xr:uid="{62B7A243-9F40-4A08-9C1B-509722515A87}"/>
    <cellStyle name="Normal 3 30 2 2 5" xfId="26222" xr:uid="{C326FE7C-69F5-4F2E-870A-DDD81EE6FAC1}"/>
    <cellStyle name="Normal 3 30 2 3" xfId="26223" xr:uid="{09DF2BDE-CA3E-4AAA-9DCF-7F33663B1498}"/>
    <cellStyle name="Normal 3 30 2 3 2" xfId="26224" xr:uid="{DE4448A5-0FE0-48D1-B515-E9AA40574001}"/>
    <cellStyle name="Normal 3 30 2 3 2 2" xfId="26225" xr:uid="{5F69C049-600A-407B-AC93-2F91EC3CC10D}"/>
    <cellStyle name="Normal 3 30 2 3 2 2 2" xfId="26226" xr:uid="{E574F851-305F-47E0-A7E6-C751E1BE03BE}"/>
    <cellStyle name="Normal 3 30 2 3 2 3" xfId="26227" xr:uid="{42F65977-1152-4299-AE17-2D2C44940771}"/>
    <cellStyle name="Normal 3 30 2 3 3" xfId="26228" xr:uid="{DB7347FF-3320-48F8-A577-82474FEB2069}"/>
    <cellStyle name="Normal 3 30 2 3 3 2" xfId="26229" xr:uid="{A0337538-8D87-498E-834C-43BAA9B24EF4}"/>
    <cellStyle name="Normal 3 30 2 3 3 2 2" xfId="26230" xr:uid="{25867D8A-BE0E-4748-A502-06E3A7E1CEBE}"/>
    <cellStyle name="Normal 3 30 2 3 3 3" xfId="26231" xr:uid="{40271A3B-AFF8-413F-BB24-DABD6081622E}"/>
    <cellStyle name="Normal 3 30 2 3 4" xfId="26232" xr:uid="{AD27DB9F-A4FA-4EBF-A772-8F8B07B5B023}"/>
    <cellStyle name="Normal 3 30 2 3 4 2" xfId="26233" xr:uid="{B1564E6E-4707-4815-865C-B08BF7EEA884}"/>
    <cellStyle name="Normal 3 30 2 3 5" xfId="26234" xr:uid="{3152F7D1-80A1-4E7B-AC06-E4D788C0D36E}"/>
    <cellStyle name="Normal 3 30 2 4" xfId="26235" xr:uid="{422775C6-B81D-458D-B7D5-D18BA58F8F29}"/>
    <cellStyle name="Normal 3 30 2 4 2" xfId="26236" xr:uid="{7E184217-C0A8-477D-A16C-250B78501BFA}"/>
    <cellStyle name="Normal 3 30 2 4 2 2" xfId="26237" xr:uid="{FA4209D8-F786-4A1C-A7A2-B0975711596B}"/>
    <cellStyle name="Normal 3 30 2 4 2 2 2" xfId="26238" xr:uid="{BDFC565B-73E7-4C18-9D3C-84FD4941698A}"/>
    <cellStyle name="Normal 3 30 2 4 2 3" xfId="26239" xr:uid="{D985460E-A1BB-433E-A51A-5B81E15866FB}"/>
    <cellStyle name="Normal 3 30 2 4 3" xfId="26240" xr:uid="{4C7523B7-2057-4165-AC3D-713F5DCA61F2}"/>
    <cellStyle name="Normal 3 30 2 4 3 2" xfId="26241" xr:uid="{F1ED098D-205B-40FA-97D5-B33F4AC9E1A2}"/>
    <cellStyle name="Normal 3 30 2 4 3 2 2" xfId="26242" xr:uid="{19A903FE-2A17-47D5-8954-0C7D4265CE6F}"/>
    <cellStyle name="Normal 3 30 2 4 3 3" xfId="26243" xr:uid="{BA8CD09C-4477-46EE-AD1F-C1EBE3643F19}"/>
    <cellStyle name="Normal 3 30 2 4 4" xfId="26244" xr:uid="{34B4587B-9C8D-44BA-B180-C08E163F292A}"/>
    <cellStyle name="Normal 3 30 2 4 4 2" xfId="26245" xr:uid="{D075DC83-E7E3-484B-B053-06C7BD9B3CAD}"/>
    <cellStyle name="Normal 3 30 2 4 5" xfId="26246" xr:uid="{B42C201F-A8E4-4475-82BD-6EC539BC41A5}"/>
    <cellStyle name="Normal 3 30 2 5" xfId="26247" xr:uid="{9E024289-174D-4476-AABD-F6F406D46F43}"/>
    <cellStyle name="Normal 3 30 2 5 2" xfId="26248" xr:uid="{719111FF-5931-412E-A5BF-2929D61B5E75}"/>
    <cellStyle name="Normal 3 30 2 5 2 2" xfId="26249" xr:uid="{A5067A38-F7EC-4DF6-BC83-2D800B42975B}"/>
    <cellStyle name="Normal 3 30 2 5 3" xfId="26250" xr:uid="{44629927-EE4B-4B52-A2E5-B81666F9CFF9}"/>
    <cellStyle name="Normal 3 30 2 6" xfId="26251" xr:uid="{8784272E-94BB-4F30-A6CD-647E06063FE5}"/>
    <cellStyle name="Normal 3 30 2 6 2" xfId="26252" xr:uid="{25B296AC-697D-4E06-91B5-0136FDE88781}"/>
    <cellStyle name="Normal 3 30 2 6 2 2" xfId="26253" xr:uid="{CB99D170-D1D5-4604-8450-9839F652189D}"/>
    <cellStyle name="Normal 3 30 2 6 3" xfId="26254" xr:uid="{2AF511B0-5DD2-49B8-8675-7A950BD89D29}"/>
    <cellStyle name="Normal 3 30 2 7" xfId="26255" xr:uid="{351498A0-A4A1-4644-A692-7DCFB1492254}"/>
    <cellStyle name="Normal 3 30 2 7 2" xfId="26256" xr:uid="{91E33225-654A-4553-88C2-EF632FCB9CD6}"/>
    <cellStyle name="Normal 3 30 2 8" xfId="26257" xr:uid="{F9CBFEE5-EC1D-4EAD-8B9D-73DAAA8319AF}"/>
    <cellStyle name="Normal 3 30 2_15NS" xfId="26258" xr:uid="{DA1FE12A-A8FD-41AC-90BE-51C130216F8A}"/>
    <cellStyle name="Normal 3 30 3" xfId="26259" xr:uid="{44EDBC87-79ED-429F-94EF-BC7182047E67}"/>
    <cellStyle name="Normal 3 30 3 2" xfId="26260" xr:uid="{40999CA1-0CFE-4EAA-BB82-1F3C1DFE9307}"/>
    <cellStyle name="Normal 3 30 3 2 2" xfId="26261" xr:uid="{00DB5742-FADF-4D32-B69D-A53226743C5A}"/>
    <cellStyle name="Normal 3 30 3 2 2 2" xfId="26262" xr:uid="{9CDA3EF9-9A18-4549-BB2C-67DFF955252B}"/>
    <cellStyle name="Normal 3 30 3 2 3" xfId="26263" xr:uid="{C3374E54-2102-43C3-B108-5CDB268FD27C}"/>
    <cellStyle name="Normal 3 30 3 3" xfId="26264" xr:uid="{963B9E93-B843-4BD2-9100-7BCAF137E721}"/>
    <cellStyle name="Normal 3 30 3 3 2" xfId="26265" xr:uid="{C9FEDC5D-5A1D-41A7-8CCA-504465636772}"/>
    <cellStyle name="Normal 3 30 3 3 2 2" xfId="26266" xr:uid="{FBFD8D29-C995-434E-8592-C68AADCA3B70}"/>
    <cellStyle name="Normal 3 30 3 3 3" xfId="26267" xr:uid="{182FE982-7422-478B-BE40-5F50A091E5C1}"/>
    <cellStyle name="Normal 3 30 3 4" xfId="26268" xr:uid="{44F17C11-1908-4B39-9448-B23A51C9C232}"/>
    <cellStyle name="Normal 3 30 3 4 2" xfId="26269" xr:uid="{2FE6CC97-AEDA-42EE-ADC9-DC9EAB853786}"/>
    <cellStyle name="Normal 3 30 3 5" xfId="26270" xr:uid="{FF8F1C39-C4EC-495D-B0AE-73E788BA76A7}"/>
    <cellStyle name="Normal 3 30 4" xfId="26271" xr:uid="{60F8F593-AE1B-4D2D-A3E5-5F992BAD930A}"/>
    <cellStyle name="Normal 3 30 4 2" xfId="26272" xr:uid="{065F338B-FE87-4A27-BDDB-91437B0F9A4B}"/>
    <cellStyle name="Normal 3 30 4 2 2" xfId="26273" xr:uid="{ED1C572F-8601-4219-983F-7D52BC4FB132}"/>
    <cellStyle name="Normal 3 30 4 2 2 2" xfId="26274" xr:uid="{E89F5995-0D48-4E63-9E2E-1790C4A7B51A}"/>
    <cellStyle name="Normal 3 30 4 2 3" xfId="26275" xr:uid="{D5EC7F4E-F663-4842-A232-9967684C5F8A}"/>
    <cellStyle name="Normal 3 30 4 3" xfId="26276" xr:uid="{C3E1349D-7D64-4623-BAF4-6382A992F59B}"/>
    <cellStyle name="Normal 3 30 4 3 2" xfId="26277" xr:uid="{14553802-F988-46B3-A1D1-5151E3F15C86}"/>
    <cellStyle name="Normal 3 30 4 3 2 2" xfId="26278" xr:uid="{330A00B2-00C1-4094-829B-F25676F722AD}"/>
    <cellStyle name="Normal 3 30 4 3 3" xfId="26279" xr:uid="{EF8B555F-9752-4CDD-BDF0-C5737374FAC5}"/>
    <cellStyle name="Normal 3 30 4 4" xfId="26280" xr:uid="{28AEC9F0-A4AA-4920-B8B0-12FA90AEAB18}"/>
    <cellStyle name="Normal 3 30 4 4 2" xfId="26281" xr:uid="{9E53EA30-4A93-4EDB-84A7-A7C0939C1CB7}"/>
    <cellStyle name="Normal 3 30 4 5" xfId="26282" xr:uid="{7B855C3B-35FB-46E8-B2EE-5A28966D68EE}"/>
    <cellStyle name="Normal 3 30 5" xfId="26283" xr:uid="{871BFD11-6EF4-421C-B7F9-621C0199C628}"/>
    <cellStyle name="Normal 3 30 5 2" xfId="26284" xr:uid="{158A784E-B9CA-4F10-8EB8-39CE1EBC0C7F}"/>
    <cellStyle name="Normal 3 30 5 2 2" xfId="26285" xr:uid="{2F6AA66F-1C21-4174-903A-91A1942AE0A2}"/>
    <cellStyle name="Normal 3 30 5 2 2 2" xfId="26286" xr:uid="{37F44798-7799-428F-AA74-531C297DE679}"/>
    <cellStyle name="Normal 3 30 5 2 3" xfId="26287" xr:uid="{0E805C26-CF1D-4E13-826E-0ED61E2E9570}"/>
    <cellStyle name="Normal 3 30 5 3" xfId="26288" xr:uid="{AF7E08BC-601D-40CD-81D6-503FED902FAC}"/>
    <cellStyle name="Normal 3 30 5 3 2" xfId="26289" xr:uid="{143B6502-CBA8-458E-8BB3-D0646DED2610}"/>
    <cellStyle name="Normal 3 30 5 3 2 2" xfId="26290" xr:uid="{72A10A36-C3F0-4515-A941-A47DF447C123}"/>
    <cellStyle name="Normal 3 30 5 3 3" xfId="26291" xr:uid="{BED06631-1242-4D9C-9C28-56B93820E8B4}"/>
    <cellStyle name="Normal 3 30 5 4" xfId="26292" xr:uid="{47EDFA82-1DED-4C60-ABB6-CD93F8C9BA77}"/>
    <cellStyle name="Normal 3 30 5 4 2" xfId="26293" xr:uid="{542BD9C2-3657-4E88-BA3C-21986778201E}"/>
    <cellStyle name="Normal 3 30 5 5" xfId="26294" xr:uid="{A42C5D16-0718-46A0-8581-223E48179B81}"/>
    <cellStyle name="Normal 3 30 6" xfId="26295" xr:uid="{7A794D17-2333-4CE9-88A4-4DDF2CA52D6F}"/>
    <cellStyle name="Normal 3 30 6 2" xfId="26296" xr:uid="{6D24092D-D7C5-44A3-AA95-3DA4ED1AE31F}"/>
    <cellStyle name="Normal 3 30 6 2 2" xfId="26297" xr:uid="{5EE96080-0818-4407-8897-F5A9FD849A74}"/>
    <cellStyle name="Normal 3 30 6 3" xfId="26298" xr:uid="{30221057-95C9-432F-BBA6-4C2101B5A868}"/>
    <cellStyle name="Normal 3 30 7" xfId="26299" xr:uid="{952B8750-EF1C-4C9B-ADBB-011559DC8BAE}"/>
    <cellStyle name="Normal 3 30 7 2" xfId="26300" xr:uid="{01CEFA34-7D07-40A0-8DF7-4CEA2785B0CB}"/>
    <cellStyle name="Normal 3 30 7 2 2" xfId="26301" xr:uid="{8C914E7F-F956-485F-B0FC-E2340BCE088A}"/>
    <cellStyle name="Normal 3 30 7 3" xfId="26302" xr:uid="{68DC0F3E-62D0-47D0-9661-3203917196EC}"/>
    <cellStyle name="Normal 3 30 8" xfId="26303" xr:uid="{61EFEB64-D6D8-4467-85FD-E80B90BB1D1E}"/>
    <cellStyle name="Normal 3 30 8 2" xfId="26304" xr:uid="{BA328815-CCCB-4557-AC68-7708A27FF1DC}"/>
    <cellStyle name="Normal 3 30 9" xfId="26305" xr:uid="{70DA73A2-7373-41F8-AA54-1CC2A13D7303}"/>
    <cellStyle name="Normal 3 30_05DS" xfId="26306" xr:uid="{B3DF988C-E3BA-4364-8C6D-935FD4E931F4}"/>
    <cellStyle name="Normal 3 31" xfId="26307" xr:uid="{CE488B8D-4821-4B25-A6F7-39308ADD6FB7}"/>
    <cellStyle name="Normal 3 31 10" xfId="56515" xr:uid="{29C22577-132F-460A-8BE7-96A8CFBED62D}"/>
    <cellStyle name="Normal 3 31 2" xfId="26308" xr:uid="{0B17C3EA-55E7-467B-A5D2-0FCD5EB059ED}"/>
    <cellStyle name="Normal 3 31 2 2" xfId="26309" xr:uid="{72006751-63AA-4A57-A53D-4853CA71FFAB}"/>
    <cellStyle name="Normal 3 31 2 2 2" xfId="26310" xr:uid="{1C77BB81-79AF-470E-B594-722D598B44F7}"/>
    <cellStyle name="Normal 3 31 2 2 2 2" xfId="26311" xr:uid="{023A816A-FD15-43FA-BDAB-E2998477EA77}"/>
    <cellStyle name="Normal 3 31 2 2 2 2 2" xfId="26312" xr:uid="{46A3DFB7-89D0-4D6A-A759-26E86D7347E1}"/>
    <cellStyle name="Normal 3 31 2 2 2 3" xfId="26313" xr:uid="{8AD6F74E-9EEC-4B04-BECE-F22F04728189}"/>
    <cellStyle name="Normal 3 31 2 2 3" xfId="26314" xr:uid="{DDAC3E27-E7F7-4DEC-9188-6A9A9CF6EE84}"/>
    <cellStyle name="Normal 3 31 2 2 3 2" xfId="26315" xr:uid="{E4A26FDC-C0A8-41C5-AE98-9FA005E79638}"/>
    <cellStyle name="Normal 3 31 2 2 3 2 2" xfId="26316" xr:uid="{835C7DA2-B734-4A07-A2CF-2E175889DA50}"/>
    <cellStyle name="Normal 3 31 2 2 3 3" xfId="26317" xr:uid="{53167D1A-D089-4947-9467-CDCF6D1BFF49}"/>
    <cellStyle name="Normal 3 31 2 2 4" xfId="26318" xr:uid="{614CE526-802C-4C61-BC49-30D116368C00}"/>
    <cellStyle name="Normal 3 31 2 2 4 2" xfId="26319" xr:uid="{5279EBCA-B210-43B9-B367-3B399546FF3A}"/>
    <cellStyle name="Normal 3 31 2 2 5" xfId="26320" xr:uid="{AF5B55C5-9418-4224-A3CC-9068CB6A9A2B}"/>
    <cellStyle name="Normal 3 31 2 3" xfId="26321" xr:uid="{7773A952-B094-441A-BEA1-8B2D04126EFB}"/>
    <cellStyle name="Normal 3 31 2 3 2" xfId="26322" xr:uid="{D9B2D90A-14D0-4716-AFAF-6AE73CE1207A}"/>
    <cellStyle name="Normal 3 31 2 3 2 2" xfId="26323" xr:uid="{B77D3C92-E33E-44BF-A836-689A7D86FB8E}"/>
    <cellStyle name="Normal 3 31 2 3 2 2 2" xfId="26324" xr:uid="{BDBBEDDB-7047-48C8-85E0-714184B6E5BC}"/>
    <cellStyle name="Normal 3 31 2 3 2 3" xfId="26325" xr:uid="{425F61DD-3B9C-48B6-8FD5-4320AFF15B3D}"/>
    <cellStyle name="Normal 3 31 2 3 3" xfId="26326" xr:uid="{AB8D4ADC-F319-4E1C-A345-26C53055C090}"/>
    <cellStyle name="Normal 3 31 2 3 3 2" xfId="26327" xr:uid="{29037385-1BEC-4F83-8B7C-EB90EB4EC144}"/>
    <cellStyle name="Normal 3 31 2 3 3 2 2" xfId="26328" xr:uid="{34443AD2-34F1-446B-A7EC-0D6974871102}"/>
    <cellStyle name="Normal 3 31 2 3 3 3" xfId="26329" xr:uid="{1D224C19-803F-4894-8041-2FB984C3E464}"/>
    <cellStyle name="Normal 3 31 2 3 4" xfId="26330" xr:uid="{7C507308-3DB7-41FA-B924-C20C38CF50B5}"/>
    <cellStyle name="Normal 3 31 2 3 4 2" xfId="26331" xr:uid="{8A03931B-D9B4-46BB-8BB6-B1C71C9A67B8}"/>
    <cellStyle name="Normal 3 31 2 3 5" xfId="26332" xr:uid="{A646890F-7A4F-4AA7-9F93-BC0FF31A6E65}"/>
    <cellStyle name="Normal 3 31 2 4" xfId="26333" xr:uid="{3610CF4D-2D30-45CE-A240-03DB50833A2F}"/>
    <cellStyle name="Normal 3 31 2 4 2" xfId="26334" xr:uid="{DB22AEAE-5DFB-4F67-9F17-616D45E6D1B8}"/>
    <cellStyle name="Normal 3 31 2 4 2 2" xfId="26335" xr:uid="{ABB0EC32-8A32-497F-98A1-97BDD98291F5}"/>
    <cellStyle name="Normal 3 31 2 4 2 2 2" xfId="26336" xr:uid="{B68270FA-573E-442D-BBA6-2CA04127A402}"/>
    <cellStyle name="Normal 3 31 2 4 2 3" xfId="26337" xr:uid="{677EFFD8-98CD-4E17-B2B3-8279221615C9}"/>
    <cellStyle name="Normal 3 31 2 4 3" xfId="26338" xr:uid="{94033F1A-E2B7-441A-A4FA-BE833EC748FE}"/>
    <cellStyle name="Normal 3 31 2 4 3 2" xfId="26339" xr:uid="{1CBBC745-324A-4767-A5C9-0C329F32A1D1}"/>
    <cellStyle name="Normal 3 31 2 4 3 2 2" xfId="26340" xr:uid="{78C4C04D-E3B7-4373-8F38-A5BA6E9CCFC2}"/>
    <cellStyle name="Normal 3 31 2 4 3 3" xfId="26341" xr:uid="{6F03506A-FB0B-46E2-826D-9460EAC0F654}"/>
    <cellStyle name="Normal 3 31 2 4 4" xfId="26342" xr:uid="{E083A9DF-6CED-4C76-89E5-669F0B6B98C0}"/>
    <cellStyle name="Normal 3 31 2 4 4 2" xfId="26343" xr:uid="{8B92614B-AC67-4814-A6A0-2CB5D3DD8FB4}"/>
    <cellStyle name="Normal 3 31 2 4 5" xfId="26344" xr:uid="{A0E7B609-36D2-41EA-81DA-35AA91910D6D}"/>
    <cellStyle name="Normal 3 31 2 5" xfId="26345" xr:uid="{476DE6B5-71DD-4236-B2A6-E27FC9459AF9}"/>
    <cellStyle name="Normal 3 31 2 5 2" xfId="26346" xr:uid="{3B64318C-458A-48E7-B784-900D1D6E9BDD}"/>
    <cellStyle name="Normal 3 31 2 5 2 2" xfId="26347" xr:uid="{D20A508B-2814-43E2-868F-D7463CADA3F0}"/>
    <cellStyle name="Normal 3 31 2 5 3" xfId="26348" xr:uid="{00AA4184-FE37-4DD2-BDE8-6EBABD7E41C6}"/>
    <cellStyle name="Normal 3 31 2 6" xfId="26349" xr:uid="{9B504589-7BB1-42B1-BBFD-CADBB11B2C2A}"/>
    <cellStyle name="Normal 3 31 2 6 2" xfId="26350" xr:uid="{ECA2A917-2EE1-438B-A8CB-75392CAC4FD2}"/>
    <cellStyle name="Normal 3 31 2 6 2 2" xfId="26351" xr:uid="{98D431FA-A73C-463B-9E68-98BB21F6FF38}"/>
    <cellStyle name="Normal 3 31 2 6 3" xfId="26352" xr:uid="{93A94686-802E-4E58-8517-9683DCB71CF1}"/>
    <cellStyle name="Normal 3 31 2 7" xfId="26353" xr:uid="{9300B23B-AA5F-4AD2-8C87-792991CB72D0}"/>
    <cellStyle name="Normal 3 31 2 7 2" xfId="26354" xr:uid="{50D4163C-25B4-43DD-8252-715AB2870643}"/>
    <cellStyle name="Normal 3 31 2 8" xfId="26355" xr:uid="{32F0164B-2076-40E1-8DFA-8C6213932C3C}"/>
    <cellStyle name="Normal 3 31 2_15NS" xfId="26356" xr:uid="{963FCA5A-745E-49F5-B54C-609C8020F3BE}"/>
    <cellStyle name="Normal 3 31 3" xfId="26357" xr:uid="{D35B0519-6FC6-49EB-B8D5-014BEDAB7677}"/>
    <cellStyle name="Normal 3 31 3 2" xfId="26358" xr:uid="{2C456055-6669-4899-B37A-C967DB38C64F}"/>
    <cellStyle name="Normal 3 31 3 2 2" xfId="26359" xr:uid="{0E9EB0F9-4C77-4E43-BD9F-DBE69F1648FE}"/>
    <cellStyle name="Normal 3 31 3 2 2 2" xfId="26360" xr:uid="{1A67C1FD-2C7D-48C5-8DE2-6E7A1C51C60D}"/>
    <cellStyle name="Normal 3 31 3 2 3" xfId="26361" xr:uid="{00721621-4342-42F0-AA1D-32680549D0D1}"/>
    <cellStyle name="Normal 3 31 3 3" xfId="26362" xr:uid="{BACDA42D-D605-41EA-8DF0-172D4B9FD91C}"/>
    <cellStyle name="Normal 3 31 3 3 2" xfId="26363" xr:uid="{11D9E448-7B08-4D12-A5D8-E7919F727DE8}"/>
    <cellStyle name="Normal 3 31 3 3 2 2" xfId="26364" xr:uid="{1C9F9E6E-B666-4BB2-B89A-760598851D91}"/>
    <cellStyle name="Normal 3 31 3 3 3" xfId="26365" xr:uid="{59A798C7-44AB-4475-8FC3-2CA20B346A4E}"/>
    <cellStyle name="Normal 3 31 3 4" xfId="26366" xr:uid="{B3A43E4B-3174-482C-97C2-1E90DA70A05D}"/>
    <cellStyle name="Normal 3 31 3 4 2" xfId="26367" xr:uid="{C4D33A62-F665-40F8-9F55-0CE598D147C4}"/>
    <cellStyle name="Normal 3 31 3 5" xfId="26368" xr:uid="{77108C26-B218-4E39-BEF2-94960FBD3077}"/>
    <cellStyle name="Normal 3 31 4" xfId="26369" xr:uid="{999F0415-916E-4BDF-A378-CBAEFAADA8C7}"/>
    <cellStyle name="Normal 3 31 4 2" xfId="26370" xr:uid="{13840016-0181-4734-9CB8-A67EEEBCF915}"/>
    <cellStyle name="Normal 3 31 4 2 2" xfId="26371" xr:uid="{F3F4A679-DD3F-4DA7-BC4B-9CF253301F48}"/>
    <cellStyle name="Normal 3 31 4 2 2 2" xfId="26372" xr:uid="{C842BF38-2671-4613-B75B-908933DBC6CA}"/>
    <cellStyle name="Normal 3 31 4 2 3" xfId="26373" xr:uid="{7BA198BD-CAEE-4F8C-A13B-B6B10C4A86D7}"/>
    <cellStyle name="Normal 3 31 4 3" xfId="26374" xr:uid="{260A76DB-CBCF-4404-B896-1B08270CF62E}"/>
    <cellStyle name="Normal 3 31 4 3 2" xfId="26375" xr:uid="{34C7BC4B-4599-44F9-AA0C-47E05D0F86F9}"/>
    <cellStyle name="Normal 3 31 4 3 2 2" xfId="26376" xr:uid="{72B00F72-83DC-4209-BC65-1B99DB814F3C}"/>
    <cellStyle name="Normal 3 31 4 3 3" xfId="26377" xr:uid="{CE4EF93F-AF65-4FB2-92D9-E1EE395E202C}"/>
    <cellStyle name="Normal 3 31 4 4" xfId="26378" xr:uid="{59DFFBA4-D6C4-426D-9267-A3C2811A2528}"/>
    <cellStyle name="Normal 3 31 4 4 2" xfId="26379" xr:uid="{CD232BA2-B89A-4CD6-AE63-41BAA0023759}"/>
    <cellStyle name="Normal 3 31 4 5" xfId="26380" xr:uid="{7347884A-B9C9-4E33-B228-DA36FEE2F61C}"/>
    <cellStyle name="Normal 3 31 5" xfId="26381" xr:uid="{4C308C18-68D4-4FB8-9B3A-18A6094384C2}"/>
    <cellStyle name="Normal 3 31 5 2" xfId="26382" xr:uid="{89D672B5-5560-4F04-92D5-2314EF40B72E}"/>
    <cellStyle name="Normal 3 31 5 2 2" xfId="26383" xr:uid="{5B2E9009-3EE6-43A0-BE09-3D0C728F9820}"/>
    <cellStyle name="Normal 3 31 5 2 2 2" xfId="26384" xr:uid="{1C57E11E-07FB-48BE-823B-C4CE0B9EAD84}"/>
    <cellStyle name="Normal 3 31 5 2 3" xfId="26385" xr:uid="{7AC61C8F-F19F-471A-801A-D370E8EF29D1}"/>
    <cellStyle name="Normal 3 31 5 3" xfId="26386" xr:uid="{8742EDDD-6BD9-4E8B-9007-79936CDF8A66}"/>
    <cellStyle name="Normal 3 31 5 3 2" xfId="26387" xr:uid="{7B962A4C-FC3D-445A-B7D6-41B8C4864D72}"/>
    <cellStyle name="Normal 3 31 5 3 2 2" xfId="26388" xr:uid="{E04CCBB1-73AA-491D-A0BD-10550D4E8261}"/>
    <cellStyle name="Normal 3 31 5 3 3" xfId="26389" xr:uid="{5D06173B-BEA6-466A-A552-4AFA111FFE84}"/>
    <cellStyle name="Normal 3 31 5 4" xfId="26390" xr:uid="{C5022F8D-5091-4144-8646-E7910BA47700}"/>
    <cellStyle name="Normal 3 31 5 4 2" xfId="26391" xr:uid="{8CAC3900-C2A1-44BC-90DE-253A66A42514}"/>
    <cellStyle name="Normal 3 31 5 5" xfId="26392" xr:uid="{DAA4BC0A-7803-4574-AC67-074796A1C6A1}"/>
    <cellStyle name="Normal 3 31 6" xfId="26393" xr:uid="{FCBE7917-F2B7-4156-BB07-40C25D965F89}"/>
    <cellStyle name="Normal 3 31 6 2" xfId="26394" xr:uid="{A4344810-8D9C-4DC2-AD1D-A35A2984A72E}"/>
    <cellStyle name="Normal 3 31 6 2 2" xfId="26395" xr:uid="{BE4C8BAF-B4DE-402E-9CC7-D5DC33628E23}"/>
    <cellStyle name="Normal 3 31 6 3" xfId="26396" xr:uid="{3ACCAEAF-CFE9-4E76-97F8-ADCCA012212D}"/>
    <cellStyle name="Normal 3 31 7" xfId="26397" xr:uid="{9522946D-C0D1-4550-BDB5-3B96DA6BF8A0}"/>
    <cellStyle name="Normal 3 31 7 2" xfId="26398" xr:uid="{45A7F5CC-3340-4218-AA6D-0CFF0C9CD266}"/>
    <cellStyle name="Normal 3 31 7 2 2" xfId="26399" xr:uid="{C694BD97-31CD-4743-821F-5EC2CFF0320D}"/>
    <cellStyle name="Normal 3 31 7 3" xfId="26400" xr:uid="{675566AC-800E-46D7-8661-63ECAEDCA100}"/>
    <cellStyle name="Normal 3 31 8" xfId="26401" xr:uid="{2E5DE846-1A13-4A2A-897F-4395468C89FB}"/>
    <cellStyle name="Normal 3 31 8 2" xfId="26402" xr:uid="{739744D3-D242-479D-A354-C1C865896411}"/>
    <cellStyle name="Normal 3 31 9" xfId="26403" xr:uid="{A0F97ED4-3714-4030-9F30-D28FDC31FD1A}"/>
    <cellStyle name="Normal 3 31_05DS" xfId="26404" xr:uid="{BCF6492C-8607-4873-839F-FB7A693BEC10}"/>
    <cellStyle name="Normal 3 32" xfId="26405" xr:uid="{C7372849-6F3A-4D5F-8420-55B9024CC66F}"/>
    <cellStyle name="Normal 3 32 2" xfId="26406" xr:uid="{98621E80-6E26-49DA-9F19-7AAC67B9F605}"/>
    <cellStyle name="Normal 3 32 2 2" xfId="26407" xr:uid="{64A9B8D2-D89A-4726-AF9E-6AB7DAADFA15}"/>
    <cellStyle name="Normal 3 32 2 2 2" xfId="26408" xr:uid="{2FA0F643-3C0F-486C-A070-8A5CBDC9EC57}"/>
    <cellStyle name="Normal 3 32 2 2 2 2" xfId="26409" xr:uid="{5D61D395-72DA-4DA6-99E3-A6C274BE55CB}"/>
    <cellStyle name="Normal 3 32 2 2 2 2 2" xfId="26410" xr:uid="{2C22D948-F9AC-452E-AF20-A1CB2978E6A5}"/>
    <cellStyle name="Normal 3 32 2 2 2 3" xfId="26411" xr:uid="{B0E38F5F-86CF-4197-B77B-2A89453AFE6E}"/>
    <cellStyle name="Normal 3 32 2 2 3" xfId="26412" xr:uid="{614CFDFC-5261-478C-90BE-FC8FAA8F3D48}"/>
    <cellStyle name="Normal 3 32 2 2 3 2" xfId="26413" xr:uid="{CF7B7CBA-8B37-4D4F-AA94-9CCD87D918D6}"/>
    <cellStyle name="Normal 3 32 2 2 3 2 2" xfId="26414" xr:uid="{E107A214-FF29-4F21-844F-C37A2AA56B09}"/>
    <cellStyle name="Normal 3 32 2 2 3 3" xfId="26415" xr:uid="{0A72E896-C865-4870-84C3-8D58C9E4AA6B}"/>
    <cellStyle name="Normal 3 32 2 2 4" xfId="26416" xr:uid="{90EAC3DB-D2FB-40DB-AEEE-A1B9DD9EDAC4}"/>
    <cellStyle name="Normal 3 32 2 2 4 2" xfId="26417" xr:uid="{07946F3C-82B2-439E-A88F-45717EA2BE8E}"/>
    <cellStyle name="Normal 3 32 2 2 5" xfId="26418" xr:uid="{9CA20DD8-8E81-4C40-A4EC-796C26D01ECD}"/>
    <cellStyle name="Normal 3 32 2 3" xfId="26419" xr:uid="{B9F097C2-C57C-4275-8684-1E9C7B8C4233}"/>
    <cellStyle name="Normal 3 32 2 3 2" xfId="26420" xr:uid="{73E6B737-AF0F-4692-9B35-7889B14D15BE}"/>
    <cellStyle name="Normal 3 32 2 3 2 2" xfId="26421" xr:uid="{78B7ADDB-5400-437F-BF80-33C52C365A2F}"/>
    <cellStyle name="Normal 3 32 2 3 2 2 2" xfId="26422" xr:uid="{CC884F44-6147-4DC5-9B4C-AA221A1F76C9}"/>
    <cellStyle name="Normal 3 32 2 3 2 3" xfId="26423" xr:uid="{3FED8F1C-FD1E-42D9-B800-FAA0239FCAB6}"/>
    <cellStyle name="Normal 3 32 2 3 3" xfId="26424" xr:uid="{FAEF1172-E774-4709-94C8-AEBC7706058F}"/>
    <cellStyle name="Normal 3 32 2 3 3 2" xfId="26425" xr:uid="{0802E731-8C88-4D42-A698-D29364B6EE9D}"/>
    <cellStyle name="Normal 3 32 2 3 3 2 2" xfId="26426" xr:uid="{111BB9DA-43BA-4B6D-9506-E57844CB7549}"/>
    <cellStyle name="Normal 3 32 2 3 3 3" xfId="26427" xr:uid="{233BB18A-842A-4858-AD3D-F075A9338253}"/>
    <cellStyle name="Normal 3 32 2 3 4" xfId="26428" xr:uid="{57EADA80-B7C8-4050-9D77-BA544E679DC5}"/>
    <cellStyle name="Normal 3 32 2 3 4 2" xfId="26429" xr:uid="{1C01FCD9-E4A7-4C70-9B62-5A2D9B0A871C}"/>
    <cellStyle name="Normal 3 32 2 3 5" xfId="26430" xr:uid="{6797C7A4-E2A5-4BE2-80FB-8220D052EEB5}"/>
    <cellStyle name="Normal 3 32 2 4" xfId="26431" xr:uid="{0EE4B205-B0C0-4E49-8828-8821763F2046}"/>
    <cellStyle name="Normal 3 32 2 4 2" xfId="26432" xr:uid="{BC414B5A-EB6B-46D4-A90F-7CAF8ADB63A9}"/>
    <cellStyle name="Normal 3 32 2 4 2 2" xfId="26433" xr:uid="{8B91A395-10E6-4B3C-A267-15F9A71762AC}"/>
    <cellStyle name="Normal 3 32 2 4 2 2 2" xfId="26434" xr:uid="{A12B9946-3964-4B17-95E8-B080B0A910EB}"/>
    <cellStyle name="Normal 3 32 2 4 2 3" xfId="26435" xr:uid="{5A7832DF-1D57-48E1-ABAC-C68D0E3EDE0C}"/>
    <cellStyle name="Normal 3 32 2 4 3" xfId="26436" xr:uid="{CE449D3D-3879-4E31-8E50-499942F49689}"/>
    <cellStyle name="Normal 3 32 2 4 3 2" xfId="26437" xr:uid="{CD486FA8-6F45-4C6A-95C1-40C6B5FCEDD4}"/>
    <cellStyle name="Normal 3 32 2 4 3 2 2" xfId="26438" xr:uid="{D934262F-5C5B-42A7-A8B1-7E9EBA18B2DB}"/>
    <cellStyle name="Normal 3 32 2 4 3 3" xfId="26439" xr:uid="{D3984925-6E35-4CDA-8CA5-8BBEC8DA871D}"/>
    <cellStyle name="Normal 3 32 2 4 4" xfId="26440" xr:uid="{9AC6B646-E75C-4A61-8597-5AAF9D31183C}"/>
    <cellStyle name="Normal 3 32 2 4 4 2" xfId="26441" xr:uid="{AD01B622-70F8-429D-8A73-725AE6F0D72B}"/>
    <cellStyle name="Normal 3 32 2 4 5" xfId="26442" xr:uid="{81D272E2-B981-4294-9117-CBFBAFA60C0E}"/>
    <cellStyle name="Normal 3 32 2 5" xfId="26443" xr:uid="{803F0EB3-D580-4B96-9C22-05919803D219}"/>
    <cellStyle name="Normal 3 32 2 5 2" xfId="26444" xr:uid="{A08A8002-3943-4ECF-BC96-49F624135037}"/>
    <cellStyle name="Normal 3 32 2 5 2 2" xfId="26445" xr:uid="{81986FC6-F158-4799-9CF0-F0C1DA72150E}"/>
    <cellStyle name="Normal 3 32 2 5 3" xfId="26446" xr:uid="{D17F7502-377A-41A9-AA90-E2CED5138871}"/>
    <cellStyle name="Normal 3 32 2 6" xfId="26447" xr:uid="{B3EA3208-0763-44D5-9C71-455A2AFFD7B4}"/>
    <cellStyle name="Normal 3 32 2 6 2" xfId="26448" xr:uid="{749F7038-3752-4637-86A7-D9F7D72995E5}"/>
    <cellStyle name="Normal 3 32 2 6 2 2" xfId="26449" xr:uid="{39C68E69-222C-4FF1-BC2B-4CBB998674D1}"/>
    <cellStyle name="Normal 3 32 2 6 3" xfId="26450" xr:uid="{2DF03417-4691-468F-BBA4-BCFB3D7AE48E}"/>
    <cellStyle name="Normal 3 32 2 7" xfId="26451" xr:uid="{357735A8-1381-4158-B227-45D3B3F2A98D}"/>
    <cellStyle name="Normal 3 32 2 7 2" xfId="26452" xr:uid="{5E84E628-FF1F-47D9-8FCD-E3C93526981D}"/>
    <cellStyle name="Normal 3 32 2 8" xfId="26453" xr:uid="{BC415A75-68FC-4080-817D-9F4F6E975505}"/>
    <cellStyle name="Normal 3 32 2_15NS" xfId="26454" xr:uid="{B2C0296C-6829-40C8-B27D-5A7D67EEBF13}"/>
    <cellStyle name="Normal 3 32 3" xfId="26455" xr:uid="{91A08CF8-01FB-4E5F-85CD-00E306DE9D17}"/>
    <cellStyle name="Normal 3 32 3 2" xfId="26456" xr:uid="{4F9F02E9-6F95-4FCE-A982-DD144CB8BE9C}"/>
    <cellStyle name="Normal 3 32 3 2 2" xfId="26457" xr:uid="{1C19792F-D6F2-425E-BCCC-F771B15DA134}"/>
    <cellStyle name="Normal 3 32 3 2 2 2" xfId="26458" xr:uid="{B24F5AAC-D147-49CB-A64F-32704B4BD36C}"/>
    <cellStyle name="Normal 3 32 3 2 3" xfId="26459" xr:uid="{E6C8A09D-FB67-432E-B323-6F09250CC0F1}"/>
    <cellStyle name="Normal 3 32 3 3" xfId="26460" xr:uid="{E49F26CA-AB13-441D-BBD4-6D0C8595C5D4}"/>
    <cellStyle name="Normal 3 32 3 3 2" xfId="26461" xr:uid="{25638C52-AF10-484B-A78D-E2B2941F543A}"/>
    <cellStyle name="Normal 3 32 3 3 2 2" xfId="26462" xr:uid="{8035585E-B0B3-462C-A36C-075E7C460CB4}"/>
    <cellStyle name="Normal 3 32 3 3 3" xfId="26463" xr:uid="{DEA86E91-24B3-4BB2-8572-D133F436DC10}"/>
    <cellStyle name="Normal 3 32 3 4" xfId="26464" xr:uid="{6FEC9F1A-E587-465B-9A79-4EAB72690D1F}"/>
    <cellStyle name="Normal 3 32 3 4 2" xfId="26465" xr:uid="{66C6B276-05D7-4691-AD29-9D7BE9B9DA0D}"/>
    <cellStyle name="Normal 3 32 3 5" xfId="26466" xr:uid="{F4E519DE-9957-4601-8AD9-F82E7304BCE0}"/>
    <cellStyle name="Normal 3 32 4" xfId="26467" xr:uid="{EF3032A1-BE99-4627-B9ED-0ECB6604172E}"/>
    <cellStyle name="Normal 3 32 4 2" xfId="26468" xr:uid="{3FA8192F-4AE1-4EB1-9DC4-DC529E2080A6}"/>
    <cellStyle name="Normal 3 32 4 2 2" xfId="26469" xr:uid="{D975B6E8-E9CD-4185-A928-8692F29E06F8}"/>
    <cellStyle name="Normal 3 32 4 2 2 2" xfId="26470" xr:uid="{5FB86328-974F-471C-AA38-2796159C117A}"/>
    <cellStyle name="Normal 3 32 4 2 3" xfId="26471" xr:uid="{96BA67F9-A168-465D-B60C-8C4F0CF99CBA}"/>
    <cellStyle name="Normal 3 32 4 3" xfId="26472" xr:uid="{69CF6BAB-4398-4ED1-9FB5-9C499D6EEF63}"/>
    <cellStyle name="Normal 3 32 4 3 2" xfId="26473" xr:uid="{EBAF8670-261D-4002-B163-9330C3E655E0}"/>
    <cellStyle name="Normal 3 32 4 3 2 2" xfId="26474" xr:uid="{8A382DE5-A2A7-4DFF-A549-FCE477C984CF}"/>
    <cellStyle name="Normal 3 32 4 3 3" xfId="26475" xr:uid="{792A52B6-6FB2-4199-8C21-3F86EEDE6CF7}"/>
    <cellStyle name="Normal 3 32 4 4" xfId="26476" xr:uid="{D7DEA01F-0FEF-41EA-93D9-3BB9BAA8E3A6}"/>
    <cellStyle name="Normal 3 32 4 4 2" xfId="26477" xr:uid="{49E45D29-C587-4B88-8E83-CD16532A8638}"/>
    <cellStyle name="Normal 3 32 4 5" xfId="26478" xr:uid="{E9EA365C-DB8B-4D48-9A4A-DEC734EA6E26}"/>
    <cellStyle name="Normal 3 32 5" xfId="26479" xr:uid="{B892D4F5-22B5-4C84-9FF1-F2ABC465CBD8}"/>
    <cellStyle name="Normal 3 32 5 2" xfId="26480" xr:uid="{24D02F03-C9C7-4ED4-9A33-F5093A600259}"/>
    <cellStyle name="Normal 3 32 5 2 2" xfId="26481" xr:uid="{8AF02A6C-5A9B-4075-AF8D-BC7CCB3FC19B}"/>
    <cellStyle name="Normal 3 32 5 2 2 2" xfId="26482" xr:uid="{3DAAF850-7F16-43B7-BA6B-07550F2D87A1}"/>
    <cellStyle name="Normal 3 32 5 2 3" xfId="26483" xr:uid="{8E6FCEEC-ED5A-45A1-A1E8-14E138D1AFFE}"/>
    <cellStyle name="Normal 3 32 5 3" xfId="26484" xr:uid="{DE5A43D5-84FF-4E29-8381-218238B04CDB}"/>
    <cellStyle name="Normal 3 32 5 3 2" xfId="26485" xr:uid="{92830190-39D4-4EBF-951B-13CF54286D3F}"/>
    <cellStyle name="Normal 3 32 5 3 2 2" xfId="26486" xr:uid="{F8CD141C-C0A8-40A9-85EA-AACAE4E522C6}"/>
    <cellStyle name="Normal 3 32 5 3 3" xfId="26487" xr:uid="{C80B67F0-C3E8-490D-94A4-E20D0E3787CA}"/>
    <cellStyle name="Normal 3 32 5 4" xfId="26488" xr:uid="{DE948ADC-E8EB-42D2-B86C-6D4C5BD06C62}"/>
    <cellStyle name="Normal 3 32 5 4 2" xfId="26489" xr:uid="{E5D10AD5-DB0D-4F09-B6F6-B79C3CE941E9}"/>
    <cellStyle name="Normal 3 32 5 5" xfId="26490" xr:uid="{E2A7CAEE-2ACF-47F0-BD4E-296F98B5DFDC}"/>
    <cellStyle name="Normal 3 32 6" xfId="26491" xr:uid="{C27D54C8-8980-4785-8E87-DFFB2FA301E9}"/>
    <cellStyle name="Normal 3 32 6 2" xfId="26492" xr:uid="{C6981766-E2CC-48EB-97F7-4A9D1395DD9E}"/>
    <cellStyle name="Normal 3 32 6 2 2" xfId="26493" xr:uid="{5C0FC58F-2102-4803-BE9E-B860DF608474}"/>
    <cellStyle name="Normal 3 32 6 3" xfId="26494" xr:uid="{50D0D40F-847A-4D6E-85C1-89EAFD3AE722}"/>
    <cellStyle name="Normal 3 32 7" xfId="26495" xr:uid="{A29C8CB2-E2B4-4BE6-B72B-F06DCD1349FB}"/>
    <cellStyle name="Normal 3 32 7 2" xfId="26496" xr:uid="{9D81B204-76A2-42FE-9D00-7A20052963F8}"/>
    <cellStyle name="Normal 3 32 7 2 2" xfId="26497" xr:uid="{761A6610-F61F-4287-B129-C92DE9401846}"/>
    <cellStyle name="Normal 3 32 7 3" xfId="26498" xr:uid="{6F0CC2A5-30C7-46B0-868F-309724A75ADE}"/>
    <cellStyle name="Normal 3 32 8" xfId="26499" xr:uid="{5F54D14C-E11E-4FEB-ADE8-956DFE6A378A}"/>
    <cellStyle name="Normal 3 32 8 2" xfId="26500" xr:uid="{CD9985C8-987A-4CBC-9B66-7E207C2310E4}"/>
    <cellStyle name="Normal 3 32 9" xfId="26501" xr:uid="{6F6813FA-5DB8-46D1-9FCC-08474239D30E}"/>
    <cellStyle name="Normal 3 32_05DS" xfId="26502" xr:uid="{A4AD8FCD-9672-4919-9415-8D128BBE81C8}"/>
    <cellStyle name="Normal 3 33" xfId="26503" xr:uid="{B00C4F81-F8C6-44D5-ADE2-6824F0C4223B}"/>
    <cellStyle name="Normal 3 33 2" xfId="26504" xr:uid="{55E54CF6-9096-4FD5-AAA3-2ADF988BC2A8}"/>
    <cellStyle name="Normal 3 33 2 2" xfId="26505" xr:uid="{2056ACB3-725E-4C06-B022-367DAC30A5CA}"/>
    <cellStyle name="Normal 3 33 2 2 2" xfId="26506" xr:uid="{EADF54DE-7406-425A-B245-C7DD9D50B3FF}"/>
    <cellStyle name="Normal 3 33 2 2 2 2" xfId="26507" xr:uid="{9D5364CD-CF28-40E9-94F4-2EA49465148F}"/>
    <cellStyle name="Normal 3 33 2 2 2 2 2" xfId="26508" xr:uid="{8EC9E7F5-C0AD-4E1F-B159-B10D13552A39}"/>
    <cellStyle name="Normal 3 33 2 2 2 3" xfId="26509" xr:uid="{F738635A-9C3C-4C62-9D75-AC39614B257D}"/>
    <cellStyle name="Normal 3 33 2 2 3" xfId="26510" xr:uid="{88E9CC6A-9865-4FEA-8000-2B959867B85B}"/>
    <cellStyle name="Normal 3 33 2 2 3 2" xfId="26511" xr:uid="{977DEE79-6613-4545-959C-F148513AD6B2}"/>
    <cellStyle name="Normal 3 33 2 2 3 2 2" xfId="26512" xr:uid="{2DC9EA71-823A-44B5-837B-CD97CC3D32F3}"/>
    <cellStyle name="Normal 3 33 2 2 3 3" xfId="26513" xr:uid="{E1720D4B-D7D9-4D6A-88EA-1AB9566E948D}"/>
    <cellStyle name="Normal 3 33 2 2 4" xfId="26514" xr:uid="{2BDB81BF-F450-4ADE-A119-D3DE258AB0FA}"/>
    <cellStyle name="Normal 3 33 2 2 4 2" xfId="26515" xr:uid="{51CE0159-D8BB-4666-9AA5-E0422B79BB4C}"/>
    <cellStyle name="Normal 3 33 2 2 5" xfId="26516" xr:uid="{4E9EA311-A502-44DF-B1FB-7AC9DAB329E3}"/>
    <cellStyle name="Normal 3 33 2 3" xfId="26517" xr:uid="{1391BCDB-B7F1-49F8-9697-2482BEAA5397}"/>
    <cellStyle name="Normal 3 33 2 3 2" xfId="26518" xr:uid="{E2C9DF0E-2271-409F-80A5-AEA7C9EF54C9}"/>
    <cellStyle name="Normal 3 33 2 3 2 2" xfId="26519" xr:uid="{DEE41A0E-5778-4C5C-B007-CB532C461533}"/>
    <cellStyle name="Normal 3 33 2 3 2 2 2" xfId="26520" xr:uid="{D87B73C7-7AE0-4360-8F9E-F430EE63E520}"/>
    <cellStyle name="Normal 3 33 2 3 2 3" xfId="26521" xr:uid="{A52BCF90-7205-406C-8D3C-A51760EC6BD8}"/>
    <cellStyle name="Normal 3 33 2 3 3" xfId="26522" xr:uid="{9692A5A9-2FA8-4566-8BBF-9B03F5B6E860}"/>
    <cellStyle name="Normal 3 33 2 3 3 2" xfId="26523" xr:uid="{2C57C9EA-0AE7-4251-AEC6-D42AD274F4EF}"/>
    <cellStyle name="Normal 3 33 2 3 3 2 2" xfId="26524" xr:uid="{73960691-9299-4D8D-BC52-C71A6CBF64A2}"/>
    <cellStyle name="Normal 3 33 2 3 3 3" xfId="26525" xr:uid="{9895AD63-639D-42AA-8025-BE957FBBE06D}"/>
    <cellStyle name="Normal 3 33 2 3 4" xfId="26526" xr:uid="{4ECEC412-A014-4433-B064-9A4F6AE194C3}"/>
    <cellStyle name="Normal 3 33 2 3 4 2" xfId="26527" xr:uid="{7C577F24-1E48-4558-A46F-005C3FC538B7}"/>
    <cellStyle name="Normal 3 33 2 3 5" xfId="26528" xr:uid="{B84C9AA7-00F3-478F-A08B-7D33B35EA30B}"/>
    <cellStyle name="Normal 3 33 2 4" xfId="26529" xr:uid="{066C6CC7-74FF-42A1-922A-EC9F2D5ABD53}"/>
    <cellStyle name="Normal 3 33 2 4 2" xfId="26530" xr:uid="{F28FFB0E-6526-4D4E-B3F3-FC5981A85C9D}"/>
    <cellStyle name="Normal 3 33 2 4 2 2" xfId="26531" xr:uid="{F0A1A59E-2069-4101-A10A-E3EF513A65D9}"/>
    <cellStyle name="Normal 3 33 2 4 2 2 2" xfId="26532" xr:uid="{69952EBA-B417-4FAF-BE45-72ABF05B524E}"/>
    <cellStyle name="Normal 3 33 2 4 2 3" xfId="26533" xr:uid="{DB799CEE-8ECD-4DF3-AB8B-D61E75B5BBB1}"/>
    <cellStyle name="Normal 3 33 2 4 3" xfId="26534" xr:uid="{4F650E2B-DFCD-449C-B101-5C4DD65424EF}"/>
    <cellStyle name="Normal 3 33 2 4 3 2" xfId="26535" xr:uid="{2966AFDB-55DC-4286-BBA6-C9AE5954F751}"/>
    <cellStyle name="Normal 3 33 2 4 3 2 2" xfId="26536" xr:uid="{03EBABC9-F618-4322-A47F-4C01C2174A13}"/>
    <cellStyle name="Normal 3 33 2 4 3 3" xfId="26537" xr:uid="{AD711372-6AFE-4EF6-A09E-933ED225B038}"/>
    <cellStyle name="Normal 3 33 2 4 4" xfId="26538" xr:uid="{8F878671-15E9-4042-8283-F07EC6A67C98}"/>
    <cellStyle name="Normal 3 33 2 4 4 2" xfId="26539" xr:uid="{5167D49B-EEDB-40B7-BCE6-C7CDD3B6C739}"/>
    <cellStyle name="Normal 3 33 2 4 5" xfId="26540" xr:uid="{AB8E18EC-68E2-4815-8D20-786FACC904F4}"/>
    <cellStyle name="Normal 3 33 2 5" xfId="26541" xr:uid="{54CFF1BD-E93B-4B13-90A5-F6434345AB74}"/>
    <cellStyle name="Normal 3 33 2 5 2" xfId="26542" xr:uid="{1356AA19-B267-430B-9393-69067051B6A8}"/>
    <cellStyle name="Normal 3 33 2 5 2 2" xfId="26543" xr:uid="{9F6ABA98-63EE-4114-8956-F55846456711}"/>
    <cellStyle name="Normal 3 33 2 5 3" xfId="26544" xr:uid="{ABE2C9A4-A9EF-4E1C-B562-144727580AC1}"/>
    <cellStyle name="Normal 3 33 2 6" xfId="26545" xr:uid="{5B8086D8-409E-45EF-BA6B-A16AEE14394F}"/>
    <cellStyle name="Normal 3 33 2 6 2" xfId="26546" xr:uid="{F1C5B017-27AE-49C1-B577-4BF3E8CD7858}"/>
    <cellStyle name="Normal 3 33 2 6 2 2" xfId="26547" xr:uid="{314E4F23-58F9-470F-B3B9-ED17A51B52E6}"/>
    <cellStyle name="Normal 3 33 2 6 3" xfId="26548" xr:uid="{14DB90AB-2729-4D81-A986-30043FAC7C3E}"/>
    <cellStyle name="Normal 3 33 2 7" xfId="26549" xr:uid="{2CD60DA5-65A7-4E90-AD6B-E3CC6B56C850}"/>
    <cellStyle name="Normal 3 33 2 7 2" xfId="26550" xr:uid="{8968C143-7C66-4CA8-9C60-47C777848F0F}"/>
    <cellStyle name="Normal 3 33 2 8" xfId="26551" xr:uid="{24B922F0-A042-4D1D-A1E9-6C4D8AA26F3E}"/>
    <cellStyle name="Normal 3 33 2_15NS" xfId="26552" xr:uid="{719FCA4C-C83B-4DA6-AED7-5A54FC4D5FF2}"/>
    <cellStyle name="Normal 3 33 3" xfId="26553" xr:uid="{74BA4CB1-8F97-49F2-976B-B4E7947DEF5F}"/>
    <cellStyle name="Normal 3 33 3 2" xfId="26554" xr:uid="{7D743725-124E-4A56-A2DF-A712297B6B17}"/>
    <cellStyle name="Normal 3 33 3 2 2" xfId="26555" xr:uid="{3D03C4B7-BCCF-4BE2-B6A2-A0E6BC717322}"/>
    <cellStyle name="Normal 3 33 3 2 2 2" xfId="26556" xr:uid="{91784A75-F11A-45BE-ADFB-5174EAE1C58E}"/>
    <cellStyle name="Normal 3 33 3 2 3" xfId="26557" xr:uid="{CA6F3A71-398F-4185-85D2-CA076EA6837F}"/>
    <cellStyle name="Normal 3 33 3 3" xfId="26558" xr:uid="{82C321F0-F04F-4957-915F-48E1CA7DB4F4}"/>
    <cellStyle name="Normal 3 33 3 3 2" xfId="26559" xr:uid="{05701458-DF2C-4F92-8FA0-D3391E0856D4}"/>
    <cellStyle name="Normal 3 33 3 3 2 2" xfId="26560" xr:uid="{C1216E64-BB0C-4902-ACD3-7858ED547A27}"/>
    <cellStyle name="Normal 3 33 3 3 3" xfId="26561" xr:uid="{4643C94F-6797-440F-A664-07F1BD7C16B1}"/>
    <cellStyle name="Normal 3 33 3 4" xfId="26562" xr:uid="{C21118BB-DF94-4EB0-A751-7C5E63D186DC}"/>
    <cellStyle name="Normal 3 33 3 4 2" xfId="26563" xr:uid="{885DA204-2319-4AEB-B49A-3D343279AEB3}"/>
    <cellStyle name="Normal 3 33 3 5" xfId="26564" xr:uid="{42346F38-D9EC-4186-8F86-8D2E39E094E2}"/>
    <cellStyle name="Normal 3 33 4" xfId="26565" xr:uid="{DE3BE5E3-02AE-44AA-BC7A-14FAB0019513}"/>
    <cellStyle name="Normal 3 33 4 2" xfId="26566" xr:uid="{2B6D883A-BFEF-4BEE-8A74-05D07C0553E6}"/>
    <cellStyle name="Normal 3 33 4 2 2" xfId="26567" xr:uid="{FA657075-A93C-45ED-AAC5-22D2BD1FCE98}"/>
    <cellStyle name="Normal 3 33 4 2 2 2" xfId="26568" xr:uid="{B357C9CA-9697-49DB-BA5A-42D92388F6D1}"/>
    <cellStyle name="Normal 3 33 4 2 3" xfId="26569" xr:uid="{02F0244A-9E08-49CD-AD0B-49EBA7A074FC}"/>
    <cellStyle name="Normal 3 33 4 3" xfId="26570" xr:uid="{7ABC8B3A-996A-4EB4-A5F8-2C9A91C0AD07}"/>
    <cellStyle name="Normal 3 33 4 3 2" xfId="26571" xr:uid="{BEE5ECAF-296E-4ACE-9BDD-377DE212A7EB}"/>
    <cellStyle name="Normal 3 33 4 3 2 2" xfId="26572" xr:uid="{0CBCA18C-6491-4272-9BA3-DA499E582F3D}"/>
    <cellStyle name="Normal 3 33 4 3 3" xfId="26573" xr:uid="{CF351CAA-8CD8-4680-A53E-C38D2D6791FB}"/>
    <cellStyle name="Normal 3 33 4 4" xfId="26574" xr:uid="{ECAD7E0F-4D7E-46F4-9F0B-F56DED070655}"/>
    <cellStyle name="Normal 3 33 4 4 2" xfId="26575" xr:uid="{6645448B-B1DB-4801-A9D4-967A1B9E8C06}"/>
    <cellStyle name="Normal 3 33 4 5" xfId="26576" xr:uid="{C2F32522-01E3-450B-8E2F-2A4054C67DB2}"/>
    <cellStyle name="Normal 3 33 5" xfId="26577" xr:uid="{FC82AD72-8262-4C53-933E-1143D5FE1090}"/>
    <cellStyle name="Normal 3 33 5 2" xfId="26578" xr:uid="{EA977C29-6E78-46A3-898A-7E628CBFBC58}"/>
    <cellStyle name="Normal 3 33 5 2 2" xfId="26579" xr:uid="{87F609DE-3463-4B5F-97A6-B6B0B8D4C766}"/>
    <cellStyle name="Normal 3 33 5 2 2 2" xfId="26580" xr:uid="{57F9288D-E42A-42CA-AB90-84BB0FAE72D7}"/>
    <cellStyle name="Normal 3 33 5 2 3" xfId="26581" xr:uid="{0A223C15-96FE-411E-9A2D-1D8F3C86C059}"/>
    <cellStyle name="Normal 3 33 5 3" xfId="26582" xr:uid="{EE64CF02-B02F-4B55-ACDF-D25A4CC99F61}"/>
    <cellStyle name="Normal 3 33 5 3 2" xfId="26583" xr:uid="{36CF0B49-A947-4B84-AA2B-9BF2B5CCF61F}"/>
    <cellStyle name="Normal 3 33 5 3 2 2" xfId="26584" xr:uid="{B461CE39-F0C9-4D55-9E67-12CF8FD75557}"/>
    <cellStyle name="Normal 3 33 5 3 3" xfId="26585" xr:uid="{10F149A4-E973-4E67-BCAD-05F98C217B90}"/>
    <cellStyle name="Normal 3 33 5 4" xfId="26586" xr:uid="{C479838F-B1F4-4A35-B51A-2E8EB6082798}"/>
    <cellStyle name="Normal 3 33 5 4 2" xfId="26587" xr:uid="{C79929ED-E61F-4513-ABDC-C1CDEA8CDA59}"/>
    <cellStyle name="Normal 3 33 5 5" xfId="26588" xr:uid="{E6EF3192-64F7-4AB4-B13B-1B93762C88E6}"/>
    <cellStyle name="Normal 3 33 6" xfId="26589" xr:uid="{B7E30AF4-BED3-4595-A4F3-45E938A3A239}"/>
    <cellStyle name="Normal 3 33 6 2" xfId="26590" xr:uid="{10B6B45E-BC83-4F37-8F8A-6D993696AC99}"/>
    <cellStyle name="Normal 3 33 6 2 2" xfId="26591" xr:uid="{FFE89356-CAC5-4472-B996-8B00FA9B7790}"/>
    <cellStyle name="Normal 3 33 6 3" xfId="26592" xr:uid="{412E9AED-0963-4660-8CC5-EE256F9E7262}"/>
    <cellStyle name="Normal 3 33 7" xfId="26593" xr:uid="{840CA99F-ADB9-44EB-BFCE-45D23F65E637}"/>
    <cellStyle name="Normal 3 33 7 2" xfId="26594" xr:uid="{777FDCA4-ACD2-4C7A-ADD4-2D76211FB5E3}"/>
    <cellStyle name="Normal 3 33 7 2 2" xfId="26595" xr:uid="{68CAC274-69D9-4D58-821E-EDDECE05F696}"/>
    <cellStyle name="Normal 3 33 7 3" xfId="26596" xr:uid="{39193210-CCDA-4EB3-AFD8-0F137EA02029}"/>
    <cellStyle name="Normal 3 33 8" xfId="26597" xr:uid="{7F0A9C96-E3E9-4E24-B361-67FF778A66AC}"/>
    <cellStyle name="Normal 3 33 8 2" xfId="26598" xr:uid="{C56FD4AE-8205-4BEB-9843-03625666C255}"/>
    <cellStyle name="Normal 3 33 9" xfId="26599" xr:uid="{FFE0E4F3-8987-4A37-9BC4-B0AAA773504A}"/>
    <cellStyle name="Normal 3 33_05DS" xfId="26600" xr:uid="{524A20F3-297D-4577-ADBC-7F9B3B68D462}"/>
    <cellStyle name="Normal 3 34" xfId="26601" xr:uid="{FF6C3BDD-964F-484A-A1D0-37AAE6605FE1}"/>
    <cellStyle name="Normal 3 34 2" xfId="26602" xr:uid="{6E557023-AE40-4E6D-A52F-F1F788AB2172}"/>
    <cellStyle name="Normal 3 34 2 2" xfId="26603" xr:uid="{CEFA0FCB-3CE7-4345-987F-6DFE62545979}"/>
    <cellStyle name="Normal 3 34 2 2 2" xfId="26604" xr:uid="{3AFA5108-B055-45C0-A20A-4CC76C5995EC}"/>
    <cellStyle name="Normal 3 34 2 2 2 2" xfId="26605" xr:uid="{9AC7FB1A-E6A4-4767-8A57-B65DFC9A1B7B}"/>
    <cellStyle name="Normal 3 34 2 2 2 2 2" xfId="26606" xr:uid="{0D747961-E58B-4846-BF10-5C7B61616BBA}"/>
    <cellStyle name="Normal 3 34 2 2 2 3" xfId="26607" xr:uid="{50524654-106F-4D5D-B853-943D995DDFA7}"/>
    <cellStyle name="Normal 3 34 2 2 3" xfId="26608" xr:uid="{599D4AC4-C4D4-466C-A97B-93D397FAD52A}"/>
    <cellStyle name="Normal 3 34 2 2 3 2" xfId="26609" xr:uid="{5264F5BF-DF63-490F-A3A4-BCB2F5735A3C}"/>
    <cellStyle name="Normal 3 34 2 2 3 2 2" xfId="26610" xr:uid="{3471F2B6-92E7-44AD-9BE2-1826AD61CAB5}"/>
    <cellStyle name="Normal 3 34 2 2 3 3" xfId="26611" xr:uid="{79342FA2-8373-477E-81B8-3300F52B8112}"/>
    <cellStyle name="Normal 3 34 2 2 4" xfId="26612" xr:uid="{4F94C445-D025-4320-A718-2AF4DFEC3332}"/>
    <cellStyle name="Normal 3 34 2 2 4 2" xfId="26613" xr:uid="{29ED5B62-22FB-4C89-B84D-CE0846D28E49}"/>
    <cellStyle name="Normal 3 34 2 2 5" xfId="26614" xr:uid="{CAE286BA-7947-4FAC-95D2-A0C255BEBD13}"/>
    <cellStyle name="Normal 3 34 2 3" xfId="26615" xr:uid="{9A834A0B-3008-4852-A6B4-8B4F43230670}"/>
    <cellStyle name="Normal 3 34 2 3 2" xfId="26616" xr:uid="{E77A2A20-58C0-4AB0-84C1-D4802DA163C2}"/>
    <cellStyle name="Normal 3 34 2 3 2 2" xfId="26617" xr:uid="{9284E445-6C23-43F5-B50D-121E0FB56119}"/>
    <cellStyle name="Normal 3 34 2 3 2 2 2" xfId="26618" xr:uid="{2F7BD18A-3D5C-4E2F-849C-D6E1E252E14F}"/>
    <cellStyle name="Normal 3 34 2 3 2 3" xfId="26619" xr:uid="{3D11018D-715F-4C13-B249-59E42B661452}"/>
    <cellStyle name="Normal 3 34 2 3 3" xfId="26620" xr:uid="{4D508ACD-C5DE-4A63-83D3-66995FDB4283}"/>
    <cellStyle name="Normal 3 34 2 3 3 2" xfId="26621" xr:uid="{B6E59879-3CB4-4759-B6B9-3767A1DB4241}"/>
    <cellStyle name="Normal 3 34 2 3 3 2 2" xfId="26622" xr:uid="{6C7E8D6B-36E4-4599-A868-8F35EE20CA86}"/>
    <cellStyle name="Normal 3 34 2 3 3 3" xfId="26623" xr:uid="{47435995-5126-4578-B1FF-0FD6B96813E3}"/>
    <cellStyle name="Normal 3 34 2 3 4" xfId="26624" xr:uid="{110AFD54-4835-43E1-A11A-3247F18F0F70}"/>
    <cellStyle name="Normal 3 34 2 3 4 2" xfId="26625" xr:uid="{75B752AF-5D3B-4C00-90AB-2AB4AD9E7C80}"/>
    <cellStyle name="Normal 3 34 2 3 5" xfId="26626" xr:uid="{DC54AD42-20A3-4E23-9056-23A9991EE786}"/>
    <cellStyle name="Normal 3 34 2 4" xfId="26627" xr:uid="{D3E254A6-C904-4E64-A5F6-F0A1EAAE73FB}"/>
    <cellStyle name="Normal 3 34 2 4 2" xfId="26628" xr:uid="{5F29C39F-903E-4D28-B384-832A76AFA415}"/>
    <cellStyle name="Normal 3 34 2 4 2 2" xfId="26629" xr:uid="{3E2AB7BD-2934-4C50-B988-990C8829EEE5}"/>
    <cellStyle name="Normal 3 34 2 4 2 2 2" xfId="26630" xr:uid="{DD9C7F93-C16B-4947-A791-6D279401FF84}"/>
    <cellStyle name="Normal 3 34 2 4 2 3" xfId="26631" xr:uid="{59D0BC71-66B2-460F-960D-B97D2E22FDA9}"/>
    <cellStyle name="Normal 3 34 2 4 3" xfId="26632" xr:uid="{11026D51-4CE5-4109-B143-D2A0A305D3DC}"/>
    <cellStyle name="Normal 3 34 2 4 3 2" xfId="26633" xr:uid="{F2770581-CAC9-4539-98FB-80AF42AAC813}"/>
    <cellStyle name="Normal 3 34 2 4 3 2 2" xfId="26634" xr:uid="{B257A2DC-B573-4416-B503-768896A34349}"/>
    <cellStyle name="Normal 3 34 2 4 3 3" xfId="26635" xr:uid="{F7FA6391-8913-4A6D-9E42-14435D09413E}"/>
    <cellStyle name="Normal 3 34 2 4 4" xfId="26636" xr:uid="{648D3A22-424D-42FD-B6F5-A8EC7A2AEFC8}"/>
    <cellStyle name="Normal 3 34 2 4 4 2" xfId="26637" xr:uid="{EBD0FEDE-CA93-44E6-BD8A-0F49C6D3C339}"/>
    <cellStyle name="Normal 3 34 2 4 5" xfId="26638" xr:uid="{E37D0049-D497-4994-B390-2C221332C0B9}"/>
    <cellStyle name="Normal 3 34 2 5" xfId="26639" xr:uid="{CC776C41-8D8F-4984-9D32-6DDC1FA16187}"/>
    <cellStyle name="Normal 3 34 2 5 2" xfId="26640" xr:uid="{2D36601C-0A71-499F-B88B-A9B592C5AE62}"/>
    <cellStyle name="Normal 3 34 2 5 2 2" xfId="26641" xr:uid="{7B52959A-3D31-419B-823E-D3C9AE60C5C3}"/>
    <cellStyle name="Normal 3 34 2 5 3" xfId="26642" xr:uid="{7903EC79-EF0A-4D3E-87B5-7A63E14CA6B4}"/>
    <cellStyle name="Normal 3 34 2 6" xfId="26643" xr:uid="{20E91A25-E6E9-4342-8BF5-3A05CAD64A3A}"/>
    <cellStyle name="Normal 3 34 2 6 2" xfId="26644" xr:uid="{27C93BA6-55F0-488A-A3E1-A587FF18FB8A}"/>
    <cellStyle name="Normal 3 34 2 6 2 2" xfId="26645" xr:uid="{19BD0D33-71A4-422C-B311-B488E7C0C500}"/>
    <cellStyle name="Normal 3 34 2 6 3" xfId="26646" xr:uid="{B11B3FBE-5BA7-4C29-A92F-031C42758B61}"/>
    <cellStyle name="Normal 3 34 2 7" xfId="26647" xr:uid="{53C94FEA-E9D3-47CB-902F-C867035FB6CB}"/>
    <cellStyle name="Normal 3 34 2 7 2" xfId="26648" xr:uid="{C4868CA5-0023-4AA7-81D7-9375322C2D20}"/>
    <cellStyle name="Normal 3 34 2 8" xfId="26649" xr:uid="{44385058-CB9D-4B45-91ED-8342F692E644}"/>
    <cellStyle name="Normal 3 34 2_15NS" xfId="26650" xr:uid="{E4964D09-5055-480F-A9C4-69F89BE2E15A}"/>
    <cellStyle name="Normal 3 34 3" xfId="26651" xr:uid="{A25A0CD1-DEEA-477D-9A58-E273CFA4DD04}"/>
    <cellStyle name="Normal 3 34 3 2" xfId="26652" xr:uid="{0D642198-0DB4-4056-8420-12C1E77C7426}"/>
    <cellStyle name="Normal 3 34 3 2 2" xfId="26653" xr:uid="{09009D13-7EC3-415F-BA5C-7DA12309ED41}"/>
    <cellStyle name="Normal 3 34 3 2 2 2" xfId="26654" xr:uid="{9D6720E6-587C-429D-9785-832A6FEEFEB2}"/>
    <cellStyle name="Normal 3 34 3 2 3" xfId="26655" xr:uid="{677B4677-2665-4184-B941-DAA668A52A35}"/>
    <cellStyle name="Normal 3 34 3 3" xfId="26656" xr:uid="{B90AD6EC-B82F-4B70-B6F9-6CB89983F9BE}"/>
    <cellStyle name="Normal 3 34 3 3 2" xfId="26657" xr:uid="{E9D37DA4-E81B-433A-81E2-15C5FE1C56B0}"/>
    <cellStyle name="Normal 3 34 3 3 2 2" xfId="26658" xr:uid="{16ADF402-365E-4C35-85D4-CC81F2EDB7C2}"/>
    <cellStyle name="Normal 3 34 3 3 3" xfId="26659" xr:uid="{EC2200A2-095D-4469-BD66-76E1C111435B}"/>
    <cellStyle name="Normal 3 34 3 4" xfId="26660" xr:uid="{6B892D2F-2A9A-4C3D-88C3-B80F6A9FF263}"/>
    <cellStyle name="Normal 3 34 3 4 2" xfId="26661" xr:uid="{174BD2F1-9E07-4D28-905F-E574871C4545}"/>
    <cellStyle name="Normal 3 34 3 5" xfId="26662" xr:uid="{14D0F4D2-1DBF-4E8C-B898-83943100A28F}"/>
    <cellStyle name="Normal 3 34 4" xfId="26663" xr:uid="{CA308F7D-9D4E-4E25-A9C9-B7D3F8D2AA25}"/>
    <cellStyle name="Normal 3 34 4 2" xfId="26664" xr:uid="{A1F5DF52-1E2B-4DAE-B755-D85BD39C50C4}"/>
    <cellStyle name="Normal 3 34 4 2 2" xfId="26665" xr:uid="{A1835CE3-AE7E-4503-8C66-A3012C4C5A4E}"/>
    <cellStyle name="Normal 3 34 4 2 2 2" xfId="26666" xr:uid="{9997862D-C87F-4A7F-98F6-7E0E8D77BF2C}"/>
    <cellStyle name="Normal 3 34 4 2 3" xfId="26667" xr:uid="{50E7D975-0F91-4385-8176-0EAC65792478}"/>
    <cellStyle name="Normal 3 34 4 3" xfId="26668" xr:uid="{D43BEAC7-45D0-489B-8B17-78800FB0813D}"/>
    <cellStyle name="Normal 3 34 4 3 2" xfId="26669" xr:uid="{2B4D1285-C423-4A60-9C97-EC7B25E63AF1}"/>
    <cellStyle name="Normal 3 34 4 3 2 2" xfId="26670" xr:uid="{5987A542-A421-45E9-8D12-B976B1063BE9}"/>
    <cellStyle name="Normal 3 34 4 3 3" xfId="26671" xr:uid="{21913555-DDBE-4E8F-9192-C1CB1D755B5A}"/>
    <cellStyle name="Normal 3 34 4 4" xfId="26672" xr:uid="{4C0AD779-1C18-4B1B-BC32-5DEFC6623D15}"/>
    <cellStyle name="Normal 3 34 4 4 2" xfId="26673" xr:uid="{FB06761B-7887-4D72-9858-94075EF1FC7F}"/>
    <cellStyle name="Normal 3 34 4 5" xfId="26674" xr:uid="{C1A2495E-A8DB-4814-866E-8DA7670EB649}"/>
    <cellStyle name="Normal 3 34 5" xfId="26675" xr:uid="{48F1CF7E-E69C-4A00-857D-9557881B2B7D}"/>
    <cellStyle name="Normal 3 34 5 2" xfId="26676" xr:uid="{534356F3-086A-4937-AD93-2497F9528F48}"/>
    <cellStyle name="Normal 3 34 5 2 2" xfId="26677" xr:uid="{79728FC0-2A7E-454B-A46C-7D8470C6E8DB}"/>
    <cellStyle name="Normal 3 34 5 2 2 2" xfId="26678" xr:uid="{90FB35A6-7CF1-45C8-B738-3D93134EB2F9}"/>
    <cellStyle name="Normal 3 34 5 2 3" xfId="26679" xr:uid="{B69DFC43-33A5-4048-B2C3-05FA48A4F80E}"/>
    <cellStyle name="Normal 3 34 5 3" xfId="26680" xr:uid="{EE11681A-F932-4997-8AE6-57ED07745D88}"/>
    <cellStyle name="Normal 3 34 5 3 2" xfId="26681" xr:uid="{48ED99A5-7656-46E9-9520-562F6A2CBE4E}"/>
    <cellStyle name="Normal 3 34 5 3 2 2" xfId="26682" xr:uid="{C996A22B-A930-4D6F-AF6A-4006F2A8AFB6}"/>
    <cellStyle name="Normal 3 34 5 3 3" xfId="26683" xr:uid="{45A8B981-7CAD-46AB-80CD-A2B55955D591}"/>
    <cellStyle name="Normal 3 34 5 4" xfId="26684" xr:uid="{7C9015F2-A0B4-43B4-A29A-0D3171A8A82D}"/>
    <cellStyle name="Normal 3 34 5 4 2" xfId="26685" xr:uid="{5FCAF243-2715-457B-B0DA-6E42E9F7410A}"/>
    <cellStyle name="Normal 3 34 5 5" xfId="26686" xr:uid="{9BED9168-F60C-4CFC-87B5-4EC38FD25594}"/>
    <cellStyle name="Normal 3 34 6" xfId="26687" xr:uid="{544413C5-B05E-4A1A-BAB1-AA1ACD7DEE6C}"/>
    <cellStyle name="Normal 3 34 6 2" xfId="26688" xr:uid="{C3CCAA8F-18BF-4CBD-9305-FFB2F1635512}"/>
    <cellStyle name="Normal 3 34 6 2 2" xfId="26689" xr:uid="{4497A79E-83D6-4F86-B58D-6807E916FB79}"/>
    <cellStyle name="Normal 3 34 6 3" xfId="26690" xr:uid="{95C081B0-F165-44B5-8920-314F463B9F0E}"/>
    <cellStyle name="Normal 3 34 7" xfId="26691" xr:uid="{EC973D6C-E4C7-4FCF-B0A2-E793D0E73B91}"/>
    <cellStyle name="Normal 3 34 7 2" xfId="26692" xr:uid="{9D22D7E9-C987-415F-B314-EB18EBB129F8}"/>
    <cellStyle name="Normal 3 34 7 2 2" xfId="26693" xr:uid="{425392F0-78D5-4294-BB28-1C7AEA708EB7}"/>
    <cellStyle name="Normal 3 34 7 3" xfId="26694" xr:uid="{9B2A612A-03E0-4A57-A870-D6152C06FE7E}"/>
    <cellStyle name="Normal 3 34 8" xfId="26695" xr:uid="{F164F355-114E-4D50-8586-00856B011690}"/>
    <cellStyle name="Normal 3 34 8 2" xfId="26696" xr:uid="{B714096C-D457-4C63-B15E-CC61D60DD429}"/>
    <cellStyle name="Normal 3 34 9" xfId="26697" xr:uid="{739CE533-9678-413E-B943-7FCE0D9572C4}"/>
    <cellStyle name="Normal 3 34_05DS" xfId="26698" xr:uid="{D6676C95-74EE-47B3-8479-1C4D91A108A9}"/>
    <cellStyle name="Normal 3 35" xfId="26699" xr:uid="{788565B4-43E2-41B7-84A1-980F89888CEB}"/>
    <cellStyle name="Normal 3 35 2" xfId="26700" xr:uid="{650C876C-FC62-4844-B428-87A2114A7699}"/>
    <cellStyle name="Normal 3 35 2 2" xfId="26701" xr:uid="{9852D602-979A-4114-992E-41FA613B6921}"/>
    <cellStyle name="Normal 3 35 2 2 2" xfId="26702" xr:uid="{78A60D8B-6485-4652-8C21-4B1347BBE76C}"/>
    <cellStyle name="Normal 3 35 2 2 2 2" xfId="26703" xr:uid="{EB9F1F65-CCF4-41F4-8DB6-B175F91FCE12}"/>
    <cellStyle name="Normal 3 35 2 2 2 2 2" xfId="26704" xr:uid="{9DA6D699-5D09-4DE2-92F9-89649A47731F}"/>
    <cellStyle name="Normal 3 35 2 2 2 3" xfId="26705" xr:uid="{30E7D686-63C2-4D37-A5D3-55B640086109}"/>
    <cellStyle name="Normal 3 35 2 2 3" xfId="26706" xr:uid="{6480673F-EC67-4746-9F0D-73D7D865DDCA}"/>
    <cellStyle name="Normal 3 35 2 2 3 2" xfId="26707" xr:uid="{72919B26-3C98-4D5B-96E7-BA2328A1C8A1}"/>
    <cellStyle name="Normal 3 35 2 2 3 2 2" xfId="26708" xr:uid="{8B11F736-0BEB-458E-B9A8-20B1114BDA6B}"/>
    <cellStyle name="Normal 3 35 2 2 3 3" xfId="26709" xr:uid="{4C2C9382-314F-41D5-95EA-FF90BFDEBA9E}"/>
    <cellStyle name="Normal 3 35 2 2 4" xfId="26710" xr:uid="{87FD215E-C843-4612-BFD8-48825310E5E6}"/>
    <cellStyle name="Normal 3 35 2 2 4 2" xfId="26711" xr:uid="{7F8F45DE-58DF-4424-BF05-27C17C574B2A}"/>
    <cellStyle name="Normal 3 35 2 2 5" xfId="26712" xr:uid="{E4CE269F-2D9C-4E86-9A42-647308C16F9D}"/>
    <cellStyle name="Normal 3 35 2 3" xfId="26713" xr:uid="{604A8132-7C6A-4C81-83AD-A6D2D75E3551}"/>
    <cellStyle name="Normal 3 35 2 3 2" xfId="26714" xr:uid="{A4FD9F29-7F10-455E-8BB7-5E12E989E06C}"/>
    <cellStyle name="Normal 3 35 2 3 2 2" xfId="26715" xr:uid="{CFCD0386-E3EE-41F9-9B37-70E36514E1CC}"/>
    <cellStyle name="Normal 3 35 2 3 2 2 2" xfId="26716" xr:uid="{A4AE8B8E-062E-495A-9F2B-C087294867D9}"/>
    <cellStyle name="Normal 3 35 2 3 2 3" xfId="26717" xr:uid="{01069603-E26E-4C4D-B4E4-18ED53B8D761}"/>
    <cellStyle name="Normal 3 35 2 3 3" xfId="26718" xr:uid="{F1121EAD-0A46-4B89-88CD-26F0E3048F4C}"/>
    <cellStyle name="Normal 3 35 2 3 3 2" xfId="26719" xr:uid="{5238A10F-326B-4EE4-9D71-61EE69330D01}"/>
    <cellStyle name="Normal 3 35 2 3 3 2 2" xfId="26720" xr:uid="{8EF269BF-E8D3-4A4A-A61D-8B2526EA36A5}"/>
    <cellStyle name="Normal 3 35 2 3 3 3" xfId="26721" xr:uid="{93183AAD-604F-48ED-B2A6-281A30014C73}"/>
    <cellStyle name="Normal 3 35 2 3 4" xfId="26722" xr:uid="{BE55B287-74B2-4444-ABDA-17092EF08EAA}"/>
    <cellStyle name="Normal 3 35 2 3 4 2" xfId="26723" xr:uid="{EC53B1F9-6DE3-4991-BAFC-1BCED708F8DE}"/>
    <cellStyle name="Normal 3 35 2 3 5" xfId="26724" xr:uid="{3DC7CF9C-9188-4AD9-BBF0-C85798E55070}"/>
    <cellStyle name="Normal 3 35 2 4" xfId="26725" xr:uid="{7EB4E059-633C-40BC-AA48-208034C6431A}"/>
    <cellStyle name="Normal 3 35 2 4 2" xfId="26726" xr:uid="{1C137FB8-6834-438B-B827-18FD02E9D787}"/>
    <cellStyle name="Normal 3 35 2 4 2 2" xfId="26727" xr:uid="{481F071E-1872-46C7-9BC6-35BE2A93A6F2}"/>
    <cellStyle name="Normal 3 35 2 4 2 2 2" xfId="26728" xr:uid="{E0C8375C-323A-42DA-9F1E-4CFAC52F42AE}"/>
    <cellStyle name="Normal 3 35 2 4 2 3" xfId="26729" xr:uid="{047B9F2E-A5FF-4658-A5D6-76C424FC7C93}"/>
    <cellStyle name="Normal 3 35 2 4 3" xfId="26730" xr:uid="{8842C004-4DEA-4039-BCC7-2D6C29A2ED09}"/>
    <cellStyle name="Normal 3 35 2 4 3 2" xfId="26731" xr:uid="{177CF546-2293-43A1-8D3C-4D35DF042808}"/>
    <cellStyle name="Normal 3 35 2 4 3 2 2" xfId="26732" xr:uid="{E599FB36-7B50-404C-B62C-0B48F55F9568}"/>
    <cellStyle name="Normal 3 35 2 4 3 3" xfId="26733" xr:uid="{CEB1CC39-8F79-4B61-8E5E-50119F58B936}"/>
    <cellStyle name="Normal 3 35 2 4 4" xfId="26734" xr:uid="{202562AC-F492-4690-8D60-6459267B2D67}"/>
    <cellStyle name="Normal 3 35 2 4 4 2" xfId="26735" xr:uid="{172394F8-2E89-453F-AB44-0B8D03EB0301}"/>
    <cellStyle name="Normal 3 35 2 4 5" xfId="26736" xr:uid="{1155138E-4687-40BB-8467-5010F8072B4F}"/>
    <cellStyle name="Normal 3 35 2 5" xfId="26737" xr:uid="{8D189FAB-3FAE-42B9-A59F-57374CC53B41}"/>
    <cellStyle name="Normal 3 35 2 5 2" xfId="26738" xr:uid="{29EA4227-F0AA-4C79-AD9C-1A662F806C6A}"/>
    <cellStyle name="Normal 3 35 2 5 2 2" xfId="26739" xr:uid="{83796FE2-3B18-4953-9219-68DEED9D2140}"/>
    <cellStyle name="Normal 3 35 2 5 3" xfId="26740" xr:uid="{3DF43400-0D36-4448-B2AD-53DFD6FAE56C}"/>
    <cellStyle name="Normal 3 35 2 6" xfId="26741" xr:uid="{D9556052-46B6-4484-89F2-C16705C185B8}"/>
    <cellStyle name="Normal 3 35 2 6 2" xfId="26742" xr:uid="{49CD769B-28EE-4739-AD49-EA84418D0D22}"/>
    <cellStyle name="Normal 3 35 2 6 2 2" xfId="26743" xr:uid="{936B4AF7-F8CA-4B9C-9CA2-13F0D81FAC94}"/>
    <cellStyle name="Normal 3 35 2 6 3" xfId="26744" xr:uid="{4315EFE6-6A3E-4C7B-A124-A4345A1D3167}"/>
    <cellStyle name="Normal 3 35 2 7" xfId="26745" xr:uid="{ED0C2459-12C1-4A67-8AD4-F14E04B4C813}"/>
    <cellStyle name="Normal 3 35 2 7 2" xfId="26746" xr:uid="{94CCFA7E-3FE3-41CB-9B05-5D9093141821}"/>
    <cellStyle name="Normal 3 35 2 8" xfId="26747" xr:uid="{876D73FD-A86C-4FCC-83A8-D38E87F27FA5}"/>
    <cellStyle name="Normal 3 35 2_15NS" xfId="26748" xr:uid="{132336CA-B991-413F-89F6-6DFA305D8F73}"/>
    <cellStyle name="Normal 3 35 3" xfId="26749" xr:uid="{04EC6A3B-7DA5-46C5-B0C4-F87E89B73DC8}"/>
    <cellStyle name="Normal 3 35 3 2" xfId="26750" xr:uid="{346971B4-987D-4D7D-8DED-2F1321E9FFF7}"/>
    <cellStyle name="Normal 3 35 3 2 2" xfId="26751" xr:uid="{781B7D9A-059C-4A86-A705-2997C7C38EFF}"/>
    <cellStyle name="Normal 3 35 3 2 2 2" xfId="26752" xr:uid="{F300763A-FB91-4833-971A-64DC86C10F67}"/>
    <cellStyle name="Normal 3 35 3 2 3" xfId="26753" xr:uid="{0CE9F2BD-553C-4DC0-91EA-45E037191DAA}"/>
    <cellStyle name="Normal 3 35 3 3" xfId="26754" xr:uid="{D501E3CA-D90A-4FA8-8398-A7F1BCCE4C3F}"/>
    <cellStyle name="Normal 3 35 3 3 2" xfId="26755" xr:uid="{21B4BC9A-942A-498E-AA3E-491C3D02CC67}"/>
    <cellStyle name="Normal 3 35 3 3 2 2" xfId="26756" xr:uid="{1AD07E84-96C4-4AFD-A327-217C0A325B75}"/>
    <cellStyle name="Normal 3 35 3 3 3" xfId="26757" xr:uid="{B98D2F6E-69DF-4D4D-AB58-8492DA9C4882}"/>
    <cellStyle name="Normal 3 35 3 4" xfId="26758" xr:uid="{B4AFB9F2-18B4-4000-9763-084F2F9826FE}"/>
    <cellStyle name="Normal 3 35 3 4 2" xfId="26759" xr:uid="{E468F5E5-965F-45FF-BBD7-96ACDE8CF770}"/>
    <cellStyle name="Normal 3 35 3 5" xfId="26760" xr:uid="{361B63DF-90B8-4C50-B890-E17EE70B79A7}"/>
    <cellStyle name="Normal 3 35 4" xfId="26761" xr:uid="{463A5680-38DE-482B-B18F-FB33E72320BA}"/>
    <cellStyle name="Normal 3 35 4 2" xfId="26762" xr:uid="{552964AA-707E-4259-9B95-F1DF703EE3EC}"/>
    <cellStyle name="Normal 3 35 4 2 2" xfId="26763" xr:uid="{D69C39CE-39CF-4EBE-9113-23181BE56A9B}"/>
    <cellStyle name="Normal 3 35 4 2 2 2" xfId="26764" xr:uid="{C1C0210D-B256-4B82-B596-876E50AE7C9B}"/>
    <cellStyle name="Normal 3 35 4 2 3" xfId="26765" xr:uid="{60745B32-F1C5-4803-BC91-1BDE799709A9}"/>
    <cellStyle name="Normal 3 35 4 3" xfId="26766" xr:uid="{88B3AA05-8732-4BC1-9086-7C175DB5F8CE}"/>
    <cellStyle name="Normal 3 35 4 3 2" xfId="26767" xr:uid="{DAA76466-A3DC-4FE2-AE4D-96904070C4B1}"/>
    <cellStyle name="Normal 3 35 4 3 2 2" xfId="26768" xr:uid="{84C0F2EE-3872-4587-9497-DAA655577D50}"/>
    <cellStyle name="Normal 3 35 4 3 3" xfId="26769" xr:uid="{B6A8950C-CBE6-417D-BB89-98174433FC30}"/>
    <cellStyle name="Normal 3 35 4 4" xfId="26770" xr:uid="{A0587034-8D69-4A65-91C1-0AD981FBD84F}"/>
    <cellStyle name="Normal 3 35 4 4 2" xfId="26771" xr:uid="{011FAA11-A70D-488C-A72E-26FC3F15C797}"/>
    <cellStyle name="Normal 3 35 4 5" xfId="26772" xr:uid="{18D7EE31-B8F3-4229-9254-16CAD7E2DC6D}"/>
    <cellStyle name="Normal 3 35 5" xfId="26773" xr:uid="{465A103B-CED1-4CB7-B760-FB955645493A}"/>
    <cellStyle name="Normal 3 35 5 2" xfId="26774" xr:uid="{977C41E0-C3EB-47CD-9072-161B191535EB}"/>
    <cellStyle name="Normal 3 35 5 2 2" xfId="26775" xr:uid="{1C52555A-94AB-4EB3-BD4E-1B9AF5C3C0AF}"/>
    <cellStyle name="Normal 3 35 5 2 2 2" xfId="26776" xr:uid="{A2B35083-016F-4F12-9DEC-C1192FCBCC79}"/>
    <cellStyle name="Normal 3 35 5 2 3" xfId="26777" xr:uid="{F511C604-8FB5-4B75-91DA-C8D361B318DA}"/>
    <cellStyle name="Normal 3 35 5 3" xfId="26778" xr:uid="{6591369F-46EB-486E-8B85-E0A699D6FDEC}"/>
    <cellStyle name="Normal 3 35 5 3 2" xfId="26779" xr:uid="{FD2F22F6-AB10-40C7-8B47-9CEA4A397D6F}"/>
    <cellStyle name="Normal 3 35 5 3 2 2" xfId="26780" xr:uid="{642D8D8D-681F-4748-B308-FB5EEDF420A8}"/>
    <cellStyle name="Normal 3 35 5 3 3" xfId="26781" xr:uid="{115E9C18-D11D-49C6-AA9D-4803C1DDC185}"/>
    <cellStyle name="Normal 3 35 5 4" xfId="26782" xr:uid="{8491DCD0-87DD-44DA-89AE-844531926C6E}"/>
    <cellStyle name="Normal 3 35 5 4 2" xfId="26783" xr:uid="{782B8FB4-0BE6-41DF-874D-22120FEA9BF4}"/>
    <cellStyle name="Normal 3 35 5 5" xfId="26784" xr:uid="{F9A67609-FB7D-421C-96C2-49A83F3AE09B}"/>
    <cellStyle name="Normal 3 35 6" xfId="26785" xr:uid="{C06BC812-356E-4943-9B67-2A7E0BA833CA}"/>
    <cellStyle name="Normal 3 35 6 2" xfId="26786" xr:uid="{5FFFAA2B-0BF5-46F4-908B-ABEC6A7E6AE0}"/>
    <cellStyle name="Normal 3 35 6 2 2" xfId="26787" xr:uid="{86BFA2EA-ED52-4881-85DF-15991F737320}"/>
    <cellStyle name="Normal 3 35 6 3" xfId="26788" xr:uid="{E09C7592-6E86-426C-A533-B1099B57D6A7}"/>
    <cellStyle name="Normal 3 35 7" xfId="26789" xr:uid="{BBAAD6D6-7350-49A7-90D1-C134F2079CA4}"/>
    <cellStyle name="Normal 3 35 7 2" xfId="26790" xr:uid="{D31FA804-BDCB-4845-9800-40812D616B68}"/>
    <cellStyle name="Normal 3 35 7 2 2" xfId="26791" xr:uid="{3F3F6AF4-5ABE-4426-8011-4C694ECB4FAD}"/>
    <cellStyle name="Normal 3 35 7 3" xfId="26792" xr:uid="{5F9FDC83-1A42-40D9-8631-EDC254C2E051}"/>
    <cellStyle name="Normal 3 35 8" xfId="26793" xr:uid="{7D8670BA-F69C-4C7B-85AD-2E3F897AA182}"/>
    <cellStyle name="Normal 3 35 8 2" xfId="26794" xr:uid="{7932B572-D3C5-4EFD-8767-10BC6DEE6E32}"/>
    <cellStyle name="Normal 3 35 9" xfId="26795" xr:uid="{29D5B022-B320-4FD8-90C6-DB703029C616}"/>
    <cellStyle name="Normal 3 35_05DS" xfId="26796" xr:uid="{C2E04EB0-9C28-4C27-B581-46601A0613A4}"/>
    <cellStyle name="Normal 3 36" xfId="26797" xr:uid="{DABBB560-2B20-4E68-A7BA-597C5BF3EA39}"/>
    <cellStyle name="Normal 3 36 2" xfId="26798" xr:uid="{2B574FF2-C936-4F59-8176-A7328945E513}"/>
    <cellStyle name="Normal 3 36 2 2" xfId="26799" xr:uid="{AAACD7AE-52BD-487F-8E28-430623ED58D5}"/>
    <cellStyle name="Normal 3 36 2 2 2" xfId="26800" xr:uid="{FEB22AC9-8344-4E4C-9EB7-A1CD4D81A06D}"/>
    <cellStyle name="Normal 3 36 2 2 2 2" xfId="26801" xr:uid="{DA290DA7-08C7-40C5-A403-74F553F3E387}"/>
    <cellStyle name="Normal 3 36 2 2 2 2 2" xfId="26802" xr:uid="{888484EA-FF94-4D7A-8457-CB79ECB9790C}"/>
    <cellStyle name="Normal 3 36 2 2 2 3" xfId="26803" xr:uid="{3D8B66F9-882C-4070-B43A-98D44ED4A70E}"/>
    <cellStyle name="Normal 3 36 2 2 3" xfId="26804" xr:uid="{308D7D4B-281D-461E-9469-703D8E201E33}"/>
    <cellStyle name="Normal 3 36 2 2 3 2" xfId="26805" xr:uid="{5D0B50E7-83CB-4FF6-A7C6-07C17A07DE5F}"/>
    <cellStyle name="Normal 3 36 2 2 3 2 2" xfId="26806" xr:uid="{7E80B7AA-8DB3-4A44-8AAA-17AD478F35AB}"/>
    <cellStyle name="Normal 3 36 2 2 3 3" xfId="26807" xr:uid="{655E9EF3-6428-48D6-A9DF-264580F9431A}"/>
    <cellStyle name="Normal 3 36 2 2 4" xfId="26808" xr:uid="{DC0E580F-9A4D-4463-8BAF-2DE4ABA49216}"/>
    <cellStyle name="Normal 3 36 2 2 4 2" xfId="26809" xr:uid="{837A543A-0B95-4FDE-A835-B5A5C6F58BCD}"/>
    <cellStyle name="Normal 3 36 2 2 5" xfId="26810" xr:uid="{4F22CDBD-EB22-4E60-A9EF-27E76E2CC8DA}"/>
    <cellStyle name="Normal 3 36 2 3" xfId="26811" xr:uid="{671421FA-5D03-4FFB-91D4-131F1A4DC0A3}"/>
    <cellStyle name="Normal 3 36 2 3 2" xfId="26812" xr:uid="{41EFCD0F-3D07-4358-BF49-2EE3987D7615}"/>
    <cellStyle name="Normal 3 36 2 3 2 2" xfId="26813" xr:uid="{7724034C-E896-4CC4-A3ED-8D04B54BB42D}"/>
    <cellStyle name="Normal 3 36 2 3 2 2 2" xfId="26814" xr:uid="{97D9D6D2-3478-486A-A5D6-E1CB3845AD8E}"/>
    <cellStyle name="Normal 3 36 2 3 2 3" xfId="26815" xr:uid="{647B64C1-DDDC-4E96-B995-8C47322E7358}"/>
    <cellStyle name="Normal 3 36 2 3 3" xfId="26816" xr:uid="{0B700914-4DED-4058-9132-8F089195D8B5}"/>
    <cellStyle name="Normal 3 36 2 3 3 2" xfId="26817" xr:uid="{6943FEDC-412A-4AAF-834A-0F799D070A5D}"/>
    <cellStyle name="Normal 3 36 2 3 3 2 2" xfId="26818" xr:uid="{08FED58E-2310-46B2-B18E-8C6AC1B022AE}"/>
    <cellStyle name="Normal 3 36 2 3 3 3" xfId="26819" xr:uid="{11747F6F-615A-458C-AEA4-FC1A9A70B97D}"/>
    <cellStyle name="Normal 3 36 2 3 4" xfId="26820" xr:uid="{659BF6A6-BD8F-4D6B-8AE8-6ACEBFFEB9C5}"/>
    <cellStyle name="Normal 3 36 2 3 4 2" xfId="26821" xr:uid="{E2D994BE-39CD-4BA4-A0D0-1BDA5227B5F0}"/>
    <cellStyle name="Normal 3 36 2 3 5" xfId="26822" xr:uid="{334C2469-2286-4727-AC44-807F89E778F9}"/>
    <cellStyle name="Normal 3 36 2 4" xfId="26823" xr:uid="{7283BFCF-0194-4DB0-958C-8EAE104D687B}"/>
    <cellStyle name="Normal 3 36 2 4 2" xfId="26824" xr:uid="{E11512DD-E108-4E51-802E-66DF8B0AB09F}"/>
    <cellStyle name="Normal 3 36 2 4 2 2" xfId="26825" xr:uid="{9B1200BD-8FAF-4979-A8C6-DBFFBD0B2020}"/>
    <cellStyle name="Normal 3 36 2 4 2 2 2" xfId="26826" xr:uid="{983A0D0E-55A1-439E-9096-2F830EB9C9E7}"/>
    <cellStyle name="Normal 3 36 2 4 2 3" xfId="26827" xr:uid="{566EB7F6-7B96-4565-94C8-976382AC6763}"/>
    <cellStyle name="Normal 3 36 2 4 3" xfId="26828" xr:uid="{2A4976DB-A898-44F7-8152-B8C89B4CFBF9}"/>
    <cellStyle name="Normal 3 36 2 4 3 2" xfId="26829" xr:uid="{888F5199-C244-4909-A405-26EFCE0D4F17}"/>
    <cellStyle name="Normal 3 36 2 4 3 2 2" xfId="26830" xr:uid="{06269320-906E-4670-9EF6-0573EAA28C56}"/>
    <cellStyle name="Normal 3 36 2 4 3 3" xfId="26831" xr:uid="{6F6451E6-2412-4871-8A0B-414C7225C58D}"/>
    <cellStyle name="Normal 3 36 2 4 4" xfId="26832" xr:uid="{BB110C64-B16E-4E95-BED7-DAF5008994FD}"/>
    <cellStyle name="Normal 3 36 2 4 4 2" xfId="26833" xr:uid="{A4AE4C12-8FFF-4236-81C6-A3DF76DEB14F}"/>
    <cellStyle name="Normal 3 36 2 4 5" xfId="26834" xr:uid="{B3399C69-5E1B-4DDD-BABA-47A8C8C215E5}"/>
    <cellStyle name="Normal 3 36 2 5" xfId="26835" xr:uid="{5600B983-E8A0-4987-B97E-2FB491E1F63B}"/>
    <cellStyle name="Normal 3 36 2 5 2" xfId="26836" xr:uid="{6C18A820-D28F-40C2-A246-E13E3152D13B}"/>
    <cellStyle name="Normal 3 36 2 5 2 2" xfId="26837" xr:uid="{89EB93CF-F0C1-4F04-98A7-56E242ACDD61}"/>
    <cellStyle name="Normal 3 36 2 5 3" xfId="26838" xr:uid="{D3015150-74A1-441E-9E09-6819F3E05499}"/>
    <cellStyle name="Normal 3 36 2 6" xfId="26839" xr:uid="{4BCE6511-2E04-4BF3-8E29-B79ED6C2E153}"/>
    <cellStyle name="Normal 3 36 2 6 2" xfId="26840" xr:uid="{1F3F36D0-7B29-4DDC-BFFB-D5406A838A80}"/>
    <cellStyle name="Normal 3 36 2 6 2 2" xfId="26841" xr:uid="{D329D09C-4310-4FA8-AC34-A411504EAACD}"/>
    <cellStyle name="Normal 3 36 2 6 3" xfId="26842" xr:uid="{2A8A4582-A353-4F8A-B3E9-29D39C734A47}"/>
    <cellStyle name="Normal 3 36 2 7" xfId="26843" xr:uid="{DA5426BA-7BE8-4EA9-BB10-6FC107D2B899}"/>
    <cellStyle name="Normal 3 36 2 7 2" xfId="26844" xr:uid="{1313001C-009D-4754-83E8-AF74E63AA9BC}"/>
    <cellStyle name="Normal 3 36 2 8" xfId="26845" xr:uid="{5602A4E2-670E-482B-AC75-3557F3100694}"/>
    <cellStyle name="Normal 3 36 2_15NS" xfId="26846" xr:uid="{0014A462-49EE-4481-AD15-09226FFC4BDD}"/>
    <cellStyle name="Normal 3 36 3" xfId="26847" xr:uid="{4F7E6BA0-60DB-4E1F-8E0A-2DF7C9BE54DE}"/>
    <cellStyle name="Normal 3 36 3 2" xfId="26848" xr:uid="{EF023DF4-F4ED-464B-8ED5-5FF6544E744B}"/>
    <cellStyle name="Normal 3 36 3 2 2" xfId="26849" xr:uid="{0EE798C7-E5F8-4CED-B446-0C665213332F}"/>
    <cellStyle name="Normal 3 36 3 2 2 2" xfId="26850" xr:uid="{301B26CE-12C3-4DC4-9ACF-3F1CDE2FC127}"/>
    <cellStyle name="Normal 3 36 3 2 3" xfId="26851" xr:uid="{04ADCC82-1018-492D-81EF-387DAF9FC81E}"/>
    <cellStyle name="Normal 3 36 3 3" xfId="26852" xr:uid="{EC5A9F3C-49B4-4E52-B9E8-1920EA319FE1}"/>
    <cellStyle name="Normal 3 36 3 3 2" xfId="26853" xr:uid="{65DF0A10-7B76-476D-AC91-2DD9834057AF}"/>
    <cellStyle name="Normal 3 36 3 3 2 2" xfId="26854" xr:uid="{F37E5F20-A510-4777-BF17-A804FA676EC7}"/>
    <cellStyle name="Normal 3 36 3 3 3" xfId="26855" xr:uid="{DBD96202-0CA2-44EE-8F84-316A41DBFDE8}"/>
    <cellStyle name="Normal 3 36 3 4" xfId="26856" xr:uid="{96715708-8BE6-4C09-85DD-4D74D7A986EE}"/>
    <cellStyle name="Normal 3 36 3 4 2" xfId="26857" xr:uid="{D6B2653C-4680-48C8-8DD8-A444ED64C72B}"/>
    <cellStyle name="Normal 3 36 3 5" xfId="26858" xr:uid="{35E46B6D-7A47-4EE7-9454-E1113751AF56}"/>
    <cellStyle name="Normal 3 36 4" xfId="26859" xr:uid="{5EC3FCEF-FD5B-4DCC-9DCB-6EAC37AB0F84}"/>
    <cellStyle name="Normal 3 36 4 2" xfId="26860" xr:uid="{6141AB5F-5B0D-49DA-BA69-4E28EE9EB02D}"/>
    <cellStyle name="Normal 3 36 4 2 2" xfId="26861" xr:uid="{A0D40FE4-A1F9-4553-9EC9-402838FAF040}"/>
    <cellStyle name="Normal 3 36 4 2 2 2" xfId="26862" xr:uid="{43F2DAAF-9071-42D9-9B4B-2BEACCE08031}"/>
    <cellStyle name="Normal 3 36 4 2 3" xfId="26863" xr:uid="{1D1A210C-EA27-4649-B732-46D645F0738B}"/>
    <cellStyle name="Normal 3 36 4 3" xfId="26864" xr:uid="{F8A78819-C17D-44E3-8AE3-52A5BAF3CCD1}"/>
    <cellStyle name="Normal 3 36 4 3 2" xfId="26865" xr:uid="{3BEBBDEC-2B88-4B12-A9BA-43DD4FEF83DA}"/>
    <cellStyle name="Normal 3 36 4 3 2 2" xfId="26866" xr:uid="{893DEA5B-0E92-4339-BF24-8424E1893648}"/>
    <cellStyle name="Normal 3 36 4 3 3" xfId="26867" xr:uid="{4A2B6F23-2849-4D20-A40B-4EFEED3E4538}"/>
    <cellStyle name="Normal 3 36 4 4" xfId="26868" xr:uid="{61011081-7087-427C-A36B-64D567F4CFE0}"/>
    <cellStyle name="Normal 3 36 4 4 2" xfId="26869" xr:uid="{6A93F218-FE61-496D-B222-07A33E42BB03}"/>
    <cellStyle name="Normal 3 36 4 5" xfId="26870" xr:uid="{01943667-0E8C-4907-86CE-F1AF1B596D3D}"/>
    <cellStyle name="Normal 3 36 5" xfId="26871" xr:uid="{B26D40A5-D11D-413F-BE61-56865B90659A}"/>
    <cellStyle name="Normal 3 36 5 2" xfId="26872" xr:uid="{19453AD2-7AD2-4E16-A923-A880C9501925}"/>
    <cellStyle name="Normal 3 36 5 2 2" xfId="26873" xr:uid="{4A1B98CD-FCD7-47BA-B091-FF07660240D2}"/>
    <cellStyle name="Normal 3 36 5 2 2 2" xfId="26874" xr:uid="{98AE57E2-3C1A-4712-923E-CDA7105ABFFA}"/>
    <cellStyle name="Normal 3 36 5 2 3" xfId="26875" xr:uid="{E2A4051A-5904-4EAB-9062-E1B90A89E5E3}"/>
    <cellStyle name="Normal 3 36 5 3" xfId="26876" xr:uid="{D8CFF4CC-38D3-47D3-A99C-1033015FC834}"/>
    <cellStyle name="Normal 3 36 5 3 2" xfId="26877" xr:uid="{F58FF6E2-2647-4223-A937-C41ADD2B858E}"/>
    <cellStyle name="Normal 3 36 5 3 2 2" xfId="26878" xr:uid="{D4C1A1BD-6448-4EAD-8DC1-4F1E0D934FB2}"/>
    <cellStyle name="Normal 3 36 5 3 3" xfId="26879" xr:uid="{23F01D1B-359E-4245-A01B-6DB676278B52}"/>
    <cellStyle name="Normal 3 36 5 4" xfId="26880" xr:uid="{2F124E49-1BEB-4C60-B798-8A2AE6703E60}"/>
    <cellStyle name="Normal 3 36 5 4 2" xfId="26881" xr:uid="{F1FEBA53-25AE-4C61-907B-F4FBA6E25944}"/>
    <cellStyle name="Normal 3 36 5 5" xfId="26882" xr:uid="{54B135D7-D579-45F7-A6A6-F9EB5841BDE6}"/>
    <cellStyle name="Normal 3 36 6" xfId="26883" xr:uid="{6F06F6A8-5498-4F19-B3BA-E39FD61978C8}"/>
    <cellStyle name="Normal 3 36 6 2" xfId="26884" xr:uid="{FA3AE11A-C963-4C28-BB5B-54778B9D9B63}"/>
    <cellStyle name="Normal 3 36 6 2 2" xfId="26885" xr:uid="{AD85C92C-F24A-4064-B1F1-0985BD9BDA52}"/>
    <cellStyle name="Normal 3 36 6 3" xfId="26886" xr:uid="{F8FE63AA-245E-4383-9B57-3F15641A5B30}"/>
    <cellStyle name="Normal 3 36 7" xfId="26887" xr:uid="{814160B2-8751-45F6-85ED-915A1D316E90}"/>
    <cellStyle name="Normal 3 36 7 2" xfId="26888" xr:uid="{F5125FE6-CCD3-4980-9007-D83A440199B7}"/>
    <cellStyle name="Normal 3 36 7 2 2" xfId="26889" xr:uid="{2C1CFF5E-C554-4AA5-9751-D18419EAD7A1}"/>
    <cellStyle name="Normal 3 36 7 3" xfId="26890" xr:uid="{DC1A7E92-FBB0-4463-B173-0C074A2398CE}"/>
    <cellStyle name="Normal 3 36 8" xfId="26891" xr:uid="{448CC386-2313-4583-A1CC-E24332E75822}"/>
    <cellStyle name="Normal 3 36 8 2" xfId="26892" xr:uid="{7D95DAB4-A3AA-45AC-87AE-9DA71C2553BF}"/>
    <cellStyle name="Normal 3 36 9" xfId="26893" xr:uid="{74B0CF07-B139-4E18-924A-B627D55DC38F}"/>
    <cellStyle name="Normal 3 36_05DS" xfId="26894" xr:uid="{EDF713D9-2FAF-4EF0-BA39-F5EE3F6BB3E4}"/>
    <cellStyle name="Normal 3 37" xfId="26895" xr:uid="{13B75E46-D959-4280-8EE4-8FACCA3F2013}"/>
    <cellStyle name="Normal 3 37 2" xfId="26896" xr:uid="{DF4B5CA5-CA63-4E90-8021-6722D3BF1124}"/>
    <cellStyle name="Normal 3 37 2 2" xfId="26897" xr:uid="{CF5130CB-5038-4830-BCC1-2727F071A49E}"/>
    <cellStyle name="Normal 3 37 2 2 2" xfId="26898" xr:uid="{D4A6C215-2C37-4FB0-9E0B-10392E7AFCD2}"/>
    <cellStyle name="Normal 3 37 2 2 2 2" xfId="26899" xr:uid="{9E44132B-7B1A-49C7-AA93-A87A10334AE6}"/>
    <cellStyle name="Normal 3 37 2 2 2 2 2" xfId="26900" xr:uid="{0318704E-BA37-4D34-BF8D-61DD8A629504}"/>
    <cellStyle name="Normal 3 37 2 2 2 3" xfId="26901" xr:uid="{3BC17943-19E4-48CF-B7A1-17F6AE0DA7ED}"/>
    <cellStyle name="Normal 3 37 2 2 3" xfId="26902" xr:uid="{0BEFE375-434D-4CA4-8918-9E31E488D7D8}"/>
    <cellStyle name="Normal 3 37 2 2 3 2" xfId="26903" xr:uid="{47316278-ACB1-4248-B6DB-C933DC7C40B8}"/>
    <cellStyle name="Normal 3 37 2 2 3 2 2" xfId="26904" xr:uid="{7D93AC66-C0CB-489B-BC10-7E18D4C448EF}"/>
    <cellStyle name="Normal 3 37 2 2 3 3" xfId="26905" xr:uid="{EC354CDC-369B-42F3-BCC0-7DCDD331042E}"/>
    <cellStyle name="Normal 3 37 2 2 4" xfId="26906" xr:uid="{77351F97-1761-43E0-B340-58C0A0A73458}"/>
    <cellStyle name="Normal 3 37 2 2 4 2" xfId="26907" xr:uid="{22BBFCCB-248C-45AB-983C-7AEBE3F87E02}"/>
    <cellStyle name="Normal 3 37 2 2 5" xfId="26908" xr:uid="{10F5B6FD-117A-42E6-AB2F-E27DE61069F9}"/>
    <cellStyle name="Normal 3 37 2 3" xfId="26909" xr:uid="{01346F21-81C4-4186-91D1-ADD4ABD9D504}"/>
    <cellStyle name="Normal 3 37 2 3 2" xfId="26910" xr:uid="{D6558F7A-F0F2-4080-823B-16DE46C7B42E}"/>
    <cellStyle name="Normal 3 37 2 3 2 2" xfId="26911" xr:uid="{21E5BC27-4A9D-4613-B9AD-9C3BFBEF2099}"/>
    <cellStyle name="Normal 3 37 2 3 2 2 2" xfId="26912" xr:uid="{4C00C485-FE47-483C-A344-C590221CC045}"/>
    <cellStyle name="Normal 3 37 2 3 2 3" xfId="26913" xr:uid="{BA7CCDFC-B8F1-4471-89A0-F5F2B8D5F464}"/>
    <cellStyle name="Normal 3 37 2 3 3" xfId="26914" xr:uid="{CC1C0F58-6A00-445D-B58D-187ABDBEBF2F}"/>
    <cellStyle name="Normal 3 37 2 3 3 2" xfId="26915" xr:uid="{057D9B80-7BC2-40BC-9F55-EA4967763918}"/>
    <cellStyle name="Normal 3 37 2 3 3 2 2" xfId="26916" xr:uid="{2B71DF3D-8BA3-4F4B-B989-9E122A535CC8}"/>
    <cellStyle name="Normal 3 37 2 3 3 3" xfId="26917" xr:uid="{D7633040-09BB-47B4-898C-516715015908}"/>
    <cellStyle name="Normal 3 37 2 3 4" xfId="26918" xr:uid="{DE1D81DC-47CD-4200-AEE1-E294AD6DCAF9}"/>
    <cellStyle name="Normal 3 37 2 3 4 2" xfId="26919" xr:uid="{A0C68801-D4EC-4BA4-881E-3FED3ADB0F3A}"/>
    <cellStyle name="Normal 3 37 2 3 5" xfId="26920" xr:uid="{CE4675C0-5B92-49A0-9238-C236B30A159B}"/>
    <cellStyle name="Normal 3 37 2 4" xfId="26921" xr:uid="{F1C643A2-8779-475D-A580-4259EEAD57C9}"/>
    <cellStyle name="Normal 3 37 2 4 2" xfId="26922" xr:uid="{06E9F879-7C9C-4289-A41F-5E3D23223FDD}"/>
    <cellStyle name="Normal 3 37 2 4 2 2" xfId="26923" xr:uid="{0C1427E3-BEB8-4167-B5CB-C75688D21B2F}"/>
    <cellStyle name="Normal 3 37 2 4 2 2 2" xfId="26924" xr:uid="{873DE27A-3734-40AE-B3C8-D54CB662F307}"/>
    <cellStyle name="Normal 3 37 2 4 2 3" xfId="26925" xr:uid="{000B4561-B2EA-4F2C-9C74-730455C6BAA3}"/>
    <cellStyle name="Normal 3 37 2 4 3" xfId="26926" xr:uid="{9BE0FA60-913E-4A3C-AB7C-50DC0A08356C}"/>
    <cellStyle name="Normal 3 37 2 4 3 2" xfId="26927" xr:uid="{D1EE3086-1727-4CB8-A8FA-E7F4CE1DF5C6}"/>
    <cellStyle name="Normal 3 37 2 4 3 2 2" xfId="26928" xr:uid="{1777227C-A5C9-4DB1-A8D2-56927249E993}"/>
    <cellStyle name="Normal 3 37 2 4 3 3" xfId="26929" xr:uid="{0130A7E1-ED20-416C-967B-E42563817EF1}"/>
    <cellStyle name="Normal 3 37 2 4 4" xfId="26930" xr:uid="{F66A20DB-AFA6-40B6-9D3B-B38676EC8AA3}"/>
    <cellStyle name="Normal 3 37 2 4 4 2" xfId="26931" xr:uid="{0278E33D-1949-4663-A2C7-60276A7FEFE5}"/>
    <cellStyle name="Normal 3 37 2 4 5" xfId="26932" xr:uid="{05053858-E975-4A55-9AC4-BAA7417D5376}"/>
    <cellStyle name="Normal 3 37 2 5" xfId="26933" xr:uid="{1DB5C0C8-C9FA-4EA4-9C7B-EAEE3B447034}"/>
    <cellStyle name="Normal 3 37 2 5 2" xfId="26934" xr:uid="{9F1783E0-7EFB-45A8-8E9E-946122687E2C}"/>
    <cellStyle name="Normal 3 37 2 5 2 2" xfId="26935" xr:uid="{9569FF70-7E5D-4188-9ED6-3B7152FF0019}"/>
    <cellStyle name="Normal 3 37 2 5 3" xfId="26936" xr:uid="{F6353CF4-B415-4707-A2F6-861BCE866A13}"/>
    <cellStyle name="Normal 3 37 2 6" xfId="26937" xr:uid="{D4BA1A0F-89F6-42E4-B6B8-9FD3B02022CB}"/>
    <cellStyle name="Normal 3 37 2 6 2" xfId="26938" xr:uid="{EED0A974-C466-4D27-A76A-C30A5FE067FA}"/>
    <cellStyle name="Normal 3 37 2 6 2 2" xfId="26939" xr:uid="{89CE5221-5BF0-4804-8AB2-B6C4CD4379BA}"/>
    <cellStyle name="Normal 3 37 2 6 3" xfId="26940" xr:uid="{7CDA6261-80FF-4479-9FBB-2D7247AF39C4}"/>
    <cellStyle name="Normal 3 37 2 7" xfId="26941" xr:uid="{B789296E-1B39-42EB-8C1C-8F104A426489}"/>
    <cellStyle name="Normal 3 37 2 7 2" xfId="26942" xr:uid="{6BC8DC48-A6EB-4724-B907-4850909DA564}"/>
    <cellStyle name="Normal 3 37 2 8" xfId="26943" xr:uid="{18600E42-9706-4652-8ADF-FF9634829414}"/>
    <cellStyle name="Normal 3 37 2_15NS" xfId="26944" xr:uid="{3B774461-6CEB-447A-92E0-D0AEFD22CD7F}"/>
    <cellStyle name="Normal 3 37 3" xfId="26945" xr:uid="{D489C89D-5099-458E-8B88-60E4E56FC66F}"/>
    <cellStyle name="Normal 3 37 3 2" xfId="26946" xr:uid="{DEE6584E-3CB8-4D18-985D-C3651E891E7C}"/>
    <cellStyle name="Normal 3 37 3 2 2" xfId="26947" xr:uid="{FE0BA664-4DF2-4084-A610-5AAD24DBFEBA}"/>
    <cellStyle name="Normal 3 37 3 2 2 2" xfId="26948" xr:uid="{FC6D06BC-E9F0-49C8-8091-7409B177AF88}"/>
    <cellStyle name="Normal 3 37 3 2 3" xfId="26949" xr:uid="{ABD1DAFC-27D9-4BF2-A239-BBBA7BDEF1FA}"/>
    <cellStyle name="Normal 3 37 3 3" xfId="26950" xr:uid="{8B00B407-C3A1-479F-A5FA-71A6AF6E2EA6}"/>
    <cellStyle name="Normal 3 37 3 3 2" xfId="26951" xr:uid="{64967ABD-1E43-4D0D-B434-08EA468EBBCE}"/>
    <cellStyle name="Normal 3 37 3 3 2 2" xfId="26952" xr:uid="{94BBC406-590C-432F-8061-46C72310E891}"/>
    <cellStyle name="Normal 3 37 3 3 3" xfId="26953" xr:uid="{73966F3A-C8F4-42D4-8C0A-3F75B540099A}"/>
    <cellStyle name="Normal 3 37 3 4" xfId="26954" xr:uid="{570DFDAD-88F2-427E-B276-903D21C760F2}"/>
    <cellStyle name="Normal 3 37 3 4 2" xfId="26955" xr:uid="{D5C4431D-EE52-4228-819A-821977A45230}"/>
    <cellStyle name="Normal 3 37 3 5" xfId="26956" xr:uid="{B338B8A7-1DE7-4EC9-A6C8-D4BD978215FC}"/>
    <cellStyle name="Normal 3 37 4" xfId="26957" xr:uid="{3AE93600-50F1-4736-A4AD-2FC41FE1F69C}"/>
    <cellStyle name="Normal 3 37 4 2" xfId="26958" xr:uid="{65BFEC77-FADC-4A04-9A24-C77865BD62AC}"/>
    <cellStyle name="Normal 3 37 4 2 2" xfId="26959" xr:uid="{5961C0D4-1E78-4735-9672-628826B1A4D1}"/>
    <cellStyle name="Normal 3 37 4 2 2 2" xfId="26960" xr:uid="{AFAAB471-D07E-4FE0-9941-5DA7980BAD75}"/>
    <cellStyle name="Normal 3 37 4 2 3" xfId="26961" xr:uid="{47624EA6-1F14-4EE7-A26D-44882D76D4B6}"/>
    <cellStyle name="Normal 3 37 4 3" xfId="26962" xr:uid="{58361119-47AB-4814-BFA1-FDA2D0F197AC}"/>
    <cellStyle name="Normal 3 37 4 3 2" xfId="26963" xr:uid="{00EDFF40-8375-472A-998B-2865CBBB7F99}"/>
    <cellStyle name="Normal 3 37 4 3 2 2" xfId="26964" xr:uid="{F0194B11-84E9-46A2-81BB-C5C749BE8D89}"/>
    <cellStyle name="Normal 3 37 4 3 3" xfId="26965" xr:uid="{D3956DF8-86BE-4FF3-B330-0EC77D134A7C}"/>
    <cellStyle name="Normal 3 37 4 4" xfId="26966" xr:uid="{CA92AA46-9438-47C5-9BFF-7728F6A4D697}"/>
    <cellStyle name="Normal 3 37 4 4 2" xfId="26967" xr:uid="{FFB66A2D-93CB-4379-A431-7E677D32DB1E}"/>
    <cellStyle name="Normal 3 37 4 5" xfId="26968" xr:uid="{128755A0-F617-4232-8AED-8E5722489A03}"/>
    <cellStyle name="Normal 3 37 5" xfId="26969" xr:uid="{102D3915-B101-4675-8C8E-C3E0E77A7F50}"/>
    <cellStyle name="Normal 3 37 5 2" xfId="26970" xr:uid="{0DF59F96-6F0B-4A2B-A761-46DA692E72ED}"/>
    <cellStyle name="Normal 3 37 5 2 2" xfId="26971" xr:uid="{BCD8146D-CE2D-4D53-9156-45EA2D6F0DDC}"/>
    <cellStyle name="Normal 3 37 5 2 2 2" xfId="26972" xr:uid="{8B4955E6-266B-4255-8C27-40687BCA8F18}"/>
    <cellStyle name="Normal 3 37 5 2 3" xfId="26973" xr:uid="{90EA3238-C5E9-4142-9C6E-080B52B5C975}"/>
    <cellStyle name="Normal 3 37 5 3" xfId="26974" xr:uid="{55463C2A-214B-4E50-8903-CFBD0EE82323}"/>
    <cellStyle name="Normal 3 37 5 3 2" xfId="26975" xr:uid="{D1A701F0-4470-427D-80E1-6C475C98B2B0}"/>
    <cellStyle name="Normal 3 37 5 3 2 2" xfId="26976" xr:uid="{964109F3-4824-4516-A67D-546B00A7BDBC}"/>
    <cellStyle name="Normal 3 37 5 3 3" xfId="26977" xr:uid="{E233DA6D-76C5-43C8-B8D4-282C8BACEA28}"/>
    <cellStyle name="Normal 3 37 5 4" xfId="26978" xr:uid="{36D34E5B-4712-4E74-9610-3DDE9EF60AB1}"/>
    <cellStyle name="Normal 3 37 5 4 2" xfId="26979" xr:uid="{1423E7C7-8585-4107-85F3-E150A6FE1EEA}"/>
    <cellStyle name="Normal 3 37 5 5" xfId="26980" xr:uid="{7B932EA7-94EC-491C-B481-6AD10CFF701B}"/>
    <cellStyle name="Normal 3 37 6" xfId="26981" xr:uid="{C88D62A8-858A-41E7-A688-6A5AFAF8C8B3}"/>
    <cellStyle name="Normal 3 37 6 2" xfId="26982" xr:uid="{FAE94E9D-EB53-44F8-A687-F61C2AE80D04}"/>
    <cellStyle name="Normal 3 37 6 2 2" xfId="26983" xr:uid="{D9865CBF-F269-4B1E-8687-4CDFAC73734D}"/>
    <cellStyle name="Normal 3 37 6 3" xfId="26984" xr:uid="{949AEDFF-9474-4A56-A583-8D34BFD4507D}"/>
    <cellStyle name="Normal 3 37 7" xfId="26985" xr:uid="{B52F3D65-985C-4512-ABC1-0F99BFA9DBDA}"/>
    <cellStyle name="Normal 3 37 7 2" xfId="26986" xr:uid="{CCA51AD0-4073-4BC1-86F8-C30951CFE5F9}"/>
    <cellStyle name="Normal 3 37 7 2 2" xfId="26987" xr:uid="{F77CF363-F509-4228-9617-9B60164FAF98}"/>
    <cellStyle name="Normal 3 37 7 3" xfId="26988" xr:uid="{DA73420F-A4EE-4F22-B3F6-EA1A0BEB71C5}"/>
    <cellStyle name="Normal 3 37 8" xfId="26989" xr:uid="{7DBA331D-2361-4C76-85FE-5D810E97E3A1}"/>
    <cellStyle name="Normal 3 37 8 2" xfId="26990" xr:uid="{A600AFF2-15E4-47D8-9684-C6245E2A3D91}"/>
    <cellStyle name="Normal 3 37 9" xfId="26991" xr:uid="{08430D02-C44A-4D35-B800-FE55B96F281B}"/>
    <cellStyle name="Normal 3 37_05DS" xfId="26992" xr:uid="{A32F60E7-C446-4DAB-940F-A0D1D52160E0}"/>
    <cellStyle name="Normal 3 38" xfId="26993" xr:uid="{AA0C9028-44FB-464F-8D62-FA4F0028367B}"/>
    <cellStyle name="Normal 3 38 2" xfId="26994" xr:uid="{06925F7B-C269-423F-A12F-24800130EA50}"/>
    <cellStyle name="Normal 3 38 2 2" xfId="26995" xr:uid="{370286B7-1F41-425B-8E34-118CEB1153C2}"/>
    <cellStyle name="Normal 3 38 2 2 2" xfId="26996" xr:uid="{916E68F0-C9FB-4518-B571-390090868200}"/>
    <cellStyle name="Normal 3 38 2 2 2 2" xfId="26997" xr:uid="{D8F316E7-3E46-45AC-AB97-87152D4502C0}"/>
    <cellStyle name="Normal 3 38 2 2 2 2 2" xfId="26998" xr:uid="{59353666-C81D-4627-B500-41760D6AC8C9}"/>
    <cellStyle name="Normal 3 38 2 2 2 3" xfId="26999" xr:uid="{C0BEEE3A-52AA-4F50-83B6-5025DF43CE7F}"/>
    <cellStyle name="Normal 3 38 2 2 3" xfId="27000" xr:uid="{2EDD2DA3-ADB0-46FE-B88C-B730D166A10A}"/>
    <cellStyle name="Normal 3 38 2 2 3 2" xfId="27001" xr:uid="{0EABFF3F-5000-4A18-8489-E31C1D54F46F}"/>
    <cellStyle name="Normal 3 38 2 2 3 2 2" xfId="27002" xr:uid="{E6C6B19A-DDCB-4B13-8BEA-E9FC64D8085E}"/>
    <cellStyle name="Normal 3 38 2 2 3 3" xfId="27003" xr:uid="{893E84A4-48C9-4E71-AEB7-F92E1D046446}"/>
    <cellStyle name="Normal 3 38 2 2 4" xfId="27004" xr:uid="{4CFEC52F-BA3B-4EE7-A049-32B3BD74F74E}"/>
    <cellStyle name="Normal 3 38 2 2 4 2" xfId="27005" xr:uid="{B9A8E5FB-CD00-4227-8CC8-938A6AD2048A}"/>
    <cellStyle name="Normal 3 38 2 2 5" xfId="27006" xr:uid="{F9652F58-AC6A-4F98-8660-DA45CA3F086A}"/>
    <cellStyle name="Normal 3 38 2 3" xfId="27007" xr:uid="{14AFD634-4CB6-4D0E-B2B0-4D1E1496E506}"/>
    <cellStyle name="Normal 3 38 2 3 2" xfId="27008" xr:uid="{24F085A7-1C44-4F31-A06D-8FF0BD2F1134}"/>
    <cellStyle name="Normal 3 38 2 3 2 2" xfId="27009" xr:uid="{C10E7546-3112-4B80-AB97-1F677F18114D}"/>
    <cellStyle name="Normal 3 38 2 3 2 2 2" xfId="27010" xr:uid="{EC73D497-9DA3-49B0-A33C-DADF59AA198E}"/>
    <cellStyle name="Normal 3 38 2 3 2 3" xfId="27011" xr:uid="{762389B0-1444-4E91-B6A2-DD52033BAADC}"/>
    <cellStyle name="Normal 3 38 2 3 3" xfId="27012" xr:uid="{035AFB5E-F78E-4E9E-862B-48B753E9BD47}"/>
    <cellStyle name="Normal 3 38 2 3 3 2" xfId="27013" xr:uid="{2EBA89D8-F33A-4AE7-A5C5-AAE1146D0341}"/>
    <cellStyle name="Normal 3 38 2 3 3 2 2" xfId="27014" xr:uid="{473E616D-5CC0-4448-A3AA-672FA3174E70}"/>
    <cellStyle name="Normal 3 38 2 3 3 3" xfId="27015" xr:uid="{A8320EEF-9E1B-43BE-B686-C04621F393DA}"/>
    <cellStyle name="Normal 3 38 2 3 4" xfId="27016" xr:uid="{D33F99C9-4570-49C4-A19F-EF801A2D1AC9}"/>
    <cellStyle name="Normal 3 38 2 3 4 2" xfId="27017" xr:uid="{5A6B1F04-7A4F-4014-8CE3-4078980C2E93}"/>
    <cellStyle name="Normal 3 38 2 3 5" xfId="27018" xr:uid="{D59342B8-935F-40F9-ACD8-1EF1E51469DF}"/>
    <cellStyle name="Normal 3 38 2 4" xfId="27019" xr:uid="{859AF60D-159D-48DD-9151-E19586A27B27}"/>
    <cellStyle name="Normal 3 38 2 4 2" xfId="27020" xr:uid="{32C679B9-5847-4AA2-9030-16E83C35609A}"/>
    <cellStyle name="Normal 3 38 2 4 2 2" xfId="27021" xr:uid="{E28BE411-9F26-4B4E-82DD-0365C2353E01}"/>
    <cellStyle name="Normal 3 38 2 4 2 2 2" xfId="27022" xr:uid="{93D9C3E9-7F0C-4769-BA19-7B0807B84508}"/>
    <cellStyle name="Normal 3 38 2 4 2 3" xfId="27023" xr:uid="{CA949F3F-BA38-41CA-A8CC-0309D0270B97}"/>
    <cellStyle name="Normal 3 38 2 4 3" xfId="27024" xr:uid="{FE85C04C-08A0-4C09-B258-C6F3194CA7BE}"/>
    <cellStyle name="Normal 3 38 2 4 3 2" xfId="27025" xr:uid="{85E3F621-F7CA-43FA-923B-5BDFAA111316}"/>
    <cellStyle name="Normal 3 38 2 4 3 2 2" xfId="27026" xr:uid="{E59CA4F9-97FD-4A9D-9DD2-C021126D460B}"/>
    <cellStyle name="Normal 3 38 2 4 3 3" xfId="27027" xr:uid="{2FBB88B3-6115-4876-BC35-15FBFD22882B}"/>
    <cellStyle name="Normal 3 38 2 4 4" xfId="27028" xr:uid="{AA9F2EB3-B68F-4B3F-9C61-F61C847893D9}"/>
    <cellStyle name="Normal 3 38 2 4 4 2" xfId="27029" xr:uid="{FC09F7B1-1A0D-4073-9422-088FA75774CE}"/>
    <cellStyle name="Normal 3 38 2 4 5" xfId="27030" xr:uid="{8602D66D-A897-45A8-AB26-A66940C20F4A}"/>
    <cellStyle name="Normal 3 38 2 5" xfId="27031" xr:uid="{AC5CA958-057C-4E9E-8AB0-EBFA29C4B811}"/>
    <cellStyle name="Normal 3 38 2 5 2" xfId="27032" xr:uid="{55D48098-D9C0-4220-BD20-0B5915B96B8F}"/>
    <cellStyle name="Normal 3 38 2 5 2 2" xfId="27033" xr:uid="{D1123617-8A75-4B0E-942F-3D66A25B479B}"/>
    <cellStyle name="Normal 3 38 2 5 3" xfId="27034" xr:uid="{7A6E3398-A66C-431F-A90F-4BB79661E31B}"/>
    <cellStyle name="Normal 3 38 2 6" xfId="27035" xr:uid="{3EE9FB60-E92F-4424-B547-EED99F8D1282}"/>
    <cellStyle name="Normal 3 38 2 6 2" xfId="27036" xr:uid="{BD8149E1-12D6-49C2-92B6-DA86454495EC}"/>
    <cellStyle name="Normal 3 38 2 6 2 2" xfId="27037" xr:uid="{A49C21E7-FB27-4FAC-86B6-258FDD3FE872}"/>
    <cellStyle name="Normal 3 38 2 6 3" xfId="27038" xr:uid="{014A2330-AA21-4E08-91B5-02983A2CD457}"/>
    <cellStyle name="Normal 3 38 2 7" xfId="27039" xr:uid="{9B7C6E37-33B3-4717-8EE7-EAC87C10229A}"/>
    <cellStyle name="Normal 3 38 2 7 2" xfId="27040" xr:uid="{9965E8A9-680F-4977-B506-A13F45B555BA}"/>
    <cellStyle name="Normal 3 38 2 8" xfId="27041" xr:uid="{0A763C02-E675-4E3F-B99C-150E39BB61E4}"/>
    <cellStyle name="Normal 3 38 2_15NS" xfId="27042" xr:uid="{8654B8E3-3569-41F7-961B-E3561589CD0D}"/>
    <cellStyle name="Normal 3 38 3" xfId="27043" xr:uid="{6C1990E3-041B-4845-A41D-8D55774176EB}"/>
    <cellStyle name="Normal 3 38 3 2" xfId="27044" xr:uid="{2E3CCBB4-BB44-49DA-B466-7CDA2E98BE1F}"/>
    <cellStyle name="Normal 3 38 3 2 2" xfId="27045" xr:uid="{8B276076-CC76-4E4A-91D5-ABDC902B7ECE}"/>
    <cellStyle name="Normal 3 38 3 2 2 2" xfId="27046" xr:uid="{8E7E83F4-8DCD-47A2-847B-3ABDA8B7F2FE}"/>
    <cellStyle name="Normal 3 38 3 2 3" xfId="27047" xr:uid="{29E55C73-B1DE-4FE8-B022-24254DBA0431}"/>
    <cellStyle name="Normal 3 38 3 3" xfId="27048" xr:uid="{EA6DD380-BC3C-41B4-93D3-6522F4F8196B}"/>
    <cellStyle name="Normal 3 38 3 3 2" xfId="27049" xr:uid="{58EE9FBE-EC5C-437D-ABAB-D8C7140C40C0}"/>
    <cellStyle name="Normal 3 38 3 3 2 2" xfId="27050" xr:uid="{C42E8B99-156F-4810-90DA-E9A1398B1FF9}"/>
    <cellStyle name="Normal 3 38 3 3 3" xfId="27051" xr:uid="{DEC08C24-24F5-4CD6-B758-AD550F119C40}"/>
    <cellStyle name="Normal 3 38 3 4" xfId="27052" xr:uid="{BA0FCBEC-17AE-4F18-933C-226FAF28BDE7}"/>
    <cellStyle name="Normal 3 38 3 4 2" xfId="27053" xr:uid="{62DC629E-28A8-414D-A700-681C3EE0FA48}"/>
    <cellStyle name="Normal 3 38 3 5" xfId="27054" xr:uid="{A60DB211-11BC-43F8-AA7B-76E18F47D017}"/>
    <cellStyle name="Normal 3 38 4" xfId="27055" xr:uid="{3980F837-7F2D-44B2-B850-7BB8ACF01D37}"/>
    <cellStyle name="Normal 3 38 4 2" xfId="27056" xr:uid="{27EA9F57-DB91-46BF-850D-089A1373DEA9}"/>
    <cellStyle name="Normal 3 38 4 2 2" xfId="27057" xr:uid="{265BAEF7-25B5-44A4-8280-942192377D42}"/>
    <cellStyle name="Normal 3 38 4 2 2 2" xfId="27058" xr:uid="{01445F14-13BE-4BC6-BCAA-AF5B2C23B74D}"/>
    <cellStyle name="Normal 3 38 4 2 3" xfId="27059" xr:uid="{D406837D-D3AA-40B7-B639-90FE6733A8EB}"/>
    <cellStyle name="Normal 3 38 4 3" xfId="27060" xr:uid="{BE7AFF2C-15FC-440B-A9B2-C8788406597E}"/>
    <cellStyle name="Normal 3 38 4 3 2" xfId="27061" xr:uid="{9F6051CF-E3D3-4A42-9137-B205CA95B842}"/>
    <cellStyle name="Normal 3 38 4 3 2 2" xfId="27062" xr:uid="{804E4C42-B4CC-4866-8521-40F6F92E312C}"/>
    <cellStyle name="Normal 3 38 4 3 3" xfId="27063" xr:uid="{FCF5C3D1-C6FC-498C-8D17-C59093F5539F}"/>
    <cellStyle name="Normal 3 38 4 4" xfId="27064" xr:uid="{869B7F5F-24B5-45F0-94D1-4CDFB4C02C80}"/>
    <cellStyle name="Normal 3 38 4 4 2" xfId="27065" xr:uid="{D4B2B884-891B-445D-AB90-7EED59B7D82C}"/>
    <cellStyle name="Normal 3 38 4 5" xfId="27066" xr:uid="{4E4CEA48-99DC-4B88-83FC-F8B78451320F}"/>
    <cellStyle name="Normal 3 38 5" xfId="27067" xr:uid="{AB9157EB-4A3F-42F8-A875-077C3719F420}"/>
    <cellStyle name="Normal 3 38 5 2" xfId="27068" xr:uid="{B8A7A302-FB46-4512-AF7C-C3214A436DCA}"/>
    <cellStyle name="Normal 3 38 5 2 2" xfId="27069" xr:uid="{8D4C84C0-757F-4A11-B158-AC52070E18CF}"/>
    <cellStyle name="Normal 3 38 5 2 2 2" xfId="27070" xr:uid="{893DB39D-B13D-4132-B301-5B16165E1F91}"/>
    <cellStyle name="Normal 3 38 5 2 3" xfId="27071" xr:uid="{6080A93F-A829-4E5F-9E5A-6A8479BC0B81}"/>
    <cellStyle name="Normal 3 38 5 3" xfId="27072" xr:uid="{520CF041-55C6-4B41-A065-5752084862F6}"/>
    <cellStyle name="Normal 3 38 5 3 2" xfId="27073" xr:uid="{EBFBD514-7A14-4148-9A22-77EDC36E342D}"/>
    <cellStyle name="Normal 3 38 5 3 2 2" xfId="27074" xr:uid="{CA0B191C-9549-4631-90B7-6CF42F3A2EF5}"/>
    <cellStyle name="Normal 3 38 5 3 3" xfId="27075" xr:uid="{B4BC7700-4D4F-43E9-8A3B-2C8F76DADC83}"/>
    <cellStyle name="Normal 3 38 5 4" xfId="27076" xr:uid="{E3E036A1-4D49-4209-8F3F-EDB9889105BD}"/>
    <cellStyle name="Normal 3 38 5 4 2" xfId="27077" xr:uid="{95FB3765-4B59-4350-97E2-86D597F17071}"/>
    <cellStyle name="Normal 3 38 5 5" xfId="27078" xr:uid="{3D9EE6BE-4A71-4939-9D23-B39276D7D19C}"/>
    <cellStyle name="Normal 3 38 6" xfId="27079" xr:uid="{A24DB312-7B1E-4F2A-9A84-2F9BD8C664B5}"/>
    <cellStyle name="Normal 3 38 6 2" xfId="27080" xr:uid="{BB9F5914-9C5F-4358-8C09-31C7E358EA53}"/>
    <cellStyle name="Normal 3 38 6 2 2" xfId="27081" xr:uid="{9B3D6CAA-7611-49E7-850D-A5924AE4A705}"/>
    <cellStyle name="Normal 3 38 6 3" xfId="27082" xr:uid="{C1197FD8-3A97-4B3B-9C81-1C7A063EDE8C}"/>
    <cellStyle name="Normal 3 38 7" xfId="27083" xr:uid="{EFB50EED-8F4F-4604-853C-348C8EB7C531}"/>
    <cellStyle name="Normal 3 38 7 2" xfId="27084" xr:uid="{420BF688-E004-482B-B6CE-252B088B3B14}"/>
    <cellStyle name="Normal 3 38 7 2 2" xfId="27085" xr:uid="{000013E9-D495-43F8-B17A-58B1E60A1F39}"/>
    <cellStyle name="Normal 3 38 7 3" xfId="27086" xr:uid="{806F1E11-9F61-45E1-9CE5-8EEC4C55180C}"/>
    <cellStyle name="Normal 3 38 8" xfId="27087" xr:uid="{32CBE1AB-7D1E-4DB5-9C0E-B8754774C81C}"/>
    <cellStyle name="Normal 3 38 8 2" xfId="27088" xr:uid="{E66EE2EC-2E8E-41DB-8ED8-CD52642761DD}"/>
    <cellStyle name="Normal 3 38 9" xfId="27089" xr:uid="{86A99A33-3261-454F-90AC-3B02A1F73883}"/>
    <cellStyle name="Normal 3 38_05DS" xfId="27090" xr:uid="{ABD99E04-324F-4E25-A1BF-329BC041AB95}"/>
    <cellStyle name="Normal 3 39" xfId="27091" xr:uid="{E6945F16-96C2-480C-AE8A-837A139CB5D5}"/>
    <cellStyle name="Normal 3 39 2" xfId="27092" xr:uid="{ACF59C85-1DA2-4B79-90A0-11B3687C0B54}"/>
    <cellStyle name="Normal 3 39 2 2" xfId="27093" xr:uid="{0EFB9A9B-6BF7-4FF6-8727-B4B8E6253502}"/>
    <cellStyle name="Normal 3 39 2 2 2" xfId="27094" xr:uid="{D332304D-2A7A-4BFF-A9AC-026FAC6794C6}"/>
    <cellStyle name="Normal 3 39 2 2 2 2" xfId="27095" xr:uid="{5AA20266-F957-4C8C-9F5B-67BDD8C367F0}"/>
    <cellStyle name="Normal 3 39 2 2 2 2 2" xfId="27096" xr:uid="{189AF614-1ED5-4F62-B462-5F67AE314513}"/>
    <cellStyle name="Normal 3 39 2 2 2 3" xfId="27097" xr:uid="{CCFE13B4-2C5E-494D-A5A8-9378ABB45621}"/>
    <cellStyle name="Normal 3 39 2 2 3" xfId="27098" xr:uid="{262E7CD2-8152-44A2-B23D-CB6862FE0AD4}"/>
    <cellStyle name="Normal 3 39 2 2 3 2" xfId="27099" xr:uid="{35E982BD-CC1C-44A4-B4C0-70AF0CC988C7}"/>
    <cellStyle name="Normal 3 39 2 2 3 2 2" xfId="27100" xr:uid="{B36DEDC1-6935-46A0-B926-98215918BC11}"/>
    <cellStyle name="Normal 3 39 2 2 3 3" xfId="27101" xr:uid="{D80135EE-CE7D-4643-8DD9-A52535BFC5AA}"/>
    <cellStyle name="Normal 3 39 2 2 4" xfId="27102" xr:uid="{1D372388-BD55-4FD3-92BD-8EE9E276E262}"/>
    <cellStyle name="Normal 3 39 2 2 4 2" xfId="27103" xr:uid="{887ADEC1-AE22-4B5B-B79E-9375B5FC8884}"/>
    <cellStyle name="Normal 3 39 2 2 5" xfId="27104" xr:uid="{37CC6B3D-70ED-47B9-9BBD-5F8EC5F562BA}"/>
    <cellStyle name="Normal 3 39 2 3" xfId="27105" xr:uid="{0C1031CA-BF74-4802-A9EF-221E7AD956B6}"/>
    <cellStyle name="Normal 3 39 2 3 2" xfId="27106" xr:uid="{3F36B4B1-059E-4E2B-83A9-FDAD775BF344}"/>
    <cellStyle name="Normal 3 39 2 3 2 2" xfId="27107" xr:uid="{7F44E388-2163-40CA-8F18-32354110396A}"/>
    <cellStyle name="Normal 3 39 2 3 2 2 2" xfId="27108" xr:uid="{D4D0B892-48FC-41C2-9461-F16210A65195}"/>
    <cellStyle name="Normal 3 39 2 3 2 3" xfId="27109" xr:uid="{F2E02AD5-2C11-4C18-B0FB-AC01883079A0}"/>
    <cellStyle name="Normal 3 39 2 3 3" xfId="27110" xr:uid="{C7615CD4-6BF8-42F8-AA0D-6C9A7A0C3F32}"/>
    <cellStyle name="Normal 3 39 2 3 3 2" xfId="27111" xr:uid="{14D3D7E2-A96C-4B4C-AFB0-0D1FA92C8C2C}"/>
    <cellStyle name="Normal 3 39 2 3 3 2 2" xfId="27112" xr:uid="{F5DF4775-5893-445A-86CD-F13A54518C1B}"/>
    <cellStyle name="Normal 3 39 2 3 3 3" xfId="27113" xr:uid="{C3103CFE-602A-4ADE-AD5E-0A364E918C4E}"/>
    <cellStyle name="Normal 3 39 2 3 4" xfId="27114" xr:uid="{527ED23B-0EC3-4C80-8689-3EFA20AFD59D}"/>
    <cellStyle name="Normal 3 39 2 3 4 2" xfId="27115" xr:uid="{4797C584-B2DB-46F5-B125-FF96CFEF907F}"/>
    <cellStyle name="Normal 3 39 2 3 5" xfId="27116" xr:uid="{8EEFBFA5-4064-4841-A100-DEF0BC54ABCF}"/>
    <cellStyle name="Normal 3 39 2 4" xfId="27117" xr:uid="{9873DFC3-2567-469A-AAF9-C69CBBD78374}"/>
    <cellStyle name="Normal 3 39 2 4 2" xfId="27118" xr:uid="{62AA4376-03DD-4DC0-9BF5-09FA681C8D7F}"/>
    <cellStyle name="Normal 3 39 2 4 2 2" xfId="27119" xr:uid="{B0878F54-C5FC-4A3C-888A-5075C69280E5}"/>
    <cellStyle name="Normal 3 39 2 4 2 2 2" xfId="27120" xr:uid="{89F2B815-43B7-4ADD-8300-C9F7C15DC1A4}"/>
    <cellStyle name="Normal 3 39 2 4 2 3" xfId="27121" xr:uid="{037D2AE6-C7AD-4BD9-9261-0EA8840D26FD}"/>
    <cellStyle name="Normal 3 39 2 4 3" xfId="27122" xr:uid="{0D2ABC7F-EB3A-4EF2-AF28-D255CF69ADF9}"/>
    <cellStyle name="Normal 3 39 2 4 3 2" xfId="27123" xr:uid="{941E8551-A38A-4911-93A7-51DEC2DEF88A}"/>
    <cellStyle name="Normal 3 39 2 4 3 2 2" xfId="27124" xr:uid="{5FD80502-D910-40EA-9B4F-0511E8B54385}"/>
    <cellStyle name="Normal 3 39 2 4 3 3" xfId="27125" xr:uid="{310B183F-59A1-4547-9AA2-1E55E8CAF817}"/>
    <cellStyle name="Normal 3 39 2 4 4" xfId="27126" xr:uid="{69E0BAD9-4E5B-4557-8EB9-597482376E27}"/>
    <cellStyle name="Normal 3 39 2 4 4 2" xfId="27127" xr:uid="{0123C6A6-C5D4-40B2-96A8-E46613E544C0}"/>
    <cellStyle name="Normal 3 39 2 4 5" xfId="27128" xr:uid="{90929AC2-14BC-436B-92CD-22DB3A59820A}"/>
    <cellStyle name="Normal 3 39 2 5" xfId="27129" xr:uid="{887E3931-FD91-4283-B967-E5715BC80C43}"/>
    <cellStyle name="Normal 3 39 2 5 2" xfId="27130" xr:uid="{BDACB91C-3E1D-4BA8-B483-86F9749DEA35}"/>
    <cellStyle name="Normal 3 39 2 5 2 2" xfId="27131" xr:uid="{00ADFEF9-EC3A-4E83-8682-A041CB404B19}"/>
    <cellStyle name="Normal 3 39 2 5 3" xfId="27132" xr:uid="{53440817-38E2-4DDE-A6D7-2BDD455B71E4}"/>
    <cellStyle name="Normal 3 39 2 6" xfId="27133" xr:uid="{423BB88E-A837-404D-9E7D-8C77D08AE6AB}"/>
    <cellStyle name="Normal 3 39 2 6 2" xfId="27134" xr:uid="{BFB3FAB5-5D37-4745-B9F6-46E5C6130E25}"/>
    <cellStyle name="Normal 3 39 2 6 2 2" xfId="27135" xr:uid="{6E16298A-D260-41A6-A0DD-B1D2D794C9AD}"/>
    <cellStyle name="Normal 3 39 2 6 3" xfId="27136" xr:uid="{D7A73413-F8E7-45E1-8323-02AE102B6C76}"/>
    <cellStyle name="Normal 3 39 2 7" xfId="27137" xr:uid="{52BE96B0-168B-4DF6-8C16-F607F2F31FA3}"/>
    <cellStyle name="Normal 3 39 2 7 2" xfId="27138" xr:uid="{586DF08E-B2BF-411F-A0E6-5F2CEA1D3D6E}"/>
    <cellStyle name="Normal 3 39 2 8" xfId="27139" xr:uid="{7027FD24-FBB0-4C63-B4C2-F2E1B65D345A}"/>
    <cellStyle name="Normal 3 39 2_15NS" xfId="27140" xr:uid="{7C5835FB-36EE-4186-8FEE-F1484F8413B9}"/>
    <cellStyle name="Normal 3 39 3" xfId="27141" xr:uid="{ABB1A4B2-9544-4106-8BFA-CDF816FFF478}"/>
    <cellStyle name="Normal 3 39 3 2" xfId="27142" xr:uid="{78A9C041-6250-41EF-BC7B-A1A1F9B99235}"/>
    <cellStyle name="Normal 3 39 3 2 2" xfId="27143" xr:uid="{C8C4A39B-B85A-44F2-B6FD-A0C36E487394}"/>
    <cellStyle name="Normal 3 39 3 2 2 2" xfId="27144" xr:uid="{044E7EEC-5E03-4334-A428-1222BDD9FE03}"/>
    <cellStyle name="Normal 3 39 3 2 3" xfId="27145" xr:uid="{B6724CCF-5E9E-48F7-89E2-D2B70A1B8F00}"/>
    <cellStyle name="Normal 3 39 3 3" xfId="27146" xr:uid="{177A1337-9681-4C38-B90B-54D7D46325FE}"/>
    <cellStyle name="Normal 3 39 3 3 2" xfId="27147" xr:uid="{F9E3AECB-4375-4940-9150-A4BD66D45D07}"/>
    <cellStyle name="Normal 3 39 3 3 2 2" xfId="27148" xr:uid="{ACAA7CC6-9625-4CF5-87B4-63A8A0B5AB6C}"/>
    <cellStyle name="Normal 3 39 3 3 3" xfId="27149" xr:uid="{3D94C974-F16B-4E5F-B1E1-F05CF0907354}"/>
    <cellStyle name="Normal 3 39 3 4" xfId="27150" xr:uid="{3666CD96-0CA6-4CE0-84BF-CFED10E7F69B}"/>
    <cellStyle name="Normal 3 39 3 4 2" xfId="27151" xr:uid="{8C3C7D65-EB4E-4486-85F1-E0A8A13D1E58}"/>
    <cellStyle name="Normal 3 39 3 5" xfId="27152" xr:uid="{18A93D7A-1748-4A77-A441-E9CCC78C2298}"/>
    <cellStyle name="Normal 3 39 4" xfId="27153" xr:uid="{BB12336A-6020-4D8F-8A10-A15EFE6798F8}"/>
    <cellStyle name="Normal 3 39 4 2" xfId="27154" xr:uid="{78627DBB-893F-46E0-9C74-594D6BB7788F}"/>
    <cellStyle name="Normal 3 39 4 2 2" xfId="27155" xr:uid="{501DD224-DF4A-4BD6-9ED6-4D0B57312387}"/>
    <cellStyle name="Normal 3 39 4 2 2 2" xfId="27156" xr:uid="{1E50AA45-0345-4A3D-B537-DBD70AAC187D}"/>
    <cellStyle name="Normal 3 39 4 2 3" xfId="27157" xr:uid="{43E639B4-D8EB-4BAC-B5E4-6981F8276F1D}"/>
    <cellStyle name="Normal 3 39 4 3" xfId="27158" xr:uid="{23E6910F-E156-42B3-8C05-F085045B9093}"/>
    <cellStyle name="Normal 3 39 4 3 2" xfId="27159" xr:uid="{F475C02D-6786-45F4-829F-11A4D3D5B1C6}"/>
    <cellStyle name="Normal 3 39 4 3 2 2" xfId="27160" xr:uid="{BA2ACC40-6639-4CAE-A8B1-9384FB963AFB}"/>
    <cellStyle name="Normal 3 39 4 3 3" xfId="27161" xr:uid="{7073DF15-C05C-43B4-80B7-4349DC169893}"/>
    <cellStyle name="Normal 3 39 4 4" xfId="27162" xr:uid="{ED7ED5A9-5E4F-4646-982B-D119F4ED9306}"/>
    <cellStyle name="Normal 3 39 4 4 2" xfId="27163" xr:uid="{A9C4CB92-384F-4333-935C-38D5BF2873E8}"/>
    <cellStyle name="Normal 3 39 4 5" xfId="27164" xr:uid="{A5B68CF0-F707-4C9E-954F-3548F63AF20F}"/>
    <cellStyle name="Normal 3 39 5" xfId="27165" xr:uid="{0659B032-E6FB-4F74-8384-2DE608438B73}"/>
    <cellStyle name="Normal 3 39 5 2" xfId="27166" xr:uid="{94AD0AC2-5522-4B30-8E06-2227D1342ACD}"/>
    <cellStyle name="Normal 3 39 5 2 2" xfId="27167" xr:uid="{E45D000F-B14F-4BCC-93E1-B5DE588F3CB7}"/>
    <cellStyle name="Normal 3 39 5 2 2 2" xfId="27168" xr:uid="{71668277-9B41-4EBE-9F96-4732E9114FBE}"/>
    <cellStyle name="Normal 3 39 5 2 3" xfId="27169" xr:uid="{26B2C60B-1F43-4814-9B58-AA60331BD086}"/>
    <cellStyle name="Normal 3 39 5 3" xfId="27170" xr:uid="{6CB4F0ED-8C99-44D9-BFDC-5979624E41ED}"/>
    <cellStyle name="Normal 3 39 5 3 2" xfId="27171" xr:uid="{0F88F371-6119-449B-AE22-CDDC8F2C3DC0}"/>
    <cellStyle name="Normal 3 39 5 3 2 2" xfId="27172" xr:uid="{B5CDEF06-CA6E-4021-87ED-84F248557C45}"/>
    <cellStyle name="Normal 3 39 5 3 3" xfId="27173" xr:uid="{5A10824B-FF7A-4BFC-AC09-BE5BE8A3888E}"/>
    <cellStyle name="Normal 3 39 5 4" xfId="27174" xr:uid="{13B81069-AC05-489D-9717-3E4B9C418578}"/>
    <cellStyle name="Normal 3 39 5 4 2" xfId="27175" xr:uid="{89E1ED2A-DA9B-4B03-A9C8-C366FFEAA818}"/>
    <cellStyle name="Normal 3 39 5 5" xfId="27176" xr:uid="{FC19ED76-FB6C-4BED-90C8-671BB5FAEB68}"/>
    <cellStyle name="Normal 3 39 6" xfId="27177" xr:uid="{C350B2CC-EF36-4035-A8F5-F8E4AC3D7482}"/>
    <cellStyle name="Normal 3 39 6 2" xfId="27178" xr:uid="{5772747D-2812-4010-A871-957C20AAECEA}"/>
    <cellStyle name="Normal 3 39 6 2 2" xfId="27179" xr:uid="{F9D11A4B-1B60-431E-98EC-3551D5A11160}"/>
    <cellStyle name="Normal 3 39 6 3" xfId="27180" xr:uid="{AFD07822-0BD9-4322-BEF7-4CC7DAB9716C}"/>
    <cellStyle name="Normal 3 39 7" xfId="27181" xr:uid="{153A0A57-D5A4-4BD6-A5A2-EA884565F38A}"/>
    <cellStyle name="Normal 3 39 7 2" xfId="27182" xr:uid="{B77A9A09-56F0-429E-8111-9E9F4C895DAB}"/>
    <cellStyle name="Normal 3 39 7 2 2" xfId="27183" xr:uid="{B45B8B6C-DB24-4F7A-9304-8B78EAC31A8D}"/>
    <cellStyle name="Normal 3 39 7 3" xfId="27184" xr:uid="{E3D00076-6ED9-495B-9D43-08F627A94605}"/>
    <cellStyle name="Normal 3 39 8" xfId="27185" xr:uid="{4B13FF4F-03D8-459E-84C5-78664D55F10A}"/>
    <cellStyle name="Normal 3 39 8 2" xfId="27186" xr:uid="{AD7A2051-A624-41B7-BF9A-C00232E6B965}"/>
    <cellStyle name="Normal 3 39 9" xfId="27187" xr:uid="{492C5ADE-8077-4559-B0FF-05982A5FBDB6}"/>
    <cellStyle name="Normal 3 39_05DS" xfId="27188" xr:uid="{26DB2272-F3B3-431B-AF11-1B4B32C21D18}"/>
    <cellStyle name="Normal 3 4" xfId="1489" xr:uid="{86E0BBAE-BACA-4E46-9D8C-CD8E19171F30}"/>
    <cellStyle name="Normal 3 4 10" xfId="27190" xr:uid="{0FB0AD5A-76DF-4A01-90CB-A842EDE626A5}"/>
    <cellStyle name="Normal 3 4 10 2" xfId="27191" xr:uid="{C203BC18-6760-4F6D-BBC7-0DCC0A2A7BD9}"/>
    <cellStyle name="Normal 3 4 10 2 2" xfId="27192" xr:uid="{B3EDF86A-A826-4AA1-BA8E-E8ABD77D7895}"/>
    <cellStyle name="Normal 3 4 10 3" xfId="27193" xr:uid="{93F2731E-1BF6-4B46-91EC-85833FAD5FEB}"/>
    <cellStyle name="Normal 3 4 11" xfId="27194" xr:uid="{5F04F80D-F713-4544-BA88-607C0B3B71FE}"/>
    <cellStyle name="Normal 3 4 11 2" xfId="27195" xr:uid="{38807901-7197-43D6-9463-62681611BA0F}"/>
    <cellStyle name="Normal 3 4 12" xfId="27196" xr:uid="{AE88B87F-FE3A-4142-B804-20D248489C1B}"/>
    <cellStyle name="Normal 3 4 13" xfId="27197" xr:uid="{F42243B7-411D-47B6-A94B-F2DE248BF7B8}"/>
    <cellStyle name="Normal 3 4 14" xfId="49801" xr:uid="{6213DBEF-EEBB-47DB-BD69-E102AE46B3DC}"/>
    <cellStyle name="Normal 3 4 15" xfId="27189" xr:uid="{DD14EBB4-71B6-4ABE-BB2C-A5C6749CE08F}"/>
    <cellStyle name="Normal 3 4 2" xfId="27198" xr:uid="{A75E0D71-63B5-4523-8AE4-61703A6841CF}"/>
    <cellStyle name="Normal 3 4 2 10" xfId="52186" xr:uid="{D282BCAF-FA07-4513-AC6C-9914D6BD55B0}"/>
    <cellStyle name="Normal 3 4 2 11" xfId="52441" xr:uid="{4703B4BA-96DC-4076-A0B9-73E1FAD1228F}"/>
    <cellStyle name="Normal 3 4 2 12" xfId="52689" xr:uid="{7EE2129E-6360-420F-9B0E-F4B54C3A8619}"/>
    <cellStyle name="Normal 3 4 2 13" xfId="53181" xr:uid="{5FE91BC2-7CD6-43FC-BC5B-50CA548270FE}"/>
    <cellStyle name="Normal 3 4 2 2" xfId="27199" xr:uid="{31703D11-90D2-4F1B-8293-D983C43527AA}"/>
    <cellStyle name="Normal 3 4 2 2 2" xfId="27200" xr:uid="{C3D3DA0C-0F91-4F32-A4D9-9387844866B8}"/>
    <cellStyle name="Normal 3 4 2 2 3" xfId="52934" xr:uid="{AA0FF990-00AB-4AFA-A539-71004C5CB5B6}"/>
    <cellStyle name="Normal 3 4 2 2 4" xfId="53423" xr:uid="{D36594D0-C40C-4DBD-A509-DC504CFD52B3}"/>
    <cellStyle name="Normal 3 4 2 3" xfId="27201" xr:uid="{40E74DD9-9054-483C-8909-8EDEFE02EE12}"/>
    <cellStyle name="Normal 3 4 2 4" xfId="49802" xr:uid="{28831003-7C76-4934-867E-405AB4B258EE}"/>
    <cellStyle name="Normal 3 4 2 5" xfId="50789" xr:uid="{2EF1DD0C-124D-4ECA-B594-06451837BA2D}"/>
    <cellStyle name="Normal 3 4 2 6" xfId="51064" xr:uid="{43B0647E-5570-4652-8EB2-577B00725557}"/>
    <cellStyle name="Normal 3 4 2 7" xfId="51398" xr:uid="{8B61E87C-FE39-49D1-8F8C-45361A1ACF85}"/>
    <cellStyle name="Normal 3 4 2 8" xfId="51677" xr:uid="{A73BE5E8-D78B-4F63-96EF-DA3ABBD419C0}"/>
    <cellStyle name="Normal 3 4 2 9" xfId="51933" xr:uid="{6F865869-19B6-4273-95DC-277EC964F88A}"/>
    <cellStyle name="Normal 3 4 3" xfId="27202" xr:uid="{109CFDE6-3039-4774-BB44-424BB0CD78D5}"/>
    <cellStyle name="Normal 3 4 3 2" xfId="27203" xr:uid="{BFD2E2AF-82AB-4B63-9A25-34BA1D8B6BE5}"/>
    <cellStyle name="Normal 3 4 3 3" xfId="27204" xr:uid="{255EE74B-2CC4-4A79-9B9F-68C38C5974A9}"/>
    <cellStyle name="Normal 3 4 3 4" xfId="56143" xr:uid="{76E15D0A-CA66-4F85-87A9-FF89A5F59E09}"/>
    <cellStyle name="Normal 3 4 4" xfId="27205" xr:uid="{FF072CD3-4536-49E6-B7D8-E9D96BF4282E}"/>
    <cellStyle name="Normal 3 4 4 2" xfId="27206" xr:uid="{7BA63A33-A968-4A24-B427-B7BD474ECA91}"/>
    <cellStyle name="Normal 3 4 4 3" xfId="27207" xr:uid="{568A6844-C1AB-4355-81D3-0B3183DB7FE6}"/>
    <cellStyle name="Normal 3 4 4 4" xfId="56461" xr:uid="{72E1C580-F49E-4B0B-8460-E7364F50066E}"/>
    <cellStyle name="Normal 3 4 5" xfId="27208" xr:uid="{02B961C6-D5A5-42E5-A110-60C86CE0AD84}"/>
    <cellStyle name="Normal 3 4 5 2" xfId="27209" xr:uid="{81E6EE25-15C5-4B18-BE08-475B66739D96}"/>
    <cellStyle name="Normal 3 4 5 2 2" xfId="27210" xr:uid="{5D71FAE2-F0D6-45DE-82B5-9CAB33641190}"/>
    <cellStyle name="Normal 3 4 5 2 2 2" xfId="27211" xr:uid="{D4AC19A1-FF51-41E1-8733-40DF79A8CCFF}"/>
    <cellStyle name="Normal 3 4 5 2 2 2 2" xfId="27212" xr:uid="{B0CF292A-AB2E-4455-8963-DC264F6710E6}"/>
    <cellStyle name="Normal 3 4 5 2 2 3" xfId="27213" xr:uid="{BF73BEF0-DEF6-4682-AAA0-A26B74B5A3D2}"/>
    <cellStyle name="Normal 3 4 5 2 3" xfId="27214" xr:uid="{C2A37624-7FAD-460D-902A-EC50E3B2B47C}"/>
    <cellStyle name="Normal 3 4 5 2 3 2" xfId="27215" xr:uid="{6F077456-2268-4ACB-A0E5-D25335B919B4}"/>
    <cellStyle name="Normal 3 4 5 2 3 2 2" xfId="27216" xr:uid="{E45F9CB9-A688-4E4F-A178-4EB4035CB999}"/>
    <cellStyle name="Normal 3 4 5 2 3 3" xfId="27217" xr:uid="{EB35173F-82DE-42D7-936E-DC3339CB3263}"/>
    <cellStyle name="Normal 3 4 5 2 4" xfId="27218" xr:uid="{5CF4E2E1-AA47-4AF2-B488-036CAD6CBF23}"/>
    <cellStyle name="Normal 3 4 5 2 4 2" xfId="27219" xr:uid="{A3238BBB-6819-4BAE-83BB-4B85170576D8}"/>
    <cellStyle name="Normal 3 4 5 2 5" xfId="27220" xr:uid="{9CC95C99-A1C3-45E6-B4B4-B9BF1611970C}"/>
    <cellStyle name="Normal 3 4 5 3" xfId="27221" xr:uid="{B573E7E3-253E-469B-9991-685BDE2A19E7}"/>
    <cellStyle name="Normal 3 4 5 3 2" xfId="27222" xr:uid="{C97A67CC-D443-428A-8C1A-53FDD3116C77}"/>
    <cellStyle name="Normal 3 4 5 3 2 2" xfId="27223" xr:uid="{9CD55BF9-E3CF-4D26-8ACE-2966A3419664}"/>
    <cellStyle name="Normal 3 4 5 3 2 2 2" xfId="27224" xr:uid="{45DA7131-D345-4B94-B754-55AB0EF81567}"/>
    <cellStyle name="Normal 3 4 5 3 2 3" xfId="27225" xr:uid="{F69E3037-C1CD-4B8B-AF3F-9D431A0F4A7F}"/>
    <cellStyle name="Normal 3 4 5 3 3" xfId="27226" xr:uid="{C9EC49BE-BA57-4A6D-8859-9CDDB1566909}"/>
    <cellStyle name="Normal 3 4 5 3 3 2" xfId="27227" xr:uid="{6AAAD36B-4BD3-4A5E-8940-9600BCAAE0FF}"/>
    <cellStyle name="Normal 3 4 5 3 3 2 2" xfId="27228" xr:uid="{52763991-7E10-4FA0-9FBA-461A82093EA2}"/>
    <cellStyle name="Normal 3 4 5 3 3 3" xfId="27229" xr:uid="{644A5C8A-054E-4DA8-A10F-D3D352CBD9D8}"/>
    <cellStyle name="Normal 3 4 5 3 4" xfId="27230" xr:uid="{CFDA97FD-CE4E-49A1-8C9F-5A862AC2AE58}"/>
    <cellStyle name="Normal 3 4 5 3 4 2" xfId="27231" xr:uid="{92B3171F-6F79-4087-A481-20C44E73EE61}"/>
    <cellStyle name="Normal 3 4 5 3 5" xfId="27232" xr:uid="{D6A84F36-180D-409F-BB3A-08232251145D}"/>
    <cellStyle name="Normal 3 4 5 4" xfId="27233" xr:uid="{2CB62771-99E8-42E7-A9B6-8A230B71E8BA}"/>
    <cellStyle name="Normal 3 4 5 4 2" xfId="27234" xr:uid="{10986C80-5F05-4347-83F1-1681F7FDAB4F}"/>
    <cellStyle name="Normal 3 4 5 4 2 2" xfId="27235" xr:uid="{F8BBE658-85A0-4615-AE10-B0C6F075551C}"/>
    <cellStyle name="Normal 3 4 5 4 2 2 2" xfId="27236" xr:uid="{F4F0091E-6FFC-46F3-909A-1AA71436D205}"/>
    <cellStyle name="Normal 3 4 5 4 2 3" xfId="27237" xr:uid="{47D092E7-FD56-43E5-B1EA-05AC4A92E538}"/>
    <cellStyle name="Normal 3 4 5 4 3" xfId="27238" xr:uid="{DEFA0CA7-83B0-4272-BF70-81AC38A467C3}"/>
    <cellStyle name="Normal 3 4 5 4 3 2" xfId="27239" xr:uid="{9B6ECC67-9789-4766-89CB-2ACE7396FDD5}"/>
    <cellStyle name="Normal 3 4 5 4 3 2 2" xfId="27240" xr:uid="{EDC72C5C-C8F2-4C19-9AF1-7FB3C73F9A43}"/>
    <cellStyle name="Normal 3 4 5 4 3 3" xfId="27241" xr:uid="{ACF303A7-9378-46F0-8A4E-BE038A5CB5DA}"/>
    <cellStyle name="Normal 3 4 5 4 4" xfId="27242" xr:uid="{3D29E56F-0F05-4C64-8BF8-BACB20F63A51}"/>
    <cellStyle name="Normal 3 4 5 4 4 2" xfId="27243" xr:uid="{F7551594-B16D-4AAB-8784-4D6C37BD4899}"/>
    <cellStyle name="Normal 3 4 5 4 5" xfId="27244" xr:uid="{8CDF82E0-846F-4ECE-B34E-CDB9246422D3}"/>
    <cellStyle name="Normal 3 4 5 5" xfId="27245" xr:uid="{5A2B28D9-5103-411B-8EA9-507D826A69CB}"/>
    <cellStyle name="Normal 3 4 5 5 2" xfId="27246" xr:uid="{B9782FAF-1818-4D17-8D8D-EDC52AC4BA41}"/>
    <cellStyle name="Normal 3 4 5 5 2 2" xfId="27247" xr:uid="{8BE2F285-37DC-4FE7-81E1-15DA89DFCE98}"/>
    <cellStyle name="Normal 3 4 5 5 3" xfId="27248" xr:uid="{5A84D47B-468B-4D9A-A2AC-5F095AE108D3}"/>
    <cellStyle name="Normal 3 4 5 6" xfId="27249" xr:uid="{B7A486C1-D6F8-454B-A574-AB206C70BBC0}"/>
    <cellStyle name="Normal 3 4 5 6 2" xfId="27250" xr:uid="{933A47C0-97D0-4424-A7A7-91A1D18BFBCC}"/>
    <cellStyle name="Normal 3 4 5 6 2 2" xfId="27251" xr:uid="{B6C63110-57E7-4313-9509-77DD62A89EAC}"/>
    <cellStyle name="Normal 3 4 5 6 3" xfId="27252" xr:uid="{96E7D90A-33FC-474F-8200-C0CE862FCEC1}"/>
    <cellStyle name="Normal 3 4 5 7" xfId="27253" xr:uid="{483E6D69-034C-46CA-A8D6-E48ED7F61D43}"/>
    <cellStyle name="Normal 3 4 5 7 2" xfId="27254" xr:uid="{EA7B662C-F0C4-4158-BD2F-91642AD6B2F9}"/>
    <cellStyle name="Normal 3 4 5 8" xfId="27255" xr:uid="{5EAFB8E0-9725-466D-A8F7-E54AEC643129}"/>
    <cellStyle name="Normal 3 4 5_15NS" xfId="27256" xr:uid="{1EFEEDC9-295F-4CC0-B31F-D2E0458C4E5A}"/>
    <cellStyle name="Normal 3 4 6" xfId="27257" xr:uid="{31166A50-BC6F-4F43-A5B2-FC461F98A1CA}"/>
    <cellStyle name="Normal 3 4 6 2" xfId="27258" xr:uid="{A78C558C-F3D7-4F5B-A2D6-4D727914537F}"/>
    <cellStyle name="Normal 3 4 6 2 2" xfId="27259" xr:uid="{6F62DC2F-2841-4642-8004-39E65BCDDB10}"/>
    <cellStyle name="Normal 3 4 6 2 2 2" xfId="27260" xr:uid="{6695DECA-AEB3-409B-BF5F-72697DF1F1A3}"/>
    <cellStyle name="Normal 3 4 6 2 3" xfId="27261" xr:uid="{1AEC058F-3D4B-4AF4-9522-6B619CA211D4}"/>
    <cellStyle name="Normal 3 4 6 3" xfId="27262" xr:uid="{ADAC9C6F-2210-42C6-82A9-743A34EBEB8F}"/>
    <cellStyle name="Normal 3 4 6 3 2" xfId="27263" xr:uid="{739B577C-4FF3-43E7-96CE-02948565F747}"/>
    <cellStyle name="Normal 3 4 6 3 2 2" xfId="27264" xr:uid="{2ED309DA-DE22-463A-A3FF-625FBE3859FA}"/>
    <cellStyle name="Normal 3 4 6 3 3" xfId="27265" xr:uid="{E2BC7CA7-EE36-49F5-8982-87B1C3016776}"/>
    <cellStyle name="Normal 3 4 6 4" xfId="27266" xr:uid="{65EF491F-FFA5-47E2-8BF2-3975665A01CF}"/>
    <cellStyle name="Normal 3 4 6 4 2" xfId="27267" xr:uid="{6879AC30-85DA-4D77-A20C-BD7C5003F132}"/>
    <cellStyle name="Normal 3 4 6 5" xfId="27268" xr:uid="{160CFAC8-0C95-4655-B2AB-EE95E154A7C7}"/>
    <cellStyle name="Normal 3 4 7" xfId="27269" xr:uid="{9537FFBD-53CB-4EA6-A2AB-7718EB74996E}"/>
    <cellStyle name="Normal 3 4 7 2" xfId="27270" xr:uid="{C64EDB4A-1C82-42D4-9355-7745B52C8FE7}"/>
    <cellStyle name="Normal 3 4 7 2 2" xfId="27271" xr:uid="{1327BB48-DF65-488F-BD97-3B42F03474D8}"/>
    <cellStyle name="Normal 3 4 7 2 2 2" xfId="27272" xr:uid="{62D025DB-57E4-4A67-9D85-634DF58894AC}"/>
    <cellStyle name="Normal 3 4 7 2 3" xfId="27273" xr:uid="{D974A161-B8D9-4D7D-BABE-DDFB0CD3482A}"/>
    <cellStyle name="Normal 3 4 7 3" xfId="27274" xr:uid="{28396966-DEFF-492B-9F7F-C1393E1F5B5E}"/>
    <cellStyle name="Normal 3 4 7 3 2" xfId="27275" xr:uid="{585A1387-2B8B-4CFA-8578-095E197E6771}"/>
    <cellStyle name="Normal 3 4 7 3 2 2" xfId="27276" xr:uid="{A60BDAAC-B140-4B1C-B778-F9B797E40A2D}"/>
    <cellStyle name="Normal 3 4 7 3 3" xfId="27277" xr:uid="{568AA2DA-4028-4E50-A888-5F272F4A1199}"/>
    <cellStyle name="Normal 3 4 7 4" xfId="27278" xr:uid="{6C5E9466-50BB-4762-BF9D-F231D96D3FF1}"/>
    <cellStyle name="Normal 3 4 7 4 2" xfId="27279" xr:uid="{92EA3236-F8C7-417D-B523-1D33939F9319}"/>
    <cellStyle name="Normal 3 4 7 5" xfId="27280" xr:uid="{062EA406-6F0B-4501-8009-2BB11B90EA13}"/>
    <cellStyle name="Normal 3 4 8" xfId="27281" xr:uid="{3144E4C7-821E-422D-8FF5-FCE295CA0F01}"/>
    <cellStyle name="Normal 3 4 8 2" xfId="27282" xr:uid="{7C36AC57-D32C-4D1B-BFE3-1E8B28609BB9}"/>
    <cellStyle name="Normal 3 4 8 2 2" xfId="27283" xr:uid="{EB5510BC-85B9-4CEC-B9CB-9089A0933F07}"/>
    <cellStyle name="Normal 3 4 8 2 2 2" xfId="27284" xr:uid="{C421B9F3-3AB7-463C-84F3-D1F2A5A07F80}"/>
    <cellStyle name="Normal 3 4 8 2 3" xfId="27285" xr:uid="{1A1E4E0F-97F1-4450-A0DF-BC896C709F9E}"/>
    <cellStyle name="Normal 3 4 8 3" xfId="27286" xr:uid="{0B795772-B55E-4A73-B2FA-F7CAB29411CC}"/>
    <cellStyle name="Normal 3 4 8 3 2" xfId="27287" xr:uid="{8944BBEE-3816-421B-8F62-8777F2E941E3}"/>
    <cellStyle name="Normal 3 4 8 3 2 2" xfId="27288" xr:uid="{DBA9C1DF-1D4F-45AD-9111-0E7210A50443}"/>
    <cellStyle name="Normal 3 4 8 3 3" xfId="27289" xr:uid="{A4FD2C42-F7BF-47EB-9FF9-6CE7933C8EC0}"/>
    <cellStyle name="Normal 3 4 8 4" xfId="27290" xr:uid="{AD8F43CD-9046-475D-B89F-50A1878E72F2}"/>
    <cellStyle name="Normal 3 4 8 4 2" xfId="27291" xr:uid="{CC652C85-0F06-4634-963C-EF08F596CF13}"/>
    <cellStyle name="Normal 3 4 8 5" xfId="27292" xr:uid="{A671C369-2C25-4EA2-81EA-EF032E09EDE0}"/>
    <cellStyle name="Normal 3 4 9" xfId="27293" xr:uid="{BC1C5A3F-BE94-416A-9EF0-EDF42D702B3D}"/>
    <cellStyle name="Normal 3 4 9 2" xfId="27294" xr:uid="{26D2E248-B59B-4D31-8FE8-E987CAA16585}"/>
    <cellStyle name="Normal 3 4 9 2 2" xfId="27295" xr:uid="{C45C6DC2-F7D9-4745-B06D-92E9A393AB50}"/>
    <cellStyle name="Normal 3 4 9 3" xfId="27296" xr:uid="{8ADA5F26-9F3C-469F-95AC-5C60CF9EC14D}"/>
    <cellStyle name="Normal 3 4_05DS" xfId="27297" xr:uid="{25E96083-940A-479B-BF11-07C66648375D}"/>
    <cellStyle name="Normal 3 40" xfId="27298" xr:uid="{829B53F1-1D89-475B-9B81-020B06794BA2}"/>
    <cellStyle name="Normal 3 40 2" xfId="27299" xr:uid="{D5DBF25D-754A-4494-B945-4FF039EBCC03}"/>
    <cellStyle name="Normal 3 40 2 2" xfId="27300" xr:uid="{F7A028AC-8757-4314-B555-CBBF846DF038}"/>
    <cellStyle name="Normal 3 40 2 2 2" xfId="27301" xr:uid="{9FEE1103-62C1-4C49-81E8-B5B914B3B82D}"/>
    <cellStyle name="Normal 3 40 2 2 2 2" xfId="27302" xr:uid="{C8CB5930-92D2-41FD-B513-13B8F87E868F}"/>
    <cellStyle name="Normal 3 40 2 2 2 2 2" xfId="27303" xr:uid="{C1F0F763-D072-4004-9B30-048F9B783EAA}"/>
    <cellStyle name="Normal 3 40 2 2 2 3" xfId="27304" xr:uid="{EEAD61B9-677A-4943-B217-9A205B25BF96}"/>
    <cellStyle name="Normal 3 40 2 2 3" xfId="27305" xr:uid="{3F9CF7D5-5D57-40E3-A887-1D091F199B55}"/>
    <cellStyle name="Normal 3 40 2 2 3 2" xfId="27306" xr:uid="{D2EE73B3-00F0-4F64-919A-560522196FC4}"/>
    <cellStyle name="Normal 3 40 2 2 3 2 2" xfId="27307" xr:uid="{47D9BF24-D251-40A2-8762-DFF4503C5474}"/>
    <cellStyle name="Normal 3 40 2 2 3 3" xfId="27308" xr:uid="{58EBACEE-F269-4D76-A3F6-31E72B8CD39E}"/>
    <cellStyle name="Normal 3 40 2 2 4" xfId="27309" xr:uid="{6DA9F246-A6CF-4693-9AC8-9E8F5AEF2510}"/>
    <cellStyle name="Normal 3 40 2 2 4 2" xfId="27310" xr:uid="{2E02A0A8-76D8-476F-AFA3-A46D16E81DA9}"/>
    <cellStyle name="Normal 3 40 2 2 5" xfId="27311" xr:uid="{E237601C-3EE4-468A-9576-2F69A6093480}"/>
    <cellStyle name="Normal 3 40 2 3" xfId="27312" xr:uid="{82AF3721-3250-401E-A466-6837A982B259}"/>
    <cellStyle name="Normal 3 40 2 3 2" xfId="27313" xr:uid="{B1E85CD0-97EF-45B3-A710-86CB6249236A}"/>
    <cellStyle name="Normal 3 40 2 3 2 2" xfId="27314" xr:uid="{D4E26C34-B266-4DDA-AFE7-AF72F8692CEA}"/>
    <cellStyle name="Normal 3 40 2 3 2 2 2" xfId="27315" xr:uid="{784D4FC2-E28F-4545-9663-8EDA3F8F1BE3}"/>
    <cellStyle name="Normal 3 40 2 3 2 3" xfId="27316" xr:uid="{192AF790-6997-4F0E-9F17-AE38A84A730B}"/>
    <cellStyle name="Normal 3 40 2 3 3" xfId="27317" xr:uid="{F418FC3A-7773-4A12-860A-680F29B6784B}"/>
    <cellStyle name="Normal 3 40 2 3 3 2" xfId="27318" xr:uid="{94408303-9D8D-409C-A250-C3E092FD78FE}"/>
    <cellStyle name="Normal 3 40 2 3 3 2 2" xfId="27319" xr:uid="{2052FF39-A06B-408B-AB47-8A55EB85126C}"/>
    <cellStyle name="Normal 3 40 2 3 3 3" xfId="27320" xr:uid="{5EA80765-4D08-4ABE-8F66-1098FAAEFCCD}"/>
    <cellStyle name="Normal 3 40 2 3 4" xfId="27321" xr:uid="{236458D3-7ACA-4A5F-9BD5-B9BEDD747449}"/>
    <cellStyle name="Normal 3 40 2 3 4 2" xfId="27322" xr:uid="{52CEC8A7-F5FD-4281-A912-016F1ECBA2C4}"/>
    <cellStyle name="Normal 3 40 2 3 5" xfId="27323" xr:uid="{C536074F-F3AE-4ABC-A382-6D800953F229}"/>
    <cellStyle name="Normal 3 40 2 4" xfId="27324" xr:uid="{F0DC0C2E-C5EE-4561-AFC7-AE097225CA0D}"/>
    <cellStyle name="Normal 3 40 2 4 2" xfId="27325" xr:uid="{1DD58CC2-097D-4580-B33E-9177A8F6A76D}"/>
    <cellStyle name="Normal 3 40 2 4 2 2" xfId="27326" xr:uid="{1A0B547A-0257-4EDD-9D4B-8729BE6AF44C}"/>
    <cellStyle name="Normal 3 40 2 4 2 2 2" xfId="27327" xr:uid="{58515328-DCB9-4379-8BAD-874A362B70D1}"/>
    <cellStyle name="Normal 3 40 2 4 2 3" xfId="27328" xr:uid="{08D96BF8-5910-4FB3-85B3-7229212AF694}"/>
    <cellStyle name="Normal 3 40 2 4 3" xfId="27329" xr:uid="{10B85C5B-6735-48C4-9E95-F2111A13F553}"/>
    <cellStyle name="Normal 3 40 2 4 3 2" xfId="27330" xr:uid="{7675E86B-4B4E-46E4-A27D-3EEF1EC40E27}"/>
    <cellStyle name="Normal 3 40 2 4 3 2 2" xfId="27331" xr:uid="{A71EA369-A9CD-4779-9CB0-0FAFEDA12395}"/>
    <cellStyle name="Normal 3 40 2 4 3 3" xfId="27332" xr:uid="{7C8FC468-C7C9-43E5-A243-0717BB9C6DC3}"/>
    <cellStyle name="Normal 3 40 2 4 4" xfId="27333" xr:uid="{6CBA37CD-9E8A-4EAA-9497-FC7FFB44607D}"/>
    <cellStyle name="Normal 3 40 2 4 4 2" xfId="27334" xr:uid="{C4912CA5-9E57-487B-801F-5CA11979B7E6}"/>
    <cellStyle name="Normal 3 40 2 4 5" xfId="27335" xr:uid="{FEC41191-D923-4B07-8B16-C9C93C55A990}"/>
    <cellStyle name="Normal 3 40 2 5" xfId="27336" xr:uid="{7FA38B1F-9BB8-4AF3-8345-A8CCD078F957}"/>
    <cellStyle name="Normal 3 40 2 5 2" xfId="27337" xr:uid="{4B9F0F23-6296-44FE-B7AD-E1DDB03F3432}"/>
    <cellStyle name="Normal 3 40 2 5 2 2" xfId="27338" xr:uid="{CD9AFD60-2285-4771-B8B5-346FD256FA9F}"/>
    <cellStyle name="Normal 3 40 2 5 3" xfId="27339" xr:uid="{F712C03A-E674-4D3B-A1D7-B41DB6789916}"/>
    <cellStyle name="Normal 3 40 2 6" xfId="27340" xr:uid="{1A282E77-D9DC-4C79-91DF-B77300DBF9E8}"/>
    <cellStyle name="Normal 3 40 2 6 2" xfId="27341" xr:uid="{614419C6-0B07-4415-BD01-B89B353093FE}"/>
    <cellStyle name="Normal 3 40 2 6 2 2" xfId="27342" xr:uid="{2961A442-B0FF-47BD-99D8-139A8FBD4F49}"/>
    <cellStyle name="Normal 3 40 2 6 3" xfId="27343" xr:uid="{40B92409-0AA4-4267-9800-9ECD96928A6A}"/>
    <cellStyle name="Normal 3 40 2 7" xfId="27344" xr:uid="{F0B0520D-AD72-4573-A781-A91AD12887C7}"/>
    <cellStyle name="Normal 3 40 2 7 2" xfId="27345" xr:uid="{C9030A17-B432-48CB-9419-083179CD0C39}"/>
    <cellStyle name="Normal 3 40 2 8" xfId="27346" xr:uid="{7656EC2E-40E7-4B39-B94E-3C624CBA7CE2}"/>
    <cellStyle name="Normal 3 40 2_15NS" xfId="27347" xr:uid="{37E52F2A-E466-438F-AD62-BF863265D3E7}"/>
    <cellStyle name="Normal 3 40 3" xfId="27348" xr:uid="{8A720A21-191A-4E08-A948-63FEDC4E24F5}"/>
    <cellStyle name="Normal 3 40 3 2" xfId="27349" xr:uid="{C7EEB45B-87CD-4CDE-886B-3F82E56781B1}"/>
    <cellStyle name="Normal 3 40 3 2 2" xfId="27350" xr:uid="{5A686322-A33B-495C-92CB-9F65F3B4FEB8}"/>
    <cellStyle name="Normal 3 40 3 2 2 2" xfId="27351" xr:uid="{8E1EC676-F70D-488E-B38E-765F8755C84E}"/>
    <cellStyle name="Normal 3 40 3 2 3" xfId="27352" xr:uid="{17677244-B221-49D2-AC52-7A504910E570}"/>
    <cellStyle name="Normal 3 40 3 3" xfId="27353" xr:uid="{B8E183BE-78F2-4613-89FB-647FF5D423F9}"/>
    <cellStyle name="Normal 3 40 3 3 2" xfId="27354" xr:uid="{19C820C3-EC0E-46D3-B32C-2E56DB6B6B15}"/>
    <cellStyle name="Normal 3 40 3 3 2 2" xfId="27355" xr:uid="{656798FE-C74F-4AC2-BAFA-54E21E8BD7D8}"/>
    <cellStyle name="Normal 3 40 3 3 3" xfId="27356" xr:uid="{36932A62-A937-41B3-B122-EBC09D7CF05E}"/>
    <cellStyle name="Normal 3 40 3 4" xfId="27357" xr:uid="{E6F7E23C-356B-4594-B91C-3B2FD24DCA5F}"/>
    <cellStyle name="Normal 3 40 3 4 2" xfId="27358" xr:uid="{198F5E76-0A25-4673-B51B-E4FD061CFD3B}"/>
    <cellStyle name="Normal 3 40 3 5" xfId="27359" xr:uid="{E5B0D690-5DCE-4E7D-B173-2C15E517A22C}"/>
    <cellStyle name="Normal 3 40 4" xfId="27360" xr:uid="{FA148FFD-8B86-47A3-957B-1E1A2851A1D9}"/>
    <cellStyle name="Normal 3 40 4 2" xfId="27361" xr:uid="{53EF9AAC-0F51-4595-B49E-0D70A1E42D4D}"/>
    <cellStyle name="Normal 3 40 4 2 2" xfId="27362" xr:uid="{3A84D443-DEED-4BB6-BADA-A319357FFCEC}"/>
    <cellStyle name="Normal 3 40 4 2 2 2" xfId="27363" xr:uid="{E1AEC428-2D23-40EB-B8D1-5E61A65B27C1}"/>
    <cellStyle name="Normal 3 40 4 2 3" xfId="27364" xr:uid="{04DDBD9B-FBD5-44BE-B6D4-3E2A4227F6E0}"/>
    <cellStyle name="Normal 3 40 4 3" xfId="27365" xr:uid="{D5DC1F5B-EB05-44CE-93DC-ED13B5DD7FD8}"/>
    <cellStyle name="Normal 3 40 4 3 2" xfId="27366" xr:uid="{DFC89A2A-B9A9-4A39-9349-04A6043AF660}"/>
    <cellStyle name="Normal 3 40 4 3 2 2" xfId="27367" xr:uid="{F2F44E1C-FCF0-454D-AC28-496A52F2226D}"/>
    <cellStyle name="Normal 3 40 4 3 3" xfId="27368" xr:uid="{0EB8116F-1AA8-4B56-843E-036ABDF82D5B}"/>
    <cellStyle name="Normal 3 40 4 4" xfId="27369" xr:uid="{EF109C28-EF0A-47D2-B05F-3BC80F98B217}"/>
    <cellStyle name="Normal 3 40 4 4 2" xfId="27370" xr:uid="{CF6D67DA-3389-46B0-9F60-D5CA05669F15}"/>
    <cellStyle name="Normal 3 40 4 5" xfId="27371" xr:uid="{C0A9C92B-463A-41DA-84F8-0CC8F2A68F1F}"/>
    <cellStyle name="Normal 3 40 5" xfId="27372" xr:uid="{D5B4330B-1EB9-40AB-BC15-6A29DDCBA6D2}"/>
    <cellStyle name="Normal 3 40 5 2" xfId="27373" xr:uid="{5CDC3DEA-DB8A-42BB-BA7D-887E7A314C94}"/>
    <cellStyle name="Normal 3 40 5 2 2" xfId="27374" xr:uid="{83E57527-05F4-44EB-A83B-0CE73EE1593A}"/>
    <cellStyle name="Normal 3 40 5 2 2 2" xfId="27375" xr:uid="{51D0AFFC-FBB6-437D-A7B4-C717AB2F2B22}"/>
    <cellStyle name="Normal 3 40 5 2 3" xfId="27376" xr:uid="{2E812024-E3E5-4C76-A14D-05FA9F44BADB}"/>
    <cellStyle name="Normal 3 40 5 3" xfId="27377" xr:uid="{50A44E06-CB68-4623-A857-D42C31A78D4A}"/>
    <cellStyle name="Normal 3 40 5 3 2" xfId="27378" xr:uid="{6C5E2925-A012-4737-892F-56AA1CFC6CE7}"/>
    <cellStyle name="Normal 3 40 5 3 2 2" xfId="27379" xr:uid="{B81ADD9B-4B80-45D6-8386-0CA4A216AD5E}"/>
    <cellStyle name="Normal 3 40 5 3 3" xfId="27380" xr:uid="{C5E58B26-8F8E-48B6-BD0B-874A8ED1CB90}"/>
    <cellStyle name="Normal 3 40 5 4" xfId="27381" xr:uid="{5A97583F-BFD0-4D3F-8775-6A715B2489CD}"/>
    <cellStyle name="Normal 3 40 5 4 2" xfId="27382" xr:uid="{F492FE32-F59D-48AD-AEAB-F0F499D52ABD}"/>
    <cellStyle name="Normal 3 40 5 5" xfId="27383" xr:uid="{64A04686-9F44-44AF-B099-804FDFFD6B66}"/>
    <cellStyle name="Normal 3 40 6" xfId="27384" xr:uid="{539A523E-902E-4E87-973C-A5D9CD40E560}"/>
    <cellStyle name="Normal 3 40 6 2" xfId="27385" xr:uid="{19972BB9-48A0-43E3-A3F5-0921E570D79D}"/>
    <cellStyle name="Normal 3 40 6 2 2" xfId="27386" xr:uid="{6DA0E1A9-09F9-4E69-892A-6DC2FE527B26}"/>
    <cellStyle name="Normal 3 40 6 3" xfId="27387" xr:uid="{2A1AD8E2-5B5B-41CB-B1DF-CB2186B926AC}"/>
    <cellStyle name="Normal 3 40 7" xfId="27388" xr:uid="{4DAE6566-CCC2-4A4A-BE86-79F6FA2EF9A5}"/>
    <cellStyle name="Normal 3 40 7 2" xfId="27389" xr:uid="{D0D0288E-E211-41A8-A9B3-622331AF7E56}"/>
    <cellStyle name="Normal 3 40 7 2 2" xfId="27390" xr:uid="{E6E03E56-F9D9-40A9-9A00-5CFEE7BC0736}"/>
    <cellStyle name="Normal 3 40 7 3" xfId="27391" xr:uid="{70E38BB7-C155-4B9A-BD47-099D65F97E0B}"/>
    <cellStyle name="Normal 3 40 8" xfId="27392" xr:uid="{A66DC0DB-3FB6-44EA-85E8-2D1E0ABC52B3}"/>
    <cellStyle name="Normal 3 40 8 2" xfId="27393" xr:uid="{5109C3AB-886B-43AA-8176-9409686E2A0B}"/>
    <cellStyle name="Normal 3 40 9" xfId="27394" xr:uid="{B674C60A-7856-4797-98B2-F47CB703C7A2}"/>
    <cellStyle name="Normal 3 40_05DS" xfId="27395" xr:uid="{1911690F-3DB5-4924-BF98-98CA95D2A712}"/>
    <cellStyle name="Normal 3 41" xfId="27396" xr:uid="{1EBAE85F-D3F3-492B-9AF4-8907DDB9D005}"/>
    <cellStyle name="Normal 3 41 2" xfId="27397" xr:uid="{2DC6D9D6-829D-4377-A842-D59052271D4A}"/>
    <cellStyle name="Normal 3 41 2 2" xfId="27398" xr:uid="{BB1496A3-77FA-4926-83FE-1BF52432D259}"/>
    <cellStyle name="Normal 3 41 2 2 2" xfId="27399" xr:uid="{EE1E8B28-DB51-4038-B3D3-F03559680D18}"/>
    <cellStyle name="Normal 3 41 2 2 2 2" xfId="27400" xr:uid="{2172EA5B-F60F-467B-B391-0DD1ABDA2DFD}"/>
    <cellStyle name="Normal 3 41 2 2 2 2 2" xfId="27401" xr:uid="{B852CED1-1853-406B-ABD3-CCB70740E03F}"/>
    <cellStyle name="Normal 3 41 2 2 2 3" xfId="27402" xr:uid="{99040B8F-BE32-46B0-8CEC-4C10B0F62D6F}"/>
    <cellStyle name="Normal 3 41 2 2 3" xfId="27403" xr:uid="{53DAF011-52FE-42D0-B5B5-FE7744FB79F4}"/>
    <cellStyle name="Normal 3 41 2 2 3 2" xfId="27404" xr:uid="{63C2B819-F35E-4DC9-A8FB-422AF74BFB23}"/>
    <cellStyle name="Normal 3 41 2 2 3 2 2" xfId="27405" xr:uid="{3727686F-6A48-4834-8B25-E1D2712EC8FD}"/>
    <cellStyle name="Normal 3 41 2 2 3 3" xfId="27406" xr:uid="{BEA50FA0-70F0-4468-83CF-E5F2CD796498}"/>
    <cellStyle name="Normal 3 41 2 2 4" xfId="27407" xr:uid="{A1642F06-37D8-451D-8361-59E3F0B77B4B}"/>
    <cellStyle name="Normal 3 41 2 2 4 2" xfId="27408" xr:uid="{784DE37D-42DF-422D-9B31-B1187A6EB579}"/>
    <cellStyle name="Normal 3 41 2 2 5" xfId="27409" xr:uid="{4C880134-0350-4F9B-AE65-560F6C8DA78D}"/>
    <cellStyle name="Normal 3 41 2 3" xfId="27410" xr:uid="{65FCCC68-82D1-49C7-8D59-9C51A0CE201F}"/>
    <cellStyle name="Normal 3 41 2 3 2" xfId="27411" xr:uid="{7DC808FF-FE58-4AF8-BDF7-C016D9670AEF}"/>
    <cellStyle name="Normal 3 41 2 3 2 2" xfId="27412" xr:uid="{1D58100F-E687-44B0-AEB4-19CFB2085315}"/>
    <cellStyle name="Normal 3 41 2 3 2 2 2" xfId="27413" xr:uid="{566109E1-42A6-459F-AE1A-55612E5D95DC}"/>
    <cellStyle name="Normal 3 41 2 3 2 3" xfId="27414" xr:uid="{6E050AC9-FD3D-4917-B6BB-36EAEAB6A4F1}"/>
    <cellStyle name="Normal 3 41 2 3 3" xfId="27415" xr:uid="{7567C998-3294-4973-A884-48E83BC4D8C3}"/>
    <cellStyle name="Normal 3 41 2 3 3 2" xfId="27416" xr:uid="{76CC3643-F93D-4FAF-ACE1-796D6CBEF5FC}"/>
    <cellStyle name="Normal 3 41 2 3 3 2 2" xfId="27417" xr:uid="{7FBADE14-9627-456A-B7D1-FD1A1C7CCA26}"/>
    <cellStyle name="Normal 3 41 2 3 3 3" xfId="27418" xr:uid="{D06EB7B2-BB54-4274-AF75-C31D1B5868FC}"/>
    <cellStyle name="Normal 3 41 2 3 4" xfId="27419" xr:uid="{4DE6B9F0-B600-41AA-9D75-4A5FB6972D8E}"/>
    <cellStyle name="Normal 3 41 2 3 4 2" xfId="27420" xr:uid="{3274070C-F285-4824-8B8C-0957083DDA5C}"/>
    <cellStyle name="Normal 3 41 2 3 5" xfId="27421" xr:uid="{55AF093C-7853-4F89-A8A1-C326DFFF14A7}"/>
    <cellStyle name="Normal 3 41 2 4" xfId="27422" xr:uid="{CCA45D6A-5941-45C3-A8CB-DA265DAEE839}"/>
    <cellStyle name="Normal 3 41 2 4 2" xfId="27423" xr:uid="{633CA6A6-97AE-41DA-A398-3D66561F129D}"/>
    <cellStyle name="Normal 3 41 2 4 2 2" xfId="27424" xr:uid="{83B86FE5-78E1-430C-B103-028094F3F1B1}"/>
    <cellStyle name="Normal 3 41 2 4 2 2 2" xfId="27425" xr:uid="{DF3E6C80-5D99-4433-B67C-005D0AC1BFCD}"/>
    <cellStyle name="Normal 3 41 2 4 2 3" xfId="27426" xr:uid="{9B2E1AB5-CB43-4F16-9C5F-4C875993C525}"/>
    <cellStyle name="Normal 3 41 2 4 3" xfId="27427" xr:uid="{DAE7B30B-684E-4357-B955-75779D11CCCC}"/>
    <cellStyle name="Normal 3 41 2 4 3 2" xfId="27428" xr:uid="{8AFD2DB4-78CD-4A37-B801-BE6EB5ED6097}"/>
    <cellStyle name="Normal 3 41 2 4 3 2 2" xfId="27429" xr:uid="{294FDCF7-61CD-4E46-8B5D-587CAF36CD44}"/>
    <cellStyle name="Normal 3 41 2 4 3 3" xfId="27430" xr:uid="{FEF661E7-592A-4B19-9A04-BBB626DD0138}"/>
    <cellStyle name="Normal 3 41 2 4 4" xfId="27431" xr:uid="{D749E459-8377-4A9C-9FCD-EF8C4FB24FF0}"/>
    <cellStyle name="Normal 3 41 2 4 4 2" xfId="27432" xr:uid="{02867325-DA6E-49A2-9678-AC583525D874}"/>
    <cellStyle name="Normal 3 41 2 4 5" xfId="27433" xr:uid="{205A64BA-9A71-46D1-8EDD-5B946BAA6514}"/>
    <cellStyle name="Normal 3 41 2 5" xfId="27434" xr:uid="{1181E2A2-EEF9-4A6C-8EA8-3BD5F92106B5}"/>
    <cellStyle name="Normal 3 41 2 5 2" xfId="27435" xr:uid="{75F10628-D954-42ED-A1E0-66E1049C596A}"/>
    <cellStyle name="Normal 3 41 2 5 2 2" xfId="27436" xr:uid="{B363ED51-B56F-4EF8-82FB-FF4F43C089A5}"/>
    <cellStyle name="Normal 3 41 2 5 3" xfId="27437" xr:uid="{1DCAFFFC-BA53-4E97-89FD-18BD5FC656E6}"/>
    <cellStyle name="Normal 3 41 2 6" xfId="27438" xr:uid="{3A1022F6-9D6B-48F2-8A55-1E41580367C1}"/>
    <cellStyle name="Normal 3 41 2 6 2" xfId="27439" xr:uid="{F1A0F459-BE1F-49A0-AE44-2DC29EF784AD}"/>
    <cellStyle name="Normal 3 41 2 6 2 2" xfId="27440" xr:uid="{B8F26B9E-3DA0-4453-8BA6-D1645FAC1A7A}"/>
    <cellStyle name="Normal 3 41 2 6 3" xfId="27441" xr:uid="{BCC27318-2A24-4C4E-B66C-3579B7E7B3FA}"/>
    <cellStyle name="Normal 3 41 2 7" xfId="27442" xr:uid="{8E9221F3-D645-4CA5-BCFA-1354C523615D}"/>
    <cellStyle name="Normal 3 41 2 7 2" xfId="27443" xr:uid="{3FC90E55-7007-46F0-AE3B-78E419B7B645}"/>
    <cellStyle name="Normal 3 41 2 8" xfId="27444" xr:uid="{F7E6DD86-A689-4BF7-B00D-7897DD152C32}"/>
    <cellStyle name="Normal 3 41 2_15NS" xfId="27445" xr:uid="{541F4B3C-6526-4564-8918-38B7EFE89FE4}"/>
    <cellStyle name="Normal 3 41 3" xfId="27446" xr:uid="{DCD174D6-68E2-4488-AA7B-63C2C5407ED1}"/>
    <cellStyle name="Normal 3 41 3 2" xfId="27447" xr:uid="{1CF124A2-080C-4E0D-A5C7-822FC1A69DCB}"/>
    <cellStyle name="Normal 3 41 3 2 2" xfId="27448" xr:uid="{3EF7BA39-E927-4A7A-ACE4-29A8B983F7DD}"/>
    <cellStyle name="Normal 3 41 3 2 2 2" xfId="27449" xr:uid="{B778B671-666A-4077-ABD3-EAC97DE7BFCB}"/>
    <cellStyle name="Normal 3 41 3 2 3" xfId="27450" xr:uid="{18731C16-0D2B-48AD-B83A-AD2B810BB719}"/>
    <cellStyle name="Normal 3 41 3 3" xfId="27451" xr:uid="{C05CEA3A-2B3E-4DD7-B6A9-818839420B0A}"/>
    <cellStyle name="Normal 3 41 3 3 2" xfId="27452" xr:uid="{B6C40109-AEB8-41B7-8419-D50F1878E73D}"/>
    <cellStyle name="Normal 3 41 3 3 2 2" xfId="27453" xr:uid="{FFFB532C-B18C-4ABC-98F7-902B11CEFE94}"/>
    <cellStyle name="Normal 3 41 3 3 3" xfId="27454" xr:uid="{1F79C430-8412-4F3B-AA25-3FE3880E5933}"/>
    <cellStyle name="Normal 3 41 3 4" xfId="27455" xr:uid="{F6B078F4-E0F1-48DF-8D8C-630C4A32145E}"/>
    <cellStyle name="Normal 3 41 3 4 2" xfId="27456" xr:uid="{17FE670F-2FCF-4433-942F-A360FBC8CF0E}"/>
    <cellStyle name="Normal 3 41 3 5" xfId="27457" xr:uid="{94B4CF8B-414E-4497-93D9-4EDD647B019D}"/>
    <cellStyle name="Normal 3 41 4" xfId="27458" xr:uid="{DF25A3BF-9A60-4737-9080-10D78E395ED7}"/>
    <cellStyle name="Normal 3 41 4 2" xfId="27459" xr:uid="{42CF4D20-EC5B-4D1A-AFCE-A54625C3CA7E}"/>
    <cellStyle name="Normal 3 41 4 2 2" xfId="27460" xr:uid="{B1022711-5991-4C5E-BB79-5843684F5A00}"/>
    <cellStyle name="Normal 3 41 4 2 2 2" xfId="27461" xr:uid="{E9BAD71A-A9C9-40F6-9068-F559ACADDAD6}"/>
    <cellStyle name="Normal 3 41 4 2 3" xfId="27462" xr:uid="{CE0BC7E2-B7A9-4AE2-9756-F4B7B88057CD}"/>
    <cellStyle name="Normal 3 41 4 3" xfId="27463" xr:uid="{DC10E36E-45CC-4B47-B5FE-EB105A74199D}"/>
    <cellStyle name="Normal 3 41 4 3 2" xfId="27464" xr:uid="{AE2DAD72-2550-4577-8137-49472AF7304A}"/>
    <cellStyle name="Normal 3 41 4 3 2 2" xfId="27465" xr:uid="{2A04C626-5996-44D8-95DA-1930102FEEDC}"/>
    <cellStyle name="Normal 3 41 4 3 3" xfId="27466" xr:uid="{DCABE264-1629-4E0B-BD16-7D2C7E8DC82A}"/>
    <cellStyle name="Normal 3 41 4 4" xfId="27467" xr:uid="{4A5820AA-1FC7-4B06-9D8E-4707F9A0E5E9}"/>
    <cellStyle name="Normal 3 41 4 4 2" xfId="27468" xr:uid="{4680E4D5-23A4-4E79-9185-5B7A7474FB5F}"/>
    <cellStyle name="Normal 3 41 4 5" xfId="27469" xr:uid="{F3CCF0B2-91BA-4600-AA2F-9F4E0012380A}"/>
    <cellStyle name="Normal 3 41 5" xfId="27470" xr:uid="{8807C8FC-35DC-423F-8D83-6398C0B25851}"/>
    <cellStyle name="Normal 3 41 5 2" xfId="27471" xr:uid="{1B4AD382-863A-4743-BB65-9BD96475C14A}"/>
    <cellStyle name="Normal 3 41 5 2 2" xfId="27472" xr:uid="{F80AA000-D96C-41A8-9B52-22F8950D526C}"/>
    <cellStyle name="Normal 3 41 5 2 2 2" xfId="27473" xr:uid="{A52848D4-682D-4DD0-9304-FEDEB4D3F48E}"/>
    <cellStyle name="Normal 3 41 5 2 3" xfId="27474" xr:uid="{5DCFE15D-7D87-4111-B813-D2693579ECA4}"/>
    <cellStyle name="Normal 3 41 5 3" xfId="27475" xr:uid="{110A5F0D-228C-4294-AD5E-537B9CE479D2}"/>
    <cellStyle name="Normal 3 41 5 3 2" xfId="27476" xr:uid="{185F8530-780F-4103-B763-707511C4507C}"/>
    <cellStyle name="Normal 3 41 5 3 2 2" xfId="27477" xr:uid="{D48DEFD1-2BBA-4747-8CCF-BF58D352A7BD}"/>
    <cellStyle name="Normal 3 41 5 3 3" xfId="27478" xr:uid="{7E310BE4-02A7-449C-8756-5C9016C41884}"/>
    <cellStyle name="Normal 3 41 5 4" xfId="27479" xr:uid="{04BD2D0B-0511-4616-B45F-6B7BD64EB036}"/>
    <cellStyle name="Normal 3 41 5 4 2" xfId="27480" xr:uid="{44EC18EE-F5BF-439F-B8A6-CDE39FAFA541}"/>
    <cellStyle name="Normal 3 41 5 5" xfId="27481" xr:uid="{6078DA39-72F6-4B3D-BF62-C206C38B0E12}"/>
    <cellStyle name="Normal 3 41 6" xfId="27482" xr:uid="{1E8D8444-261D-4EC7-B175-81A3E5936B8F}"/>
    <cellStyle name="Normal 3 41 6 2" xfId="27483" xr:uid="{1DB8A2F5-FF74-4F03-A1A2-91DEB90998F5}"/>
    <cellStyle name="Normal 3 41 6 2 2" xfId="27484" xr:uid="{06938C5F-525D-414C-B542-31D2A577E1CC}"/>
    <cellStyle name="Normal 3 41 6 3" xfId="27485" xr:uid="{31D15740-0728-4BE7-9868-1A248692FCE9}"/>
    <cellStyle name="Normal 3 41 7" xfId="27486" xr:uid="{F13CA32C-634C-466A-B399-042CEEAFE1C5}"/>
    <cellStyle name="Normal 3 41 7 2" xfId="27487" xr:uid="{FFE39CDD-9E3F-4585-B775-158259441D15}"/>
    <cellStyle name="Normal 3 41 7 2 2" xfId="27488" xr:uid="{650E451E-CAC1-458C-BD30-65218A44DD74}"/>
    <cellStyle name="Normal 3 41 7 3" xfId="27489" xr:uid="{246535BE-A2E9-4E91-86E2-AD459E8825E0}"/>
    <cellStyle name="Normal 3 41 8" xfId="27490" xr:uid="{8B78C83F-6A0A-4506-BEC9-67AD8E21727D}"/>
    <cellStyle name="Normal 3 41 8 2" xfId="27491" xr:uid="{B0DE64A8-F57B-4A83-A0D0-F5116FC3D620}"/>
    <cellStyle name="Normal 3 41 9" xfId="27492" xr:uid="{A478DB39-2B34-47F2-9537-8D9C4B8846E4}"/>
    <cellStyle name="Normal 3 41_05DS" xfId="27493" xr:uid="{8C622E60-C723-4EDF-8A8C-E0BD432AC4EF}"/>
    <cellStyle name="Normal 3 42" xfId="27494" xr:uid="{452DBE63-761F-4394-A30A-A7C3992D9083}"/>
    <cellStyle name="Normal 3 42 2" xfId="27495" xr:uid="{CDF298EE-9DE4-4591-AC03-96B7E469C09D}"/>
    <cellStyle name="Normal 3 42 2 2" xfId="27496" xr:uid="{56BFD860-EAD6-4830-BD88-A30D6EC6F99A}"/>
    <cellStyle name="Normal 3 42 2 2 2" xfId="27497" xr:uid="{9244FAF8-3E5D-405F-BAA9-E77545599640}"/>
    <cellStyle name="Normal 3 42 2 2 2 2" xfId="27498" xr:uid="{1DFE9514-B2AC-4C3D-BC76-2EA02F36DB3F}"/>
    <cellStyle name="Normal 3 42 2 2 2 2 2" xfId="27499" xr:uid="{2157D02E-8DC9-43FB-BFE4-76E7F0FE567D}"/>
    <cellStyle name="Normal 3 42 2 2 2 3" xfId="27500" xr:uid="{54B2EE26-6984-43FF-9181-19151A4A81E3}"/>
    <cellStyle name="Normal 3 42 2 2 3" xfId="27501" xr:uid="{A6A23C05-98D7-4681-8A98-6C62DFE31A2C}"/>
    <cellStyle name="Normal 3 42 2 2 3 2" xfId="27502" xr:uid="{301D3BC0-561F-4C86-9EAD-D17A8DC61927}"/>
    <cellStyle name="Normal 3 42 2 2 3 2 2" xfId="27503" xr:uid="{49033E07-8621-4B8A-9242-C9CD2B4937EB}"/>
    <cellStyle name="Normal 3 42 2 2 3 3" xfId="27504" xr:uid="{F74BEA55-FF7D-4551-9847-424FE4E050FC}"/>
    <cellStyle name="Normal 3 42 2 2 4" xfId="27505" xr:uid="{C09D90A2-5FA5-422A-B01B-502F851DF063}"/>
    <cellStyle name="Normal 3 42 2 2 4 2" xfId="27506" xr:uid="{94C935CA-8D90-42A9-B05D-731C3F7E4752}"/>
    <cellStyle name="Normal 3 42 2 2 5" xfId="27507" xr:uid="{895115E3-68BD-4545-ACD2-D2AEFAD40B6A}"/>
    <cellStyle name="Normal 3 42 2 3" xfId="27508" xr:uid="{6A798971-6563-4135-A263-2288C6A7DF73}"/>
    <cellStyle name="Normal 3 42 2 3 2" xfId="27509" xr:uid="{D7F24BD5-ECBE-4463-992F-7B74CD1FBBFD}"/>
    <cellStyle name="Normal 3 42 2 3 2 2" xfId="27510" xr:uid="{D6CD3C7F-315B-43B1-AAED-581864ABA691}"/>
    <cellStyle name="Normal 3 42 2 3 2 2 2" xfId="27511" xr:uid="{5F06E208-99D2-4869-BDE9-A8FD9C1208ED}"/>
    <cellStyle name="Normal 3 42 2 3 2 3" xfId="27512" xr:uid="{3204EDD2-FAE5-4B88-8453-F741E689ABD7}"/>
    <cellStyle name="Normal 3 42 2 3 3" xfId="27513" xr:uid="{4C78A606-5E26-4E8B-9CB5-D22C037AA66A}"/>
    <cellStyle name="Normal 3 42 2 3 3 2" xfId="27514" xr:uid="{E1F5734A-2D48-4D8F-B2DC-212A464735A2}"/>
    <cellStyle name="Normal 3 42 2 3 3 2 2" xfId="27515" xr:uid="{04A69079-C1EF-4C06-AB36-3FDA159FE75F}"/>
    <cellStyle name="Normal 3 42 2 3 3 3" xfId="27516" xr:uid="{7784A339-724A-4F4F-9CE4-9FA2A22483F0}"/>
    <cellStyle name="Normal 3 42 2 3 4" xfId="27517" xr:uid="{516AC3FD-2CAB-403D-BA21-70CFA89018DF}"/>
    <cellStyle name="Normal 3 42 2 3 4 2" xfId="27518" xr:uid="{A0D04453-B5C0-4273-9017-411B811C6CB3}"/>
    <cellStyle name="Normal 3 42 2 3 5" xfId="27519" xr:uid="{E4414E3A-482C-44AB-B3C3-A9BAD4BA4687}"/>
    <cellStyle name="Normal 3 42 2 4" xfId="27520" xr:uid="{480D70E7-A37D-45E1-A9A7-270D29988964}"/>
    <cellStyle name="Normal 3 42 2 4 2" xfId="27521" xr:uid="{0FFCB243-38A9-40CF-B5E4-B1E360FA8A7D}"/>
    <cellStyle name="Normal 3 42 2 4 2 2" xfId="27522" xr:uid="{03FFA66D-C918-4339-8823-8C6BBB0BE311}"/>
    <cellStyle name="Normal 3 42 2 4 2 2 2" xfId="27523" xr:uid="{DBC3BAC3-5C66-4994-8C60-B16C8BD65D42}"/>
    <cellStyle name="Normal 3 42 2 4 2 3" xfId="27524" xr:uid="{1536E86A-99A1-434F-8AD6-1FFE72FB0D44}"/>
    <cellStyle name="Normal 3 42 2 4 3" xfId="27525" xr:uid="{58D709F8-8E9D-4D63-AF09-577AC93509F1}"/>
    <cellStyle name="Normal 3 42 2 4 3 2" xfId="27526" xr:uid="{A48AC5C6-D5B6-4141-9A5B-72517ECB626F}"/>
    <cellStyle name="Normal 3 42 2 4 3 2 2" xfId="27527" xr:uid="{2E1C5BF3-F458-4E19-A60B-A9B9BD17D0C3}"/>
    <cellStyle name="Normal 3 42 2 4 3 3" xfId="27528" xr:uid="{B88A5921-94A5-4709-9479-8B692AC13E53}"/>
    <cellStyle name="Normal 3 42 2 4 4" xfId="27529" xr:uid="{52534180-1F61-4B06-9DDA-CD34F517A8F1}"/>
    <cellStyle name="Normal 3 42 2 4 4 2" xfId="27530" xr:uid="{4732F7E4-6155-440F-8660-296F7F9BB8AD}"/>
    <cellStyle name="Normal 3 42 2 4 5" xfId="27531" xr:uid="{ED00E766-2661-49AC-AF3C-32DF87850ECE}"/>
    <cellStyle name="Normal 3 42 2 5" xfId="27532" xr:uid="{38FEE8C3-5E7D-41B1-9AE6-E832DE47DB9B}"/>
    <cellStyle name="Normal 3 42 2 5 2" xfId="27533" xr:uid="{CC9509D8-D257-44E3-824C-3188E7F13987}"/>
    <cellStyle name="Normal 3 42 2 5 2 2" xfId="27534" xr:uid="{CFEDEC38-E947-4D7F-8F5F-4B349BDA3075}"/>
    <cellStyle name="Normal 3 42 2 5 3" xfId="27535" xr:uid="{B2DB2155-B7AF-48A9-89A3-6896EFFDF5E2}"/>
    <cellStyle name="Normal 3 42 2 6" xfId="27536" xr:uid="{81544FA6-43C1-4A70-9673-16A34F394C21}"/>
    <cellStyle name="Normal 3 42 2 6 2" xfId="27537" xr:uid="{96E4C3DC-48B6-4EDC-9BAA-01AE35A9F8F2}"/>
    <cellStyle name="Normal 3 42 2 6 2 2" xfId="27538" xr:uid="{9407CC10-18FD-400F-9AEA-D5F2B5D2F315}"/>
    <cellStyle name="Normal 3 42 2 6 3" xfId="27539" xr:uid="{8ECC85A9-D6C7-4FF0-BC59-713022004C7E}"/>
    <cellStyle name="Normal 3 42 2 7" xfId="27540" xr:uid="{0AEF9D43-DEE5-4DF0-9914-B2041D391F1C}"/>
    <cellStyle name="Normal 3 42 2 7 2" xfId="27541" xr:uid="{22A3403A-AAE5-406D-A30D-CEDB77223D31}"/>
    <cellStyle name="Normal 3 42 2 8" xfId="27542" xr:uid="{DF2B52DE-5DEB-44C7-8A35-82668714F47B}"/>
    <cellStyle name="Normal 3 42 2_15NS" xfId="27543" xr:uid="{656411BF-99D4-4882-B781-2A0B774E34D3}"/>
    <cellStyle name="Normal 3 42 3" xfId="27544" xr:uid="{CE45597F-18CD-4F2D-B38C-3960435DED90}"/>
    <cellStyle name="Normal 3 42 3 2" xfId="27545" xr:uid="{F9F554A7-6878-482A-914D-6ECB8206354E}"/>
    <cellStyle name="Normal 3 42 3 2 2" xfId="27546" xr:uid="{66EB655A-8641-4E7F-8592-71C906B627B3}"/>
    <cellStyle name="Normal 3 42 3 2 2 2" xfId="27547" xr:uid="{A0435026-4798-41D9-9C30-69E71DF55136}"/>
    <cellStyle name="Normal 3 42 3 2 3" xfId="27548" xr:uid="{6A6A9580-31C0-4F96-8FCB-0FDDAC1768C3}"/>
    <cellStyle name="Normal 3 42 3 3" xfId="27549" xr:uid="{7E0C72C6-1B0B-4097-A49C-0069B2DA401C}"/>
    <cellStyle name="Normal 3 42 3 3 2" xfId="27550" xr:uid="{A6C499B8-6C17-4E84-8915-2BA1EB1F8588}"/>
    <cellStyle name="Normal 3 42 3 3 2 2" xfId="27551" xr:uid="{2C67A132-8E4D-426E-9C53-E73C105701A1}"/>
    <cellStyle name="Normal 3 42 3 3 3" xfId="27552" xr:uid="{2036A996-269A-4800-B843-7CC5EE31765A}"/>
    <cellStyle name="Normal 3 42 3 4" xfId="27553" xr:uid="{F8A68DE4-06ED-4ADB-A93F-8464D5A19A95}"/>
    <cellStyle name="Normal 3 42 3 4 2" xfId="27554" xr:uid="{D0DB61EB-1081-4606-9477-557421A88D48}"/>
    <cellStyle name="Normal 3 42 3 5" xfId="27555" xr:uid="{232E3102-4FD5-4481-BA6B-EC2404FAB423}"/>
    <cellStyle name="Normal 3 42 4" xfId="27556" xr:uid="{EE4B2798-2CD1-4864-8980-F6F163966443}"/>
    <cellStyle name="Normal 3 42 4 2" xfId="27557" xr:uid="{E1395E0A-81A6-42A5-BBB3-724E3BDC1F18}"/>
    <cellStyle name="Normal 3 42 4 2 2" xfId="27558" xr:uid="{102C20EF-ABF6-4E70-AF83-38C18C878CCD}"/>
    <cellStyle name="Normal 3 42 4 2 2 2" xfId="27559" xr:uid="{A5F49867-41CF-4970-823A-7119B7A6BD6E}"/>
    <cellStyle name="Normal 3 42 4 2 3" xfId="27560" xr:uid="{425AFD0D-124C-4E28-8273-E5CF42C13F7E}"/>
    <cellStyle name="Normal 3 42 4 3" xfId="27561" xr:uid="{E9EA4A00-3096-467A-8C85-FF1D50614EA0}"/>
    <cellStyle name="Normal 3 42 4 3 2" xfId="27562" xr:uid="{79608614-E45D-4C5D-8D35-82032A294D53}"/>
    <cellStyle name="Normal 3 42 4 3 2 2" xfId="27563" xr:uid="{0D1674D0-276B-4656-8EC9-4236B110100A}"/>
    <cellStyle name="Normal 3 42 4 3 3" xfId="27564" xr:uid="{F8366426-0FD9-4D7D-8201-01623EA07408}"/>
    <cellStyle name="Normal 3 42 4 4" xfId="27565" xr:uid="{4DD13619-B1E2-4DA6-92C3-E6F7D6B29820}"/>
    <cellStyle name="Normal 3 42 4 4 2" xfId="27566" xr:uid="{2673F60A-0357-481D-A01E-D19A3B4D1826}"/>
    <cellStyle name="Normal 3 42 4 5" xfId="27567" xr:uid="{A2F6D81B-941C-4783-9177-3FBEE6F24FCE}"/>
    <cellStyle name="Normal 3 42 5" xfId="27568" xr:uid="{49BA4FF7-A7B7-4F01-950B-3146DFB494E7}"/>
    <cellStyle name="Normal 3 42 5 2" xfId="27569" xr:uid="{7DEB408F-81BF-4540-B7C4-79AD0EDFF725}"/>
    <cellStyle name="Normal 3 42 5 2 2" xfId="27570" xr:uid="{D1E60692-32F3-4295-BBEA-926FB0E1A255}"/>
    <cellStyle name="Normal 3 42 5 2 2 2" xfId="27571" xr:uid="{899E0B7E-D900-4364-9F05-5D6CDC436822}"/>
    <cellStyle name="Normal 3 42 5 2 3" xfId="27572" xr:uid="{D01D7ACE-5C78-4024-AF71-49D12AABD2E0}"/>
    <cellStyle name="Normal 3 42 5 3" xfId="27573" xr:uid="{556D0D80-5EA0-471D-8628-B8CC7A32B474}"/>
    <cellStyle name="Normal 3 42 5 3 2" xfId="27574" xr:uid="{2D3BD267-A12B-4F68-8CE2-331A40DAB2EC}"/>
    <cellStyle name="Normal 3 42 5 3 2 2" xfId="27575" xr:uid="{6B9A3D6E-FCEB-43FE-800F-EEC4EC6E4ACF}"/>
    <cellStyle name="Normal 3 42 5 3 3" xfId="27576" xr:uid="{F732F596-0880-415F-875F-BFA9ED4E19F9}"/>
    <cellStyle name="Normal 3 42 5 4" xfId="27577" xr:uid="{60444948-B7F4-4890-B6BF-93302527F6F2}"/>
    <cellStyle name="Normal 3 42 5 4 2" xfId="27578" xr:uid="{E8106755-3AB0-41C1-B5AC-7D493AF4AA0D}"/>
    <cellStyle name="Normal 3 42 5 5" xfId="27579" xr:uid="{759CCC26-1987-4762-A923-27FCF75EF349}"/>
    <cellStyle name="Normal 3 42 6" xfId="27580" xr:uid="{D8A37EE5-494D-4701-A951-C7E6F73E0276}"/>
    <cellStyle name="Normal 3 42 6 2" xfId="27581" xr:uid="{AA5824C0-39CF-452B-981F-44E5D3406AF8}"/>
    <cellStyle name="Normal 3 42 6 2 2" xfId="27582" xr:uid="{ADC281EE-8FE8-4388-951F-EE649D735845}"/>
    <cellStyle name="Normal 3 42 6 3" xfId="27583" xr:uid="{6E3E5D95-E33F-409A-8E0B-0C605D29AE9C}"/>
    <cellStyle name="Normal 3 42 7" xfId="27584" xr:uid="{3E685CF8-0EFA-4DF8-AAC9-3FD78BF7C6A4}"/>
    <cellStyle name="Normal 3 42 7 2" xfId="27585" xr:uid="{77F0728A-493D-46E0-8C6F-D5B08D27F7C6}"/>
    <cellStyle name="Normal 3 42 7 2 2" xfId="27586" xr:uid="{10874420-0914-4B98-B84B-2CFC32243EAF}"/>
    <cellStyle name="Normal 3 42 7 3" xfId="27587" xr:uid="{A21FFA53-3872-4CED-9130-0A232B19C1AB}"/>
    <cellStyle name="Normal 3 42 8" xfId="27588" xr:uid="{BCAD9CD1-8FC4-4F3B-B437-A31507E718FE}"/>
    <cellStyle name="Normal 3 42 8 2" xfId="27589" xr:uid="{4CACF8A9-5260-4CE4-95E6-38FB84C195FE}"/>
    <cellStyle name="Normal 3 42 9" xfId="27590" xr:uid="{94BE164C-B9D9-4E9B-B61D-2D0F4295D30F}"/>
    <cellStyle name="Normal 3 42_05DS" xfId="27591" xr:uid="{156688A2-BFD3-4558-A7C8-087383C11995}"/>
    <cellStyle name="Normal 3 43" xfId="27592" xr:uid="{3975FEF0-E447-4A1B-9389-121823E4C058}"/>
    <cellStyle name="Normal 3 43 2" xfId="27593" xr:uid="{8214032C-6172-4D29-B17F-357951A52B2F}"/>
    <cellStyle name="Normal 3 43 2 2" xfId="27594" xr:uid="{44C694FC-256C-4217-A64B-4AA99439973E}"/>
    <cellStyle name="Normal 3 43 2 2 2" xfId="27595" xr:uid="{61D9B9B5-BDC9-40DC-97E0-BEDFF894562F}"/>
    <cellStyle name="Normal 3 43 2 2 2 2" xfId="27596" xr:uid="{1727B149-981F-4C05-8F43-D25577E15114}"/>
    <cellStyle name="Normal 3 43 2 2 2 2 2" xfId="27597" xr:uid="{104EBE46-71AE-4D92-84C8-DB9D783A5AD9}"/>
    <cellStyle name="Normal 3 43 2 2 2 3" xfId="27598" xr:uid="{4134D2FE-1B1A-4B07-BB87-63057B9DDD41}"/>
    <cellStyle name="Normal 3 43 2 2 3" xfId="27599" xr:uid="{C6517135-AFDB-40A4-BB98-E29CBDCBA25D}"/>
    <cellStyle name="Normal 3 43 2 2 3 2" xfId="27600" xr:uid="{A5DCE126-4BFF-45DB-84A0-01564D212CA7}"/>
    <cellStyle name="Normal 3 43 2 2 3 2 2" xfId="27601" xr:uid="{AC2EF326-5C23-4111-939A-A14FEBC48ACD}"/>
    <cellStyle name="Normal 3 43 2 2 3 3" xfId="27602" xr:uid="{1BA04AA9-B42E-4DD6-A8C7-494C7088D8CD}"/>
    <cellStyle name="Normal 3 43 2 2 4" xfId="27603" xr:uid="{A6BE1467-7698-4B71-8132-DFDE6EECE80E}"/>
    <cellStyle name="Normal 3 43 2 2 4 2" xfId="27604" xr:uid="{C827F4CD-22D8-40FD-A3AB-1F6141E0F952}"/>
    <cellStyle name="Normal 3 43 2 2 5" xfId="27605" xr:uid="{1E26FD74-C081-4A76-9C80-4110AC1A8BE3}"/>
    <cellStyle name="Normal 3 43 2 3" xfId="27606" xr:uid="{C437EF2E-ABAA-4596-A9F0-DC6D5634ECA6}"/>
    <cellStyle name="Normal 3 43 2 3 2" xfId="27607" xr:uid="{F4814C00-82A1-4906-8DA7-0825DE6EF233}"/>
    <cellStyle name="Normal 3 43 2 3 2 2" xfId="27608" xr:uid="{EA6B9F18-14BE-4A65-BCE4-8C6C7C61C7F9}"/>
    <cellStyle name="Normal 3 43 2 3 2 2 2" xfId="27609" xr:uid="{2D8E0B8D-5444-4FFC-8723-261871B55CB9}"/>
    <cellStyle name="Normal 3 43 2 3 2 3" xfId="27610" xr:uid="{63996F26-B2BF-4FF4-8BAD-47A2FCDBE13E}"/>
    <cellStyle name="Normal 3 43 2 3 3" xfId="27611" xr:uid="{F7A98211-0004-451E-B705-57157B8C1768}"/>
    <cellStyle name="Normal 3 43 2 3 3 2" xfId="27612" xr:uid="{308CBE7B-44EB-4B79-BAAD-B36A911051A2}"/>
    <cellStyle name="Normal 3 43 2 3 3 2 2" xfId="27613" xr:uid="{F02BC7CC-3751-4C5D-B720-BCA6F35DAC86}"/>
    <cellStyle name="Normal 3 43 2 3 3 3" xfId="27614" xr:uid="{92E538A2-3D43-4A48-B32E-CFBEDDCA3D7B}"/>
    <cellStyle name="Normal 3 43 2 3 4" xfId="27615" xr:uid="{2130F3D8-3115-4FB2-A086-14CA44CA5FE4}"/>
    <cellStyle name="Normal 3 43 2 3 4 2" xfId="27616" xr:uid="{15CF3A86-6E43-4722-82E8-F89AC1529B6E}"/>
    <cellStyle name="Normal 3 43 2 3 5" xfId="27617" xr:uid="{F67A4396-B8B0-428E-A537-552AEFA7175D}"/>
    <cellStyle name="Normal 3 43 2 4" xfId="27618" xr:uid="{80B71DBD-A354-4205-9802-ADB668147740}"/>
    <cellStyle name="Normal 3 43 2 4 2" xfId="27619" xr:uid="{B96A36B1-0643-414A-B0C7-3BD9E7C18709}"/>
    <cellStyle name="Normal 3 43 2 4 2 2" xfId="27620" xr:uid="{88A32506-A2B7-4956-9950-39D3AFD067D9}"/>
    <cellStyle name="Normal 3 43 2 4 2 2 2" xfId="27621" xr:uid="{0237C43D-F77A-4FA0-A36B-44C674874CDB}"/>
    <cellStyle name="Normal 3 43 2 4 2 3" xfId="27622" xr:uid="{CB43DB9D-840D-48D5-828D-835623A07BD1}"/>
    <cellStyle name="Normal 3 43 2 4 3" xfId="27623" xr:uid="{AE898E98-F012-4736-BCAF-0DCFE80385FD}"/>
    <cellStyle name="Normal 3 43 2 4 3 2" xfId="27624" xr:uid="{C80DCAE4-9FF8-4636-A9E3-3E8FD5C97D13}"/>
    <cellStyle name="Normal 3 43 2 4 3 2 2" xfId="27625" xr:uid="{8C0E1D8C-EC09-454E-8208-2F033A92E33D}"/>
    <cellStyle name="Normal 3 43 2 4 3 3" xfId="27626" xr:uid="{15DD6102-3D44-4874-8D4E-8BA2B5FB6B7F}"/>
    <cellStyle name="Normal 3 43 2 4 4" xfId="27627" xr:uid="{DD4F8FAA-E263-45BE-9A10-21C695E8FCD8}"/>
    <cellStyle name="Normal 3 43 2 4 4 2" xfId="27628" xr:uid="{28CB4ADB-984D-451B-9E16-ADB56054337C}"/>
    <cellStyle name="Normal 3 43 2 4 5" xfId="27629" xr:uid="{B8552BAE-46D6-4D17-8E34-6BAA44F46883}"/>
    <cellStyle name="Normal 3 43 2 5" xfId="27630" xr:uid="{ED82AC44-D881-4065-A503-5F3FF3A08A73}"/>
    <cellStyle name="Normal 3 43 2 5 2" xfId="27631" xr:uid="{D9B984CC-9C59-4108-9F7F-C242238089B9}"/>
    <cellStyle name="Normal 3 43 2 5 2 2" xfId="27632" xr:uid="{C701EA3C-3DCF-46A1-A6B3-A6E0100E66B7}"/>
    <cellStyle name="Normal 3 43 2 5 3" xfId="27633" xr:uid="{AE33F9AE-73C7-45EF-A4F5-E77AFF45307B}"/>
    <cellStyle name="Normal 3 43 2 6" xfId="27634" xr:uid="{DFAAF683-D9BC-49CB-AA77-113D13004A70}"/>
    <cellStyle name="Normal 3 43 2 6 2" xfId="27635" xr:uid="{416D306A-5131-4683-BDA5-F321E9DBCCD5}"/>
    <cellStyle name="Normal 3 43 2 6 2 2" xfId="27636" xr:uid="{1B21F992-6B7F-4577-AFA2-4A24871D341D}"/>
    <cellStyle name="Normal 3 43 2 6 3" xfId="27637" xr:uid="{2D4E5D4E-6A7C-4E15-9A00-C2E10E8166D5}"/>
    <cellStyle name="Normal 3 43 2 7" xfId="27638" xr:uid="{CB21DBEB-B58F-4C81-9D91-48485CFA555C}"/>
    <cellStyle name="Normal 3 43 2 7 2" xfId="27639" xr:uid="{1998E3BB-C36A-40AC-BD4E-4827A8FE88EE}"/>
    <cellStyle name="Normal 3 43 2 8" xfId="27640" xr:uid="{F129E47A-3B89-4D71-9620-F076319B26BF}"/>
    <cellStyle name="Normal 3 43 2_15NS" xfId="27641" xr:uid="{2A443264-DFA0-4D25-9437-577C5CF65D7C}"/>
    <cellStyle name="Normal 3 43 3" xfId="27642" xr:uid="{68AFA2C7-EC27-4DD6-908F-BC4CBBE34000}"/>
    <cellStyle name="Normal 3 43 3 2" xfId="27643" xr:uid="{9DFECEFE-AEE9-44D2-9265-365F1CCC4CAB}"/>
    <cellStyle name="Normal 3 43 3 2 2" xfId="27644" xr:uid="{4C361592-B689-41C0-90EC-FFB8A98DDE61}"/>
    <cellStyle name="Normal 3 43 3 2 2 2" xfId="27645" xr:uid="{FCBF920D-1C9C-4F84-BA79-4334EF7D26E6}"/>
    <cellStyle name="Normal 3 43 3 2 3" xfId="27646" xr:uid="{EBBEFB37-F13A-415D-8451-CE12A4866F5A}"/>
    <cellStyle name="Normal 3 43 3 3" xfId="27647" xr:uid="{9A092880-FEF1-455F-B4DD-CFE9018BD44C}"/>
    <cellStyle name="Normal 3 43 3 3 2" xfId="27648" xr:uid="{DD096D50-A122-456A-8463-66910FE5967D}"/>
    <cellStyle name="Normal 3 43 3 3 2 2" xfId="27649" xr:uid="{20D65806-B46C-407F-B059-D5D9DA235E39}"/>
    <cellStyle name="Normal 3 43 3 3 3" xfId="27650" xr:uid="{F96F0B29-CED2-45F0-BC1D-C8AD51BB8EFE}"/>
    <cellStyle name="Normal 3 43 3 4" xfId="27651" xr:uid="{CDED7030-F31B-4C85-B6BB-C450551AD9EE}"/>
    <cellStyle name="Normal 3 43 3 4 2" xfId="27652" xr:uid="{68AE7CC8-7998-4CD2-9612-24C4856A5D98}"/>
    <cellStyle name="Normal 3 43 3 5" xfId="27653" xr:uid="{D663A4A7-3AF5-446C-A27C-F118520F6F49}"/>
    <cellStyle name="Normal 3 43 4" xfId="27654" xr:uid="{E9F9D33F-5D75-4239-B30E-E35CA7EB61CD}"/>
    <cellStyle name="Normal 3 43 4 2" xfId="27655" xr:uid="{1F1720B4-A938-4FA9-B785-AD0C6BD98173}"/>
    <cellStyle name="Normal 3 43 4 2 2" xfId="27656" xr:uid="{F9E6B26E-7573-4FBE-AD7C-0ED84F2F6644}"/>
    <cellStyle name="Normal 3 43 4 2 2 2" xfId="27657" xr:uid="{CEA7C5D8-AB2A-4F1D-A76B-FD5EFF5599A9}"/>
    <cellStyle name="Normal 3 43 4 2 3" xfId="27658" xr:uid="{605C031F-1D7C-41E1-93C3-7F3B79B71493}"/>
    <cellStyle name="Normal 3 43 4 3" xfId="27659" xr:uid="{75B81A2D-7BD0-4F60-9B5A-55B85934D2CA}"/>
    <cellStyle name="Normal 3 43 4 3 2" xfId="27660" xr:uid="{D7D0DBCE-1373-4696-9624-E86EB041FE44}"/>
    <cellStyle name="Normal 3 43 4 3 2 2" xfId="27661" xr:uid="{64F1E36E-FBF6-4DA8-887F-7C36412130EE}"/>
    <cellStyle name="Normal 3 43 4 3 3" xfId="27662" xr:uid="{25CB9A7C-2A1B-4992-AD5C-BD67C741A7B5}"/>
    <cellStyle name="Normal 3 43 4 4" xfId="27663" xr:uid="{B340D921-8731-41B5-BDB7-580F6264E4FF}"/>
    <cellStyle name="Normal 3 43 4 4 2" xfId="27664" xr:uid="{A9042C57-ED7D-43B4-8773-119BC8E2E7D8}"/>
    <cellStyle name="Normal 3 43 4 5" xfId="27665" xr:uid="{85963B81-AB6F-4929-8A6D-64528EF9EA33}"/>
    <cellStyle name="Normal 3 43 5" xfId="27666" xr:uid="{B17AFB6D-EF1A-41DF-BC40-8B2D8EDDB455}"/>
    <cellStyle name="Normal 3 43 5 2" xfId="27667" xr:uid="{B0474E52-4881-4693-92DA-D4A60CAB7149}"/>
    <cellStyle name="Normal 3 43 5 2 2" xfId="27668" xr:uid="{6528C1D2-3C37-4023-94E7-755A902DF4A8}"/>
    <cellStyle name="Normal 3 43 5 2 2 2" xfId="27669" xr:uid="{CADA7A42-0E32-4CDA-A901-E3DD99E05E61}"/>
    <cellStyle name="Normal 3 43 5 2 3" xfId="27670" xr:uid="{66630CA1-33FF-4289-966B-2649CE5B456B}"/>
    <cellStyle name="Normal 3 43 5 3" xfId="27671" xr:uid="{57D1C068-7232-41BC-AF30-81ED7CBF26BC}"/>
    <cellStyle name="Normal 3 43 5 3 2" xfId="27672" xr:uid="{85F5632C-97AA-4F07-B8BC-199D3670187A}"/>
    <cellStyle name="Normal 3 43 5 3 2 2" xfId="27673" xr:uid="{9D4612BA-C944-4FAA-9061-F59081179BCC}"/>
    <cellStyle name="Normal 3 43 5 3 3" xfId="27674" xr:uid="{AA0083A0-13B8-481D-999B-D8B7108E9C21}"/>
    <cellStyle name="Normal 3 43 5 4" xfId="27675" xr:uid="{87EBA26C-3DCE-4A8E-9F8A-40AE791F6B16}"/>
    <cellStyle name="Normal 3 43 5 4 2" xfId="27676" xr:uid="{0EFF553E-0944-4CEE-BCB9-B11F39462EFB}"/>
    <cellStyle name="Normal 3 43 5 5" xfId="27677" xr:uid="{19C7ECB9-D459-4967-8C2C-A523E805626F}"/>
    <cellStyle name="Normal 3 43 6" xfId="27678" xr:uid="{44E6DEB1-3067-40ED-8679-DA9CD9C84D21}"/>
    <cellStyle name="Normal 3 43 6 2" xfId="27679" xr:uid="{0CA869AB-2F8F-44DD-AA82-BBCB9CA24F72}"/>
    <cellStyle name="Normal 3 43 6 2 2" xfId="27680" xr:uid="{382BCBB8-8398-43F7-8365-6715AA4CD7CA}"/>
    <cellStyle name="Normal 3 43 6 3" xfId="27681" xr:uid="{6894F4DF-39A6-43FC-815B-2C2C58B9920B}"/>
    <cellStyle name="Normal 3 43 7" xfId="27682" xr:uid="{AAB81D55-BC9B-414F-82F8-81B75B0280FC}"/>
    <cellStyle name="Normal 3 43 7 2" xfId="27683" xr:uid="{CB7D07CA-15D8-482C-8C11-DBC85A8B1CB9}"/>
    <cellStyle name="Normal 3 43 7 2 2" xfId="27684" xr:uid="{3932AEDC-89F1-4919-B0C3-A3E6B0C1FB6F}"/>
    <cellStyle name="Normal 3 43 7 3" xfId="27685" xr:uid="{5F307B5F-AC05-400F-AFDE-C92A5278D65D}"/>
    <cellStyle name="Normal 3 43 8" xfId="27686" xr:uid="{0B3725D6-5736-430F-A956-EFB7E5D827D4}"/>
    <cellStyle name="Normal 3 43 8 2" xfId="27687" xr:uid="{364ECB8B-117D-4A2E-819C-3870E5094764}"/>
    <cellStyle name="Normal 3 43 9" xfId="27688" xr:uid="{9953CD47-5AEC-4818-ADB0-D4367DDF60A5}"/>
    <cellStyle name="Normal 3 43_05DS" xfId="27689" xr:uid="{F1EE84D0-DD2D-4D42-B609-8CA1E2D57602}"/>
    <cellStyle name="Normal 3 44" xfId="27690" xr:uid="{B9B1E894-F53E-4E26-AA0A-990B6C960EEF}"/>
    <cellStyle name="Normal 3 44 2" xfId="27691" xr:uid="{513E7534-BAE2-49EE-A38C-DDEAB90C0468}"/>
    <cellStyle name="Normal 3 44 2 2" xfId="27692" xr:uid="{A570C57E-77CC-40A6-8BBF-37AB175FDD74}"/>
    <cellStyle name="Normal 3 44 2 2 2" xfId="27693" xr:uid="{F8AA2C93-BAA9-4EF0-AC32-F0D880E6B242}"/>
    <cellStyle name="Normal 3 44 2 2 2 2" xfId="27694" xr:uid="{C65EF55F-4462-488D-9A38-9F071AC0B54E}"/>
    <cellStyle name="Normal 3 44 2 2 2 2 2" xfId="27695" xr:uid="{B6C396ED-1232-4376-A235-50BB380FBFA5}"/>
    <cellStyle name="Normal 3 44 2 2 2 3" xfId="27696" xr:uid="{63A53435-2EBD-4347-8B6E-AF7611E91243}"/>
    <cellStyle name="Normal 3 44 2 2 3" xfId="27697" xr:uid="{7413FF68-1E82-4340-8A6D-72F5D289FFD4}"/>
    <cellStyle name="Normal 3 44 2 2 3 2" xfId="27698" xr:uid="{28BE4BC0-B275-4F05-BF0F-BB55B9E9EF12}"/>
    <cellStyle name="Normal 3 44 2 2 3 2 2" xfId="27699" xr:uid="{B9A31BBA-9C68-4C42-86D7-971BBFFAA76A}"/>
    <cellStyle name="Normal 3 44 2 2 3 3" xfId="27700" xr:uid="{101287AE-A578-4621-95F4-DDE0740B654F}"/>
    <cellStyle name="Normal 3 44 2 2 4" xfId="27701" xr:uid="{6B5D92D9-48DC-4AF7-BBB2-4F3AA9654456}"/>
    <cellStyle name="Normal 3 44 2 2 4 2" xfId="27702" xr:uid="{A8CBA2DA-3A5E-46C3-B402-8414E69055C5}"/>
    <cellStyle name="Normal 3 44 2 2 5" xfId="27703" xr:uid="{CD62CA01-7431-44D9-83A9-182FD74FA863}"/>
    <cellStyle name="Normal 3 44 2 3" xfId="27704" xr:uid="{DB21A760-A11A-4DE2-8CB2-C2257CA60FE0}"/>
    <cellStyle name="Normal 3 44 2 3 2" xfId="27705" xr:uid="{4BF398F1-33DE-49B9-AB8C-DCFA93B58E23}"/>
    <cellStyle name="Normal 3 44 2 3 2 2" xfId="27706" xr:uid="{36AE4D41-6B25-42D3-8912-B6317920BA0E}"/>
    <cellStyle name="Normal 3 44 2 3 2 2 2" xfId="27707" xr:uid="{67A3FCF9-535B-4E4F-82B8-3AC4D9ADD87B}"/>
    <cellStyle name="Normal 3 44 2 3 2 3" xfId="27708" xr:uid="{7156C1DB-ED76-488D-A7F2-1056C22F10AF}"/>
    <cellStyle name="Normal 3 44 2 3 3" xfId="27709" xr:uid="{98986573-550A-4970-8E53-F33D896419CE}"/>
    <cellStyle name="Normal 3 44 2 3 3 2" xfId="27710" xr:uid="{1C8A8EE5-615D-49A2-9E38-FA8C5922B660}"/>
    <cellStyle name="Normal 3 44 2 3 3 2 2" xfId="27711" xr:uid="{07BE32CB-A034-412B-8A09-E57B7B4A9734}"/>
    <cellStyle name="Normal 3 44 2 3 3 3" xfId="27712" xr:uid="{488DBAE1-29BB-43AB-971B-EB9933EA88BD}"/>
    <cellStyle name="Normal 3 44 2 3 4" xfId="27713" xr:uid="{BF3DCEAD-A108-4121-97B2-6A15518D04EC}"/>
    <cellStyle name="Normal 3 44 2 3 4 2" xfId="27714" xr:uid="{69AC1BCF-7F7D-4439-AFFA-D373BB84BE21}"/>
    <cellStyle name="Normal 3 44 2 3 5" xfId="27715" xr:uid="{E56028B1-50F9-4373-9844-8E316F05B25D}"/>
    <cellStyle name="Normal 3 44 2 4" xfId="27716" xr:uid="{212BE326-67DF-4EB2-AC17-9F14EC673626}"/>
    <cellStyle name="Normal 3 44 2 4 2" xfId="27717" xr:uid="{70ABB71B-B25E-4A7B-9FEA-9BE9F52E47BF}"/>
    <cellStyle name="Normal 3 44 2 4 2 2" xfId="27718" xr:uid="{F7D780FB-C8C2-433A-8530-C1F8B4019C8B}"/>
    <cellStyle name="Normal 3 44 2 4 2 2 2" xfId="27719" xr:uid="{24EF3826-3498-4E45-8211-A84DF06F28CA}"/>
    <cellStyle name="Normal 3 44 2 4 2 3" xfId="27720" xr:uid="{3F363712-5E16-45D7-9F91-AA94DB7F4C5B}"/>
    <cellStyle name="Normal 3 44 2 4 3" xfId="27721" xr:uid="{6FEA5E8E-B09E-4A32-AA52-E458198E13C0}"/>
    <cellStyle name="Normal 3 44 2 4 3 2" xfId="27722" xr:uid="{1C9CBF42-DD63-43D4-AB30-E83700AAAC6B}"/>
    <cellStyle name="Normal 3 44 2 4 3 2 2" xfId="27723" xr:uid="{7EABA250-183D-48B7-9C0E-F38748847CE8}"/>
    <cellStyle name="Normal 3 44 2 4 3 3" xfId="27724" xr:uid="{445ABDDE-CA6D-40B2-9EF6-94623BC96BD0}"/>
    <cellStyle name="Normal 3 44 2 4 4" xfId="27725" xr:uid="{6463661D-00D9-4E66-8FA0-5D3D1BCF009C}"/>
    <cellStyle name="Normal 3 44 2 4 4 2" xfId="27726" xr:uid="{EFCD5CDE-8D15-40AE-8AB5-755C568A5CCB}"/>
    <cellStyle name="Normal 3 44 2 4 5" xfId="27727" xr:uid="{6A0C6834-4298-41B3-8A16-8D6421625031}"/>
    <cellStyle name="Normal 3 44 2 5" xfId="27728" xr:uid="{5D92D153-A43F-4C0A-B15D-043AF6DD60A8}"/>
    <cellStyle name="Normal 3 44 2 5 2" xfId="27729" xr:uid="{576E12E0-48F5-4C7C-B8CE-D1F68B5C18E6}"/>
    <cellStyle name="Normal 3 44 2 5 2 2" xfId="27730" xr:uid="{B6BA9E97-79C3-45CC-A080-FBA423CABD07}"/>
    <cellStyle name="Normal 3 44 2 5 3" xfId="27731" xr:uid="{7ECA7F03-9817-4548-8505-6135CFC7E99E}"/>
    <cellStyle name="Normal 3 44 2 6" xfId="27732" xr:uid="{F3F186B8-CBA5-423D-867E-8BB093DAD8F5}"/>
    <cellStyle name="Normal 3 44 2 6 2" xfId="27733" xr:uid="{7EA8B241-4C07-464E-B9E4-08EECEBA2786}"/>
    <cellStyle name="Normal 3 44 2 6 2 2" xfId="27734" xr:uid="{7CFD7EDA-75D4-4E60-9D20-B83C644EDBE0}"/>
    <cellStyle name="Normal 3 44 2 6 3" xfId="27735" xr:uid="{52B5C156-72FA-4A92-8BFC-D0E3079E7633}"/>
    <cellStyle name="Normal 3 44 2 7" xfId="27736" xr:uid="{77CB4430-3201-4563-B56D-91CF2BB7FCFC}"/>
    <cellStyle name="Normal 3 44 2 7 2" xfId="27737" xr:uid="{AD22EFBD-64FC-405B-AB46-259C69AB2BBD}"/>
    <cellStyle name="Normal 3 44 2 8" xfId="27738" xr:uid="{15A4EAF7-9BC9-4B01-BF86-CF3EFF3F14F8}"/>
    <cellStyle name="Normal 3 44 2_15NS" xfId="27739" xr:uid="{2A7EBCC1-0600-4622-8801-1BC7142A5CE0}"/>
    <cellStyle name="Normal 3 44 3" xfId="27740" xr:uid="{15CE1630-6B40-48CE-B292-188D18A35E23}"/>
    <cellStyle name="Normal 3 44 3 2" xfId="27741" xr:uid="{C68FA08C-CBF3-41F6-ACC0-5BD7E800E8B7}"/>
    <cellStyle name="Normal 3 44 3 2 2" xfId="27742" xr:uid="{452902D8-A098-4329-9CE4-6289E9286300}"/>
    <cellStyle name="Normal 3 44 3 2 2 2" xfId="27743" xr:uid="{ABBFD974-AC72-49BB-96B1-88174FF1D101}"/>
    <cellStyle name="Normal 3 44 3 2 3" xfId="27744" xr:uid="{1E123547-CEF1-4D44-8376-97E32E7281BE}"/>
    <cellStyle name="Normal 3 44 3 3" xfId="27745" xr:uid="{B2E5F8EC-B5CF-4C2B-A783-E4A287CAAFB4}"/>
    <cellStyle name="Normal 3 44 3 3 2" xfId="27746" xr:uid="{22CCFAD5-5965-4CE0-99F5-6948ADE710F6}"/>
    <cellStyle name="Normal 3 44 3 3 2 2" xfId="27747" xr:uid="{FEF4917D-0C67-4FB9-8332-F6790983A8BC}"/>
    <cellStyle name="Normal 3 44 3 3 3" xfId="27748" xr:uid="{A452DAB6-50A7-4863-A412-AC051CCF3254}"/>
    <cellStyle name="Normal 3 44 3 4" xfId="27749" xr:uid="{BA6DB68B-42E1-4463-9DBD-7E9DB12BC13C}"/>
    <cellStyle name="Normal 3 44 3 4 2" xfId="27750" xr:uid="{34F0F9EA-6978-48CE-915F-5E4E4BAF88D7}"/>
    <cellStyle name="Normal 3 44 3 5" xfId="27751" xr:uid="{B0C5325A-2D02-4AA4-9249-FF5D2656E861}"/>
    <cellStyle name="Normal 3 44 4" xfId="27752" xr:uid="{6A282BE1-3452-4C79-BF48-B9471B27F48A}"/>
    <cellStyle name="Normal 3 44 4 2" xfId="27753" xr:uid="{FC8AA824-1B71-4DFD-ADB8-C2AE11761BD8}"/>
    <cellStyle name="Normal 3 44 4 2 2" xfId="27754" xr:uid="{72DF9F17-8AF7-4116-B425-943F70DA0908}"/>
    <cellStyle name="Normal 3 44 4 2 2 2" xfId="27755" xr:uid="{7AE79BE2-6E51-4317-B8A3-2DC634035752}"/>
    <cellStyle name="Normal 3 44 4 2 3" xfId="27756" xr:uid="{7A27AAD9-58E9-4A25-8E6B-20D7DD4289E8}"/>
    <cellStyle name="Normal 3 44 4 3" xfId="27757" xr:uid="{522FAA00-A4B5-4631-AA58-23170DEEC9E3}"/>
    <cellStyle name="Normal 3 44 4 3 2" xfId="27758" xr:uid="{84CF95F2-AFDB-4844-9B2B-EA84773ECA56}"/>
    <cellStyle name="Normal 3 44 4 3 2 2" xfId="27759" xr:uid="{E76638CD-52DF-4DFD-B2F0-340ADDEED042}"/>
    <cellStyle name="Normal 3 44 4 3 3" xfId="27760" xr:uid="{D575FA9B-716C-42BA-AAD7-1BA1CDF6EF35}"/>
    <cellStyle name="Normal 3 44 4 4" xfId="27761" xr:uid="{88FE9BD9-1642-41A6-9324-9B7451E63848}"/>
    <cellStyle name="Normal 3 44 4 4 2" xfId="27762" xr:uid="{BF306B52-F3FA-4F5E-9C6D-CDFB2A5AE71E}"/>
    <cellStyle name="Normal 3 44 4 5" xfId="27763" xr:uid="{B29CB07E-E861-41DF-9090-2F48C5FB38C2}"/>
    <cellStyle name="Normal 3 44 5" xfId="27764" xr:uid="{32106984-4AC2-43D6-AFD5-0FC1C3DFAAB7}"/>
    <cellStyle name="Normal 3 44 5 2" xfId="27765" xr:uid="{B9523713-F246-4D47-A4F7-79CB71D05200}"/>
    <cellStyle name="Normal 3 44 5 2 2" xfId="27766" xr:uid="{FB776E40-25CE-47DB-80B3-CD69958709AC}"/>
    <cellStyle name="Normal 3 44 5 2 2 2" xfId="27767" xr:uid="{6CD60E5D-45E5-4ED0-8021-E3909EC31FE6}"/>
    <cellStyle name="Normal 3 44 5 2 3" xfId="27768" xr:uid="{8FB001B2-453A-4FDB-9C27-F0CB35F73D42}"/>
    <cellStyle name="Normal 3 44 5 3" xfId="27769" xr:uid="{7E1055DF-36F2-4006-9104-57A6353B2465}"/>
    <cellStyle name="Normal 3 44 5 3 2" xfId="27770" xr:uid="{8F381E15-65D5-47E7-8F98-4CA010C1AA19}"/>
    <cellStyle name="Normal 3 44 5 3 2 2" xfId="27771" xr:uid="{898FBDA9-1831-4E32-A0BC-AD05DCE0C6EF}"/>
    <cellStyle name="Normal 3 44 5 3 3" xfId="27772" xr:uid="{9F82688D-61E4-43AA-805B-731BCCB2EF04}"/>
    <cellStyle name="Normal 3 44 5 4" xfId="27773" xr:uid="{12C8277A-F94F-4F10-8589-D7DD191F6DA3}"/>
    <cellStyle name="Normal 3 44 5 4 2" xfId="27774" xr:uid="{0AC1A068-0F7F-4F76-A723-09529A242FC3}"/>
    <cellStyle name="Normal 3 44 5 5" xfId="27775" xr:uid="{B05D87C2-34AB-424E-8785-1670D3A407FC}"/>
    <cellStyle name="Normal 3 44 6" xfId="27776" xr:uid="{BE60E1D3-C026-48DB-A8D6-CF2AE77A3FF6}"/>
    <cellStyle name="Normal 3 44 6 2" xfId="27777" xr:uid="{89DA4F7D-B0FB-4A6D-A29E-6890557C915D}"/>
    <cellStyle name="Normal 3 44 6 2 2" xfId="27778" xr:uid="{B48D6D4C-6411-46B3-9180-4779EC1EC65F}"/>
    <cellStyle name="Normal 3 44 6 3" xfId="27779" xr:uid="{EF70F29F-EB06-4F11-A1DD-4BA69205509C}"/>
    <cellStyle name="Normal 3 44 7" xfId="27780" xr:uid="{873B67E1-524A-4153-A955-DDDFE1F04281}"/>
    <cellStyle name="Normal 3 44 7 2" xfId="27781" xr:uid="{520B01F7-81EE-4A81-B265-747DB39FE0CC}"/>
    <cellStyle name="Normal 3 44 7 2 2" xfId="27782" xr:uid="{C632002E-F153-4F2E-AFDE-A0EA256304C6}"/>
    <cellStyle name="Normal 3 44 7 3" xfId="27783" xr:uid="{4CB59837-5FF3-4415-8B67-63D9BDBD7570}"/>
    <cellStyle name="Normal 3 44 8" xfId="27784" xr:uid="{0E130758-8022-4887-B9BC-8E24C8549CBE}"/>
    <cellStyle name="Normal 3 44 8 2" xfId="27785" xr:uid="{984AE79B-FEDF-4BF0-9A0B-F3B7D0ABE10E}"/>
    <cellStyle name="Normal 3 44 9" xfId="27786" xr:uid="{546A03E6-55E0-4332-8FE1-3BB1A396FD92}"/>
    <cellStyle name="Normal 3 44_05DS" xfId="27787" xr:uid="{105BBA97-995A-4464-975C-0B2DBDE8866E}"/>
    <cellStyle name="Normal 3 45" xfId="27788" xr:uid="{B1B7CB00-7CBC-46E7-8576-2B60C5C85964}"/>
    <cellStyle name="Normal 3 45 2" xfId="27789" xr:uid="{2D3F0D0F-FF6E-4F9F-A33E-BE5EF4E1A012}"/>
    <cellStyle name="Normal 3 45 2 2" xfId="27790" xr:uid="{0B35D328-FD9E-4B57-9A4C-9742C1675A48}"/>
    <cellStyle name="Normal 3 45 2 2 2" xfId="27791" xr:uid="{FEE4F5F1-1C41-43A1-8FBB-8326EF90A8C8}"/>
    <cellStyle name="Normal 3 45 2 2 2 2" xfId="27792" xr:uid="{D2744FEC-791C-4418-AE06-F598C27EE1CF}"/>
    <cellStyle name="Normal 3 45 2 2 2 2 2" xfId="27793" xr:uid="{2862D72F-01A1-485C-A0B7-F7D4A7A64B86}"/>
    <cellStyle name="Normal 3 45 2 2 2 3" xfId="27794" xr:uid="{1E260230-1448-4346-BC1A-00F925C4EF6C}"/>
    <cellStyle name="Normal 3 45 2 2 3" xfId="27795" xr:uid="{1F889F5B-49B1-44C1-AD49-F44E4DBA48F8}"/>
    <cellStyle name="Normal 3 45 2 2 3 2" xfId="27796" xr:uid="{199E9A45-1361-415A-BAEA-C9B7B9117528}"/>
    <cellStyle name="Normal 3 45 2 2 3 2 2" xfId="27797" xr:uid="{EA994ED5-9006-402E-A640-D9BBC14258D3}"/>
    <cellStyle name="Normal 3 45 2 2 3 3" xfId="27798" xr:uid="{DDE132D7-4CE7-4F9C-98EA-C6E967C5EECC}"/>
    <cellStyle name="Normal 3 45 2 2 4" xfId="27799" xr:uid="{513721DE-AB81-478D-BDAA-2796C5150968}"/>
    <cellStyle name="Normal 3 45 2 2 4 2" xfId="27800" xr:uid="{2F72F5F7-FDA1-49EF-931A-01E314C1EAAA}"/>
    <cellStyle name="Normal 3 45 2 2 5" xfId="27801" xr:uid="{D737AFAB-70BD-490F-B830-A710BC5A21D9}"/>
    <cellStyle name="Normal 3 45 2 3" xfId="27802" xr:uid="{CBCE38FE-AFB3-4652-B9E3-4CE849D6B61C}"/>
    <cellStyle name="Normal 3 45 2 3 2" xfId="27803" xr:uid="{54D082C1-7D23-4359-8657-1D4F9FA2AEF3}"/>
    <cellStyle name="Normal 3 45 2 3 2 2" xfId="27804" xr:uid="{15F45654-B2E9-4C4F-9FB9-4EB02FD83EFF}"/>
    <cellStyle name="Normal 3 45 2 3 2 2 2" xfId="27805" xr:uid="{A6C75A4B-FE57-4E15-87F9-222B9533B783}"/>
    <cellStyle name="Normal 3 45 2 3 2 3" xfId="27806" xr:uid="{5AFA9DCE-A4ED-459D-803E-BACEE611D572}"/>
    <cellStyle name="Normal 3 45 2 3 3" xfId="27807" xr:uid="{51449656-FB2E-47E5-B93B-A8A16AE33CB8}"/>
    <cellStyle name="Normal 3 45 2 3 3 2" xfId="27808" xr:uid="{A4944F4F-3011-423B-A7B5-A5B154BA83B7}"/>
    <cellStyle name="Normal 3 45 2 3 3 2 2" xfId="27809" xr:uid="{371E7CEB-EB73-455B-A395-84053194A607}"/>
    <cellStyle name="Normal 3 45 2 3 3 3" xfId="27810" xr:uid="{FDE6B298-7B7E-4BBE-8206-D1A2083E4438}"/>
    <cellStyle name="Normal 3 45 2 3 4" xfId="27811" xr:uid="{0D91EC4F-5D84-4970-965E-F1833843C75D}"/>
    <cellStyle name="Normal 3 45 2 3 4 2" xfId="27812" xr:uid="{53F75C8A-0EEC-44FD-A013-F56F164083E8}"/>
    <cellStyle name="Normal 3 45 2 3 5" xfId="27813" xr:uid="{B8AD3FD9-539F-49C3-B505-1DF841DF5D16}"/>
    <cellStyle name="Normal 3 45 2 4" xfId="27814" xr:uid="{678EE0E3-3DB4-442E-96C7-B0F0139DEFF0}"/>
    <cellStyle name="Normal 3 45 2 4 2" xfId="27815" xr:uid="{DD7D29AE-3A76-45E2-A643-C346D3322D8D}"/>
    <cellStyle name="Normal 3 45 2 4 2 2" xfId="27816" xr:uid="{C4E79F82-9350-4D47-BAEE-5670B8368EE6}"/>
    <cellStyle name="Normal 3 45 2 4 2 2 2" xfId="27817" xr:uid="{EE24C123-1FE4-410C-946C-9123883AAE71}"/>
    <cellStyle name="Normal 3 45 2 4 2 3" xfId="27818" xr:uid="{181830ED-8E3E-4E5E-91D4-5C30066C0AF8}"/>
    <cellStyle name="Normal 3 45 2 4 3" xfId="27819" xr:uid="{73173E7A-33B8-4576-9399-C8EB6E250B42}"/>
    <cellStyle name="Normal 3 45 2 4 3 2" xfId="27820" xr:uid="{F2669626-7197-4D03-BFB1-81FD9F9DD01E}"/>
    <cellStyle name="Normal 3 45 2 4 3 2 2" xfId="27821" xr:uid="{7FD8731D-1D28-4ED9-A09E-2841A197D650}"/>
    <cellStyle name="Normal 3 45 2 4 3 3" xfId="27822" xr:uid="{6ABF90C1-F353-48D1-94FD-AEC0885A0470}"/>
    <cellStyle name="Normal 3 45 2 4 4" xfId="27823" xr:uid="{70FF820A-94BC-4374-AAB6-95562F67ACFB}"/>
    <cellStyle name="Normal 3 45 2 4 4 2" xfId="27824" xr:uid="{CC26B575-60B1-40CC-AB39-18539E648092}"/>
    <cellStyle name="Normal 3 45 2 4 5" xfId="27825" xr:uid="{30404790-6BDB-4C6B-A5B1-1F2F9B7C8EB6}"/>
    <cellStyle name="Normal 3 45 2 5" xfId="27826" xr:uid="{A8B13D09-9D72-43F1-8F1E-106DED4A174C}"/>
    <cellStyle name="Normal 3 45 2 5 2" xfId="27827" xr:uid="{A196B40A-ADE1-4532-8856-0297E50EE790}"/>
    <cellStyle name="Normal 3 45 2 5 2 2" xfId="27828" xr:uid="{6CEE55B6-F717-46C8-B81C-1931884FD6F3}"/>
    <cellStyle name="Normal 3 45 2 5 3" xfId="27829" xr:uid="{E6FD3894-8B69-4B5E-8648-C2D66E72077F}"/>
    <cellStyle name="Normal 3 45 2 6" xfId="27830" xr:uid="{28078759-2517-4B6E-A606-FAD914E04B81}"/>
    <cellStyle name="Normal 3 45 2 6 2" xfId="27831" xr:uid="{0241E072-EE84-4C07-9DC8-7968077C114A}"/>
    <cellStyle name="Normal 3 45 2 6 2 2" xfId="27832" xr:uid="{DA90DE8B-CD52-4461-B5CA-86EBC997D7E6}"/>
    <cellStyle name="Normal 3 45 2 6 3" xfId="27833" xr:uid="{DE88CA4A-D4FD-4324-817D-1F23D58FA473}"/>
    <cellStyle name="Normal 3 45 2 7" xfId="27834" xr:uid="{BFB04D30-3B16-4B6A-9448-1E07B8D51313}"/>
    <cellStyle name="Normal 3 45 2 7 2" xfId="27835" xr:uid="{7A70C749-BC63-4B28-A371-B607AB59CAAA}"/>
    <cellStyle name="Normal 3 45 2 8" xfId="27836" xr:uid="{117058D0-E024-4F5B-AA78-21D4F47B2DB4}"/>
    <cellStyle name="Normal 3 45 2_15NS" xfId="27837" xr:uid="{4C3BF74E-B88A-4F0C-8BEF-B6611E1AF909}"/>
    <cellStyle name="Normal 3 45 3" xfId="27838" xr:uid="{CE6491F6-7EED-4885-B312-F7AFE3FEC8A6}"/>
    <cellStyle name="Normal 3 45 3 2" xfId="27839" xr:uid="{9EA09993-0CCF-4E43-8EB6-7FC0D2A32860}"/>
    <cellStyle name="Normal 3 45 3 2 2" xfId="27840" xr:uid="{25BAFA50-2535-4A33-94AC-7D2EC07A4940}"/>
    <cellStyle name="Normal 3 45 3 2 2 2" xfId="27841" xr:uid="{18197C04-9CCE-49A3-9983-0AA942A5A893}"/>
    <cellStyle name="Normal 3 45 3 2 3" xfId="27842" xr:uid="{DE5ECA29-E612-438D-97E5-9083DD8422DA}"/>
    <cellStyle name="Normal 3 45 3 3" xfId="27843" xr:uid="{545BD3DA-FA54-4384-8F0A-497822B2C97C}"/>
    <cellStyle name="Normal 3 45 3 3 2" xfId="27844" xr:uid="{6B9EDB2A-4CA2-4B8B-84D1-1582BA1EC5FA}"/>
    <cellStyle name="Normal 3 45 3 3 2 2" xfId="27845" xr:uid="{64C22F93-2E71-4A78-8515-2445B9775377}"/>
    <cellStyle name="Normal 3 45 3 3 3" xfId="27846" xr:uid="{066B63F4-FB98-449C-8504-D0ED9FA87836}"/>
    <cellStyle name="Normal 3 45 3 4" xfId="27847" xr:uid="{45402DF3-BE4E-41F1-A6C7-2A1F1EFCD21D}"/>
    <cellStyle name="Normal 3 45 3 4 2" xfId="27848" xr:uid="{39287D6B-7EAB-4EF6-B67E-B5C993BF0E61}"/>
    <cellStyle name="Normal 3 45 3 5" xfId="27849" xr:uid="{3E9AD080-8D5D-4D64-8CBB-BC19DA68F3E9}"/>
    <cellStyle name="Normal 3 45 4" xfId="27850" xr:uid="{B71235DD-05A7-4EB1-9D64-8E01B648B86C}"/>
    <cellStyle name="Normal 3 45 4 2" xfId="27851" xr:uid="{905FDB76-F6C6-4CC0-862B-AF204C660DE2}"/>
    <cellStyle name="Normal 3 45 4 2 2" xfId="27852" xr:uid="{C8897BE0-E525-4F91-A2C0-F28493724BA4}"/>
    <cellStyle name="Normal 3 45 4 2 2 2" xfId="27853" xr:uid="{E17E9CE1-930D-470B-8614-76E367E74F3B}"/>
    <cellStyle name="Normal 3 45 4 2 3" xfId="27854" xr:uid="{AE9C1B60-B878-4305-BF1B-30414061EFD2}"/>
    <cellStyle name="Normal 3 45 4 3" xfId="27855" xr:uid="{9871546B-A6E8-4661-86EA-929EE9D909E8}"/>
    <cellStyle name="Normal 3 45 4 3 2" xfId="27856" xr:uid="{E133B601-4588-4609-A1F1-FEB8E005D05B}"/>
    <cellStyle name="Normal 3 45 4 3 2 2" xfId="27857" xr:uid="{339414FF-2BAA-446A-BCC7-4AF90B258F5D}"/>
    <cellStyle name="Normal 3 45 4 3 3" xfId="27858" xr:uid="{F7B967CC-A614-4830-9B85-FEC87FF9F215}"/>
    <cellStyle name="Normal 3 45 4 4" xfId="27859" xr:uid="{0AD32C51-33F9-4656-9977-5605934DF0B7}"/>
    <cellStyle name="Normal 3 45 4 4 2" xfId="27860" xr:uid="{29059B5E-D2FD-458D-A040-E1772E2CBA45}"/>
    <cellStyle name="Normal 3 45 4 5" xfId="27861" xr:uid="{2092353E-086A-47C9-82CA-913D501495A1}"/>
    <cellStyle name="Normal 3 45 5" xfId="27862" xr:uid="{F49F3AE7-9F51-4458-AB5E-94C2DDB98068}"/>
    <cellStyle name="Normal 3 45 5 2" xfId="27863" xr:uid="{EB5A89D7-78C1-401E-934B-61C1DDC89441}"/>
    <cellStyle name="Normal 3 45 5 2 2" xfId="27864" xr:uid="{B5FF2D7C-9E98-4008-A242-D740DA7E60CA}"/>
    <cellStyle name="Normal 3 45 5 2 2 2" xfId="27865" xr:uid="{E2D958EE-9927-4C4A-BDB1-1B7C9E1296A9}"/>
    <cellStyle name="Normal 3 45 5 2 3" xfId="27866" xr:uid="{293B73A0-1370-4DE8-9409-29A835047427}"/>
    <cellStyle name="Normal 3 45 5 3" xfId="27867" xr:uid="{9006F01C-6388-4785-9417-37F652B082A9}"/>
    <cellStyle name="Normal 3 45 5 3 2" xfId="27868" xr:uid="{34B189E2-6009-4EA3-8BE0-A3AB7C531AD4}"/>
    <cellStyle name="Normal 3 45 5 3 2 2" xfId="27869" xr:uid="{1EE87D1F-BEF8-44FF-8D25-BB1F1832ECEE}"/>
    <cellStyle name="Normal 3 45 5 3 3" xfId="27870" xr:uid="{05B627E1-E4A0-45BC-9C69-3DFD3EE565C5}"/>
    <cellStyle name="Normal 3 45 5 4" xfId="27871" xr:uid="{2E8DEBEF-23BF-44B8-9F66-2620D4AFC920}"/>
    <cellStyle name="Normal 3 45 5 4 2" xfId="27872" xr:uid="{17277336-2C9C-4CB3-B464-BA947DC0BC78}"/>
    <cellStyle name="Normal 3 45 5 5" xfId="27873" xr:uid="{DC7591FC-6554-408B-B88C-71B61DC6358D}"/>
    <cellStyle name="Normal 3 45 6" xfId="27874" xr:uid="{137740D0-44FB-41C9-AD58-FC0C60D1C0F1}"/>
    <cellStyle name="Normal 3 45 6 2" xfId="27875" xr:uid="{9059EDB9-9460-43CF-9F21-A4A7FCE06F42}"/>
    <cellStyle name="Normal 3 45 6 2 2" xfId="27876" xr:uid="{0F01ECBE-D369-4A0B-9150-C3B911B31B91}"/>
    <cellStyle name="Normal 3 45 6 3" xfId="27877" xr:uid="{FAA83984-5CAB-46BF-A28C-42E4222AECC6}"/>
    <cellStyle name="Normal 3 45 7" xfId="27878" xr:uid="{E2E9156C-1248-4953-9499-772A9EF67F1E}"/>
    <cellStyle name="Normal 3 45 7 2" xfId="27879" xr:uid="{3F45A879-B775-4383-B0FE-9091015361A0}"/>
    <cellStyle name="Normal 3 45 7 2 2" xfId="27880" xr:uid="{9CF303A5-4762-4E26-A8A8-0F68693DB17B}"/>
    <cellStyle name="Normal 3 45 7 3" xfId="27881" xr:uid="{D286C8AB-04B8-4F32-B3D4-7BF8BCBBF021}"/>
    <cellStyle name="Normal 3 45 8" xfId="27882" xr:uid="{7CF098CF-942C-4F61-B468-827113E894EB}"/>
    <cellStyle name="Normal 3 45 8 2" xfId="27883" xr:uid="{3D9B0E80-DFD1-4DA3-9977-B470B1273294}"/>
    <cellStyle name="Normal 3 45 9" xfId="27884" xr:uid="{F9B06E0F-55E1-4BE6-9782-2EA3907D9DB8}"/>
    <cellStyle name="Normal 3 45_05DS" xfId="27885" xr:uid="{77F76EFF-0819-440D-8304-CA56329C4A01}"/>
    <cellStyle name="Normal 3 46" xfId="27886" xr:uid="{09F4320F-9DA5-47FE-B69E-FE788703DF28}"/>
    <cellStyle name="Normal 3 46 2" xfId="27887" xr:uid="{7F61F7DB-97A5-4BFA-BD98-4DCBAD6700DD}"/>
    <cellStyle name="Normal 3 46 2 2" xfId="27888" xr:uid="{1A3D88F9-169E-41D8-B70B-F4037B252754}"/>
    <cellStyle name="Normal 3 46 2 2 2" xfId="27889" xr:uid="{5F329799-8DD0-49FF-9F6A-4292FF5CA6C5}"/>
    <cellStyle name="Normal 3 46 2 2 2 2" xfId="27890" xr:uid="{73D1BA4A-A358-43EB-A4DD-567494175114}"/>
    <cellStyle name="Normal 3 46 2 2 2 2 2" xfId="27891" xr:uid="{43578E45-7793-4770-A186-9A0EECC94199}"/>
    <cellStyle name="Normal 3 46 2 2 2 3" xfId="27892" xr:uid="{35DDCC53-EE64-4CF8-8DAB-C35B2D83CEC9}"/>
    <cellStyle name="Normal 3 46 2 2 3" xfId="27893" xr:uid="{8FBD27A4-F5F8-46A9-93AD-E7851F70EACD}"/>
    <cellStyle name="Normal 3 46 2 2 3 2" xfId="27894" xr:uid="{32FAA8F7-A54F-431F-90DE-5B724D497268}"/>
    <cellStyle name="Normal 3 46 2 2 3 2 2" xfId="27895" xr:uid="{C42596B5-4BBC-4987-B632-01144EF890A1}"/>
    <cellStyle name="Normal 3 46 2 2 3 3" xfId="27896" xr:uid="{EED77A47-4DEB-4FB8-938C-1E5BCAAE4B63}"/>
    <cellStyle name="Normal 3 46 2 2 4" xfId="27897" xr:uid="{DAA5E0C6-6463-4D3D-89F4-7F8142F4E75A}"/>
    <cellStyle name="Normal 3 46 2 2 4 2" xfId="27898" xr:uid="{692D2BC3-B01C-475F-8842-43137E8F9BB4}"/>
    <cellStyle name="Normal 3 46 2 2 5" xfId="27899" xr:uid="{166A3B4F-DCE5-47C9-8490-CB32BD90F160}"/>
    <cellStyle name="Normal 3 46 2 3" xfId="27900" xr:uid="{AADBD5CA-C931-4DCC-B648-E3261BDE9F6B}"/>
    <cellStyle name="Normal 3 46 2 3 2" xfId="27901" xr:uid="{239EB87C-AE06-403D-B5CD-91247C770B73}"/>
    <cellStyle name="Normal 3 46 2 3 2 2" xfId="27902" xr:uid="{B88AB992-C820-48F3-BEFC-3FB95AAA34B4}"/>
    <cellStyle name="Normal 3 46 2 3 2 2 2" xfId="27903" xr:uid="{818D80D0-4F29-4F2C-946F-4B8B41D71801}"/>
    <cellStyle name="Normal 3 46 2 3 2 3" xfId="27904" xr:uid="{F24674B0-5B4E-4CC8-A542-601A290E2BE4}"/>
    <cellStyle name="Normal 3 46 2 3 3" xfId="27905" xr:uid="{91EE1AFF-7D4A-41C6-9EE0-B20F24A0E144}"/>
    <cellStyle name="Normal 3 46 2 3 3 2" xfId="27906" xr:uid="{3C86708D-BA2A-4693-AA92-CFCA797FB810}"/>
    <cellStyle name="Normal 3 46 2 3 3 2 2" xfId="27907" xr:uid="{C41ADECD-7A62-4F54-A40F-BE8A09DFB55F}"/>
    <cellStyle name="Normal 3 46 2 3 3 3" xfId="27908" xr:uid="{E01C6631-99A0-45ED-863E-0FBD33867B74}"/>
    <cellStyle name="Normal 3 46 2 3 4" xfId="27909" xr:uid="{CD28CD02-2A2A-42AE-BB32-7300F4BCEE85}"/>
    <cellStyle name="Normal 3 46 2 3 4 2" xfId="27910" xr:uid="{1281D407-927B-44FA-A422-8789F95A4EDC}"/>
    <cellStyle name="Normal 3 46 2 3 5" xfId="27911" xr:uid="{28D57E9E-4CDD-4560-806D-2BFB55153E41}"/>
    <cellStyle name="Normal 3 46 2 4" xfId="27912" xr:uid="{2A4BD234-F2C9-4FD7-9040-327FDC9DFAFA}"/>
    <cellStyle name="Normal 3 46 2 4 2" xfId="27913" xr:uid="{358A6441-56B9-4482-83FC-1BEBE30D4B9C}"/>
    <cellStyle name="Normal 3 46 2 4 2 2" xfId="27914" xr:uid="{F64F3B28-3D5A-4DBB-8104-E7D722FB9BDE}"/>
    <cellStyle name="Normal 3 46 2 4 2 2 2" xfId="27915" xr:uid="{AFFBC2B1-F014-40B1-8B33-0CFDA113142A}"/>
    <cellStyle name="Normal 3 46 2 4 2 3" xfId="27916" xr:uid="{7BD38546-AE0C-440E-B1DE-406645E39D62}"/>
    <cellStyle name="Normal 3 46 2 4 3" xfId="27917" xr:uid="{1E809051-3816-4CAA-A300-0253579BEFD7}"/>
    <cellStyle name="Normal 3 46 2 4 3 2" xfId="27918" xr:uid="{BB5E27AB-B379-4949-A158-424607EE6BA7}"/>
    <cellStyle name="Normal 3 46 2 4 3 2 2" xfId="27919" xr:uid="{766C5E8D-83AB-4667-A9F4-81A76F10E507}"/>
    <cellStyle name="Normal 3 46 2 4 3 3" xfId="27920" xr:uid="{A1FD15F4-2943-449E-82C3-05FB54BC5752}"/>
    <cellStyle name="Normal 3 46 2 4 4" xfId="27921" xr:uid="{10FB21A5-FB6C-452F-AAAA-7820D45A19E3}"/>
    <cellStyle name="Normal 3 46 2 4 4 2" xfId="27922" xr:uid="{090C5A13-50D0-4325-B861-937754503F8E}"/>
    <cellStyle name="Normal 3 46 2 4 5" xfId="27923" xr:uid="{20145F09-6F0D-4CF7-A8A5-911EA5E91CED}"/>
    <cellStyle name="Normal 3 46 2 5" xfId="27924" xr:uid="{54A5ABE3-4DD1-40D7-BAD7-E6ABD22B7D04}"/>
    <cellStyle name="Normal 3 46 2 5 2" xfId="27925" xr:uid="{FE63CCF8-4BAE-43F9-AFD4-4572BA94AFE4}"/>
    <cellStyle name="Normal 3 46 2 5 2 2" xfId="27926" xr:uid="{DCBBFF33-1A01-47B6-86BA-C95127698159}"/>
    <cellStyle name="Normal 3 46 2 5 3" xfId="27927" xr:uid="{B69EBE5E-243A-4A25-BCC2-3AD1AF82ABF6}"/>
    <cellStyle name="Normal 3 46 2 6" xfId="27928" xr:uid="{59B1D6F7-4DE6-4EB4-B94D-BB4EBA8AE039}"/>
    <cellStyle name="Normal 3 46 2 6 2" xfId="27929" xr:uid="{3CCC070E-9975-4E86-8922-D9507B8C3D6F}"/>
    <cellStyle name="Normal 3 46 2 6 2 2" xfId="27930" xr:uid="{F9C45E64-FCFF-4734-A726-BB60A7C04C61}"/>
    <cellStyle name="Normal 3 46 2 6 3" xfId="27931" xr:uid="{427186B6-DCD6-45CE-AE72-79998FFD7868}"/>
    <cellStyle name="Normal 3 46 2 7" xfId="27932" xr:uid="{D7DF2564-57C3-4D38-8DEA-4A986E29A391}"/>
    <cellStyle name="Normal 3 46 2 7 2" xfId="27933" xr:uid="{4D0B8243-A47A-469C-B451-92DCDD6E5C98}"/>
    <cellStyle name="Normal 3 46 2 8" xfId="27934" xr:uid="{129D0BF8-9A40-4D21-9E67-63AA38A598BB}"/>
    <cellStyle name="Normal 3 46 2_15NS" xfId="27935" xr:uid="{93E6CBD8-B6F0-499B-98A4-B0BC0E9CE587}"/>
    <cellStyle name="Normal 3 46 3" xfId="27936" xr:uid="{AF851FE4-8E1E-429A-A814-24EB6D5C88E6}"/>
    <cellStyle name="Normal 3 46 3 2" xfId="27937" xr:uid="{2E86259F-238C-41CA-BDAA-2D9F89EB91E2}"/>
    <cellStyle name="Normal 3 46 3 2 2" xfId="27938" xr:uid="{E20FF789-FD8A-4432-9115-07852185390C}"/>
    <cellStyle name="Normal 3 46 3 2 2 2" xfId="27939" xr:uid="{D60A8D7C-32AE-414F-A871-4A04D3C5BCAF}"/>
    <cellStyle name="Normal 3 46 3 2 3" xfId="27940" xr:uid="{DF78D94C-B057-4AB9-B5C1-5B325D834BEE}"/>
    <cellStyle name="Normal 3 46 3 3" xfId="27941" xr:uid="{BC32F01B-4888-42C6-8BD0-D30E084DAF19}"/>
    <cellStyle name="Normal 3 46 3 3 2" xfId="27942" xr:uid="{623CFA05-E7C4-4E0B-8122-D6567E6053C4}"/>
    <cellStyle name="Normal 3 46 3 3 2 2" xfId="27943" xr:uid="{1067A51B-FCDD-464D-A53A-6DE135C617BA}"/>
    <cellStyle name="Normal 3 46 3 3 3" xfId="27944" xr:uid="{BF8B981B-8BA8-4769-8C80-D73A86A7618F}"/>
    <cellStyle name="Normal 3 46 3 4" xfId="27945" xr:uid="{91DAE211-A675-4008-8111-9811F8B0C42D}"/>
    <cellStyle name="Normal 3 46 3 4 2" xfId="27946" xr:uid="{C4866B93-CF56-45D2-A022-FAE0D7AFCF11}"/>
    <cellStyle name="Normal 3 46 3 5" xfId="27947" xr:uid="{AC2AAC92-003C-4874-8E28-85D9E66D48DA}"/>
    <cellStyle name="Normal 3 46 4" xfId="27948" xr:uid="{DB0C3C44-AF23-4734-8AAE-C8DBF315A3C1}"/>
    <cellStyle name="Normal 3 46 4 2" xfId="27949" xr:uid="{5097016A-B6FC-4AA9-9043-A9EDB3CD0AB8}"/>
    <cellStyle name="Normal 3 46 4 2 2" xfId="27950" xr:uid="{DD5227FD-47B0-456A-B280-9FB355B6BEB6}"/>
    <cellStyle name="Normal 3 46 4 2 2 2" xfId="27951" xr:uid="{3F56584C-E28F-4AC9-9DDA-F559CDC74E37}"/>
    <cellStyle name="Normal 3 46 4 2 3" xfId="27952" xr:uid="{A2831317-1A7B-4563-8897-FA425EE5E360}"/>
    <cellStyle name="Normal 3 46 4 3" xfId="27953" xr:uid="{4B51BF22-FCC4-4A39-825F-D70F0513DE35}"/>
    <cellStyle name="Normal 3 46 4 3 2" xfId="27954" xr:uid="{BFF2E088-970B-4BAC-8D97-F965E6DDD5EB}"/>
    <cellStyle name="Normal 3 46 4 3 2 2" xfId="27955" xr:uid="{2F2969C0-B924-413A-A933-676E86E4016F}"/>
    <cellStyle name="Normal 3 46 4 3 3" xfId="27956" xr:uid="{DC977BDB-CBE1-40FE-9CF7-891AED232EFE}"/>
    <cellStyle name="Normal 3 46 4 4" xfId="27957" xr:uid="{797F248B-9DF5-473E-8C08-77FAA6B0E0E1}"/>
    <cellStyle name="Normal 3 46 4 4 2" xfId="27958" xr:uid="{76D9395C-50C5-4CF0-98DE-061E9C2F3683}"/>
    <cellStyle name="Normal 3 46 4 5" xfId="27959" xr:uid="{0F0A8D6D-A169-484F-A465-3CB3555F03B1}"/>
    <cellStyle name="Normal 3 46 5" xfId="27960" xr:uid="{6405DEB0-9A75-4905-8C54-FB90825DF772}"/>
    <cellStyle name="Normal 3 46 5 2" xfId="27961" xr:uid="{702F495E-83DF-4A8A-8F46-9F2F26050957}"/>
    <cellStyle name="Normal 3 46 5 2 2" xfId="27962" xr:uid="{08811BF4-0D05-410E-9AAF-8CA0398B4AEF}"/>
    <cellStyle name="Normal 3 46 5 2 2 2" xfId="27963" xr:uid="{164978F4-BA12-4082-AAA1-C0366CFEC767}"/>
    <cellStyle name="Normal 3 46 5 2 3" xfId="27964" xr:uid="{58C753F5-8141-4E4C-B5D0-954AEAC066CA}"/>
    <cellStyle name="Normal 3 46 5 3" xfId="27965" xr:uid="{1084D023-19EC-4919-95E0-A95C1C0605DB}"/>
    <cellStyle name="Normal 3 46 5 3 2" xfId="27966" xr:uid="{055C75E3-5604-4669-88E9-CC1B8D1CDCD8}"/>
    <cellStyle name="Normal 3 46 5 3 2 2" xfId="27967" xr:uid="{DFD64CBC-EEA4-43AA-93F3-2FBA7946A943}"/>
    <cellStyle name="Normal 3 46 5 3 3" xfId="27968" xr:uid="{7185AD4C-DE6F-4BA4-8CA8-CE1C89BE509A}"/>
    <cellStyle name="Normal 3 46 5 4" xfId="27969" xr:uid="{A2DFC297-32B6-4342-9627-959C0563FF6B}"/>
    <cellStyle name="Normal 3 46 5 4 2" xfId="27970" xr:uid="{E7A7CF14-E4F8-4275-84CE-D62D37D84C12}"/>
    <cellStyle name="Normal 3 46 5 5" xfId="27971" xr:uid="{D69083A8-046B-4E93-A66B-5A2B445C23C3}"/>
    <cellStyle name="Normal 3 46 6" xfId="27972" xr:uid="{0F221F48-7043-447D-8423-4D7AB63A6F3C}"/>
    <cellStyle name="Normal 3 46 6 2" xfId="27973" xr:uid="{6764C224-297C-4A16-87C0-9FD997F7A671}"/>
    <cellStyle name="Normal 3 46 6 2 2" xfId="27974" xr:uid="{11094D75-FF12-49C0-864F-AE21431BA007}"/>
    <cellStyle name="Normal 3 46 6 3" xfId="27975" xr:uid="{4046BBDF-10F5-44D6-996D-30A88E8CBFF7}"/>
    <cellStyle name="Normal 3 46 7" xfId="27976" xr:uid="{304E5D43-F933-49B0-AA61-CBC1BD18FBE4}"/>
    <cellStyle name="Normal 3 46 7 2" xfId="27977" xr:uid="{1B6B0C0B-FA71-4D36-AF77-86F72E7DD859}"/>
    <cellStyle name="Normal 3 46 7 2 2" xfId="27978" xr:uid="{D5354524-A27B-4DC1-A6C5-6960B041BED9}"/>
    <cellStyle name="Normal 3 46 7 3" xfId="27979" xr:uid="{869EC82D-9E58-41DA-8978-63E4DDDA9AD9}"/>
    <cellStyle name="Normal 3 46 8" xfId="27980" xr:uid="{76407EC4-3076-4AC1-8514-E24EC7C629D1}"/>
    <cellStyle name="Normal 3 46 8 2" xfId="27981" xr:uid="{6AD869AA-E52D-4410-9902-A5CBAA4FFE66}"/>
    <cellStyle name="Normal 3 46 9" xfId="27982" xr:uid="{B7EF24A5-E340-415A-9DEC-077E3EEA6EFB}"/>
    <cellStyle name="Normal 3 46_05DS" xfId="27983" xr:uid="{B3D0E3CB-75BF-40D9-9320-80E253D09C92}"/>
    <cellStyle name="Normal 3 47" xfId="27984" xr:uid="{0B2519D0-98CB-495C-8766-2AFB316331D4}"/>
    <cellStyle name="Normal 3 47 2" xfId="27985" xr:uid="{082E46FD-4570-4AE2-A3A4-8F4F66F5F560}"/>
    <cellStyle name="Normal 3 47 2 2" xfId="27986" xr:uid="{FA4A80AE-E891-428C-B9FD-4CF94998EB8E}"/>
    <cellStyle name="Normal 3 47 2 2 2" xfId="27987" xr:uid="{30705EBB-D4A4-4540-9606-4B8F2B73E77C}"/>
    <cellStyle name="Normal 3 47 2 2 2 2" xfId="27988" xr:uid="{BCD4B864-299B-4607-96E9-506A3C93E839}"/>
    <cellStyle name="Normal 3 47 2 2 2 2 2" xfId="27989" xr:uid="{A28E407C-F727-435E-A55D-AE8DDC162C9B}"/>
    <cellStyle name="Normal 3 47 2 2 2 3" xfId="27990" xr:uid="{41292E32-2C65-4226-B096-0B1F94FA5E95}"/>
    <cellStyle name="Normal 3 47 2 2 3" xfId="27991" xr:uid="{99EFD174-3988-454F-92A3-B74AFC4AC9AC}"/>
    <cellStyle name="Normal 3 47 2 2 3 2" xfId="27992" xr:uid="{CB427C9C-EB92-441D-9A25-11D2DC54BD20}"/>
    <cellStyle name="Normal 3 47 2 2 3 2 2" xfId="27993" xr:uid="{3E981C0E-54E4-4AC3-B9BE-34FDB387EAE2}"/>
    <cellStyle name="Normal 3 47 2 2 3 3" xfId="27994" xr:uid="{523B17F1-3E71-4BC6-AE04-40463BCE37F3}"/>
    <cellStyle name="Normal 3 47 2 2 4" xfId="27995" xr:uid="{93384CA2-0D7C-4939-9824-F2FF4D8C61D0}"/>
    <cellStyle name="Normal 3 47 2 2 4 2" xfId="27996" xr:uid="{4CDF021B-0008-40E6-8663-2A958122897F}"/>
    <cellStyle name="Normal 3 47 2 2 5" xfId="27997" xr:uid="{9AAC095C-28F8-45CC-90B3-DC28E418AF7E}"/>
    <cellStyle name="Normal 3 47 2 3" xfId="27998" xr:uid="{D4EEE64C-A13E-4F60-A688-7B25C6CEBE16}"/>
    <cellStyle name="Normal 3 47 2 3 2" xfId="27999" xr:uid="{D4F5D7EF-707E-49A9-BED2-2D2BCF603312}"/>
    <cellStyle name="Normal 3 47 2 3 2 2" xfId="28000" xr:uid="{DA6B4C4B-5105-4473-8261-58966EFB4685}"/>
    <cellStyle name="Normal 3 47 2 3 2 2 2" xfId="28001" xr:uid="{996525D8-96F7-4361-98EE-A17D0FCF700D}"/>
    <cellStyle name="Normal 3 47 2 3 2 3" xfId="28002" xr:uid="{07890212-0DDB-4988-B985-B2D4BE04505A}"/>
    <cellStyle name="Normal 3 47 2 3 3" xfId="28003" xr:uid="{D1483886-0FED-4BFF-AD96-83A0B9AE7319}"/>
    <cellStyle name="Normal 3 47 2 3 3 2" xfId="28004" xr:uid="{1E822DFE-CD97-46BB-A544-32E062672C45}"/>
    <cellStyle name="Normal 3 47 2 3 3 2 2" xfId="28005" xr:uid="{BBDC82C2-C549-4ECA-85B7-9EB4CCF1F236}"/>
    <cellStyle name="Normal 3 47 2 3 3 3" xfId="28006" xr:uid="{099BAE3A-A4F0-4DB8-9605-03A5AF8B5DF2}"/>
    <cellStyle name="Normal 3 47 2 3 4" xfId="28007" xr:uid="{1F83A47C-5F57-470D-8A52-E5D818CEFD2D}"/>
    <cellStyle name="Normal 3 47 2 3 4 2" xfId="28008" xr:uid="{D7AE9420-AFDA-40A1-9A20-10F4C6F193D8}"/>
    <cellStyle name="Normal 3 47 2 3 5" xfId="28009" xr:uid="{2F7CAA62-FDC4-4233-8773-0F2A6D79FE47}"/>
    <cellStyle name="Normal 3 47 2 4" xfId="28010" xr:uid="{78E303B9-C368-4F76-84CE-251A58A2FD56}"/>
    <cellStyle name="Normal 3 47 2 4 2" xfId="28011" xr:uid="{4D767888-8E5D-40AE-B1DA-2BDB0DD685FD}"/>
    <cellStyle name="Normal 3 47 2 4 2 2" xfId="28012" xr:uid="{A5CAC0C1-8969-4CDE-82D0-58A87DF71157}"/>
    <cellStyle name="Normal 3 47 2 4 2 2 2" xfId="28013" xr:uid="{017E0275-C9F7-498B-87D7-3D8246D6DFAA}"/>
    <cellStyle name="Normal 3 47 2 4 2 3" xfId="28014" xr:uid="{C5F1C1BC-5612-4826-92C7-6D675985CF30}"/>
    <cellStyle name="Normal 3 47 2 4 3" xfId="28015" xr:uid="{85A8C2E3-A54B-4E1E-A39C-20AF4F3B5921}"/>
    <cellStyle name="Normal 3 47 2 4 3 2" xfId="28016" xr:uid="{48A80D8B-F922-4431-88DA-612FCD913BFA}"/>
    <cellStyle name="Normal 3 47 2 4 3 2 2" xfId="28017" xr:uid="{0FE815FE-A7C9-45FA-AFA8-1CBD09CF2E1F}"/>
    <cellStyle name="Normal 3 47 2 4 3 3" xfId="28018" xr:uid="{1C8BE4DE-655D-4CE6-9F23-B4BEAA5BD66F}"/>
    <cellStyle name="Normal 3 47 2 4 4" xfId="28019" xr:uid="{EB9D8974-435D-498D-B0F1-17A47387DF76}"/>
    <cellStyle name="Normal 3 47 2 4 4 2" xfId="28020" xr:uid="{BDA6F919-6277-4F6B-97A9-F87494E0FDDB}"/>
    <cellStyle name="Normal 3 47 2 4 5" xfId="28021" xr:uid="{A426E6BF-820F-4A91-8B5A-77EEFE986AEE}"/>
    <cellStyle name="Normal 3 47 2 5" xfId="28022" xr:uid="{A082D517-2DB5-4E96-B2B4-0473B1D57795}"/>
    <cellStyle name="Normal 3 47 2 5 2" xfId="28023" xr:uid="{E0A48607-5B75-4D76-93C3-2AB304534FA7}"/>
    <cellStyle name="Normal 3 47 2 5 2 2" xfId="28024" xr:uid="{9A872030-0D53-4CD5-B241-6A412119F7DD}"/>
    <cellStyle name="Normal 3 47 2 5 3" xfId="28025" xr:uid="{1EEB1149-B57C-41A7-8C08-442EDC690299}"/>
    <cellStyle name="Normal 3 47 2 6" xfId="28026" xr:uid="{A7728A8C-9C51-4C72-8335-0C0BBE7BF0A1}"/>
    <cellStyle name="Normal 3 47 2 6 2" xfId="28027" xr:uid="{2047BFE9-8040-4ED1-BD8C-DD4598B75639}"/>
    <cellStyle name="Normal 3 47 2 6 2 2" xfId="28028" xr:uid="{FA435C71-33BC-466D-8D31-30D3847D4356}"/>
    <cellStyle name="Normal 3 47 2 6 3" xfId="28029" xr:uid="{DD712829-DF9E-4638-AF67-BDA5A0142321}"/>
    <cellStyle name="Normal 3 47 2 7" xfId="28030" xr:uid="{2E198954-8AF6-4680-9F4D-6230EA33ED8E}"/>
    <cellStyle name="Normal 3 47 2 7 2" xfId="28031" xr:uid="{A5D9928E-093E-4C2C-8D81-CCACD0AC9EBC}"/>
    <cellStyle name="Normal 3 47 2 8" xfId="28032" xr:uid="{459BC30F-A37F-4B23-8FE7-E67FB0A3D96E}"/>
    <cellStyle name="Normal 3 47 2_15NS" xfId="28033" xr:uid="{B0DBC4E2-8A93-41F3-88FB-08EF2A67D766}"/>
    <cellStyle name="Normal 3 47 3" xfId="28034" xr:uid="{50188C39-CBA6-4DF8-B445-C4B8E29C4B1B}"/>
    <cellStyle name="Normal 3 47 3 2" xfId="28035" xr:uid="{88CB5769-7993-45FD-821E-56BCA6FFFAD7}"/>
    <cellStyle name="Normal 3 47 3 2 2" xfId="28036" xr:uid="{63BC73FA-151F-4A06-A52F-399441523257}"/>
    <cellStyle name="Normal 3 47 3 2 2 2" xfId="28037" xr:uid="{3F782FFF-E0B1-4418-9B32-05506276E358}"/>
    <cellStyle name="Normal 3 47 3 2 3" xfId="28038" xr:uid="{632090A4-3B86-4A71-9EA8-3C92FC099F04}"/>
    <cellStyle name="Normal 3 47 3 3" xfId="28039" xr:uid="{1E96E3AF-10E5-4DE7-B0A5-D6B542C44135}"/>
    <cellStyle name="Normal 3 47 3 3 2" xfId="28040" xr:uid="{0D8B9A4B-ADAB-4C11-9BF1-CAF6B180CF31}"/>
    <cellStyle name="Normal 3 47 3 3 2 2" xfId="28041" xr:uid="{593C88CD-DEF4-4771-8900-EBC7DFCA5337}"/>
    <cellStyle name="Normal 3 47 3 3 3" xfId="28042" xr:uid="{380BC6D1-F64E-4D2B-8452-6EF1C0EB9413}"/>
    <cellStyle name="Normal 3 47 3 4" xfId="28043" xr:uid="{D4858B69-5A75-497E-A5CB-84290659FF7C}"/>
    <cellStyle name="Normal 3 47 3 4 2" xfId="28044" xr:uid="{193B85CD-8DF1-41CE-9D84-C0C984B1CB68}"/>
    <cellStyle name="Normal 3 47 3 5" xfId="28045" xr:uid="{8E48FCEA-E2AE-4054-B8C1-768C60BAD131}"/>
    <cellStyle name="Normal 3 47 4" xfId="28046" xr:uid="{815D5613-A4E2-4A35-BFF7-4F8228D6128F}"/>
    <cellStyle name="Normal 3 47 4 2" xfId="28047" xr:uid="{B605182B-C88B-49B7-882A-3E62FBDF957C}"/>
    <cellStyle name="Normal 3 47 4 2 2" xfId="28048" xr:uid="{A36B85D6-02A6-4871-B3B7-C7BC3CBD015C}"/>
    <cellStyle name="Normal 3 47 4 2 2 2" xfId="28049" xr:uid="{CF9D747D-982B-4276-AD5D-A4D17F4A23AC}"/>
    <cellStyle name="Normal 3 47 4 2 3" xfId="28050" xr:uid="{5251EB9B-D02E-4455-8DFA-88162CD3D48D}"/>
    <cellStyle name="Normal 3 47 4 3" xfId="28051" xr:uid="{CCE7A071-866B-4AD4-A979-BFF23D1F8D00}"/>
    <cellStyle name="Normal 3 47 4 3 2" xfId="28052" xr:uid="{4A5A53C1-7CAD-4524-9FE5-51F91DC136B2}"/>
    <cellStyle name="Normal 3 47 4 3 2 2" xfId="28053" xr:uid="{E7691569-28D9-471D-93D1-F30A48638E22}"/>
    <cellStyle name="Normal 3 47 4 3 3" xfId="28054" xr:uid="{3DF47F83-6638-46E2-B149-961EE7A1103E}"/>
    <cellStyle name="Normal 3 47 4 4" xfId="28055" xr:uid="{0044F66B-E2FB-40E5-9978-E946BDFC9E48}"/>
    <cellStyle name="Normal 3 47 4 4 2" xfId="28056" xr:uid="{FEEF259F-8BEE-4324-897C-4C55D54CD1EF}"/>
    <cellStyle name="Normal 3 47 4 5" xfId="28057" xr:uid="{DF9AE2AD-BE18-4BD0-A450-1CFA6DE6619A}"/>
    <cellStyle name="Normal 3 47 5" xfId="28058" xr:uid="{CD65CBBF-0388-439E-9218-6AB1BBD0E36D}"/>
    <cellStyle name="Normal 3 47 5 2" xfId="28059" xr:uid="{09743AD7-15AC-47CB-A9F4-5F6EF743C114}"/>
    <cellStyle name="Normal 3 47 5 2 2" xfId="28060" xr:uid="{6F9D2F08-90FF-419F-B954-170370735D6B}"/>
    <cellStyle name="Normal 3 47 5 2 2 2" xfId="28061" xr:uid="{6482CBA5-2971-4861-BA9B-871A75085096}"/>
    <cellStyle name="Normal 3 47 5 2 3" xfId="28062" xr:uid="{F86D6679-E810-4521-AD17-4195D767BBE2}"/>
    <cellStyle name="Normal 3 47 5 3" xfId="28063" xr:uid="{58119792-3681-4743-A25B-4B814DA3BB59}"/>
    <cellStyle name="Normal 3 47 5 3 2" xfId="28064" xr:uid="{9033F5C8-67FD-4AD3-8B57-FB2E0C089895}"/>
    <cellStyle name="Normal 3 47 5 3 2 2" xfId="28065" xr:uid="{491182E4-C179-44C9-AFB4-BABA68A0E2B0}"/>
    <cellStyle name="Normal 3 47 5 3 3" xfId="28066" xr:uid="{45C4E7DC-4E1F-4A01-AD2D-CE5267794D8E}"/>
    <cellStyle name="Normal 3 47 5 4" xfId="28067" xr:uid="{1D289FBE-305A-42FA-9C19-6CFECF72283F}"/>
    <cellStyle name="Normal 3 47 5 4 2" xfId="28068" xr:uid="{44A2821F-1270-4494-9B64-E4EE192AF193}"/>
    <cellStyle name="Normal 3 47 5 5" xfId="28069" xr:uid="{78C6DAE5-3897-4A8C-A890-CE2201F7D691}"/>
    <cellStyle name="Normal 3 47 6" xfId="28070" xr:uid="{EC38EE82-2EBB-4F47-9583-2B3698D3F987}"/>
    <cellStyle name="Normal 3 47 6 2" xfId="28071" xr:uid="{59481842-BE05-4795-8789-FCCD46497E64}"/>
    <cellStyle name="Normal 3 47 6 2 2" xfId="28072" xr:uid="{5DC357D6-DC53-40DF-90C1-2C48B71090E9}"/>
    <cellStyle name="Normal 3 47 6 3" xfId="28073" xr:uid="{9B6EA470-16B3-4BCD-A328-A0342C63F9C1}"/>
    <cellStyle name="Normal 3 47 7" xfId="28074" xr:uid="{A22F6488-AAE0-42E9-A3B1-4DD05D5CBBF1}"/>
    <cellStyle name="Normal 3 47 7 2" xfId="28075" xr:uid="{21047F17-B2E7-4D62-B5D9-9443D47FD091}"/>
    <cellStyle name="Normal 3 47 7 2 2" xfId="28076" xr:uid="{49ABA171-F468-491B-AE87-9AC4667BD4B1}"/>
    <cellStyle name="Normal 3 47 7 3" xfId="28077" xr:uid="{7524CC39-4147-45E8-A805-FBF061E28CA7}"/>
    <cellStyle name="Normal 3 47 8" xfId="28078" xr:uid="{386F0C5F-437B-4DA8-AB9F-D2F12EEBCCE0}"/>
    <cellStyle name="Normal 3 47 8 2" xfId="28079" xr:uid="{6CFF460B-4148-46AD-8883-8A2B2A9B9DFD}"/>
    <cellStyle name="Normal 3 47 9" xfId="28080" xr:uid="{9B0E68A6-B002-495C-8064-01EE148A344D}"/>
    <cellStyle name="Normal 3 47_05DS" xfId="28081" xr:uid="{A30099B7-3470-49B3-AB26-1672A47ECDA4}"/>
    <cellStyle name="Normal 3 48" xfId="28082" xr:uid="{014DA240-DA5D-4F2A-B17D-94CCE2A31C2B}"/>
    <cellStyle name="Normal 3 48 2" xfId="28083" xr:uid="{FAAFB459-488E-47B3-9CA1-D62DED391E7E}"/>
    <cellStyle name="Normal 3 48 2 2" xfId="28084" xr:uid="{53B4E5C2-FD0E-4C3A-8160-BD52FAFAB85B}"/>
    <cellStyle name="Normal 3 48 2 2 2" xfId="28085" xr:uid="{24658240-A5EE-4E43-8A1C-DAB405D5E676}"/>
    <cellStyle name="Normal 3 48 2 2 2 2" xfId="28086" xr:uid="{561586B4-DF46-4EEE-A90D-CB447221363E}"/>
    <cellStyle name="Normal 3 48 2 2 2 2 2" xfId="28087" xr:uid="{7C746178-3F97-472E-8954-7124353C0CE6}"/>
    <cellStyle name="Normal 3 48 2 2 2 3" xfId="28088" xr:uid="{212253F8-CB9B-4DFB-BB83-382079F9E3AF}"/>
    <cellStyle name="Normal 3 48 2 2 3" xfId="28089" xr:uid="{153CEE8F-4309-4D70-A9D0-A428DDDD5C6A}"/>
    <cellStyle name="Normal 3 48 2 2 3 2" xfId="28090" xr:uid="{E296969B-D048-4DCF-AE15-7C96FFBF3544}"/>
    <cellStyle name="Normal 3 48 2 2 3 2 2" xfId="28091" xr:uid="{5F0E4AA5-0933-4F5E-909B-1D4F6F5DA164}"/>
    <cellStyle name="Normal 3 48 2 2 3 3" xfId="28092" xr:uid="{64828B75-DF2D-40BC-ABBD-46841243CD29}"/>
    <cellStyle name="Normal 3 48 2 2 4" xfId="28093" xr:uid="{996AAD3C-2204-409F-B57C-3D9899E93CD0}"/>
    <cellStyle name="Normal 3 48 2 2 4 2" xfId="28094" xr:uid="{BAA39503-C246-4804-A12A-2D07E3BEB4DE}"/>
    <cellStyle name="Normal 3 48 2 2 5" xfId="28095" xr:uid="{5023818D-D612-4C99-A8CC-03573D370361}"/>
    <cellStyle name="Normal 3 48 2 3" xfId="28096" xr:uid="{B446F432-92D1-4BDF-BE82-064D31F1351D}"/>
    <cellStyle name="Normal 3 48 2 3 2" xfId="28097" xr:uid="{583502E1-10F8-48F5-94D9-7E410A1B0A4D}"/>
    <cellStyle name="Normal 3 48 2 3 2 2" xfId="28098" xr:uid="{43D1E584-39E3-4565-9138-BC01825E0A21}"/>
    <cellStyle name="Normal 3 48 2 3 2 2 2" xfId="28099" xr:uid="{041B5B71-5087-4379-8DDD-885F568E2646}"/>
    <cellStyle name="Normal 3 48 2 3 2 3" xfId="28100" xr:uid="{37D3C3D3-A9FF-4FCF-9B5D-5D6FE71B979A}"/>
    <cellStyle name="Normal 3 48 2 3 3" xfId="28101" xr:uid="{C2CE3AFB-2765-411D-9D35-8E98698083B8}"/>
    <cellStyle name="Normal 3 48 2 3 3 2" xfId="28102" xr:uid="{2F36399A-B41E-414A-AE11-5A2594F0B265}"/>
    <cellStyle name="Normal 3 48 2 3 3 2 2" xfId="28103" xr:uid="{47F023BA-3F25-4E01-BF4E-A97EB355DC3A}"/>
    <cellStyle name="Normal 3 48 2 3 3 3" xfId="28104" xr:uid="{BD1B4B1B-711A-4452-924B-891D81F3B3E3}"/>
    <cellStyle name="Normal 3 48 2 3 4" xfId="28105" xr:uid="{046A2CFC-DDDB-42F1-BD67-609374F7227A}"/>
    <cellStyle name="Normal 3 48 2 3 4 2" xfId="28106" xr:uid="{95756D39-EDC8-4563-B448-B6593EDAAEF7}"/>
    <cellStyle name="Normal 3 48 2 3 5" xfId="28107" xr:uid="{74E10D8D-7610-4B7A-AA67-60F4D1A76495}"/>
    <cellStyle name="Normal 3 48 2 4" xfId="28108" xr:uid="{BA5B96C3-E200-40EE-A236-92CFC5FD9AAF}"/>
    <cellStyle name="Normal 3 48 2 4 2" xfId="28109" xr:uid="{933DD2C6-72D2-4E37-B55C-520B0E6FA4A4}"/>
    <cellStyle name="Normal 3 48 2 4 2 2" xfId="28110" xr:uid="{97CDE4A8-2EF2-45B7-8569-2FE59C0507BD}"/>
    <cellStyle name="Normal 3 48 2 4 2 2 2" xfId="28111" xr:uid="{E65D0693-167D-4DDA-B9C5-498B97FE1E04}"/>
    <cellStyle name="Normal 3 48 2 4 2 3" xfId="28112" xr:uid="{9CE9C4CD-7F40-4A82-A4FF-81539513E5FF}"/>
    <cellStyle name="Normal 3 48 2 4 3" xfId="28113" xr:uid="{6D9B2513-4EED-4B57-953F-1701277FE275}"/>
    <cellStyle name="Normal 3 48 2 4 3 2" xfId="28114" xr:uid="{FE452AEB-BBE3-46AB-AD4E-BDA269726F3D}"/>
    <cellStyle name="Normal 3 48 2 4 3 2 2" xfId="28115" xr:uid="{8B969997-12FA-47C4-9B7C-85B4F33F4834}"/>
    <cellStyle name="Normal 3 48 2 4 3 3" xfId="28116" xr:uid="{ED3DCE4E-344C-4E7F-A43D-681698D59DC8}"/>
    <cellStyle name="Normal 3 48 2 4 4" xfId="28117" xr:uid="{3430658B-6804-4C75-A0B5-6B224F9A8BD3}"/>
    <cellStyle name="Normal 3 48 2 4 4 2" xfId="28118" xr:uid="{54C68904-1C2E-493F-ABAC-930F5864D740}"/>
    <cellStyle name="Normal 3 48 2 4 5" xfId="28119" xr:uid="{D90BADE7-82B5-4BC8-BA26-7BEAF1FDBD02}"/>
    <cellStyle name="Normal 3 48 2 5" xfId="28120" xr:uid="{C5C37579-D1BD-4F15-9A19-2AFFA332866D}"/>
    <cellStyle name="Normal 3 48 2 5 2" xfId="28121" xr:uid="{E39137E0-80EA-48E2-86B7-B235758BB26C}"/>
    <cellStyle name="Normal 3 48 2 5 2 2" xfId="28122" xr:uid="{BCA779CE-EABC-44DB-8996-1C83B3FD28FB}"/>
    <cellStyle name="Normal 3 48 2 5 3" xfId="28123" xr:uid="{3CEB88E5-04FB-4F9D-8047-FA06543EB5CF}"/>
    <cellStyle name="Normal 3 48 2 6" xfId="28124" xr:uid="{E0E964A0-A8BE-418D-9A4A-9E6E2EC2D602}"/>
    <cellStyle name="Normal 3 48 2 6 2" xfId="28125" xr:uid="{5515E29E-284E-4312-A4E3-905030480389}"/>
    <cellStyle name="Normal 3 48 2 6 2 2" xfId="28126" xr:uid="{6AE950E2-54F6-48E4-9EC8-A0EB3FF198CF}"/>
    <cellStyle name="Normal 3 48 2 6 3" xfId="28127" xr:uid="{3FE077B8-7130-44DC-9FDA-96C5CA16922B}"/>
    <cellStyle name="Normal 3 48 2 7" xfId="28128" xr:uid="{E1459039-516F-4B70-A632-E1BC2BDFB4BD}"/>
    <cellStyle name="Normal 3 48 2 7 2" xfId="28129" xr:uid="{E026B48F-8022-4D60-A23A-8E1ABA25B7EE}"/>
    <cellStyle name="Normal 3 48 2 8" xfId="28130" xr:uid="{5F7B9CF4-0ADC-41CA-83EB-DC13A855627F}"/>
    <cellStyle name="Normal 3 48 2_15NS" xfId="28131" xr:uid="{01CB1EC2-0A48-457A-BFE4-EC5AB75CE279}"/>
    <cellStyle name="Normal 3 48 3" xfId="28132" xr:uid="{72E6BFE3-CA33-4D35-A198-E5665BCC545C}"/>
    <cellStyle name="Normal 3 48 3 2" xfId="28133" xr:uid="{F44A0614-4E6F-4195-B72D-7ACF80542100}"/>
    <cellStyle name="Normal 3 48 3 2 2" xfId="28134" xr:uid="{11467C33-20F5-4BDE-9CAA-8CC367B32903}"/>
    <cellStyle name="Normal 3 48 3 2 2 2" xfId="28135" xr:uid="{1CE627F7-2E8A-479A-9694-426B9DBE2597}"/>
    <cellStyle name="Normal 3 48 3 2 3" xfId="28136" xr:uid="{5D0DBA22-5780-4C11-96BE-7ADF89C352CB}"/>
    <cellStyle name="Normal 3 48 3 3" xfId="28137" xr:uid="{553BAAD5-3421-4E75-A8B2-930E681D4CA5}"/>
    <cellStyle name="Normal 3 48 3 3 2" xfId="28138" xr:uid="{FD4A6901-062B-4455-A1C5-E016ED2F8897}"/>
    <cellStyle name="Normal 3 48 3 3 2 2" xfId="28139" xr:uid="{892FFCFD-46BE-4548-91F7-79780B68C394}"/>
    <cellStyle name="Normal 3 48 3 3 3" xfId="28140" xr:uid="{ABA5D056-4555-4B90-A36B-AD59B2E04D66}"/>
    <cellStyle name="Normal 3 48 3 4" xfId="28141" xr:uid="{06EF7987-7255-45FF-8EEB-354981D45341}"/>
    <cellStyle name="Normal 3 48 3 4 2" xfId="28142" xr:uid="{6BC91FD9-0514-447E-B04A-4FBD1B691335}"/>
    <cellStyle name="Normal 3 48 3 5" xfId="28143" xr:uid="{685792E3-1735-4B18-870B-7781DDB30C97}"/>
    <cellStyle name="Normal 3 48 4" xfId="28144" xr:uid="{B12A8FFA-3CFB-4051-9098-FA0CFAAC57B5}"/>
    <cellStyle name="Normal 3 48 4 2" xfId="28145" xr:uid="{49E4406F-5DF9-4AC6-92D5-A22122FF2058}"/>
    <cellStyle name="Normal 3 48 4 2 2" xfId="28146" xr:uid="{DA9CBEB9-803A-459D-9D99-E72E707EB38B}"/>
    <cellStyle name="Normal 3 48 4 2 2 2" xfId="28147" xr:uid="{F821E74B-D44B-45B2-B18A-315F60833E5B}"/>
    <cellStyle name="Normal 3 48 4 2 3" xfId="28148" xr:uid="{5869BEE0-32A2-4B9B-B869-E24808BC9236}"/>
    <cellStyle name="Normal 3 48 4 3" xfId="28149" xr:uid="{0253286F-1BC4-46CE-AD77-320E5DAFF4A0}"/>
    <cellStyle name="Normal 3 48 4 3 2" xfId="28150" xr:uid="{C620B9CA-C605-481D-B1CB-F7DEA40FD233}"/>
    <cellStyle name="Normal 3 48 4 3 2 2" xfId="28151" xr:uid="{D34891BF-D5AF-4127-ADCB-5C3395256FDE}"/>
    <cellStyle name="Normal 3 48 4 3 3" xfId="28152" xr:uid="{E0684448-C729-431E-8CCB-9105EB580834}"/>
    <cellStyle name="Normal 3 48 4 4" xfId="28153" xr:uid="{C9932459-9E46-4694-A608-10E26006D0BD}"/>
    <cellStyle name="Normal 3 48 4 4 2" xfId="28154" xr:uid="{EE1ACD79-006C-477D-862D-D6042000A587}"/>
    <cellStyle name="Normal 3 48 4 5" xfId="28155" xr:uid="{7A4BB85C-3F95-4A64-B823-E52CA852E066}"/>
    <cellStyle name="Normal 3 48 5" xfId="28156" xr:uid="{464A6EA0-B0B3-4E4B-8A45-EC6DDBA701CB}"/>
    <cellStyle name="Normal 3 48 5 2" xfId="28157" xr:uid="{455135BE-11D5-49C3-855F-DC22C0B6FD40}"/>
    <cellStyle name="Normal 3 48 5 2 2" xfId="28158" xr:uid="{2662E647-023C-41C5-9686-7CC5C5E8DB2E}"/>
    <cellStyle name="Normal 3 48 5 2 2 2" xfId="28159" xr:uid="{77107290-3598-43FD-BA37-CCB9E29C9D29}"/>
    <cellStyle name="Normal 3 48 5 2 3" xfId="28160" xr:uid="{2E97738B-5D1A-458A-A3BC-41E116A59109}"/>
    <cellStyle name="Normal 3 48 5 3" xfId="28161" xr:uid="{4F645018-B4E7-44F4-8133-089CCEBB937C}"/>
    <cellStyle name="Normal 3 48 5 3 2" xfId="28162" xr:uid="{AF815FD4-84D6-4A0B-ADA1-CAFD57FF5BFF}"/>
    <cellStyle name="Normal 3 48 5 3 2 2" xfId="28163" xr:uid="{703F29A7-116D-4CD7-B9A4-050897324BA6}"/>
    <cellStyle name="Normal 3 48 5 3 3" xfId="28164" xr:uid="{4458FA38-D37D-4D0A-B9C3-405D43B2F88B}"/>
    <cellStyle name="Normal 3 48 5 4" xfId="28165" xr:uid="{140C9F5B-515B-45D6-9154-E25783AC63FD}"/>
    <cellStyle name="Normal 3 48 5 4 2" xfId="28166" xr:uid="{D1593E49-B757-42F9-BA5F-1660C5F1E52B}"/>
    <cellStyle name="Normal 3 48 5 5" xfId="28167" xr:uid="{5E709A8B-41A5-4674-8CE9-01FD7FC3C975}"/>
    <cellStyle name="Normal 3 48 6" xfId="28168" xr:uid="{F2782010-66DD-44DD-B527-15E7B109A00B}"/>
    <cellStyle name="Normal 3 48 6 2" xfId="28169" xr:uid="{CDC1E410-1DE2-4D6A-86E1-8E4E034AB3AB}"/>
    <cellStyle name="Normal 3 48 6 2 2" xfId="28170" xr:uid="{13270A54-2280-4496-A24E-B8BA19EF37C6}"/>
    <cellStyle name="Normal 3 48 6 3" xfId="28171" xr:uid="{29056A2F-8E44-4C57-8C3E-4EBC34405CC7}"/>
    <cellStyle name="Normal 3 48 7" xfId="28172" xr:uid="{A286F58E-4F40-45CF-A5AA-BEDB4B6C75ED}"/>
    <cellStyle name="Normal 3 48 7 2" xfId="28173" xr:uid="{5656951D-BD99-4E43-BAA9-EBB157AAA0E1}"/>
    <cellStyle name="Normal 3 48 7 2 2" xfId="28174" xr:uid="{62D2A126-B615-460D-AC62-28DD379CBA9F}"/>
    <cellStyle name="Normal 3 48 7 3" xfId="28175" xr:uid="{30BC25DD-CAD1-4508-BE12-D670BAF6F1A4}"/>
    <cellStyle name="Normal 3 48 8" xfId="28176" xr:uid="{A037E613-C322-40DA-9775-4719152D3DAA}"/>
    <cellStyle name="Normal 3 48 8 2" xfId="28177" xr:uid="{55E558FD-DB94-4B08-968A-EDBA40CA49A1}"/>
    <cellStyle name="Normal 3 48 9" xfId="28178" xr:uid="{BE23B8B9-B2BD-4F37-B5FF-C3F49E016049}"/>
    <cellStyle name="Normal 3 48_05DS" xfId="28179" xr:uid="{D201FB0B-932A-4E1F-8B74-DEEA4A05B615}"/>
    <cellStyle name="Normal 3 49" xfId="28180" xr:uid="{F4968569-B781-497F-8A5D-5A64F108AB00}"/>
    <cellStyle name="Normal 3 49 2" xfId="28181" xr:uid="{014629F2-76ED-4ACE-9D37-82C8AF9E4EA9}"/>
    <cellStyle name="Normal 3 49 2 2" xfId="28182" xr:uid="{B3DF3825-7B14-4588-AB0D-262AD051659C}"/>
    <cellStyle name="Normal 3 49 2 2 2" xfId="28183" xr:uid="{00915DF3-C4AC-40A3-9E7B-D9CA1A68EFB1}"/>
    <cellStyle name="Normal 3 49 2 2 2 2" xfId="28184" xr:uid="{5865EA50-BEF6-452F-983C-9CC620AB9D8C}"/>
    <cellStyle name="Normal 3 49 2 2 2 2 2" xfId="28185" xr:uid="{1DACC1C6-EE60-47EA-A8CD-BAD8CC1C726C}"/>
    <cellStyle name="Normal 3 49 2 2 2 3" xfId="28186" xr:uid="{59CFD8D0-B905-436E-A2BA-E9BF39499A31}"/>
    <cellStyle name="Normal 3 49 2 2 3" xfId="28187" xr:uid="{658B85FB-2030-439B-9CBA-051F51B1ABC7}"/>
    <cellStyle name="Normal 3 49 2 2 3 2" xfId="28188" xr:uid="{A3D445AE-57ED-401E-970D-C6E193D28E98}"/>
    <cellStyle name="Normal 3 49 2 2 3 2 2" xfId="28189" xr:uid="{BA62408F-FFA6-4850-89C4-E4D4DB887EA5}"/>
    <cellStyle name="Normal 3 49 2 2 3 3" xfId="28190" xr:uid="{3445C457-F3D2-4ACD-B927-CBD6BAEB86D1}"/>
    <cellStyle name="Normal 3 49 2 2 4" xfId="28191" xr:uid="{D3F4CD3B-E7A9-4857-B810-5BF6B6D1761A}"/>
    <cellStyle name="Normal 3 49 2 2 4 2" xfId="28192" xr:uid="{380FB9C4-738F-4B6E-AD73-F75BAD774E09}"/>
    <cellStyle name="Normal 3 49 2 2 5" xfId="28193" xr:uid="{27D7036B-5638-4597-B3FB-4D9751D33B6F}"/>
    <cellStyle name="Normal 3 49 2 3" xfId="28194" xr:uid="{4C037B86-CCFE-4366-9611-01964717AFEF}"/>
    <cellStyle name="Normal 3 49 2 3 2" xfId="28195" xr:uid="{0089F280-382D-4FBC-B867-BB6B67703F90}"/>
    <cellStyle name="Normal 3 49 2 3 2 2" xfId="28196" xr:uid="{B67319C9-386A-45E1-9FA0-B46D59DF8A1B}"/>
    <cellStyle name="Normal 3 49 2 3 2 2 2" xfId="28197" xr:uid="{ABA2B635-3896-45B1-8E2A-C05960B7D27E}"/>
    <cellStyle name="Normal 3 49 2 3 2 3" xfId="28198" xr:uid="{6FE06BE0-F93E-4EAB-9E90-BD815CE2A60C}"/>
    <cellStyle name="Normal 3 49 2 3 3" xfId="28199" xr:uid="{FD546297-BBD0-462B-AF26-B7F9C8C6C0E8}"/>
    <cellStyle name="Normal 3 49 2 3 3 2" xfId="28200" xr:uid="{C805843C-51FA-46C9-96E2-EF12B7FE325B}"/>
    <cellStyle name="Normal 3 49 2 3 3 2 2" xfId="28201" xr:uid="{33E793AA-62DC-43F6-BD59-B0BB9FA03CFA}"/>
    <cellStyle name="Normal 3 49 2 3 3 3" xfId="28202" xr:uid="{BF130943-F44F-4531-9611-FAE69456A69B}"/>
    <cellStyle name="Normal 3 49 2 3 4" xfId="28203" xr:uid="{A9A32D70-0690-44A9-AE9E-FD5EAC6A3496}"/>
    <cellStyle name="Normal 3 49 2 3 4 2" xfId="28204" xr:uid="{FF8CB424-D9FD-4A4F-83F8-09FAA65F1C4F}"/>
    <cellStyle name="Normal 3 49 2 3 5" xfId="28205" xr:uid="{12B5C30D-85A3-4BD1-96EE-F92BB9763866}"/>
    <cellStyle name="Normal 3 49 2 4" xfId="28206" xr:uid="{17BC87AB-9F04-40A9-97DA-660A4D3225DA}"/>
    <cellStyle name="Normal 3 49 2 4 2" xfId="28207" xr:uid="{192995D2-A80B-427E-8A93-C76678129389}"/>
    <cellStyle name="Normal 3 49 2 4 2 2" xfId="28208" xr:uid="{1CBFF7A8-D946-4F5A-9C60-4BE80BE9D6C8}"/>
    <cellStyle name="Normal 3 49 2 4 2 2 2" xfId="28209" xr:uid="{84FFF7D5-7290-4F9A-9C15-CB6DF2BEDD68}"/>
    <cellStyle name="Normal 3 49 2 4 2 3" xfId="28210" xr:uid="{656316AD-8609-4809-8B59-842A430B7147}"/>
    <cellStyle name="Normal 3 49 2 4 3" xfId="28211" xr:uid="{53E4DA08-7487-4BEC-9228-2A6C9614B894}"/>
    <cellStyle name="Normal 3 49 2 4 3 2" xfId="28212" xr:uid="{162B9AF1-AFD6-4B37-8F44-5D9D84C9EECE}"/>
    <cellStyle name="Normal 3 49 2 4 3 2 2" xfId="28213" xr:uid="{3F4472CC-F117-4CF9-8D61-4E4A872F3FD2}"/>
    <cellStyle name="Normal 3 49 2 4 3 3" xfId="28214" xr:uid="{F9F82274-4172-4933-A71A-B2228263C82E}"/>
    <cellStyle name="Normal 3 49 2 4 4" xfId="28215" xr:uid="{2CE55EDC-7AA2-42FB-B364-1B6EB848BBFA}"/>
    <cellStyle name="Normal 3 49 2 4 4 2" xfId="28216" xr:uid="{C4E4B0C9-F9CA-4908-96B9-7385E5436D17}"/>
    <cellStyle name="Normal 3 49 2 4 5" xfId="28217" xr:uid="{674B6837-FBB0-446E-A26C-F3A4E935893D}"/>
    <cellStyle name="Normal 3 49 2 5" xfId="28218" xr:uid="{DEF47475-5279-4757-87EB-BF3A6A2682E8}"/>
    <cellStyle name="Normal 3 49 2 5 2" xfId="28219" xr:uid="{5DBF8B50-2361-4BAD-AD7C-02AD03E668CE}"/>
    <cellStyle name="Normal 3 49 2 5 2 2" xfId="28220" xr:uid="{7B56A13E-0493-4404-858C-C0253F25AEDF}"/>
    <cellStyle name="Normal 3 49 2 5 3" xfId="28221" xr:uid="{8AB00545-BF17-44B0-B13A-2A53AD28E67A}"/>
    <cellStyle name="Normal 3 49 2 6" xfId="28222" xr:uid="{1FDE2674-28CD-4627-B30F-1FE7D4BC5AEE}"/>
    <cellStyle name="Normal 3 49 2 6 2" xfId="28223" xr:uid="{F2E6ADA2-872C-4DAD-84DE-F0BC1C375085}"/>
    <cellStyle name="Normal 3 49 2 6 2 2" xfId="28224" xr:uid="{3CB41E4F-2E50-4941-B952-EFE932C84BE0}"/>
    <cellStyle name="Normal 3 49 2 6 3" xfId="28225" xr:uid="{7CA65DC4-18D2-476E-9DCD-400DF4B2B291}"/>
    <cellStyle name="Normal 3 49 2 7" xfId="28226" xr:uid="{D3AB6023-0E38-4FA2-B250-3E500068EC7D}"/>
    <cellStyle name="Normal 3 49 2 7 2" xfId="28227" xr:uid="{1D630641-5D49-430E-A4C9-ABDA2ACDB8BA}"/>
    <cellStyle name="Normal 3 49 2 8" xfId="28228" xr:uid="{8BC1FBE8-C906-4C54-9AA2-95E554E559D2}"/>
    <cellStyle name="Normal 3 49 2_15NS" xfId="28229" xr:uid="{917969D6-BE0A-464C-96D8-5712713A7F3D}"/>
    <cellStyle name="Normal 3 49 3" xfId="28230" xr:uid="{5B52A3AC-9193-4EE2-83F9-8E598C96B79E}"/>
    <cellStyle name="Normal 3 49 3 2" xfId="28231" xr:uid="{2771567C-62F5-447D-887C-DA542881F043}"/>
    <cellStyle name="Normal 3 49 3 2 2" xfId="28232" xr:uid="{24D98BCF-E8CB-4811-8CFF-1A3708E18948}"/>
    <cellStyle name="Normal 3 49 3 2 2 2" xfId="28233" xr:uid="{5188E887-FD50-4E35-99E5-87554D5F87F7}"/>
    <cellStyle name="Normal 3 49 3 2 3" xfId="28234" xr:uid="{5FD5F284-B5B7-4B42-B130-ECBDCCD23D1A}"/>
    <cellStyle name="Normal 3 49 3 3" xfId="28235" xr:uid="{0F699273-6FA5-42BC-9C16-44A4FC3F7315}"/>
    <cellStyle name="Normal 3 49 3 3 2" xfId="28236" xr:uid="{3C34E9CD-B5DE-4565-A5DE-5D4B2FF9AC76}"/>
    <cellStyle name="Normal 3 49 3 3 2 2" xfId="28237" xr:uid="{925161EA-856E-42C7-A2C1-D45DF306B517}"/>
    <cellStyle name="Normal 3 49 3 3 3" xfId="28238" xr:uid="{A5C27451-7C89-457E-9CF4-952A40E33ADD}"/>
    <cellStyle name="Normal 3 49 3 4" xfId="28239" xr:uid="{2075FF1A-CF5D-4684-8889-912A669E2350}"/>
    <cellStyle name="Normal 3 49 3 4 2" xfId="28240" xr:uid="{A1230079-B224-4CA1-A53E-7A283FA11FA1}"/>
    <cellStyle name="Normal 3 49 3 5" xfId="28241" xr:uid="{3B7721C8-C98A-4F4C-888A-26A063815BD1}"/>
    <cellStyle name="Normal 3 49 4" xfId="28242" xr:uid="{1E80CEE1-08A6-4DD3-8475-0E0E2DF5CBC6}"/>
    <cellStyle name="Normal 3 49 4 2" xfId="28243" xr:uid="{BCD7D1F5-7A91-443F-B7CF-920AF0485B74}"/>
    <cellStyle name="Normal 3 49 4 2 2" xfId="28244" xr:uid="{68F91237-FE09-4D84-AA70-350725964911}"/>
    <cellStyle name="Normal 3 49 4 2 2 2" xfId="28245" xr:uid="{6BBED818-1FFA-4421-B2A7-5CF733E7CACD}"/>
    <cellStyle name="Normal 3 49 4 2 3" xfId="28246" xr:uid="{DCBD841F-44FF-42AC-8A06-489FBAD59F13}"/>
    <cellStyle name="Normal 3 49 4 3" xfId="28247" xr:uid="{CEF187F8-32BD-47AD-A524-9CA28EF8C616}"/>
    <cellStyle name="Normal 3 49 4 3 2" xfId="28248" xr:uid="{C3B94F8E-3F74-4B23-A8F8-4CDD640F18DE}"/>
    <cellStyle name="Normal 3 49 4 3 2 2" xfId="28249" xr:uid="{6A986548-2081-45FF-8017-3AE406B93185}"/>
    <cellStyle name="Normal 3 49 4 3 3" xfId="28250" xr:uid="{E1C02D33-1D15-4B69-93BA-8327F51C66D5}"/>
    <cellStyle name="Normal 3 49 4 4" xfId="28251" xr:uid="{567BEA33-D61D-4B34-AA96-196926014589}"/>
    <cellStyle name="Normal 3 49 4 4 2" xfId="28252" xr:uid="{BF61ED74-48D9-4383-AA12-7E0CC4B05098}"/>
    <cellStyle name="Normal 3 49 4 5" xfId="28253" xr:uid="{9C9897A1-5AB0-416D-A7FF-854414C58CAC}"/>
    <cellStyle name="Normal 3 49 5" xfId="28254" xr:uid="{6660A362-40AB-432B-B783-191FD1ED469A}"/>
    <cellStyle name="Normal 3 49 5 2" xfId="28255" xr:uid="{B9799895-9BDF-45D0-9ADC-1BBCE0C4DDF5}"/>
    <cellStyle name="Normal 3 49 5 2 2" xfId="28256" xr:uid="{56ACE32E-7F2B-4561-B392-174D60C172B0}"/>
    <cellStyle name="Normal 3 49 5 2 2 2" xfId="28257" xr:uid="{AE8217E6-6A73-4C73-8B0E-B66431A42DA9}"/>
    <cellStyle name="Normal 3 49 5 2 3" xfId="28258" xr:uid="{9A7F4FF3-8348-4910-9E2F-962CC4BF0C50}"/>
    <cellStyle name="Normal 3 49 5 3" xfId="28259" xr:uid="{3BC21205-500A-4CBB-9A4B-0FB4A040AA12}"/>
    <cellStyle name="Normal 3 49 5 3 2" xfId="28260" xr:uid="{F6264AD3-DAB9-4197-B6C2-7FB0CBA38DE8}"/>
    <cellStyle name="Normal 3 49 5 3 2 2" xfId="28261" xr:uid="{934A28EE-7BA2-4E9A-B8A3-21192784351A}"/>
    <cellStyle name="Normal 3 49 5 3 3" xfId="28262" xr:uid="{3284953E-B92C-4EA7-88D2-5B10B5EEB8FC}"/>
    <cellStyle name="Normal 3 49 5 4" xfId="28263" xr:uid="{245E6122-2FC4-40F6-B89A-820006BFD889}"/>
    <cellStyle name="Normal 3 49 5 4 2" xfId="28264" xr:uid="{FBCDE3FA-60B0-40D2-9C11-5FE960C74588}"/>
    <cellStyle name="Normal 3 49 5 5" xfId="28265" xr:uid="{56B4F0BB-DE3E-4162-9F46-2B90B9578636}"/>
    <cellStyle name="Normal 3 49 6" xfId="28266" xr:uid="{0268ED65-B69B-4915-ABE0-0063C4A23C6B}"/>
    <cellStyle name="Normal 3 49 6 2" xfId="28267" xr:uid="{63EDF782-9E88-4F68-801E-C5D0E30B156F}"/>
    <cellStyle name="Normal 3 49 6 2 2" xfId="28268" xr:uid="{679F0E15-D678-40D1-A5C2-0488713287BD}"/>
    <cellStyle name="Normal 3 49 6 3" xfId="28269" xr:uid="{93C07AAD-7C57-435E-AA0F-3537C2FC17D2}"/>
    <cellStyle name="Normal 3 49 7" xfId="28270" xr:uid="{D4AACCC1-B621-4221-9E03-2C4CFDF2B6E8}"/>
    <cellStyle name="Normal 3 49 7 2" xfId="28271" xr:uid="{DE795C8E-4A57-4411-8766-8ACC3BFF6FED}"/>
    <cellStyle name="Normal 3 49 7 2 2" xfId="28272" xr:uid="{BAE921AB-2000-4ECA-9EF8-DC12A50A1BEC}"/>
    <cellStyle name="Normal 3 49 7 3" xfId="28273" xr:uid="{AB738C67-8641-46B2-BED1-FBFAEB7DD741}"/>
    <cellStyle name="Normal 3 49 8" xfId="28274" xr:uid="{0218F43F-8F3C-47AD-AB84-972FE9E02521}"/>
    <cellStyle name="Normal 3 49 8 2" xfId="28275" xr:uid="{DA11DF7D-29DB-4EBE-949A-A3BD77536B0C}"/>
    <cellStyle name="Normal 3 49 9" xfId="28276" xr:uid="{DC75A111-E88E-4CC3-B6ED-7B05774E27AF}"/>
    <cellStyle name="Normal 3 49_05DS" xfId="28277" xr:uid="{20C70FB5-8CEC-4058-907B-9B85C7D82EEA}"/>
    <cellStyle name="Normal 3 5" xfId="1490" xr:uid="{16580170-E0F6-4B54-A942-E1FA63E41429}"/>
    <cellStyle name="Normal 3 5 10" xfId="28279" xr:uid="{6A128B27-028C-4F3C-A45E-D568185219AE}"/>
    <cellStyle name="Normal 3 5 10 2" xfId="28280" xr:uid="{08C7B2D9-C801-4E84-95F7-96D4F907ABB4}"/>
    <cellStyle name="Normal 3 5 10 2 2" xfId="28281" xr:uid="{39DA7CE5-E62A-49EF-8B66-CADECD60ACA4}"/>
    <cellStyle name="Normal 3 5 10 3" xfId="28282" xr:uid="{B9FADD44-B5CF-4FC7-B1B0-A355A6E85555}"/>
    <cellStyle name="Normal 3 5 11" xfId="28283" xr:uid="{46DB82F7-2CB1-4E44-9C42-CF71654DD6C8}"/>
    <cellStyle name="Normal 3 5 11 2" xfId="28284" xr:uid="{D4943EE9-6CCC-460B-ADDA-9C2A8607E948}"/>
    <cellStyle name="Normal 3 5 12" xfId="28285" xr:uid="{AAED7F85-4ABF-43CC-8477-F7F6649375BA}"/>
    <cellStyle name="Normal 3 5 13" xfId="49803" xr:uid="{0FA76258-F780-4B84-B420-A6224CED349E}"/>
    <cellStyle name="Normal 3 5 14" xfId="28278" xr:uid="{A821408A-D9E0-45B3-8099-5E924BD30178}"/>
    <cellStyle name="Normal 3 5 2" xfId="28286" xr:uid="{F8534F57-D069-4D81-AA9E-C3718879D7DC}"/>
    <cellStyle name="Normal 3 5 2 10" xfId="52690" xr:uid="{9811EE63-2037-4154-A0F1-2981C7F1D866}"/>
    <cellStyle name="Normal 3 5 2 11" xfId="53182" xr:uid="{EB783F4E-03CC-4168-94B9-3F5D4CB95009}"/>
    <cellStyle name="Normal 3 5 2 2" xfId="49804" xr:uid="{8152F641-00BA-4646-A4BF-18F63AA2D407}"/>
    <cellStyle name="Normal 3 5 2 2 2" xfId="52935" xr:uid="{41C39E8B-7AC6-4EF8-A724-E2322B46B614}"/>
    <cellStyle name="Normal 3 5 2 2 3" xfId="53424" xr:uid="{60C4EB20-A17A-4ADA-89DF-4D9C67B4978F}"/>
    <cellStyle name="Normal 3 5 2 3" xfId="50790" xr:uid="{E201CBC2-7FD7-4163-8902-CF34266DAE35}"/>
    <cellStyle name="Normal 3 5 2 4" xfId="51065" xr:uid="{25C2B628-844A-4F56-A5A8-1BF79B9B3494}"/>
    <cellStyle name="Normal 3 5 2 5" xfId="51399" xr:uid="{D469F8A3-B96B-4AB2-9BBB-16980D72A356}"/>
    <cellStyle name="Normal 3 5 2 6" xfId="51678" xr:uid="{83B6DF59-DC8D-4922-9BC9-2EED319226D5}"/>
    <cellStyle name="Normal 3 5 2 7" xfId="51934" xr:uid="{E6B1DFD9-2490-4501-9EF2-E27E4F5C2493}"/>
    <cellStyle name="Normal 3 5 2 8" xfId="52187" xr:uid="{D4AAFE21-B340-4835-8815-6F33E48CACFB}"/>
    <cellStyle name="Normal 3 5 2 9" xfId="52442" xr:uid="{67EF0D44-509F-4A0E-ACC7-CC0727D42086}"/>
    <cellStyle name="Normal 3 5 3" xfId="28287" xr:uid="{E0A3DADF-A712-4709-8996-8D305507A86F}"/>
    <cellStyle name="Normal 3 5 3 2" xfId="56148" xr:uid="{0B55720D-39A2-4881-885F-5D231B6F393B}"/>
    <cellStyle name="Normal 3 5 4" xfId="28288" xr:uid="{6DAEDE5A-F646-408C-BEE1-1B9972335376}"/>
    <cellStyle name="Normal 3 5 4 2" xfId="56464" xr:uid="{5AC3BB08-AE48-44B1-9227-57BCE6CCD2DB}"/>
    <cellStyle name="Normal 3 5 5" xfId="28289" xr:uid="{5A4E9D77-0A9F-487F-8FDD-523BE79713D7}"/>
    <cellStyle name="Normal 3 5 5 2" xfId="28290" xr:uid="{D2D011D1-C278-411C-A106-2150FDE4C384}"/>
    <cellStyle name="Normal 3 5 5 2 2" xfId="28291" xr:uid="{C4BE7F22-B56B-4FC1-A83F-0898EF596B02}"/>
    <cellStyle name="Normal 3 5 5 2 2 2" xfId="28292" xr:uid="{7AE4BA2F-1C13-4EC2-81A6-EFB3105A71BA}"/>
    <cellStyle name="Normal 3 5 5 2 2 2 2" xfId="28293" xr:uid="{3078795A-87C2-4CE5-AE8B-51F7EF342BE4}"/>
    <cellStyle name="Normal 3 5 5 2 2 3" xfId="28294" xr:uid="{AB7089CB-105C-42AB-9E0F-318CB534D10C}"/>
    <cellStyle name="Normal 3 5 5 2 3" xfId="28295" xr:uid="{01824DF1-07D4-4A2D-8124-730B86F39FA0}"/>
    <cellStyle name="Normal 3 5 5 2 3 2" xfId="28296" xr:uid="{A282AA1C-C369-4CC7-80F2-09F50DE10D3C}"/>
    <cellStyle name="Normal 3 5 5 2 3 2 2" xfId="28297" xr:uid="{8367DDDE-FABF-4B6F-BCC5-1BDAB47EF7D6}"/>
    <cellStyle name="Normal 3 5 5 2 3 3" xfId="28298" xr:uid="{EA966D4C-6E50-4D6F-BDF1-65FEDF5CBBAE}"/>
    <cellStyle name="Normal 3 5 5 2 4" xfId="28299" xr:uid="{9C388EF1-A664-4434-87F6-C8DCECCDDF16}"/>
    <cellStyle name="Normal 3 5 5 2 4 2" xfId="28300" xr:uid="{FAF35131-1F15-4D2E-BB82-36B18E7CF942}"/>
    <cellStyle name="Normal 3 5 5 2 5" xfId="28301" xr:uid="{FD4D2ACB-178F-4861-9B6C-FC4B016F3A35}"/>
    <cellStyle name="Normal 3 5 5 3" xfId="28302" xr:uid="{3FC6D08E-7842-463A-AF64-B3D79C612F54}"/>
    <cellStyle name="Normal 3 5 5 3 2" xfId="28303" xr:uid="{B60DE209-242D-47A8-9DD3-31135DC29AAB}"/>
    <cellStyle name="Normal 3 5 5 3 2 2" xfId="28304" xr:uid="{5DEDEFAE-1B1F-4666-819B-822515DF6067}"/>
    <cellStyle name="Normal 3 5 5 3 2 2 2" xfId="28305" xr:uid="{BEF5AA52-4C34-4FAE-81AD-B87E274602D8}"/>
    <cellStyle name="Normal 3 5 5 3 2 3" xfId="28306" xr:uid="{01D34847-8C7D-420C-BCB2-46078CB19E55}"/>
    <cellStyle name="Normal 3 5 5 3 3" xfId="28307" xr:uid="{CD609784-7F7D-46EE-802E-3AD64472520E}"/>
    <cellStyle name="Normal 3 5 5 3 3 2" xfId="28308" xr:uid="{70B099EA-E40D-43E0-819A-3CDCDD0FE507}"/>
    <cellStyle name="Normal 3 5 5 3 3 2 2" xfId="28309" xr:uid="{DFF8B709-00C6-46A8-B570-8B81FDF3CA8C}"/>
    <cellStyle name="Normal 3 5 5 3 3 3" xfId="28310" xr:uid="{A721B5F8-E3B2-4F25-9D53-ED06B15999A7}"/>
    <cellStyle name="Normal 3 5 5 3 4" xfId="28311" xr:uid="{E3196B88-430D-4279-BF06-776C25CD2FDE}"/>
    <cellStyle name="Normal 3 5 5 3 4 2" xfId="28312" xr:uid="{E88E24B0-9D58-4085-9730-27976C9EA659}"/>
    <cellStyle name="Normal 3 5 5 3 5" xfId="28313" xr:uid="{795E36A8-06EE-432B-85E6-D0676D0C3352}"/>
    <cellStyle name="Normal 3 5 5 4" xfId="28314" xr:uid="{41FD1F92-61B9-42EC-B6BB-784BDCA206BC}"/>
    <cellStyle name="Normal 3 5 5 4 2" xfId="28315" xr:uid="{F79985E9-53F5-4C49-A4E1-CD0BFE95AD57}"/>
    <cellStyle name="Normal 3 5 5 4 2 2" xfId="28316" xr:uid="{DE83006C-6EA5-4DFC-A709-7E6E1D605628}"/>
    <cellStyle name="Normal 3 5 5 4 2 2 2" xfId="28317" xr:uid="{4723E395-2095-4123-8A9F-7975706FF4DF}"/>
    <cellStyle name="Normal 3 5 5 4 2 3" xfId="28318" xr:uid="{2E59FF96-BA1C-49DC-822F-8F1272FBDAAD}"/>
    <cellStyle name="Normal 3 5 5 4 3" xfId="28319" xr:uid="{D336070A-62A1-495B-A2D2-26822B155A84}"/>
    <cellStyle name="Normal 3 5 5 4 3 2" xfId="28320" xr:uid="{A03384DB-CBEE-4645-8E10-05658FCAB84B}"/>
    <cellStyle name="Normal 3 5 5 4 3 2 2" xfId="28321" xr:uid="{B66A505E-9498-46A7-A670-2C9793079503}"/>
    <cellStyle name="Normal 3 5 5 4 3 3" xfId="28322" xr:uid="{A9882E5E-DE2A-495A-A135-F3FB9269AB55}"/>
    <cellStyle name="Normal 3 5 5 4 4" xfId="28323" xr:uid="{8EF8F336-6398-455C-B094-F0AD6E9D9C83}"/>
    <cellStyle name="Normal 3 5 5 4 4 2" xfId="28324" xr:uid="{FBC55C95-AF74-4B35-ADF9-0B65F06DE979}"/>
    <cellStyle name="Normal 3 5 5 4 5" xfId="28325" xr:uid="{2542FA7E-EC5D-4C1B-BC17-63870B6E687C}"/>
    <cellStyle name="Normal 3 5 5 5" xfId="28326" xr:uid="{21DA6F5E-56B6-4162-8175-0AE459865869}"/>
    <cellStyle name="Normal 3 5 5 5 2" xfId="28327" xr:uid="{5FBFD1BC-E3A0-4476-8B26-09811808F1C4}"/>
    <cellStyle name="Normal 3 5 5 5 2 2" xfId="28328" xr:uid="{35500A17-664B-4DB0-B999-9FDDBF1AE67E}"/>
    <cellStyle name="Normal 3 5 5 5 3" xfId="28329" xr:uid="{FDCE65C8-7E26-45CC-9E6F-F35C6CF1D2F1}"/>
    <cellStyle name="Normal 3 5 5 6" xfId="28330" xr:uid="{93EA68A3-2453-45B6-95E9-F14CB65910E4}"/>
    <cellStyle name="Normal 3 5 5 6 2" xfId="28331" xr:uid="{C2C33A24-01CC-4B70-B568-53BB38619E3A}"/>
    <cellStyle name="Normal 3 5 5 6 2 2" xfId="28332" xr:uid="{8A1D93D3-0BC9-4A0B-8E4F-1560CAEE3519}"/>
    <cellStyle name="Normal 3 5 5 6 3" xfId="28333" xr:uid="{8D100251-CC12-4EBE-ABE5-6BA8688C20B1}"/>
    <cellStyle name="Normal 3 5 5 7" xfId="28334" xr:uid="{E7271667-7784-4273-A5C1-6F54C4A6AA53}"/>
    <cellStyle name="Normal 3 5 5 7 2" xfId="28335" xr:uid="{581CC886-3016-4F20-A5AA-20A08DBFB879}"/>
    <cellStyle name="Normal 3 5 5 8" xfId="28336" xr:uid="{2EA35004-F254-4CE7-8D6E-0B56069A1306}"/>
    <cellStyle name="Normal 3 5 5_15NS" xfId="28337" xr:uid="{CAC212D0-9D04-4C0D-9648-502F42443164}"/>
    <cellStyle name="Normal 3 5 6" xfId="28338" xr:uid="{306FE493-53D5-4ED9-A0E6-69F203328886}"/>
    <cellStyle name="Normal 3 5 6 2" xfId="28339" xr:uid="{A33E8C08-1EC9-46B7-9226-F54E50B4B2FE}"/>
    <cellStyle name="Normal 3 5 6 2 2" xfId="28340" xr:uid="{DE4AD4A6-73FA-4A22-B76C-BAA9E8330CE3}"/>
    <cellStyle name="Normal 3 5 6 2 2 2" xfId="28341" xr:uid="{10E861EC-C337-4EF2-AC33-49FDBC7655A4}"/>
    <cellStyle name="Normal 3 5 6 2 3" xfId="28342" xr:uid="{D00C7C1F-84FF-49ED-9AA3-02BDA1FDDD36}"/>
    <cellStyle name="Normal 3 5 6 3" xfId="28343" xr:uid="{A30BBCC3-3E97-40C5-9E6F-2449A64E0E99}"/>
    <cellStyle name="Normal 3 5 6 3 2" xfId="28344" xr:uid="{4C53B036-1CD4-4942-A8B2-2C416A9926CD}"/>
    <cellStyle name="Normal 3 5 6 3 2 2" xfId="28345" xr:uid="{52DFF43C-1EEC-48B1-BE8F-C64E0A7EB6B1}"/>
    <cellStyle name="Normal 3 5 6 3 3" xfId="28346" xr:uid="{F89D85EB-0F37-4677-A98B-585652816401}"/>
    <cellStyle name="Normal 3 5 6 4" xfId="28347" xr:uid="{572585EB-CD0B-4742-AFC9-E4F88B5CAB12}"/>
    <cellStyle name="Normal 3 5 6 4 2" xfId="28348" xr:uid="{55D9DA57-7C5F-4E8F-956C-DAF74D85C801}"/>
    <cellStyle name="Normal 3 5 6 5" xfId="28349" xr:uid="{3EA60214-FF8B-4714-B4AD-14CB62EA3C46}"/>
    <cellStyle name="Normal 3 5 7" xfId="28350" xr:uid="{A57AB655-FDEF-4BCC-84DB-23F1B9EBA82F}"/>
    <cellStyle name="Normal 3 5 7 2" xfId="28351" xr:uid="{F07A59ED-F9F6-4169-9D69-5978A2644F6D}"/>
    <cellStyle name="Normal 3 5 7 2 2" xfId="28352" xr:uid="{DADF0920-D1D0-4C53-9C53-2C99A178C245}"/>
    <cellStyle name="Normal 3 5 7 2 2 2" xfId="28353" xr:uid="{1658BD42-ECE6-40B9-AF68-2CD3365AF533}"/>
    <cellStyle name="Normal 3 5 7 2 3" xfId="28354" xr:uid="{8C82D9EA-3405-4F51-B6BD-3824277EC483}"/>
    <cellStyle name="Normal 3 5 7 3" xfId="28355" xr:uid="{8D33637D-CFCA-4051-98B0-DF3EEF516284}"/>
    <cellStyle name="Normal 3 5 7 3 2" xfId="28356" xr:uid="{6D8EE888-06DC-4837-A42C-25043C99B357}"/>
    <cellStyle name="Normal 3 5 7 3 2 2" xfId="28357" xr:uid="{0FE0F48B-940B-45A7-95AA-7673974862F0}"/>
    <cellStyle name="Normal 3 5 7 3 3" xfId="28358" xr:uid="{FA3093AC-E02C-4956-B5AF-7B9281DA5C75}"/>
    <cellStyle name="Normal 3 5 7 4" xfId="28359" xr:uid="{C88D5019-6AE8-494B-A120-059FD220D1F9}"/>
    <cellStyle name="Normal 3 5 7 4 2" xfId="28360" xr:uid="{15D241FB-B7F1-41C5-BA2A-6561B68D089A}"/>
    <cellStyle name="Normal 3 5 7 5" xfId="28361" xr:uid="{B3BBF578-A156-484A-8DDA-6684C8632E72}"/>
    <cellStyle name="Normal 3 5 8" xfId="28362" xr:uid="{CA39DC49-441D-4520-B34A-A951967FE6AF}"/>
    <cellStyle name="Normal 3 5 8 2" xfId="28363" xr:uid="{7B10E9B8-9EF6-471E-88F6-2349399E8B69}"/>
    <cellStyle name="Normal 3 5 8 2 2" xfId="28364" xr:uid="{526E0AA8-710F-4B5C-89C8-0ED7E938D7BA}"/>
    <cellStyle name="Normal 3 5 8 2 2 2" xfId="28365" xr:uid="{7CE2BCB9-7A05-477D-8C51-39B2036F1DC3}"/>
    <cellStyle name="Normal 3 5 8 2 3" xfId="28366" xr:uid="{F03EC051-09F2-45D8-ADB3-5ABD741B2412}"/>
    <cellStyle name="Normal 3 5 8 3" xfId="28367" xr:uid="{FB13EED6-4E4B-4E12-B86A-0835BC3C597D}"/>
    <cellStyle name="Normal 3 5 8 3 2" xfId="28368" xr:uid="{E2FF3E79-C786-47E9-BD0D-2307611FA50F}"/>
    <cellStyle name="Normal 3 5 8 3 2 2" xfId="28369" xr:uid="{A0DBD3B0-3A62-4358-B8DC-FB95F2E181B4}"/>
    <cellStyle name="Normal 3 5 8 3 3" xfId="28370" xr:uid="{C2DCF9F6-A4BD-441C-9BC2-88A9AF2F2EFF}"/>
    <cellStyle name="Normal 3 5 8 4" xfId="28371" xr:uid="{DB7E74F4-857E-416D-86CB-F655F94BA456}"/>
    <cellStyle name="Normal 3 5 8 4 2" xfId="28372" xr:uid="{4FD67FA6-9544-4E1C-806E-0182B4CA125D}"/>
    <cellStyle name="Normal 3 5 8 5" xfId="28373" xr:uid="{4138417F-1199-4D16-885D-3511562DE962}"/>
    <cellStyle name="Normal 3 5 9" xfId="28374" xr:uid="{F288F333-4A14-4151-992E-E02B6BB982F9}"/>
    <cellStyle name="Normal 3 5 9 2" xfId="28375" xr:uid="{9EE0FD4A-A2B3-4DA3-8DBC-02CFF2690595}"/>
    <cellStyle name="Normal 3 5 9 2 2" xfId="28376" xr:uid="{0E947000-6A0A-4E11-98C7-CE7D13099639}"/>
    <cellStyle name="Normal 3 5 9 3" xfId="28377" xr:uid="{DE381FF5-02EE-4C81-9C6E-673B71F146B9}"/>
    <cellStyle name="Normal 3 5_05DS" xfId="28378" xr:uid="{587A8C82-82AB-4613-AC98-4D3B908AD4CD}"/>
    <cellStyle name="Normal 3 50" xfId="28379" xr:uid="{B1009E30-678A-46BC-8CA9-2F7F06F0B09F}"/>
    <cellStyle name="Normal 3 50 2" xfId="28380" xr:uid="{22944D66-DC2F-4B09-B732-A20BCA9D04A9}"/>
    <cellStyle name="Normal 3 50 2 2" xfId="28381" xr:uid="{5382C984-5818-4D27-90A4-66C2B6BB9EDC}"/>
    <cellStyle name="Normal 3 50 2 2 2" xfId="28382" xr:uid="{5989FDC6-9468-4EBC-9266-E81FCD308F33}"/>
    <cellStyle name="Normal 3 50 2 2 2 2" xfId="28383" xr:uid="{C4183D70-E276-4CA7-8491-01032DFD3517}"/>
    <cellStyle name="Normal 3 50 2 2 2 2 2" xfId="28384" xr:uid="{141C56DC-346E-44BF-8984-7B1DC396E535}"/>
    <cellStyle name="Normal 3 50 2 2 2 3" xfId="28385" xr:uid="{1BC89A4D-81F9-4960-9D7C-A56F5AD563A5}"/>
    <cellStyle name="Normal 3 50 2 2 3" xfId="28386" xr:uid="{1E94CC58-A69C-4282-B5BC-D3A0B7239045}"/>
    <cellStyle name="Normal 3 50 2 2 3 2" xfId="28387" xr:uid="{4995D916-1E7D-4576-89BA-A26A8C75574C}"/>
    <cellStyle name="Normal 3 50 2 2 3 2 2" xfId="28388" xr:uid="{0BB3425F-97BA-4B95-8E2C-47EAFCFE8C75}"/>
    <cellStyle name="Normal 3 50 2 2 3 3" xfId="28389" xr:uid="{E9C9D8BC-5D54-4BE8-9C8B-C2C25D3BDF83}"/>
    <cellStyle name="Normal 3 50 2 2 4" xfId="28390" xr:uid="{CA69343E-299D-4B81-B651-4B1703168313}"/>
    <cellStyle name="Normal 3 50 2 2 4 2" xfId="28391" xr:uid="{059E9BE4-AE6A-4FD4-8959-ECA91F8F82A7}"/>
    <cellStyle name="Normal 3 50 2 2 5" xfId="28392" xr:uid="{651559A8-0F97-4123-8C6F-CF8C0182D8FF}"/>
    <cellStyle name="Normal 3 50 2 3" xfId="28393" xr:uid="{10DB1BA4-90A9-409F-AC74-442A867733FC}"/>
    <cellStyle name="Normal 3 50 2 3 2" xfId="28394" xr:uid="{89FB9224-D8E6-40B4-8852-57B8B88261CA}"/>
    <cellStyle name="Normal 3 50 2 3 2 2" xfId="28395" xr:uid="{43A4B3C7-FE38-4F7D-B922-E31DBA49D661}"/>
    <cellStyle name="Normal 3 50 2 3 2 2 2" xfId="28396" xr:uid="{2FA2A1D8-679F-404A-B187-B603908DD163}"/>
    <cellStyle name="Normal 3 50 2 3 2 3" xfId="28397" xr:uid="{3990CCE8-4FA0-471E-8949-2EF35FD09565}"/>
    <cellStyle name="Normal 3 50 2 3 3" xfId="28398" xr:uid="{BD61969B-F6B5-4058-A802-47DC77EB87C7}"/>
    <cellStyle name="Normal 3 50 2 3 3 2" xfId="28399" xr:uid="{C74F2487-EE3C-4D24-A1DE-974CCFD90D5C}"/>
    <cellStyle name="Normal 3 50 2 3 3 2 2" xfId="28400" xr:uid="{0304FCB3-68BA-4853-8E99-B411453631FF}"/>
    <cellStyle name="Normal 3 50 2 3 3 3" xfId="28401" xr:uid="{CC9980D1-F823-4FAB-AE86-6BE600E69F63}"/>
    <cellStyle name="Normal 3 50 2 3 4" xfId="28402" xr:uid="{C780D3F5-74B2-46CD-AF8C-078B35ABDE8A}"/>
    <cellStyle name="Normal 3 50 2 3 4 2" xfId="28403" xr:uid="{21E79876-BD7B-46F1-BC48-BBA3F58D9D16}"/>
    <cellStyle name="Normal 3 50 2 3 5" xfId="28404" xr:uid="{1C7A7A23-5D61-4379-81A3-892002A811A1}"/>
    <cellStyle name="Normal 3 50 2 4" xfId="28405" xr:uid="{2952CFCA-D7E1-4A01-8F81-A126BF86B29C}"/>
    <cellStyle name="Normal 3 50 2 4 2" xfId="28406" xr:uid="{C30FD9A6-BDFD-455F-AAE1-74A13E8CCEA6}"/>
    <cellStyle name="Normal 3 50 2 4 2 2" xfId="28407" xr:uid="{4A0898EC-0F1C-4DF7-B6BF-47EE91469739}"/>
    <cellStyle name="Normal 3 50 2 4 2 2 2" xfId="28408" xr:uid="{CC035C2A-97DC-49C8-82AB-3E5EDC750A23}"/>
    <cellStyle name="Normal 3 50 2 4 2 3" xfId="28409" xr:uid="{37457D79-5418-4BD9-8144-1A5EA6054C08}"/>
    <cellStyle name="Normal 3 50 2 4 3" xfId="28410" xr:uid="{D96B4F93-20A4-4FE8-8F7B-86312C2144C7}"/>
    <cellStyle name="Normal 3 50 2 4 3 2" xfId="28411" xr:uid="{E7785035-91B5-48CE-B5E4-A91433FDA532}"/>
    <cellStyle name="Normal 3 50 2 4 3 2 2" xfId="28412" xr:uid="{BD0BB0C9-A4C7-4AE3-92C7-F85398EEBE39}"/>
    <cellStyle name="Normal 3 50 2 4 3 3" xfId="28413" xr:uid="{4621FD91-6408-4A27-9427-6E8D7178423E}"/>
    <cellStyle name="Normal 3 50 2 4 4" xfId="28414" xr:uid="{EB462A7F-FDF5-414B-B599-304C5B1E1F5D}"/>
    <cellStyle name="Normal 3 50 2 4 4 2" xfId="28415" xr:uid="{C0D11550-C8EB-4A48-8EEC-AF235E6EAFED}"/>
    <cellStyle name="Normal 3 50 2 4 5" xfId="28416" xr:uid="{E80534DB-0110-4649-ADEF-2E7165989003}"/>
    <cellStyle name="Normal 3 50 2 5" xfId="28417" xr:uid="{61AC2CFE-CD2F-4E57-A001-6376B499D283}"/>
    <cellStyle name="Normal 3 50 2 5 2" xfId="28418" xr:uid="{3033CF78-7E58-41CC-9054-478EA35274A2}"/>
    <cellStyle name="Normal 3 50 2 5 2 2" xfId="28419" xr:uid="{4F7EA68E-4BD7-4031-AA3E-250683BCE191}"/>
    <cellStyle name="Normal 3 50 2 5 3" xfId="28420" xr:uid="{8E8487B9-6D89-41AD-92B0-902440FE146F}"/>
    <cellStyle name="Normal 3 50 2 6" xfId="28421" xr:uid="{BC08F887-A426-417F-A915-2BF5922D5AA9}"/>
    <cellStyle name="Normal 3 50 2 6 2" xfId="28422" xr:uid="{628655E4-6568-450E-B41D-50E53CC35B4A}"/>
    <cellStyle name="Normal 3 50 2 6 2 2" xfId="28423" xr:uid="{B79B2CE1-A519-47EE-9E83-9A70B0A5B19C}"/>
    <cellStyle name="Normal 3 50 2 6 3" xfId="28424" xr:uid="{8790EEBC-D07C-4641-B3FB-BE9737FBCD67}"/>
    <cellStyle name="Normal 3 50 2 7" xfId="28425" xr:uid="{BCACBE91-174B-4A86-B5A9-513B0D507347}"/>
    <cellStyle name="Normal 3 50 2 7 2" xfId="28426" xr:uid="{874EAA43-1323-4B9E-943B-920BA1AC6DC1}"/>
    <cellStyle name="Normal 3 50 2 8" xfId="28427" xr:uid="{5728F425-0978-47D0-915D-AE1DA7AF43A0}"/>
    <cellStyle name="Normal 3 50 2_15NS" xfId="28428" xr:uid="{B62DF592-9146-4DA8-8614-82CA6C226830}"/>
    <cellStyle name="Normal 3 50 3" xfId="28429" xr:uid="{FAF90395-650A-42F7-A5EB-F2EC51FD9EDA}"/>
    <cellStyle name="Normal 3 50 3 2" xfId="28430" xr:uid="{D3E20141-6B2D-486B-897A-11F21156DB32}"/>
    <cellStyle name="Normal 3 50 3 2 2" xfId="28431" xr:uid="{747C69CC-94B2-46F6-BFCF-96A08F400DF5}"/>
    <cellStyle name="Normal 3 50 3 2 2 2" xfId="28432" xr:uid="{C4C7FA2B-A5D8-4118-B9B6-9951C4318EAB}"/>
    <cellStyle name="Normal 3 50 3 2 3" xfId="28433" xr:uid="{95CB7F9F-4711-4D06-8124-6856C380B336}"/>
    <cellStyle name="Normal 3 50 3 3" xfId="28434" xr:uid="{31BC15CA-BFD4-4E32-961A-3DAFBB46F5C6}"/>
    <cellStyle name="Normal 3 50 3 3 2" xfId="28435" xr:uid="{2C737484-72E3-4E8C-9971-281204190C6B}"/>
    <cellStyle name="Normal 3 50 3 3 2 2" xfId="28436" xr:uid="{7E76B9C6-54E6-45B1-826C-3A17DF9DEC3F}"/>
    <cellStyle name="Normal 3 50 3 3 3" xfId="28437" xr:uid="{C67155DA-52AB-4015-928B-5B4F5F78B781}"/>
    <cellStyle name="Normal 3 50 3 4" xfId="28438" xr:uid="{46673D8A-2E2B-4E1D-B184-0CE321F07243}"/>
    <cellStyle name="Normal 3 50 3 4 2" xfId="28439" xr:uid="{1B007366-937F-47DD-B284-089ADBFF327D}"/>
    <cellStyle name="Normal 3 50 3 5" xfId="28440" xr:uid="{09451777-9AA7-4F6E-B3EF-4B35BDC69A90}"/>
    <cellStyle name="Normal 3 50 4" xfId="28441" xr:uid="{656797EE-FC53-46AF-B077-F8684D4D2FEB}"/>
    <cellStyle name="Normal 3 50 4 2" xfId="28442" xr:uid="{1E01368F-F668-494B-881A-E1697B5047CE}"/>
    <cellStyle name="Normal 3 50 4 2 2" xfId="28443" xr:uid="{F7481737-9498-4B58-B9CD-454CD2E067D5}"/>
    <cellStyle name="Normal 3 50 4 2 2 2" xfId="28444" xr:uid="{0AD1F708-70DE-4EBD-96C0-34DCD87F267B}"/>
    <cellStyle name="Normal 3 50 4 2 3" xfId="28445" xr:uid="{01EA817F-DEED-49F6-B300-E338855F3545}"/>
    <cellStyle name="Normal 3 50 4 3" xfId="28446" xr:uid="{4E726B6F-D2AB-4FE1-BFDE-A5D1D8B5F1BB}"/>
    <cellStyle name="Normal 3 50 4 3 2" xfId="28447" xr:uid="{E294D0E4-4B3A-4340-AD37-867D593FFD9F}"/>
    <cellStyle name="Normal 3 50 4 3 2 2" xfId="28448" xr:uid="{619692B9-C30F-467D-B481-9B2A35A9CB34}"/>
    <cellStyle name="Normal 3 50 4 3 3" xfId="28449" xr:uid="{DD8B6980-6801-4359-8803-AD3BAE23B153}"/>
    <cellStyle name="Normal 3 50 4 4" xfId="28450" xr:uid="{1B5DEE83-5FC0-4EEA-B4B6-D70A8F8E4371}"/>
    <cellStyle name="Normal 3 50 4 4 2" xfId="28451" xr:uid="{92B30B23-AAA6-4320-A6F4-E3BDD5647A23}"/>
    <cellStyle name="Normal 3 50 4 5" xfId="28452" xr:uid="{D7444F2E-94E0-47AB-A8C9-7FCEF200084E}"/>
    <cellStyle name="Normal 3 50 5" xfId="28453" xr:uid="{3661B953-950F-4427-BA03-A61A42816655}"/>
    <cellStyle name="Normal 3 50 5 2" xfId="28454" xr:uid="{5531390B-440E-4BEB-A465-87B170EC2F8D}"/>
    <cellStyle name="Normal 3 50 5 2 2" xfId="28455" xr:uid="{FAAE8ABF-C2E3-4DF9-8E76-3E20B1862F3B}"/>
    <cellStyle name="Normal 3 50 5 2 2 2" xfId="28456" xr:uid="{C8234ECD-FA16-44F3-B77E-B396A9D862AC}"/>
    <cellStyle name="Normal 3 50 5 2 3" xfId="28457" xr:uid="{B1CE8D32-85BD-409C-AAC5-4FEEFBBA4D96}"/>
    <cellStyle name="Normal 3 50 5 3" xfId="28458" xr:uid="{510918D1-F0D6-41BB-BDFB-E5C443470CBA}"/>
    <cellStyle name="Normal 3 50 5 3 2" xfId="28459" xr:uid="{49E642C7-39F1-4963-BF0A-F034E5C6FF88}"/>
    <cellStyle name="Normal 3 50 5 3 2 2" xfId="28460" xr:uid="{3CF58BD9-9985-4D50-9871-55E6D759F567}"/>
    <cellStyle name="Normal 3 50 5 3 3" xfId="28461" xr:uid="{911893A7-48E8-45B3-B8B5-F4248E47A274}"/>
    <cellStyle name="Normal 3 50 5 4" xfId="28462" xr:uid="{2885B3CB-987F-4962-9408-588422C0A1FE}"/>
    <cellStyle name="Normal 3 50 5 4 2" xfId="28463" xr:uid="{C1DB253D-F332-4313-91A7-306915251E89}"/>
    <cellStyle name="Normal 3 50 5 5" xfId="28464" xr:uid="{7AD5032C-236A-4D6F-B9C3-A27707C30DED}"/>
    <cellStyle name="Normal 3 50 6" xfId="28465" xr:uid="{0EF839B2-94BC-4CA1-B032-AEE367F5706D}"/>
    <cellStyle name="Normal 3 50 6 2" xfId="28466" xr:uid="{2DD8E442-79B0-4C44-AD6A-17D14FE4873E}"/>
    <cellStyle name="Normal 3 50 6 2 2" xfId="28467" xr:uid="{28FA00F0-4C02-4090-849B-E67D2B2D6593}"/>
    <cellStyle name="Normal 3 50 6 3" xfId="28468" xr:uid="{33CDF775-1B1C-452F-92D6-83E03F64CB98}"/>
    <cellStyle name="Normal 3 50 7" xfId="28469" xr:uid="{16EA0311-CD90-4A09-9F09-B8C7F2370762}"/>
    <cellStyle name="Normal 3 50 7 2" xfId="28470" xr:uid="{21B98CBE-A981-48AF-801E-452990045E15}"/>
    <cellStyle name="Normal 3 50 7 2 2" xfId="28471" xr:uid="{881A86B5-AA25-42F4-8CAF-811B50464370}"/>
    <cellStyle name="Normal 3 50 7 3" xfId="28472" xr:uid="{03BA2FB3-4F7F-4488-87E7-0AAFCB39CD01}"/>
    <cellStyle name="Normal 3 50 8" xfId="28473" xr:uid="{DFAA4F9E-BB80-420C-B2B7-A4E109441AF1}"/>
    <cellStyle name="Normal 3 50 8 2" xfId="28474" xr:uid="{1B4021A6-17C7-4124-9349-50317FC3E2AF}"/>
    <cellStyle name="Normal 3 50 9" xfId="28475" xr:uid="{BB0DF78A-059C-468A-AD2D-1C2B11ED7681}"/>
    <cellStyle name="Normal 3 50_05DS" xfId="28476" xr:uid="{A7D34354-03FE-4652-ACFA-EB9E951A351E}"/>
    <cellStyle name="Normal 3 51" xfId="28477" xr:uid="{370C7573-E1FD-4314-9F46-266AF7EE380B}"/>
    <cellStyle name="Normal 3 51 2" xfId="28478" xr:uid="{5258DC5D-8A96-4489-8854-DE4BE89F6145}"/>
    <cellStyle name="Normal 3 51 2 2" xfId="28479" xr:uid="{E8B387E5-A0B2-42C7-ACF9-C294DD82F65A}"/>
    <cellStyle name="Normal 3 51 2 2 2" xfId="28480" xr:uid="{0ED9C350-0A11-4ED9-A796-EFA4938C2658}"/>
    <cellStyle name="Normal 3 51 2 2 2 2" xfId="28481" xr:uid="{75AC9783-A625-4497-981D-855B368B0A92}"/>
    <cellStyle name="Normal 3 51 2 2 2 2 2" xfId="28482" xr:uid="{3E66CA90-5CF5-4FD8-901C-EAB5176CDAD0}"/>
    <cellStyle name="Normal 3 51 2 2 2 3" xfId="28483" xr:uid="{2AE69482-7732-47AD-AD88-6BAEE512F0B2}"/>
    <cellStyle name="Normal 3 51 2 2 3" xfId="28484" xr:uid="{AC8525D5-A6E7-43C9-84D7-8A26A20B638F}"/>
    <cellStyle name="Normal 3 51 2 2 3 2" xfId="28485" xr:uid="{B04EA2CD-38B6-47F6-A491-A8D613077B68}"/>
    <cellStyle name="Normal 3 51 2 2 3 2 2" xfId="28486" xr:uid="{6FD50273-DE03-4EE4-B87D-39F2D1EE6C0A}"/>
    <cellStyle name="Normal 3 51 2 2 3 3" xfId="28487" xr:uid="{835778FE-F0CE-4737-9AC9-0BD62319A367}"/>
    <cellStyle name="Normal 3 51 2 2 4" xfId="28488" xr:uid="{C0C7EFF0-0527-4A55-AEF4-CB3E0ED81AD8}"/>
    <cellStyle name="Normal 3 51 2 2 4 2" xfId="28489" xr:uid="{90F52BCC-4CCE-4FC0-A47B-AA48A1BAB710}"/>
    <cellStyle name="Normal 3 51 2 2 5" xfId="28490" xr:uid="{CA813045-5509-4DBA-9332-8123935C801B}"/>
    <cellStyle name="Normal 3 51 2 3" xfId="28491" xr:uid="{976D159A-6422-4FC7-A7A5-A7834CC7A814}"/>
    <cellStyle name="Normal 3 51 2 3 2" xfId="28492" xr:uid="{C1207D8B-0131-4F6A-8A68-4F6C5B9BE3F4}"/>
    <cellStyle name="Normal 3 51 2 3 2 2" xfId="28493" xr:uid="{45F1D074-3D52-4C37-A4BA-2887B2668BF8}"/>
    <cellStyle name="Normal 3 51 2 3 2 2 2" xfId="28494" xr:uid="{52258A6B-AF8E-4502-A038-AB689D9CA73F}"/>
    <cellStyle name="Normal 3 51 2 3 2 3" xfId="28495" xr:uid="{6EE120E9-9508-40F5-A5A9-BF7A2AD4A1E2}"/>
    <cellStyle name="Normal 3 51 2 3 3" xfId="28496" xr:uid="{AEE1EB5A-C49A-4A7B-9552-93B5473F6451}"/>
    <cellStyle name="Normal 3 51 2 3 3 2" xfId="28497" xr:uid="{105F4B49-5654-46F4-A699-BB37D791259D}"/>
    <cellStyle name="Normal 3 51 2 3 3 2 2" xfId="28498" xr:uid="{E698B964-D37E-40CA-9EBC-91FDDD314D4E}"/>
    <cellStyle name="Normal 3 51 2 3 3 3" xfId="28499" xr:uid="{D15A77F3-37C2-4F48-B539-8716213DA41B}"/>
    <cellStyle name="Normal 3 51 2 3 4" xfId="28500" xr:uid="{46D7EA74-B6B6-43B8-879E-0C9CE4BC096C}"/>
    <cellStyle name="Normal 3 51 2 3 4 2" xfId="28501" xr:uid="{6B6341F0-6C5D-4732-89B7-B6E72FE3BA97}"/>
    <cellStyle name="Normal 3 51 2 3 5" xfId="28502" xr:uid="{40389E21-4590-460D-9826-653BE7E3C9B9}"/>
    <cellStyle name="Normal 3 51 2 4" xfId="28503" xr:uid="{9BA89FDF-22AE-4939-A8A1-B5BD1D237682}"/>
    <cellStyle name="Normal 3 51 2 4 2" xfId="28504" xr:uid="{49043E5F-5DC6-4E7A-97FF-2B675E8F8BF5}"/>
    <cellStyle name="Normal 3 51 2 4 2 2" xfId="28505" xr:uid="{AA38ADCA-0D37-416C-92E2-CBA0EB8E0A3A}"/>
    <cellStyle name="Normal 3 51 2 4 2 2 2" xfId="28506" xr:uid="{E1F537A4-088C-44C0-8E9F-23D696CA8146}"/>
    <cellStyle name="Normal 3 51 2 4 2 3" xfId="28507" xr:uid="{AF0ECB3B-764F-4D17-B73C-DE024C1F7CCC}"/>
    <cellStyle name="Normal 3 51 2 4 3" xfId="28508" xr:uid="{6BEE1BF3-69E6-467C-B3D0-4B79F24649AB}"/>
    <cellStyle name="Normal 3 51 2 4 3 2" xfId="28509" xr:uid="{CAD9985A-9342-42F8-BAF0-EC7D34B30871}"/>
    <cellStyle name="Normal 3 51 2 4 3 2 2" xfId="28510" xr:uid="{76E37334-F041-422B-9BAE-F7A4D962B5FE}"/>
    <cellStyle name="Normal 3 51 2 4 3 3" xfId="28511" xr:uid="{4E040E05-6377-40EA-B5A6-91A572A641C2}"/>
    <cellStyle name="Normal 3 51 2 4 4" xfId="28512" xr:uid="{0DCD6F70-FC0B-4693-B7B5-E6A1C3555D2A}"/>
    <cellStyle name="Normal 3 51 2 4 4 2" xfId="28513" xr:uid="{6656D9E8-E4C4-4A3D-8BD3-705CFA7AE76F}"/>
    <cellStyle name="Normal 3 51 2 4 5" xfId="28514" xr:uid="{B98DFE0E-FCDB-4350-A9B5-FD944F7A0358}"/>
    <cellStyle name="Normal 3 51 2 5" xfId="28515" xr:uid="{8BF82DEF-E6DC-4970-A90B-62BA6DA2AFBF}"/>
    <cellStyle name="Normal 3 51 2 5 2" xfId="28516" xr:uid="{034196AA-D9B5-4642-B7F3-AB80727E3C8F}"/>
    <cellStyle name="Normal 3 51 2 5 2 2" xfId="28517" xr:uid="{ADAB2762-A32E-40BA-ABBA-0971F2F62993}"/>
    <cellStyle name="Normal 3 51 2 5 3" xfId="28518" xr:uid="{9B18C13E-48CD-4212-8ED5-0E0EBA629328}"/>
    <cellStyle name="Normal 3 51 2 6" xfId="28519" xr:uid="{A70C9ED8-68FE-49FB-8AC6-0972B3AF433F}"/>
    <cellStyle name="Normal 3 51 2 6 2" xfId="28520" xr:uid="{17B4C541-A18F-4165-B58B-9EE48F26C8AB}"/>
    <cellStyle name="Normal 3 51 2 6 2 2" xfId="28521" xr:uid="{DA65708D-C808-4655-9D25-1555D52E2D93}"/>
    <cellStyle name="Normal 3 51 2 6 3" xfId="28522" xr:uid="{02C7C62B-B7BE-4920-83FA-CB434F3AE507}"/>
    <cellStyle name="Normal 3 51 2 7" xfId="28523" xr:uid="{4D786537-A68C-4ACE-A150-C17A779C8184}"/>
    <cellStyle name="Normal 3 51 2 7 2" xfId="28524" xr:uid="{D79DEE0C-708A-4C60-B25E-13541DB1073C}"/>
    <cellStyle name="Normal 3 51 2 8" xfId="28525" xr:uid="{92AA354B-1392-47E9-A8D2-6DFFD5A08290}"/>
    <cellStyle name="Normal 3 51 2_15NS" xfId="28526" xr:uid="{DEED5EA2-1D55-4959-8A5B-02E2DF8B0C51}"/>
    <cellStyle name="Normal 3 51 3" xfId="28527" xr:uid="{D2FC55AD-D27E-473E-B681-761C787E6983}"/>
    <cellStyle name="Normal 3 51 3 2" xfId="28528" xr:uid="{C8EEDCD3-1FA0-43AF-B14D-1FD774739C9F}"/>
    <cellStyle name="Normal 3 51 3 2 2" xfId="28529" xr:uid="{53C24FF3-1ED7-4C20-917A-4B533454D393}"/>
    <cellStyle name="Normal 3 51 3 2 2 2" xfId="28530" xr:uid="{B7BFDA9D-6606-44B7-9DA4-046697C38C69}"/>
    <cellStyle name="Normal 3 51 3 2 3" xfId="28531" xr:uid="{F1135403-9410-4A43-A9DD-E84D3A4B2D5B}"/>
    <cellStyle name="Normal 3 51 3 3" xfId="28532" xr:uid="{18693343-2850-4F27-A1D7-786DD5CF580C}"/>
    <cellStyle name="Normal 3 51 3 3 2" xfId="28533" xr:uid="{8ABC5DD9-1A01-498F-A35C-F7D0400A688F}"/>
    <cellStyle name="Normal 3 51 3 3 2 2" xfId="28534" xr:uid="{8A6E492B-6340-4FE5-9F14-34032B32C44E}"/>
    <cellStyle name="Normal 3 51 3 3 3" xfId="28535" xr:uid="{6F78870D-BFE6-4CDB-8D79-53D859D4E462}"/>
    <cellStyle name="Normal 3 51 3 4" xfId="28536" xr:uid="{58051764-2A81-4099-B474-E32B3C49D42B}"/>
    <cellStyle name="Normal 3 51 3 4 2" xfId="28537" xr:uid="{9CC1FC1B-BB58-45C9-BE81-C5518B063987}"/>
    <cellStyle name="Normal 3 51 3 5" xfId="28538" xr:uid="{73F225C7-0F34-4B59-8301-4DA264172E0E}"/>
    <cellStyle name="Normal 3 51 4" xfId="28539" xr:uid="{55EB23B6-C64B-45D5-A403-D288CB657A81}"/>
    <cellStyle name="Normal 3 51 4 2" xfId="28540" xr:uid="{E065E677-88CE-4994-952B-75CB72116C3E}"/>
    <cellStyle name="Normal 3 51 4 2 2" xfId="28541" xr:uid="{E8A5938C-7BF4-4C38-9BC8-EEF597862DE3}"/>
    <cellStyle name="Normal 3 51 4 2 2 2" xfId="28542" xr:uid="{E94E58E1-8DA8-4AFE-9D97-D6336C251942}"/>
    <cellStyle name="Normal 3 51 4 2 3" xfId="28543" xr:uid="{D5EEC175-E95F-4CC3-A48D-5D0D41E5392C}"/>
    <cellStyle name="Normal 3 51 4 3" xfId="28544" xr:uid="{4CF919C0-BDC0-4FFE-9811-B0AF69265777}"/>
    <cellStyle name="Normal 3 51 4 3 2" xfId="28545" xr:uid="{39F332D7-868D-4A93-A720-C4CBAD6D29CA}"/>
    <cellStyle name="Normal 3 51 4 3 2 2" xfId="28546" xr:uid="{F6F24E77-8239-4676-8040-262804028888}"/>
    <cellStyle name="Normal 3 51 4 3 3" xfId="28547" xr:uid="{BB4CC660-8E10-4E31-8F64-9C4C55C51FC4}"/>
    <cellStyle name="Normal 3 51 4 4" xfId="28548" xr:uid="{7BBB8C4E-3931-45C2-88F1-5A13D7277EA3}"/>
    <cellStyle name="Normal 3 51 4 4 2" xfId="28549" xr:uid="{85798CC7-2AE6-46B9-8279-7E4E7062F0A2}"/>
    <cellStyle name="Normal 3 51 4 5" xfId="28550" xr:uid="{FC566B88-7A44-4746-B504-8258C2A1118D}"/>
    <cellStyle name="Normal 3 51 5" xfId="28551" xr:uid="{A37D1FB4-CEAF-4BB2-A100-51BA0369741B}"/>
    <cellStyle name="Normal 3 51 5 2" xfId="28552" xr:uid="{51694B9F-2482-465C-8F33-0FB2EF56FD55}"/>
    <cellStyle name="Normal 3 51 5 2 2" xfId="28553" xr:uid="{DDF0BE04-3E53-4C87-AAF9-D19605DF0616}"/>
    <cellStyle name="Normal 3 51 5 2 2 2" xfId="28554" xr:uid="{DF6FBDAA-248A-4A36-B72E-77FB01952BEB}"/>
    <cellStyle name="Normal 3 51 5 2 3" xfId="28555" xr:uid="{A952C845-B553-4CDB-92F7-466EC196D5CC}"/>
    <cellStyle name="Normal 3 51 5 3" xfId="28556" xr:uid="{6392BFB4-8FD7-4AEE-B15B-FAE6A0AE8EA1}"/>
    <cellStyle name="Normal 3 51 5 3 2" xfId="28557" xr:uid="{3F431E15-991E-4076-ACBE-7F54829EBEB4}"/>
    <cellStyle name="Normal 3 51 5 3 2 2" xfId="28558" xr:uid="{851CA040-F973-41CB-84B0-E54985BB197D}"/>
    <cellStyle name="Normal 3 51 5 3 3" xfId="28559" xr:uid="{87CA0A34-BAD3-413A-9E49-1EA54E294B6E}"/>
    <cellStyle name="Normal 3 51 5 4" xfId="28560" xr:uid="{66EFAF9A-2E34-470F-8E3C-7448FE539C09}"/>
    <cellStyle name="Normal 3 51 5 4 2" xfId="28561" xr:uid="{0AADE516-4E9C-45F6-AEA8-887842B8B610}"/>
    <cellStyle name="Normal 3 51 5 5" xfId="28562" xr:uid="{18E3B3A1-2F1C-4C63-9EBF-FCEA01BF218C}"/>
    <cellStyle name="Normal 3 51 6" xfId="28563" xr:uid="{2D5EC1E4-D866-4744-805B-953E59B7C692}"/>
    <cellStyle name="Normal 3 51 6 2" xfId="28564" xr:uid="{4F892AAD-39E6-4C72-B96C-532DE26EF19B}"/>
    <cellStyle name="Normal 3 51 6 2 2" xfId="28565" xr:uid="{57DD14F4-79DE-48C0-9D69-95E354D468CD}"/>
    <cellStyle name="Normal 3 51 6 3" xfId="28566" xr:uid="{25E8713D-E46A-4C72-8F3F-4EFBB331AD66}"/>
    <cellStyle name="Normal 3 51 7" xfId="28567" xr:uid="{C81E28DE-BC27-43B7-93D0-9370E1A9DF30}"/>
    <cellStyle name="Normal 3 51 7 2" xfId="28568" xr:uid="{61FE4BB5-CD4B-4461-AA88-9E00744C67D7}"/>
    <cellStyle name="Normal 3 51 7 2 2" xfId="28569" xr:uid="{DB0F1CD5-D775-4D5E-B5C4-7ED9F944DDAA}"/>
    <cellStyle name="Normal 3 51 7 3" xfId="28570" xr:uid="{45724B74-44CC-41E8-8BA0-7B110496DCCB}"/>
    <cellStyle name="Normal 3 51 8" xfId="28571" xr:uid="{17B77E76-8410-4DAE-A48A-0A7A06C24A3C}"/>
    <cellStyle name="Normal 3 51 8 2" xfId="28572" xr:uid="{87A6F7FF-CF23-459E-9B79-C5254A76FDF7}"/>
    <cellStyle name="Normal 3 51 9" xfId="28573" xr:uid="{153B6FD7-DB34-4D9D-B6BC-3B626852D41B}"/>
    <cellStyle name="Normal 3 51_05DS" xfId="28574" xr:uid="{FBC03E05-DD33-44E7-A1DE-FEB2FF39D0B0}"/>
    <cellStyle name="Normal 3 52" xfId="28575" xr:uid="{5EA38876-A4EF-406C-B6F7-81FB64CEAF63}"/>
    <cellStyle name="Normal 3 52 2" xfId="28576" xr:uid="{85A18D2E-A818-4D03-9D97-0D8FE9251143}"/>
    <cellStyle name="Normal 3 52 2 2" xfId="28577" xr:uid="{2666A8EB-89EF-4F42-B41F-4091A744CE52}"/>
    <cellStyle name="Normal 3 52 2 2 2" xfId="28578" xr:uid="{29ED4E7E-AB93-462A-A162-AA2C89B4A864}"/>
    <cellStyle name="Normal 3 52 2 2 2 2" xfId="28579" xr:uid="{3E5C8CFD-9F77-4FA2-A0A3-6E6578160CE4}"/>
    <cellStyle name="Normal 3 52 2 2 2 2 2" xfId="28580" xr:uid="{041500FB-D017-41C0-88B6-FDD39AC82DFC}"/>
    <cellStyle name="Normal 3 52 2 2 2 3" xfId="28581" xr:uid="{17501DEF-0C3A-40C5-8E0F-CDE9967B0D5F}"/>
    <cellStyle name="Normal 3 52 2 2 3" xfId="28582" xr:uid="{DC998F51-D1D0-4C1F-AD83-F1AFAC52489B}"/>
    <cellStyle name="Normal 3 52 2 2 3 2" xfId="28583" xr:uid="{ED1199BA-E735-4784-95C4-FC1E3B1B5813}"/>
    <cellStyle name="Normal 3 52 2 2 3 2 2" xfId="28584" xr:uid="{D1D96252-EF68-48A5-9094-D739ADD823E4}"/>
    <cellStyle name="Normal 3 52 2 2 3 3" xfId="28585" xr:uid="{DA9E7244-C54E-4FE6-91A2-2517CF8D67E5}"/>
    <cellStyle name="Normal 3 52 2 2 4" xfId="28586" xr:uid="{BC9D821E-0E8A-4AFB-82D4-B7FAF93AB48D}"/>
    <cellStyle name="Normal 3 52 2 2 4 2" xfId="28587" xr:uid="{9BCB9CCC-A2C5-456D-87DD-C3DE46C8D45C}"/>
    <cellStyle name="Normal 3 52 2 2 5" xfId="28588" xr:uid="{E18A6058-02C2-4E22-B8A0-E795E9C5068D}"/>
    <cellStyle name="Normal 3 52 2 3" xfId="28589" xr:uid="{B9B7440C-165B-4709-91C5-1DA82C3AB577}"/>
    <cellStyle name="Normal 3 52 2 3 2" xfId="28590" xr:uid="{DE225ADD-39A8-4978-B35A-E519DAAFBC1C}"/>
    <cellStyle name="Normal 3 52 2 3 2 2" xfId="28591" xr:uid="{46C65A8A-3019-4D6C-8536-A41568153A3F}"/>
    <cellStyle name="Normal 3 52 2 3 2 2 2" xfId="28592" xr:uid="{04D4F4D1-B105-485D-B4A2-DA0D930169A8}"/>
    <cellStyle name="Normal 3 52 2 3 2 3" xfId="28593" xr:uid="{71DBD55A-6AC9-4AFF-8955-19F1CAAA0365}"/>
    <cellStyle name="Normal 3 52 2 3 3" xfId="28594" xr:uid="{554609DB-0974-4FD8-B4BC-ECC7C5189610}"/>
    <cellStyle name="Normal 3 52 2 3 3 2" xfId="28595" xr:uid="{CA9A0B62-FCB5-427D-BCB8-37B9C9EB532E}"/>
    <cellStyle name="Normal 3 52 2 3 3 2 2" xfId="28596" xr:uid="{520CF371-4BD9-4CC1-B4FF-5B69D1F23AA1}"/>
    <cellStyle name="Normal 3 52 2 3 3 3" xfId="28597" xr:uid="{9AA3DF6B-A562-4DE1-8BCA-AC9E7A726106}"/>
    <cellStyle name="Normal 3 52 2 3 4" xfId="28598" xr:uid="{C4EC79A3-23C6-4E03-BF79-1AE797A91BA0}"/>
    <cellStyle name="Normal 3 52 2 3 4 2" xfId="28599" xr:uid="{E4FEB99C-8C25-4DE9-9FCF-65BBC7364896}"/>
    <cellStyle name="Normal 3 52 2 3 5" xfId="28600" xr:uid="{6F6D0F84-4068-4B80-98A5-D58C33619798}"/>
    <cellStyle name="Normal 3 52 2 4" xfId="28601" xr:uid="{5F1BF998-46F0-457C-B9D9-9EAE718EF5F0}"/>
    <cellStyle name="Normal 3 52 2 4 2" xfId="28602" xr:uid="{5DC76703-4A1C-41CD-BA0A-5B5FC196BD98}"/>
    <cellStyle name="Normal 3 52 2 4 2 2" xfId="28603" xr:uid="{D2F17340-CD29-44DB-94B4-2627B0F340A1}"/>
    <cellStyle name="Normal 3 52 2 4 2 2 2" xfId="28604" xr:uid="{E70137A7-3124-4D97-8BB7-DF7A83C04CDD}"/>
    <cellStyle name="Normal 3 52 2 4 2 3" xfId="28605" xr:uid="{01815402-5336-4438-9349-7E1F56FA1EA5}"/>
    <cellStyle name="Normal 3 52 2 4 3" xfId="28606" xr:uid="{4A3761A1-61BB-4DD0-A66F-03A64F2D5E84}"/>
    <cellStyle name="Normal 3 52 2 4 3 2" xfId="28607" xr:uid="{BBA226F5-694F-45D0-B80B-8777B0597838}"/>
    <cellStyle name="Normal 3 52 2 4 3 2 2" xfId="28608" xr:uid="{D3604A9D-AABB-40FA-8D04-577FE75F475E}"/>
    <cellStyle name="Normal 3 52 2 4 3 3" xfId="28609" xr:uid="{6E97557F-0375-418E-914F-AD314BE41117}"/>
    <cellStyle name="Normal 3 52 2 4 4" xfId="28610" xr:uid="{0C68DBC6-1D0B-41D0-9985-828D64A5F880}"/>
    <cellStyle name="Normal 3 52 2 4 4 2" xfId="28611" xr:uid="{B52F6869-6D67-4FF1-9279-1F0508AFBB8A}"/>
    <cellStyle name="Normal 3 52 2 4 5" xfId="28612" xr:uid="{A11C3A8B-63C0-4B52-BCAB-CFE7BC1119C9}"/>
    <cellStyle name="Normal 3 52 2 5" xfId="28613" xr:uid="{17908876-74ED-44D8-A704-A1415EB3B159}"/>
    <cellStyle name="Normal 3 52 2 5 2" xfId="28614" xr:uid="{163A61A5-CB82-445C-B4FC-32746A9C3C06}"/>
    <cellStyle name="Normal 3 52 2 5 2 2" xfId="28615" xr:uid="{866325CE-DC74-40C5-9261-F90507ABA937}"/>
    <cellStyle name="Normal 3 52 2 5 3" xfId="28616" xr:uid="{51D03151-7767-4740-9E0E-1CFDB7B9DE44}"/>
    <cellStyle name="Normal 3 52 2 6" xfId="28617" xr:uid="{B702E679-B40C-4FB1-BE74-752825AA35EE}"/>
    <cellStyle name="Normal 3 52 2 6 2" xfId="28618" xr:uid="{D741A0AA-81CE-4D6A-BCFA-F2F6CA43A9F1}"/>
    <cellStyle name="Normal 3 52 2 6 2 2" xfId="28619" xr:uid="{630257A1-300D-4FD0-B91F-1D604B49199F}"/>
    <cellStyle name="Normal 3 52 2 6 3" xfId="28620" xr:uid="{DABADCAF-118A-4321-9DB4-4581B671934D}"/>
    <cellStyle name="Normal 3 52 2 7" xfId="28621" xr:uid="{4B8CC60A-5AFA-476D-8112-64BF2939415F}"/>
    <cellStyle name="Normal 3 52 2 7 2" xfId="28622" xr:uid="{25666DFB-7F4B-4461-B216-952AA73EC0FE}"/>
    <cellStyle name="Normal 3 52 2 8" xfId="28623" xr:uid="{E2839E5A-EB3C-4BB1-A727-E38CBFEEA64E}"/>
    <cellStyle name="Normal 3 52 2_15NS" xfId="28624" xr:uid="{186AC8AB-7428-4E7D-A81C-A40E3F8AE688}"/>
    <cellStyle name="Normal 3 52 3" xfId="28625" xr:uid="{686F2B4B-3C08-4288-B00E-CE85AA2A22FF}"/>
    <cellStyle name="Normal 3 52 3 2" xfId="28626" xr:uid="{C34E6545-E3E6-456A-917E-ABF208847050}"/>
    <cellStyle name="Normal 3 52 3 2 2" xfId="28627" xr:uid="{201BA080-7CE5-4A34-87FA-98F7CBBE38D3}"/>
    <cellStyle name="Normal 3 52 3 2 2 2" xfId="28628" xr:uid="{87039062-130D-43ED-9725-0DBA37F49291}"/>
    <cellStyle name="Normal 3 52 3 2 3" xfId="28629" xr:uid="{858B585B-F0BA-46A4-9037-A59704EBF338}"/>
    <cellStyle name="Normal 3 52 3 3" xfId="28630" xr:uid="{50F40C8A-979D-4608-982D-8FE6ACF8F527}"/>
    <cellStyle name="Normal 3 52 3 3 2" xfId="28631" xr:uid="{29F1A996-E3E0-46C9-8F6E-477BCD88DD86}"/>
    <cellStyle name="Normal 3 52 3 3 2 2" xfId="28632" xr:uid="{9A140671-E4F7-4EC6-B655-B2B912AA4262}"/>
    <cellStyle name="Normal 3 52 3 3 3" xfId="28633" xr:uid="{2C0D9370-4F7A-42B7-AD70-EDD92E93050E}"/>
    <cellStyle name="Normal 3 52 3 4" xfId="28634" xr:uid="{61BB74CB-342D-4899-883E-99D1996C8D77}"/>
    <cellStyle name="Normal 3 52 3 4 2" xfId="28635" xr:uid="{A3582A36-4A1C-4C6D-B2A0-737A94B1B6B7}"/>
    <cellStyle name="Normal 3 52 3 5" xfId="28636" xr:uid="{B8CDC5B3-E87A-492F-89DE-4825A48BE20A}"/>
    <cellStyle name="Normal 3 52 4" xfId="28637" xr:uid="{89CABE4F-9B41-46D8-B324-9D455DFD8485}"/>
    <cellStyle name="Normal 3 52 4 2" xfId="28638" xr:uid="{71A7CC13-4453-487F-B29A-FFCB77C5123E}"/>
    <cellStyle name="Normal 3 52 4 2 2" xfId="28639" xr:uid="{E905F1C8-92B5-433E-A689-557E6631BCBD}"/>
    <cellStyle name="Normal 3 52 4 2 2 2" xfId="28640" xr:uid="{4424A907-E8A4-4AFD-9B31-381ED7C2DF83}"/>
    <cellStyle name="Normal 3 52 4 2 3" xfId="28641" xr:uid="{8D367FCD-0B74-4ADA-A1E7-7F29CF715D71}"/>
    <cellStyle name="Normal 3 52 4 3" xfId="28642" xr:uid="{357128BA-4E66-4EAF-81E5-CBF6BEFBFFC2}"/>
    <cellStyle name="Normal 3 52 4 3 2" xfId="28643" xr:uid="{47F3249D-99E6-472A-A5A7-062E9EEF1076}"/>
    <cellStyle name="Normal 3 52 4 3 2 2" xfId="28644" xr:uid="{B799E52A-BFE3-4373-9D91-F38ABB2A44DA}"/>
    <cellStyle name="Normal 3 52 4 3 3" xfId="28645" xr:uid="{6830457E-18FF-4DF9-B442-9257628242CC}"/>
    <cellStyle name="Normal 3 52 4 4" xfId="28646" xr:uid="{76EF8DAA-E210-4473-B670-8B7392FBD168}"/>
    <cellStyle name="Normal 3 52 4 4 2" xfId="28647" xr:uid="{CF21FFBC-0470-4946-ADAA-B2D2EAFECFA5}"/>
    <cellStyle name="Normal 3 52 4 5" xfId="28648" xr:uid="{0A36DF83-C976-4A34-80B8-34550B6335A0}"/>
    <cellStyle name="Normal 3 52 5" xfId="28649" xr:uid="{CE75255D-5D2B-4A42-A696-FE16CC89F209}"/>
    <cellStyle name="Normal 3 52 5 2" xfId="28650" xr:uid="{AC7DFE76-A543-4863-AECD-027F5AD77568}"/>
    <cellStyle name="Normal 3 52 5 2 2" xfId="28651" xr:uid="{E3D7DB7F-5D87-4C2D-BFEF-273A04E1504B}"/>
    <cellStyle name="Normal 3 52 5 2 2 2" xfId="28652" xr:uid="{75F05546-46A0-45F6-878C-BD75E44645F2}"/>
    <cellStyle name="Normal 3 52 5 2 3" xfId="28653" xr:uid="{AE031796-5214-4B09-9D4F-2FE209B6406C}"/>
    <cellStyle name="Normal 3 52 5 3" xfId="28654" xr:uid="{C672CA3D-F3A3-48CE-A5BA-D37FA5D57DE0}"/>
    <cellStyle name="Normal 3 52 5 3 2" xfId="28655" xr:uid="{01CF29BA-CE74-4FA8-9DB7-3206CB28942E}"/>
    <cellStyle name="Normal 3 52 5 3 2 2" xfId="28656" xr:uid="{3A9454AC-FCB9-470D-9535-6548F617F354}"/>
    <cellStyle name="Normal 3 52 5 3 3" xfId="28657" xr:uid="{B17AC5A5-B29F-4273-9DA8-F1DC7FC6BDA2}"/>
    <cellStyle name="Normal 3 52 5 4" xfId="28658" xr:uid="{86687F09-5B33-4D31-925A-C8986F8AD850}"/>
    <cellStyle name="Normal 3 52 5 4 2" xfId="28659" xr:uid="{FF564811-4A71-409F-85E1-5C90DC3EBDDE}"/>
    <cellStyle name="Normal 3 52 5 5" xfId="28660" xr:uid="{86462868-31F2-4828-A0BC-88DC049F8B5F}"/>
    <cellStyle name="Normal 3 52 6" xfId="28661" xr:uid="{2F1F8959-D70F-47D6-827B-570DCCBA762C}"/>
    <cellStyle name="Normal 3 52 6 2" xfId="28662" xr:uid="{5E60E913-DE17-4AC2-9046-FF1524A11664}"/>
    <cellStyle name="Normal 3 52 6 2 2" xfId="28663" xr:uid="{CA9F07A3-E31A-4403-884D-E6881C2A140B}"/>
    <cellStyle name="Normal 3 52 6 3" xfId="28664" xr:uid="{B02D2464-5AC3-412C-86C6-405A6E1CED0B}"/>
    <cellStyle name="Normal 3 52 7" xfId="28665" xr:uid="{FE434E4E-91CC-4BBB-838E-A0F6B738AB9D}"/>
    <cellStyle name="Normal 3 52 7 2" xfId="28666" xr:uid="{601C1E1D-ADA0-40BF-96BF-8624E5B87503}"/>
    <cellStyle name="Normal 3 52 7 2 2" xfId="28667" xr:uid="{6C9F25E0-E5FD-4016-A171-75B5A249491F}"/>
    <cellStyle name="Normal 3 52 7 3" xfId="28668" xr:uid="{FFF75402-6DC3-4227-B811-5CB7D54B662B}"/>
    <cellStyle name="Normal 3 52 8" xfId="28669" xr:uid="{184A81EC-5767-4F70-8115-5C5E3C65BC3A}"/>
    <cellStyle name="Normal 3 52 8 2" xfId="28670" xr:uid="{DAD13739-415B-49E7-86C6-63C5574547B8}"/>
    <cellStyle name="Normal 3 52 9" xfId="28671" xr:uid="{C080D32B-F40A-4F35-9A74-0DFEE8767204}"/>
    <cellStyle name="Normal 3 52_05DS" xfId="28672" xr:uid="{874C9BA1-1419-473F-930D-A3A66D51326B}"/>
    <cellStyle name="Normal 3 53" xfId="28673" xr:uid="{A6B86F8D-EE00-40A9-A6A0-BF51B596C9E1}"/>
    <cellStyle name="Normal 3 53 2" xfId="28674" xr:uid="{97522985-B3A8-4973-B5E2-FB51263A0E9D}"/>
    <cellStyle name="Normal 3 53 2 2" xfId="28675" xr:uid="{32BA615F-42D0-453E-B039-20945842F510}"/>
    <cellStyle name="Normal 3 53 2 2 2" xfId="28676" xr:uid="{A12736F7-672F-4D10-B46B-C15FF69420E5}"/>
    <cellStyle name="Normal 3 53 2 2 2 2" xfId="28677" xr:uid="{18DF8F53-F891-4AAB-A35D-CDCA74E6674F}"/>
    <cellStyle name="Normal 3 53 2 2 2 2 2" xfId="28678" xr:uid="{1D5A6F17-E730-4F5F-BC46-0E08082853A0}"/>
    <cellStyle name="Normal 3 53 2 2 2 3" xfId="28679" xr:uid="{FD4D093D-C0C6-450B-91DF-6B26BA658145}"/>
    <cellStyle name="Normal 3 53 2 2 3" xfId="28680" xr:uid="{76120D9E-B961-445C-B471-2769487D23D9}"/>
    <cellStyle name="Normal 3 53 2 2 3 2" xfId="28681" xr:uid="{116B78F0-0490-4315-B352-B358DC85133D}"/>
    <cellStyle name="Normal 3 53 2 2 3 2 2" xfId="28682" xr:uid="{6EAB3748-C6F3-457A-8B5B-98CF7E3CA436}"/>
    <cellStyle name="Normal 3 53 2 2 3 3" xfId="28683" xr:uid="{038DB261-5350-4DF4-A4E6-644F07B85591}"/>
    <cellStyle name="Normal 3 53 2 2 4" xfId="28684" xr:uid="{5ED24E00-E03A-413C-AE45-D084F8E77B26}"/>
    <cellStyle name="Normal 3 53 2 2 4 2" xfId="28685" xr:uid="{B4921632-B3DE-48A7-8851-F87F3BC0D5EE}"/>
    <cellStyle name="Normal 3 53 2 2 5" xfId="28686" xr:uid="{344A09E6-4922-409B-9BCE-7899188EAE25}"/>
    <cellStyle name="Normal 3 53 2 3" xfId="28687" xr:uid="{FC3858FD-8F39-4B97-94B6-AD6138FD6EE8}"/>
    <cellStyle name="Normal 3 53 2 3 2" xfId="28688" xr:uid="{EE8A2FAC-8568-4C91-8169-F426EC30A1DD}"/>
    <cellStyle name="Normal 3 53 2 3 2 2" xfId="28689" xr:uid="{C8F074D2-DC80-4B20-AA61-D2F086D56876}"/>
    <cellStyle name="Normal 3 53 2 3 2 2 2" xfId="28690" xr:uid="{B098BD46-98A4-429A-9417-6FC1D8D66CD5}"/>
    <cellStyle name="Normal 3 53 2 3 2 3" xfId="28691" xr:uid="{7EC584BD-1355-4C2B-AF95-24B3685F1292}"/>
    <cellStyle name="Normal 3 53 2 3 3" xfId="28692" xr:uid="{6C606894-10E6-4FCB-8A66-DA5DF10086FA}"/>
    <cellStyle name="Normal 3 53 2 3 3 2" xfId="28693" xr:uid="{1182E1CA-4A87-4CC6-9E6A-47D70F3F7571}"/>
    <cellStyle name="Normal 3 53 2 3 3 2 2" xfId="28694" xr:uid="{FF08CE46-B089-408F-8D1E-6595D79A4D43}"/>
    <cellStyle name="Normal 3 53 2 3 3 3" xfId="28695" xr:uid="{7DC4F9C7-E65C-4BF2-B722-E3BEFF638782}"/>
    <cellStyle name="Normal 3 53 2 3 4" xfId="28696" xr:uid="{F0BF527C-6472-43A2-8601-B036613896D9}"/>
    <cellStyle name="Normal 3 53 2 3 4 2" xfId="28697" xr:uid="{0035E7AF-24A2-4840-9B87-A28083CE940B}"/>
    <cellStyle name="Normal 3 53 2 3 5" xfId="28698" xr:uid="{358C7FBE-BC7B-4C48-BF36-7E3A521B23EE}"/>
    <cellStyle name="Normal 3 53 2 4" xfId="28699" xr:uid="{4B343A0A-1EE5-499E-9BAA-A271057F5239}"/>
    <cellStyle name="Normal 3 53 2 4 2" xfId="28700" xr:uid="{2B134C6E-AB22-4228-B2E9-D843424A6C22}"/>
    <cellStyle name="Normal 3 53 2 4 2 2" xfId="28701" xr:uid="{73A92173-5E09-44F8-9E6B-AD0A57FD0098}"/>
    <cellStyle name="Normal 3 53 2 4 2 2 2" xfId="28702" xr:uid="{EC4B52E3-EA3E-49A8-B49E-7295C440BF9E}"/>
    <cellStyle name="Normal 3 53 2 4 2 3" xfId="28703" xr:uid="{11CED182-C3FE-40AD-B8E2-495FC3CE67F8}"/>
    <cellStyle name="Normal 3 53 2 4 3" xfId="28704" xr:uid="{908373DD-EB32-4B96-A639-B17524EFDE1A}"/>
    <cellStyle name="Normal 3 53 2 4 3 2" xfId="28705" xr:uid="{9BECEB15-969D-4C0F-9776-4F7FAB8D7B5F}"/>
    <cellStyle name="Normal 3 53 2 4 3 2 2" xfId="28706" xr:uid="{16DD4CF8-567E-487D-A96F-8E2F3352DAF5}"/>
    <cellStyle name="Normal 3 53 2 4 3 3" xfId="28707" xr:uid="{4D5D99A6-673F-432C-8393-48C50111B564}"/>
    <cellStyle name="Normal 3 53 2 4 4" xfId="28708" xr:uid="{8C993D37-1C5B-4205-AA1F-521F7C2A07EC}"/>
    <cellStyle name="Normal 3 53 2 4 4 2" xfId="28709" xr:uid="{3CDC991D-9545-4F6D-966F-DF824DB3627B}"/>
    <cellStyle name="Normal 3 53 2 4 5" xfId="28710" xr:uid="{7E008749-90B3-4FEC-A224-A300B2D3D366}"/>
    <cellStyle name="Normal 3 53 2 5" xfId="28711" xr:uid="{A1EA8D71-EEA0-432D-BB42-AD63C38E4812}"/>
    <cellStyle name="Normal 3 53 2 5 2" xfId="28712" xr:uid="{34C1EAC6-55AB-4EA2-827F-C6C27096C64E}"/>
    <cellStyle name="Normal 3 53 2 5 2 2" xfId="28713" xr:uid="{94085E60-7012-4BCC-B5E0-3A7CAE54AE0A}"/>
    <cellStyle name="Normal 3 53 2 5 3" xfId="28714" xr:uid="{371AD354-369E-4EDF-B35F-0BBED7B65CA7}"/>
    <cellStyle name="Normal 3 53 2 6" xfId="28715" xr:uid="{8F89C579-E88A-4AC5-B12A-7F2EB53C0119}"/>
    <cellStyle name="Normal 3 53 2 6 2" xfId="28716" xr:uid="{017AF435-C3C8-4DCD-9DD0-8F712F26391D}"/>
    <cellStyle name="Normal 3 53 2 6 2 2" xfId="28717" xr:uid="{6CE4A6A0-1145-459B-8D50-8AE229098BF0}"/>
    <cellStyle name="Normal 3 53 2 6 3" xfId="28718" xr:uid="{3739346C-54BA-44DE-BCDB-5A8F3B0FE9D0}"/>
    <cellStyle name="Normal 3 53 2 7" xfId="28719" xr:uid="{652E2768-A68E-43A3-AC2A-C1B4A193833C}"/>
    <cellStyle name="Normal 3 53 2 7 2" xfId="28720" xr:uid="{B3A3541E-9C0C-4502-A447-801A72FAD2DC}"/>
    <cellStyle name="Normal 3 53 2 8" xfId="28721" xr:uid="{63D70847-227F-485E-B56A-5BC93C10D14C}"/>
    <cellStyle name="Normal 3 53 2_15NS" xfId="28722" xr:uid="{2A769FA6-FD8E-4724-92FB-1F3BF99E8FC7}"/>
    <cellStyle name="Normal 3 53 3" xfId="28723" xr:uid="{7E092EF3-161F-4601-9D6A-55CE100433A8}"/>
    <cellStyle name="Normal 3 53 3 2" xfId="28724" xr:uid="{53961E78-7589-480A-BD76-65B7B32CCD65}"/>
    <cellStyle name="Normal 3 53 3 2 2" xfId="28725" xr:uid="{393B25DA-6515-41DD-9F2D-81F5F020030E}"/>
    <cellStyle name="Normal 3 53 3 2 2 2" xfId="28726" xr:uid="{F11ABA8E-362C-4B13-A433-EC34D471B7A5}"/>
    <cellStyle name="Normal 3 53 3 2 3" xfId="28727" xr:uid="{3EA0D6A7-F676-418A-AA47-703E2AFEBFED}"/>
    <cellStyle name="Normal 3 53 3 3" xfId="28728" xr:uid="{AA887711-9BB4-454A-B04C-F69879670067}"/>
    <cellStyle name="Normal 3 53 3 3 2" xfId="28729" xr:uid="{48EEB6F2-BD94-4408-B82A-49FA4A6217A7}"/>
    <cellStyle name="Normal 3 53 3 3 2 2" xfId="28730" xr:uid="{6E61F394-60C5-4D82-98DA-365AC7050DA0}"/>
    <cellStyle name="Normal 3 53 3 3 3" xfId="28731" xr:uid="{B0A6583B-3F88-4CD7-87BE-3DB1D52AA82D}"/>
    <cellStyle name="Normal 3 53 3 4" xfId="28732" xr:uid="{D661C986-0F53-4A44-9706-48F84A804B29}"/>
    <cellStyle name="Normal 3 53 3 4 2" xfId="28733" xr:uid="{9781CBFC-F1F7-4D64-86B1-CEE02F8E3B58}"/>
    <cellStyle name="Normal 3 53 3 5" xfId="28734" xr:uid="{760E3C09-DBDD-47F7-A84E-1871359169A4}"/>
    <cellStyle name="Normal 3 53 4" xfId="28735" xr:uid="{3AD21198-291D-48EC-A31D-EAECAD3A249F}"/>
    <cellStyle name="Normal 3 53 4 2" xfId="28736" xr:uid="{5B745D4B-BCB3-4BA7-BFC8-660DB4ED81D0}"/>
    <cellStyle name="Normal 3 53 4 2 2" xfId="28737" xr:uid="{DC952DC3-4674-468C-BC29-F47EC116D3EF}"/>
    <cellStyle name="Normal 3 53 4 2 2 2" xfId="28738" xr:uid="{78450251-9B8C-4BEF-866F-C273E4481A69}"/>
    <cellStyle name="Normal 3 53 4 2 3" xfId="28739" xr:uid="{5F17B160-894B-4BDE-9DE9-44AEEF87F4BB}"/>
    <cellStyle name="Normal 3 53 4 3" xfId="28740" xr:uid="{408C7242-AC4B-4EF3-ACFC-F0D7165A785E}"/>
    <cellStyle name="Normal 3 53 4 3 2" xfId="28741" xr:uid="{00F14C2A-3C13-4702-BEFD-4DEDDFCA1125}"/>
    <cellStyle name="Normal 3 53 4 3 2 2" xfId="28742" xr:uid="{F193C173-C47B-45EB-BB30-5BCC0E7B7BA7}"/>
    <cellStyle name="Normal 3 53 4 3 3" xfId="28743" xr:uid="{E7B18C7F-55FD-4E3A-95A7-D8347A5E80B6}"/>
    <cellStyle name="Normal 3 53 4 4" xfId="28744" xr:uid="{7983045B-8ED2-4C65-BFA0-9425EDE24FB3}"/>
    <cellStyle name="Normal 3 53 4 4 2" xfId="28745" xr:uid="{2186B17E-AA21-4A5F-80F3-FA42D84C4D39}"/>
    <cellStyle name="Normal 3 53 4 5" xfId="28746" xr:uid="{47175295-6134-43A9-BE04-D934B8729635}"/>
    <cellStyle name="Normal 3 53 5" xfId="28747" xr:uid="{3EF39576-6870-4028-BED8-36BA3D57067D}"/>
    <cellStyle name="Normal 3 53 5 2" xfId="28748" xr:uid="{0F4DC2B0-3565-404C-B3DA-E4993B452540}"/>
    <cellStyle name="Normal 3 53 5 2 2" xfId="28749" xr:uid="{6F8AC1EE-AD46-45CD-A765-982CA660F500}"/>
    <cellStyle name="Normal 3 53 5 2 2 2" xfId="28750" xr:uid="{F6DC84F9-C240-4AC9-84C7-6AB62CA9A306}"/>
    <cellStyle name="Normal 3 53 5 2 3" xfId="28751" xr:uid="{649A31E3-4717-4021-8126-8BEEB1DDCF39}"/>
    <cellStyle name="Normal 3 53 5 3" xfId="28752" xr:uid="{2D4097C0-E353-4E10-8295-9F738479B328}"/>
    <cellStyle name="Normal 3 53 5 3 2" xfId="28753" xr:uid="{E52609A9-E9B1-409E-98E8-CC0778341974}"/>
    <cellStyle name="Normal 3 53 5 3 2 2" xfId="28754" xr:uid="{0E52FC39-E874-407A-B02A-AF1FCEF2E5D3}"/>
    <cellStyle name="Normal 3 53 5 3 3" xfId="28755" xr:uid="{277D6673-273A-42AA-A0C8-94BEE2575A50}"/>
    <cellStyle name="Normal 3 53 5 4" xfId="28756" xr:uid="{D843FC43-0EE0-4B43-B79B-3F6EEDE200F7}"/>
    <cellStyle name="Normal 3 53 5 4 2" xfId="28757" xr:uid="{6BC6FCDA-77C8-4613-86D1-66335B9B707F}"/>
    <cellStyle name="Normal 3 53 5 5" xfId="28758" xr:uid="{7574D194-438E-4BD9-8ACF-A03673F1096B}"/>
    <cellStyle name="Normal 3 53 6" xfId="28759" xr:uid="{9E93D115-3311-4E7E-A4F8-49BCBEF8F451}"/>
    <cellStyle name="Normal 3 53 6 2" xfId="28760" xr:uid="{D2E44A6D-7AA3-4D36-AD5A-62DB6F2FC501}"/>
    <cellStyle name="Normal 3 53 6 2 2" xfId="28761" xr:uid="{F457C829-593A-4DB6-8D8E-10FAB0C29DD6}"/>
    <cellStyle name="Normal 3 53 6 3" xfId="28762" xr:uid="{848636D8-CEC9-4CFA-A2EE-FE5B4DF6E2CF}"/>
    <cellStyle name="Normal 3 53 7" xfId="28763" xr:uid="{FBBD4F85-5B4C-4CC2-A95F-7D5A8DC8710E}"/>
    <cellStyle name="Normal 3 53 7 2" xfId="28764" xr:uid="{678C6341-1538-4AD0-9176-ADFEF174CA50}"/>
    <cellStyle name="Normal 3 53 7 2 2" xfId="28765" xr:uid="{0C4381A7-8D11-4BD6-9382-6A7025EA8656}"/>
    <cellStyle name="Normal 3 53 7 3" xfId="28766" xr:uid="{88BB4E88-4B68-4EA1-A48E-C0BD1BC5404E}"/>
    <cellStyle name="Normal 3 53 8" xfId="28767" xr:uid="{08E9FA4F-1B35-4472-8FB6-3740D3B1529F}"/>
    <cellStyle name="Normal 3 53 8 2" xfId="28768" xr:uid="{9CB9DD7C-D274-421C-A85D-EC87D25B1C5C}"/>
    <cellStyle name="Normal 3 53 9" xfId="28769" xr:uid="{13A8928C-1E76-47FF-9F13-06CD6F70EEE0}"/>
    <cellStyle name="Normal 3 53_05DS" xfId="28770" xr:uid="{0F65B1FF-E99F-46A2-8C66-D58B3687CB51}"/>
    <cellStyle name="Normal 3 54" xfId="28771" xr:uid="{136A83AD-564E-4EF2-B3F9-F0131C9DF0E2}"/>
    <cellStyle name="Normal 3 54 2" xfId="28772" xr:uid="{17EE4845-BC9B-47C3-A293-FBC865D1CE51}"/>
    <cellStyle name="Normal 3 54 2 2" xfId="28773" xr:uid="{33BA5D80-A0CD-4355-941D-5EA352C4EBCF}"/>
    <cellStyle name="Normal 3 54 2 2 2" xfId="28774" xr:uid="{FD9539D7-A426-4059-8695-F41744F3BC1C}"/>
    <cellStyle name="Normal 3 54 2 2 2 2" xfId="28775" xr:uid="{57D4A911-0A72-4C15-8CB0-32C1A50C79BF}"/>
    <cellStyle name="Normal 3 54 2 2 2 2 2" xfId="28776" xr:uid="{F2E3A5C8-AD1E-4CA7-8138-6380EC072087}"/>
    <cellStyle name="Normal 3 54 2 2 2 3" xfId="28777" xr:uid="{D94712B8-4640-43D0-805D-ABA108763349}"/>
    <cellStyle name="Normal 3 54 2 2 3" xfId="28778" xr:uid="{3D7F4F5B-620C-4021-BB6B-86921D71E1F8}"/>
    <cellStyle name="Normal 3 54 2 2 3 2" xfId="28779" xr:uid="{1AA6B5F4-88FB-492E-A8AF-ABB99B609460}"/>
    <cellStyle name="Normal 3 54 2 2 3 2 2" xfId="28780" xr:uid="{0FAF39B1-C6F7-4818-9883-A67706A10E91}"/>
    <cellStyle name="Normal 3 54 2 2 3 3" xfId="28781" xr:uid="{316C8432-9299-407F-9E4C-B13C2652CD98}"/>
    <cellStyle name="Normal 3 54 2 2 4" xfId="28782" xr:uid="{E1AC057A-7B62-48D4-8717-1B7098016A98}"/>
    <cellStyle name="Normal 3 54 2 2 4 2" xfId="28783" xr:uid="{C9112F62-133E-4948-9AE2-39BFF8005AED}"/>
    <cellStyle name="Normal 3 54 2 2 5" xfId="28784" xr:uid="{78CDD26F-3711-4E1B-AA9F-281CACD6038C}"/>
    <cellStyle name="Normal 3 54 2 3" xfId="28785" xr:uid="{332DD274-C4C6-4BD3-A3F6-481C64AD6F69}"/>
    <cellStyle name="Normal 3 54 2 3 2" xfId="28786" xr:uid="{DC3BC4BB-F8EB-496B-B346-1087352E698B}"/>
    <cellStyle name="Normal 3 54 2 3 2 2" xfId="28787" xr:uid="{B7E522FA-2685-408C-89E3-D4C182CE54A3}"/>
    <cellStyle name="Normal 3 54 2 3 2 2 2" xfId="28788" xr:uid="{FC8B362F-85FA-473F-A4AD-7FEB8903A2D4}"/>
    <cellStyle name="Normal 3 54 2 3 2 3" xfId="28789" xr:uid="{5A00DF13-DB9D-4A12-A77E-F4A148A0853E}"/>
    <cellStyle name="Normal 3 54 2 3 3" xfId="28790" xr:uid="{4306D357-4F6A-42F7-AF64-665C5DA8224B}"/>
    <cellStyle name="Normal 3 54 2 3 3 2" xfId="28791" xr:uid="{5C3C2DAF-67B8-4676-A871-EAE2CF0565AA}"/>
    <cellStyle name="Normal 3 54 2 3 3 2 2" xfId="28792" xr:uid="{8BAC4909-EB77-463B-B801-90C0094B1E0F}"/>
    <cellStyle name="Normal 3 54 2 3 3 3" xfId="28793" xr:uid="{3651F9F7-AAD2-4744-ABE8-96150C015952}"/>
    <cellStyle name="Normal 3 54 2 3 4" xfId="28794" xr:uid="{AF492197-2C1A-4AD1-92E0-44340053A4EA}"/>
    <cellStyle name="Normal 3 54 2 3 4 2" xfId="28795" xr:uid="{97FD600D-704E-42B3-8595-B804E3B2EDA7}"/>
    <cellStyle name="Normal 3 54 2 3 5" xfId="28796" xr:uid="{809F7896-9CD8-45C7-8CA2-2BFD17701542}"/>
    <cellStyle name="Normal 3 54 2 4" xfId="28797" xr:uid="{BA6F7D46-5E38-4ABB-865E-7578E5523318}"/>
    <cellStyle name="Normal 3 54 2 4 2" xfId="28798" xr:uid="{26F7B172-DA54-4793-872A-5B41F1966EBB}"/>
    <cellStyle name="Normal 3 54 2 4 2 2" xfId="28799" xr:uid="{79E29041-1014-4BC2-B521-13DD007F72E0}"/>
    <cellStyle name="Normal 3 54 2 4 2 2 2" xfId="28800" xr:uid="{EBBEC7EC-201E-4555-9756-72EE8A4C16EF}"/>
    <cellStyle name="Normal 3 54 2 4 2 3" xfId="28801" xr:uid="{71C8B3DA-B45E-46AF-B255-BCE558DBA112}"/>
    <cellStyle name="Normal 3 54 2 4 3" xfId="28802" xr:uid="{EE255206-374F-40B1-9914-150FCFB20669}"/>
    <cellStyle name="Normal 3 54 2 4 3 2" xfId="28803" xr:uid="{ED6847C2-6C0C-4E97-AF15-4C47AC9C5338}"/>
    <cellStyle name="Normal 3 54 2 4 3 2 2" xfId="28804" xr:uid="{268B8637-9656-4F1A-B3B9-5503E0F91159}"/>
    <cellStyle name="Normal 3 54 2 4 3 3" xfId="28805" xr:uid="{DCC570B2-B505-419D-A728-AEAFE15C767A}"/>
    <cellStyle name="Normal 3 54 2 4 4" xfId="28806" xr:uid="{48075ABD-0DD1-4A98-B9D7-9475A621929A}"/>
    <cellStyle name="Normal 3 54 2 4 4 2" xfId="28807" xr:uid="{3A6F80F7-32D8-402F-BEBB-3B0BDFC2B137}"/>
    <cellStyle name="Normal 3 54 2 4 5" xfId="28808" xr:uid="{A61B99E1-E476-40D0-A4B9-296CABDDE699}"/>
    <cellStyle name="Normal 3 54 2 5" xfId="28809" xr:uid="{C83E05B0-5F19-49D3-902D-2BB35C0EC674}"/>
    <cellStyle name="Normal 3 54 2 5 2" xfId="28810" xr:uid="{F8ECF92C-9397-4023-B342-CF70F2C0A197}"/>
    <cellStyle name="Normal 3 54 2 5 2 2" xfId="28811" xr:uid="{D4DC9849-AF1A-48AD-BCAE-2D678D52B99F}"/>
    <cellStyle name="Normal 3 54 2 5 3" xfId="28812" xr:uid="{B0801DEB-6CCA-47E5-8E5A-E6C36AB672FC}"/>
    <cellStyle name="Normal 3 54 2 6" xfId="28813" xr:uid="{384A6936-648C-4B94-B057-055A6BA684A3}"/>
    <cellStyle name="Normal 3 54 2 6 2" xfId="28814" xr:uid="{666CABD6-051C-43F2-83AC-FCC4ACF9B498}"/>
    <cellStyle name="Normal 3 54 2 6 2 2" xfId="28815" xr:uid="{D21EA69A-D75B-4378-8F7D-E56A7306750B}"/>
    <cellStyle name="Normal 3 54 2 6 3" xfId="28816" xr:uid="{7FBA72C1-5B9F-4DE9-B9CF-D9F9372CBE5B}"/>
    <cellStyle name="Normal 3 54 2 7" xfId="28817" xr:uid="{EDBC7A99-188E-4857-8CA2-1E982F9EA6D5}"/>
    <cellStyle name="Normal 3 54 2 7 2" xfId="28818" xr:uid="{43DCC4A2-EBC9-4D81-B8E4-3F4C1EF3BF6A}"/>
    <cellStyle name="Normal 3 54 2 8" xfId="28819" xr:uid="{724B1A99-730D-49C4-AE14-6E783681AE94}"/>
    <cellStyle name="Normal 3 54 2_15NS" xfId="28820" xr:uid="{D76C135F-01E7-4D92-BAF5-9D9B0C48CEE8}"/>
    <cellStyle name="Normal 3 54 3" xfId="28821" xr:uid="{38FD72FD-16B0-4339-B2B1-D088808C8F34}"/>
    <cellStyle name="Normal 3 54 3 2" xfId="28822" xr:uid="{C7A87299-16D5-4870-A2F6-536DC96B99C0}"/>
    <cellStyle name="Normal 3 54 3 2 2" xfId="28823" xr:uid="{9AF4A725-5841-4A4E-A177-DD1538791488}"/>
    <cellStyle name="Normal 3 54 3 2 2 2" xfId="28824" xr:uid="{109CB4D0-0BA9-420D-9D36-8A9950E377DA}"/>
    <cellStyle name="Normal 3 54 3 2 3" xfId="28825" xr:uid="{2254600C-10D6-45BE-B7D8-FD18D4F03C56}"/>
    <cellStyle name="Normal 3 54 3 3" xfId="28826" xr:uid="{47ABD7DD-3C1E-406E-B579-2C290EFC0162}"/>
    <cellStyle name="Normal 3 54 3 3 2" xfId="28827" xr:uid="{C6B0F110-77E4-4C57-9147-5BA4CA09B9C0}"/>
    <cellStyle name="Normal 3 54 3 3 2 2" xfId="28828" xr:uid="{A76F28D2-2BA8-4BDF-BFF1-2BFBDE117E31}"/>
    <cellStyle name="Normal 3 54 3 3 3" xfId="28829" xr:uid="{E986584D-C8E1-4052-AA5E-05B2A9B89B4D}"/>
    <cellStyle name="Normal 3 54 3 4" xfId="28830" xr:uid="{D7B53627-5200-40A6-9D38-D73BE1F7AFF6}"/>
    <cellStyle name="Normal 3 54 3 4 2" xfId="28831" xr:uid="{040BA839-381C-4F1D-8B2D-2B161BBD8F42}"/>
    <cellStyle name="Normal 3 54 3 5" xfId="28832" xr:uid="{0903ECED-7873-484F-9974-112145741550}"/>
    <cellStyle name="Normal 3 54 4" xfId="28833" xr:uid="{5B830241-4FCC-40EB-873A-DB2CC2AFC430}"/>
    <cellStyle name="Normal 3 54 4 2" xfId="28834" xr:uid="{40B2F547-50BE-4F92-A5EE-8E25A6827048}"/>
    <cellStyle name="Normal 3 54 4 2 2" xfId="28835" xr:uid="{E5AE1A64-2F60-4A8E-BAAA-E5E74C1D2441}"/>
    <cellStyle name="Normal 3 54 4 2 2 2" xfId="28836" xr:uid="{903649DC-DF7A-4275-B535-CC9916231357}"/>
    <cellStyle name="Normal 3 54 4 2 3" xfId="28837" xr:uid="{85BFC1C7-FB60-4FC6-A9C1-651532BBEA2C}"/>
    <cellStyle name="Normal 3 54 4 3" xfId="28838" xr:uid="{BCF4A39E-8603-4F5C-B6F8-51CBAB388886}"/>
    <cellStyle name="Normal 3 54 4 3 2" xfId="28839" xr:uid="{9862803C-5298-42EA-A816-639C60482D3D}"/>
    <cellStyle name="Normal 3 54 4 3 2 2" xfId="28840" xr:uid="{AC41E310-3430-4540-9ED7-3F21A3E92F62}"/>
    <cellStyle name="Normal 3 54 4 3 3" xfId="28841" xr:uid="{10C276FB-56B6-44A7-A775-390CA3DB811B}"/>
    <cellStyle name="Normal 3 54 4 4" xfId="28842" xr:uid="{1281C2A2-18FF-4DB1-B661-3153B6CA2AE1}"/>
    <cellStyle name="Normal 3 54 4 4 2" xfId="28843" xr:uid="{F0D56A7E-627F-466F-9DED-FDB348EE9041}"/>
    <cellStyle name="Normal 3 54 4 5" xfId="28844" xr:uid="{E70334BF-569D-4E8F-9760-FA73D473D1EE}"/>
    <cellStyle name="Normal 3 54 5" xfId="28845" xr:uid="{AB2000CE-7B84-43B6-A2AF-70A7441E36D2}"/>
    <cellStyle name="Normal 3 54 5 2" xfId="28846" xr:uid="{66617119-407C-424B-912E-781CFD6D9C66}"/>
    <cellStyle name="Normal 3 54 5 2 2" xfId="28847" xr:uid="{9AA25BBB-2413-4079-9E44-D904452D85F9}"/>
    <cellStyle name="Normal 3 54 5 2 2 2" xfId="28848" xr:uid="{07926743-B6BB-46EA-9BDF-AD29C98B11CA}"/>
    <cellStyle name="Normal 3 54 5 2 3" xfId="28849" xr:uid="{9F4A6977-195D-4FF1-8EF7-8EC8776742A2}"/>
    <cellStyle name="Normal 3 54 5 3" xfId="28850" xr:uid="{9339358F-B798-451D-899F-17A59353855E}"/>
    <cellStyle name="Normal 3 54 5 3 2" xfId="28851" xr:uid="{8E99BF56-CF8A-457E-92D2-2B1F47CBBE34}"/>
    <cellStyle name="Normal 3 54 5 3 2 2" xfId="28852" xr:uid="{2D79B12D-1DF4-44D3-B222-FF0B60BA7E5F}"/>
    <cellStyle name="Normal 3 54 5 3 3" xfId="28853" xr:uid="{0FF5BEE2-A971-4905-B1AA-E48361A5BDD3}"/>
    <cellStyle name="Normal 3 54 5 4" xfId="28854" xr:uid="{22622329-1DFE-4680-B4EA-EEC27625E4C2}"/>
    <cellStyle name="Normal 3 54 5 4 2" xfId="28855" xr:uid="{B5C1ACFE-2360-4553-8FC9-E00FF59F0F9E}"/>
    <cellStyle name="Normal 3 54 5 5" xfId="28856" xr:uid="{DB6ABC4A-B405-4AE2-83BA-4F7D0BBE0A84}"/>
    <cellStyle name="Normal 3 54 6" xfId="28857" xr:uid="{A4034EA2-7097-47A4-B1EE-D1C613E0A96C}"/>
    <cellStyle name="Normal 3 54 6 2" xfId="28858" xr:uid="{D9FB0FC9-983E-44FB-B07A-CDCCDC53168A}"/>
    <cellStyle name="Normal 3 54 6 2 2" xfId="28859" xr:uid="{A5007ECB-2B7D-47DD-97ED-023C580B119C}"/>
    <cellStyle name="Normal 3 54 6 3" xfId="28860" xr:uid="{72D73069-6214-4762-935B-E4DF1A505572}"/>
    <cellStyle name="Normal 3 54 7" xfId="28861" xr:uid="{2D08CC3F-70B8-4149-9A4E-D86B8286D8DA}"/>
    <cellStyle name="Normal 3 54 7 2" xfId="28862" xr:uid="{43C4669E-B0C2-411C-AC13-2E0BF9E0889E}"/>
    <cellStyle name="Normal 3 54 7 2 2" xfId="28863" xr:uid="{C26CEF6C-DCA7-43AE-8B26-49C4E7ABC868}"/>
    <cellStyle name="Normal 3 54 7 3" xfId="28864" xr:uid="{CC8628B1-1419-4363-B547-C5C85C1FA3E6}"/>
    <cellStyle name="Normal 3 54 8" xfId="28865" xr:uid="{CFB0D5DB-57CA-463E-A17B-81EE08446554}"/>
    <cellStyle name="Normal 3 54 8 2" xfId="28866" xr:uid="{EB37C4FE-19A1-419C-A070-8DC9F626B99C}"/>
    <cellStyle name="Normal 3 54 9" xfId="28867" xr:uid="{FDF1CCC1-F4EA-4024-B0E6-0BFCF39189EB}"/>
    <cellStyle name="Normal 3 54_05DS" xfId="28868" xr:uid="{E994C868-1F30-4075-8ED4-C1D35A4B69B7}"/>
    <cellStyle name="Normal 3 55" xfId="28869" xr:uid="{AD475BE3-FD5C-4356-AEFE-B713E8861F54}"/>
    <cellStyle name="Normal 3 55 2" xfId="28870" xr:uid="{492873FC-DEDB-4FB8-9DD6-849DA833CD58}"/>
    <cellStyle name="Normal 3 55 2 2" xfId="28871" xr:uid="{70B776B9-BEE6-4EDC-AFA2-499DB6CC5787}"/>
    <cellStyle name="Normal 3 55 2 2 2" xfId="28872" xr:uid="{817352C8-77EF-4050-BC6B-106038D12443}"/>
    <cellStyle name="Normal 3 55 2 2 2 2" xfId="28873" xr:uid="{307C6E55-FA06-4D17-B046-DB582217D41F}"/>
    <cellStyle name="Normal 3 55 2 2 2 2 2" xfId="28874" xr:uid="{1CF0DB29-39A8-4A60-BFDD-DA26F4912C99}"/>
    <cellStyle name="Normal 3 55 2 2 2 3" xfId="28875" xr:uid="{BC01B155-E36F-4CE9-9C26-7D835A3761CB}"/>
    <cellStyle name="Normal 3 55 2 2 3" xfId="28876" xr:uid="{6069754E-6312-4F15-97E9-DA382B005FBD}"/>
    <cellStyle name="Normal 3 55 2 2 3 2" xfId="28877" xr:uid="{FDEF94C7-9A4B-4DA7-992C-29625F246BD2}"/>
    <cellStyle name="Normal 3 55 2 2 3 2 2" xfId="28878" xr:uid="{77F74709-F29C-44D6-884D-F1988E434F03}"/>
    <cellStyle name="Normal 3 55 2 2 3 3" xfId="28879" xr:uid="{EAA88136-E9DC-4B66-A7FA-B11724633FE0}"/>
    <cellStyle name="Normal 3 55 2 2 4" xfId="28880" xr:uid="{7AD96C89-B707-4076-A07A-BAFCD8733D72}"/>
    <cellStyle name="Normal 3 55 2 2 4 2" xfId="28881" xr:uid="{3F28181B-FC1C-46D6-8BA4-79A0412DCCAF}"/>
    <cellStyle name="Normal 3 55 2 2 5" xfId="28882" xr:uid="{B619B75A-8FA7-4ABE-B7D6-482C2A3D24A7}"/>
    <cellStyle name="Normal 3 55 2 3" xfId="28883" xr:uid="{9DEDD8CC-04C5-458E-96A1-A292C9104A68}"/>
    <cellStyle name="Normal 3 55 2 3 2" xfId="28884" xr:uid="{AEE6A35D-C817-44DA-AC87-E4E1DEC07C51}"/>
    <cellStyle name="Normal 3 55 2 3 2 2" xfId="28885" xr:uid="{E3F83ECD-1632-4CD6-B5B9-3E602C4131C6}"/>
    <cellStyle name="Normal 3 55 2 3 2 2 2" xfId="28886" xr:uid="{5665B3B4-F152-41C1-8F24-AA0407B0AB98}"/>
    <cellStyle name="Normal 3 55 2 3 2 3" xfId="28887" xr:uid="{EBBD1ED5-4E8D-45FA-8FDD-AF623DBDB5DD}"/>
    <cellStyle name="Normal 3 55 2 3 3" xfId="28888" xr:uid="{59EF00BB-D488-4764-8778-890A8754E197}"/>
    <cellStyle name="Normal 3 55 2 3 3 2" xfId="28889" xr:uid="{ADBC11A6-B6F9-4879-B769-FDF9E26F569C}"/>
    <cellStyle name="Normal 3 55 2 3 3 2 2" xfId="28890" xr:uid="{8EE48AB3-27C8-4E69-9AAE-B7AEA670EC2D}"/>
    <cellStyle name="Normal 3 55 2 3 3 3" xfId="28891" xr:uid="{BA64B3D1-7A88-46EA-839B-B90A3F488218}"/>
    <cellStyle name="Normal 3 55 2 3 4" xfId="28892" xr:uid="{5F85B49B-0EC1-4F49-8DDE-BCA034CE4DD6}"/>
    <cellStyle name="Normal 3 55 2 3 4 2" xfId="28893" xr:uid="{50A213F3-725C-48A3-9316-60714484E6E5}"/>
    <cellStyle name="Normal 3 55 2 3 5" xfId="28894" xr:uid="{A1072F5A-B3F5-4A36-A034-48B6EF77BF64}"/>
    <cellStyle name="Normal 3 55 2 4" xfId="28895" xr:uid="{D203563F-EC4C-45A2-A398-7A78089BD9AB}"/>
    <cellStyle name="Normal 3 55 2 4 2" xfId="28896" xr:uid="{0025B280-5CDB-431E-9E25-D2251C906184}"/>
    <cellStyle name="Normal 3 55 2 4 2 2" xfId="28897" xr:uid="{22B73094-B299-49EA-BEBB-06F4108BB2BF}"/>
    <cellStyle name="Normal 3 55 2 4 2 2 2" xfId="28898" xr:uid="{02DC6F58-AC67-4FCF-BBCB-429216F6A055}"/>
    <cellStyle name="Normal 3 55 2 4 2 3" xfId="28899" xr:uid="{DB6B4149-3BB0-4950-9C31-0A25AECE7A83}"/>
    <cellStyle name="Normal 3 55 2 4 3" xfId="28900" xr:uid="{8F175689-2E27-4D2C-BFB5-2EA6B5F95EE1}"/>
    <cellStyle name="Normal 3 55 2 4 3 2" xfId="28901" xr:uid="{0378CDAB-3801-488F-8F31-AFB793B7BD64}"/>
    <cellStyle name="Normal 3 55 2 4 3 2 2" xfId="28902" xr:uid="{90309C57-C8BD-4524-AD01-E997BA6A90EA}"/>
    <cellStyle name="Normal 3 55 2 4 3 3" xfId="28903" xr:uid="{BFB09D54-5573-4A3E-8715-623A7DCF309C}"/>
    <cellStyle name="Normal 3 55 2 4 4" xfId="28904" xr:uid="{50276F8E-13F5-45CD-852A-6ECD8DB25823}"/>
    <cellStyle name="Normal 3 55 2 4 4 2" xfId="28905" xr:uid="{C6357A81-B312-4A81-AD6D-6E4038A4C769}"/>
    <cellStyle name="Normal 3 55 2 4 5" xfId="28906" xr:uid="{9540F811-55C7-4419-B327-9CC9B9F22495}"/>
    <cellStyle name="Normal 3 55 2 5" xfId="28907" xr:uid="{66F1AD5F-05CD-49A4-A83E-641197B90CE8}"/>
    <cellStyle name="Normal 3 55 2 5 2" xfId="28908" xr:uid="{1B285737-3ED0-455C-9CA9-2FE9415ED503}"/>
    <cellStyle name="Normal 3 55 2 5 2 2" xfId="28909" xr:uid="{6E1A4E58-2631-4F69-95A7-08AB68FCF4EC}"/>
    <cellStyle name="Normal 3 55 2 5 3" xfId="28910" xr:uid="{946A8A09-25B3-4CD2-A540-F3781A9E54AD}"/>
    <cellStyle name="Normal 3 55 2 6" xfId="28911" xr:uid="{0D393230-8556-444E-90E9-71F720578515}"/>
    <cellStyle name="Normal 3 55 2 6 2" xfId="28912" xr:uid="{8D819350-0DBF-490E-9CFD-5FA193F2A968}"/>
    <cellStyle name="Normal 3 55 2 6 2 2" xfId="28913" xr:uid="{5CB7DD3A-B1C3-4BE0-A0F7-3E10137A501C}"/>
    <cellStyle name="Normal 3 55 2 6 3" xfId="28914" xr:uid="{2AC4D25C-D3E2-41DF-BC08-B401793590AC}"/>
    <cellStyle name="Normal 3 55 2 7" xfId="28915" xr:uid="{58CD8403-C057-41C1-A11A-8CD4DA8632F0}"/>
    <cellStyle name="Normal 3 55 2 7 2" xfId="28916" xr:uid="{6150E025-682B-4480-A7E0-56F7208D0932}"/>
    <cellStyle name="Normal 3 55 2 8" xfId="28917" xr:uid="{6DE2F81F-2899-4F0D-86BD-DE7E31EDD9B5}"/>
    <cellStyle name="Normal 3 55 2_15NS" xfId="28918" xr:uid="{AFFD3441-7735-407C-9629-340F51FF55B3}"/>
    <cellStyle name="Normal 3 55 3" xfId="28919" xr:uid="{889A62D8-3772-42D2-861B-257AC1400F59}"/>
    <cellStyle name="Normal 3 55 3 2" xfId="28920" xr:uid="{8F866DD9-25B4-434D-835F-9160EB86DB5C}"/>
    <cellStyle name="Normal 3 55 3 2 2" xfId="28921" xr:uid="{5853876A-67D6-4E32-881B-DF67C8A97D6A}"/>
    <cellStyle name="Normal 3 55 3 2 2 2" xfId="28922" xr:uid="{6FE2F13B-156F-4E51-85D6-73FB5EE8C0DD}"/>
    <cellStyle name="Normal 3 55 3 2 3" xfId="28923" xr:uid="{35B66C96-FC16-4DAE-BF02-3F742A85991E}"/>
    <cellStyle name="Normal 3 55 3 3" xfId="28924" xr:uid="{5356FF44-3016-45E5-8288-FC3CF6DF0016}"/>
    <cellStyle name="Normal 3 55 3 3 2" xfId="28925" xr:uid="{0E583598-1327-4E97-A1CA-C752920E8EED}"/>
    <cellStyle name="Normal 3 55 3 3 2 2" xfId="28926" xr:uid="{BA3672D5-6EDC-4FA5-9DE4-EB0DDE6299DB}"/>
    <cellStyle name="Normal 3 55 3 3 3" xfId="28927" xr:uid="{FA449682-18B6-4BBD-BC0B-B903E14013E3}"/>
    <cellStyle name="Normal 3 55 3 4" xfId="28928" xr:uid="{BE74F4D1-0D65-42BF-9CE2-919F440E91F1}"/>
    <cellStyle name="Normal 3 55 3 4 2" xfId="28929" xr:uid="{003D8604-0538-4F50-9661-7FF4FD9E6676}"/>
    <cellStyle name="Normal 3 55 3 5" xfId="28930" xr:uid="{6CC7A8AF-A44C-4E59-A3B7-17E66D5498A6}"/>
    <cellStyle name="Normal 3 55 4" xfId="28931" xr:uid="{2AF803C7-77A1-4400-B31F-F1CA33E5FB4E}"/>
    <cellStyle name="Normal 3 55 4 2" xfId="28932" xr:uid="{2AE86008-68DD-4773-BAC4-0F799894D897}"/>
    <cellStyle name="Normal 3 55 4 2 2" xfId="28933" xr:uid="{0D0FA270-32FD-478E-B4FB-5289A97D47A9}"/>
    <cellStyle name="Normal 3 55 4 2 2 2" xfId="28934" xr:uid="{141B4EA8-8C77-41A9-8549-3DD2E80AD715}"/>
    <cellStyle name="Normal 3 55 4 2 3" xfId="28935" xr:uid="{2391258B-C443-4D8E-8C95-B1115A4063A4}"/>
    <cellStyle name="Normal 3 55 4 3" xfId="28936" xr:uid="{1680BAE9-0776-4B27-B801-653274BA5D2B}"/>
    <cellStyle name="Normal 3 55 4 3 2" xfId="28937" xr:uid="{F6A4A3A0-CABA-4CF3-B731-6B79E23B8C4C}"/>
    <cellStyle name="Normal 3 55 4 3 2 2" xfId="28938" xr:uid="{95B1DD01-300D-4817-94B4-EC4C2A634B26}"/>
    <cellStyle name="Normal 3 55 4 3 3" xfId="28939" xr:uid="{F3B162F0-3490-4B2C-8D62-283E4B75698E}"/>
    <cellStyle name="Normal 3 55 4 4" xfId="28940" xr:uid="{CB75640A-FE62-4A50-87BF-39CF47E7A95B}"/>
    <cellStyle name="Normal 3 55 4 4 2" xfId="28941" xr:uid="{0BA00AC3-7B4E-4766-BDB1-C3400F221A3E}"/>
    <cellStyle name="Normal 3 55 4 5" xfId="28942" xr:uid="{B39FE15E-A4EB-4828-9017-A4C7E36F8E93}"/>
    <cellStyle name="Normal 3 55 5" xfId="28943" xr:uid="{03112477-0010-4571-8138-D7C0153989E5}"/>
    <cellStyle name="Normal 3 55 5 2" xfId="28944" xr:uid="{597FE71F-712D-4C1F-91DC-DBD81B6826F0}"/>
    <cellStyle name="Normal 3 55 5 2 2" xfId="28945" xr:uid="{FA147E89-CBEE-41F5-8A2E-C53AE1C12E73}"/>
    <cellStyle name="Normal 3 55 5 2 2 2" xfId="28946" xr:uid="{B81098F2-A391-4E62-A8FB-8D9721724B72}"/>
    <cellStyle name="Normal 3 55 5 2 3" xfId="28947" xr:uid="{F546F05F-211C-49B6-AA78-04F8FDA3EFCA}"/>
    <cellStyle name="Normal 3 55 5 3" xfId="28948" xr:uid="{17F1A59D-E5F4-425C-9740-2C8F0B405520}"/>
    <cellStyle name="Normal 3 55 5 3 2" xfId="28949" xr:uid="{86990887-B8C4-491E-81E5-E7F3BAFC9546}"/>
    <cellStyle name="Normal 3 55 5 3 2 2" xfId="28950" xr:uid="{91E0B8A9-20D5-4879-BD8F-A12D05A8CB68}"/>
    <cellStyle name="Normal 3 55 5 3 3" xfId="28951" xr:uid="{1EDB109E-4E99-4533-ABB2-DF81E4AF2A3C}"/>
    <cellStyle name="Normal 3 55 5 4" xfId="28952" xr:uid="{7F5D6366-21E7-444C-8608-ED45720C047B}"/>
    <cellStyle name="Normal 3 55 5 4 2" xfId="28953" xr:uid="{C3C398A3-59E7-40CB-9623-457CBEA81080}"/>
    <cellStyle name="Normal 3 55 5 5" xfId="28954" xr:uid="{F264E527-1A15-4EAF-AC37-72DA00F9AFAF}"/>
    <cellStyle name="Normal 3 55 6" xfId="28955" xr:uid="{B870AEFF-7998-4E2F-96AB-F0C914243F80}"/>
    <cellStyle name="Normal 3 55 6 2" xfId="28956" xr:uid="{A8B8AEE8-3D53-45B1-9449-1A0E29CBA3A1}"/>
    <cellStyle name="Normal 3 55 6 2 2" xfId="28957" xr:uid="{4FF7EFFD-6BDE-4219-8075-79B7EE6D3192}"/>
    <cellStyle name="Normal 3 55 6 3" xfId="28958" xr:uid="{0259583F-E94A-4013-84A7-DAB617A615B3}"/>
    <cellStyle name="Normal 3 55 7" xfId="28959" xr:uid="{E90E9FB3-0D84-4873-8F02-7119A6ACA9F3}"/>
    <cellStyle name="Normal 3 55 7 2" xfId="28960" xr:uid="{8806E031-D3FE-441E-9080-A869B887B419}"/>
    <cellStyle name="Normal 3 55 7 2 2" xfId="28961" xr:uid="{7B2CD4E1-2DF8-4FF7-AFEA-0F1D2AAE5127}"/>
    <cellStyle name="Normal 3 55 7 3" xfId="28962" xr:uid="{4FDEEED3-52F2-423B-BE08-5E37313D9D66}"/>
    <cellStyle name="Normal 3 55 8" xfId="28963" xr:uid="{0B642B73-39DE-4D0D-B2E6-91861E4E4FBD}"/>
    <cellStyle name="Normal 3 55 8 2" xfId="28964" xr:uid="{DD8AA0A6-4ABE-4404-88B3-DC8F9E2379EE}"/>
    <cellStyle name="Normal 3 55 9" xfId="28965" xr:uid="{C37469DB-417F-42BB-AE18-9C65EE827727}"/>
    <cellStyle name="Normal 3 55_05DS" xfId="28966" xr:uid="{F67B3053-0965-4AE1-9E1D-D2A2F1AF043A}"/>
    <cellStyle name="Normal 3 56" xfId="28967" xr:uid="{C5F45457-D4BA-4510-BA6D-6FB2A4F8777A}"/>
    <cellStyle name="Normal 3 56 2" xfId="28968" xr:uid="{76D5D678-AD44-4957-83CC-4EB53932DD00}"/>
    <cellStyle name="Normal 3 56 2 2" xfId="28969" xr:uid="{26E0F0F4-15FB-4C90-9C6D-912CF6F31D6C}"/>
    <cellStyle name="Normal 3 56 2 2 2" xfId="28970" xr:uid="{BD29EEC3-E5B7-4571-BE11-8FBA3B9C62B1}"/>
    <cellStyle name="Normal 3 56 2 2 2 2" xfId="28971" xr:uid="{02BEF261-68C0-4868-B6C5-2A0031B447E8}"/>
    <cellStyle name="Normal 3 56 2 2 2 2 2" xfId="28972" xr:uid="{164AAA6E-2279-42A7-93B0-E7A0DCC695D3}"/>
    <cellStyle name="Normal 3 56 2 2 2 3" xfId="28973" xr:uid="{5F1B7DFC-F069-4758-80BF-A356AB518300}"/>
    <cellStyle name="Normal 3 56 2 2 3" xfId="28974" xr:uid="{0B6527E6-1981-4224-83AA-E0FC45AD4AFA}"/>
    <cellStyle name="Normal 3 56 2 2 3 2" xfId="28975" xr:uid="{4A178A5D-AFED-4D00-B5CB-41E41FF2D75C}"/>
    <cellStyle name="Normal 3 56 2 2 3 2 2" xfId="28976" xr:uid="{D1490483-5D6B-4B1C-8506-3861E08BD2D8}"/>
    <cellStyle name="Normal 3 56 2 2 3 3" xfId="28977" xr:uid="{40BCA7A2-CFCB-4335-8784-95244064CE4F}"/>
    <cellStyle name="Normal 3 56 2 2 4" xfId="28978" xr:uid="{74BEF368-B9D3-4116-AD64-5588D6B383D4}"/>
    <cellStyle name="Normal 3 56 2 2 4 2" xfId="28979" xr:uid="{ECEB9278-DC9F-418A-A008-E3009C065388}"/>
    <cellStyle name="Normal 3 56 2 2 5" xfId="28980" xr:uid="{EC70ACF7-E3EE-4DFA-9F89-34ABA36812A3}"/>
    <cellStyle name="Normal 3 56 2 3" xfId="28981" xr:uid="{9202CEED-4B42-49AF-9ABC-3A4138502521}"/>
    <cellStyle name="Normal 3 56 2 3 2" xfId="28982" xr:uid="{F5E1BCB8-61C9-4B00-ABE8-C6C038247CE3}"/>
    <cellStyle name="Normal 3 56 2 3 2 2" xfId="28983" xr:uid="{C7389319-A9D8-4E9E-92BC-3F780C07B33F}"/>
    <cellStyle name="Normal 3 56 2 3 2 2 2" xfId="28984" xr:uid="{2CECFDA0-C260-428D-9349-FEA64062A783}"/>
    <cellStyle name="Normal 3 56 2 3 2 3" xfId="28985" xr:uid="{456C48DD-9CD1-4544-909A-5CA303AAE3F6}"/>
    <cellStyle name="Normal 3 56 2 3 3" xfId="28986" xr:uid="{15C997E0-EA0F-42DF-B139-BADA919871CD}"/>
    <cellStyle name="Normal 3 56 2 3 3 2" xfId="28987" xr:uid="{D7FC37BD-34D6-431D-A244-196E5D751423}"/>
    <cellStyle name="Normal 3 56 2 3 3 2 2" xfId="28988" xr:uid="{DDCCF06F-73AB-4227-9EE2-C84183FBE05B}"/>
    <cellStyle name="Normal 3 56 2 3 3 3" xfId="28989" xr:uid="{C1196E5B-A1BD-4F00-A1BD-0A1DC00594F9}"/>
    <cellStyle name="Normal 3 56 2 3 4" xfId="28990" xr:uid="{E3975155-98C3-4D8F-8115-0203122641D5}"/>
    <cellStyle name="Normal 3 56 2 3 4 2" xfId="28991" xr:uid="{3E748971-DE5A-4AB4-BC89-56C8239B27AC}"/>
    <cellStyle name="Normal 3 56 2 3 5" xfId="28992" xr:uid="{DF3373F1-9960-407B-974E-43F83D2B461C}"/>
    <cellStyle name="Normal 3 56 2 4" xfId="28993" xr:uid="{FE59CCE6-C607-441B-BC34-7CC934F095F6}"/>
    <cellStyle name="Normal 3 56 2 4 2" xfId="28994" xr:uid="{A620C2CD-DA98-46DC-9550-DD480D3DB22C}"/>
    <cellStyle name="Normal 3 56 2 4 2 2" xfId="28995" xr:uid="{09FE81E5-5ED5-40D3-9773-3C88435247BF}"/>
    <cellStyle name="Normal 3 56 2 4 2 2 2" xfId="28996" xr:uid="{2CB83D7C-38C2-4AAF-918B-8257ACADA3E8}"/>
    <cellStyle name="Normal 3 56 2 4 2 3" xfId="28997" xr:uid="{F3C78474-1FDA-42AC-BE64-41849CAC6471}"/>
    <cellStyle name="Normal 3 56 2 4 3" xfId="28998" xr:uid="{8D73A224-ED0E-4329-860E-5BD571729BAC}"/>
    <cellStyle name="Normal 3 56 2 4 3 2" xfId="28999" xr:uid="{4716E755-B79D-4873-947A-0147DFF50662}"/>
    <cellStyle name="Normal 3 56 2 4 3 2 2" xfId="29000" xr:uid="{634C64E4-FDA0-4C27-AE82-839C061ACAD5}"/>
    <cellStyle name="Normal 3 56 2 4 3 3" xfId="29001" xr:uid="{7BC53D39-3623-4003-9356-76C5719CB35D}"/>
    <cellStyle name="Normal 3 56 2 4 4" xfId="29002" xr:uid="{4F664100-D43B-4459-945C-BE3A7AC4B7C0}"/>
    <cellStyle name="Normal 3 56 2 4 4 2" xfId="29003" xr:uid="{D2AAA6F1-8AFA-4DFE-8730-EFF21FF3E0E7}"/>
    <cellStyle name="Normal 3 56 2 4 5" xfId="29004" xr:uid="{E765927E-6A68-4AA8-B34F-356DB318B515}"/>
    <cellStyle name="Normal 3 56 2 5" xfId="29005" xr:uid="{C8647F8F-B209-4493-AF78-3581098A16F7}"/>
    <cellStyle name="Normal 3 56 2 5 2" xfId="29006" xr:uid="{D3A03EC0-A6D3-47D3-B423-9BF7934A300A}"/>
    <cellStyle name="Normal 3 56 2 5 2 2" xfId="29007" xr:uid="{65F6B0E8-2C55-4224-B551-D68BD9777282}"/>
    <cellStyle name="Normal 3 56 2 5 3" xfId="29008" xr:uid="{A95CB853-21EE-4870-BD2C-DE63A0EE891A}"/>
    <cellStyle name="Normal 3 56 2 6" xfId="29009" xr:uid="{406927C8-960F-445D-8A27-AD9B501AE8CA}"/>
    <cellStyle name="Normal 3 56 2 6 2" xfId="29010" xr:uid="{5B3E0BE6-8863-4534-AEF9-5C1D3648F924}"/>
    <cellStyle name="Normal 3 56 2 6 2 2" xfId="29011" xr:uid="{6503F399-0DD0-4640-8711-2C22765C8861}"/>
    <cellStyle name="Normal 3 56 2 6 3" xfId="29012" xr:uid="{CFBFC95B-E9C5-4E35-8715-9B2468C1DAE4}"/>
    <cellStyle name="Normal 3 56 2 7" xfId="29013" xr:uid="{8C7A60A6-2ED3-4B32-941C-4A37B54C424A}"/>
    <cellStyle name="Normal 3 56 2 7 2" xfId="29014" xr:uid="{A8C24E94-8447-470E-863D-1E542040F51C}"/>
    <cellStyle name="Normal 3 56 2 8" xfId="29015" xr:uid="{BC507F6C-813C-4642-922B-1432D4C8ADA3}"/>
    <cellStyle name="Normal 3 56 2_15NS" xfId="29016" xr:uid="{D5A7DD86-BBB1-4DB0-8108-00C300AFED43}"/>
    <cellStyle name="Normal 3 56 3" xfId="29017" xr:uid="{04B35012-D30E-4081-8E43-37AB7AC5EF33}"/>
    <cellStyle name="Normal 3 56 3 2" xfId="29018" xr:uid="{CB1DE1C2-F0E6-4780-A00C-FDC869117ED0}"/>
    <cellStyle name="Normal 3 56 3 2 2" xfId="29019" xr:uid="{29277DB1-2EBD-48CD-BFB2-11934E3194C2}"/>
    <cellStyle name="Normal 3 56 3 2 2 2" xfId="29020" xr:uid="{74DFB273-7C1A-4EB7-8B07-EF0F06C3F000}"/>
    <cellStyle name="Normal 3 56 3 2 3" xfId="29021" xr:uid="{D5DD351A-01C2-4E60-A9BC-4D241F88ED10}"/>
    <cellStyle name="Normal 3 56 3 3" xfId="29022" xr:uid="{7E351A60-EAF8-4CD0-A3AD-27F760F39F25}"/>
    <cellStyle name="Normal 3 56 3 3 2" xfId="29023" xr:uid="{47B835FD-66C2-40F7-8AD7-3BED4C7224D9}"/>
    <cellStyle name="Normal 3 56 3 3 2 2" xfId="29024" xr:uid="{288B6440-7EBA-4DCA-8D1A-20BCDB7B7DC3}"/>
    <cellStyle name="Normal 3 56 3 3 3" xfId="29025" xr:uid="{4AD9AC2B-A2FB-48A5-90E9-6AA8AFBCE0A0}"/>
    <cellStyle name="Normal 3 56 3 4" xfId="29026" xr:uid="{70CB38DB-4F56-48A3-84BC-5D301C900A04}"/>
    <cellStyle name="Normal 3 56 3 4 2" xfId="29027" xr:uid="{DA262C72-739D-4B2D-8401-E4E77E880D53}"/>
    <cellStyle name="Normal 3 56 3 5" xfId="29028" xr:uid="{85E17D8A-D13D-4AF7-B65F-2CB603E660CF}"/>
    <cellStyle name="Normal 3 56 4" xfId="29029" xr:uid="{A47680F8-10D9-41FA-8C7A-F84955EC855B}"/>
    <cellStyle name="Normal 3 56 4 2" xfId="29030" xr:uid="{2900DBA7-A9C9-4002-88B8-BD5A79FE5373}"/>
    <cellStyle name="Normal 3 56 4 2 2" xfId="29031" xr:uid="{BF66A7E2-CF4D-4DD7-ACC9-F6EEF5707B2D}"/>
    <cellStyle name="Normal 3 56 4 2 2 2" xfId="29032" xr:uid="{C61C73A5-C337-4D01-933B-3E111D072037}"/>
    <cellStyle name="Normal 3 56 4 2 3" xfId="29033" xr:uid="{B2084B36-4BA1-4BA8-8047-176B13ADB648}"/>
    <cellStyle name="Normal 3 56 4 3" xfId="29034" xr:uid="{BFFAA111-A578-4998-8FED-42D144764D8F}"/>
    <cellStyle name="Normal 3 56 4 3 2" xfId="29035" xr:uid="{6C80266F-D025-4682-9047-731CB2338956}"/>
    <cellStyle name="Normal 3 56 4 3 2 2" xfId="29036" xr:uid="{265130E4-8340-4E06-82FA-5F6E787A0D52}"/>
    <cellStyle name="Normal 3 56 4 3 3" xfId="29037" xr:uid="{AFE758D7-7B19-4A2D-AD4B-03586F06500E}"/>
    <cellStyle name="Normal 3 56 4 4" xfId="29038" xr:uid="{85EF70FD-2369-4638-A477-38C69216FBC1}"/>
    <cellStyle name="Normal 3 56 4 4 2" xfId="29039" xr:uid="{DF1377F6-D452-466D-9711-FE20DFE4B7EA}"/>
    <cellStyle name="Normal 3 56 4 5" xfId="29040" xr:uid="{F93BD76E-D471-40B2-9958-85DDEF1715B8}"/>
    <cellStyle name="Normal 3 56 5" xfId="29041" xr:uid="{925E5045-AAA2-487F-A23C-385E3383D7EB}"/>
    <cellStyle name="Normal 3 56 5 2" xfId="29042" xr:uid="{044C75F1-2DBA-4B39-8AFA-30AF70528A6C}"/>
    <cellStyle name="Normal 3 56 5 2 2" xfId="29043" xr:uid="{AFFF252A-E27C-4DEF-B172-450874A07AB3}"/>
    <cellStyle name="Normal 3 56 5 2 2 2" xfId="29044" xr:uid="{FB526D4A-81E0-49E1-A657-504BF2D588BE}"/>
    <cellStyle name="Normal 3 56 5 2 3" xfId="29045" xr:uid="{AD2EFC7C-E7F2-437C-97F3-821B756911CE}"/>
    <cellStyle name="Normal 3 56 5 3" xfId="29046" xr:uid="{FFCE09C4-6119-408B-9622-815615C88F08}"/>
    <cellStyle name="Normal 3 56 5 3 2" xfId="29047" xr:uid="{2CD07276-B75A-4CA7-B8A9-C41C3BE7F9C1}"/>
    <cellStyle name="Normal 3 56 5 3 2 2" xfId="29048" xr:uid="{B26D7BC8-574E-415D-B69D-9F39D8804E23}"/>
    <cellStyle name="Normal 3 56 5 3 3" xfId="29049" xr:uid="{A52F0863-400B-4830-8B14-613E9AA9C324}"/>
    <cellStyle name="Normal 3 56 5 4" xfId="29050" xr:uid="{15C47164-08D8-4AD6-81EB-59355226AD12}"/>
    <cellStyle name="Normal 3 56 5 4 2" xfId="29051" xr:uid="{AA6CF73E-395B-4FE4-856D-6A9398AA614F}"/>
    <cellStyle name="Normal 3 56 5 5" xfId="29052" xr:uid="{9B9B4AB8-CEC6-4741-BBE3-61E6E393B87D}"/>
    <cellStyle name="Normal 3 56 6" xfId="29053" xr:uid="{DF5FFFED-2CEF-426F-A3F5-0A7DA7BDAB14}"/>
    <cellStyle name="Normal 3 56 6 2" xfId="29054" xr:uid="{E6DB9FC0-2CB9-46A7-934E-6C028830D47E}"/>
    <cellStyle name="Normal 3 56 6 2 2" xfId="29055" xr:uid="{8547ED85-94A6-4869-B565-29E0AAD9EC54}"/>
    <cellStyle name="Normal 3 56 6 3" xfId="29056" xr:uid="{2BC22A1B-0013-4975-8753-A59236E3C6C4}"/>
    <cellStyle name="Normal 3 56 7" xfId="29057" xr:uid="{66C0D5BC-C35C-4CDB-AE22-F60362A84BC7}"/>
    <cellStyle name="Normal 3 56 7 2" xfId="29058" xr:uid="{C2C2DDE7-5F30-4DA0-AB7D-25B59E0D09CB}"/>
    <cellStyle name="Normal 3 56 7 2 2" xfId="29059" xr:uid="{CC389040-5FAB-4ED8-9775-B28DF20FA098}"/>
    <cellStyle name="Normal 3 56 7 3" xfId="29060" xr:uid="{2D126812-EEF4-4965-96E8-EA6133F3CD57}"/>
    <cellStyle name="Normal 3 56 8" xfId="29061" xr:uid="{01BF7E90-9A46-4D8F-A142-05D92B641E3A}"/>
    <cellStyle name="Normal 3 56 8 2" xfId="29062" xr:uid="{8EDA53FD-E9B3-493E-A110-225B21E64AA3}"/>
    <cellStyle name="Normal 3 56 9" xfId="29063" xr:uid="{6B1A92EF-95A2-4088-99C6-10D833EA85BF}"/>
    <cellStyle name="Normal 3 56_05DS" xfId="29064" xr:uid="{69E47364-BA77-4D2E-956B-55C15B38F9B5}"/>
    <cellStyle name="Normal 3 57" xfId="29065" xr:uid="{E31AB0B0-797A-4798-B6E3-071BD867F6E0}"/>
    <cellStyle name="Normal 3 57 2" xfId="29066" xr:uid="{C77925B2-9125-4572-83A6-AD61109C6EC0}"/>
    <cellStyle name="Normal 3 57 2 2" xfId="29067" xr:uid="{8F797007-3B31-44F1-A6B7-A3879F6675BD}"/>
    <cellStyle name="Normal 3 57 2 2 2" xfId="29068" xr:uid="{68A35EEC-D244-4519-AA5E-94868B6C47FF}"/>
    <cellStyle name="Normal 3 57 2 2 2 2" xfId="29069" xr:uid="{88F69833-7F51-4EE2-A105-DE8AD886E4DC}"/>
    <cellStyle name="Normal 3 57 2 2 2 2 2" xfId="29070" xr:uid="{7FBD0CFB-4A2E-4ABD-BE0E-1CE892617879}"/>
    <cellStyle name="Normal 3 57 2 2 2 3" xfId="29071" xr:uid="{81345BC1-D00D-4421-AD7A-C713C36D69F1}"/>
    <cellStyle name="Normal 3 57 2 2 3" xfId="29072" xr:uid="{DA3D599C-5949-44D2-A451-6106EBE16A5E}"/>
    <cellStyle name="Normal 3 57 2 2 3 2" xfId="29073" xr:uid="{1F75079B-5B34-4672-94E0-8C030EF1BD99}"/>
    <cellStyle name="Normal 3 57 2 2 3 2 2" xfId="29074" xr:uid="{80BB0840-36F5-4B22-A760-865898953DA3}"/>
    <cellStyle name="Normal 3 57 2 2 3 3" xfId="29075" xr:uid="{9CEEC02F-C21C-454A-A015-5F1D5E9B8726}"/>
    <cellStyle name="Normal 3 57 2 2 4" xfId="29076" xr:uid="{71909E96-7CA7-4B78-90A6-2FF09C986DD8}"/>
    <cellStyle name="Normal 3 57 2 2 4 2" xfId="29077" xr:uid="{0539025B-A5E5-42EE-AD54-91A69AEF5312}"/>
    <cellStyle name="Normal 3 57 2 2 5" xfId="29078" xr:uid="{EEB65229-0A23-4BF5-BF4A-1ADFBC0BA957}"/>
    <cellStyle name="Normal 3 57 2 3" xfId="29079" xr:uid="{28865267-5072-4A0A-85B7-0C014922269D}"/>
    <cellStyle name="Normal 3 57 2 3 2" xfId="29080" xr:uid="{1E5D74CF-9592-4CEE-BF91-FEB730920655}"/>
    <cellStyle name="Normal 3 57 2 3 2 2" xfId="29081" xr:uid="{5D9EE6CE-8131-444E-AC0C-42824B3D98A9}"/>
    <cellStyle name="Normal 3 57 2 3 2 2 2" xfId="29082" xr:uid="{8706DB55-5DB2-4F28-B966-5E9A78A78CBF}"/>
    <cellStyle name="Normal 3 57 2 3 2 3" xfId="29083" xr:uid="{64CB783D-410B-4FC9-B0D7-C0DA82E121A8}"/>
    <cellStyle name="Normal 3 57 2 3 3" xfId="29084" xr:uid="{7B223B53-A545-4857-9C7E-56124B408E4E}"/>
    <cellStyle name="Normal 3 57 2 3 3 2" xfId="29085" xr:uid="{3F7E05E9-CB58-4794-B987-158AF3EE4F03}"/>
    <cellStyle name="Normal 3 57 2 3 3 2 2" xfId="29086" xr:uid="{2BFCADCA-EC41-4FBB-9966-BE7285725F6B}"/>
    <cellStyle name="Normal 3 57 2 3 3 3" xfId="29087" xr:uid="{46382065-DB25-418E-8F77-51543ABC6C5D}"/>
    <cellStyle name="Normal 3 57 2 3 4" xfId="29088" xr:uid="{85FBF671-3ED0-4775-A282-364AAAB35EE8}"/>
    <cellStyle name="Normal 3 57 2 3 4 2" xfId="29089" xr:uid="{F0678A91-7859-4610-9E5B-B0F29B987B08}"/>
    <cellStyle name="Normal 3 57 2 3 5" xfId="29090" xr:uid="{34F8D766-06F8-4696-AC60-BFCB16DF9868}"/>
    <cellStyle name="Normal 3 57 2 4" xfId="29091" xr:uid="{3DB4717D-CDA6-4CB8-AEE1-794133029572}"/>
    <cellStyle name="Normal 3 57 2 4 2" xfId="29092" xr:uid="{6E73B622-9F3F-4A10-A7A6-E8415188FED2}"/>
    <cellStyle name="Normal 3 57 2 4 2 2" xfId="29093" xr:uid="{82C1E807-2E89-4C7C-B4FF-674699327E3F}"/>
    <cellStyle name="Normal 3 57 2 4 2 2 2" xfId="29094" xr:uid="{B1DF1071-5906-490E-885B-144BE3A0B09A}"/>
    <cellStyle name="Normal 3 57 2 4 2 3" xfId="29095" xr:uid="{2A0B526A-7F72-422C-8CDD-DCB1F4C7D4B0}"/>
    <cellStyle name="Normal 3 57 2 4 3" xfId="29096" xr:uid="{D4460A3D-79A4-43E5-9104-A424A0614950}"/>
    <cellStyle name="Normal 3 57 2 4 3 2" xfId="29097" xr:uid="{75FADD8D-8952-4A17-9828-5386A78006B9}"/>
    <cellStyle name="Normal 3 57 2 4 3 2 2" xfId="29098" xr:uid="{0AEC97C2-02AE-48DA-96E9-EF3F4423B70B}"/>
    <cellStyle name="Normal 3 57 2 4 3 3" xfId="29099" xr:uid="{E24CC3B9-4BA0-4C6A-BAA9-2DDD8B586E1D}"/>
    <cellStyle name="Normal 3 57 2 4 4" xfId="29100" xr:uid="{3F22F8B2-78E7-40D1-BEFE-4FA2DD266A55}"/>
    <cellStyle name="Normal 3 57 2 4 4 2" xfId="29101" xr:uid="{31048AE0-F486-4E64-B0E7-9FA3FB2B3A61}"/>
    <cellStyle name="Normal 3 57 2 4 5" xfId="29102" xr:uid="{90F093EE-AC98-481E-B4C1-F2DD7B013883}"/>
    <cellStyle name="Normal 3 57 2 5" xfId="29103" xr:uid="{38A993B0-718F-47BA-B18C-454947B36A4C}"/>
    <cellStyle name="Normal 3 57 2 5 2" xfId="29104" xr:uid="{57AB2FF1-085C-4922-B341-791E2B1FCC28}"/>
    <cellStyle name="Normal 3 57 2 5 2 2" xfId="29105" xr:uid="{60A1D165-15A8-4398-986D-A80D32A6756F}"/>
    <cellStyle name="Normal 3 57 2 5 3" xfId="29106" xr:uid="{D54B2510-7D8A-4213-B325-E8744DAB0663}"/>
    <cellStyle name="Normal 3 57 2 6" xfId="29107" xr:uid="{272DD279-784C-4384-99E1-F5AC995B451C}"/>
    <cellStyle name="Normal 3 57 2 6 2" xfId="29108" xr:uid="{72C1DF36-6DED-4FEB-8C46-8B353E4FE16C}"/>
    <cellStyle name="Normal 3 57 2 6 2 2" xfId="29109" xr:uid="{155B5024-FFAF-49E3-AC91-839448189ED5}"/>
    <cellStyle name="Normal 3 57 2 6 3" xfId="29110" xr:uid="{0A917FFB-9226-4812-980A-E0535A36FA6B}"/>
    <cellStyle name="Normal 3 57 2 7" xfId="29111" xr:uid="{B9A9063A-2F12-4A8D-8F27-8A3A1AC48FC7}"/>
    <cellStyle name="Normal 3 57 2 7 2" xfId="29112" xr:uid="{37986589-7B32-4CAB-92A4-E1AE5C4A481F}"/>
    <cellStyle name="Normal 3 57 2 8" xfId="29113" xr:uid="{568AC9AB-D118-4EED-BC6C-321FAE2665DE}"/>
    <cellStyle name="Normal 3 57 2_15NS" xfId="29114" xr:uid="{45D293B2-1972-4BA6-BEF8-8405CD7689CA}"/>
    <cellStyle name="Normal 3 57 3" xfId="29115" xr:uid="{4E5E9D32-460C-495E-A774-89E55F0567D0}"/>
    <cellStyle name="Normal 3 57 3 2" xfId="29116" xr:uid="{C6011558-3117-46A5-A241-5C161F4C158B}"/>
    <cellStyle name="Normal 3 57 3 2 2" xfId="29117" xr:uid="{6879B7AF-4F21-4330-9F97-F7E951BB4185}"/>
    <cellStyle name="Normal 3 57 3 2 2 2" xfId="29118" xr:uid="{4D9F09E5-82EB-4B68-B265-5A4014D3AF02}"/>
    <cellStyle name="Normal 3 57 3 2 3" xfId="29119" xr:uid="{4862C5CD-C146-42FE-893A-1EB8E1CE0747}"/>
    <cellStyle name="Normal 3 57 3 3" xfId="29120" xr:uid="{2734F123-FD22-49D1-AA4F-289EFFD55995}"/>
    <cellStyle name="Normal 3 57 3 3 2" xfId="29121" xr:uid="{B6CEA863-28AB-4F1B-B6CF-DAB635A61CF1}"/>
    <cellStyle name="Normal 3 57 3 3 2 2" xfId="29122" xr:uid="{9467A2B0-8933-4CB0-AAA5-12DD6F5E753C}"/>
    <cellStyle name="Normal 3 57 3 3 3" xfId="29123" xr:uid="{3C4E603D-76CB-4704-87B1-E89506868FB8}"/>
    <cellStyle name="Normal 3 57 3 4" xfId="29124" xr:uid="{02C8DBA7-65B6-4FA1-9573-F33AB9693772}"/>
    <cellStyle name="Normal 3 57 3 4 2" xfId="29125" xr:uid="{AB470DC5-14AE-4541-9E96-810AF26124F0}"/>
    <cellStyle name="Normal 3 57 3 5" xfId="29126" xr:uid="{A69E6B9F-65F0-4F00-86BE-7699F7539C0A}"/>
    <cellStyle name="Normal 3 57 4" xfId="29127" xr:uid="{AD1B02C1-9007-4BC7-ADE8-D2F266DFCE8A}"/>
    <cellStyle name="Normal 3 57 4 2" xfId="29128" xr:uid="{3F0D3AB7-59DA-4E8B-B5A5-0B17A5BFF43B}"/>
    <cellStyle name="Normal 3 57 4 2 2" xfId="29129" xr:uid="{DC51858E-FDEE-430F-A3C0-57CE029064E6}"/>
    <cellStyle name="Normal 3 57 4 2 2 2" xfId="29130" xr:uid="{392105A1-6DAD-492D-8057-973D07FBF9EE}"/>
    <cellStyle name="Normal 3 57 4 2 3" xfId="29131" xr:uid="{926B3183-B2B0-44CF-9994-8D7D0BEA74EC}"/>
    <cellStyle name="Normal 3 57 4 3" xfId="29132" xr:uid="{1CB070FC-F34D-429E-84E3-327ED76158EE}"/>
    <cellStyle name="Normal 3 57 4 3 2" xfId="29133" xr:uid="{06C5FA73-C71A-48D5-9B37-B8100093AE49}"/>
    <cellStyle name="Normal 3 57 4 3 2 2" xfId="29134" xr:uid="{1CF82130-3953-44CB-A125-854A88328B50}"/>
    <cellStyle name="Normal 3 57 4 3 3" xfId="29135" xr:uid="{71A6B887-2F5E-4CCC-9832-ACCEF35A9488}"/>
    <cellStyle name="Normal 3 57 4 4" xfId="29136" xr:uid="{DE3EE44F-D70A-401D-89D7-7FC5E34A9869}"/>
    <cellStyle name="Normal 3 57 4 4 2" xfId="29137" xr:uid="{9A8F81F2-C94F-4509-8377-499C0D72B692}"/>
    <cellStyle name="Normal 3 57 4 5" xfId="29138" xr:uid="{8D49711F-562D-4437-A9B9-AE830DA47D34}"/>
    <cellStyle name="Normal 3 57 5" xfId="29139" xr:uid="{0F119EBE-3CA7-4362-8538-DD993AA8DC19}"/>
    <cellStyle name="Normal 3 57 5 2" xfId="29140" xr:uid="{812A5910-EBB5-46E4-ADD0-8400D46AFD05}"/>
    <cellStyle name="Normal 3 57 5 2 2" xfId="29141" xr:uid="{F895991F-A5D3-4B2C-809C-77F6A7BE0338}"/>
    <cellStyle name="Normal 3 57 5 2 2 2" xfId="29142" xr:uid="{EC0CF4A3-18BD-4B1D-AB4A-B8388EC2B91A}"/>
    <cellStyle name="Normal 3 57 5 2 3" xfId="29143" xr:uid="{D53FA3EF-B44C-475A-B90D-1761D509626A}"/>
    <cellStyle name="Normal 3 57 5 3" xfId="29144" xr:uid="{C9762E78-1E72-4325-8D2F-51A2663316FE}"/>
    <cellStyle name="Normal 3 57 5 3 2" xfId="29145" xr:uid="{D8611B0A-94F9-4DB6-BA39-E31048650B5A}"/>
    <cellStyle name="Normal 3 57 5 3 2 2" xfId="29146" xr:uid="{63691D7E-D21D-4B49-A9E9-CE14E6476B56}"/>
    <cellStyle name="Normal 3 57 5 3 3" xfId="29147" xr:uid="{81980730-1141-46A9-866E-70DEDD3C8604}"/>
    <cellStyle name="Normal 3 57 5 4" xfId="29148" xr:uid="{18B66A0D-DF1E-48B9-9E5B-8039E18D20C1}"/>
    <cellStyle name="Normal 3 57 5 4 2" xfId="29149" xr:uid="{BBF98392-C74B-4A7A-8AD0-B7A6366286C7}"/>
    <cellStyle name="Normal 3 57 5 5" xfId="29150" xr:uid="{65C306A3-A66F-4867-BD69-201DA8FC561F}"/>
    <cellStyle name="Normal 3 57 6" xfId="29151" xr:uid="{67DE02BA-6F96-4456-AA5A-63FB83503431}"/>
    <cellStyle name="Normal 3 57 6 2" xfId="29152" xr:uid="{75BACFB4-27C0-4D08-8814-DDD020775DCD}"/>
    <cellStyle name="Normal 3 57 6 2 2" xfId="29153" xr:uid="{A08C5C88-CD3F-496F-B2EF-9B64D72C239A}"/>
    <cellStyle name="Normal 3 57 6 3" xfId="29154" xr:uid="{55F87DF7-58C4-4B77-81D8-46C5B9FE305E}"/>
    <cellStyle name="Normal 3 57 7" xfId="29155" xr:uid="{4B3C61CB-C978-43CA-8B7D-CA006FD8DAE8}"/>
    <cellStyle name="Normal 3 57 7 2" xfId="29156" xr:uid="{D5B5FC52-8010-4406-906B-F9E83A9FE85D}"/>
    <cellStyle name="Normal 3 57 7 2 2" xfId="29157" xr:uid="{AD026DEC-A554-4E71-98CF-1AED99F38124}"/>
    <cellStyle name="Normal 3 57 7 3" xfId="29158" xr:uid="{227CA035-0672-45CE-A4F6-3B1361091FBA}"/>
    <cellStyle name="Normal 3 57 8" xfId="29159" xr:uid="{19C37F39-73D0-4EA0-9918-94C4E36564A5}"/>
    <cellStyle name="Normal 3 57 8 2" xfId="29160" xr:uid="{69387234-0CD6-4A02-9B0C-EA0F6655A331}"/>
    <cellStyle name="Normal 3 57 9" xfId="29161" xr:uid="{96A617B0-1875-4BAC-942E-4B212A3742F4}"/>
    <cellStyle name="Normal 3 57_05DS" xfId="29162" xr:uid="{17BA0AEB-A4A0-4F5C-8B99-F1BFBD6BF0B5}"/>
    <cellStyle name="Normal 3 58" xfId="29163" xr:uid="{0B7F8D41-DBCC-4662-BA46-913DB5C27CAD}"/>
    <cellStyle name="Normal 3 58 2" xfId="29164" xr:uid="{C0946BCB-D908-4B47-A2B2-7D3DB13CB56F}"/>
    <cellStyle name="Normal 3 58 2 2" xfId="29165" xr:uid="{AAC131A7-58EE-48AC-95B9-0A5F8DC03942}"/>
    <cellStyle name="Normal 3 58 2 2 2" xfId="29166" xr:uid="{E9B1A5BF-258E-4368-91A4-ADB0FAE4CF97}"/>
    <cellStyle name="Normal 3 58 2 2 2 2" xfId="29167" xr:uid="{91A44303-F4D3-4051-9589-C0413543C04C}"/>
    <cellStyle name="Normal 3 58 2 2 2 2 2" xfId="29168" xr:uid="{C7ECAF20-4ADC-4516-B5F2-4E546E200A43}"/>
    <cellStyle name="Normal 3 58 2 2 2 3" xfId="29169" xr:uid="{16D2BAF4-1AC2-44DC-9BB3-9E10240A5FEB}"/>
    <cellStyle name="Normal 3 58 2 2 3" xfId="29170" xr:uid="{6EFFD576-F8EC-4E87-ACC5-2E73CE2E62D2}"/>
    <cellStyle name="Normal 3 58 2 2 3 2" xfId="29171" xr:uid="{DFA28455-F9E9-4363-9AC2-92E83022EC69}"/>
    <cellStyle name="Normal 3 58 2 2 3 2 2" xfId="29172" xr:uid="{C39941B4-22DF-4297-AFF0-563EAFD280D4}"/>
    <cellStyle name="Normal 3 58 2 2 3 3" xfId="29173" xr:uid="{71A9949A-D1D2-413D-B619-7AF8DECB0DFA}"/>
    <cellStyle name="Normal 3 58 2 2 4" xfId="29174" xr:uid="{AEA6BB0F-E001-4BBF-9F88-CA8891A59099}"/>
    <cellStyle name="Normal 3 58 2 2 4 2" xfId="29175" xr:uid="{F3B00C64-4643-4A33-B1FB-F343FABC89CF}"/>
    <cellStyle name="Normal 3 58 2 2 5" xfId="29176" xr:uid="{CEFBBC3F-9BF4-4907-ADE0-CC534DE57AD1}"/>
    <cellStyle name="Normal 3 58 2 3" xfId="29177" xr:uid="{D5BA2BBB-9D07-4533-AEF8-D7CAA13A0BA5}"/>
    <cellStyle name="Normal 3 58 2 3 2" xfId="29178" xr:uid="{5CCD1DDE-6F26-42E6-8DE1-BE15360AF228}"/>
    <cellStyle name="Normal 3 58 2 3 2 2" xfId="29179" xr:uid="{9C80213C-F7EA-4DA2-B472-BEDC39E66FFB}"/>
    <cellStyle name="Normal 3 58 2 3 2 2 2" xfId="29180" xr:uid="{0EA48556-7DBB-40B1-9C23-95F5CDDDFA0A}"/>
    <cellStyle name="Normal 3 58 2 3 2 3" xfId="29181" xr:uid="{C2D819F8-4E5A-445D-91A5-6F8A93033F10}"/>
    <cellStyle name="Normal 3 58 2 3 3" xfId="29182" xr:uid="{69889CD1-57CD-4763-ABC7-AC0DC0D78B79}"/>
    <cellStyle name="Normal 3 58 2 3 3 2" xfId="29183" xr:uid="{74553E69-F824-4DFF-A1C5-76B0BF02CEFF}"/>
    <cellStyle name="Normal 3 58 2 3 3 2 2" xfId="29184" xr:uid="{1996B026-1D31-47AF-8C8C-D6E67760B631}"/>
    <cellStyle name="Normal 3 58 2 3 3 3" xfId="29185" xr:uid="{88DE3C02-DF8F-4E26-8313-0B18BF1F1B65}"/>
    <cellStyle name="Normal 3 58 2 3 4" xfId="29186" xr:uid="{0FC1354F-B0EE-4480-B986-AE51F962B7D7}"/>
    <cellStyle name="Normal 3 58 2 3 4 2" xfId="29187" xr:uid="{7439F6DF-BA4B-4373-9920-E38520F00714}"/>
    <cellStyle name="Normal 3 58 2 3 5" xfId="29188" xr:uid="{7321EF78-B414-454D-8A91-B369675F995A}"/>
    <cellStyle name="Normal 3 58 2 4" xfId="29189" xr:uid="{3DBE88E1-351D-43DF-96A9-7645C1E034DC}"/>
    <cellStyle name="Normal 3 58 2 4 2" xfId="29190" xr:uid="{536E5F33-0393-43CC-A864-B274A98E9EC6}"/>
    <cellStyle name="Normal 3 58 2 4 2 2" xfId="29191" xr:uid="{C8E69A7C-55C3-4783-B540-C6DA075C2116}"/>
    <cellStyle name="Normal 3 58 2 4 2 2 2" xfId="29192" xr:uid="{8E64AB94-6856-4D71-B171-CB5D2CE206AA}"/>
    <cellStyle name="Normal 3 58 2 4 2 3" xfId="29193" xr:uid="{18D0F252-090A-4B29-AA40-BC687B5B3DC6}"/>
    <cellStyle name="Normal 3 58 2 4 3" xfId="29194" xr:uid="{540D7A50-EF51-4B8D-AABF-22AE52338255}"/>
    <cellStyle name="Normal 3 58 2 4 3 2" xfId="29195" xr:uid="{CFB56235-F91B-4CC1-BCB4-486E4E76D6E9}"/>
    <cellStyle name="Normal 3 58 2 4 3 2 2" xfId="29196" xr:uid="{92DA54B0-3A90-4C30-88ED-255A7D2680B5}"/>
    <cellStyle name="Normal 3 58 2 4 3 3" xfId="29197" xr:uid="{4930334F-F417-41D9-B0E8-36208C485BBB}"/>
    <cellStyle name="Normal 3 58 2 4 4" xfId="29198" xr:uid="{E63FECBF-D96C-4E87-837B-C8CCF53C44EE}"/>
    <cellStyle name="Normal 3 58 2 4 4 2" xfId="29199" xr:uid="{E3B34CB7-9911-4826-80CE-B6C923F022A6}"/>
    <cellStyle name="Normal 3 58 2 4 5" xfId="29200" xr:uid="{271B2C2D-C74B-4FA5-AA91-680CEFE2A395}"/>
    <cellStyle name="Normal 3 58 2 5" xfId="29201" xr:uid="{CABDA134-7D9D-4CC7-A9E5-14224620BF12}"/>
    <cellStyle name="Normal 3 58 2 5 2" xfId="29202" xr:uid="{0CA19084-C9CE-45D3-922E-30E4CA5610B7}"/>
    <cellStyle name="Normal 3 58 2 5 2 2" xfId="29203" xr:uid="{4C9B5544-F381-4748-8C96-AE24647C0131}"/>
    <cellStyle name="Normal 3 58 2 5 3" xfId="29204" xr:uid="{F1F43C40-7F1D-4D90-B17C-24CF38E20E7C}"/>
    <cellStyle name="Normal 3 58 2 6" xfId="29205" xr:uid="{4091A225-1B5A-401C-B5C1-38352C94893E}"/>
    <cellStyle name="Normal 3 58 2 6 2" xfId="29206" xr:uid="{464EC683-F5DE-4DF6-BAB3-008A5B59310E}"/>
    <cellStyle name="Normal 3 58 2 6 2 2" xfId="29207" xr:uid="{1A55BEAB-2AAD-4D71-B151-1AF2CCB78B3F}"/>
    <cellStyle name="Normal 3 58 2 6 3" xfId="29208" xr:uid="{A0DD2AB7-DECB-474C-AE8B-745C0B555E57}"/>
    <cellStyle name="Normal 3 58 2 7" xfId="29209" xr:uid="{7759A53A-9147-4D05-87D9-2966661A29C2}"/>
    <cellStyle name="Normal 3 58 2 7 2" xfId="29210" xr:uid="{1B98C595-3FDF-490F-8A74-0A1C79B91345}"/>
    <cellStyle name="Normal 3 58 2 8" xfId="29211" xr:uid="{0D20C73A-1687-4B3C-96A4-83CB86E82528}"/>
    <cellStyle name="Normal 3 58 2_15NS" xfId="29212" xr:uid="{D31E02AB-2F42-4B97-970B-A9964AD8359F}"/>
    <cellStyle name="Normal 3 58 3" xfId="29213" xr:uid="{337E6184-56C4-4358-98DA-417F16732408}"/>
    <cellStyle name="Normal 3 58 3 2" xfId="29214" xr:uid="{2B3060AF-E8FA-4450-B3A5-DDEA8F913889}"/>
    <cellStyle name="Normal 3 58 3 2 2" xfId="29215" xr:uid="{8D43564E-5ED4-4EA2-80EB-1FB76A9146A4}"/>
    <cellStyle name="Normal 3 58 3 2 2 2" xfId="29216" xr:uid="{46F0F325-1BDF-4362-AB77-EA0EEB9DBFB8}"/>
    <cellStyle name="Normal 3 58 3 2 3" xfId="29217" xr:uid="{AEFD4B79-4356-496B-BBCB-6BE9564B465A}"/>
    <cellStyle name="Normal 3 58 3 3" xfId="29218" xr:uid="{954066BA-0B7A-4306-B902-6FE53F83FB39}"/>
    <cellStyle name="Normal 3 58 3 3 2" xfId="29219" xr:uid="{67DD7CF2-8B27-48DF-871B-B66D9BD4EDC3}"/>
    <cellStyle name="Normal 3 58 3 3 2 2" xfId="29220" xr:uid="{883AAB39-0163-4342-94BC-973E729C9925}"/>
    <cellStyle name="Normal 3 58 3 3 3" xfId="29221" xr:uid="{29AC3D12-A29D-4503-A027-71E2E4E711A9}"/>
    <cellStyle name="Normal 3 58 3 4" xfId="29222" xr:uid="{5F656231-315F-4415-9B71-61FB403627B0}"/>
    <cellStyle name="Normal 3 58 3 4 2" xfId="29223" xr:uid="{8A6A4B44-0847-4500-8996-97149C961C14}"/>
    <cellStyle name="Normal 3 58 3 5" xfId="29224" xr:uid="{5263BE0E-44A5-481C-973E-758020904807}"/>
    <cellStyle name="Normal 3 58 4" xfId="29225" xr:uid="{B13478F9-0DA3-4D4A-A2C7-7CFAAA5A06AF}"/>
    <cellStyle name="Normal 3 58 4 2" xfId="29226" xr:uid="{BCCFA33C-9A30-4F64-8143-64BD31497FEF}"/>
    <cellStyle name="Normal 3 58 4 2 2" xfId="29227" xr:uid="{AC0C9392-F57B-4DC9-9AF1-4DA4B287707B}"/>
    <cellStyle name="Normal 3 58 4 2 2 2" xfId="29228" xr:uid="{ECA805A0-E097-4436-8E0E-7FF6DDAAA13F}"/>
    <cellStyle name="Normal 3 58 4 2 3" xfId="29229" xr:uid="{8D219E24-7565-4DFB-B5D0-2FE95FB7D604}"/>
    <cellStyle name="Normal 3 58 4 3" xfId="29230" xr:uid="{EB74D602-2402-4AC7-BBE8-440A358450B4}"/>
    <cellStyle name="Normal 3 58 4 3 2" xfId="29231" xr:uid="{76EF6D40-C715-46F7-AC79-6A1EB94A21BF}"/>
    <cellStyle name="Normal 3 58 4 3 2 2" xfId="29232" xr:uid="{145555E1-9630-4410-9F81-124FCF7F01D6}"/>
    <cellStyle name="Normal 3 58 4 3 3" xfId="29233" xr:uid="{9123BBE8-A0F7-448E-B004-DFF11A92CA6C}"/>
    <cellStyle name="Normal 3 58 4 4" xfId="29234" xr:uid="{EA064D84-BB79-4B69-B59B-41454AC751DE}"/>
    <cellStyle name="Normal 3 58 4 4 2" xfId="29235" xr:uid="{1230ABB1-96A9-496D-BF54-E61DF54A735B}"/>
    <cellStyle name="Normal 3 58 4 5" xfId="29236" xr:uid="{BA5885C5-3F4F-4985-A02F-31F62CC5C414}"/>
    <cellStyle name="Normal 3 58 5" xfId="29237" xr:uid="{50BF4FAF-6EA2-41A0-B37C-8A6652132CDD}"/>
    <cellStyle name="Normal 3 58 5 2" xfId="29238" xr:uid="{61E1E89A-DD4C-406E-8A29-42ABCE2B1582}"/>
    <cellStyle name="Normal 3 58 5 2 2" xfId="29239" xr:uid="{AAE1F03D-A186-41CB-AEA8-E718EF0F6CE3}"/>
    <cellStyle name="Normal 3 58 5 2 2 2" xfId="29240" xr:uid="{DC50801E-BAFD-43E2-832E-40505390EB36}"/>
    <cellStyle name="Normal 3 58 5 2 3" xfId="29241" xr:uid="{7EFC4FE2-3503-463B-9429-51F18EE3F467}"/>
    <cellStyle name="Normal 3 58 5 3" xfId="29242" xr:uid="{98DC87F8-FD8C-4E13-B3D0-206B87FCBBBD}"/>
    <cellStyle name="Normal 3 58 5 3 2" xfId="29243" xr:uid="{5C0B1D3B-BA53-49C1-885E-8CF14FFD4081}"/>
    <cellStyle name="Normal 3 58 5 3 2 2" xfId="29244" xr:uid="{4C846722-9BD5-4D11-888D-CE63736A85C2}"/>
    <cellStyle name="Normal 3 58 5 3 3" xfId="29245" xr:uid="{7F3A8D75-491F-4348-916F-AC1B67D0EE1A}"/>
    <cellStyle name="Normal 3 58 5 4" xfId="29246" xr:uid="{CE75C1D4-127C-40F6-8858-37CDEB447155}"/>
    <cellStyle name="Normal 3 58 5 4 2" xfId="29247" xr:uid="{2615EAB2-C0C1-4627-B24D-AA21DC0F87A2}"/>
    <cellStyle name="Normal 3 58 5 5" xfId="29248" xr:uid="{65307310-4D27-4A76-B28A-C9207DA2419D}"/>
    <cellStyle name="Normal 3 58 6" xfId="29249" xr:uid="{D2F79871-0554-4FC4-8BA3-1F78AB0F862F}"/>
    <cellStyle name="Normal 3 58 6 2" xfId="29250" xr:uid="{5D449965-4587-4D5F-B09C-952C8C9828B5}"/>
    <cellStyle name="Normal 3 58 6 2 2" xfId="29251" xr:uid="{0F2C4011-EF46-42A7-A11D-156460086C6B}"/>
    <cellStyle name="Normal 3 58 6 3" xfId="29252" xr:uid="{B58E8199-EA09-4E58-B0DB-7E94FD1D700F}"/>
    <cellStyle name="Normal 3 58 7" xfId="29253" xr:uid="{E52D6C51-8D01-4571-BC3F-6C04FC232978}"/>
    <cellStyle name="Normal 3 58 7 2" xfId="29254" xr:uid="{40D69799-9CE9-4280-BE6F-FE5DFBDF84FC}"/>
    <cellStyle name="Normal 3 58 7 2 2" xfId="29255" xr:uid="{DF679CC2-A645-41A6-9EF5-B7FCA0737FF6}"/>
    <cellStyle name="Normal 3 58 7 3" xfId="29256" xr:uid="{62F1F2FA-117B-4786-85B8-F1751ECA3325}"/>
    <cellStyle name="Normal 3 58 8" xfId="29257" xr:uid="{22A72E53-0968-42E4-AF23-EC02BFBE6FEC}"/>
    <cellStyle name="Normal 3 58 8 2" xfId="29258" xr:uid="{AC248E71-BE8B-405C-95F5-71B44BE386B0}"/>
    <cellStyle name="Normal 3 58 9" xfId="29259" xr:uid="{14466701-A485-47D6-9DD8-03DDF9260A47}"/>
    <cellStyle name="Normal 3 58_05DS" xfId="29260" xr:uid="{8A920E72-7BA8-43D5-981B-0C71DEC6EA06}"/>
    <cellStyle name="Normal 3 59" xfId="29261" xr:uid="{6934E75F-4256-4482-B48E-5A484FF4A3C3}"/>
    <cellStyle name="Normal 3 59 2" xfId="29262" xr:uid="{F65A2A55-6F43-44E7-8FDB-FEA73C8E0807}"/>
    <cellStyle name="Normal 3 59 2 2" xfId="29263" xr:uid="{CDE5BF53-A64C-4EC7-BCD0-AD309C1E62C9}"/>
    <cellStyle name="Normal 3 59 2 2 2" xfId="29264" xr:uid="{8C50DBEE-04A7-485A-9F38-2C5BA34260AF}"/>
    <cellStyle name="Normal 3 59 2 2 2 2" xfId="29265" xr:uid="{0ECD21A9-4C5A-41B8-B198-429472F12A9E}"/>
    <cellStyle name="Normal 3 59 2 2 2 2 2" xfId="29266" xr:uid="{67F557AC-17E2-46AE-B6F7-EF7118A0FDC3}"/>
    <cellStyle name="Normal 3 59 2 2 2 3" xfId="29267" xr:uid="{5F1B017E-B96C-4DEF-A16D-43B42EE2459F}"/>
    <cellStyle name="Normal 3 59 2 2 3" xfId="29268" xr:uid="{2CA91E73-7260-4D76-83F0-188010F67589}"/>
    <cellStyle name="Normal 3 59 2 2 3 2" xfId="29269" xr:uid="{6C9F7C7A-2EE2-4EFF-8BAC-B0DB1B7F4AF4}"/>
    <cellStyle name="Normal 3 59 2 2 3 2 2" xfId="29270" xr:uid="{3FBC534A-5E11-4DB3-BC8E-F343A5AA4484}"/>
    <cellStyle name="Normal 3 59 2 2 3 3" xfId="29271" xr:uid="{5EDC6E82-B772-4EF5-BFBD-CBA9FE05169F}"/>
    <cellStyle name="Normal 3 59 2 2 4" xfId="29272" xr:uid="{3FF87BCC-C6E5-4CF6-8F26-9E27EDE1AFA7}"/>
    <cellStyle name="Normal 3 59 2 2 4 2" xfId="29273" xr:uid="{6CB0FBF5-8CC1-40A9-8309-DA79502256B0}"/>
    <cellStyle name="Normal 3 59 2 2 5" xfId="29274" xr:uid="{ED6A63D5-DCFD-4B9D-BA9B-60BA84D78F2C}"/>
    <cellStyle name="Normal 3 59 2 3" xfId="29275" xr:uid="{6B1F8CC9-D39A-43FF-A96E-9FAC30C5364E}"/>
    <cellStyle name="Normal 3 59 2 3 2" xfId="29276" xr:uid="{F267B0F1-13AD-4728-AB3A-02A44BB96F95}"/>
    <cellStyle name="Normal 3 59 2 3 2 2" xfId="29277" xr:uid="{8CD81868-D77B-4E1E-8D1E-3CAA792808D1}"/>
    <cellStyle name="Normal 3 59 2 3 2 2 2" xfId="29278" xr:uid="{1602BA71-FA6F-41C2-9140-6EC0B40A69ED}"/>
    <cellStyle name="Normal 3 59 2 3 2 3" xfId="29279" xr:uid="{F21D6DD6-E65F-47E0-BAE0-0B2E394EB4D3}"/>
    <cellStyle name="Normal 3 59 2 3 3" xfId="29280" xr:uid="{0E28941B-A5FB-43AB-873D-5798B55FCCE3}"/>
    <cellStyle name="Normal 3 59 2 3 3 2" xfId="29281" xr:uid="{E370BC11-EFFA-4356-BC37-B9098102B46D}"/>
    <cellStyle name="Normal 3 59 2 3 3 2 2" xfId="29282" xr:uid="{E84D0459-A753-4CBC-8EA1-13C8279685EE}"/>
    <cellStyle name="Normal 3 59 2 3 3 3" xfId="29283" xr:uid="{F569AABC-C6C3-421D-93A2-5E45ED6E2DC9}"/>
    <cellStyle name="Normal 3 59 2 3 4" xfId="29284" xr:uid="{2F12D814-EE32-49CD-8287-C4842EA2207D}"/>
    <cellStyle name="Normal 3 59 2 3 4 2" xfId="29285" xr:uid="{3E5130F5-3472-4730-8D00-8A1D5F5C92C2}"/>
    <cellStyle name="Normal 3 59 2 3 5" xfId="29286" xr:uid="{6E98B03A-1564-49DA-9738-AAF8C1FBE1AC}"/>
    <cellStyle name="Normal 3 59 2 4" xfId="29287" xr:uid="{5E8D8B30-E0E3-42D1-BD65-344E8C0EE5A3}"/>
    <cellStyle name="Normal 3 59 2 4 2" xfId="29288" xr:uid="{835010C8-5511-4746-820B-B80ED0260538}"/>
    <cellStyle name="Normal 3 59 2 4 2 2" xfId="29289" xr:uid="{25DB98A2-B6C0-40BF-B231-10C2EEC04ECB}"/>
    <cellStyle name="Normal 3 59 2 4 2 2 2" xfId="29290" xr:uid="{081DAFCA-739B-46C2-A9A0-93FBF650F2C0}"/>
    <cellStyle name="Normal 3 59 2 4 2 3" xfId="29291" xr:uid="{4472060B-2899-4B25-9746-1BAD8341C0E0}"/>
    <cellStyle name="Normal 3 59 2 4 3" xfId="29292" xr:uid="{93154CD5-3686-418D-86F1-4735E4AAE284}"/>
    <cellStyle name="Normal 3 59 2 4 3 2" xfId="29293" xr:uid="{29711CAE-5953-4D0C-A0FE-D178B2DD3AA7}"/>
    <cellStyle name="Normal 3 59 2 4 3 2 2" xfId="29294" xr:uid="{90282676-4C8C-4BFF-90A0-307AAF233658}"/>
    <cellStyle name="Normal 3 59 2 4 3 3" xfId="29295" xr:uid="{A183B7FD-5219-4940-BC25-8C9A4ED9598D}"/>
    <cellStyle name="Normal 3 59 2 4 4" xfId="29296" xr:uid="{161A55B8-A821-4560-878A-3F6A4305290E}"/>
    <cellStyle name="Normal 3 59 2 4 4 2" xfId="29297" xr:uid="{87E996A5-AAB2-420B-90D7-19F2889557B1}"/>
    <cellStyle name="Normal 3 59 2 4 5" xfId="29298" xr:uid="{33820887-1B85-4EC6-BB83-23CAF047247F}"/>
    <cellStyle name="Normal 3 59 2 5" xfId="29299" xr:uid="{8FF7923F-990B-415B-BE63-CED4947C5A33}"/>
    <cellStyle name="Normal 3 59 2 5 2" xfId="29300" xr:uid="{C5A63853-6BD3-4C3E-B9DD-D2EDC9F0CEEA}"/>
    <cellStyle name="Normal 3 59 2 5 2 2" xfId="29301" xr:uid="{972DE75D-7695-4DC6-8165-32CE0D041058}"/>
    <cellStyle name="Normal 3 59 2 5 3" xfId="29302" xr:uid="{B25493FF-D657-4C84-83C8-832D9D9485FD}"/>
    <cellStyle name="Normal 3 59 2 6" xfId="29303" xr:uid="{966C882C-B6E4-4512-8C83-5D3AA4ADE7F4}"/>
    <cellStyle name="Normal 3 59 2 6 2" xfId="29304" xr:uid="{FF862231-B357-403A-A598-1AC40B6A4F1E}"/>
    <cellStyle name="Normal 3 59 2 6 2 2" xfId="29305" xr:uid="{396C7434-F677-4A68-AEE2-14DA7469B429}"/>
    <cellStyle name="Normal 3 59 2 6 3" xfId="29306" xr:uid="{D405E048-5E41-41D4-926D-527ADD77E3F3}"/>
    <cellStyle name="Normal 3 59 2 7" xfId="29307" xr:uid="{BDA99E09-3790-4C29-BBD4-9E4754E9AAB5}"/>
    <cellStyle name="Normal 3 59 2 7 2" xfId="29308" xr:uid="{69713054-19A0-4425-A7D7-7E3E2B1F7CFA}"/>
    <cellStyle name="Normal 3 59 2 8" xfId="29309" xr:uid="{64689164-5985-4E87-ACBF-F57D6BB3D42B}"/>
    <cellStyle name="Normal 3 59 2_15NS" xfId="29310" xr:uid="{61AEE7EA-AFFC-4BA5-A12C-496E2BDBE767}"/>
    <cellStyle name="Normal 3 59 3" xfId="29311" xr:uid="{F9691CA1-E533-40E5-BAF8-241238E9DC21}"/>
    <cellStyle name="Normal 3 59 3 2" xfId="29312" xr:uid="{1F3D7E96-0618-4D78-99CF-8D49DC76A6BC}"/>
    <cellStyle name="Normal 3 59 3 2 2" xfId="29313" xr:uid="{187608C2-881B-4999-938A-BC5080CDA39B}"/>
    <cellStyle name="Normal 3 59 3 2 2 2" xfId="29314" xr:uid="{D57ADFC5-7847-454C-A6D0-182AC7958949}"/>
    <cellStyle name="Normal 3 59 3 2 3" xfId="29315" xr:uid="{0C34DE0F-3599-4D29-BAAB-A52A9E81E4F4}"/>
    <cellStyle name="Normal 3 59 3 3" xfId="29316" xr:uid="{599C8F08-A5EA-4B66-8574-F4E238E4C2C9}"/>
    <cellStyle name="Normal 3 59 3 3 2" xfId="29317" xr:uid="{D8EDE1F6-2C7C-4483-A836-662E4E902757}"/>
    <cellStyle name="Normal 3 59 3 3 2 2" xfId="29318" xr:uid="{D4E4D2F7-0592-470D-9338-0476ADC7DC15}"/>
    <cellStyle name="Normal 3 59 3 3 3" xfId="29319" xr:uid="{0AD09C7D-AF92-4EC7-94E8-1D1C0219E961}"/>
    <cellStyle name="Normal 3 59 3 4" xfId="29320" xr:uid="{4E5CB755-690A-4868-BDA9-44C6E2F85BAA}"/>
    <cellStyle name="Normal 3 59 3 4 2" xfId="29321" xr:uid="{6D1AA7A1-AB4B-496C-8FB8-C992C8927B94}"/>
    <cellStyle name="Normal 3 59 3 5" xfId="29322" xr:uid="{B8561BFD-D33F-473E-A700-C1282BE1383B}"/>
    <cellStyle name="Normal 3 59 4" xfId="29323" xr:uid="{DE6769F7-EB25-496F-AF12-D2D1368F5F58}"/>
    <cellStyle name="Normal 3 59 4 2" xfId="29324" xr:uid="{7E4FB9BC-391E-4740-BA81-28B5DF748B08}"/>
    <cellStyle name="Normal 3 59 4 2 2" xfId="29325" xr:uid="{22D7F973-4597-4D5F-8F16-BB7D8B46041D}"/>
    <cellStyle name="Normal 3 59 4 2 2 2" xfId="29326" xr:uid="{61CFA767-EF13-40D5-A452-60DD250368F6}"/>
    <cellStyle name="Normal 3 59 4 2 3" xfId="29327" xr:uid="{10F66E2C-1EDF-4C36-BC27-BCAB189B6FD6}"/>
    <cellStyle name="Normal 3 59 4 3" xfId="29328" xr:uid="{FF96BCD8-20DC-4C99-8717-2AFE0C192AA9}"/>
    <cellStyle name="Normal 3 59 4 3 2" xfId="29329" xr:uid="{A5F78D41-9636-4755-8812-040DEAC3F2E9}"/>
    <cellStyle name="Normal 3 59 4 3 2 2" xfId="29330" xr:uid="{83DE1BB6-525F-422E-B506-66459943028C}"/>
    <cellStyle name="Normal 3 59 4 3 3" xfId="29331" xr:uid="{9E500D4A-3B36-494A-8B2A-D72684A28107}"/>
    <cellStyle name="Normal 3 59 4 4" xfId="29332" xr:uid="{AA72B164-72DA-4822-B267-B3B2A74460E6}"/>
    <cellStyle name="Normal 3 59 4 4 2" xfId="29333" xr:uid="{E9B5D4B0-6B2B-4502-9E73-8CFA536D2F90}"/>
    <cellStyle name="Normal 3 59 4 5" xfId="29334" xr:uid="{46C1B1B4-79B5-4AEB-80CC-4EB7FA1D66AC}"/>
    <cellStyle name="Normal 3 59 5" xfId="29335" xr:uid="{6A8ACA35-BD11-40B9-AAED-004D32CA931C}"/>
    <cellStyle name="Normal 3 59 5 2" xfId="29336" xr:uid="{D7F6CBF5-7052-4BC6-A695-10C922C833B8}"/>
    <cellStyle name="Normal 3 59 5 2 2" xfId="29337" xr:uid="{88F9C881-178B-4FD0-B5CA-73DA9EB45A25}"/>
    <cellStyle name="Normal 3 59 5 2 2 2" xfId="29338" xr:uid="{AA4C02D4-9CD0-43EF-85DC-2B6A0492C6EC}"/>
    <cellStyle name="Normal 3 59 5 2 3" xfId="29339" xr:uid="{7C3666C2-D10D-425C-A7CA-22F17B779E24}"/>
    <cellStyle name="Normal 3 59 5 3" xfId="29340" xr:uid="{64EA761E-F810-4147-BAC5-71E38FAD7169}"/>
    <cellStyle name="Normal 3 59 5 3 2" xfId="29341" xr:uid="{2283203C-0389-43DB-A900-0682FC0DA1A2}"/>
    <cellStyle name="Normal 3 59 5 3 2 2" xfId="29342" xr:uid="{2DC33F23-C653-4929-9801-4CF8A746092D}"/>
    <cellStyle name="Normal 3 59 5 3 3" xfId="29343" xr:uid="{97D96BD6-5437-4623-A835-BCA4A298C141}"/>
    <cellStyle name="Normal 3 59 5 4" xfId="29344" xr:uid="{EE91448C-4895-48B2-8968-981BCE31F10C}"/>
    <cellStyle name="Normal 3 59 5 4 2" xfId="29345" xr:uid="{87362DDA-5D60-4650-8E7E-4B2790F2E563}"/>
    <cellStyle name="Normal 3 59 5 5" xfId="29346" xr:uid="{8C39C108-0898-4EF3-877A-B177B2C71B86}"/>
    <cellStyle name="Normal 3 59 6" xfId="29347" xr:uid="{C31E4FA6-0FF6-4942-875F-50B1A7EB9FD4}"/>
    <cellStyle name="Normal 3 59 6 2" xfId="29348" xr:uid="{73871A85-6CAF-40AC-88A6-834845BD32AE}"/>
    <cellStyle name="Normal 3 59 6 2 2" xfId="29349" xr:uid="{F6F1EA82-58A3-42AA-B8B7-988CEF79DD95}"/>
    <cellStyle name="Normal 3 59 6 3" xfId="29350" xr:uid="{ECA975E4-79DE-4331-AF26-BA770E942501}"/>
    <cellStyle name="Normal 3 59 7" xfId="29351" xr:uid="{011718B0-2E2B-44EB-A342-5AC1DC118E60}"/>
    <cellStyle name="Normal 3 59 7 2" xfId="29352" xr:uid="{A1567A67-8430-4F97-B1D0-F0F9B54AABE1}"/>
    <cellStyle name="Normal 3 59 7 2 2" xfId="29353" xr:uid="{F3F53F92-124F-4B4D-BAA9-7CDF24044712}"/>
    <cellStyle name="Normal 3 59 7 3" xfId="29354" xr:uid="{25FD40FF-6635-4AEB-A60F-58A7579731C5}"/>
    <cellStyle name="Normal 3 59 8" xfId="29355" xr:uid="{76275AB7-ED03-4774-BBAF-FA7A85C1083B}"/>
    <cellStyle name="Normal 3 59 8 2" xfId="29356" xr:uid="{D56A8D41-C68B-40B4-8213-8EE97F2064A0}"/>
    <cellStyle name="Normal 3 59 9" xfId="29357" xr:uid="{F4A36CE7-4815-49DA-A9A5-6A7DD0C310FC}"/>
    <cellStyle name="Normal 3 59_05DS" xfId="29358" xr:uid="{81E222A6-9E8C-499F-8282-7CBE134E4077}"/>
    <cellStyle name="Normal 3 6" xfId="1491" xr:uid="{9EF1D188-ABB5-4FEF-A8E4-E0817E8DF164}"/>
    <cellStyle name="Normal 3 6 10" xfId="52188" xr:uid="{42B694C3-0406-440E-BE47-D48EC07F1025}"/>
    <cellStyle name="Normal 3 6 11" xfId="52443" xr:uid="{9E4CCB88-D494-42DD-9DE6-8BB261B8E16F}"/>
    <cellStyle name="Normal 3 6 12" xfId="52691" xr:uid="{F37DC6A2-6E4E-4BAE-A118-9F504FF3B1E6}"/>
    <cellStyle name="Normal 3 6 13" xfId="53183" xr:uid="{F9A50157-3A44-40E8-B39B-9972B19A602E}"/>
    <cellStyle name="Normal 3 6 14" xfId="29359" xr:uid="{D53A769A-0AD6-4F91-AB15-A1BBEDA072B2}"/>
    <cellStyle name="Normal 3 6 2" xfId="29360" xr:uid="{312BE583-0B44-4B7A-B4B8-6B9D8A15D6CF}"/>
    <cellStyle name="Normal 3 6 2 2" xfId="29361" xr:uid="{DC9FB36A-5111-40FC-ABE3-BA3707FF7122}"/>
    <cellStyle name="Normal 3 6 2 2 2" xfId="29362" xr:uid="{49DBEE81-3CD2-429C-9AA6-21ECE6CD753F}"/>
    <cellStyle name="Normal 3 6 2 2 2 2" xfId="29363" xr:uid="{D8BBCE3D-616A-42DC-94A4-692E3FFA45A7}"/>
    <cellStyle name="Normal 3 6 2 2 3" xfId="29364" xr:uid="{748BEF13-8D03-4A39-93AA-383EDE5FB043}"/>
    <cellStyle name="Normal 3 6 2 3" xfId="29365" xr:uid="{75DA99DF-4176-493D-A199-7977517EDBFB}"/>
    <cellStyle name="Normal 3 6 2 3 2" xfId="29366" xr:uid="{848A6C37-38DF-4DFD-93AF-78E0DBF38530}"/>
    <cellStyle name="Normal 3 6 2 3 2 2" xfId="29367" xr:uid="{16E77761-971D-4FFD-AEAD-29D4AF562FBE}"/>
    <cellStyle name="Normal 3 6 2 3 3" xfId="29368" xr:uid="{D98F8346-A646-457A-8E3D-D433F43F7064}"/>
    <cellStyle name="Normal 3 6 2 4" xfId="29369" xr:uid="{94A64C6D-3041-4C42-A3D1-A8555F4E3125}"/>
    <cellStyle name="Normal 3 6 2 4 2" xfId="29370" xr:uid="{9C98EF22-BB16-4454-B7AD-E6BF7A1D01E7}"/>
    <cellStyle name="Normal 3 6 2 5" xfId="29371" xr:uid="{A5FB1CB3-4044-4216-B94F-2862832B639A}"/>
    <cellStyle name="Normal 3 6 2 6" xfId="52936" xr:uid="{A745C255-E332-4116-AF44-84F31719019C}"/>
    <cellStyle name="Normal 3 6 2 7" xfId="53425" xr:uid="{AD06E0CF-6603-4350-9135-DA9EEC4B3AB9}"/>
    <cellStyle name="Normal 3 6 3" xfId="29372" xr:uid="{F93BF457-2021-42A2-A17B-EA146B7F93C0}"/>
    <cellStyle name="Normal 3 6 3 2" xfId="56153" xr:uid="{BA0149B2-7129-4F3C-AD04-ECE3F625069F}"/>
    <cellStyle name="Normal 3 6 4" xfId="49805" xr:uid="{C6068068-1314-4720-94C7-DD29231E37CD}"/>
    <cellStyle name="Normal 3 6 4 2" xfId="56467" xr:uid="{D6A62B82-B354-435A-B99F-1AC74E1403EF}"/>
    <cellStyle name="Normal 3 6 5" xfId="50791" xr:uid="{D14C54DE-2F28-451B-BF3C-8D0F65508911}"/>
    <cellStyle name="Normal 3 6 6" xfId="51066" xr:uid="{E598AC6E-0B24-4CD1-BB49-77ECE8083017}"/>
    <cellStyle name="Normal 3 6 7" xfId="51400" xr:uid="{BFD12810-70AA-4892-A365-81DECF7728A4}"/>
    <cellStyle name="Normal 3 6 8" xfId="51679" xr:uid="{3434B4C1-0C0F-42CD-A22D-FEC87A6836A3}"/>
    <cellStyle name="Normal 3 6 9" xfId="51935" xr:uid="{9DF087C1-F35A-44A9-87F6-9EB623BCF6AE}"/>
    <cellStyle name="Normal 3 6_15NS" xfId="29373" xr:uid="{EFC624DB-DFF4-4815-B106-E4F8F22F389B}"/>
    <cellStyle name="Normal 3 60" xfId="29374" xr:uid="{BA428F51-DC53-4B7B-8618-9E990A44C958}"/>
    <cellStyle name="Normal 3 60 2" xfId="29375" xr:uid="{26B0C7EA-0C40-4C82-A9BC-DA02C0662965}"/>
    <cellStyle name="Normal 3 60 2 2" xfId="29376" xr:uid="{FF1F8DC3-0AB1-45C5-8AA5-661BA10C7105}"/>
    <cellStyle name="Normal 3 60 2 2 2" xfId="29377" xr:uid="{60B49B5A-688F-4528-9918-2C35E16396BB}"/>
    <cellStyle name="Normal 3 60 2 2 2 2" xfId="29378" xr:uid="{10D5E228-F91D-4B08-9488-C9DD6D7E539E}"/>
    <cellStyle name="Normal 3 60 2 2 2 2 2" xfId="29379" xr:uid="{F85C1B1F-EDD1-4879-885E-000BA2D61D30}"/>
    <cellStyle name="Normal 3 60 2 2 2 3" xfId="29380" xr:uid="{A90A10B9-3B68-484D-B196-40483238B8A5}"/>
    <cellStyle name="Normal 3 60 2 2 3" xfId="29381" xr:uid="{071E5B5E-B1E7-4E7E-88C5-9DACC02D3494}"/>
    <cellStyle name="Normal 3 60 2 2 3 2" xfId="29382" xr:uid="{6B21AA29-83B1-4825-AC1C-82470749043F}"/>
    <cellStyle name="Normal 3 60 2 2 3 2 2" xfId="29383" xr:uid="{3BF294AA-8ADA-4478-858D-9099A392C284}"/>
    <cellStyle name="Normal 3 60 2 2 3 3" xfId="29384" xr:uid="{F6E92435-53FB-48E4-8088-384A562C8C90}"/>
    <cellStyle name="Normal 3 60 2 2 4" xfId="29385" xr:uid="{28128013-40C6-4F59-A96F-D13143892540}"/>
    <cellStyle name="Normal 3 60 2 2 4 2" xfId="29386" xr:uid="{372FC35A-7705-4A73-AA29-6EDB042C182C}"/>
    <cellStyle name="Normal 3 60 2 2 5" xfId="29387" xr:uid="{7383C1C5-1EBD-436F-A84C-5A2D42E31F4F}"/>
    <cellStyle name="Normal 3 60 2 3" xfId="29388" xr:uid="{0E67BA58-E8E2-4200-95A9-9827A2459CFA}"/>
    <cellStyle name="Normal 3 60 2 3 2" xfId="29389" xr:uid="{74B4D267-7F96-4388-96DF-E9DDDD6A7559}"/>
    <cellStyle name="Normal 3 60 2 3 2 2" xfId="29390" xr:uid="{AC19A9B6-D97E-4D39-AB03-84F0BA5D2525}"/>
    <cellStyle name="Normal 3 60 2 3 2 2 2" xfId="29391" xr:uid="{9A06301E-FE14-4BE6-856E-5CE8D423963B}"/>
    <cellStyle name="Normal 3 60 2 3 2 3" xfId="29392" xr:uid="{B39881E9-E82E-48F1-A758-65D74B8670B0}"/>
    <cellStyle name="Normal 3 60 2 3 3" xfId="29393" xr:uid="{5652EBAB-64C1-4A7D-8BAD-BFA95A02B3F3}"/>
    <cellStyle name="Normal 3 60 2 3 3 2" xfId="29394" xr:uid="{CE818D1E-DCB8-4803-8E74-FF3E3789779C}"/>
    <cellStyle name="Normal 3 60 2 3 3 2 2" xfId="29395" xr:uid="{3682528C-FF18-4A41-BD84-6454F6D540BD}"/>
    <cellStyle name="Normal 3 60 2 3 3 3" xfId="29396" xr:uid="{E5D37A12-0896-4C9B-8C4E-BD12DB8C3C6F}"/>
    <cellStyle name="Normal 3 60 2 3 4" xfId="29397" xr:uid="{DE345C91-E7FD-4F63-AE80-FED92922DD34}"/>
    <cellStyle name="Normal 3 60 2 3 4 2" xfId="29398" xr:uid="{B7B056AE-B084-490E-9A70-14B93D26DFF7}"/>
    <cellStyle name="Normal 3 60 2 3 5" xfId="29399" xr:uid="{2A44DC49-1FB1-43E5-A306-AB74B101903C}"/>
    <cellStyle name="Normal 3 60 2 4" xfId="29400" xr:uid="{6A77E70F-BF9D-4E9B-9814-7C6B59AE62D9}"/>
    <cellStyle name="Normal 3 60 2 4 2" xfId="29401" xr:uid="{FC7E4BB6-9EF6-4220-852B-7193B9C5D504}"/>
    <cellStyle name="Normal 3 60 2 4 2 2" xfId="29402" xr:uid="{279847EC-0275-45A6-B959-60774808E25B}"/>
    <cellStyle name="Normal 3 60 2 4 2 2 2" xfId="29403" xr:uid="{8C4C2B6D-8216-4C90-B392-2999E34CF805}"/>
    <cellStyle name="Normal 3 60 2 4 2 3" xfId="29404" xr:uid="{78CC6CA9-0F58-4453-B46D-F85FF04F2EC2}"/>
    <cellStyle name="Normal 3 60 2 4 3" xfId="29405" xr:uid="{5A2A5314-4EF6-4A8A-B1C8-EAE6B559EE87}"/>
    <cellStyle name="Normal 3 60 2 4 3 2" xfId="29406" xr:uid="{8BE6C0C0-282C-4092-AA50-BC681E556B8A}"/>
    <cellStyle name="Normal 3 60 2 4 3 2 2" xfId="29407" xr:uid="{74E0956E-310E-4C67-9F09-0E8D0282B30D}"/>
    <cellStyle name="Normal 3 60 2 4 3 3" xfId="29408" xr:uid="{9648084A-B9F1-41D8-9E17-41B522B69A51}"/>
    <cellStyle name="Normal 3 60 2 4 4" xfId="29409" xr:uid="{86273305-46A3-4D31-9225-49A7D3541F5D}"/>
    <cellStyle name="Normal 3 60 2 4 4 2" xfId="29410" xr:uid="{F5E11A06-5449-40B8-B359-5C9FED9189E7}"/>
    <cellStyle name="Normal 3 60 2 4 5" xfId="29411" xr:uid="{434D4084-EC7C-4C94-824C-BD473C2446B0}"/>
    <cellStyle name="Normal 3 60 2 5" xfId="29412" xr:uid="{611AFBE2-C4ED-4C3F-9AA7-76948EEEF163}"/>
    <cellStyle name="Normal 3 60 2 5 2" xfId="29413" xr:uid="{7DCB8644-5369-47B8-B5EE-C65DC3D974F1}"/>
    <cellStyle name="Normal 3 60 2 5 2 2" xfId="29414" xr:uid="{FFC67F92-E37C-44BE-B048-791F92672CDD}"/>
    <cellStyle name="Normal 3 60 2 5 3" xfId="29415" xr:uid="{99C485EE-460A-4208-8EB5-E9072E6A5A7D}"/>
    <cellStyle name="Normal 3 60 2 6" xfId="29416" xr:uid="{D3DB2435-713C-4434-8621-3A13E69F4F70}"/>
    <cellStyle name="Normal 3 60 2 6 2" xfId="29417" xr:uid="{A6132B00-72AC-4B6B-AB13-FD6D0C24C4E2}"/>
    <cellStyle name="Normal 3 60 2 6 2 2" xfId="29418" xr:uid="{43C6C09C-6173-4AB7-811A-13C905003C8F}"/>
    <cellStyle name="Normal 3 60 2 6 3" xfId="29419" xr:uid="{C804B39D-3F1B-41F9-BADA-D28BF09EFADA}"/>
    <cellStyle name="Normal 3 60 2 7" xfId="29420" xr:uid="{B44395A5-D578-423B-BFE8-7A8E7D6765C4}"/>
    <cellStyle name="Normal 3 60 2 7 2" xfId="29421" xr:uid="{5B55023F-C35E-4141-B615-0D378F0192DC}"/>
    <cellStyle name="Normal 3 60 2 8" xfId="29422" xr:uid="{42781555-B0B3-436E-B2F8-CA68B25176C6}"/>
    <cellStyle name="Normal 3 60 2_15NS" xfId="29423" xr:uid="{36545A1C-453D-4E7D-8C88-10E0340455E8}"/>
    <cellStyle name="Normal 3 60 3" xfId="29424" xr:uid="{EC56DBDC-BCDF-45AD-8BE3-B1164EBDDB50}"/>
    <cellStyle name="Normal 3 60 3 2" xfId="29425" xr:uid="{600AE2C5-2C67-4A58-A281-2871BBF61FA3}"/>
    <cellStyle name="Normal 3 60 3 2 2" xfId="29426" xr:uid="{3ADF65C0-1953-4205-993E-EF387D74B31E}"/>
    <cellStyle name="Normal 3 60 3 2 2 2" xfId="29427" xr:uid="{0ACF7070-530A-455C-8A64-28AFED337639}"/>
    <cellStyle name="Normal 3 60 3 2 3" xfId="29428" xr:uid="{E0D61B8F-F94C-4D8E-B308-31B30873572B}"/>
    <cellStyle name="Normal 3 60 3 3" xfId="29429" xr:uid="{C6C88554-7077-474E-B7BD-13820D773E31}"/>
    <cellStyle name="Normal 3 60 3 3 2" xfId="29430" xr:uid="{9B458673-FC87-4CFB-933B-DF5FF045E6B1}"/>
    <cellStyle name="Normal 3 60 3 3 2 2" xfId="29431" xr:uid="{11D4CD57-DFEC-42D1-9641-306BC9701C23}"/>
    <cellStyle name="Normal 3 60 3 3 3" xfId="29432" xr:uid="{654140EF-FF01-47D6-8C87-579021A78B45}"/>
    <cellStyle name="Normal 3 60 3 4" xfId="29433" xr:uid="{FB7DFBCB-3D03-4FDF-9D87-EEE084A06995}"/>
    <cellStyle name="Normal 3 60 3 4 2" xfId="29434" xr:uid="{0210CAB4-A239-4910-AF7E-790835EE27F5}"/>
    <cellStyle name="Normal 3 60 3 5" xfId="29435" xr:uid="{DA95FEC7-F2E9-4094-8E53-22B5A998B04B}"/>
    <cellStyle name="Normal 3 60 4" xfId="29436" xr:uid="{DE1DE24A-E11C-47F7-80B0-C5C5F0220971}"/>
    <cellStyle name="Normal 3 60 4 2" xfId="29437" xr:uid="{A333E372-CAE9-43B3-9411-A4CC02B8B7D8}"/>
    <cellStyle name="Normal 3 60 4 2 2" xfId="29438" xr:uid="{79755964-E921-47D0-A0FE-46F916A20E4B}"/>
    <cellStyle name="Normal 3 60 4 2 2 2" xfId="29439" xr:uid="{603F3B6D-4C05-4F53-A29E-2411951B43D2}"/>
    <cellStyle name="Normal 3 60 4 2 3" xfId="29440" xr:uid="{94FDF799-88D5-4DDE-978E-6EF06885EEDC}"/>
    <cellStyle name="Normal 3 60 4 3" xfId="29441" xr:uid="{8441764D-3117-490E-BECD-BEE119A5958C}"/>
    <cellStyle name="Normal 3 60 4 3 2" xfId="29442" xr:uid="{ADACFF81-22B2-4BE5-8B4A-C2A04F0F4362}"/>
    <cellStyle name="Normal 3 60 4 3 2 2" xfId="29443" xr:uid="{10A6C21A-3635-425F-8B20-9BA55A578CB7}"/>
    <cellStyle name="Normal 3 60 4 3 3" xfId="29444" xr:uid="{6A1BBEB9-6D02-4333-B145-0DC5F66F4799}"/>
    <cellStyle name="Normal 3 60 4 4" xfId="29445" xr:uid="{4F913DDE-819A-4277-BD7F-74DA5A610556}"/>
    <cellStyle name="Normal 3 60 4 4 2" xfId="29446" xr:uid="{06623A44-9B45-4D02-B594-7D72AAB182A5}"/>
    <cellStyle name="Normal 3 60 4 5" xfId="29447" xr:uid="{22F532E3-8751-48FA-B8C6-085467BB4C79}"/>
    <cellStyle name="Normal 3 60 5" xfId="29448" xr:uid="{18A91FC4-96E9-42C2-B93C-3AC1CEA20473}"/>
    <cellStyle name="Normal 3 60 5 2" xfId="29449" xr:uid="{53598BD5-E154-4663-ABC4-6CA1066585D2}"/>
    <cellStyle name="Normal 3 60 5 2 2" xfId="29450" xr:uid="{21DF5B02-A3B7-4E28-AA9F-B9FFB3E69F03}"/>
    <cellStyle name="Normal 3 60 5 2 2 2" xfId="29451" xr:uid="{07136161-0E86-403D-8130-E02D6F2AA703}"/>
    <cellStyle name="Normal 3 60 5 2 3" xfId="29452" xr:uid="{324926BD-72BA-4498-B0AB-D81679E61B85}"/>
    <cellStyle name="Normal 3 60 5 3" xfId="29453" xr:uid="{4A6ACEAD-6AD5-42EC-8EFC-0DFB9F2B1F20}"/>
    <cellStyle name="Normal 3 60 5 3 2" xfId="29454" xr:uid="{E1E971E6-C2F5-4896-A85B-A2640A9A6776}"/>
    <cellStyle name="Normal 3 60 5 3 2 2" xfId="29455" xr:uid="{88D217C2-473A-4492-9C39-59446A519A75}"/>
    <cellStyle name="Normal 3 60 5 3 3" xfId="29456" xr:uid="{5169494F-EEB6-437A-9B02-77B4CD5A02C1}"/>
    <cellStyle name="Normal 3 60 5 4" xfId="29457" xr:uid="{36F7D3B7-6800-4444-AB4C-6BA2EB3E9F09}"/>
    <cellStyle name="Normal 3 60 5 4 2" xfId="29458" xr:uid="{E399145F-3473-4814-9A0C-C4C25EBBB216}"/>
    <cellStyle name="Normal 3 60 5 5" xfId="29459" xr:uid="{2FF7B415-B7DE-4A1E-A82C-89EE25A6739C}"/>
    <cellStyle name="Normal 3 60 6" xfId="29460" xr:uid="{C3A0FC9F-90C7-42B7-830C-CB86A5A8780B}"/>
    <cellStyle name="Normal 3 60 6 2" xfId="29461" xr:uid="{F01CE66E-8AD5-481B-BBB0-9F5A10927257}"/>
    <cellStyle name="Normal 3 60 6 2 2" xfId="29462" xr:uid="{A42A7EBC-F28E-4B6E-91B3-243D3DD57F59}"/>
    <cellStyle name="Normal 3 60 6 3" xfId="29463" xr:uid="{C4F0E69C-3C1C-4E51-B522-6DEC29B433A0}"/>
    <cellStyle name="Normal 3 60 7" xfId="29464" xr:uid="{192A5506-B28A-48F4-8CC5-B200827182A6}"/>
    <cellStyle name="Normal 3 60 7 2" xfId="29465" xr:uid="{6AA4E82B-8904-43AB-AEA7-D789DC807819}"/>
    <cellStyle name="Normal 3 60 7 2 2" xfId="29466" xr:uid="{6609E070-1C18-443E-9D2D-54FD4130739B}"/>
    <cellStyle name="Normal 3 60 7 3" xfId="29467" xr:uid="{53BE1FB3-921E-4955-910C-2D2711496432}"/>
    <cellStyle name="Normal 3 60 8" xfId="29468" xr:uid="{21D1B2BD-0CE8-499C-94C8-2CEE3B762BFD}"/>
    <cellStyle name="Normal 3 60 8 2" xfId="29469" xr:uid="{DFDECF9E-727E-45A5-AC51-FD9CDB92E3EE}"/>
    <cellStyle name="Normal 3 60 9" xfId="29470" xr:uid="{33927212-FEB3-4E27-AC4E-338A91359AA0}"/>
    <cellStyle name="Normal 3 60_05DS" xfId="29471" xr:uid="{AF345A8C-4EAE-435A-98B4-47581CE8F8A5}"/>
    <cellStyle name="Normal 3 61" xfId="29472" xr:uid="{703048D3-7035-4F24-B932-E07E2A3ADE43}"/>
    <cellStyle name="Normal 3 61 2" xfId="29473" xr:uid="{0C6DBE31-2785-49D6-8839-6D00DBC4F5F7}"/>
    <cellStyle name="Normal 3 61 2 2" xfId="29474" xr:uid="{B355A630-E987-4635-A926-80780C3D762F}"/>
    <cellStyle name="Normal 3 61 2 2 2" xfId="29475" xr:uid="{D9183E17-A980-48F2-84FA-40CC56F9B311}"/>
    <cellStyle name="Normal 3 61 2 2 2 2" xfId="29476" xr:uid="{2A9B42CF-3582-4AB3-AAE0-EDA44A9ECEC9}"/>
    <cellStyle name="Normal 3 61 2 2 2 2 2" xfId="29477" xr:uid="{274BA1BE-5AF9-4D5E-BC39-53408A399ECA}"/>
    <cellStyle name="Normal 3 61 2 2 2 3" xfId="29478" xr:uid="{3764E33F-AEED-4A08-B611-DEBD84C8FC3F}"/>
    <cellStyle name="Normal 3 61 2 2 3" xfId="29479" xr:uid="{571CB942-3F88-4F7E-A0FB-4C03733B603D}"/>
    <cellStyle name="Normal 3 61 2 2 3 2" xfId="29480" xr:uid="{89BFD841-6B5C-48B7-9310-39980ABC5074}"/>
    <cellStyle name="Normal 3 61 2 2 3 2 2" xfId="29481" xr:uid="{53C4853A-A0B4-4952-8639-810B73B921C0}"/>
    <cellStyle name="Normal 3 61 2 2 3 3" xfId="29482" xr:uid="{A1D5C583-D37B-432E-AD53-7A8E2D636B40}"/>
    <cellStyle name="Normal 3 61 2 2 4" xfId="29483" xr:uid="{71E4D5B0-F2C7-45FD-876F-3F4A9B473BE2}"/>
    <cellStyle name="Normal 3 61 2 2 4 2" xfId="29484" xr:uid="{D38ADBE5-FE8B-4007-8B39-93BBF07B25BE}"/>
    <cellStyle name="Normal 3 61 2 2 5" xfId="29485" xr:uid="{E7C415EF-F7CD-4F9B-9326-AA77FEAA1561}"/>
    <cellStyle name="Normal 3 61 2 3" xfId="29486" xr:uid="{1342CEE5-1CBA-475D-A84F-64739713457E}"/>
    <cellStyle name="Normal 3 61 2 3 2" xfId="29487" xr:uid="{C839CEDA-2C47-4AEC-9281-49DCE41E90B2}"/>
    <cellStyle name="Normal 3 61 2 3 2 2" xfId="29488" xr:uid="{293512F4-C7E9-4772-9BA3-7FC55E262501}"/>
    <cellStyle name="Normal 3 61 2 3 2 2 2" xfId="29489" xr:uid="{7307BF1C-DA88-4C8E-A635-18A119F7155A}"/>
    <cellStyle name="Normal 3 61 2 3 2 3" xfId="29490" xr:uid="{9CE54C7D-309B-49E5-98B7-519F8ED014D1}"/>
    <cellStyle name="Normal 3 61 2 3 3" xfId="29491" xr:uid="{C53BE795-E71C-4460-B206-703954EE8FED}"/>
    <cellStyle name="Normal 3 61 2 3 3 2" xfId="29492" xr:uid="{401A54EE-2569-4697-A9CD-AEA92FF77A92}"/>
    <cellStyle name="Normal 3 61 2 3 3 2 2" xfId="29493" xr:uid="{B12583DC-FEB7-4C60-B127-966EDE22FADF}"/>
    <cellStyle name="Normal 3 61 2 3 3 3" xfId="29494" xr:uid="{14450370-5716-4F4F-A956-B04FCB0A2265}"/>
    <cellStyle name="Normal 3 61 2 3 4" xfId="29495" xr:uid="{D59BCC0F-6C16-47A2-8686-136EE7266356}"/>
    <cellStyle name="Normal 3 61 2 3 4 2" xfId="29496" xr:uid="{77BAE6C9-D973-4CBE-BB94-3282977EACE2}"/>
    <cellStyle name="Normal 3 61 2 3 5" xfId="29497" xr:uid="{21EE4CB0-8DAD-490C-9908-A252F12A0090}"/>
    <cellStyle name="Normal 3 61 2 4" xfId="29498" xr:uid="{C7C0491D-7123-4595-A4D4-B1D647355E70}"/>
    <cellStyle name="Normal 3 61 2 4 2" xfId="29499" xr:uid="{5BE867F2-8C0C-4EA7-BE88-AEEFF73F8A77}"/>
    <cellStyle name="Normal 3 61 2 4 2 2" xfId="29500" xr:uid="{B131AAB4-89F2-433B-B33F-2E35473F5EE0}"/>
    <cellStyle name="Normal 3 61 2 4 2 2 2" xfId="29501" xr:uid="{9C9D0009-8B75-4FDC-A2BD-1E895CF93C41}"/>
    <cellStyle name="Normal 3 61 2 4 2 3" xfId="29502" xr:uid="{70A2265B-9C75-4685-8C16-3A2D40D4BD61}"/>
    <cellStyle name="Normal 3 61 2 4 3" xfId="29503" xr:uid="{1B44D600-4C8C-4648-9344-4ABC80DFB6B9}"/>
    <cellStyle name="Normal 3 61 2 4 3 2" xfId="29504" xr:uid="{E09A3BD8-13E8-4249-9EB9-DFCD51B77DAE}"/>
    <cellStyle name="Normal 3 61 2 4 3 2 2" xfId="29505" xr:uid="{A401F4F4-D273-4F53-AD29-D7F427DB2284}"/>
    <cellStyle name="Normal 3 61 2 4 3 3" xfId="29506" xr:uid="{C559E482-6F00-4877-B269-C87DA65C060C}"/>
    <cellStyle name="Normal 3 61 2 4 4" xfId="29507" xr:uid="{D991099C-1DD6-4B10-BFD8-1F7D1E46728A}"/>
    <cellStyle name="Normal 3 61 2 4 4 2" xfId="29508" xr:uid="{38A9F8DA-D554-45A1-9FF2-9601CD74E409}"/>
    <cellStyle name="Normal 3 61 2 4 5" xfId="29509" xr:uid="{73F98275-A86C-4A6D-994B-2F9E5833CCB0}"/>
    <cellStyle name="Normal 3 61 2 5" xfId="29510" xr:uid="{BF1D13AB-3EB3-4428-8E30-50D0998245E0}"/>
    <cellStyle name="Normal 3 61 2 5 2" xfId="29511" xr:uid="{3D50AB7D-4935-4A85-B000-0F909950860C}"/>
    <cellStyle name="Normal 3 61 2 5 2 2" xfId="29512" xr:uid="{6E47B852-536E-4D29-9CD6-E9A792135BE3}"/>
    <cellStyle name="Normal 3 61 2 5 3" xfId="29513" xr:uid="{5887B8D9-87BE-4720-A529-F3914526A978}"/>
    <cellStyle name="Normal 3 61 2 6" xfId="29514" xr:uid="{3FEB169C-8DB1-424A-BEC1-BE2A8C34CDF9}"/>
    <cellStyle name="Normal 3 61 2 6 2" xfId="29515" xr:uid="{BF4E993E-5720-447A-9C84-AA95C8D7EAF7}"/>
    <cellStyle name="Normal 3 61 2 6 2 2" xfId="29516" xr:uid="{544D36F8-DC12-41E8-BBD5-2DE8E3617F78}"/>
    <cellStyle name="Normal 3 61 2 6 3" xfId="29517" xr:uid="{013B917F-165D-4911-A627-F9CA942D7A26}"/>
    <cellStyle name="Normal 3 61 2 7" xfId="29518" xr:uid="{1E9A713B-8F9B-47B0-9B16-E8B4C88D1CF2}"/>
    <cellStyle name="Normal 3 61 2 7 2" xfId="29519" xr:uid="{CA24E82E-FCEB-43AF-A74A-99BBEACBBBD3}"/>
    <cellStyle name="Normal 3 61 2 8" xfId="29520" xr:uid="{04BD621B-FD03-4232-9DC1-BB25E103FB7C}"/>
    <cellStyle name="Normal 3 61 2_15NS" xfId="29521" xr:uid="{6F2F5C71-041F-4FA8-994A-75D68CE25ABF}"/>
    <cellStyle name="Normal 3 61 3" xfId="29522" xr:uid="{744321A9-2E30-4C9E-A81B-BDE378F7AF8E}"/>
    <cellStyle name="Normal 3 61 3 2" xfId="29523" xr:uid="{E3086D44-ABE1-42D3-9515-733E4BBB453B}"/>
    <cellStyle name="Normal 3 61 3 2 2" xfId="29524" xr:uid="{C2282B61-6E59-48BD-B652-903058946D51}"/>
    <cellStyle name="Normal 3 61 3 2 2 2" xfId="29525" xr:uid="{851E4456-797F-46B0-9EFD-E514762E4AC0}"/>
    <cellStyle name="Normal 3 61 3 2 3" xfId="29526" xr:uid="{14A9230D-3445-4E19-80CE-8348A64603C3}"/>
    <cellStyle name="Normal 3 61 3 3" xfId="29527" xr:uid="{6750F861-5F72-48EF-980A-30879E6F4996}"/>
    <cellStyle name="Normal 3 61 3 3 2" xfId="29528" xr:uid="{3BFB6F53-B521-4441-B7F0-B13238755C03}"/>
    <cellStyle name="Normal 3 61 3 3 2 2" xfId="29529" xr:uid="{AA025DC4-7198-4A6D-A24E-38D238579368}"/>
    <cellStyle name="Normal 3 61 3 3 3" xfId="29530" xr:uid="{6BDDFEC0-28BB-44C8-AB38-C629C6A539B4}"/>
    <cellStyle name="Normal 3 61 3 4" xfId="29531" xr:uid="{4913BEFA-6AE5-4C05-8D05-C66913DFB019}"/>
    <cellStyle name="Normal 3 61 3 4 2" xfId="29532" xr:uid="{9FECD276-FE0F-44EB-BDEF-288F05BB4395}"/>
    <cellStyle name="Normal 3 61 3 5" xfId="29533" xr:uid="{678F2DB9-FB07-4279-91D3-548F429217F4}"/>
    <cellStyle name="Normal 3 61 4" xfId="29534" xr:uid="{54E4DDAE-7305-4B9A-AADE-59FEAFAAA722}"/>
    <cellStyle name="Normal 3 61 4 2" xfId="29535" xr:uid="{C8E55E0E-B73D-4CE2-9312-887B4537D8BD}"/>
    <cellStyle name="Normal 3 61 4 2 2" xfId="29536" xr:uid="{66023757-6634-4AD7-8FC4-EF9EAB1BF651}"/>
    <cellStyle name="Normal 3 61 4 2 2 2" xfId="29537" xr:uid="{E44F359A-5380-4C74-A0F5-206501060FF6}"/>
    <cellStyle name="Normal 3 61 4 2 3" xfId="29538" xr:uid="{F57470DC-986F-4E9B-911F-11EC4CD35768}"/>
    <cellStyle name="Normal 3 61 4 3" xfId="29539" xr:uid="{04FAFD5E-1249-4563-8A12-1E925443148D}"/>
    <cellStyle name="Normal 3 61 4 3 2" xfId="29540" xr:uid="{34E9BD6E-41B7-4EDC-B0A5-2ED1E1B0044E}"/>
    <cellStyle name="Normal 3 61 4 3 2 2" xfId="29541" xr:uid="{8EABC22F-242D-43A0-82CE-59AB7874D72E}"/>
    <cellStyle name="Normal 3 61 4 3 3" xfId="29542" xr:uid="{8905CA1C-19A5-4676-959E-A99C1C269485}"/>
    <cellStyle name="Normal 3 61 4 4" xfId="29543" xr:uid="{08552FF9-94FA-4F20-8C4C-2502841326C4}"/>
    <cellStyle name="Normal 3 61 4 4 2" xfId="29544" xr:uid="{D565E85B-2403-4C59-AC07-2B6CF14A0CD0}"/>
    <cellStyle name="Normal 3 61 4 5" xfId="29545" xr:uid="{166B0449-FA1B-4A98-A09F-E557FEF36BE0}"/>
    <cellStyle name="Normal 3 61 5" xfId="29546" xr:uid="{EB920EB3-4507-44F4-BC2E-DE513CFE4C7C}"/>
    <cellStyle name="Normal 3 61 5 2" xfId="29547" xr:uid="{B94376AD-2EB3-4792-B6AA-ED803929F29A}"/>
    <cellStyle name="Normal 3 61 5 2 2" xfId="29548" xr:uid="{517EFEAE-D6F0-41F8-BC4A-306F1D2C8AB5}"/>
    <cellStyle name="Normal 3 61 5 2 2 2" xfId="29549" xr:uid="{0E6FAE65-1309-4275-BB71-EA7CAF170AFD}"/>
    <cellStyle name="Normal 3 61 5 2 3" xfId="29550" xr:uid="{C2A2077F-5E11-4E87-A357-52E67B6D1792}"/>
    <cellStyle name="Normal 3 61 5 3" xfId="29551" xr:uid="{AA635DFD-3D7C-44C9-BD45-426FDFBA501D}"/>
    <cellStyle name="Normal 3 61 5 3 2" xfId="29552" xr:uid="{DADF5CB9-CCDE-420E-AB48-E005E95CE0A6}"/>
    <cellStyle name="Normal 3 61 5 3 2 2" xfId="29553" xr:uid="{452744CB-67EF-4D58-A67D-14BC2048CEAF}"/>
    <cellStyle name="Normal 3 61 5 3 3" xfId="29554" xr:uid="{EDCAC3BE-196C-4240-B0DC-7228E24A5D63}"/>
    <cellStyle name="Normal 3 61 5 4" xfId="29555" xr:uid="{FB509C5A-5538-4DCE-8F9F-CCA6CA29918B}"/>
    <cellStyle name="Normal 3 61 5 4 2" xfId="29556" xr:uid="{2533D6E9-A04A-4497-9E52-55412CD54750}"/>
    <cellStyle name="Normal 3 61 5 5" xfId="29557" xr:uid="{D32A0D9A-C329-4266-B359-2FBE5B247FB0}"/>
    <cellStyle name="Normal 3 61 6" xfId="29558" xr:uid="{3998A224-801D-4B58-AFED-D4C7C79F7929}"/>
    <cellStyle name="Normal 3 61 6 2" xfId="29559" xr:uid="{141A2E67-4BA4-47F8-99FB-A04063E640B7}"/>
    <cellStyle name="Normal 3 61 6 2 2" xfId="29560" xr:uid="{8D3F94CD-AA52-4D4F-9382-82456D93C242}"/>
    <cellStyle name="Normal 3 61 6 3" xfId="29561" xr:uid="{37C140C5-0FBA-402C-8EFA-8EC61E2E05D9}"/>
    <cellStyle name="Normal 3 61 7" xfId="29562" xr:uid="{32BE9ABC-9AEC-4D22-BDEC-08835AE1E0DC}"/>
    <cellStyle name="Normal 3 61 7 2" xfId="29563" xr:uid="{65F84B55-EF6C-40AB-97D4-E3541DA750B7}"/>
    <cellStyle name="Normal 3 61 7 2 2" xfId="29564" xr:uid="{6713ACE3-AEF8-4C6B-9CD1-F8369FFD3DBD}"/>
    <cellStyle name="Normal 3 61 7 3" xfId="29565" xr:uid="{BF80FE70-E224-485F-B070-E0D41FCA639F}"/>
    <cellStyle name="Normal 3 61 8" xfId="29566" xr:uid="{E4CE9F02-4C56-4D75-9606-0E5C2A7AE724}"/>
    <cellStyle name="Normal 3 61 8 2" xfId="29567" xr:uid="{A2C484CA-450A-4F53-AA20-701BB2B51257}"/>
    <cellStyle name="Normal 3 61 9" xfId="29568" xr:uid="{6DD75D70-34D2-45A7-ADDF-AC1540806086}"/>
    <cellStyle name="Normal 3 61_05DS" xfId="29569" xr:uid="{A5A75B05-765E-4899-9082-9916A4679382}"/>
    <cellStyle name="Normal 3 62" xfId="29570" xr:uid="{9460274F-3014-4B5B-8AA4-14DE814CD280}"/>
    <cellStyle name="Normal 3 62 2" xfId="29571" xr:uid="{2AA94B4E-E69C-43AB-8297-00C8F00C85BD}"/>
    <cellStyle name="Normal 3 62 2 2" xfId="29572" xr:uid="{A5645AA9-95D4-438E-A1C8-846CD82926BA}"/>
    <cellStyle name="Normal 3 62 2 2 2" xfId="29573" xr:uid="{0E511760-0DE7-4691-973B-F6FEACAEA408}"/>
    <cellStyle name="Normal 3 62 2 2 2 2" xfId="29574" xr:uid="{DAD34BC8-19E6-42FD-97EE-6F7E6FBFEB7E}"/>
    <cellStyle name="Normal 3 62 2 2 2 2 2" xfId="29575" xr:uid="{82C6463E-19B2-42D7-8D11-208C15D0043C}"/>
    <cellStyle name="Normal 3 62 2 2 2 3" xfId="29576" xr:uid="{60241C24-4298-4575-9784-37800E0FD774}"/>
    <cellStyle name="Normal 3 62 2 2 3" xfId="29577" xr:uid="{BA26D14D-2342-4F79-BC4E-A4AD17E7F22E}"/>
    <cellStyle name="Normal 3 62 2 2 3 2" xfId="29578" xr:uid="{3A63E107-DB5D-4DA0-9290-CBD6F3416D5A}"/>
    <cellStyle name="Normal 3 62 2 2 3 2 2" xfId="29579" xr:uid="{1CB48EAC-38DA-49AC-BD6D-28B9F702F6C4}"/>
    <cellStyle name="Normal 3 62 2 2 3 3" xfId="29580" xr:uid="{07E552A3-20D5-49A3-93E9-6610E66C4055}"/>
    <cellStyle name="Normal 3 62 2 2 4" xfId="29581" xr:uid="{867F547A-E527-4511-9EB7-0EE46D23DFA1}"/>
    <cellStyle name="Normal 3 62 2 2 4 2" xfId="29582" xr:uid="{E658E2DC-2507-4BFA-8219-C391FF8AE540}"/>
    <cellStyle name="Normal 3 62 2 2 5" xfId="29583" xr:uid="{6D11EE05-C72F-4118-BF4A-C2C0819621C5}"/>
    <cellStyle name="Normal 3 62 2 3" xfId="29584" xr:uid="{36325209-C43C-4998-AFF9-C36BD277A021}"/>
    <cellStyle name="Normal 3 62 2 3 2" xfId="29585" xr:uid="{BC47896E-6432-45FE-A8ED-F836A80F22BB}"/>
    <cellStyle name="Normal 3 62 2 3 2 2" xfId="29586" xr:uid="{CA7802B8-5C4A-4550-B54F-78C2FB3C604F}"/>
    <cellStyle name="Normal 3 62 2 3 2 2 2" xfId="29587" xr:uid="{21A9C1A9-C6E3-4077-A8E3-913116DAEEF4}"/>
    <cellStyle name="Normal 3 62 2 3 2 3" xfId="29588" xr:uid="{AA1623C8-CD5D-4307-804D-2F30AA236161}"/>
    <cellStyle name="Normal 3 62 2 3 3" xfId="29589" xr:uid="{BF72FFEA-54DA-4992-BBDB-D7A6BABE6195}"/>
    <cellStyle name="Normal 3 62 2 3 3 2" xfId="29590" xr:uid="{BFE02706-53C7-4875-9BC5-6629D8506C44}"/>
    <cellStyle name="Normal 3 62 2 3 3 2 2" xfId="29591" xr:uid="{CF7BEA0F-9BBF-42C4-ADDA-EEDFA685F425}"/>
    <cellStyle name="Normal 3 62 2 3 3 3" xfId="29592" xr:uid="{F7CEFA9A-5EA1-4608-8305-1128B1666B55}"/>
    <cellStyle name="Normal 3 62 2 3 4" xfId="29593" xr:uid="{E7928F5F-152D-495F-B284-72B8A05BBCC9}"/>
    <cellStyle name="Normal 3 62 2 3 4 2" xfId="29594" xr:uid="{C39B136E-5881-4E8F-A7F3-58102481F045}"/>
    <cellStyle name="Normal 3 62 2 3 5" xfId="29595" xr:uid="{ADF273CB-AEC3-4154-86DC-C99E34164FB8}"/>
    <cellStyle name="Normal 3 62 2 4" xfId="29596" xr:uid="{56542FE7-8EF5-4EFE-BAB9-D339205E4EFB}"/>
    <cellStyle name="Normal 3 62 2 4 2" xfId="29597" xr:uid="{A6F4602F-772C-4191-96B2-CCCD404B2A72}"/>
    <cellStyle name="Normal 3 62 2 4 2 2" xfId="29598" xr:uid="{7194B3DC-00B9-42F1-BAF1-A903E9C1BE0E}"/>
    <cellStyle name="Normal 3 62 2 4 2 2 2" xfId="29599" xr:uid="{6E632F01-79A6-4511-9882-4494B88281B2}"/>
    <cellStyle name="Normal 3 62 2 4 2 3" xfId="29600" xr:uid="{812FBC91-E95B-4966-9CAF-B216A9345105}"/>
    <cellStyle name="Normal 3 62 2 4 3" xfId="29601" xr:uid="{D1648E91-1729-43FC-969C-A40458A932EC}"/>
    <cellStyle name="Normal 3 62 2 4 3 2" xfId="29602" xr:uid="{3CA9DCE0-99BD-4713-B628-A5D75BF614AD}"/>
    <cellStyle name="Normal 3 62 2 4 3 2 2" xfId="29603" xr:uid="{AA087A25-1830-4B2D-B40E-FFFBBD802969}"/>
    <cellStyle name="Normal 3 62 2 4 3 3" xfId="29604" xr:uid="{EA8AD781-6005-4222-9888-0B6AA4473E6C}"/>
    <cellStyle name="Normal 3 62 2 4 4" xfId="29605" xr:uid="{AD538EDB-B27A-47BC-8FBF-C46CF6529A57}"/>
    <cellStyle name="Normal 3 62 2 4 4 2" xfId="29606" xr:uid="{0DABE371-B463-4AD3-8401-0D71648C4D98}"/>
    <cellStyle name="Normal 3 62 2 4 5" xfId="29607" xr:uid="{9C79C4C0-63A4-4694-9B49-A49F6FE055D2}"/>
    <cellStyle name="Normal 3 62 2 5" xfId="29608" xr:uid="{C4738426-458B-48F2-8FD3-65257B7B5A81}"/>
    <cellStyle name="Normal 3 62 2 5 2" xfId="29609" xr:uid="{574B749C-B39A-46DA-903D-DF8149A86408}"/>
    <cellStyle name="Normal 3 62 2 5 2 2" xfId="29610" xr:uid="{0C4C8258-0349-422C-A391-F8066A229C11}"/>
    <cellStyle name="Normal 3 62 2 5 3" xfId="29611" xr:uid="{DC22368C-5B00-4DC3-AAE4-1691EB3B35DD}"/>
    <cellStyle name="Normal 3 62 2 6" xfId="29612" xr:uid="{D4DFF447-A010-4CD2-8586-8D68F3E16421}"/>
    <cellStyle name="Normal 3 62 2 6 2" xfId="29613" xr:uid="{A78A2D1A-DBB2-4D00-82FC-FBD71173DC74}"/>
    <cellStyle name="Normal 3 62 2 6 2 2" xfId="29614" xr:uid="{D5FE2343-8D56-4E63-91B4-E389A2323D13}"/>
    <cellStyle name="Normal 3 62 2 6 3" xfId="29615" xr:uid="{A388C183-2139-4644-B795-A51E85D812D4}"/>
    <cellStyle name="Normal 3 62 2 7" xfId="29616" xr:uid="{35FF1413-15EC-4FB6-93D8-721AF697DBCC}"/>
    <cellStyle name="Normal 3 62 2 7 2" xfId="29617" xr:uid="{76014268-334B-4034-A013-53BBC387B136}"/>
    <cellStyle name="Normal 3 62 2 8" xfId="29618" xr:uid="{0077F0FB-862D-4779-90DC-C52EDA9D9516}"/>
    <cellStyle name="Normal 3 62 2_15NS" xfId="29619" xr:uid="{5C519A96-43B6-4719-B858-D8991A1AF692}"/>
    <cellStyle name="Normal 3 62 3" xfId="29620" xr:uid="{54835D44-3148-48E8-9B90-749424C088C4}"/>
    <cellStyle name="Normal 3 62 3 2" xfId="29621" xr:uid="{E1F16BC2-E40F-42A1-A4DC-EB19A5D9888E}"/>
    <cellStyle name="Normal 3 62 3 2 2" xfId="29622" xr:uid="{93C42B01-F58D-444D-B3C6-33BC2E26872A}"/>
    <cellStyle name="Normal 3 62 3 2 2 2" xfId="29623" xr:uid="{62FE11EA-AC14-4F3B-BACF-D400F8710531}"/>
    <cellStyle name="Normal 3 62 3 2 3" xfId="29624" xr:uid="{4814804D-E822-4940-A5BA-4E196FFF37B7}"/>
    <cellStyle name="Normal 3 62 3 3" xfId="29625" xr:uid="{81EBE750-B6AE-454B-A6F6-0520E36CE87C}"/>
    <cellStyle name="Normal 3 62 3 3 2" xfId="29626" xr:uid="{90FE7582-2116-44FB-940C-7CCB7388D7CA}"/>
    <cellStyle name="Normal 3 62 3 3 2 2" xfId="29627" xr:uid="{378A31A4-4C20-4793-A0AD-06512153FC19}"/>
    <cellStyle name="Normal 3 62 3 3 3" xfId="29628" xr:uid="{236FA8C9-FD63-466B-9CEC-2FB6D524B4B0}"/>
    <cellStyle name="Normal 3 62 3 4" xfId="29629" xr:uid="{57CF1794-8849-4375-A1AC-D568789BBF50}"/>
    <cellStyle name="Normal 3 62 3 4 2" xfId="29630" xr:uid="{C321A545-E3E6-4E7A-A686-C19DA7A2BF3A}"/>
    <cellStyle name="Normal 3 62 3 5" xfId="29631" xr:uid="{0A1E229E-1E00-4CF2-BAD5-C9B4918C2F1E}"/>
    <cellStyle name="Normal 3 62 4" xfId="29632" xr:uid="{D139E706-8BFA-42C7-9936-7D75DAABDCA3}"/>
    <cellStyle name="Normal 3 62 4 2" xfId="29633" xr:uid="{32BD71D3-18F5-4E15-8B22-E80695A9852B}"/>
    <cellStyle name="Normal 3 62 4 2 2" xfId="29634" xr:uid="{8E960B02-8973-4F0B-8B05-B0AA43204A29}"/>
    <cellStyle name="Normal 3 62 4 2 2 2" xfId="29635" xr:uid="{F874D117-DA33-462C-9A55-1537F0C83DA0}"/>
    <cellStyle name="Normal 3 62 4 2 3" xfId="29636" xr:uid="{6A429B96-0A95-4A19-B3AA-299B137D139D}"/>
    <cellStyle name="Normal 3 62 4 3" xfId="29637" xr:uid="{0E20AE17-206B-4048-909C-CA167B80134F}"/>
    <cellStyle name="Normal 3 62 4 3 2" xfId="29638" xr:uid="{8CDF086A-C19A-41F5-BD79-19234BA5AE76}"/>
    <cellStyle name="Normal 3 62 4 3 2 2" xfId="29639" xr:uid="{70F20E8C-05E9-437A-843E-574F25C3F1B9}"/>
    <cellStyle name="Normal 3 62 4 3 3" xfId="29640" xr:uid="{EF11E1BC-BC68-4918-A1FB-7A9D80FF7BC1}"/>
    <cellStyle name="Normal 3 62 4 4" xfId="29641" xr:uid="{F40B247D-79C2-4A33-A78A-1AA1B6D2BD63}"/>
    <cellStyle name="Normal 3 62 4 4 2" xfId="29642" xr:uid="{E266992E-9259-4E8A-9E3B-E6B5958BF80B}"/>
    <cellStyle name="Normal 3 62 4 5" xfId="29643" xr:uid="{78499F17-4B8A-44E8-A220-963075BB36E8}"/>
    <cellStyle name="Normal 3 62 5" xfId="29644" xr:uid="{449DD118-0BCB-4791-9ECA-049620444AA5}"/>
    <cellStyle name="Normal 3 62 5 2" xfId="29645" xr:uid="{8FA50645-35BA-4BB3-90A7-EE81FB127138}"/>
    <cellStyle name="Normal 3 62 5 2 2" xfId="29646" xr:uid="{85B2746F-FA5F-49E5-8DC7-7E9BDF5C400D}"/>
    <cellStyle name="Normal 3 62 5 2 2 2" xfId="29647" xr:uid="{62EFC091-6A02-4049-AE7F-F9E6333DB8CA}"/>
    <cellStyle name="Normal 3 62 5 2 3" xfId="29648" xr:uid="{92B0BB63-152E-47C8-A7CA-7F7D33E72C72}"/>
    <cellStyle name="Normal 3 62 5 3" xfId="29649" xr:uid="{E0A97222-2A87-490D-AE4E-FD3659C31CE0}"/>
    <cellStyle name="Normal 3 62 5 3 2" xfId="29650" xr:uid="{BCEDD9BE-D183-46DD-B48B-E983F297BFAF}"/>
    <cellStyle name="Normal 3 62 5 3 2 2" xfId="29651" xr:uid="{8D1B211E-078E-44F6-9281-260C7E7A6354}"/>
    <cellStyle name="Normal 3 62 5 3 3" xfId="29652" xr:uid="{D33FC8B2-82CB-4790-A53E-169BF15B5CBD}"/>
    <cellStyle name="Normal 3 62 5 4" xfId="29653" xr:uid="{CB57682C-96D4-432C-BF5D-4053036566CE}"/>
    <cellStyle name="Normal 3 62 5 4 2" xfId="29654" xr:uid="{C2ED6115-F960-4B54-B606-9ACD157C5E5B}"/>
    <cellStyle name="Normal 3 62 5 5" xfId="29655" xr:uid="{39EF86EF-0561-4729-9F0D-53A78036D1EA}"/>
    <cellStyle name="Normal 3 62 6" xfId="29656" xr:uid="{F0E4951C-8489-4FF5-9DB5-A3C917EA3ABC}"/>
    <cellStyle name="Normal 3 62 6 2" xfId="29657" xr:uid="{CD10DE63-B975-410E-8B76-FC916AB43B44}"/>
    <cellStyle name="Normal 3 62 6 2 2" xfId="29658" xr:uid="{448B0BD0-C09F-4A31-AF8D-F71B5896427E}"/>
    <cellStyle name="Normal 3 62 6 3" xfId="29659" xr:uid="{EF6565F3-D024-4347-B1FC-E0DDC4D887BA}"/>
    <cellStyle name="Normal 3 62 7" xfId="29660" xr:uid="{8558B00D-10D9-45A8-9B41-44767CDB6F1C}"/>
    <cellStyle name="Normal 3 62 7 2" xfId="29661" xr:uid="{2E869840-6450-4A8F-983F-203C7D97DC6E}"/>
    <cellStyle name="Normal 3 62 7 2 2" xfId="29662" xr:uid="{45B51A77-EDBA-43B7-99F8-C06006E5E1C5}"/>
    <cellStyle name="Normal 3 62 7 3" xfId="29663" xr:uid="{F8A03338-C234-45B0-AF0B-F06ED5D47F8C}"/>
    <cellStyle name="Normal 3 62 8" xfId="29664" xr:uid="{74C72E0E-2044-4424-ACD1-D50A7D6CFBE3}"/>
    <cellStyle name="Normal 3 62 8 2" xfId="29665" xr:uid="{FDA4D1F8-AE43-4C5B-A9D8-195F59587BD9}"/>
    <cellStyle name="Normal 3 62 9" xfId="29666" xr:uid="{93AE8F73-BF46-4379-9A9F-E231042B0CF5}"/>
    <cellStyle name="Normal 3 62_05DS" xfId="29667" xr:uid="{CDBBCB56-3A87-47BF-8A89-1509FFBC62BB}"/>
    <cellStyle name="Normal 3 63" xfId="29668" xr:uid="{1EC506BE-39BA-4986-B85E-EAA8E3D5DF8A}"/>
    <cellStyle name="Normal 3 63 2" xfId="29669" xr:uid="{FB87CA2C-98B1-4BB7-AF0B-6F384F04C073}"/>
    <cellStyle name="Normal 3 63 2 2" xfId="29670" xr:uid="{9DF97AF6-A824-4CD3-B2B6-4B676CB0E6AF}"/>
    <cellStyle name="Normal 3 63 2 2 2" xfId="29671" xr:uid="{EDE6109E-1261-4762-92CB-B27F9C5BFF9D}"/>
    <cellStyle name="Normal 3 63 2 2 2 2" xfId="29672" xr:uid="{52C6A722-9E4F-4E8A-BD34-7DF5173F4543}"/>
    <cellStyle name="Normal 3 63 2 2 2 2 2" xfId="29673" xr:uid="{8B8315B1-C7D1-47E8-9B75-9D1FC1F810A3}"/>
    <cellStyle name="Normal 3 63 2 2 2 3" xfId="29674" xr:uid="{84779DFD-7827-4D9A-8F7F-3ADDB3913398}"/>
    <cellStyle name="Normal 3 63 2 2 3" xfId="29675" xr:uid="{4635CCBD-4741-45B6-B1D8-32707D2A39FD}"/>
    <cellStyle name="Normal 3 63 2 2 3 2" xfId="29676" xr:uid="{CA03EB3E-3791-42B7-9043-2FC16FE0313F}"/>
    <cellStyle name="Normal 3 63 2 2 3 2 2" xfId="29677" xr:uid="{B944D4D9-E49B-4E15-8CEE-323BAC1C74B5}"/>
    <cellStyle name="Normal 3 63 2 2 3 3" xfId="29678" xr:uid="{19272630-3466-468D-85FC-80C89EAAF15C}"/>
    <cellStyle name="Normal 3 63 2 2 4" xfId="29679" xr:uid="{59C15B19-5818-4969-803F-F47F0B9517A7}"/>
    <cellStyle name="Normal 3 63 2 2 4 2" xfId="29680" xr:uid="{6C12A690-8F71-4123-857F-3F784618A70C}"/>
    <cellStyle name="Normal 3 63 2 2 5" xfId="29681" xr:uid="{8079750A-7D7E-4099-9743-E07A8E14B1EE}"/>
    <cellStyle name="Normal 3 63 2 3" xfId="29682" xr:uid="{28FDB366-D56F-4E4D-8664-9B69002729DD}"/>
    <cellStyle name="Normal 3 63 2 3 2" xfId="29683" xr:uid="{CB337393-B283-4A80-8B89-78FD8C21B2B3}"/>
    <cellStyle name="Normal 3 63 2 3 2 2" xfId="29684" xr:uid="{4543E2CD-57CC-48FC-8B88-85AA913774E9}"/>
    <cellStyle name="Normal 3 63 2 3 2 2 2" xfId="29685" xr:uid="{37FDC167-6390-40B4-822C-D2000C66F88B}"/>
    <cellStyle name="Normal 3 63 2 3 2 3" xfId="29686" xr:uid="{7201E807-8FC8-4174-A6E9-897FBF2611D1}"/>
    <cellStyle name="Normal 3 63 2 3 3" xfId="29687" xr:uid="{7F52688F-BDDA-4612-B8FA-C6ED0DB126F0}"/>
    <cellStyle name="Normal 3 63 2 3 3 2" xfId="29688" xr:uid="{D96BA32F-C0C8-4EEC-A998-BF0A5A281362}"/>
    <cellStyle name="Normal 3 63 2 3 3 2 2" xfId="29689" xr:uid="{196B5CB4-6388-4AF4-8CE3-BC3AD05730BA}"/>
    <cellStyle name="Normal 3 63 2 3 3 3" xfId="29690" xr:uid="{4FCF97D6-6B13-4293-BC31-5A125A1BFB5B}"/>
    <cellStyle name="Normal 3 63 2 3 4" xfId="29691" xr:uid="{C4579C46-5E64-40A6-8DD0-899252FF8AFC}"/>
    <cellStyle name="Normal 3 63 2 3 4 2" xfId="29692" xr:uid="{7D262555-07A5-441E-9FAC-4A0885B89EFA}"/>
    <cellStyle name="Normal 3 63 2 3 5" xfId="29693" xr:uid="{9DA25D39-BF29-4E58-A7DB-5840A62D1FAB}"/>
    <cellStyle name="Normal 3 63 2 4" xfId="29694" xr:uid="{A92BE6DD-DFD8-44AC-AB7B-1335915BCA70}"/>
    <cellStyle name="Normal 3 63 2 4 2" xfId="29695" xr:uid="{D9212F09-70B1-418D-BE31-6D6796097979}"/>
    <cellStyle name="Normal 3 63 2 4 2 2" xfId="29696" xr:uid="{2A9BD7A7-9F16-4DE0-996B-8994AE7D05A8}"/>
    <cellStyle name="Normal 3 63 2 4 2 2 2" xfId="29697" xr:uid="{0957571D-1A4E-4380-8A7A-E062341DF5A3}"/>
    <cellStyle name="Normal 3 63 2 4 2 3" xfId="29698" xr:uid="{02AE2940-41CF-4912-8F3C-21B48F541675}"/>
    <cellStyle name="Normal 3 63 2 4 3" xfId="29699" xr:uid="{882A2BF8-FAC4-460F-A5D8-98080A52D1BD}"/>
    <cellStyle name="Normal 3 63 2 4 3 2" xfId="29700" xr:uid="{F29F57C5-1328-4F31-A3E1-B0AAB703873E}"/>
    <cellStyle name="Normal 3 63 2 4 3 2 2" xfId="29701" xr:uid="{C51C80F4-1A19-45F6-BDBD-4FE4D68EAEEE}"/>
    <cellStyle name="Normal 3 63 2 4 3 3" xfId="29702" xr:uid="{88EB54B4-8446-4B7D-BAE3-39FD077EF1DC}"/>
    <cellStyle name="Normal 3 63 2 4 4" xfId="29703" xr:uid="{434094F1-2F43-4D12-94CE-E8F1FCA313A6}"/>
    <cellStyle name="Normal 3 63 2 4 4 2" xfId="29704" xr:uid="{9A13A967-5770-4F50-820D-C3B469856395}"/>
    <cellStyle name="Normal 3 63 2 4 5" xfId="29705" xr:uid="{7FEBABA4-BD8F-4C08-994F-4E148D3E4072}"/>
    <cellStyle name="Normal 3 63 2 5" xfId="29706" xr:uid="{70D1E8DB-2AE4-455D-9917-0DAAA81616D1}"/>
    <cellStyle name="Normal 3 63 2 5 2" xfId="29707" xr:uid="{A143D4A8-D7BC-47D7-B796-D14F911EC94B}"/>
    <cellStyle name="Normal 3 63 2 5 2 2" xfId="29708" xr:uid="{8901D85A-9037-4428-8547-6FF8275712A4}"/>
    <cellStyle name="Normal 3 63 2 5 3" xfId="29709" xr:uid="{A493E286-32D3-4027-95F2-FD442DF12541}"/>
    <cellStyle name="Normal 3 63 2 6" xfId="29710" xr:uid="{F5F1819A-38E8-46DB-B173-92D711C505C7}"/>
    <cellStyle name="Normal 3 63 2 6 2" xfId="29711" xr:uid="{6338D254-3DA7-4628-9D68-ACD725771BB6}"/>
    <cellStyle name="Normal 3 63 2 6 2 2" xfId="29712" xr:uid="{9D433DFA-980C-4440-8F76-230C869D9B76}"/>
    <cellStyle name="Normal 3 63 2 6 3" xfId="29713" xr:uid="{5C0789A5-C3D8-4D82-854F-BC2B639A5830}"/>
    <cellStyle name="Normal 3 63 2 7" xfId="29714" xr:uid="{F392B6FA-8B79-4C97-916F-C314AE2C28B0}"/>
    <cellStyle name="Normal 3 63 2 7 2" xfId="29715" xr:uid="{5BD499B6-AEAF-4B74-8EA7-818EA9ACC8BA}"/>
    <cellStyle name="Normal 3 63 2 8" xfId="29716" xr:uid="{0AFF27F4-4B4B-4FE3-81CC-2CA9890A82D8}"/>
    <cellStyle name="Normal 3 63 2_15NS" xfId="29717" xr:uid="{3C5088ED-5EAB-4FCE-B33E-7BE76C73B37B}"/>
    <cellStyle name="Normal 3 63 3" xfId="29718" xr:uid="{4748FA4B-A99A-4479-A1D7-D5571AAAFFFD}"/>
    <cellStyle name="Normal 3 63 3 2" xfId="29719" xr:uid="{0CE3C0CD-86F5-45AC-9144-4C251540A4CB}"/>
    <cellStyle name="Normal 3 63 3 2 2" xfId="29720" xr:uid="{938E3244-2F9A-4A62-89DD-D9C8D10FAC03}"/>
    <cellStyle name="Normal 3 63 3 2 2 2" xfId="29721" xr:uid="{A44BDDC5-C8AF-4457-AA02-65FFDC5F3577}"/>
    <cellStyle name="Normal 3 63 3 2 3" xfId="29722" xr:uid="{84ECC678-1B72-44F3-BA89-875D9A126F56}"/>
    <cellStyle name="Normal 3 63 3 3" xfId="29723" xr:uid="{98C7E3F7-7937-4D0B-9B04-0349043CDA7C}"/>
    <cellStyle name="Normal 3 63 3 3 2" xfId="29724" xr:uid="{41720C6E-24B8-44C4-AA00-285D70A537AF}"/>
    <cellStyle name="Normal 3 63 3 3 2 2" xfId="29725" xr:uid="{D5702F19-A97E-4F8A-A730-9902A1CA6F0D}"/>
    <cellStyle name="Normal 3 63 3 3 3" xfId="29726" xr:uid="{3BB68D81-CED4-43A0-80CE-075A90C57FE2}"/>
    <cellStyle name="Normal 3 63 3 4" xfId="29727" xr:uid="{48AF31E5-08BA-4ECF-9079-1876BB9DC4DB}"/>
    <cellStyle name="Normal 3 63 3 4 2" xfId="29728" xr:uid="{E96CCC85-A7AF-4263-9744-8B674842728B}"/>
    <cellStyle name="Normal 3 63 3 5" xfId="29729" xr:uid="{A912A1E1-B594-4189-8065-700EB90F0A57}"/>
    <cellStyle name="Normal 3 63 4" xfId="29730" xr:uid="{CA2664BD-C910-4580-9550-5F48E53AE9C2}"/>
    <cellStyle name="Normal 3 63 4 2" xfId="29731" xr:uid="{1447D3FA-F15F-40ED-B290-4ABC5F338876}"/>
    <cellStyle name="Normal 3 63 4 2 2" xfId="29732" xr:uid="{DFD4E511-786A-4F5E-8E14-75A9F1B245C8}"/>
    <cellStyle name="Normal 3 63 4 2 2 2" xfId="29733" xr:uid="{2FA7AA63-46A4-46BD-9CE2-20C378233972}"/>
    <cellStyle name="Normal 3 63 4 2 3" xfId="29734" xr:uid="{6590C1A0-DBE5-4817-9ED6-12DE58A0E27D}"/>
    <cellStyle name="Normal 3 63 4 3" xfId="29735" xr:uid="{0B79CD57-D89C-4C44-92C1-464F1A0F135C}"/>
    <cellStyle name="Normal 3 63 4 3 2" xfId="29736" xr:uid="{06B14BFC-2B1A-43AF-A3FA-08DB080C4EA4}"/>
    <cellStyle name="Normal 3 63 4 3 2 2" xfId="29737" xr:uid="{0F4D82D8-EC91-40BB-AB0C-DEBF2AA9F1F3}"/>
    <cellStyle name="Normal 3 63 4 3 3" xfId="29738" xr:uid="{97D6385E-194F-4EC3-8166-4B094A6911A3}"/>
    <cellStyle name="Normal 3 63 4 4" xfId="29739" xr:uid="{6BD11515-E038-48DC-8ACE-98C0304BB829}"/>
    <cellStyle name="Normal 3 63 4 4 2" xfId="29740" xr:uid="{F4586CA8-55F7-48DF-B784-0852D3227818}"/>
    <cellStyle name="Normal 3 63 4 5" xfId="29741" xr:uid="{89BE340A-DB4A-4095-8481-D7A9DEC0C986}"/>
    <cellStyle name="Normal 3 63 5" xfId="29742" xr:uid="{447AACFF-262D-400E-ADAC-624DF7B490E3}"/>
    <cellStyle name="Normal 3 63 5 2" xfId="29743" xr:uid="{4D4A2FD1-9286-4B51-8B09-427210DA0AEB}"/>
    <cellStyle name="Normal 3 63 5 2 2" xfId="29744" xr:uid="{722DBDFD-EF8A-4361-8CEB-0DE081CC4500}"/>
    <cellStyle name="Normal 3 63 5 2 2 2" xfId="29745" xr:uid="{08275252-D546-49A9-B2A6-96319B922B8E}"/>
    <cellStyle name="Normal 3 63 5 2 3" xfId="29746" xr:uid="{F8F5D047-E2C9-40AA-8CDF-2AEAC42718E7}"/>
    <cellStyle name="Normal 3 63 5 3" xfId="29747" xr:uid="{B304D455-9EFA-4372-8601-3E41CDEA906A}"/>
    <cellStyle name="Normal 3 63 5 3 2" xfId="29748" xr:uid="{878FB737-E283-4CC8-8E52-DDE0F58764EE}"/>
    <cellStyle name="Normal 3 63 5 3 2 2" xfId="29749" xr:uid="{AF8A7E00-0AB4-4729-870F-32D767D31EC9}"/>
    <cellStyle name="Normal 3 63 5 3 3" xfId="29750" xr:uid="{FFDFB327-EB9C-4B87-A1E8-ED73CA1B5B8E}"/>
    <cellStyle name="Normal 3 63 5 4" xfId="29751" xr:uid="{8455505F-74EB-4BD5-8DE6-02140990F2A9}"/>
    <cellStyle name="Normal 3 63 5 4 2" xfId="29752" xr:uid="{0C4C72B8-33BA-449D-897A-8BA6FD753160}"/>
    <cellStyle name="Normal 3 63 5 5" xfId="29753" xr:uid="{191470D4-F2FB-43C0-B617-724E379BF177}"/>
    <cellStyle name="Normal 3 63 6" xfId="29754" xr:uid="{3576918F-6A59-451C-8FFD-2595268A33B6}"/>
    <cellStyle name="Normal 3 63 6 2" xfId="29755" xr:uid="{0C6CE02F-7B23-48D0-B84E-A7E64E60C6FB}"/>
    <cellStyle name="Normal 3 63 6 2 2" xfId="29756" xr:uid="{0903CD06-DC59-4A36-8338-5DD68A622B9B}"/>
    <cellStyle name="Normal 3 63 6 3" xfId="29757" xr:uid="{BC72AA85-FCCE-4FA5-B967-61B08036FE06}"/>
    <cellStyle name="Normal 3 63 7" xfId="29758" xr:uid="{B028F6E4-764C-41D6-9CC6-EE82805BA067}"/>
    <cellStyle name="Normal 3 63 7 2" xfId="29759" xr:uid="{5F669CBC-DF83-4B70-84AB-FD19FBF36535}"/>
    <cellStyle name="Normal 3 63 7 2 2" xfId="29760" xr:uid="{A941B737-4747-4F63-98A8-CEB98480063E}"/>
    <cellStyle name="Normal 3 63 7 3" xfId="29761" xr:uid="{6DB91DEA-9E90-4098-9B36-FB13C31D189F}"/>
    <cellStyle name="Normal 3 63 8" xfId="29762" xr:uid="{C8C4BCEF-69BB-4B62-BB5F-4E8BDF600C41}"/>
    <cellStyle name="Normal 3 63 8 2" xfId="29763" xr:uid="{0EABFE27-FEA6-4002-819C-CE4786CBC526}"/>
    <cellStyle name="Normal 3 63 9" xfId="29764" xr:uid="{A4334F9D-05F4-43E1-AD7C-40D995E3E441}"/>
    <cellStyle name="Normal 3 63_05DS" xfId="29765" xr:uid="{4A2BF234-6928-45EA-8279-534A383A574C}"/>
    <cellStyle name="Normal 3 64" xfId="29766" xr:uid="{C76554CC-0F1A-42D3-91CB-65C3234B0D13}"/>
    <cellStyle name="Normal 3 64 2" xfId="29767" xr:uid="{55B26606-F708-484C-8173-B83277F2E2C0}"/>
    <cellStyle name="Normal 3 64 2 2" xfId="29768" xr:uid="{812A522E-9F9E-4413-A026-0CCC3E24A5A9}"/>
    <cellStyle name="Normal 3 64 2 2 2" xfId="29769" xr:uid="{7C678E1D-C169-48E3-9620-DE000B8FFBD6}"/>
    <cellStyle name="Normal 3 64 2 2 2 2" xfId="29770" xr:uid="{1113E0C0-BD8D-42B5-9B9F-C30F98941AF5}"/>
    <cellStyle name="Normal 3 64 2 2 2 2 2" xfId="29771" xr:uid="{791901ED-AF23-4BC7-B0A8-4FC971CC5698}"/>
    <cellStyle name="Normal 3 64 2 2 2 3" xfId="29772" xr:uid="{BA509F62-3B66-40E3-94D2-30B4AA71A8EE}"/>
    <cellStyle name="Normal 3 64 2 2 3" xfId="29773" xr:uid="{FF96D91B-3D1A-4288-B1A8-340D248B06D2}"/>
    <cellStyle name="Normal 3 64 2 2 3 2" xfId="29774" xr:uid="{051B660F-5593-4F11-8999-FC2E8D25B566}"/>
    <cellStyle name="Normal 3 64 2 2 3 2 2" xfId="29775" xr:uid="{B84C85D2-64E4-485E-8289-5944825A5068}"/>
    <cellStyle name="Normal 3 64 2 2 3 3" xfId="29776" xr:uid="{7ED60CD1-25C2-48D6-B828-413997C0A388}"/>
    <cellStyle name="Normal 3 64 2 2 4" xfId="29777" xr:uid="{CF7B1197-16D6-43B4-A4B7-0AEC61EC5C1C}"/>
    <cellStyle name="Normal 3 64 2 2 4 2" xfId="29778" xr:uid="{20DCB4CA-CE35-4FAA-B24F-6409D63B6579}"/>
    <cellStyle name="Normal 3 64 2 2 5" xfId="29779" xr:uid="{CCE6AF89-B52C-4159-BC38-2C78821BCC92}"/>
    <cellStyle name="Normal 3 64 2 3" xfId="29780" xr:uid="{8AD22DC5-B20D-4FB8-88FC-4C87F86A559B}"/>
    <cellStyle name="Normal 3 64 2 3 2" xfId="29781" xr:uid="{06067EA7-E918-4887-B3FB-1614AC016202}"/>
    <cellStyle name="Normal 3 64 2 3 2 2" xfId="29782" xr:uid="{03C70C54-C2E3-4083-BE9B-B03435BC5ABD}"/>
    <cellStyle name="Normal 3 64 2 3 2 2 2" xfId="29783" xr:uid="{DE46DEB9-FE43-40A2-9C05-F4135F8211F8}"/>
    <cellStyle name="Normal 3 64 2 3 2 3" xfId="29784" xr:uid="{29AA7A4A-E318-42B3-974B-184554E0E319}"/>
    <cellStyle name="Normal 3 64 2 3 3" xfId="29785" xr:uid="{DFAAD4BC-B2B3-4E46-9782-862C44184AC6}"/>
    <cellStyle name="Normal 3 64 2 3 3 2" xfId="29786" xr:uid="{5726BE4B-4E73-449C-A876-560301F882CA}"/>
    <cellStyle name="Normal 3 64 2 3 3 2 2" xfId="29787" xr:uid="{318A9C4F-3980-4ADC-9E3E-E113F58D4284}"/>
    <cellStyle name="Normal 3 64 2 3 3 3" xfId="29788" xr:uid="{20897429-2CB1-4DBE-AAFD-8F5BA4DF9595}"/>
    <cellStyle name="Normal 3 64 2 3 4" xfId="29789" xr:uid="{E992C1CC-C81E-4B28-A9BC-D97C479DB8F2}"/>
    <cellStyle name="Normal 3 64 2 3 4 2" xfId="29790" xr:uid="{78FAA403-A11B-4778-89B9-31D985D3D7B6}"/>
    <cellStyle name="Normal 3 64 2 3 5" xfId="29791" xr:uid="{2A1AE49E-E875-413F-AFC6-4667FAD74E8E}"/>
    <cellStyle name="Normal 3 64 2 4" xfId="29792" xr:uid="{376FE55C-A6AB-476D-B7BD-5ED65B548F99}"/>
    <cellStyle name="Normal 3 64 2 4 2" xfId="29793" xr:uid="{32B9F152-92DB-4FA5-BEC7-2780650369A4}"/>
    <cellStyle name="Normal 3 64 2 4 2 2" xfId="29794" xr:uid="{AE1B940D-9D6B-4988-8936-7E2F356D6924}"/>
    <cellStyle name="Normal 3 64 2 4 2 2 2" xfId="29795" xr:uid="{B4DB6D27-D209-44FB-9DE6-D8E620B72116}"/>
    <cellStyle name="Normal 3 64 2 4 2 3" xfId="29796" xr:uid="{1F4AF6BD-35D6-4BEC-954B-A9B76B78BE23}"/>
    <cellStyle name="Normal 3 64 2 4 3" xfId="29797" xr:uid="{9AB5344B-8146-43FA-BCCC-8476A424B1DC}"/>
    <cellStyle name="Normal 3 64 2 4 3 2" xfId="29798" xr:uid="{3D2E17F7-2892-4EF8-894E-958B3B76670A}"/>
    <cellStyle name="Normal 3 64 2 4 3 2 2" xfId="29799" xr:uid="{13D77C79-DB28-4392-BB93-E4BDD39D47C8}"/>
    <cellStyle name="Normal 3 64 2 4 3 3" xfId="29800" xr:uid="{70D1FA99-08A4-49E3-AA01-58A49E947374}"/>
    <cellStyle name="Normal 3 64 2 4 4" xfId="29801" xr:uid="{09EBFC1D-12EF-4A83-83E8-F914AADAE154}"/>
    <cellStyle name="Normal 3 64 2 4 4 2" xfId="29802" xr:uid="{5C8DA64B-D5FB-4485-9F86-4D5F008A57A1}"/>
    <cellStyle name="Normal 3 64 2 4 5" xfId="29803" xr:uid="{DEBCB4AF-46DB-467D-8E36-6F49A75FC767}"/>
    <cellStyle name="Normal 3 64 2 5" xfId="29804" xr:uid="{417F496F-3CC5-42DB-A4F7-583E1EB8622C}"/>
    <cellStyle name="Normal 3 64 2 5 2" xfId="29805" xr:uid="{25CD77FD-C9AC-4364-A1B0-67B3EDC750D8}"/>
    <cellStyle name="Normal 3 64 2 5 2 2" xfId="29806" xr:uid="{F59109E4-7CBB-4CE0-82EE-AE02CAF3931F}"/>
    <cellStyle name="Normal 3 64 2 5 3" xfId="29807" xr:uid="{B0403206-5E14-44C5-A5A8-DB97914A955D}"/>
    <cellStyle name="Normal 3 64 2 6" xfId="29808" xr:uid="{818ED0D6-0089-4F86-A4EB-7C117B8F2D0A}"/>
    <cellStyle name="Normal 3 64 2 6 2" xfId="29809" xr:uid="{F05F542B-E108-4888-8EF6-0242168B6F4D}"/>
    <cellStyle name="Normal 3 64 2 6 2 2" xfId="29810" xr:uid="{363318A9-B1A6-439C-B10E-918CD8764EC5}"/>
    <cellStyle name="Normal 3 64 2 6 3" xfId="29811" xr:uid="{DB2B7720-32B7-4632-AA64-DC13F1A1D4F4}"/>
    <cellStyle name="Normal 3 64 2 7" xfId="29812" xr:uid="{F54F3050-2995-4B65-9976-7E649B192468}"/>
    <cellStyle name="Normal 3 64 2 7 2" xfId="29813" xr:uid="{A4FC93B5-0445-4300-9721-8A51342D0379}"/>
    <cellStyle name="Normal 3 64 2 8" xfId="29814" xr:uid="{A484566E-9FCD-4728-9A42-9403AEDF9F0B}"/>
    <cellStyle name="Normal 3 64 2_15NS" xfId="29815" xr:uid="{B961DB65-014B-4BDD-91A9-3CB120C174A4}"/>
    <cellStyle name="Normal 3 64 3" xfId="29816" xr:uid="{94ACE575-BA88-48BC-A8B4-62A5B561865C}"/>
    <cellStyle name="Normal 3 64 3 2" xfId="29817" xr:uid="{570A92C2-D7CC-4BD7-8FB9-16EE20A85C99}"/>
    <cellStyle name="Normal 3 64 3 2 2" xfId="29818" xr:uid="{433DA026-976E-42AC-B9CE-DDFD63F70EB3}"/>
    <cellStyle name="Normal 3 64 3 2 2 2" xfId="29819" xr:uid="{EA653FE5-6724-4218-B405-4C9415023A75}"/>
    <cellStyle name="Normal 3 64 3 2 3" xfId="29820" xr:uid="{A6FF4892-5267-4378-AC11-B7E915825812}"/>
    <cellStyle name="Normal 3 64 3 3" xfId="29821" xr:uid="{D60CB02C-8E1C-423B-BC4F-890191863FC0}"/>
    <cellStyle name="Normal 3 64 3 3 2" xfId="29822" xr:uid="{76896290-8C52-45D5-8055-B440F8FF5E85}"/>
    <cellStyle name="Normal 3 64 3 3 2 2" xfId="29823" xr:uid="{D77A719A-A9C8-4FC5-B721-D1FEACA362A6}"/>
    <cellStyle name="Normal 3 64 3 3 3" xfId="29824" xr:uid="{F03CA371-F51D-4403-BB62-49EB9CAB5B00}"/>
    <cellStyle name="Normal 3 64 3 4" xfId="29825" xr:uid="{7D8A053E-DA31-458A-A9E9-0DFCB8C2436B}"/>
    <cellStyle name="Normal 3 64 3 4 2" xfId="29826" xr:uid="{3D2736E1-1B9E-4B8D-98AC-BE9C67E3804F}"/>
    <cellStyle name="Normal 3 64 3 5" xfId="29827" xr:uid="{58C2AB51-F71A-4E91-BABA-1913F7B52AE9}"/>
    <cellStyle name="Normal 3 64 4" xfId="29828" xr:uid="{921F3755-0854-464B-B5C7-D4525362CD1F}"/>
    <cellStyle name="Normal 3 64 4 2" xfId="29829" xr:uid="{D7583C4A-39DA-4FDE-8CB1-96D41A9011E0}"/>
    <cellStyle name="Normal 3 64 4 2 2" xfId="29830" xr:uid="{8E459250-E9C7-4D1F-BE80-5496BEAC7EC5}"/>
    <cellStyle name="Normal 3 64 4 2 2 2" xfId="29831" xr:uid="{FBB544A4-1557-448E-A1CF-8E16C51781FC}"/>
    <cellStyle name="Normal 3 64 4 2 3" xfId="29832" xr:uid="{1666D2E0-6461-458F-A111-298363B51D62}"/>
    <cellStyle name="Normal 3 64 4 3" xfId="29833" xr:uid="{7A38D1C0-77AB-4CE7-A319-FC3BA0902619}"/>
    <cellStyle name="Normal 3 64 4 3 2" xfId="29834" xr:uid="{FDAA3956-6FB5-41E3-B24A-959271EB5EDE}"/>
    <cellStyle name="Normal 3 64 4 3 2 2" xfId="29835" xr:uid="{5C9F1695-C355-4941-BA3D-46A848D447D7}"/>
    <cellStyle name="Normal 3 64 4 3 3" xfId="29836" xr:uid="{32EC5311-05C5-448C-8739-7BA4003F47E9}"/>
    <cellStyle name="Normal 3 64 4 4" xfId="29837" xr:uid="{32EE878D-74AB-49D7-AB06-E6948703ABEF}"/>
    <cellStyle name="Normal 3 64 4 4 2" xfId="29838" xr:uid="{8D0CEAF9-408F-4C46-912F-E92998D5BDB3}"/>
    <cellStyle name="Normal 3 64 4 5" xfId="29839" xr:uid="{8BCAA49F-9A7E-478A-8160-6DD388DCF712}"/>
    <cellStyle name="Normal 3 64 5" xfId="29840" xr:uid="{150936F4-A290-4737-8778-AB52B20DC719}"/>
    <cellStyle name="Normal 3 64 5 2" xfId="29841" xr:uid="{DB8687F8-F504-4588-8710-30060FE40F3E}"/>
    <cellStyle name="Normal 3 64 5 2 2" xfId="29842" xr:uid="{96F6972A-1921-4C79-BA21-86D6F8CEBAEC}"/>
    <cellStyle name="Normal 3 64 5 2 2 2" xfId="29843" xr:uid="{B8CC731A-4317-40EE-8973-33120A5D524C}"/>
    <cellStyle name="Normal 3 64 5 2 3" xfId="29844" xr:uid="{02C31AF3-2298-4580-9358-A8EB3B0CA7AD}"/>
    <cellStyle name="Normal 3 64 5 3" xfId="29845" xr:uid="{795C23EB-45B0-4255-9366-13AC0D971D28}"/>
    <cellStyle name="Normal 3 64 5 3 2" xfId="29846" xr:uid="{880A13E9-64A2-4BD7-976C-B348859E0CBE}"/>
    <cellStyle name="Normal 3 64 5 3 2 2" xfId="29847" xr:uid="{30225117-9CF6-45F9-85C4-A6212474C112}"/>
    <cellStyle name="Normal 3 64 5 3 3" xfId="29848" xr:uid="{38B3294B-90DB-4A81-807E-0FBED8B0CE06}"/>
    <cellStyle name="Normal 3 64 5 4" xfId="29849" xr:uid="{E031AB94-4288-4C5E-B974-410E6BFE3C6D}"/>
    <cellStyle name="Normal 3 64 5 4 2" xfId="29850" xr:uid="{7C4E24AD-7C7B-4BED-97FC-A2C12BE573DA}"/>
    <cellStyle name="Normal 3 64 5 5" xfId="29851" xr:uid="{AFA75561-A839-4DB7-8A46-5C2C6BFC61A3}"/>
    <cellStyle name="Normal 3 64 6" xfId="29852" xr:uid="{0AE90702-68DA-47DC-BFE4-148E0BED781C}"/>
    <cellStyle name="Normal 3 64 6 2" xfId="29853" xr:uid="{D053304D-00D9-4227-8E96-9C7DC39F3004}"/>
    <cellStyle name="Normal 3 64 6 2 2" xfId="29854" xr:uid="{30B98D90-F850-4B16-B7C5-29EE33C10AEC}"/>
    <cellStyle name="Normal 3 64 6 3" xfId="29855" xr:uid="{880E55E0-CA90-42C5-9445-F0907DF9AB59}"/>
    <cellStyle name="Normal 3 64 7" xfId="29856" xr:uid="{1E21FB2B-346A-4A79-BA4C-18BB7FF17A80}"/>
    <cellStyle name="Normal 3 64 7 2" xfId="29857" xr:uid="{F2802590-0CD5-4CF0-B81A-2237074E6092}"/>
    <cellStyle name="Normal 3 64 7 2 2" xfId="29858" xr:uid="{B9E7A19D-1E2C-4B1D-911E-B12E73280CFD}"/>
    <cellStyle name="Normal 3 64 7 3" xfId="29859" xr:uid="{2E402F41-8212-4EC1-8F16-A8CCFE3B9864}"/>
    <cellStyle name="Normal 3 64 8" xfId="29860" xr:uid="{AEFE5CAD-6083-469A-A249-F732480DDCEE}"/>
    <cellStyle name="Normal 3 64 8 2" xfId="29861" xr:uid="{3320110D-AE25-4E27-8822-F6BBE4AE68AF}"/>
    <cellStyle name="Normal 3 64 9" xfId="29862" xr:uid="{30C50A0F-18DE-4C44-A539-CFDE5794A65B}"/>
    <cellStyle name="Normal 3 64_05DS" xfId="29863" xr:uid="{198BBE68-DBF8-43EC-AA7E-996E5097EB03}"/>
    <cellStyle name="Normal 3 65" xfId="29864" xr:uid="{44996C1E-1241-443A-81D5-1CD456157571}"/>
    <cellStyle name="Normal 3 65 2" xfId="29865" xr:uid="{E838949B-F701-496C-89BB-722E262010EA}"/>
    <cellStyle name="Normal 3 65 2 2" xfId="29866" xr:uid="{B5EDA130-847F-431E-9BCC-422A2FE39644}"/>
    <cellStyle name="Normal 3 65 2 2 2" xfId="29867" xr:uid="{9932D79E-02C4-4897-95CE-686E698F7F78}"/>
    <cellStyle name="Normal 3 65 2 2 2 2" xfId="29868" xr:uid="{F54224C6-A074-4685-A985-A6065DDCCC89}"/>
    <cellStyle name="Normal 3 65 2 2 2 2 2" xfId="29869" xr:uid="{EF92ED1B-8205-45B8-912D-258CF03920C8}"/>
    <cellStyle name="Normal 3 65 2 2 2 3" xfId="29870" xr:uid="{98621F9B-2048-4BB5-9D55-B7DA795C2F95}"/>
    <cellStyle name="Normal 3 65 2 2 3" xfId="29871" xr:uid="{E03AB83E-B94D-4384-B416-E49545102561}"/>
    <cellStyle name="Normal 3 65 2 2 3 2" xfId="29872" xr:uid="{EFFFBAC6-74D6-4533-B21C-571762AEC214}"/>
    <cellStyle name="Normal 3 65 2 2 3 2 2" xfId="29873" xr:uid="{58368EE9-3965-46D0-8AC7-5C0208970C3C}"/>
    <cellStyle name="Normal 3 65 2 2 3 3" xfId="29874" xr:uid="{90AEB4D9-6378-431B-BC6E-F2A374403C5F}"/>
    <cellStyle name="Normal 3 65 2 2 4" xfId="29875" xr:uid="{F0E3A7E1-B799-4598-9390-B7981240EB9C}"/>
    <cellStyle name="Normal 3 65 2 2 4 2" xfId="29876" xr:uid="{0C53F492-2D84-40AA-8612-55DE5F2141A9}"/>
    <cellStyle name="Normal 3 65 2 2 5" xfId="29877" xr:uid="{89A61C28-4F86-4556-A21F-544BFED93EAD}"/>
    <cellStyle name="Normal 3 65 2 3" xfId="29878" xr:uid="{1C1B7751-7DF8-4100-8015-A7B50A0A6D2E}"/>
    <cellStyle name="Normal 3 65 2 3 2" xfId="29879" xr:uid="{BD1D5F4D-F5EC-4EFC-BA22-844F20FD877B}"/>
    <cellStyle name="Normal 3 65 2 3 2 2" xfId="29880" xr:uid="{FE369EE7-2635-44D8-84F8-9734A376B331}"/>
    <cellStyle name="Normal 3 65 2 3 2 2 2" xfId="29881" xr:uid="{F8457D68-0A76-4DD9-B69F-0681454317A2}"/>
    <cellStyle name="Normal 3 65 2 3 2 3" xfId="29882" xr:uid="{F3DA28AD-6C93-4060-B2DA-84CDD305EBFF}"/>
    <cellStyle name="Normal 3 65 2 3 3" xfId="29883" xr:uid="{E821B0FF-A0E5-408F-8DDB-3CB339D47A82}"/>
    <cellStyle name="Normal 3 65 2 3 3 2" xfId="29884" xr:uid="{AE7A9A1D-9F6D-4711-AEAF-5D769CC0AAAA}"/>
    <cellStyle name="Normal 3 65 2 3 3 2 2" xfId="29885" xr:uid="{34FBC55D-1638-4237-83AF-06B5C7543701}"/>
    <cellStyle name="Normal 3 65 2 3 3 3" xfId="29886" xr:uid="{9E7A4208-CC7A-43D6-B559-3FB393BB3304}"/>
    <cellStyle name="Normal 3 65 2 3 4" xfId="29887" xr:uid="{B1DB3EA9-C7E1-4067-9BB0-17528CB53D77}"/>
    <cellStyle name="Normal 3 65 2 3 4 2" xfId="29888" xr:uid="{44E098C3-E81E-45FC-8F56-F27324F77A32}"/>
    <cellStyle name="Normal 3 65 2 3 5" xfId="29889" xr:uid="{87414E6D-6600-405D-A9D6-ABFD102AA14D}"/>
    <cellStyle name="Normal 3 65 2 4" xfId="29890" xr:uid="{1E32E5A2-648C-4E2A-92AD-8591C733B2BA}"/>
    <cellStyle name="Normal 3 65 2 4 2" xfId="29891" xr:uid="{B1DE1244-E181-4F89-8675-9C18FFF0BDA5}"/>
    <cellStyle name="Normal 3 65 2 4 2 2" xfId="29892" xr:uid="{AFFFF744-0FDB-4C7C-9111-ABE647A1A2D7}"/>
    <cellStyle name="Normal 3 65 2 4 2 2 2" xfId="29893" xr:uid="{62013A88-D018-4729-9655-752BB207F79A}"/>
    <cellStyle name="Normal 3 65 2 4 2 3" xfId="29894" xr:uid="{225F37EB-6A75-4423-B59F-21EF7FCAAC5A}"/>
    <cellStyle name="Normal 3 65 2 4 3" xfId="29895" xr:uid="{B372EF2E-67E3-45A1-9633-0D6DA18A1171}"/>
    <cellStyle name="Normal 3 65 2 4 3 2" xfId="29896" xr:uid="{A3434664-0250-4367-8996-E9023367DAFF}"/>
    <cellStyle name="Normal 3 65 2 4 3 2 2" xfId="29897" xr:uid="{EBA94A34-2D70-44F5-8D4F-CBAC39ADE510}"/>
    <cellStyle name="Normal 3 65 2 4 3 3" xfId="29898" xr:uid="{D4E7BB3D-D2FD-471B-83BA-187BCBCCA564}"/>
    <cellStyle name="Normal 3 65 2 4 4" xfId="29899" xr:uid="{2E0F229B-D0F7-4C80-BD52-A9F6E75D5BD1}"/>
    <cellStyle name="Normal 3 65 2 4 4 2" xfId="29900" xr:uid="{8F63F06A-D4A9-4133-8D1D-7ADD6FB45021}"/>
    <cellStyle name="Normal 3 65 2 4 5" xfId="29901" xr:uid="{AF61B9D8-B898-4A11-9003-E3E1C261065C}"/>
    <cellStyle name="Normal 3 65 2 5" xfId="29902" xr:uid="{BE25FA0F-897A-4D27-AA37-300B6B0E5369}"/>
    <cellStyle name="Normal 3 65 2 5 2" xfId="29903" xr:uid="{3F06D106-8227-4DB5-A29D-564EBC9B0207}"/>
    <cellStyle name="Normal 3 65 2 5 2 2" xfId="29904" xr:uid="{F226CDAF-184F-4B09-9CB2-913EB46F5178}"/>
    <cellStyle name="Normal 3 65 2 5 3" xfId="29905" xr:uid="{454DACC6-A3EA-4867-BDA8-EACA852AF096}"/>
    <cellStyle name="Normal 3 65 2 6" xfId="29906" xr:uid="{BCC5E534-151A-4D38-9914-F5C2C14C40FF}"/>
    <cellStyle name="Normal 3 65 2 6 2" xfId="29907" xr:uid="{32B64A73-1C86-4066-B4E6-5369BD22FFCC}"/>
    <cellStyle name="Normal 3 65 2 6 2 2" xfId="29908" xr:uid="{907251D0-0B24-4EF3-B9FD-1F1948E07097}"/>
    <cellStyle name="Normal 3 65 2 6 3" xfId="29909" xr:uid="{0889E11D-3EFA-4B4B-9992-DC915E597367}"/>
    <cellStyle name="Normal 3 65 2 7" xfId="29910" xr:uid="{BB5376C0-CB87-442D-930A-4F2AC887134F}"/>
    <cellStyle name="Normal 3 65 2 7 2" xfId="29911" xr:uid="{73D10E1F-87FC-4994-A355-2F696E38DF9E}"/>
    <cellStyle name="Normal 3 65 2 8" xfId="29912" xr:uid="{4B534C77-21E7-4CA1-8DF7-7BF19A5A6745}"/>
    <cellStyle name="Normal 3 65 2_15NS" xfId="29913" xr:uid="{ED395B31-5E88-48DF-BD24-5B5B52BC4C70}"/>
    <cellStyle name="Normal 3 65 3" xfId="29914" xr:uid="{EDE7132E-B032-43BF-85E4-9767B3DBBEB8}"/>
    <cellStyle name="Normal 3 65 3 2" xfId="29915" xr:uid="{8B5329C3-79C3-49AF-B25D-D2D3C55801D6}"/>
    <cellStyle name="Normal 3 65 3 2 2" xfId="29916" xr:uid="{6C866991-B30C-4893-A4A3-0004C8975BD8}"/>
    <cellStyle name="Normal 3 65 3 2 2 2" xfId="29917" xr:uid="{67EFF9FC-9A84-4483-9A89-BE1693F3267D}"/>
    <cellStyle name="Normal 3 65 3 2 3" xfId="29918" xr:uid="{21F383A4-AC05-49BF-8913-828B25DEA6B8}"/>
    <cellStyle name="Normal 3 65 3 3" xfId="29919" xr:uid="{0542F1AB-CACA-4E71-BE56-C7F9CF8BEFA7}"/>
    <cellStyle name="Normal 3 65 3 3 2" xfId="29920" xr:uid="{ADF3B4A8-60C4-481B-8A85-FE686FBCE2B9}"/>
    <cellStyle name="Normal 3 65 3 3 2 2" xfId="29921" xr:uid="{263CED9A-C619-4FF2-BEB5-BFE43E6B4668}"/>
    <cellStyle name="Normal 3 65 3 3 3" xfId="29922" xr:uid="{B0DA4823-5E88-4BE5-819A-F8479F1FBAE5}"/>
    <cellStyle name="Normal 3 65 3 4" xfId="29923" xr:uid="{1314DC95-A359-4563-A86D-0121DB24D84A}"/>
    <cellStyle name="Normal 3 65 3 4 2" xfId="29924" xr:uid="{FC584898-A2AF-45CE-BD85-40B96E41DFC4}"/>
    <cellStyle name="Normal 3 65 3 5" xfId="29925" xr:uid="{F04A79B0-6E67-4810-874B-27FB52912F95}"/>
    <cellStyle name="Normal 3 65 4" xfId="29926" xr:uid="{5162F715-C255-4ABF-B61C-8EFF3EA098D4}"/>
    <cellStyle name="Normal 3 65 4 2" xfId="29927" xr:uid="{107FBD04-12AD-440E-ABFB-786B9ED7327D}"/>
    <cellStyle name="Normal 3 65 4 2 2" xfId="29928" xr:uid="{609B3B64-E8EC-4E18-A0F2-DB80FC734403}"/>
    <cellStyle name="Normal 3 65 4 2 2 2" xfId="29929" xr:uid="{47F61704-F4AA-40B0-9021-C6EF3E336F70}"/>
    <cellStyle name="Normal 3 65 4 2 3" xfId="29930" xr:uid="{053E4EFD-79CF-44EB-960A-B979206381BE}"/>
    <cellStyle name="Normal 3 65 4 3" xfId="29931" xr:uid="{070BC56E-06A1-4DC8-A3A2-8E027144B9FD}"/>
    <cellStyle name="Normal 3 65 4 3 2" xfId="29932" xr:uid="{2CE6F0FB-10AA-4B95-978D-D14D1E16E798}"/>
    <cellStyle name="Normal 3 65 4 3 2 2" xfId="29933" xr:uid="{6292A534-FB28-49AA-BF6C-7D390307972F}"/>
    <cellStyle name="Normal 3 65 4 3 3" xfId="29934" xr:uid="{1D293DA0-8599-4C96-8D9C-7B35AE5A6217}"/>
    <cellStyle name="Normal 3 65 4 4" xfId="29935" xr:uid="{9F55BBA5-24B6-4447-94F5-DFCD84A46581}"/>
    <cellStyle name="Normal 3 65 4 4 2" xfId="29936" xr:uid="{4C5080AF-81BD-4F77-8FAE-CA5DEBAE29C4}"/>
    <cellStyle name="Normal 3 65 4 5" xfId="29937" xr:uid="{66260D3F-9D42-4500-BE95-7C06399BE15E}"/>
    <cellStyle name="Normal 3 65 5" xfId="29938" xr:uid="{DDFF22BC-9342-4A9E-B48B-884308396B53}"/>
    <cellStyle name="Normal 3 65 5 2" xfId="29939" xr:uid="{E9B9A2E9-6759-4D4D-A9EF-49D6508952B1}"/>
    <cellStyle name="Normal 3 65 5 2 2" xfId="29940" xr:uid="{068F4C10-98ED-4D79-A127-1631478ED9F9}"/>
    <cellStyle name="Normal 3 65 5 2 2 2" xfId="29941" xr:uid="{9DEBB42D-F2FB-489F-AAAE-7B78CB58C941}"/>
    <cellStyle name="Normal 3 65 5 2 3" xfId="29942" xr:uid="{ACDD9C0D-0086-43F6-AF55-BA6C1FC23BBB}"/>
    <cellStyle name="Normal 3 65 5 3" xfId="29943" xr:uid="{FAA5C985-70FF-4098-91CB-BFBF6FE0D471}"/>
    <cellStyle name="Normal 3 65 5 3 2" xfId="29944" xr:uid="{B39EDA80-66F9-4065-BD36-3992F0C26FC6}"/>
    <cellStyle name="Normal 3 65 5 3 2 2" xfId="29945" xr:uid="{9AB3C8C6-8773-4447-8DD4-ADA8CF25E526}"/>
    <cellStyle name="Normal 3 65 5 3 3" xfId="29946" xr:uid="{15D527E7-9B98-41F7-8419-CB0AD21AD583}"/>
    <cellStyle name="Normal 3 65 5 4" xfId="29947" xr:uid="{E1E3F719-1E51-4465-8F2A-8C0F2F6C2CDB}"/>
    <cellStyle name="Normal 3 65 5 4 2" xfId="29948" xr:uid="{CA52754E-856A-4314-ABC5-A5BEB4308ABA}"/>
    <cellStyle name="Normal 3 65 5 5" xfId="29949" xr:uid="{43F3B3EF-E85E-429B-857F-24F33570272C}"/>
    <cellStyle name="Normal 3 65 6" xfId="29950" xr:uid="{C09CB0A4-736E-40B6-8FA8-C3444655EB7C}"/>
    <cellStyle name="Normal 3 65 6 2" xfId="29951" xr:uid="{4CB78B7D-290F-4620-863B-E559F08C5CDC}"/>
    <cellStyle name="Normal 3 65 6 2 2" xfId="29952" xr:uid="{E65136E0-03D5-44DD-AA3D-83C1A74E13A3}"/>
    <cellStyle name="Normal 3 65 6 3" xfId="29953" xr:uid="{88CFABCB-864E-40E1-9603-E0AEF001E530}"/>
    <cellStyle name="Normal 3 65 7" xfId="29954" xr:uid="{51764C52-1396-48B7-8071-FCAE215A84F8}"/>
    <cellStyle name="Normal 3 65 7 2" xfId="29955" xr:uid="{573995C7-983F-4184-88AC-FECC39718A5B}"/>
    <cellStyle name="Normal 3 65 7 2 2" xfId="29956" xr:uid="{99546CF2-D38F-416F-82E3-12AAE129BAF0}"/>
    <cellStyle name="Normal 3 65 7 3" xfId="29957" xr:uid="{CF838531-CFD6-4016-B7AE-E609ACBA15F9}"/>
    <cellStyle name="Normal 3 65 8" xfId="29958" xr:uid="{71368E43-49A8-4650-9698-5D5DF25D66B5}"/>
    <cellStyle name="Normal 3 65 8 2" xfId="29959" xr:uid="{55FB9C63-9EAB-499A-984D-F859E6CC2D60}"/>
    <cellStyle name="Normal 3 65 9" xfId="29960" xr:uid="{AB1DB90B-F332-4509-A5EF-2DB4A8D38DB6}"/>
    <cellStyle name="Normal 3 65_05DS" xfId="29961" xr:uid="{50413B4E-E217-469C-8816-426459E72E12}"/>
    <cellStyle name="Normal 3 66" xfId="29962" xr:uid="{8224E1C7-C77E-4289-BB78-BACF2B51A000}"/>
    <cellStyle name="Normal 3 66 2" xfId="29963" xr:uid="{F5D3A0FB-1AD4-4BF5-AF6A-35A5B95E9271}"/>
    <cellStyle name="Normal 3 66 2 2" xfId="29964" xr:uid="{841F07F7-B77B-42BB-88EB-EBF258201AB9}"/>
    <cellStyle name="Normal 3 66 2 2 2" xfId="29965" xr:uid="{968455C5-0C32-49E0-9BFF-15636858BFB5}"/>
    <cellStyle name="Normal 3 66 2 2 2 2" xfId="29966" xr:uid="{9582B0FA-5C56-4DDC-99DD-AC9F21C687EA}"/>
    <cellStyle name="Normal 3 66 2 2 2 2 2" xfId="29967" xr:uid="{39490BAD-4A4B-45AF-A146-2D7224B9DA24}"/>
    <cellStyle name="Normal 3 66 2 2 2 3" xfId="29968" xr:uid="{CE8457FD-7D60-47C1-93EF-2C995E4A4150}"/>
    <cellStyle name="Normal 3 66 2 2 3" xfId="29969" xr:uid="{13E8BF70-8722-4610-AB56-A39A1FE51470}"/>
    <cellStyle name="Normal 3 66 2 2 3 2" xfId="29970" xr:uid="{110FA46C-DF73-440E-AA79-74A385C19B47}"/>
    <cellStyle name="Normal 3 66 2 2 3 2 2" xfId="29971" xr:uid="{990ADD6E-EC7C-4C39-84C4-49A7708C24FA}"/>
    <cellStyle name="Normal 3 66 2 2 3 3" xfId="29972" xr:uid="{336F3866-846A-4A4B-9D08-CC11DE9CD13B}"/>
    <cellStyle name="Normal 3 66 2 2 4" xfId="29973" xr:uid="{CE88100B-6CE2-4FA2-9694-90BB6CFD6734}"/>
    <cellStyle name="Normal 3 66 2 2 4 2" xfId="29974" xr:uid="{E1511C4A-8D62-421E-BFE6-D8866A749743}"/>
    <cellStyle name="Normal 3 66 2 2 5" xfId="29975" xr:uid="{CD661DD4-9C21-48BD-AC9E-4B603E68AF33}"/>
    <cellStyle name="Normal 3 66 2 3" xfId="29976" xr:uid="{6F1A0A6A-DA03-4E01-802B-14680E83AB53}"/>
    <cellStyle name="Normal 3 66 2 3 2" xfId="29977" xr:uid="{791B4BF3-C948-4A57-A41C-87727EE6A256}"/>
    <cellStyle name="Normal 3 66 2 3 2 2" xfId="29978" xr:uid="{BA9E4FB1-47BD-4CBC-86C1-E66F87DFDD0C}"/>
    <cellStyle name="Normal 3 66 2 3 2 2 2" xfId="29979" xr:uid="{8ED1F41A-E376-430F-8CCB-2D5F5E97F828}"/>
    <cellStyle name="Normal 3 66 2 3 2 3" xfId="29980" xr:uid="{3A05B4CA-6BD0-41FC-81EF-8764F1A866D7}"/>
    <cellStyle name="Normal 3 66 2 3 3" xfId="29981" xr:uid="{B56AFC62-4BB7-40BD-B5A1-2CD1F639EE89}"/>
    <cellStyle name="Normal 3 66 2 3 3 2" xfId="29982" xr:uid="{7CA19485-179D-475C-A7E6-EA344ADDC8C8}"/>
    <cellStyle name="Normal 3 66 2 3 3 2 2" xfId="29983" xr:uid="{98C1D189-2D59-4B94-9893-7BB83DA287DA}"/>
    <cellStyle name="Normal 3 66 2 3 3 3" xfId="29984" xr:uid="{0D91D53C-18E8-408C-86EE-940D9ECCB37F}"/>
    <cellStyle name="Normal 3 66 2 3 4" xfId="29985" xr:uid="{1B48E5F0-18D4-42BB-87E0-63368FA814A4}"/>
    <cellStyle name="Normal 3 66 2 3 4 2" xfId="29986" xr:uid="{8AFDA0D2-0936-4F4B-9871-7303451D287E}"/>
    <cellStyle name="Normal 3 66 2 3 5" xfId="29987" xr:uid="{68E27027-5676-4539-9A9A-DC0E49C0D929}"/>
    <cellStyle name="Normal 3 66 2 4" xfId="29988" xr:uid="{542059EF-184B-466D-A543-1B031958ADB0}"/>
    <cellStyle name="Normal 3 66 2 4 2" xfId="29989" xr:uid="{FA8B017E-B90C-434A-B4CE-A544412E05B3}"/>
    <cellStyle name="Normal 3 66 2 4 2 2" xfId="29990" xr:uid="{2E0660AC-0DCB-4D1A-B5F1-30F5A84B9732}"/>
    <cellStyle name="Normal 3 66 2 4 2 2 2" xfId="29991" xr:uid="{E3D654B8-19C6-424B-B93D-86AD3D99D909}"/>
    <cellStyle name="Normal 3 66 2 4 2 3" xfId="29992" xr:uid="{DB5EC964-73D0-456A-8DCD-9F162247A2A4}"/>
    <cellStyle name="Normal 3 66 2 4 3" xfId="29993" xr:uid="{16BAF3B4-5706-4AA3-9474-CD35D828B205}"/>
    <cellStyle name="Normal 3 66 2 4 3 2" xfId="29994" xr:uid="{84F44D3C-6228-40A5-BC5B-D88B3B91602E}"/>
    <cellStyle name="Normal 3 66 2 4 3 2 2" xfId="29995" xr:uid="{0749B4F0-6C16-48DD-9C3C-8DCA8C811929}"/>
    <cellStyle name="Normal 3 66 2 4 3 3" xfId="29996" xr:uid="{7ACFA310-3604-4619-B564-3E7729AE3CF7}"/>
    <cellStyle name="Normal 3 66 2 4 4" xfId="29997" xr:uid="{96247F5C-C99B-4339-A509-4E3DBF79FB01}"/>
    <cellStyle name="Normal 3 66 2 4 4 2" xfId="29998" xr:uid="{BB65E6D8-FB91-4D45-9E51-56FF5C550789}"/>
    <cellStyle name="Normal 3 66 2 4 5" xfId="29999" xr:uid="{95B0665A-34DB-4033-B3A4-D16D41CBB0AB}"/>
    <cellStyle name="Normal 3 66 2 5" xfId="30000" xr:uid="{539E6830-EF52-46DB-869C-E25A6DBA73AF}"/>
    <cellStyle name="Normal 3 66 2 5 2" xfId="30001" xr:uid="{A4180FEF-38D6-4043-A8CC-F5F2D1581786}"/>
    <cellStyle name="Normal 3 66 2 5 2 2" xfId="30002" xr:uid="{3B46FCF2-2887-4C61-A688-67FF2EBC03BD}"/>
    <cellStyle name="Normal 3 66 2 5 3" xfId="30003" xr:uid="{9416F56D-BDED-42AD-BBED-7C13C7AB5667}"/>
    <cellStyle name="Normal 3 66 2 6" xfId="30004" xr:uid="{3558813B-4388-4C0D-B894-ADC8D9034F5C}"/>
    <cellStyle name="Normal 3 66 2 6 2" xfId="30005" xr:uid="{881BA166-BE04-44A5-9687-360E8AAAEEAB}"/>
    <cellStyle name="Normal 3 66 2 6 2 2" xfId="30006" xr:uid="{73E237A8-813B-41DF-BECC-941B626453B4}"/>
    <cellStyle name="Normal 3 66 2 6 3" xfId="30007" xr:uid="{2D059318-0E9F-4FF9-B02F-8D86FE071847}"/>
    <cellStyle name="Normal 3 66 2 7" xfId="30008" xr:uid="{65B80684-F1B4-4B9A-A456-1CEE39FA39B1}"/>
    <cellStyle name="Normal 3 66 2 7 2" xfId="30009" xr:uid="{13AFB028-B9B5-4409-A1CA-3259EE1270DA}"/>
    <cellStyle name="Normal 3 66 2 8" xfId="30010" xr:uid="{40EBDBBD-FB72-48CC-9025-8069C801A011}"/>
    <cellStyle name="Normal 3 66 2_15NS" xfId="30011" xr:uid="{1BA51B36-CDDE-48DA-8018-38310B44D6B5}"/>
    <cellStyle name="Normal 3 66 3" xfId="30012" xr:uid="{71CF465A-1DE1-4F9F-95BB-E37B0C87801E}"/>
    <cellStyle name="Normal 3 66 3 2" xfId="30013" xr:uid="{2C97B660-FA7C-40E6-B75D-16EA6061D666}"/>
    <cellStyle name="Normal 3 66 3 2 2" xfId="30014" xr:uid="{BC7FC16F-558C-499F-A2AC-133DEC3E16E8}"/>
    <cellStyle name="Normal 3 66 3 2 2 2" xfId="30015" xr:uid="{8FD6DFFC-E0B1-4275-8D99-1FE81F7DCFB7}"/>
    <cellStyle name="Normal 3 66 3 2 3" xfId="30016" xr:uid="{ACA334DE-2C86-4F56-A6EE-959CB5E075AA}"/>
    <cellStyle name="Normal 3 66 3 3" xfId="30017" xr:uid="{1C0A4443-A317-447E-85B9-6408EF56DC90}"/>
    <cellStyle name="Normal 3 66 3 3 2" xfId="30018" xr:uid="{5153A53C-10B1-4CEB-870B-685EB8A8A4EC}"/>
    <cellStyle name="Normal 3 66 3 3 2 2" xfId="30019" xr:uid="{34806B63-123B-448B-BD8A-573DD0F79A54}"/>
    <cellStyle name="Normal 3 66 3 3 3" xfId="30020" xr:uid="{91C98021-970E-4CD3-950E-B4731D221DC1}"/>
    <cellStyle name="Normal 3 66 3 4" xfId="30021" xr:uid="{704F048C-6E1C-465A-BB97-3468F13F515C}"/>
    <cellStyle name="Normal 3 66 3 4 2" xfId="30022" xr:uid="{2D55793B-54C9-460D-B4F9-11A03B1791D6}"/>
    <cellStyle name="Normal 3 66 3 5" xfId="30023" xr:uid="{F25DA6AB-E591-4663-A78C-4776FFF4FD49}"/>
    <cellStyle name="Normal 3 66 4" xfId="30024" xr:uid="{86663A4E-496E-46D5-8445-ABF978AB47EF}"/>
    <cellStyle name="Normal 3 66 4 2" xfId="30025" xr:uid="{9EEC240C-22FB-41AB-A48D-04F4F37D8A9E}"/>
    <cellStyle name="Normal 3 66 4 2 2" xfId="30026" xr:uid="{190A9B47-C748-454B-8FAE-F93E0FEA7C6E}"/>
    <cellStyle name="Normal 3 66 4 2 2 2" xfId="30027" xr:uid="{8568212E-7074-43D7-960C-D08F5F74BA61}"/>
    <cellStyle name="Normal 3 66 4 2 3" xfId="30028" xr:uid="{995E8CF1-5A16-43CD-89B7-58EA4BB550AD}"/>
    <cellStyle name="Normal 3 66 4 3" xfId="30029" xr:uid="{8B05F1B9-F8A7-4DD5-8DB6-16783B8CE376}"/>
    <cellStyle name="Normal 3 66 4 3 2" xfId="30030" xr:uid="{65C3A0A5-712A-48A5-93D9-A58E403DD40A}"/>
    <cellStyle name="Normal 3 66 4 3 2 2" xfId="30031" xr:uid="{3E686E33-5D5A-4122-933C-F1ACCED34E11}"/>
    <cellStyle name="Normal 3 66 4 3 3" xfId="30032" xr:uid="{F1A2D8AF-9A13-4432-A91A-3767A20ACAFA}"/>
    <cellStyle name="Normal 3 66 4 4" xfId="30033" xr:uid="{E396CEE6-5275-4CA1-8835-B2D119AD7DC8}"/>
    <cellStyle name="Normal 3 66 4 4 2" xfId="30034" xr:uid="{901D091B-316C-4040-B160-B47AE02D146F}"/>
    <cellStyle name="Normal 3 66 4 5" xfId="30035" xr:uid="{3BBECD7D-0E04-479E-8A09-0F0B99018379}"/>
    <cellStyle name="Normal 3 66 5" xfId="30036" xr:uid="{7649ED4B-743F-45DF-AEA3-62498138983C}"/>
    <cellStyle name="Normal 3 66 5 2" xfId="30037" xr:uid="{EDC83D6C-8A39-4087-BD08-091B464CDE5B}"/>
    <cellStyle name="Normal 3 66 5 2 2" xfId="30038" xr:uid="{95CC9535-DD15-46A3-B730-471D8AFB69C8}"/>
    <cellStyle name="Normal 3 66 5 2 2 2" xfId="30039" xr:uid="{4A9CEE78-F628-4E09-B9E3-98E165EA3402}"/>
    <cellStyle name="Normal 3 66 5 2 3" xfId="30040" xr:uid="{FB05B595-E01A-43B0-8CAC-718EA28BC0A5}"/>
    <cellStyle name="Normal 3 66 5 3" xfId="30041" xr:uid="{40966667-9A27-4754-A4E3-01F5233AB9C0}"/>
    <cellStyle name="Normal 3 66 5 3 2" xfId="30042" xr:uid="{C2BBE363-1DB6-4BB0-9372-8E537AE49B68}"/>
    <cellStyle name="Normal 3 66 5 3 2 2" xfId="30043" xr:uid="{B627FE55-1416-430C-93BB-2A9E929F7BD0}"/>
    <cellStyle name="Normal 3 66 5 3 3" xfId="30044" xr:uid="{0F27583A-2BF3-409B-B2E7-8DA6F5679D80}"/>
    <cellStyle name="Normal 3 66 5 4" xfId="30045" xr:uid="{125CF1F4-1309-48DD-A7D6-FC137E7E3BB8}"/>
    <cellStyle name="Normal 3 66 5 4 2" xfId="30046" xr:uid="{8C999AD4-CA02-4B05-9608-AFC8517C1A52}"/>
    <cellStyle name="Normal 3 66 5 5" xfId="30047" xr:uid="{019FFD57-3EEB-43A6-A3A6-0346D7E2D72D}"/>
    <cellStyle name="Normal 3 66 6" xfId="30048" xr:uid="{26689AA3-F467-4128-8BD6-C4708D239D8D}"/>
    <cellStyle name="Normal 3 66 6 2" xfId="30049" xr:uid="{4607AE4F-1E6D-4BCB-9CB7-D1C15BDFFFD8}"/>
    <cellStyle name="Normal 3 66 6 2 2" xfId="30050" xr:uid="{674414BB-6788-43A0-8407-25E81ED5C97F}"/>
    <cellStyle name="Normal 3 66 6 3" xfId="30051" xr:uid="{4922ED58-A15D-47CE-AE0C-C4DBDFBA8BDC}"/>
    <cellStyle name="Normal 3 66 7" xfId="30052" xr:uid="{6CCD50F3-06B4-4414-A3B5-0DBCF408B85B}"/>
    <cellStyle name="Normal 3 66 7 2" xfId="30053" xr:uid="{A6699D65-100D-4128-82CA-CECA00999C90}"/>
    <cellStyle name="Normal 3 66 7 2 2" xfId="30054" xr:uid="{A05A478A-7463-4788-8F0C-EA8AD3A62FF2}"/>
    <cellStyle name="Normal 3 66 7 3" xfId="30055" xr:uid="{E4840AB6-9635-4010-8F6B-501C66481FDF}"/>
    <cellStyle name="Normal 3 66 8" xfId="30056" xr:uid="{C068810B-4461-4BC7-AEDD-2F92032E89E9}"/>
    <cellStyle name="Normal 3 66 8 2" xfId="30057" xr:uid="{5842EE2C-56EC-4309-9FA6-C641509C57DB}"/>
    <cellStyle name="Normal 3 66 9" xfId="30058" xr:uid="{C9E8F11A-91A3-49BC-8FF9-544664E43C3A}"/>
    <cellStyle name="Normal 3 66_05DS" xfId="30059" xr:uid="{5D498ABF-82CE-469D-8B1E-F2921F73D8CD}"/>
    <cellStyle name="Normal 3 67" xfId="30060" xr:uid="{B6645EEE-EC8A-49AD-B323-CDC394D669C0}"/>
    <cellStyle name="Normal 3 67 2" xfId="30061" xr:uid="{E8CC1DDD-04D7-4DCE-AB8F-D1A2E9387F61}"/>
    <cellStyle name="Normal 3 67 2 2" xfId="30062" xr:uid="{04022C9D-AD25-4134-85C7-E6B0D8A96AEC}"/>
    <cellStyle name="Normal 3 67 2 2 2" xfId="30063" xr:uid="{53A5F06E-6C7D-4C6E-9458-980BF295E383}"/>
    <cellStyle name="Normal 3 67 2 2 2 2" xfId="30064" xr:uid="{BABF525C-7DB3-42E7-BFC5-B88B37065D01}"/>
    <cellStyle name="Normal 3 67 2 2 2 2 2" xfId="30065" xr:uid="{95DA5E2E-D6DE-4910-8643-640611CDDBF9}"/>
    <cellStyle name="Normal 3 67 2 2 2 3" xfId="30066" xr:uid="{DF3D6221-CAA8-44CB-86BB-A2378CB51E88}"/>
    <cellStyle name="Normal 3 67 2 2 3" xfId="30067" xr:uid="{E432A045-85A0-4091-A560-971B4C1AE4E6}"/>
    <cellStyle name="Normal 3 67 2 2 3 2" xfId="30068" xr:uid="{A41A80C9-CCED-4CC1-BD9C-588024658DA5}"/>
    <cellStyle name="Normal 3 67 2 2 3 2 2" xfId="30069" xr:uid="{347113D1-2BA6-4D04-A943-CDC3260D54F2}"/>
    <cellStyle name="Normal 3 67 2 2 3 3" xfId="30070" xr:uid="{61D6A27C-89E4-4631-8853-8EB8816FF25C}"/>
    <cellStyle name="Normal 3 67 2 2 4" xfId="30071" xr:uid="{11F724BD-D875-4318-A55A-66B0B2D14C8E}"/>
    <cellStyle name="Normal 3 67 2 2 4 2" xfId="30072" xr:uid="{E07FF9AC-9244-495D-BACE-641FFA34310C}"/>
    <cellStyle name="Normal 3 67 2 2 5" xfId="30073" xr:uid="{29DC66F9-8AA5-4C7E-8386-9D4155D3A248}"/>
    <cellStyle name="Normal 3 67 2 3" xfId="30074" xr:uid="{E82A3AF6-C8CB-43A5-9A7E-A9131D896563}"/>
    <cellStyle name="Normal 3 67 2 3 2" xfId="30075" xr:uid="{5AE4CACC-335B-40C8-9B6A-6E42F1DCD492}"/>
    <cellStyle name="Normal 3 67 2 3 2 2" xfId="30076" xr:uid="{5A5A7836-3DC3-4299-93CE-A312D048E151}"/>
    <cellStyle name="Normal 3 67 2 3 2 2 2" xfId="30077" xr:uid="{3BDFBB49-93F9-48FF-97E4-16F6CCE076E7}"/>
    <cellStyle name="Normal 3 67 2 3 2 3" xfId="30078" xr:uid="{68B4BA11-F780-4D0B-8A99-CADC6FC9A2F2}"/>
    <cellStyle name="Normal 3 67 2 3 3" xfId="30079" xr:uid="{6F159159-99AF-40BD-AAF2-EC21F04D4AE1}"/>
    <cellStyle name="Normal 3 67 2 3 3 2" xfId="30080" xr:uid="{86FD5F02-DE16-468F-A6B4-7C4B84AC92C6}"/>
    <cellStyle name="Normal 3 67 2 3 3 2 2" xfId="30081" xr:uid="{0122CE68-3443-4CF0-A6A1-F1328E10DDF5}"/>
    <cellStyle name="Normal 3 67 2 3 3 3" xfId="30082" xr:uid="{C4475CC2-88EF-45E7-91E1-1FECB08867FC}"/>
    <cellStyle name="Normal 3 67 2 3 4" xfId="30083" xr:uid="{2E10BDC2-0593-4106-B8E7-A326EE0835CE}"/>
    <cellStyle name="Normal 3 67 2 3 4 2" xfId="30084" xr:uid="{FAD09CFF-FA70-49F9-BF3C-4E270F50B424}"/>
    <cellStyle name="Normal 3 67 2 3 5" xfId="30085" xr:uid="{935F5938-DD2B-4031-B116-20BAD6EE12B0}"/>
    <cellStyle name="Normal 3 67 2 4" xfId="30086" xr:uid="{A8D4FCDF-21CE-4B8D-87B9-06D9F38E298F}"/>
    <cellStyle name="Normal 3 67 2 4 2" xfId="30087" xr:uid="{EB072AFC-BDA0-4A59-A62F-83362C43E5DD}"/>
    <cellStyle name="Normal 3 67 2 4 2 2" xfId="30088" xr:uid="{5F428877-22AB-4AE9-8D0E-5AEB3F7D2AFD}"/>
    <cellStyle name="Normal 3 67 2 4 2 2 2" xfId="30089" xr:uid="{2EBE6BED-05B1-4694-A7D5-58E76AC803E0}"/>
    <cellStyle name="Normal 3 67 2 4 2 3" xfId="30090" xr:uid="{C1582BD3-EAB9-42E4-A6AC-908C340573FC}"/>
    <cellStyle name="Normal 3 67 2 4 3" xfId="30091" xr:uid="{643DA7A0-3AEC-4F03-B63A-E85044CD7B61}"/>
    <cellStyle name="Normal 3 67 2 4 3 2" xfId="30092" xr:uid="{F98F60FF-7972-4E17-A103-6000DB742A84}"/>
    <cellStyle name="Normal 3 67 2 4 3 2 2" xfId="30093" xr:uid="{33FB9F2B-DE19-43BF-B49A-B2B0BD26F9BF}"/>
    <cellStyle name="Normal 3 67 2 4 3 3" xfId="30094" xr:uid="{E575C280-2579-437E-B36A-6E850C821D3C}"/>
    <cellStyle name="Normal 3 67 2 4 4" xfId="30095" xr:uid="{13F08961-E2E8-4DE4-A805-BF8CD2D75AE4}"/>
    <cellStyle name="Normal 3 67 2 4 4 2" xfId="30096" xr:uid="{000C87E8-3766-4575-8DF6-25704E1DC26C}"/>
    <cellStyle name="Normal 3 67 2 4 5" xfId="30097" xr:uid="{12397D4A-B452-4194-904A-818BA60C8634}"/>
    <cellStyle name="Normal 3 67 2 5" xfId="30098" xr:uid="{7431D3EF-D31B-42FB-8DEB-529058C99BAB}"/>
    <cellStyle name="Normal 3 67 2 5 2" xfId="30099" xr:uid="{D1A85CC2-6E61-44F5-A584-AA9A75464861}"/>
    <cellStyle name="Normal 3 67 2 5 2 2" xfId="30100" xr:uid="{DEE9137D-D32D-421D-A098-0CEA7D4BDE85}"/>
    <cellStyle name="Normal 3 67 2 5 3" xfId="30101" xr:uid="{1E523A15-5490-4091-AE8E-5717C7C825B4}"/>
    <cellStyle name="Normal 3 67 2 6" xfId="30102" xr:uid="{149C10EB-12EE-461A-810A-B1D853403856}"/>
    <cellStyle name="Normal 3 67 2 6 2" xfId="30103" xr:uid="{4B324D65-81B2-4C1C-80B3-59E53EDC2FBD}"/>
    <cellStyle name="Normal 3 67 2 6 2 2" xfId="30104" xr:uid="{B205BF30-11D3-46C0-9F41-CBAE9E0F6E55}"/>
    <cellStyle name="Normal 3 67 2 6 3" xfId="30105" xr:uid="{5AD9187C-6D74-4FC4-907F-6EFCF9D4A0EC}"/>
    <cellStyle name="Normal 3 67 2 7" xfId="30106" xr:uid="{AF05609A-3320-470C-A714-FCF2E2C10BF2}"/>
    <cellStyle name="Normal 3 67 2 7 2" xfId="30107" xr:uid="{D838DFB1-5803-4AB6-9F7F-B72B40959F1F}"/>
    <cellStyle name="Normal 3 67 2 8" xfId="30108" xr:uid="{FF25047F-082F-4BA4-BF1E-958675A0E87B}"/>
    <cellStyle name="Normal 3 67 2_15NS" xfId="30109" xr:uid="{59145A13-EDA5-4B2C-866A-31AECA935510}"/>
    <cellStyle name="Normal 3 67 3" xfId="30110" xr:uid="{AB47B5FC-8B6B-4069-AFCA-EAAD0B5A8720}"/>
    <cellStyle name="Normal 3 67 3 2" xfId="30111" xr:uid="{A5F30A3E-E8C3-4D32-9884-A75E0BE423DF}"/>
    <cellStyle name="Normal 3 67 3 2 2" xfId="30112" xr:uid="{CB5C8824-EBB3-475A-ABDF-490F8FD3560E}"/>
    <cellStyle name="Normal 3 67 3 2 2 2" xfId="30113" xr:uid="{E76F3D2C-E662-4884-A543-08140F24FA14}"/>
    <cellStyle name="Normal 3 67 3 2 3" xfId="30114" xr:uid="{E19AC4E9-1C81-4628-9480-6ABE68752F2C}"/>
    <cellStyle name="Normal 3 67 3 3" xfId="30115" xr:uid="{046156C4-9E00-4F66-9E8F-30D3A2F45FF5}"/>
    <cellStyle name="Normal 3 67 3 3 2" xfId="30116" xr:uid="{B65AA020-0528-4348-8DD3-2D48829D2676}"/>
    <cellStyle name="Normal 3 67 3 3 2 2" xfId="30117" xr:uid="{4CF3A519-00F5-4A1B-A50E-F6D1C471BAA5}"/>
    <cellStyle name="Normal 3 67 3 3 3" xfId="30118" xr:uid="{96A8114C-B0A7-4679-A896-C896D1C0D92C}"/>
    <cellStyle name="Normal 3 67 3 4" xfId="30119" xr:uid="{0609A1A9-FA1B-46E3-A055-254D2F6A4FFE}"/>
    <cellStyle name="Normal 3 67 3 4 2" xfId="30120" xr:uid="{11670C54-C884-466D-8BE4-98E097D233B1}"/>
    <cellStyle name="Normal 3 67 3 5" xfId="30121" xr:uid="{EE085CFD-654D-4D7D-841D-A1A816CA2CEF}"/>
    <cellStyle name="Normal 3 67 4" xfId="30122" xr:uid="{979CC2EC-12B0-421C-920D-338DB4F94E6F}"/>
    <cellStyle name="Normal 3 67 4 2" xfId="30123" xr:uid="{E9BF72C8-3FFD-451D-9D30-4E9B08451225}"/>
    <cellStyle name="Normal 3 67 4 2 2" xfId="30124" xr:uid="{E7EAC773-6401-42C8-B961-B80A2557E705}"/>
    <cellStyle name="Normal 3 67 4 2 2 2" xfId="30125" xr:uid="{90D58CC7-E19D-42BC-8786-48C4723A9D4C}"/>
    <cellStyle name="Normal 3 67 4 2 3" xfId="30126" xr:uid="{6F5818B7-4A31-4DE6-9D8D-08B282F29F3C}"/>
    <cellStyle name="Normal 3 67 4 3" xfId="30127" xr:uid="{BC7F52AE-DB78-4C30-A95C-0235BF102A32}"/>
    <cellStyle name="Normal 3 67 4 3 2" xfId="30128" xr:uid="{FC1E4BE8-E276-4021-983F-8A9088E3AA26}"/>
    <cellStyle name="Normal 3 67 4 3 2 2" xfId="30129" xr:uid="{D797A6A2-E135-45F9-A89F-66F1DCC8C06D}"/>
    <cellStyle name="Normal 3 67 4 3 3" xfId="30130" xr:uid="{0BBF10F0-4429-43D1-AC63-A009AC99E40C}"/>
    <cellStyle name="Normal 3 67 4 4" xfId="30131" xr:uid="{86694F22-3D96-42C3-B553-93BA308FC1EC}"/>
    <cellStyle name="Normal 3 67 4 4 2" xfId="30132" xr:uid="{9532B5F0-7A07-481D-BAFA-FC7ABC4E8308}"/>
    <cellStyle name="Normal 3 67 4 5" xfId="30133" xr:uid="{65303927-B10B-4170-80EA-00D4E4FC82C5}"/>
    <cellStyle name="Normal 3 67 5" xfId="30134" xr:uid="{3DFC5863-A78D-4421-A489-83ADB5F1C3F6}"/>
    <cellStyle name="Normal 3 67 5 2" xfId="30135" xr:uid="{3869EE6F-AB43-4C40-B5EE-CBC3DDCA5593}"/>
    <cellStyle name="Normal 3 67 5 2 2" xfId="30136" xr:uid="{B02B1E71-957B-4789-A072-0011A28884BE}"/>
    <cellStyle name="Normal 3 67 5 2 2 2" xfId="30137" xr:uid="{6950E762-ED67-48E1-A536-8DBF441EA169}"/>
    <cellStyle name="Normal 3 67 5 2 3" xfId="30138" xr:uid="{5240538E-8C3A-44B6-886C-A105F7B184BD}"/>
    <cellStyle name="Normal 3 67 5 3" xfId="30139" xr:uid="{C9F976E2-6C38-407C-A80B-1839A5C74D3A}"/>
    <cellStyle name="Normal 3 67 5 3 2" xfId="30140" xr:uid="{7E4B94AF-789A-4899-832B-92D9BD274CC7}"/>
    <cellStyle name="Normal 3 67 5 3 2 2" xfId="30141" xr:uid="{2BD0D9CC-AA72-4C8D-ADFD-40F3470A4C32}"/>
    <cellStyle name="Normal 3 67 5 3 3" xfId="30142" xr:uid="{6F21A3EC-A402-4100-9DA7-F350F50C82B1}"/>
    <cellStyle name="Normal 3 67 5 4" xfId="30143" xr:uid="{89F20924-A26C-4A03-87BE-F3DEA73658B0}"/>
    <cellStyle name="Normal 3 67 5 4 2" xfId="30144" xr:uid="{2DBD4A60-E510-4321-88A5-1DCAED9AC34B}"/>
    <cellStyle name="Normal 3 67 5 5" xfId="30145" xr:uid="{C31BBACE-46C0-418E-B462-DB5B1AC1EEC4}"/>
    <cellStyle name="Normal 3 67 6" xfId="30146" xr:uid="{DC5E0E5E-0BAB-41BC-958D-44D3B2C28005}"/>
    <cellStyle name="Normal 3 67 6 2" xfId="30147" xr:uid="{ADBD476B-57CC-41FA-A13A-EDF4684F8C62}"/>
    <cellStyle name="Normal 3 67 6 2 2" xfId="30148" xr:uid="{D56F59E0-D766-4189-ACCB-BAADDA7C31F8}"/>
    <cellStyle name="Normal 3 67 6 3" xfId="30149" xr:uid="{1AB3499C-C20A-4DEB-9F84-D860EE69AE60}"/>
    <cellStyle name="Normal 3 67 7" xfId="30150" xr:uid="{7521734F-5994-4B51-BCAA-5E50A3A5F913}"/>
    <cellStyle name="Normal 3 67 7 2" xfId="30151" xr:uid="{2AFD2848-C6D9-4C9D-9095-1A111E55B1E6}"/>
    <cellStyle name="Normal 3 67 7 2 2" xfId="30152" xr:uid="{F707CE3D-2B7C-4F4F-8D94-C0ED89A806D0}"/>
    <cellStyle name="Normal 3 67 7 3" xfId="30153" xr:uid="{ED2F56BB-1295-4387-87D5-A08EE41B15E5}"/>
    <cellStyle name="Normal 3 67 8" xfId="30154" xr:uid="{B519BA0C-693E-4062-9D31-5537473BDE01}"/>
    <cellStyle name="Normal 3 67 8 2" xfId="30155" xr:uid="{5208C80B-4CA9-4DD5-8AAD-F94D92AB3851}"/>
    <cellStyle name="Normal 3 67 9" xfId="30156" xr:uid="{3847D225-B731-4390-8782-E6D4341F520D}"/>
    <cellStyle name="Normal 3 67_05DS" xfId="30157" xr:uid="{4753B805-E246-451B-8734-1838EBE440D4}"/>
    <cellStyle name="Normal 3 68" xfId="30158" xr:uid="{4F24CBA4-378C-4BE2-9CB8-00A48804E770}"/>
    <cellStyle name="Normal 3 68 2" xfId="30159" xr:uid="{87E4602F-C078-4334-92EA-15B1938151E6}"/>
    <cellStyle name="Normal 3 68 2 2" xfId="30160" xr:uid="{A2C246A9-5956-4CFC-92B7-43E24A727B66}"/>
    <cellStyle name="Normal 3 68 2 2 2" xfId="30161" xr:uid="{CBE80031-0178-4D7C-BEE4-5C3D4FB50827}"/>
    <cellStyle name="Normal 3 68 2 2 2 2" xfId="30162" xr:uid="{C3268DEA-45B0-4427-A67D-D20BCBBF71BC}"/>
    <cellStyle name="Normal 3 68 2 2 2 2 2" xfId="30163" xr:uid="{BE1B6543-5AD1-4D32-AB21-1EA4314E32D3}"/>
    <cellStyle name="Normal 3 68 2 2 2 3" xfId="30164" xr:uid="{8152D6BD-43FF-4456-9F1A-63D8C637D811}"/>
    <cellStyle name="Normal 3 68 2 2 3" xfId="30165" xr:uid="{320BE2A2-049E-4A63-9D22-EFD12BD05A1E}"/>
    <cellStyle name="Normal 3 68 2 2 3 2" xfId="30166" xr:uid="{0108511E-7D3A-414B-A245-E5FD46FDC160}"/>
    <cellStyle name="Normal 3 68 2 2 3 2 2" xfId="30167" xr:uid="{0467D2CE-E345-4DFE-9014-5F9573028F74}"/>
    <cellStyle name="Normal 3 68 2 2 3 3" xfId="30168" xr:uid="{86E250DF-6D9C-4F46-AC1F-5D71550550CB}"/>
    <cellStyle name="Normal 3 68 2 2 4" xfId="30169" xr:uid="{DF13D19B-95A0-480E-88EF-470577539ED1}"/>
    <cellStyle name="Normal 3 68 2 2 4 2" xfId="30170" xr:uid="{9F1FAC61-9A0F-4DE3-8C0C-545B7E5523A5}"/>
    <cellStyle name="Normal 3 68 2 2 5" xfId="30171" xr:uid="{C0864A4E-DECC-497A-BACA-ECF90A5F45BA}"/>
    <cellStyle name="Normal 3 68 2 3" xfId="30172" xr:uid="{8B7CE6C5-6D68-4952-A6F4-4CB4B1842923}"/>
    <cellStyle name="Normal 3 68 2 3 2" xfId="30173" xr:uid="{5BA03EA1-2221-497D-A9EC-02A9CCB220D6}"/>
    <cellStyle name="Normal 3 68 2 3 2 2" xfId="30174" xr:uid="{0DB720D2-8614-4B47-BDEC-90B37E175E3C}"/>
    <cellStyle name="Normal 3 68 2 3 2 2 2" xfId="30175" xr:uid="{E5B3EFC7-CF15-4D60-9D10-EC5469C69CC8}"/>
    <cellStyle name="Normal 3 68 2 3 2 3" xfId="30176" xr:uid="{2C2713D9-0255-41E7-B220-9E42404215A1}"/>
    <cellStyle name="Normal 3 68 2 3 3" xfId="30177" xr:uid="{BB4FA330-6B12-4D2C-9E71-73A07C9D0D30}"/>
    <cellStyle name="Normal 3 68 2 3 3 2" xfId="30178" xr:uid="{CF538B9D-9D14-4728-A058-09F96C3A9A18}"/>
    <cellStyle name="Normal 3 68 2 3 3 2 2" xfId="30179" xr:uid="{8610725C-D452-4D7E-9EC6-45CEFEC64558}"/>
    <cellStyle name="Normal 3 68 2 3 3 3" xfId="30180" xr:uid="{2F8CBAA4-A21E-4CE7-9003-871BEDC29EEB}"/>
    <cellStyle name="Normal 3 68 2 3 4" xfId="30181" xr:uid="{E5F52290-A18D-44EE-9DDC-00D6AC09CB0F}"/>
    <cellStyle name="Normal 3 68 2 3 4 2" xfId="30182" xr:uid="{58F45265-8765-4A34-9CC1-DE2E3B498EC0}"/>
    <cellStyle name="Normal 3 68 2 3 5" xfId="30183" xr:uid="{9D4CCF9F-B2E3-43EE-ABFE-C234F416ED41}"/>
    <cellStyle name="Normal 3 68 2 4" xfId="30184" xr:uid="{053A4EB4-D6D5-41C3-BFEE-D77B56BFA3DF}"/>
    <cellStyle name="Normal 3 68 2 4 2" xfId="30185" xr:uid="{D923A074-BBDD-4009-86DC-13E35B5D841F}"/>
    <cellStyle name="Normal 3 68 2 4 2 2" xfId="30186" xr:uid="{7DCD84AF-8DB0-4BF0-BAFE-021EB648401A}"/>
    <cellStyle name="Normal 3 68 2 4 2 2 2" xfId="30187" xr:uid="{0116D57A-E889-46B4-8F49-36543A601ACB}"/>
    <cellStyle name="Normal 3 68 2 4 2 3" xfId="30188" xr:uid="{95D4EA27-ED8A-4DE1-BAF8-F1C232A792CA}"/>
    <cellStyle name="Normal 3 68 2 4 3" xfId="30189" xr:uid="{1FD8B240-06B0-4F36-B6E8-A6964344E933}"/>
    <cellStyle name="Normal 3 68 2 4 3 2" xfId="30190" xr:uid="{B11012D4-53AA-4DAC-859F-E337FEDD7C64}"/>
    <cellStyle name="Normal 3 68 2 4 3 2 2" xfId="30191" xr:uid="{DE53F4F4-9BFB-473A-A6AF-0F23B5975AF8}"/>
    <cellStyle name="Normal 3 68 2 4 3 3" xfId="30192" xr:uid="{484D8928-8DDB-4B1A-8E78-D385671BFBE9}"/>
    <cellStyle name="Normal 3 68 2 4 4" xfId="30193" xr:uid="{C75CA316-7227-4B9B-A300-AE1CAFBFD9D8}"/>
    <cellStyle name="Normal 3 68 2 4 4 2" xfId="30194" xr:uid="{4A641D12-8BB7-4F6D-998E-31DDFBD85DD9}"/>
    <cellStyle name="Normal 3 68 2 4 5" xfId="30195" xr:uid="{DB13C34B-CC2E-4ED6-A182-81FF35CE752A}"/>
    <cellStyle name="Normal 3 68 2 5" xfId="30196" xr:uid="{CD3443A0-BCA7-4D3D-8E0E-D77B060C96E5}"/>
    <cellStyle name="Normal 3 68 2 5 2" xfId="30197" xr:uid="{1A6F0300-A7AF-4F35-9E16-88B1FCC49A0D}"/>
    <cellStyle name="Normal 3 68 2 5 2 2" xfId="30198" xr:uid="{7107F515-758F-4B45-8B57-9DF5E1515264}"/>
    <cellStyle name="Normal 3 68 2 5 3" xfId="30199" xr:uid="{E147EBF9-5D65-41F4-9409-68885F297B84}"/>
    <cellStyle name="Normal 3 68 2 6" xfId="30200" xr:uid="{02624E74-A975-405B-83F3-A24A19A7DE99}"/>
    <cellStyle name="Normal 3 68 2 6 2" xfId="30201" xr:uid="{93E233B7-279A-4108-84AF-AC0D75C99BB8}"/>
    <cellStyle name="Normal 3 68 2 6 2 2" xfId="30202" xr:uid="{BB009A13-E68C-466B-BD25-0BB8DB4A9CAF}"/>
    <cellStyle name="Normal 3 68 2 6 3" xfId="30203" xr:uid="{D4A43B6D-4D9C-433C-81D5-93A54F4F64F7}"/>
    <cellStyle name="Normal 3 68 2 7" xfId="30204" xr:uid="{2E7BCD97-1B79-46E1-84C5-52BB1862D983}"/>
    <cellStyle name="Normal 3 68 2 7 2" xfId="30205" xr:uid="{712CE745-F529-42FC-9ED9-EDF8C47E056B}"/>
    <cellStyle name="Normal 3 68 2 8" xfId="30206" xr:uid="{E4C8AD0C-2D2A-47DA-B032-9D95510E8152}"/>
    <cellStyle name="Normal 3 68 2_15NS" xfId="30207" xr:uid="{F0101A33-90C0-4A0D-B13F-427E6C717B5D}"/>
    <cellStyle name="Normal 3 68 3" xfId="30208" xr:uid="{AC955F3E-310D-4A6A-BC58-BC379EE2E6C9}"/>
    <cellStyle name="Normal 3 68 3 2" xfId="30209" xr:uid="{F5B3FD58-C0EF-4565-9D70-982361AA185C}"/>
    <cellStyle name="Normal 3 68 3 2 2" xfId="30210" xr:uid="{0D6C5D0B-88C8-4D6E-BE14-3247D115702D}"/>
    <cellStyle name="Normal 3 68 3 2 2 2" xfId="30211" xr:uid="{6B08BF3C-5568-44CF-88E8-D5AFF61619CA}"/>
    <cellStyle name="Normal 3 68 3 2 3" xfId="30212" xr:uid="{865EE483-2A5D-49DF-B519-0606514F13B9}"/>
    <cellStyle name="Normal 3 68 3 3" xfId="30213" xr:uid="{A6740E19-0674-4C08-B22E-E63129DD4868}"/>
    <cellStyle name="Normal 3 68 3 3 2" xfId="30214" xr:uid="{34C630D9-B216-4E1A-8433-4B603F222488}"/>
    <cellStyle name="Normal 3 68 3 3 2 2" xfId="30215" xr:uid="{C9858922-5154-4628-85EE-A6ACB610C19F}"/>
    <cellStyle name="Normal 3 68 3 3 3" xfId="30216" xr:uid="{E65CC27F-DDD9-4992-B9F9-B4701C274C64}"/>
    <cellStyle name="Normal 3 68 3 4" xfId="30217" xr:uid="{9609E12C-1F2D-4516-8A73-6CD33F5521BE}"/>
    <cellStyle name="Normal 3 68 3 4 2" xfId="30218" xr:uid="{EEDC1158-174E-4B15-9B45-61665EA2920D}"/>
    <cellStyle name="Normal 3 68 3 5" xfId="30219" xr:uid="{DD56A2F9-460C-47CF-BC40-41806EFD7943}"/>
    <cellStyle name="Normal 3 68 4" xfId="30220" xr:uid="{FF2B8DA5-B2A7-4391-8F77-6E84456FF926}"/>
    <cellStyle name="Normal 3 68 4 2" xfId="30221" xr:uid="{ABD2878B-EE50-479D-8FB8-669079657320}"/>
    <cellStyle name="Normal 3 68 4 2 2" xfId="30222" xr:uid="{28B7B7F4-DE56-4D8A-B580-6DE547B57AC5}"/>
    <cellStyle name="Normal 3 68 4 2 2 2" xfId="30223" xr:uid="{FD478130-CDA0-4CA9-9CA5-B9A05EE0246E}"/>
    <cellStyle name="Normal 3 68 4 2 3" xfId="30224" xr:uid="{4D9FD828-1342-45A5-AF39-2285AE5B5804}"/>
    <cellStyle name="Normal 3 68 4 3" xfId="30225" xr:uid="{59BA9839-CE75-4DE8-B312-33BD4DB40E91}"/>
    <cellStyle name="Normal 3 68 4 3 2" xfId="30226" xr:uid="{BA3BF711-DDE8-4C86-8A32-9E15C071DE0E}"/>
    <cellStyle name="Normal 3 68 4 3 2 2" xfId="30227" xr:uid="{AE76A504-CB45-44BC-B575-C04D3CEA0190}"/>
    <cellStyle name="Normal 3 68 4 3 3" xfId="30228" xr:uid="{4C875BBD-201B-4F42-A211-BEAB8DFBF2B9}"/>
    <cellStyle name="Normal 3 68 4 4" xfId="30229" xr:uid="{AAB9159C-3656-45D9-9E73-B3A7D2C3C13F}"/>
    <cellStyle name="Normal 3 68 4 4 2" xfId="30230" xr:uid="{6BD81079-22D3-44A8-B278-13CA33EE36B0}"/>
    <cellStyle name="Normal 3 68 4 5" xfId="30231" xr:uid="{16656126-510D-4589-A275-F501EE2BA959}"/>
    <cellStyle name="Normal 3 68 5" xfId="30232" xr:uid="{FC8BAF34-21AD-40E1-9F28-49DF2B596657}"/>
    <cellStyle name="Normal 3 68 5 2" xfId="30233" xr:uid="{E283614B-1CA3-490E-8FC2-83341C9D3A61}"/>
    <cellStyle name="Normal 3 68 5 2 2" xfId="30234" xr:uid="{EE6D381F-400F-495C-B9F6-7C2E450A8851}"/>
    <cellStyle name="Normal 3 68 5 2 2 2" xfId="30235" xr:uid="{10C165B7-C61A-4E73-AB41-5CDA7467C029}"/>
    <cellStyle name="Normal 3 68 5 2 3" xfId="30236" xr:uid="{A39061DD-7FC3-4041-A5D5-2684A5E189D9}"/>
    <cellStyle name="Normal 3 68 5 3" xfId="30237" xr:uid="{70393CE2-0AB2-4BFD-8EFF-293A2BC05972}"/>
    <cellStyle name="Normal 3 68 5 3 2" xfId="30238" xr:uid="{145BC798-A863-4317-A5F9-574C56D27C3D}"/>
    <cellStyle name="Normal 3 68 5 3 2 2" xfId="30239" xr:uid="{308F2CBF-38EA-497D-919E-0DF3970601BC}"/>
    <cellStyle name="Normal 3 68 5 3 3" xfId="30240" xr:uid="{55DA1B7E-30D3-4C18-98B6-5391232F696D}"/>
    <cellStyle name="Normal 3 68 5 4" xfId="30241" xr:uid="{57D17495-34BB-45F3-BAF8-6EE051E8B0BB}"/>
    <cellStyle name="Normal 3 68 5 4 2" xfId="30242" xr:uid="{5783CA66-604C-4899-8D16-5D039444CEE1}"/>
    <cellStyle name="Normal 3 68 5 5" xfId="30243" xr:uid="{FEDD06D7-E544-4D68-8924-3CE2BEB2ADAA}"/>
    <cellStyle name="Normal 3 68 6" xfId="30244" xr:uid="{6B778AED-CEB7-4BBF-AAF5-067448236211}"/>
    <cellStyle name="Normal 3 68 6 2" xfId="30245" xr:uid="{B0211F65-12EE-4A14-9D0B-B4034996E0A4}"/>
    <cellStyle name="Normal 3 68 6 2 2" xfId="30246" xr:uid="{306D17A1-0322-47AE-B3E4-468AB1E7D7FA}"/>
    <cellStyle name="Normal 3 68 6 3" xfId="30247" xr:uid="{2DE1366F-7839-4D93-BB73-ACA3E356D360}"/>
    <cellStyle name="Normal 3 68 7" xfId="30248" xr:uid="{70FEA2BF-6E5D-41FC-8587-DEF8E39DCE76}"/>
    <cellStyle name="Normal 3 68 7 2" xfId="30249" xr:uid="{7959A361-E557-46CF-B560-163745AEF789}"/>
    <cellStyle name="Normal 3 68 7 2 2" xfId="30250" xr:uid="{B0095FE5-6E86-4C5F-9383-FDB315F78D35}"/>
    <cellStyle name="Normal 3 68 7 3" xfId="30251" xr:uid="{8DED46B8-D9EB-43C9-B959-CA6E10DB9C22}"/>
    <cellStyle name="Normal 3 68 8" xfId="30252" xr:uid="{2EBA8FB5-C0CB-4FF9-99FF-A66CC88068D5}"/>
    <cellStyle name="Normal 3 68 8 2" xfId="30253" xr:uid="{E600F748-7E69-480F-9FE2-7FA407BB2B3E}"/>
    <cellStyle name="Normal 3 68 9" xfId="30254" xr:uid="{F51407F7-BF49-41F9-A8F6-28907926A3E1}"/>
    <cellStyle name="Normal 3 68_05DS" xfId="30255" xr:uid="{ABD5F720-97C0-43B5-BF2F-1BB7E089DE6E}"/>
    <cellStyle name="Normal 3 69" xfId="30256" xr:uid="{A3FB61C1-2160-4CC1-8431-681EB564BB0A}"/>
    <cellStyle name="Normal 3 69 2" xfId="30257" xr:uid="{DE69FED5-6E6B-49FB-8001-D77303E19C2E}"/>
    <cellStyle name="Normal 3 69 2 2" xfId="30258" xr:uid="{05FF3A22-FDF1-4E15-A214-76901DA3AD8B}"/>
    <cellStyle name="Normal 3 69 2 2 2" xfId="30259" xr:uid="{6B03F576-2CAE-40DA-AEC5-EBBD74B45DBF}"/>
    <cellStyle name="Normal 3 69 2 2 2 2" xfId="30260" xr:uid="{81CE04A5-A6D8-41D6-9628-1118AB3F934E}"/>
    <cellStyle name="Normal 3 69 2 2 2 2 2" xfId="30261" xr:uid="{8EB24B30-0856-46E1-A2AA-3F0D64C1A9B2}"/>
    <cellStyle name="Normal 3 69 2 2 2 3" xfId="30262" xr:uid="{0F3A9895-FAD9-43DA-AD32-4B42DB8FECB0}"/>
    <cellStyle name="Normal 3 69 2 2 3" xfId="30263" xr:uid="{55F66457-9D05-46FB-9FBC-14AB13A7D2A5}"/>
    <cellStyle name="Normal 3 69 2 2 3 2" xfId="30264" xr:uid="{E52DC7A4-C406-4290-8B3B-B19B7C340332}"/>
    <cellStyle name="Normal 3 69 2 2 3 2 2" xfId="30265" xr:uid="{63B7B4AB-DE21-42AC-9064-4F0DCE69A720}"/>
    <cellStyle name="Normal 3 69 2 2 3 3" xfId="30266" xr:uid="{2DDB3BB1-DF63-47FA-95E0-882D1B1069E5}"/>
    <cellStyle name="Normal 3 69 2 2 4" xfId="30267" xr:uid="{037293D0-6369-410D-9F0A-C6FD3DB35D4B}"/>
    <cellStyle name="Normal 3 69 2 2 4 2" xfId="30268" xr:uid="{724571DA-1447-4707-ACE3-3621ACC85039}"/>
    <cellStyle name="Normal 3 69 2 2 5" xfId="30269" xr:uid="{10D0BA46-A170-483F-8EAC-75B63763E650}"/>
    <cellStyle name="Normal 3 69 2 3" xfId="30270" xr:uid="{A0F70355-71FB-4A5B-8079-17F11C414953}"/>
    <cellStyle name="Normal 3 69 2 3 2" xfId="30271" xr:uid="{6E63F0E3-C23D-4B02-8842-6E830D41E399}"/>
    <cellStyle name="Normal 3 69 2 3 2 2" xfId="30272" xr:uid="{AAED1CA6-0D7E-4E67-BFB0-0DA1F8C4A9F6}"/>
    <cellStyle name="Normal 3 69 2 3 2 2 2" xfId="30273" xr:uid="{1322355F-EF3E-4445-BC90-71AA668B01F7}"/>
    <cellStyle name="Normal 3 69 2 3 2 3" xfId="30274" xr:uid="{957D9756-42F5-4482-8200-B8BCBCB65CBA}"/>
    <cellStyle name="Normal 3 69 2 3 3" xfId="30275" xr:uid="{17326CD7-9E2B-44FF-9662-BE631E297DC9}"/>
    <cellStyle name="Normal 3 69 2 3 3 2" xfId="30276" xr:uid="{6BBCCCD3-E703-404A-944A-02A0CF6C71E0}"/>
    <cellStyle name="Normal 3 69 2 3 3 2 2" xfId="30277" xr:uid="{EB3711C5-0AB1-4BEA-8508-4D57778F4DBA}"/>
    <cellStyle name="Normal 3 69 2 3 3 3" xfId="30278" xr:uid="{3AE95352-3561-4B46-A590-2B249433B888}"/>
    <cellStyle name="Normal 3 69 2 3 4" xfId="30279" xr:uid="{A9514623-917A-4267-8AB2-003560F26382}"/>
    <cellStyle name="Normal 3 69 2 3 4 2" xfId="30280" xr:uid="{4E23470D-385B-422B-A152-62ABE02C29DA}"/>
    <cellStyle name="Normal 3 69 2 3 5" xfId="30281" xr:uid="{20D64298-EFA5-4C6D-9703-AB91C2B2E505}"/>
    <cellStyle name="Normal 3 69 2 4" xfId="30282" xr:uid="{828DB438-573E-4D9A-BD42-E51C808DF1DE}"/>
    <cellStyle name="Normal 3 69 2 4 2" xfId="30283" xr:uid="{C96D53F6-2D07-417B-A53A-49CD8CC7F389}"/>
    <cellStyle name="Normal 3 69 2 4 2 2" xfId="30284" xr:uid="{A9EE079A-BB20-44CA-83B2-DB78D0399B14}"/>
    <cellStyle name="Normal 3 69 2 4 2 2 2" xfId="30285" xr:uid="{E8798B85-7C3E-437A-BDFD-8B211DB26424}"/>
    <cellStyle name="Normal 3 69 2 4 2 3" xfId="30286" xr:uid="{D0885F08-D3E5-4AD1-A01D-38B762FCE7EF}"/>
    <cellStyle name="Normal 3 69 2 4 3" xfId="30287" xr:uid="{82D740BE-99F7-485E-86D0-28386D511B52}"/>
    <cellStyle name="Normal 3 69 2 4 3 2" xfId="30288" xr:uid="{4B719300-3086-481B-8760-6B050A4A8F79}"/>
    <cellStyle name="Normal 3 69 2 4 3 2 2" xfId="30289" xr:uid="{5C5CB254-98F6-4ED1-9FBD-2738BCF7A772}"/>
    <cellStyle name="Normal 3 69 2 4 3 3" xfId="30290" xr:uid="{353469F9-6640-4F5F-9C46-C965C3F33826}"/>
    <cellStyle name="Normal 3 69 2 4 4" xfId="30291" xr:uid="{D1C0C729-A4FA-45F1-98F5-C43527B09D6C}"/>
    <cellStyle name="Normal 3 69 2 4 4 2" xfId="30292" xr:uid="{0E668B6B-FF1B-415E-8A2E-20093C06F874}"/>
    <cellStyle name="Normal 3 69 2 4 5" xfId="30293" xr:uid="{46E2DBA3-C61C-4939-BDE2-16575B3BF1C1}"/>
    <cellStyle name="Normal 3 69 2 5" xfId="30294" xr:uid="{592E3AEF-4A60-4D2E-85C3-602C3C433780}"/>
    <cellStyle name="Normal 3 69 2 5 2" xfId="30295" xr:uid="{25428B8A-BA60-4263-93BA-F9E20814DBB8}"/>
    <cellStyle name="Normal 3 69 2 5 2 2" xfId="30296" xr:uid="{1E0FEACA-291F-4DA5-8183-C02B39A9288E}"/>
    <cellStyle name="Normal 3 69 2 5 3" xfId="30297" xr:uid="{0F3E7DA7-B049-46A2-9B00-C56F079BE501}"/>
    <cellStyle name="Normal 3 69 2 6" xfId="30298" xr:uid="{FFEA3519-AE47-4D99-97AD-053A97A87A4E}"/>
    <cellStyle name="Normal 3 69 2 6 2" xfId="30299" xr:uid="{8A7FD085-766F-4EA9-98E1-0837DFDD31B5}"/>
    <cellStyle name="Normal 3 69 2 6 2 2" xfId="30300" xr:uid="{D812D85A-61F5-4C8B-B9C0-838E266D173D}"/>
    <cellStyle name="Normal 3 69 2 6 3" xfId="30301" xr:uid="{9E610439-26F3-4BBB-A35C-095D273012E1}"/>
    <cellStyle name="Normal 3 69 2 7" xfId="30302" xr:uid="{B1DC8205-5F86-442F-AA93-F3C258E39150}"/>
    <cellStyle name="Normal 3 69 2 7 2" xfId="30303" xr:uid="{EC922EAD-ABF6-406C-B8F7-07EBC4AEF2D6}"/>
    <cellStyle name="Normal 3 69 2 8" xfId="30304" xr:uid="{E817229A-41CE-42B5-8E68-1A1AD9B603BC}"/>
    <cellStyle name="Normal 3 69 2_15NS" xfId="30305" xr:uid="{89B0FA71-53D4-4DA2-AA2C-9076CC3ED5F6}"/>
    <cellStyle name="Normal 3 69 3" xfId="30306" xr:uid="{73F90B1E-516B-4AE8-A59A-45B63C24748C}"/>
    <cellStyle name="Normal 3 69 3 2" xfId="30307" xr:uid="{15A1EAB1-5A1C-4D16-8E1E-80D1E7D0C4CA}"/>
    <cellStyle name="Normal 3 69 3 2 2" xfId="30308" xr:uid="{3B423B87-ADAA-4041-8E9B-81014D6C0B1E}"/>
    <cellStyle name="Normal 3 69 3 2 2 2" xfId="30309" xr:uid="{122C88BE-6E15-4A1E-A3CE-FDBE931FA1EA}"/>
    <cellStyle name="Normal 3 69 3 2 3" xfId="30310" xr:uid="{C578292F-A238-474E-8522-1AF82FE1AE27}"/>
    <cellStyle name="Normal 3 69 3 3" xfId="30311" xr:uid="{4109B324-E1BC-4EB6-89D6-1C470A5EBE9B}"/>
    <cellStyle name="Normal 3 69 3 3 2" xfId="30312" xr:uid="{11A7905C-A3E7-473F-A431-B90E3AF4C44C}"/>
    <cellStyle name="Normal 3 69 3 3 2 2" xfId="30313" xr:uid="{2F67B880-3F43-43C1-B868-E72D0F5B56A2}"/>
    <cellStyle name="Normal 3 69 3 3 3" xfId="30314" xr:uid="{E24CF269-8ACB-49A6-86D6-A59D5A265D61}"/>
    <cellStyle name="Normal 3 69 3 4" xfId="30315" xr:uid="{656AB6D4-12FE-4968-B4FD-F4BECE767DC4}"/>
    <cellStyle name="Normal 3 69 3 4 2" xfId="30316" xr:uid="{68810BBF-D11E-43D9-9D94-73F7E2131071}"/>
    <cellStyle name="Normal 3 69 3 5" xfId="30317" xr:uid="{5C8D4051-4355-4312-8F86-F1D9EEBDC1A0}"/>
    <cellStyle name="Normal 3 69 4" xfId="30318" xr:uid="{E5451469-8917-4F34-86C4-7FECBFBD86C8}"/>
    <cellStyle name="Normal 3 69 4 2" xfId="30319" xr:uid="{36F7F568-45B2-42BD-A48D-571D1B685726}"/>
    <cellStyle name="Normal 3 69 4 2 2" xfId="30320" xr:uid="{074EF45A-D225-46FB-899C-B14626312280}"/>
    <cellStyle name="Normal 3 69 4 2 2 2" xfId="30321" xr:uid="{98021F9F-4A23-4BDB-BE14-4C7101A0E1B1}"/>
    <cellStyle name="Normal 3 69 4 2 3" xfId="30322" xr:uid="{096A6794-3360-4E51-BE9D-E843E6DF98E0}"/>
    <cellStyle name="Normal 3 69 4 3" xfId="30323" xr:uid="{AEF84D95-013C-48FC-B0BC-79930E1F238F}"/>
    <cellStyle name="Normal 3 69 4 3 2" xfId="30324" xr:uid="{4EBE93F0-3204-4C53-BA3B-1C630E2B3DDB}"/>
    <cellStyle name="Normal 3 69 4 3 2 2" xfId="30325" xr:uid="{58168AD0-7680-4277-81A6-921FEEBC683A}"/>
    <cellStyle name="Normal 3 69 4 3 3" xfId="30326" xr:uid="{8170B1BE-15C2-4E77-A8B7-B9E4ABFA674E}"/>
    <cellStyle name="Normal 3 69 4 4" xfId="30327" xr:uid="{06327DD4-EF11-45D4-A9AC-11D035AF2873}"/>
    <cellStyle name="Normal 3 69 4 4 2" xfId="30328" xr:uid="{0A0F353E-5B32-401E-BA7F-B225DB5F9412}"/>
    <cellStyle name="Normal 3 69 4 5" xfId="30329" xr:uid="{C70B847C-A303-4FA5-971B-347782AFCE00}"/>
    <cellStyle name="Normal 3 69 5" xfId="30330" xr:uid="{7357407E-B41F-4D6A-996A-72BF0F0EA839}"/>
    <cellStyle name="Normal 3 69 5 2" xfId="30331" xr:uid="{F93EBFF4-67C5-476E-9257-9B51576B8ACB}"/>
    <cellStyle name="Normal 3 69 5 2 2" xfId="30332" xr:uid="{949D4543-98A1-41B6-AA89-759F7CAF0E55}"/>
    <cellStyle name="Normal 3 69 5 2 2 2" xfId="30333" xr:uid="{D285ABBA-B769-4762-847D-5403D171A4AF}"/>
    <cellStyle name="Normal 3 69 5 2 3" xfId="30334" xr:uid="{48E0E1C3-7540-4A2B-810B-FE9A056712C5}"/>
    <cellStyle name="Normal 3 69 5 3" xfId="30335" xr:uid="{CD9853EF-DCBC-4A06-93FF-4248C798D7BD}"/>
    <cellStyle name="Normal 3 69 5 3 2" xfId="30336" xr:uid="{548FB977-D5E7-4550-A31D-5A6AB1147FE0}"/>
    <cellStyle name="Normal 3 69 5 3 2 2" xfId="30337" xr:uid="{10A56507-9BBC-4B7F-AF33-590568B3C102}"/>
    <cellStyle name="Normal 3 69 5 3 3" xfId="30338" xr:uid="{21B4909F-92B0-41BC-862F-E34DA1B9388F}"/>
    <cellStyle name="Normal 3 69 5 4" xfId="30339" xr:uid="{CE2FB6DF-280F-49F6-A939-BC3F6CF91BC8}"/>
    <cellStyle name="Normal 3 69 5 4 2" xfId="30340" xr:uid="{4C8D7C49-7061-4F40-B4C2-C2144A458D7C}"/>
    <cellStyle name="Normal 3 69 5 5" xfId="30341" xr:uid="{FFCD635B-BAB7-487D-AE45-3FF62F7F7FCF}"/>
    <cellStyle name="Normal 3 69 6" xfId="30342" xr:uid="{00F5154E-6E64-4271-8038-26410BF41841}"/>
    <cellStyle name="Normal 3 69 6 2" xfId="30343" xr:uid="{75902818-EF5A-453B-9970-5AD224BC218B}"/>
    <cellStyle name="Normal 3 69 6 2 2" xfId="30344" xr:uid="{1F5B2013-E77E-4B21-BF49-A5D9A3A80D23}"/>
    <cellStyle name="Normal 3 69 6 3" xfId="30345" xr:uid="{EAB35984-CCDC-46CE-8BBA-C839B8B011DB}"/>
    <cellStyle name="Normal 3 69 7" xfId="30346" xr:uid="{377D95AF-16D0-42AE-8E0A-22B0BA20AC5C}"/>
    <cellStyle name="Normal 3 69 7 2" xfId="30347" xr:uid="{77CDCAB1-C897-48B3-8716-1B609D8B488D}"/>
    <cellStyle name="Normal 3 69 7 2 2" xfId="30348" xr:uid="{BE4A3012-8DF1-4BD0-A121-754A490868C4}"/>
    <cellStyle name="Normal 3 69 7 3" xfId="30349" xr:uid="{EB9CF1FB-143F-437F-B45E-3DD15B5C035E}"/>
    <cellStyle name="Normal 3 69 8" xfId="30350" xr:uid="{C11EC2B2-E6AA-4A32-8AF2-115BF455DA10}"/>
    <cellStyle name="Normal 3 69 8 2" xfId="30351" xr:uid="{FB222336-033A-475D-8EAE-7DAC8C3289F0}"/>
    <cellStyle name="Normal 3 69 9" xfId="30352" xr:uid="{B81BD10B-A534-4E47-B662-279C08C5327A}"/>
    <cellStyle name="Normal 3 69_05DS" xfId="30353" xr:uid="{78081764-AD22-4558-95EF-FEE9A666A58F}"/>
    <cellStyle name="Normal 3 7" xfId="1492" xr:uid="{21E16E17-F376-45FF-ACA9-A00274DB4210}"/>
    <cellStyle name="Normal 3 7 10" xfId="49806" xr:uid="{BD784771-533C-4CDD-914E-ED4E4FB6100C}"/>
    <cellStyle name="Normal 3 7 11" xfId="50792" xr:uid="{B713CDCD-59B5-43E7-BFB6-A0B1394F2713}"/>
    <cellStyle name="Normal 3 7 12" xfId="51067" xr:uid="{9881DE9E-729F-481D-AE2F-8DA2F476CB9A}"/>
    <cellStyle name="Normal 3 7 13" xfId="51401" xr:uid="{799D4352-9EF1-4474-A821-799C054C9840}"/>
    <cellStyle name="Normal 3 7 14" xfId="51680" xr:uid="{73A22856-EA88-4F52-95B3-548383FB19F3}"/>
    <cellStyle name="Normal 3 7 15" xfId="51936" xr:uid="{9E85D228-30D0-4C23-895D-FF1B8D386BEB}"/>
    <cellStyle name="Normal 3 7 16" xfId="52189" xr:uid="{CC95E477-9D11-462E-9810-D72F93F68DFF}"/>
    <cellStyle name="Normal 3 7 17" xfId="52444" xr:uid="{ACD0B822-726D-4447-955B-2C863D29D2BA}"/>
    <cellStyle name="Normal 3 7 18" xfId="52692" xr:uid="{62372313-995D-48DD-A0A8-6C75E53DA5DD}"/>
    <cellStyle name="Normal 3 7 19" xfId="53184" xr:uid="{BC72B86D-6398-4036-B485-80F2DDDEFB8A}"/>
    <cellStyle name="Normal 3 7 2" xfId="30355" xr:uid="{765B6D49-8DAF-4E0D-B06B-23ADE799AA00}"/>
    <cellStyle name="Normal 3 7 2 10" xfId="53426" xr:uid="{F4AB4691-72AF-4526-A17D-A707E46103D9}"/>
    <cellStyle name="Normal 3 7 2 2" xfId="30356" xr:uid="{B2581BCD-AC38-48BA-869A-D104C4BD944C}"/>
    <cellStyle name="Normal 3 7 2 2 2" xfId="30357" xr:uid="{6D869BD7-9C18-49D6-841D-3935C878A7DB}"/>
    <cellStyle name="Normal 3 7 2 2 2 2" xfId="30358" xr:uid="{F9B017DB-F12A-4BD2-B4BF-EB4370B813CD}"/>
    <cellStyle name="Normal 3 7 2 2 2 2 2" xfId="30359" xr:uid="{AFD7E831-9F35-4375-82EE-52D10B7AB28C}"/>
    <cellStyle name="Normal 3 7 2 2 2 3" xfId="30360" xr:uid="{424F915C-F212-42FD-B86B-9BE65206416E}"/>
    <cellStyle name="Normal 3 7 2 2 3" xfId="30361" xr:uid="{C5EF9551-F7AE-4F80-9B50-584E0D402320}"/>
    <cellStyle name="Normal 3 7 2 2 3 2" xfId="30362" xr:uid="{0809AF38-D305-493B-A2EC-DE005E0C1B3B}"/>
    <cellStyle name="Normal 3 7 2 2 3 2 2" xfId="30363" xr:uid="{AC9E9860-4A0D-4A42-8BD7-A520319A7F87}"/>
    <cellStyle name="Normal 3 7 2 2 3 3" xfId="30364" xr:uid="{1D74C1DD-9D7E-40A0-8C59-A8A014CFFBD4}"/>
    <cellStyle name="Normal 3 7 2 2 4" xfId="30365" xr:uid="{746A63C0-DFB1-49B6-B806-AA95C9AD9116}"/>
    <cellStyle name="Normal 3 7 2 2 4 2" xfId="30366" xr:uid="{199DC601-3B02-4A48-9ACF-C75E7B7E27C2}"/>
    <cellStyle name="Normal 3 7 2 2 5" xfId="30367" xr:uid="{48707933-73F7-466F-A5F6-67B3730B974C}"/>
    <cellStyle name="Normal 3 7 2 3" xfId="30368" xr:uid="{8B3F3BD1-0F2D-4CE7-9056-8ED15F41D976}"/>
    <cellStyle name="Normal 3 7 2 3 2" xfId="30369" xr:uid="{8DA26BAB-C2CA-4B15-B275-EEDEE9FF61BC}"/>
    <cellStyle name="Normal 3 7 2 3 2 2" xfId="30370" xr:uid="{D51F13AA-01F2-4EA4-AF44-9C8F6F6FAB8B}"/>
    <cellStyle name="Normal 3 7 2 3 2 2 2" xfId="30371" xr:uid="{797E385A-59D3-42A7-82B3-26CF7BE29FD0}"/>
    <cellStyle name="Normal 3 7 2 3 2 3" xfId="30372" xr:uid="{9C4E153D-AC24-4FD5-87B1-6D0DD26313C6}"/>
    <cellStyle name="Normal 3 7 2 3 3" xfId="30373" xr:uid="{A0DEFE5C-4996-4D55-8360-DC8813BF80A5}"/>
    <cellStyle name="Normal 3 7 2 3 3 2" xfId="30374" xr:uid="{EF1DF750-45E7-46E1-A7AD-E14ED66FD2FE}"/>
    <cellStyle name="Normal 3 7 2 3 3 2 2" xfId="30375" xr:uid="{C6F5A599-F33F-4B98-AFEF-B51C5C230419}"/>
    <cellStyle name="Normal 3 7 2 3 3 3" xfId="30376" xr:uid="{38D833E1-025A-4D3F-A61D-D0C28C9FBC69}"/>
    <cellStyle name="Normal 3 7 2 3 4" xfId="30377" xr:uid="{E0F68784-E43A-481C-9F9D-1C3FB2279D00}"/>
    <cellStyle name="Normal 3 7 2 3 4 2" xfId="30378" xr:uid="{ACC35480-743F-4551-9A15-009E3D89BE9A}"/>
    <cellStyle name="Normal 3 7 2 3 5" xfId="30379" xr:uid="{6BD58993-F1A6-452C-8B11-F26D4AD6DFC5}"/>
    <cellStyle name="Normal 3 7 2 4" xfId="30380" xr:uid="{450A38C0-4351-4390-93F9-160517D75475}"/>
    <cellStyle name="Normal 3 7 2 4 2" xfId="30381" xr:uid="{5EAEF8D9-B2CA-4415-A636-EC56E20BD310}"/>
    <cellStyle name="Normal 3 7 2 4 2 2" xfId="30382" xr:uid="{D22EE545-87C3-44B7-93DC-D33D41E31276}"/>
    <cellStyle name="Normal 3 7 2 4 2 2 2" xfId="30383" xr:uid="{9C7EC34B-2D70-4D5D-B6C2-2B233015C68A}"/>
    <cellStyle name="Normal 3 7 2 4 2 3" xfId="30384" xr:uid="{42DC97A9-5CB7-4600-A9E7-1C3181CFB60B}"/>
    <cellStyle name="Normal 3 7 2 4 3" xfId="30385" xr:uid="{BE8C18CD-8E93-4929-8E61-E2E9D4B34AB7}"/>
    <cellStyle name="Normal 3 7 2 4 3 2" xfId="30386" xr:uid="{7316C98C-1231-46C0-815B-018561B276D6}"/>
    <cellStyle name="Normal 3 7 2 4 3 2 2" xfId="30387" xr:uid="{7055912A-73A4-46F5-8F8A-F3CA72DD0084}"/>
    <cellStyle name="Normal 3 7 2 4 3 3" xfId="30388" xr:uid="{5D4D7F03-C65F-405F-A6F3-E36C3BD7D960}"/>
    <cellStyle name="Normal 3 7 2 4 4" xfId="30389" xr:uid="{C45EEECD-4BA0-417E-A95A-77F12930F7BF}"/>
    <cellStyle name="Normal 3 7 2 4 4 2" xfId="30390" xr:uid="{BB51CB4B-C51C-442A-B84B-358E27A73DFA}"/>
    <cellStyle name="Normal 3 7 2 4 5" xfId="30391" xr:uid="{F94D147C-E9FC-47CA-9DF5-E069DBE62221}"/>
    <cellStyle name="Normal 3 7 2 5" xfId="30392" xr:uid="{837D726B-95EA-4419-BDB8-3045BADFECD8}"/>
    <cellStyle name="Normal 3 7 2 5 2" xfId="30393" xr:uid="{34EBE02F-361A-47C6-9F19-E801F6A392FD}"/>
    <cellStyle name="Normal 3 7 2 5 2 2" xfId="30394" xr:uid="{E97D69A0-9013-4C54-97D0-834A5DF787D3}"/>
    <cellStyle name="Normal 3 7 2 5 3" xfId="30395" xr:uid="{16C033FF-A603-44F6-BEE6-C55E48034294}"/>
    <cellStyle name="Normal 3 7 2 6" xfId="30396" xr:uid="{17835CE2-8754-420E-9A4B-6DF3B07D6E07}"/>
    <cellStyle name="Normal 3 7 2 6 2" xfId="30397" xr:uid="{CF326C0C-922F-4DD6-A6B4-6F6A0B3D9EAC}"/>
    <cellStyle name="Normal 3 7 2 6 2 2" xfId="30398" xr:uid="{D565816D-B7AA-4844-BA11-5AAF98F18AF1}"/>
    <cellStyle name="Normal 3 7 2 6 3" xfId="30399" xr:uid="{F48A4624-5705-413F-BD9D-76F2B5B1C818}"/>
    <cellStyle name="Normal 3 7 2 7" xfId="30400" xr:uid="{406ADAF3-C3FC-4F88-8CFF-E1812A69ECBC}"/>
    <cellStyle name="Normal 3 7 2 7 2" xfId="30401" xr:uid="{77D6A12E-4662-407C-A6C3-0FE07772ED9E}"/>
    <cellStyle name="Normal 3 7 2 8" xfId="30402" xr:uid="{A117C7C3-7B10-4AFF-8227-A9788E25D971}"/>
    <cellStyle name="Normal 3 7 2 9" xfId="52937" xr:uid="{23C9D807-3A4D-4455-9EC3-D593F6BF4A12}"/>
    <cellStyle name="Normal 3 7 2_15NS" xfId="30403" xr:uid="{FBDABAE1-3B06-4AA8-92EB-DA4A02F61A23}"/>
    <cellStyle name="Normal 3 7 20" xfId="30354" xr:uid="{2F4A0A6B-3B82-4BB2-9B72-356D44E51725}"/>
    <cellStyle name="Normal 3 7 3" xfId="30404" xr:uid="{43AD76FA-B4D2-482A-9D2C-F206C9F1A316}"/>
    <cellStyle name="Normal 3 7 3 2" xfId="30405" xr:uid="{91BCD128-1804-4A2A-9D1D-04D2CBA3AF21}"/>
    <cellStyle name="Normal 3 7 3 2 2" xfId="30406" xr:uid="{22BF601C-BB9E-4615-B96F-677099D131CB}"/>
    <cellStyle name="Normal 3 7 3 2 2 2" xfId="30407" xr:uid="{2C30276A-60D0-4ABC-8DEF-8E0B67742ADC}"/>
    <cellStyle name="Normal 3 7 3 2 3" xfId="30408" xr:uid="{07516C0D-DBED-49F6-B66D-0443782BEC32}"/>
    <cellStyle name="Normal 3 7 3 3" xfId="30409" xr:uid="{EBD98F6A-698E-4E25-A84C-CA4B1B02FA09}"/>
    <cellStyle name="Normal 3 7 3 3 2" xfId="30410" xr:uid="{77D1BE88-05F2-4046-B1BB-2678999CA4A6}"/>
    <cellStyle name="Normal 3 7 3 3 2 2" xfId="30411" xr:uid="{A11AFEB7-49BF-4FEB-9439-9DF1C215B3BF}"/>
    <cellStyle name="Normal 3 7 3 3 3" xfId="30412" xr:uid="{4B6B413E-B422-4C37-92B0-231C76DF6975}"/>
    <cellStyle name="Normal 3 7 3 4" xfId="30413" xr:uid="{F619D993-3A22-4B2A-8F31-75AA4D81A3C4}"/>
    <cellStyle name="Normal 3 7 3 4 2" xfId="30414" xr:uid="{9F5CA7B7-A903-442F-AEE3-D4E863043E10}"/>
    <cellStyle name="Normal 3 7 3 5" xfId="30415" xr:uid="{7C731626-C215-495D-8A8F-607C23420620}"/>
    <cellStyle name="Normal 3 7 3 6" xfId="56158" xr:uid="{CAEE700E-1399-42A1-8CE5-369D7DD9837F}"/>
    <cellStyle name="Normal 3 7 4" xfId="30416" xr:uid="{3101D5BB-7847-4FAF-851B-80C78ACBC71A}"/>
    <cellStyle name="Normal 3 7 4 2" xfId="30417" xr:uid="{50F0BE44-4D04-48D3-B3E4-C55EBE6C2BE0}"/>
    <cellStyle name="Normal 3 7 4 2 2" xfId="30418" xr:uid="{F930959B-F5C2-4DE8-837C-29EFADC4EEF3}"/>
    <cellStyle name="Normal 3 7 4 2 2 2" xfId="30419" xr:uid="{4168EE75-67FC-44B1-B0B9-2F263C4B3B77}"/>
    <cellStyle name="Normal 3 7 4 2 3" xfId="30420" xr:uid="{BCC0934C-13E5-43D6-8976-7A328C422E5F}"/>
    <cellStyle name="Normal 3 7 4 3" xfId="30421" xr:uid="{8E686F23-1A23-42C8-92E6-DCC4EBE4F878}"/>
    <cellStyle name="Normal 3 7 4 3 2" xfId="30422" xr:uid="{2CB582E5-84AE-4EAA-BA3D-74D981BFE362}"/>
    <cellStyle name="Normal 3 7 4 3 2 2" xfId="30423" xr:uid="{7D3F4D4A-20DE-44AC-89A3-AB464853D7C0}"/>
    <cellStyle name="Normal 3 7 4 3 3" xfId="30424" xr:uid="{FAF434DC-A3AC-49F3-9692-0CFA9D48CA88}"/>
    <cellStyle name="Normal 3 7 4 4" xfId="30425" xr:uid="{1BDD859E-E80F-41FC-9F40-5EBF4BFFF951}"/>
    <cellStyle name="Normal 3 7 4 4 2" xfId="30426" xr:uid="{1A0641F7-2E79-45EA-9052-63EBCA2F0FE7}"/>
    <cellStyle name="Normal 3 7 4 5" xfId="30427" xr:uid="{35175AD0-D3AA-42C7-96D2-4D3D058B2D77}"/>
    <cellStyle name="Normal 3 7 4 6" xfId="56470" xr:uid="{F9C1BFDA-170D-4B82-9F00-4AA7CEBEBF71}"/>
    <cellStyle name="Normal 3 7 5" xfId="30428" xr:uid="{9E80CC21-1E58-4280-969F-3D4339B70925}"/>
    <cellStyle name="Normal 3 7 5 2" xfId="30429" xr:uid="{AEF830BB-EBCA-4144-8CEA-0446FC1E5236}"/>
    <cellStyle name="Normal 3 7 5 2 2" xfId="30430" xr:uid="{FDA27993-5854-4209-984B-9B3E33F51F47}"/>
    <cellStyle name="Normal 3 7 5 2 2 2" xfId="30431" xr:uid="{EF95E35F-3EDE-4140-97D7-EC2B149FFB3B}"/>
    <cellStyle name="Normal 3 7 5 2 3" xfId="30432" xr:uid="{0BBF882E-26AF-4A7A-82E8-4200366C14A8}"/>
    <cellStyle name="Normal 3 7 5 3" xfId="30433" xr:uid="{A071686F-0039-4662-A4BD-7D906EC13383}"/>
    <cellStyle name="Normal 3 7 5 3 2" xfId="30434" xr:uid="{F36F2C60-E5A9-44CB-97A2-B37365D0BB28}"/>
    <cellStyle name="Normal 3 7 5 3 2 2" xfId="30435" xr:uid="{695A7046-2324-4CBD-A48B-6BD77C7995E2}"/>
    <cellStyle name="Normal 3 7 5 3 3" xfId="30436" xr:uid="{B22FBB56-5FD1-4F7F-B445-9EBF65238EB5}"/>
    <cellStyle name="Normal 3 7 5 4" xfId="30437" xr:uid="{A74DF9B8-58FB-46E5-B79B-16445546A547}"/>
    <cellStyle name="Normal 3 7 5 4 2" xfId="30438" xr:uid="{0CE7A7DC-EE36-4558-BE9C-CD12908E667A}"/>
    <cellStyle name="Normal 3 7 5 5" xfId="30439" xr:uid="{5E066672-9507-4A4E-84CB-2E97DBE1D833}"/>
    <cellStyle name="Normal 3 7 6" xfId="30440" xr:uid="{9FF46294-9EF6-46BA-AFA3-0344D329DF1C}"/>
    <cellStyle name="Normal 3 7 6 2" xfId="30441" xr:uid="{06355F12-815E-423D-8889-5C0C1EFBA4E6}"/>
    <cellStyle name="Normal 3 7 6 2 2" xfId="30442" xr:uid="{7BDC3764-8B5A-4543-AE44-C842FF1D3B12}"/>
    <cellStyle name="Normal 3 7 6 3" xfId="30443" xr:uid="{5D78D599-A227-4C5C-B2BD-0C011CBB9439}"/>
    <cellStyle name="Normal 3 7 7" xfId="30444" xr:uid="{04DBE7DA-7767-4D74-A1D7-7CB9F889527A}"/>
    <cellStyle name="Normal 3 7 7 2" xfId="30445" xr:uid="{957F48FB-DAF3-4B75-B807-FEA156787572}"/>
    <cellStyle name="Normal 3 7 7 2 2" xfId="30446" xr:uid="{F48EEC27-12AC-4055-A915-D9CD012A6321}"/>
    <cellStyle name="Normal 3 7 7 3" xfId="30447" xr:uid="{C865DC9D-4040-4379-B54D-35A8F6F23DAC}"/>
    <cellStyle name="Normal 3 7 8" xfId="30448" xr:uid="{A61BEEAB-C92C-4C07-9815-5EF37D447B7F}"/>
    <cellStyle name="Normal 3 7 8 2" xfId="30449" xr:uid="{5F3F5DA5-AD2E-4B62-A12D-A426905960EB}"/>
    <cellStyle name="Normal 3 7 9" xfId="30450" xr:uid="{9C51538D-ED09-427C-8271-BDC5B3DADEA6}"/>
    <cellStyle name="Normal 3 7_05DS" xfId="30451" xr:uid="{1BB27BEA-CC86-4080-BAF0-DAE1126A65EF}"/>
    <cellStyle name="Normal 3 70" xfId="30452" xr:uid="{59FF847E-2FF5-4F9E-B29A-925403CD3FFF}"/>
    <cellStyle name="Normal 3 70 2" xfId="30453" xr:uid="{FC448144-F68D-4F97-9E46-69A188333D0E}"/>
    <cellStyle name="Normal 3 70 2 2" xfId="30454" xr:uid="{C60D0553-5DA2-467E-B159-0760ED8447FD}"/>
    <cellStyle name="Normal 3 70 2 2 2" xfId="30455" xr:uid="{564D584D-FEA9-41A0-9AFF-033B9F0615B7}"/>
    <cellStyle name="Normal 3 70 2 2 2 2" xfId="30456" xr:uid="{92B05168-DBA9-47CE-B3D3-AF2E6642787B}"/>
    <cellStyle name="Normal 3 70 2 2 2 2 2" xfId="30457" xr:uid="{8FFDCB6E-A7B1-4068-80F3-6096D5009A13}"/>
    <cellStyle name="Normal 3 70 2 2 2 3" xfId="30458" xr:uid="{ADF351A2-A5FE-45BB-8BD7-327513F30BC2}"/>
    <cellStyle name="Normal 3 70 2 2 3" xfId="30459" xr:uid="{8455461D-EAA5-4398-A978-651D1A740945}"/>
    <cellStyle name="Normal 3 70 2 2 3 2" xfId="30460" xr:uid="{3B51BCE3-8084-4FB3-8820-A224D675BEAE}"/>
    <cellStyle name="Normal 3 70 2 2 3 2 2" xfId="30461" xr:uid="{6098FC06-28B7-4935-860E-F957391C3A32}"/>
    <cellStyle name="Normal 3 70 2 2 3 3" xfId="30462" xr:uid="{8C5F342C-3625-49AD-B3BA-CDDE5D92123E}"/>
    <cellStyle name="Normal 3 70 2 2 4" xfId="30463" xr:uid="{63B58070-E9C4-4E60-8262-D1EA439D4B94}"/>
    <cellStyle name="Normal 3 70 2 2 4 2" xfId="30464" xr:uid="{11C38E56-3A25-43DD-8CA3-549849777FE8}"/>
    <cellStyle name="Normal 3 70 2 2 5" xfId="30465" xr:uid="{5763B23F-BC84-495F-B0BA-589F276EE2B7}"/>
    <cellStyle name="Normal 3 70 2 3" xfId="30466" xr:uid="{285898AD-E941-4312-A588-94DA42DAE242}"/>
    <cellStyle name="Normal 3 70 2 3 2" xfId="30467" xr:uid="{60A21583-7BE3-4146-9EFB-28E2CF031369}"/>
    <cellStyle name="Normal 3 70 2 3 2 2" xfId="30468" xr:uid="{C1B53972-61AE-4A7B-9AD6-7CF7E88BFEF8}"/>
    <cellStyle name="Normal 3 70 2 3 2 2 2" xfId="30469" xr:uid="{AE03C187-8312-478F-B6B9-8B4214650903}"/>
    <cellStyle name="Normal 3 70 2 3 2 3" xfId="30470" xr:uid="{826A093D-4251-4A3A-8D01-3D034DA2E46F}"/>
    <cellStyle name="Normal 3 70 2 3 3" xfId="30471" xr:uid="{2B2B24B3-DBCD-413A-8E63-88558373FB95}"/>
    <cellStyle name="Normal 3 70 2 3 3 2" xfId="30472" xr:uid="{62D86E8C-1DE6-4E21-ACAA-CE1D57BAE849}"/>
    <cellStyle name="Normal 3 70 2 3 3 2 2" xfId="30473" xr:uid="{5C33E057-A63E-4D2B-96D4-B4583E4D93EF}"/>
    <cellStyle name="Normal 3 70 2 3 3 3" xfId="30474" xr:uid="{5090432E-5D59-442A-8E68-B25C3A02A387}"/>
    <cellStyle name="Normal 3 70 2 3 4" xfId="30475" xr:uid="{2EF6FC94-7EB9-4AC3-BF65-299E942FB3E7}"/>
    <cellStyle name="Normal 3 70 2 3 4 2" xfId="30476" xr:uid="{433FBD72-F843-4828-B97F-588CC11C1B99}"/>
    <cellStyle name="Normal 3 70 2 3 5" xfId="30477" xr:uid="{CD722755-3333-4EC8-AFE4-0EF5FECA90B4}"/>
    <cellStyle name="Normal 3 70 2 4" xfId="30478" xr:uid="{458536E0-1B8F-4C64-811C-B2073AA8AC72}"/>
    <cellStyle name="Normal 3 70 2 4 2" xfId="30479" xr:uid="{EB2E063E-09F8-4DFE-86FF-A62612A4CFE7}"/>
    <cellStyle name="Normal 3 70 2 4 2 2" xfId="30480" xr:uid="{62797342-F4B2-4480-A6DE-2F6202D943D4}"/>
    <cellStyle name="Normal 3 70 2 4 2 2 2" xfId="30481" xr:uid="{92109F2E-F983-47E1-9536-795D912BF50A}"/>
    <cellStyle name="Normal 3 70 2 4 2 3" xfId="30482" xr:uid="{99EAD221-6607-4530-806F-894B57AB1257}"/>
    <cellStyle name="Normal 3 70 2 4 3" xfId="30483" xr:uid="{66C714E7-8CAB-44B1-8E87-938CB88C6D4E}"/>
    <cellStyle name="Normal 3 70 2 4 3 2" xfId="30484" xr:uid="{46172DB2-0BA3-4C1D-8C77-6955B2E226A1}"/>
    <cellStyle name="Normal 3 70 2 4 3 2 2" xfId="30485" xr:uid="{79F1E777-693F-45C7-9D1F-F24E7D63C530}"/>
    <cellStyle name="Normal 3 70 2 4 3 3" xfId="30486" xr:uid="{6E92C741-E36E-4E11-BD79-EED129B5CCB1}"/>
    <cellStyle name="Normal 3 70 2 4 4" xfId="30487" xr:uid="{1419D215-76F3-48E4-A5D7-27C3F55B257B}"/>
    <cellStyle name="Normal 3 70 2 4 4 2" xfId="30488" xr:uid="{959A14E9-2B44-4810-B8A2-C01050CCE335}"/>
    <cellStyle name="Normal 3 70 2 4 5" xfId="30489" xr:uid="{63789968-CD21-40D0-B6C8-BB946E79D605}"/>
    <cellStyle name="Normal 3 70 2 5" xfId="30490" xr:uid="{31CC4BE9-D22D-4336-9DB8-14EE24521333}"/>
    <cellStyle name="Normal 3 70 2 5 2" xfId="30491" xr:uid="{A22F36A5-E588-4C2B-8C1D-F761BA8247CB}"/>
    <cellStyle name="Normal 3 70 2 5 2 2" xfId="30492" xr:uid="{0CBBB053-496B-43FB-A907-A7AD9A41CAB5}"/>
    <cellStyle name="Normal 3 70 2 5 3" xfId="30493" xr:uid="{1C74CB8A-62EB-4D7F-B49A-E7D73DD87D12}"/>
    <cellStyle name="Normal 3 70 2 6" xfId="30494" xr:uid="{6C6B79BD-0271-4398-A67F-C84A24B34BE6}"/>
    <cellStyle name="Normal 3 70 2 6 2" xfId="30495" xr:uid="{E3E6018B-D418-4F4D-A139-28A7FAA271E6}"/>
    <cellStyle name="Normal 3 70 2 6 2 2" xfId="30496" xr:uid="{4EE8A377-B281-4035-8846-5DAE3FDA6445}"/>
    <cellStyle name="Normal 3 70 2 6 3" xfId="30497" xr:uid="{34059971-4566-4D30-A87B-45DAEE31587B}"/>
    <cellStyle name="Normal 3 70 2 7" xfId="30498" xr:uid="{27DB07C6-B896-40A2-9063-3EA47D3F7710}"/>
    <cellStyle name="Normal 3 70 2 7 2" xfId="30499" xr:uid="{3A4EEB59-E734-4466-945A-30EA7DF1D0AC}"/>
    <cellStyle name="Normal 3 70 2 8" xfId="30500" xr:uid="{CBD62C73-5077-4C2A-9190-6FB6E6A79762}"/>
    <cellStyle name="Normal 3 70 2_15NS" xfId="30501" xr:uid="{FF28DC6E-2894-4827-A676-67E12667E41E}"/>
    <cellStyle name="Normal 3 70 3" xfId="30502" xr:uid="{90316D2D-2073-417E-B38F-DBE419A0E657}"/>
    <cellStyle name="Normal 3 70 3 2" xfId="30503" xr:uid="{2B60D62F-4610-4958-B89F-04428B3BC293}"/>
    <cellStyle name="Normal 3 70 3 2 2" xfId="30504" xr:uid="{B09E31AC-D6AD-4EF5-BD0B-C230CEEA3956}"/>
    <cellStyle name="Normal 3 70 3 2 2 2" xfId="30505" xr:uid="{A795B21F-8CF8-4E4D-A228-040B2A486347}"/>
    <cellStyle name="Normal 3 70 3 2 3" xfId="30506" xr:uid="{643759A3-075F-4E38-934C-CD0937F70DBA}"/>
    <cellStyle name="Normal 3 70 3 3" xfId="30507" xr:uid="{5E0A8756-4C07-4A4E-AEDC-75F36E809AC8}"/>
    <cellStyle name="Normal 3 70 3 3 2" xfId="30508" xr:uid="{24C0FEBE-6873-4E33-9008-5B213060AC4E}"/>
    <cellStyle name="Normal 3 70 3 3 2 2" xfId="30509" xr:uid="{3D4C2992-A7F1-4744-B7BB-6D96447A758B}"/>
    <cellStyle name="Normal 3 70 3 3 3" xfId="30510" xr:uid="{49C11749-2931-4FA4-90FC-68F414C3C476}"/>
    <cellStyle name="Normal 3 70 3 4" xfId="30511" xr:uid="{96B74199-1A46-4E90-876D-F99469C8484B}"/>
    <cellStyle name="Normal 3 70 3 4 2" xfId="30512" xr:uid="{A0EC8A0F-C474-4401-BD2F-1C1D1B7940D7}"/>
    <cellStyle name="Normal 3 70 3 5" xfId="30513" xr:uid="{A6D086D2-5979-4B80-9984-2B98143EC9DE}"/>
    <cellStyle name="Normal 3 70 4" xfId="30514" xr:uid="{AA5095E9-5E59-4619-A04E-58E0232EAA58}"/>
    <cellStyle name="Normal 3 70 4 2" xfId="30515" xr:uid="{5FE93840-E2CE-491A-90D2-563E33766EFA}"/>
    <cellStyle name="Normal 3 70 4 2 2" xfId="30516" xr:uid="{0704B412-75DB-4AAC-B7C1-460A471F57B8}"/>
    <cellStyle name="Normal 3 70 4 2 2 2" xfId="30517" xr:uid="{5F71B810-BE1A-476D-B294-3739090DA10D}"/>
    <cellStyle name="Normal 3 70 4 2 3" xfId="30518" xr:uid="{621B2ABA-B0A8-40D0-9A0C-24059BA0A993}"/>
    <cellStyle name="Normal 3 70 4 3" xfId="30519" xr:uid="{ECE9B9BB-C053-4061-BB16-658CB8E869A8}"/>
    <cellStyle name="Normal 3 70 4 3 2" xfId="30520" xr:uid="{BA34A5B7-21F8-47C6-BF14-54D2CBD26CBD}"/>
    <cellStyle name="Normal 3 70 4 3 2 2" xfId="30521" xr:uid="{AD9FFAED-7673-447C-B8BC-C671737759FB}"/>
    <cellStyle name="Normal 3 70 4 3 3" xfId="30522" xr:uid="{E3543E2C-A834-47FA-A3DC-546C2E48D1B8}"/>
    <cellStyle name="Normal 3 70 4 4" xfId="30523" xr:uid="{3159CA9F-E24C-45C6-9017-60DF9F652555}"/>
    <cellStyle name="Normal 3 70 4 4 2" xfId="30524" xr:uid="{57456C87-0A8E-4B8B-93ED-760AFF6DF9FE}"/>
    <cellStyle name="Normal 3 70 4 5" xfId="30525" xr:uid="{0965535C-4DB2-40B4-AB74-27469D23EFBE}"/>
    <cellStyle name="Normal 3 70 5" xfId="30526" xr:uid="{639DD60C-425C-417E-9B80-8AC38D9C3073}"/>
    <cellStyle name="Normal 3 70 5 2" xfId="30527" xr:uid="{15F215E3-6C99-45C0-B473-9BE53470DABD}"/>
    <cellStyle name="Normal 3 70 5 2 2" xfId="30528" xr:uid="{99523CD2-88CC-4D4A-BBBF-129499234320}"/>
    <cellStyle name="Normal 3 70 5 2 2 2" xfId="30529" xr:uid="{A4BABF00-3AC6-4044-9BE0-079470FCF074}"/>
    <cellStyle name="Normal 3 70 5 2 3" xfId="30530" xr:uid="{2705701E-F8C0-498C-BDAE-26665A20FC3E}"/>
    <cellStyle name="Normal 3 70 5 3" xfId="30531" xr:uid="{55169662-73C3-4D4A-864E-C1D989BD9FDE}"/>
    <cellStyle name="Normal 3 70 5 3 2" xfId="30532" xr:uid="{85E57027-5A46-4CAA-A7B4-4D85B467AAE7}"/>
    <cellStyle name="Normal 3 70 5 3 2 2" xfId="30533" xr:uid="{CE0F5796-5B1F-4884-A382-8417F0523A50}"/>
    <cellStyle name="Normal 3 70 5 3 3" xfId="30534" xr:uid="{EC743769-C780-4BCD-ACB4-AA7D68E83F5E}"/>
    <cellStyle name="Normal 3 70 5 4" xfId="30535" xr:uid="{050C2B51-13D2-4544-8D62-A14F6EF774F3}"/>
    <cellStyle name="Normal 3 70 5 4 2" xfId="30536" xr:uid="{17095169-E1DA-4AC3-AB52-93E937184646}"/>
    <cellStyle name="Normal 3 70 5 5" xfId="30537" xr:uid="{A8FE3403-E7F9-4A02-9055-A50EAECDCF34}"/>
    <cellStyle name="Normal 3 70 6" xfId="30538" xr:uid="{F902AE01-DA8C-4BA0-AA8A-2891679D222A}"/>
    <cellStyle name="Normal 3 70 6 2" xfId="30539" xr:uid="{3ED12453-B577-48F7-9ADF-9D65C585BB0C}"/>
    <cellStyle name="Normal 3 70 6 2 2" xfId="30540" xr:uid="{49EEA68C-2059-4674-B781-A4DEC7D5B5A1}"/>
    <cellStyle name="Normal 3 70 6 3" xfId="30541" xr:uid="{95142CDE-B4F9-4DBD-A619-1366154378B6}"/>
    <cellStyle name="Normal 3 70 7" xfId="30542" xr:uid="{F63FBAC0-EA61-49E6-9CC2-B9108B5FA556}"/>
    <cellStyle name="Normal 3 70 7 2" xfId="30543" xr:uid="{9FCB03E0-CE9E-417A-B475-B52C729A0EF5}"/>
    <cellStyle name="Normal 3 70 7 2 2" xfId="30544" xr:uid="{2C63388F-1740-4F8E-A015-8F7219C09681}"/>
    <cellStyle name="Normal 3 70 7 3" xfId="30545" xr:uid="{70DE4E71-6F55-4523-B05A-031B3FDA94FA}"/>
    <cellStyle name="Normal 3 70 8" xfId="30546" xr:uid="{89F93519-008D-48AB-9237-CDD4909A7023}"/>
    <cellStyle name="Normal 3 70 8 2" xfId="30547" xr:uid="{BE484913-9147-4E88-A8FA-5B82481A65B0}"/>
    <cellStyle name="Normal 3 70 9" xfId="30548" xr:uid="{E3B705ED-F2A5-4D1D-B41E-B01C6C03ABE3}"/>
    <cellStyle name="Normal 3 70_05DS" xfId="30549" xr:uid="{A937529C-62B1-468F-B380-978205289EBE}"/>
    <cellStyle name="Normal 3 71" xfId="30550" xr:uid="{E9F1F9C8-074B-48B3-95C5-C5CA989C2C41}"/>
    <cellStyle name="Normal 3 71 2" xfId="30551" xr:uid="{6717BC48-64CE-4617-A307-EB92F9B77D64}"/>
    <cellStyle name="Normal 3 71 2 2" xfId="30552" xr:uid="{8CA8FC11-1F11-4FAC-9C88-D05FF34AB5AA}"/>
    <cellStyle name="Normal 3 71 2 2 2" xfId="30553" xr:uid="{8BB849BD-6C6C-4122-AE9E-DFC1F1691FB0}"/>
    <cellStyle name="Normal 3 71 2 2 2 2" xfId="30554" xr:uid="{C63C9868-581B-42C6-90C9-70FF6A41D46D}"/>
    <cellStyle name="Normal 3 71 2 2 2 2 2" xfId="30555" xr:uid="{7BC145DC-191A-4832-A5DA-DCD57E50B973}"/>
    <cellStyle name="Normal 3 71 2 2 2 3" xfId="30556" xr:uid="{6C0F9158-2DD3-4D07-B8E6-A4E7F64DCA92}"/>
    <cellStyle name="Normal 3 71 2 2 3" xfId="30557" xr:uid="{C0F39183-8FCA-462B-B4C7-84F28A33572F}"/>
    <cellStyle name="Normal 3 71 2 2 3 2" xfId="30558" xr:uid="{A70C50D0-45C6-4A14-9399-4E5A2B0E718C}"/>
    <cellStyle name="Normal 3 71 2 2 3 2 2" xfId="30559" xr:uid="{8C1B9BE9-3201-4BEA-85DE-FA9D059615F6}"/>
    <cellStyle name="Normal 3 71 2 2 3 3" xfId="30560" xr:uid="{205DBE0D-44AE-4099-80C4-11C33D5F39E5}"/>
    <cellStyle name="Normal 3 71 2 2 4" xfId="30561" xr:uid="{88E5F037-FD09-45D8-8FAF-C9AAA5F293C5}"/>
    <cellStyle name="Normal 3 71 2 2 4 2" xfId="30562" xr:uid="{2724299C-C723-4A16-BC3F-5A1535943BA0}"/>
    <cellStyle name="Normal 3 71 2 2 5" xfId="30563" xr:uid="{965B1C79-2A4B-40BE-9B37-192D487FCEDB}"/>
    <cellStyle name="Normal 3 71 2 3" xfId="30564" xr:uid="{E228E011-264D-4956-B862-BB9BFFD0D69E}"/>
    <cellStyle name="Normal 3 71 2 3 2" xfId="30565" xr:uid="{F190852B-FE89-4EF1-BA0E-D003F4369C41}"/>
    <cellStyle name="Normal 3 71 2 3 2 2" xfId="30566" xr:uid="{78093A5D-9CAB-48C3-8B14-DD7C04F01536}"/>
    <cellStyle name="Normal 3 71 2 3 2 2 2" xfId="30567" xr:uid="{D24CCC4C-C2EE-4E7A-AED9-640DCC6793AB}"/>
    <cellStyle name="Normal 3 71 2 3 2 3" xfId="30568" xr:uid="{E4CCCA78-AE1D-44A0-A4DA-B52675DA5C95}"/>
    <cellStyle name="Normal 3 71 2 3 3" xfId="30569" xr:uid="{7642E48B-9327-413F-AB4A-D0513BE54218}"/>
    <cellStyle name="Normal 3 71 2 3 3 2" xfId="30570" xr:uid="{990FA10A-7CE1-4073-BF91-C716B92084DD}"/>
    <cellStyle name="Normal 3 71 2 3 3 2 2" xfId="30571" xr:uid="{1DEF2B58-4887-424F-9A71-21FD9E596407}"/>
    <cellStyle name="Normal 3 71 2 3 3 3" xfId="30572" xr:uid="{0BAB8C8F-ED7F-4A17-BA67-1C086C0DE5C5}"/>
    <cellStyle name="Normal 3 71 2 3 4" xfId="30573" xr:uid="{688CA665-0B37-4C48-9D4A-B9DEECE30625}"/>
    <cellStyle name="Normal 3 71 2 3 4 2" xfId="30574" xr:uid="{7D46A537-628C-4B2B-9C71-2BAC1AD7F0C9}"/>
    <cellStyle name="Normal 3 71 2 3 5" xfId="30575" xr:uid="{F4D98AB2-B02F-4320-AC1B-724386253546}"/>
    <cellStyle name="Normal 3 71 2 4" xfId="30576" xr:uid="{A77603EB-F7B9-4C91-B03D-48A2A6C9333A}"/>
    <cellStyle name="Normal 3 71 2 4 2" xfId="30577" xr:uid="{06F1F21E-B07B-4814-9CFC-B745D0BFB445}"/>
    <cellStyle name="Normal 3 71 2 4 2 2" xfId="30578" xr:uid="{F31836B0-305E-41A7-AB83-62640CF7CE4B}"/>
    <cellStyle name="Normal 3 71 2 4 2 2 2" xfId="30579" xr:uid="{D3F0210D-11B6-45B2-BD16-DC9627FB35C6}"/>
    <cellStyle name="Normal 3 71 2 4 2 3" xfId="30580" xr:uid="{2B964DE7-7D1D-4353-8513-7D49770B8208}"/>
    <cellStyle name="Normal 3 71 2 4 3" xfId="30581" xr:uid="{98D446FC-6A7F-4768-B47C-581C74181029}"/>
    <cellStyle name="Normal 3 71 2 4 3 2" xfId="30582" xr:uid="{5BAD84BE-B8A7-47FF-86CE-9AF36C500790}"/>
    <cellStyle name="Normal 3 71 2 4 3 2 2" xfId="30583" xr:uid="{C0B28242-72B8-4961-B713-09FD34ECF902}"/>
    <cellStyle name="Normal 3 71 2 4 3 3" xfId="30584" xr:uid="{F82987A6-FF73-4965-A47D-FF2AE40F074E}"/>
    <cellStyle name="Normal 3 71 2 4 4" xfId="30585" xr:uid="{3CB9D042-D684-4A5F-ACFD-E3ED5134256F}"/>
    <cellStyle name="Normal 3 71 2 4 4 2" xfId="30586" xr:uid="{86DC9CAC-65E3-42F8-9907-72282C487056}"/>
    <cellStyle name="Normal 3 71 2 4 5" xfId="30587" xr:uid="{A59836BB-AAEB-4F32-B893-49B77AD82C94}"/>
    <cellStyle name="Normal 3 71 2 5" xfId="30588" xr:uid="{7DBC92EC-8C44-4107-9107-BF6F6542C6E5}"/>
    <cellStyle name="Normal 3 71 2 5 2" xfId="30589" xr:uid="{57523816-FD08-43FF-BFC4-2B8A3ABFC08D}"/>
    <cellStyle name="Normal 3 71 2 5 2 2" xfId="30590" xr:uid="{369A8400-3EF2-49A3-A21B-EB27DDD6DCE9}"/>
    <cellStyle name="Normal 3 71 2 5 3" xfId="30591" xr:uid="{A5D3E29C-86C4-4E16-94CB-D96F3F3B641E}"/>
    <cellStyle name="Normal 3 71 2 6" xfId="30592" xr:uid="{1FC83889-DED7-475D-8782-C637C96B5B19}"/>
    <cellStyle name="Normal 3 71 2 6 2" xfId="30593" xr:uid="{EA73DA2E-25A5-40DE-A569-72503311339B}"/>
    <cellStyle name="Normal 3 71 2 6 2 2" xfId="30594" xr:uid="{BA40CF4C-72FE-44C4-9B29-C468C4A2F2D2}"/>
    <cellStyle name="Normal 3 71 2 6 3" xfId="30595" xr:uid="{15B9D27E-A970-46C2-99C4-46292628C65A}"/>
    <cellStyle name="Normal 3 71 2 7" xfId="30596" xr:uid="{53ED8096-125B-451E-9882-22E481DB0CD1}"/>
    <cellStyle name="Normal 3 71 2 7 2" xfId="30597" xr:uid="{480F34B1-956E-4376-BFAA-B44C9E2AFB19}"/>
    <cellStyle name="Normal 3 71 2 8" xfId="30598" xr:uid="{F3B72AA6-C146-4A91-A50D-B35CCA5C9F3D}"/>
    <cellStyle name="Normal 3 71 2_15NS" xfId="30599" xr:uid="{610635D7-2A53-4970-ADA7-F666316D2FE2}"/>
    <cellStyle name="Normal 3 71 3" xfId="30600" xr:uid="{75895B49-659D-4E33-8C2F-2BED50F27885}"/>
    <cellStyle name="Normal 3 71 3 2" xfId="30601" xr:uid="{D9FD331D-ABEF-4801-AB8D-2410DF05E7D3}"/>
    <cellStyle name="Normal 3 71 3 2 2" xfId="30602" xr:uid="{46532435-94EF-4ECC-84A9-49FDD1521756}"/>
    <cellStyle name="Normal 3 71 3 2 2 2" xfId="30603" xr:uid="{F3AFDF8B-9B73-4C55-8FE8-4A5527958899}"/>
    <cellStyle name="Normal 3 71 3 2 3" xfId="30604" xr:uid="{EB15F284-A238-4FBF-AECF-C6C1206883BF}"/>
    <cellStyle name="Normal 3 71 3 3" xfId="30605" xr:uid="{D59ED030-F504-430E-9DE4-F07B7E72FDB6}"/>
    <cellStyle name="Normal 3 71 3 3 2" xfId="30606" xr:uid="{F8D339CA-4EF1-4C13-A27D-628C93C95125}"/>
    <cellStyle name="Normal 3 71 3 3 2 2" xfId="30607" xr:uid="{E76BDDE5-8329-44C1-985D-D78D7699E0EE}"/>
    <cellStyle name="Normal 3 71 3 3 3" xfId="30608" xr:uid="{DA634AB1-F6BA-441B-BCC9-C7DA0DE38266}"/>
    <cellStyle name="Normal 3 71 3 4" xfId="30609" xr:uid="{8065E798-27A9-4D55-9B87-083C46A356BC}"/>
    <cellStyle name="Normal 3 71 3 4 2" xfId="30610" xr:uid="{F87D9C36-30C2-4F52-9E01-3C4ED211DA29}"/>
    <cellStyle name="Normal 3 71 3 5" xfId="30611" xr:uid="{230F6A13-5848-4166-A2F1-5E2BE79E43FA}"/>
    <cellStyle name="Normal 3 71 4" xfId="30612" xr:uid="{5C76040C-C0C4-4D4F-972A-BE599D55516E}"/>
    <cellStyle name="Normal 3 71 4 2" xfId="30613" xr:uid="{4E441E50-4BFD-4B17-B921-4C4CFE4FE5C4}"/>
    <cellStyle name="Normal 3 71 4 2 2" xfId="30614" xr:uid="{209FDB36-AE2A-4F2C-B82D-DC5F84EBD627}"/>
    <cellStyle name="Normal 3 71 4 2 2 2" xfId="30615" xr:uid="{4AD3FE26-FEA4-4AA4-BF58-DFB207FEECDB}"/>
    <cellStyle name="Normal 3 71 4 2 3" xfId="30616" xr:uid="{540094B3-A783-4439-AC50-26779A3A57E0}"/>
    <cellStyle name="Normal 3 71 4 3" xfId="30617" xr:uid="{76773BD0-6C50-4A8B-A756-94D31362DF6A}"/>
    <cellStyle name="Normal 3 71 4 3 2" xfId="30618" xr:uid="{9D274DC9-8E18-4C5F-8312-768CA24B0C79}"/>
    <cellStyle name="Normal 3 71 4 3 2 2" xfId="30619" xr:uid="{815D025A-ADB9-4406-9DD4-C5A5827C53D4}"/>
    <cellStyle name="Normal 3 71 4 3 3" xfId="30620" xr:uid="{4D92FAA7-5AD5-4A2E-960A-1D8236BCB5E7}"/>
    <cellStyle name="Normal 3 71 4 4" xfId="30621" xr:uid="{FECD73ED-4B06-4439-B294-8CCF4250AE51}"/>
    <cellStyle name="Normal 3 71 4 4 2" xfId="30622" xr:uid="{5674DE6A-370B-4FB0-99A5-79106E70904E}"/>
    <cellStyle name="Normal 3 71 4 5" xfId="30623" xr:uid="{D15A8119-D851-4F40-AAEF-DD32846B75AF}"/>
    <cellStyle name="Normal 3 71 5" xfId="30624" xr:uid="{EF17E8B8-D4D2-4A20-8181-7FB4529773EA}"/>
    <cellStyle name="Normal 3 71 5 2" xfId="30625" xr:uid="{0EEF9B93-9197-4134-A6F8-FD38F6C4A261}"/>
    <cellStyle name="Normal 3 71 5 2 2" xfId="30626" xr:uid="{2023FA08-7153-4AF7-BF9B-7C64BAE9C26B}"/>
    <cellStyle name="Normal 3 71 5 2 2 2" xfId="30627" xr:uid="{5579D504-5F90-4464-9F49-A961D7FDBD3C}"/>
    <cellStyle name="Normal 3 71 5 2 3" xfId="30628" xr:uid="{5BCA44B8-0B57-4E9C-B8BF-8A6A8CA0F3AE}"/>
    <cellStyle name="Normal 3 71 5 3" xfId="30629" xr:uid="{CC8B9214-1D94-4021-8988-2038673543AF}"/>
    <cellStyle name="Normal 3 71 5 3 2" xfId="30630" xr:uid="{0B4C061B-2270-4552-8E9F-6D7FF321E5B0}"/>
    <cellStyle name="Normal 3 71 5 3 2 2" xfId="30631" xr:uid="{F0ADAB30-95C7-41A6-8844-49F08728B202}"/>
    <cellStyle name="Normal 3 71 5 3 3" xfId="30632" xr:uid="{FCEEF550-6155-48C9-BA68-9AEF01F50977}"/>
    <cellStyle name="Normal 3 71 5 4" xfId="30633" xr:uid="{9DEC0FFC-E32C-49DE-ADC9-02CE06A20E9D}"/>
    <cellStyle name="Normal 3 71 5 4 2" xfId="30634" xr:uid="{DAD2EFBA-D43E-4038-99C3-EB4C686C8A9C}"/>
    <cellStyle name="Normal 3 71 5 5" xfId="30635" xr:uid="{042B4FAE-D865-4403-AE3E-F9A656CB0B82}"/>
    <cellStyle name="Normal 3 71 6" xfId="30636" xr:uid="{B56C76D5-81B9-40FE-9BDA-A7996203EA35}"/>
    <cellStyle name="Normal 3 71 6 2" xfId="30637" xr:uid="{6C6B9ED0-4423-48C3-B6D8-5D8BFFED828F}"/>
    <cellStyle name="Normal 3 71 6 2 2" xfId="30638" xr:uid="{BEBE633F-D67F-4A50-9A65-C30AF29E21D4}"/>
    <cellStyle name="Normal 3 71 6 3" xfId="30639" xr:uid="{55793033-1234-498A-8B2C-27E615E65BFC}"/>
    <cellStyle name="Normal 3 71 7" xfId="30640" xr:uid="{16C6AD52-6BA1-42CC-8D32-17D46C808C4C}"/>
    <cellStyle name="Normal 3 71 7 2" xfId="30641" xr:uid="{6E7308B8-87EA-4724-BBE2-CC5AA20F9D32}"/>
    <cellStyle name="Normal 3 71 7 2 2" xfId="30642" xr:uid="{B9B8D14B-CFE1-44E6-95B8-05FE2E1CCEB2}"/>
    <cellStyle name="Normal 3 71 7 3" xfId="30643" xr:uid="{1B8F6F44-5CF0-4174-8E3A-1512F44D70EC}"/>
    <cellStyle name="Normal 3 71 8" xfId="30644" xr:uid="{7CAE0702-0DB3-4069-9145-CD60013E2542}"/>
    <cellStyle name="Normal 3 71 8 2" xfId="30645" xr:uid="{82BEF3A7-03BC-4179-B64C-4F1A7CC964CE}"/>
    <cellStyle name="Normal 3 71 9" xfId="30646" xr:uid="{411AD99E-1B77-4DBC-8234-6AAD8470CB62}"/>
    <cellStyle name="Normal 3 71_05DS" xfId="30647" xr:uid="{EB452CFE-685B-4AE9-B65D-F187CD2FA062}"/>
    <cellStyle name="Normal 3 72" xfId="30648" xr:uid="{C20AE82D-8950-4344-8166-3285C2A20468}"/>
    <cellStyle name="Normal 3 72 2" xfId="30649" xr:uid="{BAF9E648-C5E0-459A-8547-ABF6CDACB351}"/>
    <cellStyle name="Normal 3 72 2 2" xfId="30650" xr:uid="{901787C9-C78B-45AF-A105-3FF290F7EC34}"/>
    <cellStyle name="Normal 3 72 2 2 2" xfId="30651" xr:uid="{63608BE7-555D-40AB-965D-4FAC6B28ED53}"/>
    <cellStyle name="Normal 3 72 2 2 2 2" xfId="30652" xr:uid="{65839751-B5BA-43DF-8C4D-3465AEBFF61C}"/>
    <cellStyle name="Normal 3 72 2 2 2 2 2" xfId="30653" xr:uid="{20025EA8-68D8-46BA-BF8B-ADE6F712CC81}"/>
    <cellStyle name="Normal 3 72 2 2 2 3" xfId="30654" xr:uid="{36CE75FD-51FB-42B0-AA4E-04094759F48B}"/>
    <cellStyle name="Normal 3 72 2 2 3" xfId="30655" xr:uid="{965676AC-0F7F-4ABC-8401-C9815D59C511}"/>
    <cellStyle name="Normal 3 72 2 2 3 2" xfId="30656" xr:uid="{6ECC4DF5-E30C-4B38-A1BC-940654551215}"/>
    <cellStyle name="Normal 3 72 2 2 3 2 2" xfId="30657" xr:uid="{DC2B4192-B595-4758-95DE-28C94CAC075C}"/>
    <cellStyle name="Normal 3 72 2 2 3 3" xfId="30658" xr:uid="{B485459C-9F4A-4EF5-9066-74F7C3846560}"/>
    <cellStyle name="Normal 3 72 2 2 4" xfId="30659" xr:uid="{5EAAC749-CF12-41AC-A522-1F6402F1A0FA}"/>
    <cellStyle name="Normal 3 72 2 2 4 2" xfId="30660" xr:uid="{CC2F1996-C711-4AAC-8412-28B4DC46B2FC}"/>
    <cellStyle name="Normal 3 72 2 2 5" xfId="30661" xr:uid="{9ED1A22D-E142-4339-989F-ED8EC5C8A0E6}"/>
    <cellStyle name="Normal 3 72 2 3" xfId="30662" xr:uid="{D6CF29E5-4504-4955-943F-2574453316B5}"/>
    <cellStyle name="Normal 3 72 2 3 2" xfId="30663" xr:uid="{D4E22219-5CBB-4262-9049-96F12A203D46}"/>
    <cellStyle name="Normal 3 72 2 3 2 2" xfId="30664" xr:uid="{79EDCD83-45C0-46F9-BC7F-0595F22B9E41}"/>
    <cellStyle name="Normal 3 72 2 3 2 2 2" xfId="30665" xr:uid="{FCE9CD32-03F0-4466-A5C2-74D834BC72AC}"/>
    <cellStyle name="Normal 3 72 2 3 2 3" xfId="30666" xr:uid="{F6B17CFC-F4D1-438B-AB1B-9676A2DF53F4}"/>
    <cellStyle name="Normal 3 72 2 3 3" xfId="30667" xr:uid="{54A84982-0EB0-451F-8706-CD1567002909}"/>
    <cellStyle name="Normal 3 72 2 3 3 2" xfId="30668" xr:uid="{6673FBBA-5540-4ED1-89A5-65A07DA6275B}"/>
    <cellStyle name="Normal 3 72 2 3 3 2 2" xfId="30669" xr:uid="{369DDC70-7601-4133-9FAE-2459B67E3AE1}"/>
    <cellStyle name="Normal 3 72 2 3 3 3" xfId="30670" xr:uid="{91A5EC8B-E7E7-40F9-BDAC-EBCD3BC30B1F}"/>
    <cellStyle name="Normal 3 72 2 3 4" xfId="30671" xr:uid="{C4FD26C9-1016-45AB-8CD1-5045C5F5A2D1}"/>
    <cellStyle name="Normal 3 72 2 3 4 2" xfId="30672" xr:uid="{DEA506A9-2FFD-4C56-8D6A-B74A27525744}"/>
    <cellStyle name="Normal 3 72 2 3 5" xfId="30673" xr:uid="{798BCA79-54DE-4F37-9B4E-F8834913D081}"/>
    <cellStyle name="Normal 3 72 2 4" xfId="30674" xr:uid="{7D19BEA3-2467-4849-9EC6-1CE6B5BBB1F2}"/>
    <cellStyle name="Normal 3 72 2 4 2" xfId="30675" xr:uid="{F251FF74-F0FB-4E3D-8951-EBC9ACBA5ACE}"/>
    <cellStyle name="Normal 3 72 2 4 2 2" xfId="30676" xr:uid="{15923A54-B4FE-4F91-9353-B6282246E28F}"/>
    <cellStyle name="Normal 3 72 2 4 2 2 2" xfId="30677" xr:uid="{5F3FE56E-6193-459B-A7B4-F8F68F0F81C6}"/>
    <cellStyle name="Normal 3 72 2 4 2 3" xfId="30678" xr:uid="{B3C1871A-AFEA-4072-9A7A-7C211FFD68B0}"/>
    <cellStyle name="Normal 3 72 2 4 3" xfId="30679" xr:uid="{AA0B87CB-0C11-4D9A-A427-29C563A6B536}"/>
    <cellStyle name="Normal 3 72 2 4 3 2" xfId="30680" xr:uid="{343EF20E-B3BD-4D04-ADFF-D3BBFD71A9E3}"/>
    <cellStyle name="Normal 3 72 2 4 3 2 2" xfId="30681" xr:uid="{092B7567-B065-4776-8482-D57C0E038E75}"/>
    <cellStyle name="Normal 3 72 2 4 3 3" xfId="30682" xr:uid="{5D2B7D6E-4136-4AB3-881A-9B493F39AA21}"/>
    <cellStyle name="Normal 3 72 2 4 4" xfId="30683" xr:uid="{42D35EFF-0E63-4302-8981-62174B0C38A3}"/>
    <cellStyle name="Normal 3 72 2 4 4 2" xfId="30684" xr:uid="{3CB29443-1054-4DEE-87FE-DBE6C03BE8C2}"/>
    <cellStyle name="Normal 3 72 2 4 5" xfId="30685" xr:uid="{D197EB75-E125-4E99-97D3-6C532AB47399}"/>
    <cellStyle name="Normal 3 72 2 5" xfId="30686" xr:uid="{BBFDEA10-987F-4DCF-9720-747094C02E24}"/>
    <cellStyle name="Normal 3 72 2 5 2" xfId="30687" xr:uid="{01F1B207-C898-4D58-A835-8763BAB27092}"/>
    <cellStyle name="Normal 3 72 2 5 2 2" xfId="30688" xr:uid="{505FB8CA-F1EC-44CC-88C8-7A2D2B905593}"/>
    <cellStyle name="Normal 3 72 2 5 3" xfId="30689" xr:uid="{D319B91C-6AFD-4FFD-B82D-DF6FFDF8C6DB}"/>
    <cellStyle name="Normal 3 72 2 6" xfId="30690" xr:uid="{5B14B7BD-F6F1-4875-A570-946C2F9860F4}"/>
    <cellStyle name="Normal 3 72 2 6 2" xfId="30691" xr:uid="{C215E3A8-5708-4062-B043-00EB7498916F}"/>
    <cellStyle name="Normal 3 72 2 6 2 2" xfId="30692" xr:uid="{005A0402-C6ED-4F9E-947B-4A0ECED45BAE}"/>
    <cellStyle name="Normal 3 72 2 6 3" xfId="30693" xr:uid="{626EFC62-FA77-4FE7-8193-55D41F7176E7}"/>
    <cellStyle name="Normal 3 72 2 7" xfId="30694" xr:uid="{82772063-AF2C-48D5-9FE6-3BB4D53E7BB0}"/>
    <cellStyle name="Normal 3 72 2 7 2" xfId="30695" xr:uid="{A9DCEC76-CF58-4B8A-AA20-E231504C0332}"/>
    <cellStyle name="Normal 3 72 2 8" xfId="30696" xr:uid="{7DCA1C44-AA07-4C8F-8429-0C7C12DC3890}"/>
    <cellStyle name="Normal 3 72 2_15NS" xfId="30697" xr:uid="{EF387C53-ADEE-4513-A731-6884A34063B9}"/>
    <cellStyle name="Normal 3 72 3" xfId="30698" xr:uid="{F322B053-9B11-47E0-88D8-AC6050CCDB45}"/>
    <cellStyle name="Normal 3 72 3 2" xfId="30699" xr:uid="{FF1BD63D-D673-4857-9D38-1CF8C845BB90}"/>
    <cellStyle name="Normal 3 72 3 2 2" xfId="30700" xr:uid="{D91DE8E5-E2A5-45DF-8F51-57DC7186CA42}"/>
    <cellStyle name="Normal 3 72 3 2 2 2" xfId="30701" xr:uid="{344C6923-F18B-4354-BCD2-2C9ED7432C46}"/>
    <cellStyle name="Normal 3 72 3 2 3" xfId="30702" xr:uid="{C0C3F12F-BA53-4226-8F2F-E647AAFC94F5}"/>
    <cellStyle name="Normal 3 72 3 3" xfId="30703" xr:uid="{AE61CD63-C432-4792-A794-030D89E876EF}"/>
    <cellStyle name="Normal 3 72 3 3 2" xfId="30704" xr:uid="{65798EA3-3B0F-4A85-A1FE-208A45013AC3}"/>
    <cellStyle name="Normal 3 72 3 3 2 2" xfId="30705" xr:uid="{FD52DBFD-1AC9-49FD-9BE3-85DD1146A1CA}"/>
    <cellStyle name="Normal 3 72 3 3 3" xfId="30706" xr:uid="{8E9F81AA-458E-44CF-A5A9-CD19B3F1C205}"/>
    <cellStyle name="Normal 3 72 3 4" xfId="30707" xr:uid="{B19BE585-D0BF-4969-BAFB-A08D2A5172DC}"/>
    <cellStyle name="Normal 3 72 3 4 2" xfId="30708" xr:uid="{735AF2C5-65A0-47B3-A08E-89E0EC7845FE}"/>
    <cellStyle name="Normal 3 72 3 5" xfId="30709" xr:uid="{C6CAD697-B915-4504-9341-AC1D69E23264}"/>
    <cellStyle name="Normal 3 72 4" xfId="30710" xr:uid="{39C6C1A3-4C2F-48C8-B12F-C71D52800BC5}"/>
    <cellStyle name="Normal 3 72 4 2" xfId="30711" xr:uid="{C6270919-6910-4D03-B1BE-980B2DACBD6D}"/>
    <cellStyle name="Normal 3 72 4 2 2" xfId="30712" xr:uid="{7A258375-86BF-4A99-B265-1D3A0B1B870B}"/>
    <cellStyle name="Normal 3 72 4 2 2 2" xfId="30713" xr:uid="{A422F8B8-2EF0-4C99-907B-2499CCE23B05}"/>
    <cellStyle name="Normal 3 72 4 2 3" xfId="30714" xr:uid="{E715A75F-D728-491F-AE90-D49F5FE57DE1}"/>
    <cellStyle name="Normal 3 72 4 3" xfId="30715" xr:uid="{F707335B-7E0E-4D59-9047-3F13D851AA47}"/>
    <cellStyle name="Normal 3 72 4 3 2" xfId="30716" xr:uid="{7D0A55F1-F0A5-4A2E-97D1-FDEAC5FA17ED}"/>
    <cellStyle name="Normal 3 72 4 3 2 2" xfId="30717" xr:uid="{568D0BC6-CBEE-46BC-B5B1-A5BDEC30686F}"/>
    <cellStyle name="Normal 3 72 4 3 3" xfId="30718" xr:uid="{E3E00D68-354A-4236-8098-3CE5CE812DBA}"/>
    <cellStyle name="Normal 3 72 4 4" xfId="30719" xr:uid="{EC76B30D-BF2F-4296-8024-183151D9A261}"/>
    <cellStyle name="Normal 3 72 4 4 2" xfId="30720" xr:uid="{ACF6148D-D30F-4668-937C-EA67CC33E5C8}"/>
    <cellStyle name="Normal 3 72 4 5" xfId="30721" xr:uid="{3769BF9B-351C-4847-BAF9-05065938F453}"/>
    <cellStyle name="Normal 3 72 5" xfId="30722" xr:uid="{1DB8BCEF-94CB-4E25-B144-7B2B2A232D2D}"/>
    <cellStyle name="Normal 3 72 5 2" xfId="30723" xr:uid="{60BFF9C9-56E0-4F63-B18A-E57BB0DC4140}"/>
    <cellStyle name="Normal 3 72 5 2 2" xfId="30724" xr:uid="{011E995C-3F45-4496-87F8-99A50DF86AFF}"/>
    <cellStyle name="Normal 3 72 5 2 2 2" xfId="30725" xr:uid="{08067E30-DC57-46EB-83AF-FF9C46864D4F}"/>
    <cellStyle name="Normal 3 72 5 2 3" xfId="30726" xr:uid="{34004258-8F98-4A56-9F1F-4546C502F87E}"/>
    <cellStyle name="Normal 3 72 5 3" xfId="30727" xr:uid="{9E2BAF38-3B56-4BEA-9324-AC3FF8106654}"/>
    <cellStyle name="Normal 3 72 5 3 2" xfId="30728" xr:uid="{1F887E3E-8C4E-4227-BF8F-7CE1961A6CC8}"/>
    <cellStyle name="Normal 3 72 5 3 2 2" xfId="30729" xr:uid="{B7FD3642-81DB-40DF-AC7D-F7BF272796B5}"/>
    <cellStyle name="Normal 3 72 5 3 3" xfId="30730" xr:uid="{FD32D6BF-3DB9-4CB0-AA18-F74A47D87C39}"/>
    <cellStyle name="Normal 3 72 5 4" xfId="30731" xr:uid="{3424BD2A-23B8-4CCD-9865-7472D54C0C16}"/>
    <cellStyle name="Normal 3 72 5 4 2" xfId="30732" xr:uid="{17AFF26C-A045-4DF5-86E6-C393D607B1B6}"/>
    <cellStyle name="Normal 3 72 5 5" xfId="30733" xr:uid="{F9F966DF-18A8-45C7-9DEC-2B844FE31BE7}"/>
    <cellStyle name="Normal 3 72 6" xfId="30734" xr:uid="{49D598D3-1D81-444F-BC60-7DDEAC2217C4}"/>
    <cellStyle name="Normal 3 72 6 2" xfId="30735" xr:uid="{38F7A615-2278-4408-AC38-519C1601ED00}"/>
    <cellStyle name="Normal 3 72 6 2 2" xfId="30736" xr:uid="{CA39B6D2-C1F3-411D-9583-993C863B985B}"/>
    <cellStyle name="Normal 3 72 6 3" xfId="30737" xr:uid="{1782C222-489B-4641-926D-48512EAFA196}"/>
    <cellStyle name="Normal 3 72 7" xfId="30738" xr:uid="{79DB808B-8E49-4611-8F3E-4FE20E6B5C29}"/>
    <cellStyle name="Normal 3 72 7 2" xfId="30739" xr:uid="{8640069B-C0D2-4BE4-BCBB-EBE6AE44891E}"/>
    <cellStyle name="Normal 3 72 7 2 2" xfId="30740" xr:uid="{FEC0C583-01B1-4D6A-A4C8-D9E51E99CDCF}"/>
    <cellStyle name="Normal 3 72 7 3" xfId="30741" xr:uid="{0103F351-192D-445A-B4D5-F3884F2A7A8B}"/>
    <cellStyle name="Normal 3 72 8" xfId="30742" xr:uid="{E809D811-9EA2-4423-A079-A1C598286C64}"/>
    <cellStyle name="Normal 3 72 8 2" xfId="30743" xr:uid="{B84EE630-976B-4D6E-ACF1-4CB7DBE7AD2A}"/>
    <cellStyle name="Normal 3 72 9" xfId="30744" xr:uid="{D258192F-33A7-402B-BAFE-E2C3F9C9784A}"/>
    <cellStyle name="Normal 3 72_05DS" xfId="30745" xr:uid="{9B6BE8A6-6D7A-4F85-9628-6D19224FD869}"/>
    <cellStyle name="Normal 3 73" xfId="30746" xr:uid="{34D1AB6B-A3FF-4EFD-AF8D-4765C8965F44}"/>
    <cellStyle name="Normal 3 73 2" xfId="30747" xr:uid="{6E712211-F3B1-4AAE-952F-8370C3C0A217}"/>
    <cellStyle name="Normal 3 73 2 2" xfId="30748" xr:uid="{4564EE3D-8A58-492F-8AC2-14FAC862DC90}"/>
    <cellStyle name="Normal 3 73 2 2 2" xfId="30749" xr:uid="{9F2E8B13-BFD1-444F-9D31-3F1345C6715E}"/>
    <cellStyle name="Normal 3 73 2 2 2 2" xfId="30750" xr:uid="{192CA36C-501A-491D-9D1A-889F5063C04B}"/>
    <cellStyle name="Normal 3 73 2 2 2 2 2" xfId="30751" xr:uid="{40BFB8BA-295A-4C65-97A1-91081391EDBB}"/>
    <cellStyle name="Normal 3 73 2 2 2 3" xfId="30752" xr:uid="{E33D0CF4-D95D-4173-9545-407994113E13}"/>
    <cellStyle name="Normal 3 73 2 2 3" xfId="30753" xr:uid="{E4F777FF-129E-416A-AC46-BBF703A9A3EC}"/>
    <cellStyle name="Normal 3 73 2 2 3 2" xfId="30754" xr:uid="{48589239-C7CC-4E8A-8C45-64D9FE7DA068}"/>
    <cellStyle name="Normal 3 73 2 2 3 2 2" xfId="30755" xr:uid="{AF653B9E-53EE-4356-8DC6-494915D7461E}"/>
    <cellStyle name="Normal 3 73 2 2 3 3" xfId="30756" xr:uid="{A71BB878-D925-4275-9D4A-F9E2CD02F7D8}"/>
    <cellStyle name="Normal 3 73 2 2 4" xfId="30757" xr:uid="{7FD03CC9-63B3-4C1A-AFE4-56A52C241D25}"/>
    <cellStyle name="Normal 3 73 2 2 4 2" xfId="30758" xr:uid="{AEB5D8C0-B95B-4F0B-B684-C3FAAB66090A}"/>
    <cellStyle name="Normal 3 73 2 2 5" xfId="30759" xr:uid="{89450E13-6E13-4008-9C19-9C5E0183E904}"/>
    <cellStyle name="Normal 3 73 2 3" xfId="30760" xr:uid="{8962948C-2C8A-40F3-998D-E992621E4F79}"/>
    <cellStyle name="Normal 3 73 2 3 2" xfId="30761" xr:uid="{E622156D-80C4-4ED4-BBC9-1CD8A5359181}"/>
    <cellStyle name="Normal 3 73 2 3 2 2" xfId="30762" xr:uid="{F26FD2D2-0F9B-4EB9-B942-08FA36A0F2E3}"/>
    <cellStyle name="Normal 3 73 2 3 2 2 2" xfId="30763" xr:uid="{CE14AEC9-DCB6-4462-B355-86103673DE1F}"/>
    <cellStyle name="Normal 3 73 2 3 2 3" xfId="30764" xr:uid="{AA361D2A-6CD8-4C19-8514-A5E908603C09}"/>
    <cellStyle name="Normal 3 73 2 3 3" xfId="30765" xr:uid="{9B5405B2-89DE-4374-BD6A-746F7B019089}"/>
    <cellStyle name="Normal 3 73 2 3 3 2" xfId="30766" xr:uid="{FB14D396-8E89-4491-ACE4-5AEEB39E5939}"/>
    <cellStyle name="Normal 3 73 2 3 3 2 2" xfId="30767" xr:uid="{324E9DC9-8C52-44FA-A23D-D19FF35765BB}"/>
    <cellStyle name="Normal 3 73 2 3 3 3" xfId="30768" xr:uid="{4D1B7077-E84A-4DB4-A792-05ADCD23353C}"/>
    <cellStyle name="Normal 3 73 2 3 4" xfId="30769" xr:uid="{C8D1C035-44B2-49DF-AEE2-69EC83C49EFA}"/>
    <cellStyle name="Normal 3 73 2 3 4 2" xfId="30770" xr:uid="{16C2D451-F64E-4D80-954A-F4147849D903}"/>
    <cellStyle name="Normal 3 73 2 3 5" xfId="30771" xr:uid="{C26A3FF1-7875-477D-8A95-A6BC5B599EB9}"/>
    <cellStyle name="Normal 3 73 2 4" xfId="30772" xr:uid="{CED87743-5880-4506-B537-8EB168994EB4}"/>
    <cellStyle name="Normal 3 73 2 4 2" xfId="30773" xr:uid="{0FC4CB3E-5D52-4B78-97F1-89019CC89193}"/>
    <cellStyle name="Normal 3 73 2 4 2 2" xfId="30774" xr:uid="{C6ECA79E-510D-487B-935F-ACE75EA59B12}"/>
    <cellStyle name="Normal 3 73 2 4 2 2 2" xfId="30775" xr:uid="{38407D71-1F45-45D5-A1DF-AA197E91AF2D}"/>
    <cellStyle name="Normal 3 73 2 4 2 3" xfId="30776" xr:uid="{5EDA1A66-F14E-4560-9789-761FB52D8D89}"/>
    <cellStyle name="Normal 3 73 2 4 3" xfId="30777" xr:uid="{8E719EB0-80CC-435F-838A-D965FBBE24FC}"/>
    <cellStyle name="Normal 3 73 2 4 3 2" xfId="30778" xr:uid="{B29C9D8B-E9DF-4263-A4DE-B003D0AD2A02}"/>
    <cellStyle name="Normal 3 73 2 4 3 2 2" xfId="30779" xr:uid="{68D4DEAA-9330-4B11-B148-87C84628DF8E}"/>
    <cellStyle name="Normal 3 73 2 4 3 3" xfId="30780" xr:uid="{E6869D92-5EB0-4AE0-845F-989BBB72E59C}"/>
    <cellStyle name="Normal 3 73 2 4 4" xfId="30781" xr:uid="{4E353F8E-2D69-4CAA-B2DF-77A0901B99DA}"/>
    <cellStyle name="Normal 3 73 2 4 4 2" xfId="30782" xr:uid="{5FA69A3E-63A6-4D3D-870F-C4CE21EC27EE}"/>
    <cellStyle name="Normal 3 73 2 4 5" xfId="30783" xr:uid="{6D1B80C8-E8D9-4CE3-8387-668A1A7A68A1}"/>
    <cellStyle name="Normal 3 73 2 5" xfId="30784" xr:uid="{1CC0F8C6-12E3-4F43-9093-F85C413ABF4B}"/>
    <cellStyle name="Normal 3 73 2 5 2" xfId="30785" xr:uid="{E8A2C549-959C-4479-8527-FE87416CE568}"/>
    <cellStyle name="Normal 3 73 2 5 2 2" xfId="30786" xr:uid="{8E27997E-F9F0-495B-820F-D1D4924F30AE}"/>
    <cellStyle name="Normal 3 73 2 5 3" xfId="30787" xr:uid="{1BCFD8D2-C12E-4EED-A7E2-3B09FA09FA6B}"/>
    <cellStyle name="Normal 3 73 2 6" xfId="30788" xr:uid="{470870A3-A313-435D-9AF4-932B29F4CBFA}"/>
    <cellStyle name="Normal 3 73 2 6 2" xfId="30789" xr:uid="{5DA69AFF-D3EB-42F4-B028-9C34CA73BEA8}"/>
    <cellStyle name="Normal 3 73 2 6 2 2" xfId="30790" xr:uid="{F75D7E2C-5573-45AF-B2CA-6B789D2897DD}"/>
    <cellStyle name="Normal 3 73 2 6 3" xfId="30791" xr:uid="{2EC0D791-6F18-4F38-B9A2-D7DEBAC009BA}"/>
    <cellStyle name="Normal 3 73 2 7" xfId="30792" xr:uid="{ED58B109-352C-4E26-AF3A-AB1F55405289}"/>
    <cellStyle name="Normal 3 73 2 7 2" xfId="30793" xr:uid="{8AA1185A-E572-47A8-8889-EAFAF74DAC1F}"/>
    <cellStyle name="Normal 3 73 2 8" xfId="30794" xr:uid="{B518E7D1-C8D5-4FE9-8A82-6E30C820898B}"/>
    <cellStyle name="Normal 3 73 2_15NS" xfId="30795" xr:uid="{52D4E2E6-D552-4963-BD49-484DE235B764}"/>
    <cellStyle name="Normal 3 73 3" xfId="30796" xr:uid="{DAB81B00-E4BA-4FC8-9A97-DDBEA80477ED}"/>
    <cellStyle name="Normal 3 73 3 2" xfId="30797" xr:uid="{9204D496-95B4-4388-BF25-6FDAE002448F}"/>
    <cellStyle name="Normal 3 73 3 2 2" xfId="30798" xr:uid="{0E7841B6-45F0-42F7-B4EB-69F4941282B2}"/>
    <cellStyle name="Normal 3 73 3 2 2 2" xfId="30799" xr:uid="{C1673667-7F01-4D8C-805B-6DAE3EC4CECE}"/>
    <cellStyle name="Normal 3 73 3 2 3" xfId="30800" xr:uid="{48CAA8F2-40EB-4CF5-BCD6-1CE8A7299ED0}"/>
    <cellStyle name="Normal 3 73 3 3" xfId="30801" xr:uid="{0108F62D-28BB-4990-A1F2-53EDE3BCCDEB}"/>
    <cellStyle name="Normal 3 73 3 3 2" xfId="30802" xr:uid="{C53794F8-3687-42D9-AAB9-5247DC590979}"/>
    <cellStyle name="Normal 3 73 3 3 2 2" xfId="30803" xr:uid="{FBEF64D6-4D4F-4FBC-AD81-3236C439583B}"/>
    <cellStyle name="Normal 3 73 3 3 3" xfId="30804" xr:uid="{AAE7F5FC-190D-4621-9332-FA8F27211FF7}"/>
    <cellStyle name="Normal 3 73 3 4" xfId="30805" xr:uid="{79973271-21FB-4FDC-ADAA-BD9A1685E2E2}"/>
    <cellStyle name="Normal 3 73 3 4 2" xfId="30806" xr:uid="{C29EE344-2415-4352-9D2E-823028C787D1}"/>
    <cellStyle name="Normal 3 73 3 5" xfId="30807" xr:uid="{9617799C-65D9-44B7-B481-81D0BD002A6D}"/>
    <cellStyle name="Normal 3 73 4" xfId="30808" xr:uid="{8E465B81-9D39-49C2-8ADE-07EC69DA2E26}"/>
    <cellStyle name="Normal 3 73 4 2" xfId="30809" xr:uid="{D350C9A8-3B3E-4AEF-BD28-971F35E03B71}"/>
    <cellStyle name="Normal 3 73 4 2 2" xfId="30810" xr:uid="{0D3ACCA1-E62F-4009-90BE-91A4DC421F55}"/>
    <cellStyle name="Normal 3 73 4 2 2 2" xfId="30811" xr:uid="{D1178330-FA91-4429-A9F8-8D8B8EF0CB7E}"/>
    <cellStyle name="Normal 3 73 4 2 3" xfId="30812" xr:uid="{D104BB2D-ED27-4A38-AEA1-2F33B9968BF7}"/>
    <cellStyle name="Normal 3 73 4 3" xfId="30813" xr:uid="{DCB1AC7C-8D1F-4C1F-929E-0D2987BF90DA}"/>
    <cellStyle name="Normal 3 73 4 3 2" xfId="30814" xr:uid="{B8D46879-EBCE-4708-84E7-049A7BA677F6}"/>
    <cellStyle name="Normal 3 73 4 3 2 2" xfId="30815" xr:uid="{535118D4-81B5-42BC-9277-9856C9414554}"/>
    <cellStyle name="Normal 3 73 4 3 3" xfId="30816" xr:uid="{54D41269-2BB7-47D9-A816-CF2BF00AD3C7}"/>
    <cellStyle name="Normal 3 73 4 4" xfId="30817" xr:uid="{DAFC3D7D-5B66-4F2E-AF2C-FA5FF47C47E4}"/>
    <cellStyle name="Normal 3 73 4 4 2" xfId="30818" xr:uid="{D1164CA9-7115-4C14-AD21-829484616AC7}"/>
    <cellStyle name="Normal 3 73 4 5" xfId="30819" xr:uid="{11EF45CB-ACA8-4E74-A551-CA5E49CBE942}"/>
    <cellStyle name="Normal 3 73 5" xfId="30820" xr:uid="{7960E6B7-650D-4920-8299-B9C75EA87767}"/>
    <cellStyle name="Normal 3 73 5 2" xfId="30821" xr:uid="{0118EE42-C290-4998-A58C-A8C2BF613277}"/>
    <cellStyle name="Normal 3 73 5 2 2" xfId="30822" xr:uid="{C2D48659-73D3-4005-B06A-AE79FA2F9CA4}"/>
    <cellStyle name="Normal 3 73 5 2 2 2" xfId="30823" xr:uid="{3E8CABF8-BA3B-43F0-8D95-320AA122F217}"/>
    <cellStyle name="Normal 3 73 5 2 3" xfId="30824" xr:uid="{8E5E54BB-A62B-48CF-A538-C1D661D89D80}"/>
    <cellStyle name="Normal 3 73 5 3" xfId="30825" xr:uid="{F7D2C86E-F5A4-4D01-BBFB-8DEFB5336987}"/>
    <cellStyle name="Normal 3 73 5 3 2" xfId="30826" xr:uid="{4AE4B5BF-E81F-4D4F-BB75-C31310216A7B}"/>
    <cellStyle name="Normal 3 73 5 3 2 2" xfId="30827" xr:uid="{A08E8C7F-62D9-4C52-BE18-22C8423DC8FE}"/>
    <cellStyle name="Normal 3 73 5 3 3" xfId="30828" xr:uid="{998191C6-54CD-4041-A4AA-61D0B96F9E40}"/>
    <cellStyle name="Normal 3 73 5 4" xfId="30829" xr:uid="{199E9A2D-88F9-4830-9922-7E8B7448E309}"/>
    <cellStyle name="Normal 3 73 5 4 2" xfId="30830" xr:uid="{0FBA8D50-B5A3-4B50-B643-6797D1AD3E72}"/>
    <cellStyle name="Normal 3 73 5 5" xfId="30831" xr:uid="{FC380D6F-DFBA-4A65-81F6-72C2FFC12DA7}"/>
    <cellStyle name="Normal 3 73 6" xfId="30832" xr:uid="{BC468FF0-263D-4ED6-835B-112A2DFB2CC8}"/>
    <cellStyle name="Normal 3 73 6 2" xfId="30833" xr:uid="{65A7AE7B-9053-4730-9B59-BD02C43E524E}"/>
    <cellStyle name="Normal 3 73 6 2 2" xfId="30834" xr:uid="{4FA72F81-6121-4995-8D1A-1BBD682EC636}"/>
    <cellStyle name="Normal 3 73 6 3" xfId="30835" xr:uid="{DD04E4A3-FB85-4E9A-8A97-884629C9AF80}"/>
    <cellStyle name="Normal 3 73 7" xfId="30836" xr:uid="{BE794DB5-B641-4190-A073-30DEB192B1EB}"/>
    <cellStyle name="Normal 3 73 7 2" xfId="30837" xr:uid="{342B4871-B428-4AD4-869C-BC0F61E19073}"/>
    <cellStyle name="Normal 3 73 7 2 2" xfId="30838" xr:uid="{0DAF2272-BE43-44ED-A688-794C4C8CC4C2}"/>
    <cellStyle name="Normal 3 73 7 3" xfId="30839" xr:uid="{539C922F-4C68-49ED-8D35-AAA2E492344C}"/>
    <cellStyle name="Normal 3 73 8" xfId="30840" xr:uid="{ADEAFF2F-64C5-4DD2-944D-156ED5334F54}"/>
    <cellStyle name="Normal 3 73 8 2" xfId="30841" xr:uid="{1DA1E005-0B82-480E-89CE-D655EBB50CE1}"/>
    <cellStyle name="Normal 3 73 9" xfId="30842" xr:uid="{FD3F475A-E6F8-49D2-8C4F-9944BEA9B14D}"/>
    <cellStyle name="Normal 3 73_05DS" xfId="30843" xr:uid="{6D7E35CE-B5F4-4995-9195-7ED7EEAC5A06}"/>
    <cellStyle name="Normal 3 74" xfId="30844" xr:uid="{E5F5BD54-8526-4AAD-84EA-C53CACA00104}"/>
    <cellStyle name="Normal 3 74 2" xfId="30845" xr:uid="{8D72B175-B0BF-4917-A57C-DEDB081B9171}"/>
    <cellStyle name="Normal 3 74 2 2" xfId="30846" xr:uid="{BE947FD4-3284-42CF-99B8-7F769C6965F2}"/>
    <cellStyle name="Normal 3 74 2 2 2" xfId="30847" xr:uid="{506FA444-B03F-4CC4-9912-9018154428AF}"/>
    <cellStyle name="Normal 3 74 2 2 2 2" xfId="30848" xr:uid="{14A41603-9952-4636-9BED-163193120A27}"/>
    <cellStyle name="Normal 3 74 2 2 2 2 2" xfId="30849" xr:uid="{8034C497-DB0B-4BA9-9792-7ED67427A838}"/>
    <cellStyle name="Normal 3 74 2 2 2 3" xfId="30850" xr:uid="{A3BCFEFF-A696-40F9-B57E-56712EEA095E}"/>
    <cellStyle name="Normal 3 74 2 2 3" xfId="30851" xr:uid="{D0B4C976-8702-4C44-83AF-B73A83A4601C}"/>
    <cellStyle name="Normal 3 74 2 2 3 2" xfId="30852" xr:uid="{6D37B9FC-F797-40F3-8FC7-56FED11B894D}"/>
    <cellStyle name="Normal 3 74 2 2 3 2 2" xfId="30853" xr:uid="{C31063D0-B5D3-4C0C-9AFB-5AEA3CC4C5FD}"/>
    <cellStyle name="Normal 3 74 2 2 3 3" xfId="30854" xr:uid="{477BCF62-C44E-43E2-BC09-093F32F8EBFA}"/>
    <cellStyle name="Normal 3 74 2 2 4" xfId="30855" xr:uid="{0BEC1D49-6455-43D4-ACC2-A4C34CE55963}"/>
    <cellStyle name="Normal 3 74 2 2 4 2" xfId="30856" xr:uid="{AAFB12AC-BB31-4300-BA8C-177D82FF080C}"/>
    <cellStyle name="Normal 3 74 2 2 5" xfId="30857" xr:uid="{F78F8916-47F5-42F4-8DF2-45892F4A2501}"/>
    <cellStyle name="Normal 3 74 2 3" xfId="30858" xr:uid="{F92DDF52-A686-47D1-BD96-44AB6256136D}"/>
    <cellStyle name="Normal 3 74 2 3 2" xfId="30859" xr:uid="{49195BF5-C994-474B-BF84-93EB55EB76F7}"/>
    <cellStyle name="Normal 3 74 2 3 2 2" xfId="30860" xr:uid="{BD8F99E8-9753-4F4A-AA0D-7C61AAB31BDD}"/>
    <cellStyle name="Normal 3 74 2 3 2 2 2" xfId="30861" xr:uid="{6054E2FE-3792-4C0A-B2B2-9C51875FF50B}"/>
    <cellStyle name="Normal 3 74 2 3 2 3" xfId="30862" xr:uid="{582731BE-1B67-4647-9E76-8BBC124172EC}"/>
    <cellStyle name="Normal 3 74 2 3 3" xfId="30863" xr:uid="{0F5685E2-45DD-415A-BCB5-16AB9EE235E1}"/>
    <cellStyle name="Normal 3 74 2 3 3 2" xfId="30864" xr:uid="{1D8E2E76-9CAB-4B2C-B850-9CFAE57842F7}"/>
    <cellStyle name="Normal 3 74 2 3 3 2 2" xfId="30865" xr:uid="{E72D2A73-169C-4D54-8902-9CD61E03C506}"/>
    <cellStyle name="Normal 3 74 2 3 3 3" xfId="30866" xr:uid="{48A83AFE-FCD6-4D09-890A-A3CB7745B59C}"/>
    <cellStyle name="Normal 3 74 2 3 4" xfId="30867" xr:uid="{B763CCB0-A0B8-4515-BAB7-5C09A89481F6}"/>
    <cellStyle name="Normal 3 74 2 3 4 2" xfId="30868" xr:uid="{2EF7965B-7960-4ACF-B53B-C2BE626B9B08}"/>
    <cellStyle name="Normal 3 74 2 3 5" xfId="30869" xr:uid="{FA7D8E87-8766-4EEA-8723-D6149E38CB6B}"/>
    <cellStyle name="Normal 3 74 2 4" xfId="30870" xr:uid="{CD9849F6-DD51-4C02-BCF4-5312B2F725DC}"/>
    <cellStyle name="Normal 3 74 2 4 2" xfId="30871" xr:uid="{02EC1C98-9F5B-41A3-843F-CE8F06E6DB7E}"/>
    <cellStyle name="Normal 3 74 2 4 2 2" xfId="30872" xr:uid="{0077D5D0-2C9A-4C49-9396-7AD390ACCD4D}"/>
    <cellStyle name="Normal 3 74 2 4 2 2 2" xfId="30873" xr:uid="{4D6B46A1-1208-469F-ACB0-CE6933BAEFBC}"/>
    <cellStyle name="Normal 3 74 2 4 2 3" xfId="30874" xr:uid="{38B8D9E5-4A19-4F5E-BC3C-6B4FD4235A25}"/>
    <cellStyle name="Normal 3 74 2 4 3" xfId="30875" xr:uid="{B46CA482-CDE4-442E-9608-B5B1EA6C054A}"/>
    <cellStyle name="Normal 3 74 2 4 3 2" xfId="30876" xr:uid="{AD6D7624-9C0F-4F20-BBAE-72B69048FB84}"/>
    <cellStyle name="Normal 3 74 2 4 3 2 2" xfId="30877" xr:uid="{F37DD8F9-0B6B-419A-A6C9-0DC83C8BE795}"/>
    <cellStyle name="Normal 3 74 2 4 3 3" xfId="30878" xr:uid="{EF49DBD3-9470-4B10-A706-A564BA52FCF7}"/>
    <cellStyle name="Normal 3 74 2 4 4" xfId="30879" xr:uid="{799223EA-C43A-4C26-8694-81DADFBA0AB1}"/>
    <cellStyle name="Normal 3 74 2 4 4 2" xfId="30880" xr:uid="{B2D0B0F2-6850-4571-A8E3-1093E96CE1F9}"/>
    <cellStyle name="Normal 3 74 2 4 5" xfId="30881" xr:uid="{E2197C45-A34B-40DD-8424-18382ABBB000}"/>
    <cellStyle name="Normal 3 74 2 5" xfId="30882" xr:uid="{29270E10-0E81-4B32-8D6A-628E348EE38A}"/>
    <cellStyle name="Normal 3 74 2 5 2" xfId="30883" xr:uid="{33C6BA34-2186-4B89-B4B6-2CCF9ACC0A2D}"/>
    <cellStyle name="Normal 3 74 2 5 2 2" xfId="30884" xr:uid="{9AB44E1A-095D-438F-9AB9-10B762826CD4}"/>
    <cellStyle name="Normal 3 74 2 5 3" xfId="30885" xr:uid="{4FD6696C-3D99-4287-BA54-FF5569692EC7}"/>
    <cellStyle name="Normal 3 74 2 6" xfId="30886" xr:uid="{2BD70639-40A2-4188-A045-95CD8BFFB754}"/>
    <cellStyle name="Normal 3 74 2 6 2" xfId="30887" xr:uid="{8B569F48-30E3-4D53-B898-E0BD3DC1BE86}"/>
    <cellStyle name="Normal 3 74 2 6 2 2" xfId="30888" xr:uid="{0834A7C6-A251-4F48-AA6A-0092758F6AC1}"/>
    <cellStyle name="Normal 3 74 2 6 3" xfId="30889" xr:uid="{98280CE7-18F0-4088-995E-E292F079B82A}"/>
    <cellStyle name="Normal 3 74 2 7" xfId="30890" xr:uid="{5A0499BD-5466-49B3-914B-257D9403E83D}"/>
    <cellStyle name="Normal 3 74 2 7 2" xfId="30891" xr:uid="{CC3FFB40-4F38-48DF-A0A2-BE5841B4EEBB}"/>
    <cellStyle name="Normal 3 74 2 8" xfId="30892" xr:uid="{75C7ABEA-9615-4150-89CC-B618D88018CC}"/>
    <cellStyle name="Normal 3 74 2_15NS" xfId="30893" xr:uid="{4079CEF0-A394-4585-90FE-C808E09289EA}"/>
    <cellStyle name="Normal 3 74 3" xfId="30894" xr:uid="{5CA34271-DAD0-4E68-9DBE-4FE28EE35F34}"/>
    <cellStyle name="Normal 3 74 3 2" xfId="30895" xr:uid="{266295FA-5991-4810-A594-0CCB346CA039}"/>
    <cellStyle name="Normal 3 74 3 2 2" xfId="30896" xr:uid="{85EE86C1-FF77-4F68-BF97-6DA4D0E3D616}"/>
    <cellStyle name="Normal 3 74 3 2 2 2" xfId="30897" xr:uid="{56B1A3A0-8A1B-4C02-ABBD-7F0AEE93FE34}"/>
    <cellStyle name="Normal 3 74 3 2 3" xfId="30898" xr:uid="{6BBF8F9B-883C-412F-8412-18B588761452}"/>
    <cellStyle name="Normal 3 74 3 3" xfId="30899" xr:uid="{43603A5C-18DB-4E6F-BD12-79B77243EE43}"/>
    <cellStyle name="Normal 3 74 3 3 2" xfId="30900" xr:uid="{A4CE0792-B9A6-4593-8DF0-DF1888772099}"/>
    <cellStyle name="Normal 3 74 3 3 2 2" xfId="30901" xr:uid="{015D08A9-2D1A-44D9-9423-F589299C3952}"/>
    <cellStyle name="Normal 3 74 3 3 3" xfId="30902" xr:uid="{C1344728-0A92-4F66-8F66-611DE30D46DE}"/>
    <cellStyle name="Normal 3 74 3 4" xfId="30903" xr:uid="{199264AD-5D70-4117-BD5E-4AEEFA3D5A8A}"/>
    <cellStyle name="Normal 3 74 3 4 2" xfId="30904" xr:uid="{449D4300-D3F2-419A-BD9E-E9AB2299B32E}"/>
    <cellStyle name="Normal 3 74 3 5" xfId="30905" xr:uid="{2FDB6B45-85FC-4D09-B0D7-1E6EF17C532E}"/>
    <cellStyle name="Normal 3 74 4" xfId="30906" xr:uid="{C2B6A2E8-3F08-4184-A953-CE76E482FFB0}"/>
    <cellStyle name="Normal 3 74 4 2" xfId="30907" xr:uid="{08CD642E-F225-4698-B386-6771120FCE86}"/>
    <cellStyle name="Normal 3 74 4 2 2" xfId="30908" xr:uid="{DDC7BF29-5149-45A1-83A4-E979A00138BE}"/>
    <cellStyle name="Normal 3 74 4 2 2 2" xfId="30909" xr:uid="{70AAA74E-F940-4FCF-BE19-87B7D2FB4962}"/>
    <cellStyle name="Normal 3 74 4 2 3" xfId="30910" xr:uid="{5BD4C389-B6A9-4B02-B544-17FCDAEE5BD7}"/>
    <cellStyle name="Normal 3 74 4 3" xfId="30911" xr:uid="{1160E723-4C85-43DC-AE2F-CF9ADCDCCFEA}"/>
    <cellStyle name="Normal 3 74 4 3 2" xfId="30912" xr:uid="{ADE6B074-1596-4441-8EDC-9DACEB5719D5}"/>
    <cellStyle name="Normal 3 74 4 3 2 2" xfId="30913" xr:uid="{F723ED54-1B67-4C35-8784-423DFAA8E432}"/>
    <cellStyle name="Normal 3 74 4 3 3" xfId="30914" xr:uid="{1EAB59D1-1069-4168-9031-EBDFFE2468E0}"/>
    <cellStyle name="Normal 3 74 4 4" xfId="30915" xr:uid="{79B4F714-E2D3-483D-AC3C-07EC81DCD957}"/>
    <cellStyle name="Normal 3 74 4 4 2" xfId="30916" xr:uid="{9E294C4F-2343-4D0B-B56C-7CE31FEC8C14}"/>
    <cellStyle name="Normal 3 74 4 5" xfId="30917" xr:uid="{1B164560-17D9-49C7-86F4-3B38A1EAAA64}"/>
    <cellStyle name="Normal 3 74 5" xfId="30918" xr:uid="{CE1C3358-BDA6-4EBF-9D35-1D5375830B19}"/>
    <cellStyle name="Normal 3 74 5 2" xfId="30919" xr:uid="{1C56E69F-EF8E-41FC-AC1F-1AB8B8C5778E}"/>
    <cellStyle name="Normal 3 74 5 2 2" xfId="30920" xr:uid="{55AD5156-6DE9-44FD-A342-7DE1A6F00E7E}"/>
    <cellStyle name="Normal 3 74 5 2 2 2" xfId="30921" xr:uid="{81E8EE73-F523-41F2-A8B5-6C03CEDFB8F9}"/>
    <cellStyle name="Normal 3 74 5 2 3" xfId="30922" xr:uid="{67D477AD-5E94-407C-B294-D59F41FEF598}"/>
    <cellStyle name="Normal 3 74 5 3" xfId="30923" xr:uid="{BA71029E-2F30-49F6-AD0F-E62E62A17B01}"/>
    <cellStyle name="Normal 3 74 5 3 2" xfId="30924" xr:uid="{C600E473-C472-469B-A99F-1BA2E963BF07}"/>
    <cellStyle name="Normal 3 74 5 3 2 2" xfId="30925" xr:uid="{8253A76E-9694-4E1A-9AA8-336942BAA5E3}"/>
    <cellStyle name="Normal 3 74 5 3 3" xfId="30926" xr:uid="{B06805E7-A059-4F9F-97AA-EF668E778584}"/>
    <cellStyle name="Normal 3 74 5 4" xfId="30927" xr:uid="{69DDD2C2-CB5C-42F1-83EB-CFB674AEA152}"/>
    <cellStyle name="Normal 3 74 5 4 2" xfId="30928" xr:uid="{774F1399-564C-4C09-A535-0D5F619C1A0C}"/>
    <cellStyle name="Normal 3 74 5 5" xfId="30929" xr:uid="{3A279307-591A-42DD-89DD-CBF569CF8EB5}"/>
    <cellStyle name="Normal 3 74 6" xfId="30930" xr:uid="{96995F5A-E0CF-4CB1-975A-65F16A47D021}"/>
    <cellStyle name="Normal 3 74 6 2" xfId="30931" xr:uid="{56129F85-462C-49DF-AFAC-38EE39323F53}"/>
    <cellStyle name="Normal 3 74 6 2 2" xfId="30932" xr:uid="{0FE7A04F-BF84-4493-AFF7-12072B5C3EAA}"/>
    <cellStyle name="Normal 3 74 6 3" xfId="30933" xr:uid="{33C21D3E-C739-4F92-87B1-37244B79F32A}"/>
    <cellStyle name="Normal 3 74 7" xfId="30934" xr:uid="{FDDCD3A8-4A10-4240-AF76-E52FC43CE320}"/>
    <cellStyle name="Normal 3 74 7 2" xfId="30935" xr:uid="{D708EB41-814B-4398-94C4-EA8219F2A562}"/>
    <cellStyle name="Normal 3 74 7 2 2" xfId="30936" xr:uid="{34AC99B5-245F-40D5-A7FD-ED54AED00672}"/>
    <cellStyle name="Normal 3 74 7 3" xfId="30937" xr:uid="{C8435235-9C06-4F4A-9A69-3ECDCA7E9AF1}"/>
    <cellStyle name="Normal 3 74 8" xfId="30938" xr:uid="{6948959E-1535-457B-A868-C7C22ECD733F}"/>
    <cellStyle name="Normal 3 74 8 2" xfId="30939" xr:uid="{CCB1E80A-D1CD-4583-BF53-782E4850D8CF}"/>
    <cellStyle name="Normal 3 74 9" xfId="30940" xr:uid="{BFB442E8-D23C-47D3-BB7E-A81DDE6CC9A5}"/>
    <cellStyle name="Normal 3 74_05DS" xfId="30941" xr:uid="{E70B8CD4-E48D-4C08-945C-B800113A6F63}"/>
    <cellStyle name="Normal 3 75" xfId="30942" xr:uid="{E96511F1-2296-472C-B175-343077B8714E}"/>
    <cellStyle name="Normal 3 75 2" xfId="30943" xr:uid="{77C0D895-F84D-4F54-BB2B-71FD13925831}"/>
    <cellStyle name="Normal 3 75 2 2" xfId="30944" xr:uid="{F7E6B140-2DBD-4818-B487-A29FB50CAA3E}"/>
    <cellStyle name="Normal 3 75 2 2 2" xfId="30945" xr:uid="{20C34A58-C78A-4771-B938-1D3D377557CD}"/>
    <cellStyle name="Normal 3 75 2 2 2 2" xfId="30946" xr:uid="{EC44E767-E9E7-45E7-8168-B240B39C7325}"/>
    <cellStyle name="Normal 3 75 2 2 2 2 2" xfId="30947" xr:uid="{76143C5C-C5DB-40B1-AA8F-40C92021B05F}"/>
    <cellStyle name="Normal 3 75 2 2 2 3" xfId="30948" xr:uid="{F6F19425-5ABF-4FDB-A48B-DEE23F18330F}"/>
    <cellStyle name="Normal 3 75 2 2 3" xfId="30949" xr:uid="{EAFB6913-9BE9-494E-BD18-36E59615B360}"/>
    <cellStyle name="Normal 3 75 2 2 3 2" xfId="30950" xr:uid="{D880F274-7384-4049-B45B-52BFF124944C}"/>
    <cellStyle name="Normal 3 75 2 2 3 2 2" xfId="30951" xr:uid="{AA8E0ACE-4CE7-48D3-8708-278F5DC53E44}"/>
    <cellStyle name="Normal 3 75 2 2 3 3" xfId="30952" xr:uid="{9CA8368A-200A-426A-90D4-C4B7CF1539FE}"/>
    <cellStyle name="Normal 3 75 2 2 4" xfId="30953" xr:uid="{AA691F14-4AB8-4BEF-A518-8B03E88F18FC}"/>
    <cellStyle name="Normal 3 75 2 2 4 2" xfId="30954" xr:uid="{94869BF6-C335-4931-A913-726C15E26629}"/>
    <cellStyle name="Normal 3 75 2 2 5" xfId="30955" xr:uid="{8633BD99-4B20-46A8-A3C8-12C4F609315A}"/>
    <cellStyle name="Normal 3 75 2 3" xfId="30956" xr:uid="{818A20DD-AF3F-4239-AEF4-3BE1B0622201}"/>
    <cellStyle name="Normal 3 75 2 3 2" xfId="30957" xr:uid="{C37FAFEB-48BA-497C-90BA-8B1D799ACF75}"/>
    <cellStyle name="Normal 3 75 2 3 2 2" xfId="30958" xr:uid="{59E22280-1C24-49D4-8155-121D0E299436}"/>
    <cellStyle name="Normal 3 75 2 3 2 2 2" xfId="30959" xr:uid="{7EED0344-A8A1-4997-A146-F3BBBC9751DA}"/>
    <cellStyle name="Normal 3 75 2 3 2 3" xfId="30960" xr:uid="{BF9CB5D1-2F80-4BEE-B0CE-4D315DBF3F8F}"/>
    <cellStyle name="Normal 3 75 2 3 3" xfId="30961" xr:uid="{B93FA3E6-DCF0-4976-8A3D-08CCEDF52233}"/>
    <cellStyle name="Normal 3 75 2 3 3 2" xfId="30962" xr:uid="{B2C923B7-A710-4A24-ADD8-F77C31823F82}"/>
    <cellStyle name="Normal 3 75 2 3 3 2 2" xfId="30963" xr:uid="{E5B40529-730D-4164-ACE7-5C346612D1FC}"/>
    <cellStyle name="Normal 3 75 2 3 3 3" xfId="30964" xr:uid="{25D0D3D5-9487-4D20-96C3-40DAED4D9B10}"/>
    <cellStyle name="Normal 3 75 2 3 4" xfId="30965" xr:uid="{FC0B799D-F2B5-4300-B059-A5C25B46E0D7}"/>
    <cellStyle name="Normal 3 75 2 3 4 2" xfId="30966" xr:uid="{A79A8F13-8474-4BF8-B817-0379AC00A98A}"/>
    <cellStyle name="Normal 3 75 2 3 5" xfId="30967" xr:uid="{318428D9-FAA1-4440-90E2-974F0C981D47}"/>
    <cellStyle name="Normal 3 75 2 4" xfId="30968" xr:uid="{9A30DEBD-6C9B-42AF-A705-B4D3C8BF9375}"/>
    <cellStyle name="Normal 3 75 2 4 2" xfId="30969" xr:uid="{0E380FC6-8AFD-46A2-88C4-B18442705461}"/>
    <cellStyle name="Normal 3 75 2 4 2 2" xfId="30970" xr:uid="{4E29515E-2C6F-469F-91E2-88F465BDA076}"/>
    <cellStyle name="Normal 3 75 2 4 2 2 2" xfId="30971" xr:uid="{C6F35FD2-74B6-465C-8C0B-5575C6176710}"/>
    <cellStyle name="Normal 3 75 2 4 2 3" xfId="30972" xr:uid="{E3180CC9-ADB2-4732-BED1-84D51B23CDE8}"/>
    <cellStyle name="Normal 3 75 2 4 3" xfId="30973" xr:uid="{75C733AA-B6C6-466A-89DF-4D8FCE72EB43}"/>
    <cellStyle name="Normal 3 75 2 4 3 2" xfId="30974" xr:uid="{976894FF-F5EA-4F18-B764-328132171FB4}"/>
    <cellStyle name="Normal 3 75 2 4 3 2 2" xfId="30975" xr:uid="{2514F385-437A-43B0-B6D2-1FBA5D439811}"/>
    <cellStyle name="Normal 3 75 2 4 3 3" xfId="30976" xr:uid="{5FCE0FCD-C702-4022-A95D-6F6C4843C5A4}"/>
    <cellStyle name="Normal 3 75 2 4 4" xfId="30977" xr:uid="{2797BF56-0FBE-4DC4-9E88-22ED36D50EC8}"/>
    <cellStyle name="Normal 3 75 2 4 4 2" xfId="30978" xr:uid="{E13B7154-A03E-47D4-B85B-657062BBFEAE}"/>
    <cellStyle name="Normal 3 75 2 4 5" xfId="30979" xr:uid="{E0B1978F-4CC8-49D6-BB4D-9F2536C90F46}"/>
    <cellStyle name="Normal 3 75 2 5" xfId="30980" xr:uid="{1F34A872-1D89-431C-9B5A-C62AF217992B}"/>
    <cellStyle name="Normal 3 75 2 5 2" xfId="30981" xr:uid="{6D359722-64A5-4793-9F34-9F67D69EF2B3}"/>
    <cellStyle name="Normal 3 75 2 5 2 2" xfId="30982" xr:uid="{41E17944-39FA-4268-97C0-AE6DBCA2F2D8}"/>
    <cellStyle name="Normal 3 75 2 5 3" xfId="30983" xr:uid="{CE75FF8D-AE34-4DED-9A81-AC3B1CB50D9F}"/>
    <cellStyle name="Normal 3 75 2 6" xfId="30984" xr:uid="{7A656DF3-44D4-4644-A9A9-E02D6629A659}"/>
    <cellStyle name="Normal 3 75 2 6 2" xfId="30985" xr:uid="{0C189BB6-C70B-400C-AC85-E98B16E0B286}"/>
    <cellStyle name="Normal 3 75 2 6 2 2" xfId="30986" xr:uid="{13C55560-4899-4DAF-ACCB-805F7E164EC3}"/>
    <cellStyle name="Normal 3 75 2 6 3" xfId="30987" xr:uid="{2971045B-D0A7-4D0D-ABD2-9C837AAA0212}"/>
    <cellStyle name="Normal 3 75 2 7" xfId="30988" xr:uid="{F769282E-6EEB-4CE4-A57A-577C20E1F1C1}"/>
    <cellStyle name="Normal 3 75 2 7 2" xfId="30989" xr:uid="{96150361-4B86-42F6-BF2D-176CBBFE3EFF}"/>
    <cellStyle name="Normal 3 75 2 8" xfId="30990" xr:uid="{D93EBA3B-A449-4D0A-B1AB-640D9490F9C2}"/>
    <cellStyle name="Normal 3 75 2_15NS" xfId="30991" xr:uid="{08BC87B1-F231-45C8-9910-436A8E438162}"/>
    <cellStyle name="Normal 3 75 3" xfId="30992" xr:uid="{23B3ADB0-757D-47FE-A3C9-609D3003D682}"/>
    <cellStyle name="Normal 3 75 3 2" xfId="30993" xr:uid="{FD4A9535-1E80-43A7-B53D-9877C8E0A413}"/>
    <cellStyle name="Normal 3 75 3 2 2" xfId="30994" xr:uid="{5B76CF1D-004E-4E8C-9A84-109A89A377A5}"/>
    <cellStyle name="Normal 3 75 3 2 2 2" xfId="30995" xr:uid="{520F3150-E6F9-47BF-8ADE-54459C216D8C}"/>
    <cellStyle name="Normal 3 75 3 2 3" xfId="30996" xr:uid="{02962E4C-FEA3-4A14-B329-32D494EE365F}"/>
    <cellStyle name="Normal 3 75 3 3" xfId="30997" xr:uid="{08627CDB-24EB-4451-A9F7-8DD031C9CAF4}"/>
    <cellStyle name="Normal 3 75 3 3 2" xfId="30998" xr:uid="{E7AD8CD2-3DA7-4724-BFA5-09CCC52D2C68}"/>
    <cellStyle name="Normal 3 75 3 3 2 2" xfId="30999" xr:uid="{35BA87F1-A487-4C9F-93DB-B3AFBC1C089B}"/>
    <cellStyle name="Normal 3 75 3 3 3" xfId="31000" xr:uid="{3E0FC76A-0BE0-4AFD-8A5B-CD2DB37B880A}"/>
    <cellStyle name="Normal 3 75 3 4" xfId="31001" xr:uid="{C1EBC084-A0E0-4D8C-A1C2-0F8BE15666CB}"/>
    <cellStyle name="Normal 3 75 3 4 2" xfId="31002" xr:uid="{7ED54EA7-E040-4613-A5C7-EF62D716E45D}"/>
    <cellStyle name="Normal 3 75 3 5" xfId="31003" xr:uid="{FAA35B5A-54A8-4FF5-BB69-CF300EA480FF}"/>
    <cellStyle name="Normal 3 75 4" xfId="31004" xr:uid="{1666BBEE-2373-4208-85E0-3B7E71E4F5B1}"/>
    <cellStyle name="Normal 3 75 4 2" xfId="31005" xr:uid="{A685D561-B4A0-40C8-BD11-ECCB43671088}"/>
    <cellStyle name="Normal 3 75 4 2 2" xfId="31006" xr:uid="{101171ED-D7FE-4322-98F8-5C5D2687165A}"/>
    <cellStyle name="Normal 3 75 4 2 2 2" xfId="31007" xr:uid="{A48DA64C-059F-4BC0-90E4-15E04C47C327}"/>
    <cellStyle name="Normal 3 75 4 2 3" xfId="31008" xr:uid="{93D4F389-49E6-4954-BE89-2747E95CC501}"/>
    <cellStyle name="Normal 3 75 4 3" xfId="31009" xr:uid="{7A77A530-378E-40C4-939E-38D8429FFAB6}"/>
    <cellStyle name="Normal 3 75 4 3 2" xfId="31010" xr:uid="{EF8A8844-54D3-434B-B2D2-ECEFC2BC8B68}"/>
    <cellStyle name="Normal 3 75 4 3 2 2" xfId="31011" xr:uid="{D025186C-84EE-4409-A731-D63C4449C9EC}"/>
    <cellStyle name="Normal 3 75 4 3 3" xfId="31012" xr:uid="{B07179E5-A78A-4266-8512-66EC99E4C3EC}"/>
    <cellStyle name="Normal 3 75 4 4" xfId="31013" xr:uid="{1B75AF90-6CE5-439C-86A9-0D7F28FF1027}"/>
    <cellStyle name="Normal 3 75 4 4 2" xfId="31014" xr:uid="{EEA4DF49-D713-4EDE-A4D9-4A9784A08F18}"/>
    <cellStyle name="Normal 3 75 4 5" xfId="31015" xr:uid="{80677077-0B28-4F75-A95C-DF05A77AF4E1}"/>
    <cellStyle name="Normal 3 75 5" xfId="31016" xr:uid="{0F73029A-3224-4FA4-8F34-ADCC754A82FF}"/>
    <cellStyle name="Normal 3 75 5 2" xfId="31017" xr:uid="{38587206-866B-4B93-968A-A9B0093CA273}"/>
    <cellStyle name="Normal 3 75 5 2 2" xfId="31018" xr:uid="{47AE4B3E-7C23-429C-88B1-BEE57379BE93}"/>
    <cellStyle name="Normal 3 75 5 2 2 2" xfId="31019" xr:uid="{3344E4D6-5496-4D44-A3A5-3456F9653BC7}"/>
    <cellStyle name="Normal 3 75 5 2 3" xfId="31020" xr:uid="{B987670A-BA81-4728-ABDF-67D7634FC0DA}"/>
    <cellStyle name="Normal 3 75 5 3" xfId="31021" xr:uid="{D4931D24-5776-42BA-BA2D-DFA13305CBB4}"/>
    <cellStyle name="Normal 3 75 5 3 2" xfId="31022" xr:uid="{BDF66EC7-4EE9-4F3E-B71F-AEB441575FBF}"/>
    <cellStyle name="Normal 3 75 5 3 2 2" xfId="31023" xr:uid="{4E227D0F-2273-4F9F-9395-8469666D5A4D}"/>
    <cellStyle name="Normal 3 75 5 3 3" xfId="31024" xr:uid="{C0EC92B7-CD3F-4450-BD1E-843BDD0722F8}"/>
    <cellStyle name="Normal 3 75 5 4" xfId="31025" xr:uid="{3CABE334-E14D-4D0C-9CBB-7B3A0DDC2E3A}"/>
    <cellStyle name="Normal 3 75 5 4 2" xfId="31026" xr:uid="{DA76E42E-4EE1-4F65-BF4E-B6BF618FB88E}"/>
    <cellStyle name="Normal 3 75 5 5" xfId="31027" xr:uid="{A4256D15-1F4C-4C9B-9CDD-D62C59BBFA37}"/>
    <cellStyle name="Normal 3 75 6" xfId="31028" xr:uid="{A294187C-028B-40FC-8ED9-829407EB2799}"/>
    <cellStyle name="Normal 3 75 6 2" xfId="31029" xr:uid="{C34FF84D-D7D1-4A5D-8D0E-74389A0C6B72}"/>
    <cellStyle name="Normal 3 75 6 2 2" xfId="31030" xr:uid="{72078178-CA9E-4B86-98A8-F5194F1A3A86}"/>
    <cellStyle name="Normal 3 75 6 3" xfId="31031" xr:uid="{C8163E9E-0EC2-4890-9492-222E64C5516C}"/>
    <cellStyle name="Normal 3 75 7" xfId="31032" xr:uid="{758CA991-F7C7-411A-BF2B-158385F6394C}"/>
    <cellStyle name="Normal 3 75 7 2" xfId="31033" xr:uid="{6D773207-8CD4-4D04-9569-E208D5B48793}"/>
    <cellStyle name="Normal 3 75 7 2 2" xfId="31034" xr:uid="{4F0A541A-134A-4E9A-91E6-E33F55471C19}"/>
    <cellStyle name="Normal 3 75 7 3" xfId="31035" xr:uid="{7CF1493C-6D96-4D81-B053-9475C44EFDF5}"/>
    <cellStyle name="Normal 3 75 8" xfId="31036" xr:uid="{5F582311-FC4D-4DEF-A5B0-51AC65F2BAB0}"/>
    <cellStyle name="Normal 3 75 8 2" xfId="31037" xr:uid="{1398FC20-2D3A-4C2A-9722-4A2F526C992A}"/>
    <cellStyle name="Normal 3 75 9" xfId="31038" xr:uid="{6380BB29-CA14-49CE-B2F1-D5E973D95D18}"/>
    <cellStyle name="Normal 3 75_05DS" xfId="31039" xr:uid="{C55F4202-721E-48AA-A74C-7CAE4A21870A}"/>
    <cellStyle name="Normal 3 76" xfId="31040" xr:uid="{A1587C4F-0001-418E-BFF5-D12C093B0C4F}"/>
    <cellStyle name="Normal 3 76 2" xfId="31041" xr:uid="{1B399FE6-627E-45F5-AEC9-4049CC487104}"/>
    <cellStyle name="Normal 3 76 2 2" xfId="31042" xr:uid="{42759EB2-89FE-4A2E-9D8A-C94B935F3E21}"/>
    <cellStyle name="Normal 3 76 2 2 2" xfId="31043" xr:uid="{8B56F1A2-E025-47F7-81B3-6A56C640BD8A}"/>
    <cellStyle name="Normal 3 76 2 2 2 2" xfId="31044" xr:uid="{1412A488-1820-4240-BCC0-C3155B79C48B}"/>
    <cellStyle name="Normal 3 76 2 2 2 2 2" xfId="31045" xr:uid="{FDD8084E-61C6-4B19-B62E-8FEA7360981B}"/>
    <cellStyle name="Normal 3 76 2 2 2 3" xfId="31046" xr:uid="{8064604E-0666-4E9D-97A6-346AAE138851}"/>
    <cellStyle name="Normal 3 76 2 2 3" xfId="31047" xr:uid="{04080486-0832-4337-9706-A4F608B92194}"/>
    <cellStyle name="Normal 3 76 2 2 3 2" xfId="31048" xr:uid="{288C82B2-7006-454D-84FD-C9C3BBFF0D2D}"/>
    <cellStyle name="Normal 3 76 2 2 3 2 2" xfId="31049" xr:uid="{4F5068B3-427D-4369-88B9-8FAED87E8E0C}"/>
    <cellStyle name="Normal 3 76 2 2 3 3" xfId="31050" xr:uid="{144431F8-0249-4523-B5AE-06D1D25AD3E0}"/>
    <cellStyle name="Normal 3 76 2 2 4" xfId="31051" xr:uid="{4434744A-526E-407A-AD7C-A7F230711DD9}"/>
    <cellStyle name="Normal 3 76 2 2 4 2" xfId="31052" xr:uid="{3DDF7C95-41BC-41F6-87C4-68B621A74FB2}"/>
    <cellStyle name="Normal 3 76 2 2 5" xfId="31053" xr:uid="{C4C5AA9F-9576-4BFA-9305-AE389FEEFC37}"/>
    <cellStyle name="Normal 3 76 2 3" xfId="31054" xr:uid="{623619FB-66B7-4148-ADB5-6C92D8B974A7}"/>
    <cellStyle name="Normal 3 76 2 3 2" xfId="31055" xr:uid="{C98F27B5-F467-4B4D-8DAC-C6E4C400EE07}"/>
    <cellStyle name="Normal 3 76 2 3 2 2" xfId="31056" xr:uid="{23D43E2B-36C8-436E-963B-70FCD821F0B4}"/>
    <cellStyle name="Normal 3 76 2 3 2 2 2" xfId="31057" xr:uid="{6993E1AD-0A3A-4320-8D8F-190AC8C884DF}"/>
    <cellStyle name="Normal 3 76 2 3 2 3" xfId="31058" xr:uid="{F5A4E1E8-F94E-4FAD-B456-949D5F0DA757}"/>
    <cellStyle name="Normal 3 76 2 3 3" xfId="31059" xr:uid="{1E1186EF-DC3C-44B2-B80C-11272DDCD4F2}"/>
    <cellStyle name="Normal 3 76 2 3 3 2" xfId="31060" xr:uid="{E12E2C99-6F56-4B96-BBBB-0A54C73EC66D}"/>
    <cellStyle name="Normal 3 76 2 3 3 2 2" xfId="31061" xr:uid="{1CA14096-D593-437C-8855-A4F902D2C123}"/>
    <cellStyle name="Normal 3 76 2 3 3 3" xfId="31062" xr:uid="{17D6E7A7-CA13-49E9-B9C1-4E48A2E8C213}"/>
    <cellStyle name="Normal 3 76 2 3 4" xfId="31063" xr:uid="{49322AAD-D92B-4D91-AEF8-CC176D4DC752}"/>
    <cellStyle name="Normal 3 76 2 3 4 2" xfId="31064" xr:uid="{00A2C664-4EFB-416A-920D-3A92DBBAA7BA}"/>
    <cellStyle name="Normal 3 76 2 3 5" xfId="31065" xr:uid="{B082EE6D-07DF-44DC-98D3-B0276ABB0FFF}"/>
    <cellStyle name="Normal 3 76 2 4" xfId="31066" xr:uid="{D292B0C8-A160-4529-A28A-A64E3FCC74B1}"/>
    <cellStyle name="Normal 3 76 2 4 2" xfId="31067" xr:uid="{370223FB-F002-4B05-9740-00D16BFA9569}"/>
    <cellStyle name="Normal 3 76 2 4 2 2" xfId="31068" xr:uid="{9FA752A4-4BAF-466F-BD2A-575F4227958E}"/>
    <cellStyle name="Normal 3 76 2 4 2 2 2" xfId="31069" xr:uid="{43CE949D-9A0C-4CD0-B72E-7B20162A0BBD}"/>
    <cellStyle name="Normal 3 76 2 4 2 3" xfId="31070" xr:uid="{1AD98D86-4DA1-40BF-8C53-FFA385FA1E6F}"/>
    <cellStyle name="Normal 3 76 2 4 3" xfId="31071" xr:uid="{E91818EB-80AB-49F6-83E2-0EE565DEE7CE}"/>
    <cellStyle name="Normal 3 76 2 4 3 2" xfId="31072" xr:uid="{C1745A4C-8780-4A61-90F5-E71CA780148A}"/>
    <cellStyle name="Normal 3 76 2 4 3 2 2" xfId="31073" xr:uid="{94A78656-16AE-480A-9AC5-B2274BC6E006}"/>
    <cellStyle name="Normal 3 76 2 4 3 3" xfId="31074" xr:uid="{2FFF9105-BDE1-49A3-AB64-0D2EE87AE142}"/>
    <cellStyle name="Normal 3 76 2 4 4" xfId="31075" xr:uid="{B1E295B6-CAFC-4BB7-9B9A-FCC53A51B9CF}"/>
    <cellStyle name="Normal 3 76 2 4 4 2" xfId="31076" xr:uid="{059D6940-B5BB-452E-A0E7-DC46E040A36C}"/>
    <cellStyle name="Normal 3 76 2 4 5" xfId="31077" xr:uid="{2FBD2B76-C136-4C41-9174-62A27612A5DA}"/>
    <cellStyle name="Normal 3 76 2 5" xfId="31078" xr:uid="{BC113CC0-1FBD-4CB8-8C67-3781115A1A51}"/>
    <cellStyle name="Normal 3 76 2 5 2" xfId="31079" xr:uid="{65E79E06-BFDC-44F0-8A62-B8ABA42CF09D}"/>
    <cellStyle name="Normal 3 76 2 5 2 2" xfId="31080" xr:uid="{C3E364EB-855F-46C5-BEC3-6327E880F51E}"/>
    <cellStyle name="Normal 3 76 2 5 3" xfId="31081" xr:uid="{380E08F9-FF76-4850-A265-612EE4F78981}"/>
    <cellStyle name="Normal 3 76 2 6" xfId="31082" xr:uid="{D15A4A63-12AD-44D2-A961-BAA5D7D86D0D}"/>
    <cellStyle name="Normal 3 76 2 6 2" xfId="31083" xr:uid="{B6A88738-483D-4082-827C-EA0E92282D1F}"/>
    <cellStyle name="Normal 3 76 2 6 2 2" xfId="31084" xr:uid="{531EA20E-F544-4D5E-8E88-028E4C1F7AE6}"/>
    <cellStyle name="Normal 3 76 2 6 3" xfId="31085" xr:uid="{D8C970B9-A54C-4CF2-97CE-5D57960EAB97}"/>
    <cellStyle name="Normal 3 76 2 7" xfId="31086" xr:uid="{626722D2-EAF0-4AD2-8913-DCB9EDE43195}"/>
    <cellStyle name="Normal 3 76 2 7 2" xfId="31087" xr:uid="{F4DA6EA3-07B3-470C-B75E-F6722D0FC624}"/>
    <cellStyle name="Normal 3 76 2 8" xfId="31088" xr:uid="{82D4D701-DF6F-4846-9F15-3F21CD512AD8}"/>
    <cellStyle name="Normal 3 76 2_15NS" xfId="31089" xr:uid="{76ADD138-2273-41C3-9623-F93F1226C465}"/>
    <cellStyle name="Normal 3 76 3" xfId="31090" xr:uid="{F8DE9DC5-4E5A-44D4-88A7-DAF9094B2357}"/>
    <cellStyle name="Normal 3 76 3 2" xfId="31091" xr:uid="{0440DB69-075E-4902-91F8-059A39AE6FB7}"/>
    <cellStyle name="Normal 3 76 3 2 2" xfId="31092" xr:uid="{8DC4A88C-E4E9-4D28-A73A-253283779DB7}"/>
    <cellStyle name="Normal 3 76 3 2 2 2" xfId="31093" xr:uid="{65240C24-2D63-45BE-A096-FC39A2686E82}"/>
    <cellStyle name="Normal 3 76 3 2 3" xfId="31094" xr:uid="{1CDE02C9-4CBA-4555-93BD-553134E11F2C}"/>
    <cellStyle name="Normal 3 76 3 3" xfId="31095" xr:uid="{E67BCF03-02EE-4B01-B86D-B8C1161F1C42}"/>
    <cellStyle name="Normal 3 76 3 3 2" xfId="31096" xr:uid="{1E9F0C3D-4E51-4BD0-B731-0D354D0C1B32}"/>
    <cellStyle name="Normal 3 76 3 3 2 2" xfId="31097" xr:uid="{FD7F069F-633A-43D8-9296-082751E39203}"/>
    <cellStyle name="Normal 3 76 3 3 3" xfId="31098" xr:uid="{13687FFA-5D15-4C42-A3F7-FC99E724357B}"/>
    <cellStyle name="Normal 3 76 3 4" xfId="31099" xr:uid="{C126E684-DEFE-4E84-982B-05C76755718A}"/>
    <cellStyle name="Normal 3 76 3 4 2" xfId="31100" xr:uid="{B9E8406C-9FEE-4402-86DE-7760D2DFDA22}"/>
    <cellStyle name="Normal 3 76 3 5" xfId="31101" xr:uid="{CE72FB4C-7E18-4C5C-9884-04907F762838}"/>
    <cellStyle name="Normal 3 76 4" xfId="31102" xr:uid="{38033DD1-00AD-4586-AA1C-4FE3B7A76AF5}"/>
    <cellStyle name="Normal 3 76 4 2" xfId="31103" xr:uid="{B9E9844E-A5CE-4C1D-9272-CA2552B31156}"/>
    <cellStyle name="Normal 3 76 4 2 2" xfId="31104" xr:uid="{2D11FE3F-13AF-4ABD-A4F6-91E3D6B8E3E0}"/>
    <cellStyle name="Normal 3 76 4 2 2 2" xfId="31105" xr:uid="{E2612764-327D-4EFB-82A9-22096BA1AA0F}"/>
    <cellStyle name="Normal 3 76 4 2 3" xfId="31106" xr:uid="{7B5DA2F3-F8FF-4FBC-94FB-0A9BD3043C08}"/>
    <cellStyle name="Normal 3 76 4 3" xfId="31107" xr:uid="{30491107-592E-45F7-9F1C-2E22AFBD9AD8}"/>
    <cellStyle name="Normal 3 76 4 3 2" xfId="31108" xr:uid="{DF5055E4-E7EC-44B0-BE8D-E66188DDEF70}"/>
    <cellStyle name="Normal 3 76 4 3 2 2" xfId="31109" xr:uid="{1558722A-5A8C-4F25-A9B7-BE542ECE08F5}"/>
    <cellStyle name="Normal 3 76 4 3 3" xfId="31110" xr:uid="{642930D8-DD52-4D5B-9331-5C1E8AD78883}"/>
    <cellStyle name="Normal 3 76 4 4" xfId="31111" xr:uid="{66AFD5AA-3655-48CA-B01C-4248C518B627}"/>
    <cellStyle name="Normal 3 76 4 4 2" xfId="31112" xr:uid="{88F7028E-BCDE-47DF-94D6-CA6531332148}"/>
    <cellStyle name="Normal 3 76 4 5" xfId="31113" xr:uid="{ABD2B3D6-AA6F-4FB6-A814-029B3F646A3A}"/>
    <cellStyle name="Normal 3 76 5" xfId="31114" xr:uid="{21047F40-7A69-4D51-A09D-89572E45FF43}"/>
    <cellStyle name="Normal 3 76 5 2" xfId="31115" xr:uid="{46A301CE-B41A-4AF9-82C2-6D9D8C81B823}"/>
    <cellStyle name="Normal 3 76 5 2 2" xfId="31116" xr:uid="{310FD25C-26DA-4F18-A318-60A556648BAF}"/>
    <cellStyle name="Normal 3 76 5 2 2 2" xfId="31117" xr:uid="{4E13318C-F1CD-44DD-ADED-36E573B387CA}"/>
    <cellStyle name="Normal 3 76 5 2 3" xfId="31118" xr:uid="{51AC5447-17A4-4CEB-B4F6-EA0AC2F7EDEE}"/>
    <cellStyle name="Normal 3 76 5 3" xfId="31119" xr:uid="{CA645171-AD06-4118-83F4-F923B5598539}"/>
    <cellStyle name="Normal 3 76 5 3 2" xfId="31120" xr:uid="{C3E627B1-EB15-4155-BC70-F3FBA38A5F64}"/>
    <cellStyle name="Normal 3 76 5 3 2 2" xfId="31121" xr:uid="{58D2E177-4208-4B9F-8DAC-F86E7AF50098}"/>
    <cellStyle name="Normal 3 76 5 3 3" xfId="31122" xr:uid="{154EE2E1-29D6-456B-BE45-D71D62B5C44A}"/>
    <cellStyle name="Normal 3 76 5 4" xfId="31123" xr:uid="{B02B4865-ABD6-40B9-958C-88652C93AE84}"/>
    <cellStyle name="Normal 3 76 5 4 2" xfId="31124" xr:uid="{F833D2AC-C8AB-4C38-B935-00A329F421BC}"/>
    <cellStyle name="Normal 3 76 5 5" xfId="31125" xr:uid="{25B7551A-BCF1-4A46-B142-A299E0CFE99F}"/>
    <cellStyle name="Normal 3 76 6" xfId="31126" xr:uid="{1C94A638-55A5-4246-9EC1-C42E1FBD9D13}"/>
    <cellStyle name="Normal 3 76 6 2" xfId="31127" xr:uid="{EE8DDB58-54C1-42F1-86C0-6343BF2BF870}"/>
    <cellStyle name="Normal 3 76 6 2 2" xfId="31128" xr:uid="{BAA8D526-1967-4A24-BE96-6D8B5B1931DD}"/>
    <cellStyle name="Normal 3 76 6 3" xfId="31129" xr:uid="{BC8C010E-E2EB-454D-BD38-3A1FFA7375A8}"/>
    <cellStyle name="Normal 3 76 7" xfId="31130" xr:uid="{47840031-49EE-493F-8D7E-755E4008F7FB}"/>
    <cellStyle name="Normal 3 76 7 2" xfId="31131" xr:uid="{7841188F-F1DF-4B7F-B3FD-465203C66C5D}"/>
    <cellStyle name="Normal 3 76 7 2 2" xfId="31132" xr:uid="{50C3B0D5-9917-4F9D-BCE4-8A1A10AF1FC0}"/>
    <cellStyle name="Normal 3 76 7 3" xfId="31133" xr:uid="{21F101F8-A230-434F-9942-31DDA2FC8B93}"/>
    <cellStyle name="Normal 3 76 8" xfId="31134" xr:uid="{3B63093C-E54B-48DC-B6D2-DE82168778D4}"/>
    <cellStyle name="Normal 3 76 8 2" xfId="31135" xr:uid="{7EB8E130-7A0A-45AE-A107-9893AD3BED43}"/>
    <cellStyle name="Normal 3 76 9" xfId="31136" xr:uid="{75B50ACD-E6AF-4FC4-9B76-DE465CD5A5E6}"/>
    <cellStyle name="Normal 3 76_05DS" xfId="31137" xr:uid="{64F85E05-7737-4D49-9B41-878D9D77CA12}"/>
    <cellStyle name="Normal 3 77" xfId="31138" xr:uid="{D0268BFA-1504-42D0-AE8E-020A74CC9C42}"/>
    <cellStyle name="Normal 3 77 2" xfId="31139" xr:uid="{F5851BF5-607C-47AD-81F1-C61AD40CC3A9}"/>
    <cellStyle name="Normal 3 77 2 2" xfId="31140" xr:uid="{5C9C25D4-EB7A-46B2-A04F-86BB50AF1916}"/>
    <cellStyle name="Normal 3 77 2 2 2" xfId="31141" xr:uid="{34DB78A4-3921-4F5B-917A-011966136FAD}"/>
    <cellStyle name="Normal 3 77 2 2 2 2" xfId="31142" xr:uid="{4AEA66DE-0B81-43D9-B96F-F10431DA5BF8}"/>
    <cellStyle name="Normal 3 77 2 2 2 2 2" xfId="31143" xr:uid="{5CD8C2A5-EDB9-409D-9AAD-83227F73978D}"/>
    <cellStyle name="Normal 3 77 2 2 2 3" xfId="31144" xr:uid="{FB2B437E-B0CA-4FA8-837A-4E0717C375C6}"/>
    <cellStyle name="Normal 3 77 2 2 3" xfId="31145" xr:uid="{5B25D883-5F32-4057-98FA-0B4C03FEA3A0}"/>
    <cellStyle name="Normal 3 77 2 2 3 2" xfId="31146" xr:uid="{C7E00751-E813-4E01-8D27-9A5DD359D0FE}"/>
    <cellStyle name="Normal 3 77 2 2 3 2 2" xfId="31147" xr:uid="{5752DE1F-0D96-4EE7-91E9-EAD275978B71}"/>
    <cellStyle name="Normal 3 77 2 2 3 3" xfId="31148" xr:uid="{D7B052E0-DC2B-4C08-A18A-9BDBC9355C84}"/>
    <cellStyle name="Normal 3 77 2 2 4" xfId="31149" xr:uid="{2BCA1236-AA12-416A-BDE3-B2F18ECBD213}"/>
    <cellStyle name="Normal 3 77 2 2 4 2" xfId="31150" xr:uid="{46F9B7E8-4680-4B04-A571-69976620CCA7}"/>
    <cellStyle name="Normal 3 77 2 2 5" xfId="31151" xr:uid="{3C91192F-45AB-4866-B5DA-84AE7C0F4697}"/>
    <cellStyle name="Normal 3 77 2 3" xfId="31152" xr:uid="{02D653D5-39CF-41B0-A94A-499C14198596}"/>
    <cellStyle name="Normal 3 77 2 3 2" xfId="31153" xr:uid="{81763462-8628-400D-BC14-944FA5019421}"/>
    <cellStyle name="Normal 3 77 2 3 2 2" xfId="31154" xr:uid="{53CE86C4-923B-4836-B3B7-0925BCEB32D2}"/>
    <cellStyle name="Normal 3 77 2 3 2 2 2" xfId="31155" xr:uid="{8FB40C05-8DC9-4D4F-844D-55B46523BBE7}"/>
    <cellStyle name="Normal 3 77 2 3 2 3" xfId="31156" xr:uid="{9074D443-FE83-4D17-8FA4-C4BF71C4B524}"/>
    <cellStyle name="Normal 3 77 2 3 3" xfId="31157" xr:uid="{D6C59F61-59AE-4DA5-AA0D-78CD29BF83FA}"/>
    <cellStyle name="Normal 3 77 2 3 3 2" xfId="31158" xr:uid="{ABF446FF-8BEF-40A4-A5EB-5F3C225A1BCA}"/>
    <cellStyle name="Normal 3 77 2 3 3 2 2" xfId="31159" xr:uid="{058C73BE-6F1F-4346-92D4-498369EFF2A7}"/>
    <cellStyle name="Normal 3 77 2 3 3 3" xfId="31160" xr:uid="{C50AFF29-B0AE-4DED-90EB-F683FA31334A}"/>
    <cellStyle name="Normal 3 77 2 3 4" xfId="31161" xr:uid="{9AFD0358-16D7-41CC-82B7-B106D48725FE}"/>
    <cellStyle name="Normal 3 77 2 3 4 2" xfId="31162" xr:uid="{3D5A887C-0716-420A-8B6E-08EFE7F55580}"/>
    <cellStyle name="Normal 3 77 2 3 5" xfId="31163" xr:uid="{248572DD-E5B6-487D-9B21-3FB0807F362F}"/>
    <cellStyle name="Normal 3 77 2 4" xfId="31164" xr:uid="{EF867B46-3352-449E-828D-EBF6018AC274}"/>
    <cellStyle name="Normal 3 77 2 4 2" xfId="31165" xr:uid="{29676AA7-D564-4F29-8B2A-CFE0B2AA92D1}"/>
    <cellStyle name="Normal 3 77 2 4 2 2" xfId="31166" xr:uid="{B95582B3-AFF3-45E3-A77F-DA9DB91764D3}"/>
    <cellStyle name="Normal 3 77 2 4 2 2 2" xfId="31167" xr:uid="{CE83261E-C7E4-4EAA-84AB-8FD7DFA0BE4E}"/>
    <cellStyle name="Normal 3 77 2 4 2 3" xfId="31168" xr:uid="{5550C9B2-C6C6-4BAE-9EC4-50728A0C288C}"/>
    <cellStyle name="Normal 3 77 2 4 3" xfId="31169" xr:uid="{A441DDE2-B6AD-45CA-860C-2AEA7115F4F4}"/>
    <cellStyle name="Normal 3 77 2 4 3 2" xfId="31170" xr:uid="{0885E057-9666-45CE-977E-DF9110551BEE}"/>
    <cellStyle name="Normal 3 77 2 4 3 2 2" xfId="31171" xr:uid="{EEF50938-6809-47B5-BA28-A596C4E1827D}"/>
    <cellStyle name="Normal 3 77 2 4 3 3" xfId="31172" xr:uid="{CA736F2F-1210-4C61-AFCA-BBEAD5DC6BF3}"/>
    <cellStyle name="Normal 3 77 2 4 4" xfId="31173" xr:uid="{24A746B5-676B-48C1-B17F-09889D75BA3E}"/>
    <cellStyle name="Normal 3 77 2 4 4 2" xfId="31174" xr:uid="{11E31E6C-2648-4632-B06E-EEE2B74C021D}"/>
    <cellStyle name="Normal 3 77 2 4 5" xfId="31175" xr:uid="{50A53EF8-625A-42F4-8E0C-B6DF2C12CD41}"/>
    <cellStyle name="Normal 3 77 2 5" xfId="31176" xr:uid="{6479530C-4F70-4932-BF95-A4F54D20B7CC}"/>
    <cellStyle name="Normal 3 77 2 5 2" xfId="31177" xr:uid="{D7337F3A-D0DF-46CF-822C-92E9D54646CE}"/>
    <cellStyle name="Normal 3 77 2 5 2 2" xfId="31178" xr:uid="{175E9E78-2342-4BF4-83CD-5651C063C630}"/>
    <cellStyle name="Normal 3 77 2 5 3" xfId="31179" xr:uid="{C196A730-8D22-476B-957C-234F3BFD7C01}"/>
    <cellStyle name="Normal 3 77 2 6" xfId="31180" xr:uid="{5C7D8FEB-E04C-4B74-BB1E-0DCED94CA9D3}"/>
    <cellStyle name="Normal 3 77 2 6 2" xfId="31181" xr:uid="{2ED85711-5B6C-4319-85EF-FD92C1F2F9AF}"/>
    <cellStyle name="Normal 3 77 2 6 2 2" xfId="31182" xr:uid="{B1239031-B6CC-4426-9418-78EE8A3970F2}"/>
    <cellStyle name="Normal 3 77 2 6 3" xfId="31183" xr:uid="{CBF8369F-9582-44D3-90E2-9E079CDF25F8}"/>
    <cellStyle name="Normal 3 77 2 7" xfId="31184" xr:uid="{B9A0ED6B-B58D-4111-ACF7-2054C846BB64}"/>
    <cellStyle name="Normal 3 77 2 7 2" xfId="31185" xr:uid="{F01D3079-79E5-4C33-A60F-E23B94AA67CE}"/>
    <cellStyle name="Normal 3 77 2 8" xfId="31186" xr:uid="{84490CE5-38A1-4CCF-BB83-DE819C5949E8}"/>
    <cellStyle name="Normal 3 77 2_15NS" xfId="31187" xr:uid="{3DD271F9-6A07-4A1C-92CB-8537BE1A1D37}"/>
    <cellStyle name="Normal 3 77 3" xfId="31188" xr:uid="{7BF347D7-B033-425E-A807-A8BC665E7816}"/>
    <cellStyle name="Normal 3 77 3 2" xfId="31189" xr:uid="{DF4D7CE2-99D5-4A05-8842-C3E01662AEE2}"/>
    <cellStyle name="Normal 3 77 3 2 2" xfId="31190" xr:uid="{F1B32EB6-1853-4B49-9659-F5F22B68BDF3}"/>
    <cellStyle name="Normal 3 77 3 2 2 2" xfId="31191" xr:uid="{11814AB4-A305-420C-AFA7-1FBF8EF47184}"/>
    <cellStyle name="Normal 3 77 3 2 3" xfId="31192" xr:uid="{CD70ED74-E00E-4E27-870F-EC73C6CB058B}"/>
    <cellStyle name="Normal 3 77 3 3" xfId="31193" xr:uid="{235D22A8-AF45-4BB9-B805-9CBCB5C55370}"/>
    <cellStyle name="Normal 3 77 3 3 2" xfId="31194" xr:uid="{15C917E0-A825-4494-9B22-BD1A93D11333}"/>
    <cellStyle name="Normal 3 77 3 3 2 2" xfId="31195" xr:uid="{E9ED3D5E-207E-4AB3-A6FE-217F100CE24F}"/>
    <cellStyle name="Normal 3 77 3 3 3" xfId="31196" xr:uid="{DF353C2F-BF9D-4AC4-ACFF-4665112C3EB5}"/>
    <cellStyle name="Normal 3 77 3 4" xfId="31197" xr:uid="{63EAF590-C1D1-4603-89A0-71C61ED1DC12}"/>
    <cellStyle name="Normal 3 77 3 4 2" xfId="31198" xr:uid="{A857D2A3-8DD8-4E29-B160-AB5EC082965F}"/>
    <cellStyle name="Normal 3 77 3 5" xfId="31199" xr:uid="{B18602C8-49C4-4E7B-9280-76DBA6ECAAF2}"/>
    <cellStyle name="Normal 3 77 4" xfId="31200" xr:uid="{08791125-6996-44AA-870C-50129FF92D09}"/>
    <cellStyle name="Normal 3 77 4 2" xfId="31201" xr:uid="{24EE49D8-25F9-4234-A13B-9D7495848840}"/>
    <cellStyle name="Normal 3 77 4 2 2" xfId="31202" xr:uid="{269F1056-1A67-4CAD-86E5-4A13F76BBDF5}"/>
    <cellStyle name="Normal 3 77 4 2 2 2" xfId="31203" xr:uid="{71D77C15-04F2-4DBA-B817-A62ABE4AEBFD}"/>
    <cellStyle name="Normal 3 77 4 2 3" xfId="31204" xr:uid="{1762CF89-1BA2-4A73-83A3-E5271FFEBFDF}"/>
    <cellStyle name="Normal 3 77 4 3" xfId="31205" xr:uid="{13BED91D-76CE-4860-91AD-0BEFC9E04A12}"/>
    <cellStyle name="Normal 3 77 4 3 2" xfId="31206" xr:uid="{B05BAB3F-477D-488C-9221-E63BC3F9321B}"/>
    <cellStyle name="Normal 3 77 4 3 2 2" xfId="31207" xr:uid="{44250145-20DC-4DD5-BE78-5F816ACB2660}"/>
    <cellStyle name="Normal 3 77 4 3 3" xfId="31208" xr:uid="{D868D5EA-CB1E-4C4D-9D24-B99B51CBA57F}"/>
    <cellStyle name="Normal 3 77 4 4" xfId="31209" xr:uid="{76CCD516-33D9-4357-8DD5-E0D7CA7B00A7}"/>
    <cellStyle name="Normal 3 77 4 4 2" xfId="31210" xr:uid="{74180E57-C28A-42F7-8902-683E2AC72FD9}"/>
    <cellStyle name="Normal 3 77 4 5" xfId="31211" xr:uid="{3AC8FBE5-A4C5-4C22-841E-1EE7561AA792}"/>
    <cellStyle name="Normal 3 77 5" xfId="31212" xr:uid="{CC30F538-0E59-4222-AAC6-E7D9A4D5DEE8}"/>
    <cellStyle name="Normal 3 77 5 2" xfId="31213" xr:uid="{8E1293EB-7106-462A-A14D-B32C3992B289}"/>
    <cellStyle name="Normal 3 77 5 2 2" xfId="31214" xr:uid="{5838962E-E503-42FE-8F92-0C145F608951}"/>
    <cellStyle name="Normal 3 77 5 2 2 2" xfId="31215" xr:uid="{FCC643C1-59AD-4CF1-9EE9-D313996BE07B}"/>
    <cellStyle name="Normal 3 77 5 2 3" xfId="31216" xr:uid="{9B884184-8D6E-4835-A8C9-5E3BD93F22F4}"/>
    <cellStyle name="Normal 3 77 5 3" xfId="31217" xr:uid="{601BBF92-BCD0-4EE8-967D-4379083B057B}"/>
    <cellStyle name="Normal 3 77 5 3 2" xfId="31218" xr:uid="{CF1D5985-A566-4A0F-88D5-10877DF1A012}"/>
    <cellStyle name="Normal 3 77 5 3 2 2" xfId="31219" xr:uid="{797F74EE-28FA-4021-B66E-A48D045292D6}"/>
    <cellStyle name="Normal 3 77 5 3 3" xfId="31220" xr:uid="{1600ED8E-31D6-4A3F-9DC3-A897237F8C51}"/>
    <cellStyle name="Normal 3 77 5 4" xfId="31221" xr:uid="{CF5CFCF6-59E8-429F-A943-3EF4591FA985}"/>
    <cellStyle name="Normal 3 77 5 4 2" xfId="31222" xr:uid="{2BCD3717-61F5-4E9D-86BC-EB7ED9146DCB}"/>
    <cellStyle name="Normal 3 77 5 5" xfId="31223" xr:uid="{302BF3FE-C677-4D42-87F3-DCC801487052}"/>
    <cellStyle name="Normal 3 77 6" xfId="31224" xr:uid="{52A7A242-A85F-4F3A-9876-2B8DB5A75F89}"/>
    <cellStyle name="Normal 3 77 6 2" xfId="31225" xr:uid="{90C46B17-A09D-4174-83A0-D99B8389AAA2}"/>
    <cellStyle name="Normal 3 77 6 2 2" xfId="31226" xr:uid="{9C32BC12-FD39-40A1-AF0C-ADA5523616AD}"/>
    <cellStyle name="Normal 3 77 6 3" xfId="31227" xr:uid="{61FE54DC-1753-47E3-8E68-9EB5891CAFA9}"/>
    <cellStyle name="Normal 3 77 7" xfId="31228" xr:uid="{61326FA2-D7DE-4AF0-95D7-8A4CB1D3F442}"/>
    <cellStyle name="Normal 3 77 7 2" xfId="31229" xr:uid="{4396DD55-B25A-4B90-823C-8AF02369B130}"/>
    <cellStyle name="Normal 3 77 7 2 2" xfId="31230" xr:uid="{E0A1B358-FE6A-4B1B-A514-FF8A03C4348C}"/>
    <cellStyle name="Normal 3 77 7 3" xfId="31231" xr:uid="{CC7467B9-79A9-4FC9-81C5-BC417CE0669E}"/>
    <cellStyle name="Normal 3 77 8" xfId="31232" xr:uid="{5D28F433-0CF9-4896-BF8C-64C804B5855B}"/>
    <cellStyle name="Normal 3 77 8 2" xfId="31233" xr:uid="{E18FFD0C-1FC2-4820-9024-A37CCEA13E65}"/>
    <cellStyle name="Normal 3 77 9" xfId="31234" xr:uid="{7DE5ACFA-1C68-4F86-9E40-DE4A65C6C29C}"/>
    <cellStyle name="Normal 3 77_05DS" xfId="31235" xr:uid="{E37B0619-6A9E-42C7-8199-B8C6EEECD834}"/>
    <cellStyle name="Normal 3 78" xfId="31236" xr:uid="{A1AD8E6D-242A-4087-A461-1DE37536C57A}"/>
    <cellStyle name="Normal 3 78 2" xfId="31237" xr:uid="{FBE25312-B212-4323-81F4-322B7A0D041A}"/>
    <cellStyle name="Normal 3 78 2 2" xfId="31238" xr:uid="{B599A51A-B1CE-4484-A9D6-9E47026D3E4B}"/>
    <cellStyle name="Normal 3 78 2 2 2" xfId="31239" xr:uid="{3AB09161-7EA9-40BE-A336-1648776DD97E}"/>
    <cellStyle name="Normal 3 78 2 2 2 2" xfId="31240" xr:uid="{99B80A5D-CCD1-49B3-96D6-C02D0EB8EC58}"/>
    <cellStyle name="Normal 3 78 2 2 2 2 2" xfId="31241" xr:uid="{0D648C92-E71D-4E98-BBBE-ABB95D43BEAA}"/>
    <cellStyle name="Normal 3 78 2 2 2 3" xfId="31242" xr:uid="{E6CE7829-2426-4964-A5C1-DEE5E085B7C8}"/>
    <cellStyle name="Normal 3 78 2 2 3" xfId="31243" xr:uid="{E19E3D58-21E8-4B2B-805B-A6E76D1E6CE8}"/>
    <cellStyle name="Normal 3 78 2 2 3 2" xfId="31244" xr:uid="{9E26CD03-5202-4461-A999-B1FAD4DAF667}"/>
    <cellStyle name="Normal 3 78 2 2 3 2 2" xfId="31245" xr:uid="{38776A5F-59C4-4A7A-98FC-64CD83889040}"/>
    <cellStyle name="Normal 3 78 2 2 3 3" xfId="31246" xr:uid="{4BDDF965-206F-45F8-A9DE-18036E6CFC07}"/>
    <cellStyle name="Normal 3 78 2 2 4" xfId="31247" xr:uid="{2A8F1AFB-6FEC-426C-9385-A045C6D9299C}"/>
    <cellStyle name="Normal 3 78 2 2 4 2" xfId="31248" xr:uid="{9371199A-ABD7-4244-B873-A30B86E7B090}"/>
    <cellStyle name="Normal 3 78 2 2 5" xfId="31249" xr:uid="{E9A78DE0-B2EA-46B3-82CD-B3FF2F89ADDE}"/>
    <cellStyle name="Normal 3 78 2 3" xfId="31250" xr:uid="{A2E10D21-0BEB-428B-BBCA-0739D4D8763C}"/>
    <cellStyle name="Normal 3 78 2 3 2" xfId="31251" xr:uid="{5E86FFBB-50D4-409D-8257-321CAB47528C}"/>
    <cellStyle name="Normal 3 78 2 3 2 2" xfId="31252" xr:uid="{019AADDE-3A94-4543-B5EB-67EB7031B575}"/>
    <cellStyle name="Normal 3 78 2 3 2 2 2" xfId="31253" xr:uid="{82064BE1-ED27-430F-9445-18F57F3BD419}"/>
    <cellStyle name="Normal 3 78 2 3 2 3" xfId="31254" xr:uid="{3425BBB2-2453-4C54-B296-2FC501D3AF44}"/>
    <cellStyle name="Normal 3 78 2 3 3" xfId="31255" xr:uid="{32403A89-45B9-4C89-845E-7B7E9A55A90E}"/>
    <cellStyle name="Normal 3 78 2 3 3 2" xfId="31256" xr:uid="{A136DB65-14EB-40DE-924A-63BEF58F3FDC}"/>
    <cellStyle name="Normal 3 78 2 3 3 2 2" xfId="31257" xr:uid="{C6F71530-DA19-4D1B-96E2-238175E37A4F}"/>
    <cellStyle name="Normal 3 78 2 3 3 3" xfId="31258" xr:uid="{FD239B0E-EBF1-412F-A584-DCD46FF286F8}"/>
    <cellStyle name="Normal 3 78 2 3 4" xfId="31259" xr:uid="{2B7624C0-4196-487A-A0D6-C990794B952B}"/>
    <cellStyle name="Normal 3 78 2 3 4 2" xfId="31260" xr:uid="{E57C3D95-F802-4129-8EC7-A9FDE56C1E7A}"/>
    <cellStyle name="Normal 3 78 2 3 5" xfId="31261" xr:uid="{43CB6874-4545-41DB-8924-B44F92E2AA23}"/>
    <cellStyle name="Normal 3 78 2 4" xfId="31262" xr:uid="{87E59C98-7492-4680-B2B6-FAFEFF787927}"/>
    <cellStyle name="Normal 3 78 2 4 2" xfId="31263" xr:uid="{61862122-EC1F-4E1D-A287-E1A7CAC083C9}"/>
    <cellStyle name="Normal 3 78 2 4 2 2" xfId="31264" xr:uid="{F67F6500-F100-492A-B258-B64B8F0E6696}"/>
    <cellStyle name="Normal 3 78 2 4 2 2 2" xfId="31265" xr:uid="{E846658A-607D-4248-956C-8746F7A56AB3}"/>
    <cellStyle name="Normal 3 78 2 4 2 3" xfId="31266" xr:uid="{543D41D8-B3D7-4FB0-8061-6989C617739D}"/>
    <cellStyle name="Normal 3 78 2 4 3" xfId="31267" xr:uid="{29B4FBC3-2496-4DE2-981A-D542D6A033B3}"/>
    <cellStyle name="Normal 3 78 2 4 3 2" xfId="31268" xr:uid="{578F493B-CCE8-45FF-B178-186511CD7BF1}"/>
    <cellStyle name="Normal 3 78 2 4 3 2 2" xfId="31269" xr:uid="{2A78AF58-B2C2-4C26-81EF-404B5E3B22F0}"/>
    <cellStyle name="Normal 3 78 2 4 3 3" xfId="31270" xr:uid="{572B1F0F-40D1-44B9-885E-8583A6031F89}"/>
    <cellStyle name="Normal 3 78 2 4 4" xfId="31271" xr:uid="{2A5588EF-8B01-49CD-93B7-4795F680135A}"/>
    <cellStyle name="Normal 3 78 2 4 4 2" xfId="31272" xr:uid="{E7680B60-D786-43F5-B90D-D1E2E011FECD}"/>
    <cellStyle name="Normal 3 78 2 4 5" xfId="31273" xr:uid="{C521A721-3EAD-4B63-B3E7-5DBDA7F17A6B}"/>
    <cellStyle name="Normal 3 78 2 5" xfId="31274" xr:uid="{FF3E33BA-496D-424E-A281-CB09D9DAEF75}"/>
    <cellStyle name="Normal 3 78 2 5 2" xfId="31275" xr:uid="{AB298D13-CCEF-49AF-93EE-47B1833D3069}"/>
    <cellStyle name="Normal 3 78 2 5 2 2" xfId="31276" xr:uid="{24A9633B-EF8D-4253-BEF8-0F54F8D1C610}"/>
    <cellStyle name="Normal 3 78 2 5 3" xfId="31277" xr:uid="{420E4D00-D327-4876-A1E2-35BF97462618}"/>
    <cellStyle name="Normal 3 78 2 6" xfId="31278" xr:uid="{D82EC2DE-1141-481E-A7ED-08489055CC66}"/>
    <cellStyle name="Normal 3 78 2 6 2" xfId="31279" xr:uid="{F75CAA18-A268-4359-BB28-D28ED14B436D}"/>
    <cellStyle name="Normal 3 78 2 6 2 2" xfId="31280" xr:uid="{497A9FE5-188D-4BDD-9D68-D2A11F4BB566}"/>
    <cellStyle name="Normal 3 78 2 6 3" xfId="31281" xr:uid="{EF1E5251-FF61-469F-AFFC-49E48AA405DB}"/>
    <cellStyle name="Normal 3 78 2 7" xfId="31282" xr:uid="{8D8458F0-1961-49A2-AA12-DB20AEDB1F9D}"/>
    <cellStyle name="Normal 3 78 2 7 2" xfId="31283" xr:uid="{D8C6A55C-81D9-4BD4-97AB-13DDB2D013EA}"/>
    <cellStyle name="Normal 3 78 2 8" xfId="31284" xr:uid="{507E6ECB-49DC-4B5B-98FE-655AE26AC5C3}"/>
    <cellStyle name="Normal 3 78 2_15NS" xfId="31285" xr:uid="{B07D2D6F-0B10-4167-A123-6F4382BD0A98}"/>
    <cellStyle name="Normal 3 78 3" xfId="31286" xr:uid="{FECFB79D-E499-42EB-9B9F-D853FB1D32E4}"/>
    <cellStyle name="Normal 3 78 3 2" xfId="31287" xr:uid="{0D4BAB5F-2516-4489-B305-304B96768623}"/>
    <cellStyle name="Normal 3 78 3 2 2" xfId="31288" xr:uid="{1802C032-D843-4FBA-BEE2-FEB828EBC90A}"/>
    <cellStyle name="Normal 3 78 3 2 2 2" xfId="31289" xr:uid="{54DF3898-98A0-43F2-845B-AAFC698970BF}"/>
    <cellStyle name="Normal 3 78 3 2 3" xfId="31290" xr:uid="{80FEFDD3-FFC5-4077-BAD5-817832BC977E}"/>
    <cellStyle name="Normal 3 78 3 3" xfId="31291" xr:uid="{F4D907FE-329E-466E-B64F-96E201BE92E0}"/>
    <cellStyle name="Normal 3 78 3 3 2" xfId="31292" xr:uid="{F822716D-1A65-4784-BB5D-EAFDE10FDE64}"/>
    <cellStyle name="Normal 3 78 3 3 2 2" xfId="31293" xr:uid="{CB6161BD-6C22-4A8F-85BD-51C0E1E62A14}"/>
    <cellStyle name="Normal 3 78 3 3 3" xfId="31294" xr:uid="{4F4E625F-E5B8-4140-A8E8-C4164FE49F3A}"/>
    <cellStyle name="Normal 3 78 3 4" xfId="31295" xr:uid="{83A6E16C-704C-4440-B427-F6539F3726B5}"/>
    <cellStyle name="Normal 3 78 3 4 2" xfId="31296" xr:uid="{3487823E-8F48-4773-A364-45C09BE361BA}"/>
    <cellStyle name="Normal 3 78 3 5" xfId="31297" xr:uid="{4038143E-19D1-4738-B59B-3B12AC97D8DF}"/>
    <cellStyle name="Normal 3 78 4" xfId="31298" xr:uid="{EE8368EE-DBC6-468A-98BD-23B16C7D35F2}"/>
    <cellStyle name="Normal 3 78 4 2" xfId="31299" xr:uid="{D35B6CC7-DC95-4DB0-AD15-EDA43B548BC8}"/>
    <cellStyle name="Normal 3 78 4 2 2" xfId="31300" xr:uid="{51850912-0A27-4FC6-8951-7F78F4A78D8B}"/>
    <cellStyle name="Normal 3 78 4 2 2 2" xfId="31301" xr:uid="{EEC195D6-1D3E-43BD-B4CA-B9AD980167D6}"/>
    <cellStyle name="Normal 3 78 4 2 3" xfId="31302" xr:uid="{57DB935B-47A8-4084-B757-F834EC31F7E8}"/>
    <cellStyle name="Normal 3 78 4 3" xfId="31303" xr:uid="{75456186-B34D-423E-9813-293601814B42}"/>
    <cellStyle name="Normal 3 78 4 3 2" xfId="31304" xr:uid="{E013AE83-AB5F-45B3-B55D-9E1D13326471}"/>
    <cellStyle name="Normal 3 78 4 3 2 2" xfId="31305" xr:uid="{29ADEAD9-1099-4F36-8801-3103C7DE3AD5}"/>
    <cellStyle name="Normal 3 78 4 3 3" xfId="31306" xr:uid="{852DBD55-A66C-41FE-855F-A8A0DBA5FE37}"/>
    <cellStyle name="Normal 3 78 4 4" xfId="31307" xr:uid="{69F091A6-05C2-46AF-AF2F-D3E34E15034C}"/>
    <cellStyle name="Normal 3 78 4 4 2" xfId="31308" xr:uid="{27BDDA52-761F-4130-84C4-352BD1EF8922}"/>
    <cellStyle name="Normal 3 78 4 5" xfId="31309" xr:uid="{F7259D91-C473-42CF-A21D-DCE510D8B275}"/>
    <cellStyle name="Normal 3 78 5" xfId="31310" xr:uid="{35AA8B74-4E02-4A7D-931A-A3B3D573966B}"/>
    <cellStyle name="Normal 3 78 5 2" xfId="31311" xr:uid="{9DDB3BFD-299A-48CE-BA1D-37561035752D}"/>
    <cellStyle name="Normal 3 78 5 2 2" xfId="31312" xr:uid="{83C2425F-3AC2-4DB3-A5E3-7680DD00F765}"/>
    <cellStyle name="Normal 3 78 5 2 2 2" xfId="31313" xr:uid="{324EE47F-AD53-4F7B-966B-04951AB0AFCC}"/>
    <cellStyle name="Normal 3 78 5 2 3" xfId="31314" xr:uid="{BDB6CA1F-33D2-4579-A125-8D3EB6732A7D}"/>
    <cellStyle name="Normal 3 78 5 3" xfId="31315" xr:uid="{F8D5F0F8-EB10-44CA-87BB-8AB9198E122B}"/>
    <cellStyle name="Normal 3 78 5 3 2" xfId="31316" xr:uid="{BA509592-6446-4FEF-8941-94047F05CD40}"/>
    <cellStyle name="Normal 3 78 5 3 2 2" xfId="31317" xr:uid="{E9908FC1-5DAF-46E5-BCD7-80F49217B7F7}"/>
    <cellStyle name="Normal 3 78 5 3 3" xfId="31318" xr:uid="{116ACF81-03A5-4BE4-8556-2EEEFD4B8475}"/>
    <cellStyle name="Normal 3 78 5 4" xfId="31319" xr:uid="{0FA6D1DE-70CF-4464-95F9-18356BEA2825}"/>
    <cellStyle name="Normal 3 78 5 4 2" xfId="31320" xr:uid="{F287374C-163B-4C7B-97FC-905FB81BD005}"/>
    <cellStyle name="Normal 3 78 5 5" xfId="31321" xr:uid="{C74EF281-5995-41E1-9A43-5544A13D6612}"/>
    <cellStyle name="Normal 3 78 6" xfId="31322" xr:uid="{64E94A8C-77A7-45A0-BC1E-86F943C0BE7F}"/>
    <cellStyle name="Normal 3 78 6 2" xfId="31323" xr:uid="{491D9A60-7528-4112-A397-4018BE3E4958}"/>
    <cellStyle name="Normal 3 78 6 2 2" xfId="31324" xr:uid="{A6C9F548-238F-4E4F-B2EC-1053B3F74482}"/>
    <cellStyle name="Normal 3 78 6 3" xfId="31325" xr:uid="{D35376E5-A0D0-4D42-9CF8-E21C8DECB6CD}"/>
    <cellStyle name="Normal 3 78 7" xfId="31326" xr:uid="{289AA676-94E7-4489-9634-9B52E420E779}"/>
    <cellStyle name="Normal 3 78 7 2" xfId="31327" xr:uid="{21B75937-A797-46CF-9C7A-758050BD75BB}"/>
    <cellStyle name="Normal 3 78 7 2 2" xfId="31328" xr:uid="{08088670-EAAA-48F6-AF12-1D75B854A45D}"/>
    <cellStyle name="Normal 3 78 7 3" xfId="31329" xr:uid="{67E01614-9050-4DE9-A9CE-82B8B9169D54}"/>
    <cellStyle name="Normal 3 78 8" xfId="31330" xr:uid="{3C214D4C-7772-4680-A8F8-F2AC1E8E2C51}"/>
    <cellStyle name="Normal 3 78 8 2" xfId="31331" xr:uid="{70DCA66D-D5F6-4C5C-830C-0EEA9AE5BE97}"/>
    <cellStyle name="Normal 3 78 9" xfId="31332" xr:uid="{8985AF58-1C57-4893-9D97-4126769250E0}"/>
    <cellStyle name="Normal 3 78_05DS" xfId="31333" xr:uid="{65019FBE-85D2-4749-97E1-2B21C374C97C}"/>
    <cellStyle name="Normal 3 79" xfId="31334" xr:uid="{8D78F858-DC19-424F-B05C-52123F1C9282}"/>
    <cellStyle name="Normal 3 79 2" xfId="31335" xr:uid="{09A20131-C35A-4B7B-B0A8-23B03BD2AC7C}"/>
    <cellStyle name="Normal 3 79 2 2" xfId="31336" xr:uid="{62745E27-5558-448E-83B5-8887FA0DDAB8}"/>
    <cellStyle name="Normal 3 79 2 2 2" xfId="31337" xr:uid="{5EF3AB6C-5AA7-427D-9F87-08FA91BDB7AD}"/>
    <cellStyle name="Normal 3 79 2 2 2 2" xfId="31338" xr:uid="{6D553F49-482A-436B-95F7-3AD4A7E6C026}"/>
    <cellStyle name="Normal 3 79 2 2 2 2 2" xfId="31339" xr:uid="{D0433F53-8111-4F6B-8EAE-6D445C349730}"/>
    <cellStyle name="Normal 3 79 2 2 2 3" xfId="31340" xr:uid="{80677B1C-FCA9-4137-9B09-E8F5FA07BC44}"/>
    <cellStyle name="Normal 3 79 2 2 3" xfId="31341" xr:uid="{5E390CFD-557B-41E8-A580-DD0F96CCEF2D}"/>
    <cellStyle name="Normal 3 79 2 2 3 2" xfId="31342" xr:uid="{6602D3DD-C661-44B5-B451-B1E7905F3566}"/>
    <cellStyle name="Normal 3 79 2 2 3 2 2" xfId="31343" xr:uid="{C4ED4EE2-2B21-46A3-89F6-E22826651653}"/>
    <cellStyle name="Normal 3 79 2 2 3 3" xfId="31344" xr:uid="{7498DA80-14D8-4F04-B4C1-EF018308F1AE}"/>
    <cellStyle name="Normal 3 79 2 2 4" xfId="31345" xr:uid="{A7F4E241-07FE-4E11-8328-7C9C04A2419C}"/>
    <cellStyle name="Normal 3 79 2 2 4 2" xfId="31346" xr:uid="{97D06486-D0D2-4C5A-9F6B-E03531A325F5}"/>
    <cellStyle name="Normal 3 79 2 2 5" xfId="31347" xr:uid="{7DD373CB-6C66-4040-A463-3A72754F3D74}"/>
    <cellStyle name="Normal 3 79 2 3" xfId="31348" xr:uid="{8B9402A0-E7CE-44CB-B9A1-92673BBCCDFB}"/>
    <cellStyle name="Normal 3 79 2 3 2" xfId="31349" xr:uid="{DD98DF1F-5DDA-4299-B0B7-7C69DE4AF92E}"/>
    <cellStyle name="Normal 3 79 2 3 2 2" xfId="31350" xr:uid="{C75B7B40-D8E3-4796-A528-312D59FF2E34}"/>
    <cellStyle name="Normal 3 79 2 3 2 2 2" xfId="31351" xr:uid="{AE204844-EDDA-4641-8619-08126A3427F9}"/>
    <cellStyle name="Normal 3 79 2 3 2 3" xfId="31352" xr:uid="{A908D26D-F9E8-4A7A-B281-8890C1CB8B7D}"/>
    <cellStyle name="Normal 3 79 2 3 3" xfId="31353" xr:uid="{A9EE6EB1-1565-4B30-AC27-723DEB06CE92}"/>
    <cellStyle name="Normal 3 79 2 3 3 2" xfId="31354" xr:uid="{A3CAA5C0-7557-4E2F-81E5-8DF1A03558DF}"/>
    <cellStyle name="Normal 3 79 2 3 3 2 2" xfId="31355" xr:uid="{578C9483-1344-4477-8273-97467AAE72DD}"/>
    <cellStyle name="Normal 3 79 2 3 3 3" xfId="31356" xr:uid="{EE25F7A2-1C21-4CFB-B703-0A299C8B76CC}"/>
    <cellStyle name="Normal 3 79 2 3 4" xfId="31357" xr:uid="{A69C4EB5-7D85-440F-A7F6-3582D052CECD}"/>
    <cellStyle name="Normal 3 79 2 3 4 2" xfId="31358" xr:uid="{CFD7BC53-6233-46AE-B491-52B7402A6679}"/>
    <cellStyle name="Normal 3 79 2 3 5" xfId="31359" xr:uid="{35D6ED52-7BCA-4924-AEFD-41D3428D5F97}"/>
    <cellStyle name="Normal 3 79 2 4" xfId="31360" xr:uid="{4B9D3223-3157-4F97-BF03-73A40F7E5629}"/>
    <cellStyle name="Normal 3 79 2 4 2" xfId="31361" xr:uid="{0969B88D-2A52-47C8-B59C-410CF1FACCF8}"/>
    <cellStyle name="Normal 3 79 2 4 2 2" xfId="31362" xr:uid="{9163963B-5992-4DCF-82F5-6038C4CDFE33}"/>
    <cellStyle name="Normal 3 79 2 4 2 2 2" xfId="31363" xr:uid="{A97BA985-027F-439C-B9A2-9ADB01EC2043}"/>
    <cellStyle name="Normal 3 79 2 4 2 3" xfId="31364" xr:uid="{510A6A2C-C252-4D5B-BD74-08C7E326AA0C}"/>
    <cellStyle name="Normal 3 79 2 4 3" xfId="31365" xr:uid="{970179D5-9766-47CC-8422-A9846A6B7553}"/>
    <cellStyle name="Normal 3 79 2 4 3 2" xfId="31366" xr:uid="{68C6EA18-DB6E-44DF-8965-287511A09EE1}"/>
    <cellStyle name="Normal 3 79 2 4 3 2 2" xfId="31367" xr:uid="{A28C4C9B-14C2-422B-9EC3-561DF9909D7B}"/>
    <cellStyle name="Normal 3 79 2 4 3 3" xfId="31368" xr:uid="{D27D588C-C952-4BA9-9059-94057CB431DC}"/>
    <cellStyle name="Normal 3 79 2 4 4" xfId="31369" xr:uid="{E0BA3699-F40D-439D-AFF8-D792BC3C49AC}"/>
    <cellStyle name="Normal 3 79 2 4 4 2" xfId="31370" xr:uid="{A2F01280-B194-48AC-A8E0-A67DBB298DEF}"/>
    <cellStyle name="Normal 3 79 2 4 5" xfId="31371" xr:uid="{EC923572-A27D-43B3-8F56-F7AD92F3F47E}"/>
    <cellStyle name="Normal 3 79 2 5" xfId="31372" xr:uid="{EFA66F77-85BC-41B3-80CA-F4B6D40ED7F5}"/>
    <cellStyle name="Normal 3 79 2 5 2" xfId="31373" xr:uid="{8825B0C4-800B-4F67-82C1-A6AB669F30F8}"/>
    <cellStyle name="Normal 3 79 2 5 2 2" xfId="31374" xr:uid="{95D5CB73-D069-4634-ADDB-DE9697943A69}"/>
    <cellStyle name="Normal 3 79 2 5 3" xfId="31375" xr:uid="{A9599086-DF8F-43DE-8B62-2CB11A519740}"/>
    <cellStyle name="Normal 3 79 2 6" xfId="31376" xr:uid="{BD15528F-8C15-49D8-A174-AC96F409506D}"/>
    <cellStyle name="Normal 3 79 2 6 2" xfId="31377" xr:uid="{81D48BBA-34F2-4C26-8C1B-D3B41BAC972A}"/>
    <cellStyle name="Normal 3 79 2 6 2 2" xfId="31378" xr:uid="{46F677B4-A54D-466C-AE87-8D9F8BA30415}"/>
    <cellStyle name="Normal 3 79 2 6 3" xfId="31379" xr:uid="{57B6B99C-E8AB-42B1-A899-A3C566D69E8A}"/>
    <cellStyle name="Normal 3 79 2 7" xfId="31380" xr:uid="{00C9885C-139B-446E-B2EC-59448D257FF6}"/>
    <cellStyle name="Normal 3 79 2 7 2" xfId="31381" xr:uid="{5C2655F6-33AE-455B-9B50-5719CCFD7B78}"/>
    <cellStyle name="Normal 3 79 2 8" xfId="31382" xr:uid="{46985EA6-C6EF-423D-98B4-A8AB4AADE23D}"/>
    <cellStyle name="Normal 3 79 2_15NS" xfId="31383" xr:uid="{63ECEA81-FDCF-4D78-AE3F-C59A8C85C7DF}"/>
    <cellStyle name="Normal 3 79 3" xfId="31384" xr:uid="{5833AFCF-0123-4381-9269-F34254696321}"/>
    <cellStyle name="Normal 3 79 3 2" xfId="31385" xr:uid="{6A4C8650-88BE-4333-857C-CB2A254AF433}"/>
    <cellStyle name="Normal 3 79 3 2 2" xfId="31386" xr:uid="{35C6A612-D5D0-419D-8F9C-53DB2573CB4B}"/>
    <cellStyle name="Normal 3 79 3 2 2 2" xfId="31387" xr:uid="{EC26EB92-0E2E-4948-A199-0A35646C9EFD}"/>
    <cellStyle name="Normal 3 79 3 2 3" xfId="31388" xr:uid="{CED66F31-8C57-4BBD-8ABA-26AB557A5DF2}"/>
    <cellStyle name="Normal 3 79 3 3" xfId="31389" xr:uid="{A5B8A7BB-DB2B-4E82-AFAC-6D449CEB99C4}"/>
    <cellStyle name="Normal 3 79 3 3 2" xfId="31390" xr:uid="{EB92D6E9-1A29-4342-9262-384F3E8DF087}"/>
    <cellStyle name="Normal 3 79 3 3 2 2" xfId="31391" xr:uid="{63C6DA31-9DA3-4923-99FF-969D315C7106}"/>
    <cellStyle name="Normal 3 79 3 3 3" xfId="31392" xr:uid="{591B3778-17C8-4F66-8E78-55AFD44C5980}"/>
    <cellStyle name="Normal 3 79 3 4" xfId="31393" xr:uid="{C685D069-70B8-45B9-B03F-B33A536C2A55}"/>
    <cellStyle name="Normal 3 79 3 4 2" xfId="31394" xr:uid="{813587F2-1141-4477-930A-4E157335424D}"/>
    <cellStyle name="Normal 3 79 3 5" xfId="31395" xr:uid="{9CE9B928-142F-4E7C-8398-DACC029BA576}"/>
    <cellStyle name="Normal 3 79 4" xfId="31396" xr:uid="{307FE53A-2B86-418C-AC2F-82F2DFF52136}"/>
    <cellStyle name="Normal 3 79 4 2" xfId="31397" xr:uid="{ED8479BB-82D3-4E11-B0A8-DC80C22DBCD0}"/>
    <cellStyle name="Normal 3 79 4 2 2" xfId="31398" xr:uid="{66E9F854-04BC-461B-A574-BBA1BBC255BD}"/>
    <cellStyle name="Normal 3 79 4 2 2 2" xfId="31399" xr:uid="{FB3D5F69-4D7A-4E0E-8498-41A5EBD12236}"/>
    <cellStyle name="Normal 3 79 4 2 3" xfId="31400" xr:uid="{BF20C08E-22F5-4777-BA87-B267E779DC51}"/>
    <cellStyle name="Normal 3 79 4 3" xfId="31401" xr:uid="{9970629F-4598-4308-BDC6-6BB425237C90}"/>
    <cellStyle name="Normal 3 79 4 3 2" xfId="31402" xr:uid="{237698B5-2D40-47BE-B18C-5798D0649D37}"/>
    <cellStyle name="Normal 3 79 4 3 2 2" xfId="31403" xr:uid="{1FFA2216-7E09-4B8F-A03C-C5786F09F8A5}"/>
    <cellStyle name="Normal 3 79 4 3 3" xfId="31404" xr:uid="{4495EF67-70F4-42D6-8150-04E742D6592E}"/>
    <cellStyle name="Normal 3 79 4 4" xfId="31405" xr:uid="{942EF0C3-0D62-4E47-A8B5-FD264C576E46}"/>
    <cellStyle name="Normal 3 79 4 4 2" xfId="31406" xr:uid="{5DFBDB64-6BB7-4765-AEC5-B38D990C482E}"/>
    <cellStyle name="Normal 3 79 4 5" xfId="31407" xr:uid="{0776C424-4EAF-450C-B379-F7C79A4D1576}"/>
    <cellStyle name="Normal 3 79 5" xfId="31408" xr:uid="{CE22688A-31EA-46BF-A485-C1DD9478EA18}"/>
    <cellStyle name="Normal 3 79 5 2" xfId="31409" xr:uid="{A44D623A-B872-4BCA-A52C-AB9B71DC0663}"/>
    <cellStyle name="Normal 3 79 5 2 2" xfId="31410" xr:uid="{B447B1A5-20D6-4AAC-BDB1-63B7B3822807}"/>
    <cellStyle name="Normal 3 79 5 2 2 2" xfId="31411" xr:uid="{26069C38-8756-4309-82E8-24621FCEE9D3}"/>
    <cellStyle name="Normal 3 79 5 2 3" xfId="31412" xr:uid="{6CCAA35B-464B-4AF0-83B0-DF5CBD656DFD}"/>
    <cellStyle name="Normal 3 79 5 3" xfId="31413" xr:uid="{B4725C02-AA89-4924-9BEB-815A862BD2BB}"/>
    <cellStyle name="Normal 3 79 5 3 2" xfId="31414" xr:uid="{242BE999-5F27-44B8-9AC0-AC1623AB5710}"/>
    <cellStyle name="Normal 3 79 5 3 2 2" xfId="31415" xr:uid="{0FAD7D03-0769-4E13-B67A-14814CAEEB11}"/>
    <cellStyle name="Normal 3 79 5 3 3" xfId="31416" xr:uid="{EFD6CA6D-B144-4B75-88B8-58E7DA4F0788}"/>
    <cellStyle name="Normal 3 79 5 4" xfId="31417" xr:uid="{C9DE057C-25FC-40BD-8869-3907F386FB52}"/>
    <cellStyle name="Normal 3 79 5 4 2" xfId="31418" xr:uid="{1A84CEF5-3D55-4FFE-AF75-E842783827CA}"/>
    <cellStyle name="Normal 3 79 5 5" xfId="31419" xr:uid="{1C28D3BB-0EC3-4E6E-96C0-CCB67F5482FC}"/>
    <cellStyle name="Normal 3 79 6" xfId="31420" xr:uid="{CD8FC10E-DDD3-45BB-8685-75288ECFB041}"/>
    <cellStyle name="Normal 3 79 6 2" xfId="31421" xr:uid="{F9748C16-171A-4F7E-ACEA-054612E337F2}"/>
    <cellStyle name="Normal 3 79 6 2 2" xfId="31422" xr:uid="{B2837F64-1714-4D24-A878-82E5D71A2A43}"/>
    <cellStyle name="Normal 3 79 6 3" xfId="31423" xr:uid="{AAF8A958-F879-49F0-B302-0A7092498911}"/>
    <cellStyle name="Normal 3 79 7" xfId="31424" xr:uid="{80A10590-EA3B-4923-8D47-BE6643E02E3D}"/>
    <cellStyle name="Normal 3 79 7 2" xfId="31425" xr:uid="{4138723E-B949-4C1B-9EFB-D951B5590043}"/>
    <cellStyle name="Normal 3 79 7 2 2" xfId="31426" xr:uid="{3AE29CE4-D0FA-4D76-B0CD-2CC7FE052A14}"/>
    <cellStyle name="Normal 3 79 7 3" xfId="31427" xr:uid="{4E14BD70-38F1-4C5E-909A-0B2516BD90E4}"/>
    <cellStyle name="Normal 3 79 8" xfId="31428" xr:uid="{7B797896-6F9B-4274-9B38-E93F70B16C4E}"/>
    <cellStyle name="Normal 3 79 8 2" xfId="31429" xr:uid="{BB8C753D-1BFF-4E1C-9D0B-AB88CFEFC5FC}"/>
    <cellStyle name="Normal 3 79 9" xfId="31430" xr:uid="{50287979-199B-486B-BCDD-B3EA248B827B}"/>
    <cellStyle name="Normal 3 79_05DS" xfId="31431" xr:uid="{11ABF74B-6C97-4796-900D-A5F90DDC7E8E}"/>
    <cellStyle name="Normal 3 8" xfId="1493" xr:uid="{DCC1B5AA-5397-4E0D-9974-299C9B61F1A0}"/>
    <cellStyle name="Normal 3 8 10" xfId="56163" xr:uid="{D2B603AC-526B-436E-B453-9BF671E98319}"/>
    <cellStyle name="Normal 3 8 11" xfId="31432" xr:uid="{CA1D53B8-D5D3-4A6A-BA3A-14E9171D1BA3}"/>
    <cellStyle name="Normal 3 8 2" xfId="31433" xr:uid="{FC1706AF-A7A5-4C9F-B8E7-1525095DF58A}"/>
    <cellStyle name="Normal 3 8 2 2" xfId="31434" xr:uid="{75F603B3-D097-44D5-89B7-EECC7D76F899}"/>
    <cellStyle name="Normal 3 8 2 2 2" xfId="31435" xr:uid="{B3389A0F-F1F1-48E3-9801-3DB1EB644C23}"/>
    <cellStyle name="Normal 3 8 2 2 2 2" xfId="31436" xr:uid="{738067EC-4BA2-4C47-9929-FE97CD3C75F0}"/>
    <cellStyle name="Normal 3 8 2 2 2 2 2" xfId="31437" xr:uid="{E9A47580-3D17-4A92-BFCA-BDEA4E690EA3}"/>
    <cellStyle name="Normal 3 8 2 2 2 3" xfId="31438" xr:uid="{7C8BABBC-9DB7-4BA7-B0A2-142B40EAE2CD}"/>
    <cellStyle name="Normal 3 8 2 2 3" xfId="31439" xr:uid="{949A0ED4-777C-4A74-BDD0-CA0930050A75}"/>
    <cellStyle name="Normal 3 8 2 2 3 2" xfId="31440" xr:uid="{25DADD8E-4AA1-4CE6-9810-0F23949883C8}"/>
    <cellStyle name="Normal 3 8 2 2 3 2 2" xfId="31441" xr:uid="{71B9AF92-5481-4B04-84F0-2BF034EDE5B5}"/>
    <cellStyle name="Normal 3 8 2 2 3 3" xfId="31442" xr:uid="{1144FF65-E4A1-4944-BD98-FEDD09AABBD4}"/>
    <cellStyle name="Normal 3 8 2 2 4" xfId="31443" xr:uid="{E52D9A03-3805-4062-9179-E90ABEB17633}"/>
    <cellStyle name="Normal 3 8 2 2 4 2" xfId="31444" xr:uid="{638AE1AF-5BD8-4F05-80A8-6A2A683D7631}"/>
    <cellStyle name="Normal 3 8 2 2 5" xfId="31445" xr:uid="{BBE56949-FA90-47B4-8001-98D5CD1F0ECC}"/>
    <cellStyle name="Normal 3 8 2 3" xfId="31446" xr:uid="{C2ED07A9-96D2-4671-83AA-815E0CF5FB38}"/>
    <cellStyle name="Normal 3 8 2 3 2" xfId="31447" xr:uid="{6ED8A3A5-4F59-4109-9D94-E90D8698B13D}"/>
    <cellStyle name="Normal 3 8 2 3 2 2" xfId="31448" xr:uid="{32AF0C79-7231-4255-A9F6-648DD64B064C}"/>
    <cellStyle name="Normal 3 8 2 3 2 2 2" xfId="31449" xr:uid="{F600EEB8-CE5E-4497-ADF0-4B9ECC29837E}"/>
    <cellStyle name="Normal 3 8 2 3 2 3" xfId="31450" xr:uid="{710B3934-61B3-4607-80D6-98D1A2670F43}"/>
    <cellStyle name="Normal 3 8 2 3 3" xfId="31451" xr:uid="{8CC9AF89-717A-4E0E-AAB9-2E1B4B135E94}"/>
    <cellStyle name="Normal 3 8 2 3 3 2" xfId="31452" xr:uid="{CACA07A1-7E97-4E25-A5D1-03A3C27BAE5D}"/>
    <cellStyle name="Normal 3 8 2 3 3 2 2" xfId="31453" xr:uid="{70C9670A-1CC2-4A13-9732-0E45657B0984}"/>
    <cellStyle name="Normal 3 8 2 3 3 3" xfId="31454" xr:uid="{AA99CF77-7753-4534-8B6B-92E3CE2A63BF}"/>
    <cellStyle name="Normal 3 8 2 3 4" xfId="31455" xr:uid="{7DB8DA08-B648-42F7-A071-636357E49AA8}"/>
    <cellStyle name="Normal 3 8 2 3 4 2" xfId="31456" xr:uid="{D88A12F7-E631-409A-8FA6-764EC8DD1ED5}"/>
    <cellStyle name="Normal 3 8 2 3 5" xfId="31457" xr:uid="{6C6D0A9D-E958-40A1-A826-9A0B7F6CC037}"/>
    <cellStyle name="Normal 3 8 2 4" xfId="31458" xr:uid="{D7358E1F-85B8-47C8-861A-49462BECB9BC}"/>
    <cellStyle name="Normal 3 8 2 4 2" xfId="31459" xr:uid="{BA5F7779-A931-4731-BA09-68660CFAF6D4}"/>
    <cellStyle name="Normal 3 8 2 4 2 2" xfId="31460" xr:uid="{EFD3BD20-F377-4B36-947C-83C0B94A959B}"/>
    <cellStyle name="Normal 3 8 2 4 2 2 2" xfId="31461" xr:uid="{B489E213-DF13-4362-8DAA-31D0B6D3AA6A}"/>
    <cellStyle name="Normal 3 8 2 4 2 3" xfId="31462" xr:uid="{6686CCB4-53B5-470A-88EC-D68591D00A86}"/>
    <cellStyle name="Normal 3 8 2 4 3" xfId="31463" xr:uid="{1B76DFF3-62B3-43C5-BEA0-7688FFAF4407}"/>
    <cellStyle name="Normal 3 8 2 4 3 2" xfId="31464" xr:uid="{E022B7E1-849C-4AE6-B98D-AC6E4371A43E}"/>
    <cellStyle name="Normal 3 8 2 4 3 2 2" xfId="31465" xr:uid="{D9468FCF-8BA2-4817-B6BE-722A962A5091}"/>
    <cellStyle name="Normal 3 8 2 4 3 3" xfId="31466" xr:uid="{A2A392D5-08EE-45F5-8FF8-7BAB24B48D8E}"/>
    <cellStyle name="Normal 3 8 2 4 4" xfId="31467" xr:uid="{229ED7A1-BB09-44EA-8155-23D4599A432E}"/>
    <cellStyle name="Normal 3 8 2 4 4 2" xfId="31468" xr:uid="{430D4259-3825-46E1-ABE3-7A12AD453B55}"/>
    <cellStyle name="Normal 3 8 2 4 5" xfId="31469" xr:uid="{1F9F49B2-37CB-4EA2-9B24-C1DA723393D7}"/>
    <cellStyle name="Normal 3 8 2 5" xfId="31470" xr:uid="{DF814519-B175-434D-A052-3889F2F7169F}"/>
    <cellStyle name="Normal 3 8 2 5 2" xfId="31471" xr:uid="{0725DF00-035C-4909-8118-EA46FE3BA195}"/>
    <cellStyle name="Normal 3 8 2 5 2 2" xfId="31472" xr:uid="{F34F37C7-3F3E-4711-BBAA-DC5C72A0EA1B}"/>
    <cellStyle name="Normal 3 8 2 5 3" xfId="31473" xr:uid="{9B5BD174-BE3B-47CC-9D78-78324B706245}"/>
    <cellStyle name="Normal 3 8 2 6" xfId="31474" xr:uid="{0031A3AC-0710-4A00-90B8-C6332E3C6F8E}"/>
    <cellStyle name="Normal 3 8 2 6 2" xfId="31475" xr:uid="{C63C1DD0-8551-4BA4-8111-5BB7A29C7B78}"/>
    <cellStyle name="Normal 3 8 2 6 2 2" xfId="31476" xr:uid="{1C436BB0-DF5B-49DD-8C72-812BA87E85C1}"/>
    <cellStyle name="Normal 3 8 2 6 3" xfId="31477" xr:uid="{7E2FA59B-E1D2-4569-95F3-71EF8A2E7E8A}"/>
    <cellStyle name="Normal 3 8 2 7" xfId="31478" xr:uid="{B123C070-25E1-4593-BF57-6FEAC942C411}"/>
    <cellStyle name="Normal 3 8 2 7 2" xfId="31479" xr:uid="{23EDBF4E-DB9F-4069-917E-D10DA2259A92}"/>
    <cellStyle name="Normal 3 8 2 8" xfId="31480" xr:uid="{B789D397-8B03-4A0F-9440-BA29F010D3D9}"/>
    <cellStyle name="Normal 3 8 2 9" xfId="56473" xr:uid="{745D33E3-E681-40FE-8BE2-231CD656369A}"/>
    <cellStyle name="Normal 3 8 2_15NS" xfId="31481" xr:uid="{234ACDA0-1BD4-41CD-B1FF-082DFDBA2BFF}"/>
    <cellStyle name="Normal 3 8 3" xfId="31482" xr:uid="{4857B527-FC18-47EC-891A-E5C6A49DB65B}"/>
    <cellStyle name="Normal 3 8 3 2" xfId="31483" xr:uid="{CFA61270-F5AC-41AE-A3CD-7DEB5C3CEA9D}"/>
    <cellStyle name="Normal 3 8 3 2 2" xfId="31484" xr:uid="{83FA0CED-71B1-46B1-B9AC-B1FEBEF4AB54}"/>
    <cellStyle name="Normal 3 8 3 2 2 2" xfId="31485" xr:uid="{4A4E0D8B-0567-4349-A60F-6858F1EAB8E0}"/>
    <cellStyle name="Normal 3 8 3 2 3" xfId="31486" xr:uid="{8D166C18-0007-40A5-AA3B-1E79CB528CCE}"/>
    <cellStyle name="Normal 3 8 3 3" xfId="31487" xr:uid="{6D9BB2F2-5464-4B38-AD56-E76A727E220C}"/>
    <cellStyle name="Normal 3 8 3 3 2" xfId="31488" xr:uid="{44195826-7532-457F-AF15-C3378DEE47D4}"/>
    <cellStyle name="Normal 3 8 3 3 2 2" xfId="31489" xr:uid="{89CB1CDF-F7ED-4069-96B9-071911A51DD3}"/>
    <cellStyle name="Normal 3 8 3 3 3" xfId="31490" xr:uid="{BDD0642B-5CE8-4F2E-9930-38FE76A9BDAD}"/>
    <cellStyle name="Normal 3 8 3 4" xfId="31491" xr:uid="{505E0BED-2DD2-41A6-B12B-926B628FE81D}"/>
    <cellStyle name="Normal 3 8 3 4 2" xfId="31492" xr:uid="{3F567827-937B-415F-81AE-F2550E9F5D58}"/>
    <cellStyle name="Normal 3 8 3 5" xfId="31493" xr:uid="{027D64E8-3B8D-4D78-9061-824215728140}"/>
    <cellStyle name="Normal 3 8 4" xfId="31494" xr:uid="{6429CBF9-BBB9-4553-B00B-DEE21BC8F9DB}"/>
    <cellStyle name="Normal 3 8 4 2" xfId="31495" xr:uid="{D5B0B29E-2770-47D4-A6AF-597CDC2D80EA}"/>
    <cellStyle name="Normal 3 8 4 2 2" xfId="31496" xr:uid="{6B96A9F8-B9AC-4A74-872D-DFBFD1A15B39}"/>
    <cellStyle name="Normal 3 8 4 2 2 2" xfId="31497" xr:uid="{1F2E82BF-2128-4282-9B70-50EAD2D0617B}"/>
    <cellStyle name="Normal 3 8 4 2 3" xfId="31498" xr:uid="{269E2E43-3372-4032-A55A-95F912E7852D}"/>
    <cellStyle name="Normal 3 8 4 3" xfId="31499" xr:uid="{1342A380-9B46-4451-997E-992667E57944}"/>
    <cellStyle name="Normal 3 8 4 3 2" xfId="31500" xr:uid="{CB38E642-74FA-46FF-AC00-782355231B21}"/>
    <cellStyle name="Normal 3 8 4 3 2 2" xfId="31501" xr:uid="{7B567082-A060-4A04-8E35-170659D6CCED}"/>
    <cellStyle name="Normal 3 8 4 3 3" xfId="31502" xr:uid="{EB5E70CE-A523-4F74-95FA-F37E53EC966D}"/>
    <cellStyle name="Normal 3 8 4 4" xfId="31503" xr:uid="{50790864-BC94-4CB4-B062-695A54D65EBD}"/>
    <cellStyle name="Normal 3 8 4 4 2" xfId="31504" xr:uid="{433818C7-B758-4D3F-B1EB-3C6E0C3F3468}"/>
    <cellStyle name="Normal 3 8 4 5" xfId="31505" xr:uid="{08553D2D-5883-4F09-9DF7-FCFD03263FAB}"/>
    <cellStyle name="Normal 3 8 5" xfId="31506" xr:uid="{677F72CF-E9EB-48CA-B4EF-B26EDEC41312}"/>
    <cellStyle name="Normal 3 8 5 2" xfId="31507" xr:uid="{EBB22380-0472-467A-9A8A-98487220DC0F}"/>
    <cellStyle name="Normal 3 8 5 2 2" xfId="31508" xr:uid="{E6E31356-554A-41E3-9B29-0341ABEB9191}"/>
    <cellStyle name="Normal 3 8 5 2 2 2" xfId="31509" xr:uid="{84EB8600-895A-404A-A720-44CDDBA93D32}"/>
    <cellStyle name="Normal 3 8 5 2 3" xfId="31510" xr:uid="{C0509750-5D2F-40D1-BF38-3B4A6501FCDB}"/>
    <cellStyle name="Normal 3 8 5 3" xfId="31511" xr:uid="{45F465E7-5AC3-4293-8299-F95ECCDF3011}"/>
    <cellStyle name="Normal 3 8 5 3 2" xfId="31512" xr:uid="{B1D58F2F-069E-4C8D-8828-20E8B1B7E5DF}"/>
    <cellStyle name="Normal 3 8 5 3 2 2" xfId="31513" xr:uid="{E0C3B23D-D622-4587-A77E-84DBE72EE5BE}"/>
    <cellStyle name="Normal 3 8 5 3 3" xfId="31514" xr:uid="{5149A97F-D34F-443A-81B5-EEA5F6D207CC}"/>
    <cellStyle name="Normal 3 8 5 4" xfId="31515" xr:uid="{CA367663-88DD-4C21-9222-C2A545024D36}"/>
    <cellStyle name="Normal 3 8 5 4 2" xfId="31516" xr:uid="{A2A82FBC-20AD-462E-BA24-BDDF00D3C2B1}"/>
    <cellStyle name="Normal 3 8 5 5" xfId="31517" xr:uid="{E3A95C74-5BD9-4C76-89A3-5C2F4D96D079}"/>
    <cellStyle name="Normal 3 8 6" xfId="31518" xr:uid="{5DE24597-AE3D-40AF-8D32-9B869882718E}"/>
    <cellStyle name="Normal 3 8 6 2" xfId="31519" xr:uid="{3B7ED7C9-D132-40B3-BC78-01EDEF685D53}"/>
    <cellStyle name="Normal 3 8 6 2 2" xfId="31520" xr:uid="{7DAB9820-9B5F-45CC-99C2-DF182446D11F}"/>
    <cellStyle name="Normal 3 8 6 3" xfId="31521" xr:uid="{C0C2731D-B17B-40D2-BE90-10648F0FC121}"/>
    <cellStyle name="Normal 3 8 7" xfId="31522" xr:uid="{B50D3559-AD86-4A59-8D15-F8162856E39B}"/>
    <cellStyle name="Normal 3 8 7 2" xfId="31523" xr:uid="{3438561B-4DCE-4F82-96B0-C10B682D6150}"/>
    <cellStyle name="Normal 3 8 7 2 2" xfId="31524" xr:uid="{DFCFED94-E984-43FB-B2F5-7D961D38BECB}"/>
    <cellStyle name="Normal 3 8 7 3" xfId="31525" xr:uid="{9A94F565-F98D-427A-86ED-C7F358FA00E1}"/>
    <cellStyle name="Normal 3 8 8" xfId="31526" xr:uid="{EDA913C5-0914-42A4-8019-55F345257E16}"/>
    <cellStyle name="Normal 3 8 8 2" xfId="31527" xr:uid="{41B00D27-186C-47A4-B6FF-8C5EF24456A7}"/>
    <cellStyle name="Normal 3 8 9" xfId="31528" xr:uid="{864EEA6C-057E-4856-838C-1DECDAE05CBA}"/>
    <cellStyle name="Normal 3 8_05DS" xfId="31529" xr:uid="{8C27DCD3-DFA6-4994-8957-306318D5F202}"/>
    <cellStyle name="Normal 3 80" xfId="31530" xr:uid="{983CFB33-6CAC-4859-8DF5-88F3073A15A9}"/>
    <cellStyle name="Normal 3 80 2" xfId="31531" xr:uid="{B26D922C-06F0-4435-B6C2-289568576A96}"/>
    <cellStyle name="Normal 3 80 2 2" xfId="31532" xr:uid="{9F542364-168E-4A03-9FA3-347E9EDDF6B9}"/>
    <cellStyle name="Normal 3 80 2 2 2" xfId="31533" xr:uid="{4462DCA9-7702-4422-9631-4671E0045E78}"/>
    <cellStyle name="Normal 3 80 2 2 2 2" xfId="31534" xr:uid="{1D0178A3-D383-4791-8290-88859B5E6A6B}"/>
    <cellStyle name="Normal 3 80 2 2 2 2 2" xfId="31535" xr:uid="{C2BD46DF-B7C5-4F17-8070-6DFF880168B8}"/>
    <cellStyle name="Normal 3 80 2 2 2 3" xfId="31536" xr:uid="{F862F8C6-FABC-4A33-819C-F6B84AC95CC3}"/>
    <cellStyle name="Normal 3 80 2 2 3" xfId="31537" xr:uid="{7790F911-8F81-44EE-99E0-D7394FAEDCF7}"/>
    <cellStyle name="Normal 3 80 2 2 3 2" xfId="31538" xr:uid="{D68D5F3D-E141-4D07-881D-B42293A7A603}"/>
    <cellStyle name="Normal 3 80 2 2 3 2 2" xfId="31539" xr:uid="{9A0BDDF1-1C6B-453A-A690-6899F8AB730E}"/>
    <cellStyle name="Normal 3 80 2 2 3 3" xfId="31540" xr:uid="{B04F8873-214C-4AC0-81BD-244949195FA1}"/>
    <cellStyle name="Normal 3 80 2 2 4" xfId="31541" xr:uid="{F2AD5B35-76B0-430F-9D9E-54A74B137D68}"/>
    <cellStyle name="Normal 3 80 2 2 4 2" xfId="31542" xr:uid="{B8B6440D-79CE-4C06-9559-14BE6A30B382}"/>
    <cellStyle name="Normal 3 80 2 2 5" xfId="31543" xr:uid="{2161768F-2393-4BEA-A5C2-AE84A2DB7F3B}"/>
    <cellStyle name="Normal 3 80 2 3" xfId="31544" xr:uid="{C8914157-842B-41DA-A316-ADEE1DFB9916}"/>
    <cellStyle name="Normal 3 80 2 3 2" xfId="31545" xr:uid="{51B2A562-134E-413C-8D5E-1B9841AFA6EB}"/>
    <cellStyle name="Normal 3 80 2 3 2 2" xfId="31546" xr:uid="{383DA6F6-302B-4C16-9C80-6EB10E057568}"/>
    <cellStyle name="Normal 3 80 2 3 2 2 2" xfId="31547" xr:uid="{D9B6FA22-AD12-4B9A-AC47-45842F6E157D}"/>
    <cellStyle name="Normal 3 80 2 3 2 3" xfId="31548" xr:uid="{9C7B9FC4-A78C-4174-86BA-3C64D048C92E}"/>
    <cellStyle name="Normal 3 80 2 3 3" xfId="31549" xr:uid="{028F0158-735E-4B6F-AD3F-92F7A8814D47}"/>
    <cellStyle name="Normal 3 80 2 3 3 2" xfId="31550" xr:uid="{665124DD-E3E1-42A8-BA7D-5A8A5C30B4F1}"/>
    <cellStyle name="Normal 3 80 2 3 3 2 2" xfId="31551" xr:uid="{7DF06F65-17A5-4ACB-8090-7D6F66D7717D}"/>
    <cellStyle name="Normal 3 80 2 3 3 3" xfId="31552" xr:uid="{4241321A-1A7D-4559-9DBB-8807DFC9C576}"/>
    <cellStyle name="Normal 3 80 2 3 4" xfId="31553" xr:uid="{6D07894A-8BAA-4737-AA5A-B3F929584C13}"/>
    <cellStyle name="Normal 3 80 2 3 4 2" xfId="31554" xr:uid="{638D71C9-F5D6-4FA8-9647-1F0334852BE4}"/>
    <cellStyle name="Normal 3 80 2 3 5" xfId="31555" xr:uid="{5B75D327-00C1-45DF-B67F-4EE22D110202}"/>
    <cellStyle name="Normal 3 80 2 4" xfId="31556" xr:uid="{42A4CC2A-CC3F-4B24-867B-0CAC3509E239}"/>
    <cellStyle name="Normal 3 80 2 4 2" xfId="31557" xr:uid="{EE2B83A0-20ED-483A-A15C-0693F6DB7887}"/>
    <cellStyle name="Normal 3 80 2 4 2 2" xfId="31558" xr:uid="{BB0614D2-D590-4F06-A0B7-BA9517E589C6}"/>
    <cellStyle name="Normal 3 80 2 4 2 2 2" xfId="31559" xr:uid="{54F91418-210B-493E-AE73-B2A124EFD4C6}"/>
    <cellStyle name="Normal 3 80 2 4 2 3" xfId="31560" xr:uid="{E4E95432-A792-4339-B2BE-BAB316A873AB}"/>
    <cellStyle name="Normal 3 80 2 4 3" xfId="31561" xr:uid="{C6BD0A8A-B6CC-499F-A321-7F3170B7AF62}"/>
    <cellStyle name="Normal 3 80 2 4 3 2" xfId="31562" xr:uid="{D17810AF-8A67-4871-A591-570A19E93E81}"/>
    <cellStyle name="Normal 3 80 2 4 3 2 2" xfId="31563" xr:uid="{A3846786-FED3-40E7-854E-512F1D5A91E3}"/>
    <cellStyle name="Normal 3 80 2 4 3 3" xfId="31564" xr:uid="{B7D05C2F-0AFA-4DEA-912E-303E849C51EA}"/>
    <cellStyle name="Normal 3 80 2 4 4" xfId="31565" xr:uid="{C1F588AF-88BC-4C0A-98EF-61E568BBBB9E}"/>
    <cellStyle name="Normal 3 80 2 4 4 2" xfId="31566" xr:uid="{CFF4A56B-C86E-4512-9CBB-35960ADCEB59}"/>
    <cellStyle name="Normal 3 80 2 4 5" xfId="31567" xr:uid="{46078C51-1F7F-49F5-B0FB-0EDEF6CA5E06}"/>
    <cellStyle name="Normal 3 80 2 5" xfId="31568" xr:uid="{DC13C99A-21C7-4253-9B7B-BEBFA32EDE27}"/>
    <cellStyle name="Normal 3 80 2 5 2" xfId="31569" xr:uid="{F37BA2F6-DEB0-41E7-8854-E0190FC24EA8}"/>
    <cellStyle name="Normal 3 80 2 5 2 2" xfId="31570" xr:uid="{D545C512-1B5E-4C92-BB1D-D6577693D97E}"/>
    <cellStyle name="Normal 3 80 2 5 3" xfId="31571" xr:uid="{092436F9-D341-4390-80ED-2B31B539CC4F}"/>
    <cellStyle name="Normal 3 80 2 6" xfId="31572" xr:uid="{305EFAF2-50AF-4392-B13F-B310EFB94C00}"/>
    <cellStyle name="Normal 3 80 2 6 2" xfId="31573" xr:uid="{1224D9AA-E1CC-48F4-A2C4-27D8A820BF11}"/>
    <cellStyle name="Normal 3 80 2 6 2 2" xfId="31574" xr:uid="{0ACC1C8B-F869-40E5-AD38-5C496598818C}"/>
    <cellStyle name="Normal 3 80 2 6 3" xfId="31575" xr:uid="{3B3EA9D6-EC95-4967-A60E-CD20712813A3}"/>
    <cellStyle name="Normal 3 80 2 7" xfId="31576" xr:uid="{EA694ABD-BD2E-4CDD-BB10-9DC279D49401}"/>
    <cellStyle name="Normal 3 80 2 7 2" xfId="31577" xr:uid="{3D374E72-0FD0-4326-8CCD-1B22AF1722D0}"/>
    <cellStyle name="Normal 3 80 2 8" xfId="31578" xr:uid="{28EFB9F0-5D12-4B7D-9A2B-5C40B2BD14F8}"/>
    <cellStyle name="Normal 3 80 2_15NS" xfId="31579" xr:uid="{8454CDC4-8B63-4F56-B7D8-C68A5D0E8D2E}"/>
    <cellStyle name="Normal 3 80 3" xfId="31580" xr:uid="{68DF723E-D198-425B-B183-7D93650AF851}"/>
    <cellStyle name="Normal 3 80 3 2" xfId="31581" xr:uid="{725B040D-32B9-4DF9-9A61-291FE151B56C}"/>
    <cellStyle name="Normal 3 80 3 2 2" xfId="31582" xr:uid="{624C714C-D351-4A11-A459-6B47B2F3E050}"/>
    <cellStyle name="Normal 3 80 3 2 2 2" xfId="31583" xr:uid="{555414D4-4FD5-47ED-8DC9-71A71428D612}"/>
    <cellStyle name="Normal 3 80 3 2 3" xfId="31584" xr:uid="{BB349896-87A9-41EF-AD4F-101536A4B160}"/>
    <cellStyle name="Normal 3 80 3 3" xfId="31585" xr:uid="{6C344F15-334D-4768-B2DA-FEA32248914F}"/>
    <cellStyle name="Normal 3 80 3 3 2" xfId="31586" xr:uid="{3ADCEF59-104A-463E-831F-228E077DE179}"/>
    <cellStyle name="Normal 3 80 3 3 2 2" xfId="31587" xr:uid="{DC253AEB-34DB-489E-9732-04B7F88CE96D}"/>
    <cellStyle name="Normal 3 80 3 3 3" xfId="31588" xr:uid="{05B7305C-887D-4242-8FB5-5C97700FCAC6}"/>
    <cellStyle name="Normal 3 80 3 4" xfId="31589" xr:uid="{324A3146-D775-4D29-9E7E-9371327FD9A9}"/>
    <cellStyle name="Normal 3 80 3 4 2" xfId="31590" xr:uid="{C8F4C925-8AD4-48D7-81D6-F22E1DB7A1AC}"/>
    <cellStyle name="Normal 3 80 3 5" xfId="31591" xr:uid="{CAC6407E-F8A9-4F1C-8B53-7B340F4B3229}"/>
    <cellStyle name="Normal 3 80 4" xfId="31592" xr:uid="{D9913931-5EB2-4DFF-A0B2-48B6ECA9FEDE}"/>
    <cellStyle name="Normal 3 80 4 2" xfId="31593" xr:uid="{B2AC235F-4621-47C2-9F83-6A6AE8A86361}"/>
    <cellStyle name="Normal 3 80 4 2 2" xfId="31594" xr:uid="{ED24D84B-4DE1-4B64-8173-0B23F9106A97}"/>
    <cellStyle name="Normal 3 80 4 2 2 2" xfId="31595" xr:uid="{E2F053A2-D63D-4C23-BC96-B4E0A54ED923}"/>
    <cellStyle name="Normal 3 80 4 2 3" xfId="31596" xr:uid="{6C31DC8E-5134-44E5-85AB-9731F16CAA0E}"/>
    <cellStyle name="Normal 3 80 4 3" xfId="31597" xr:uid="{03480C63-A3A2-4D21-A991-AD8FCAE1C0C1}"/>
    <cellStyle name="Normal 3 80 4 3 2" xfId="31598" xr:uid="{F0487B1D-7E71-4178-A018-699AADA54361}"/>
    <cellStyle name="Normal 3 80 4 3 2 2" xfId="31599" xr:uid="{15E5B49F-DA85-43B8-AB7B-6887173C6154}"/>
    <cellStyle name="Normal 3 80 4 3 3" xfId="31600" xr:uid="{36F9F5DB-8F16-4D96-A0E7-5E0F6CD624AD}"/>
    <cellStyle name="Normal 3 80 4 4" xfId="31601" xr:uid="{D35523AE-7718-481D-A023-356F4EA14BD0}"/>
    <cellStyle name="Normal 3 80 4 4 2" xfId="31602" xr:uid="{269F5BB6-1D95-4416-A6A5-93FED7D9FE1D}"/>
    <cellStyle name="Normal 3 80 4 5" xfId="31603" xr:uid="{28BE63F1-815D-46F1-ACD2-CDFC79325B77}"/>
    <cellStyle name="Normal 3 80 5" xfId="31604" xr:uid="{79701915-C0AC-4E91-B685-ED224E520D0E}"/>
    <cellStyle name="Normal 3 80 5 2" xfId="31605" xr:uid="{14647200-F970-42C9-AC0D-80F73EB3F31D}"/>
    <cellStyle name="Normal 3 80 5 2 2" xfId="31606" xr:uid="{AAAFBA70-AD91-4DDE-B28B-A91D4D5910E3}"/>
    <cellStyle name="Normal 3 80 5 2 2 2" xfId="31607" xr:uid="{FFFEFCEA-B3F7-46F2-AF6F-7C44D346D8DA}"/>
    <cellStyle name="Normal 3 80 5 2 3" xfId="31608" xr:uid="{5A166F6A-43D4-4828-86CC-24C710AED453}"/>
    <cellStyle name="Normal 3 80 5 3" xfId="31609" xr:uid="{8F643AC9-8C7E-49C8-A505-D44AF6D63B69}"/>
    <cellStyle name="Normal 3 80 5 3 2" xfId="31610" xr:uid="{6D541D36-9B44-4D3D-807C-1CECF046E4D7}"/>
    <cellStyle name="Normal 3 80 5 3 2 2" xfId="31611" xr:uid="{088997D8-9E24-44F1-B9AD-993EAA6C5BBD}"/>
    <cellStyle name="Normal 3 80 5 3 3" xfId="31612" xr:uid="{FE48D063-B1C3-4A31-BEF0-B4B76517A7C4}"/>
    <cellStyle name="Normal 3 80 5 4" xfId="31613" xr:uid="{70EB55CD-A3DC-4280-9627-4B3EA7ABC012}"/>
    <cellStyle name="Normal 3 80 5 4 2" xfId="31614" xr:uid="{45039B81-E350-40A5-994E-A51E3500D555}"/>
    <cellStyle name="Normal 3 80 5 5" xfId="31615" xr:uid="{035A197B-67B2-4665-8BCE-454C78E5CFF3}"/>
    <cellStyle name="Normal 3 80 6" xfId="31616" xr:uid="{C78E0C7C-1DA0-435A-A9A1-2613018176B0}"/>
    <cellStyle name="Normal 3 80 6 2" xfId="31617" xr:uid="{F52A5912-745D-49BA-891E-BD921B77FDA1}"/>
    <cellStyle name="Normal 3 80 6 2 2" xfId="31618" xr:uid="{72EF116D-3991-4B7B-AB15-BC2EFE5F507B}"/>
    <cellStyle name="Normal 3 80 6 3" xfId="31619" xr:uid="{8116368F-291D-4966-B421-2764B3038A34}"/>
    <cellStyle name="Normal 3 80 7" xfId="31620" xr:uid="{CEE95047-D8D4-40BB-ACB4-06263C2FA8E3}"/>
    <cellStyle name="Normal 3 80 7 2" xfId="31621" xr:uid="{262D09AF-8AE9-461E-8821-34197580F131}"/>
    <cellStyle name="Normal 3 80 7 2 2" xfId="31622" xr:uid="{50E41F44-0E40-4FA3-88BF-BDAA93143915}"/>
    <cellStyle name="Normal 3 80 7 3" xfId="31623" xr:uid="{548F80C1-68AA-4B54-8E4F-C083A19994CB}"/>
    <cellStyle name="Normal 3 80 8" xfId="31624" xr:uid="{06145FBF-C515-4E5F-93F0-07C5C966577F}"/>
    <cellStyle name="Normal 3 80 8 2" xfId="31625" xr:uid="{787AA6DC-4AC1-46DC-BD16-1CF193D96ECA}"/>
    <cellStyle name="Normal 3 80 9" xfId="31626" xr:uid="{E99F5B41-AE07-4007-B59B-C881A181F87B}"/>
    <cellStyle name="Normal 3 80_05DS" xfId="31627" xr:uid="{DC3BBD14-5606-421C-A77B-3326FAFC700F}"/>
    <cellStyle name="Normal 3 81" xfId="31628" xr:uid="{67CE7808-8BE3-4C81-A63E-674E6F626B04}"/>
    <cellStyle name="Normal 3 81 2" xfId="31629" xr:uid="{5B6F2831-DAB4-4F95-B7C1-0320C2D05331}"/>
    <cellStyle name="Normal 3 81 2 2" xfId="31630" xr:uid="{FAB948C3-E035-4C92-87B2-E1A3DD1AC4BB}"/>
    <cellStyle name="Normal 3 81 2 2 2" xfId="31631" xr:uid="{E1E2430C-3F9A-430B-9D75-418713C04705}"/>
    <cellStyle name="Normal 3 81 2 2 2 2" xfId="31632" xr:uid="{35E09836-A00F-4EA4-9620-55EDDAD4ED53}"/>
    <cellStyle name="Normal 3 81 2 2 2 2 2" xfId="31633" xr:uid="{08EF1CF9-BBBA-4167-9DCE-11BA21539116}"/>
    <cellStyle name="Normal 3 81 2 2 2 3" xfId="31634" xr:uid="{36D4BC28-58DB-4BD4-901B-3A8A888D0A33}"/>
    <cellStyle name="Normal 3 81 2 2 3" xfId="31635" xr:uid="{A73FC615-2775-46B6-8DB8-2B7C137F1158}"/>
    <cellStyle name="Normal 3 81 2 2 3 2" xfId="31636" xr:uid="{D5054F09-7224-41FD-B32E-75C71B52D0BB}"/>
    <cellStyle name="Normal 3 81 2 2 3 2 2" xfId="31637" xr:uid="{B81B38CB-E877-4195-A4AB-C336D8F54C79}"/>
    <cellStyle name="Normal 3 81 2 2 3 3" xfId="31638" xr:uid="{E894BDD0-A08E-4C14-9C0C-0B6A847BBDC6}"/>
    <cellStyle name="Normal 3 81 2 2 4" xfId="31639" xr:uid="{345C056F-256A-4CA0-993F-6C9FC633088F}"/>
    <cellStyle name="Normal 3 81 2 2 4 2" xfId="31640" xr:uid="{B675D2C2-AAFF-4FF1-8387-050892D2FF1E}"/>
    <cellStyle name="Normal 3 81 2 2 5" xfId="31641" xr:uid="{02C916EE-889B-4C44-9BC5-6E431FFB2A8A}"/>
    <cellStyle name="Normal 3 81 2 3" xfId="31642" xr:uid="{D5489581-711B-4DBD-B271-522741F1FAF0}"/>
    <cellStyle name="Normal 3 81 2 3 2" xfId="31643" xr:uid="{2BA2F295-43A9-4236-88C4-472CBFD7EF2E}"/>
    <cellStyle name="Normal 3 81 2 3 2 2" xfId="31644" xr:uid="{4F11C41F-3CD0-4CB0-BD15-D3BD3838249F}"/>
    <cellStyle name="Normal 3 81 2 3 2 2 2" xfId="31645" xr:uid="{36FD4E26-D607-4116-BAAD-C26D393AD3E2}"/>
    <cellStyle name="Normal 3 81 2 3 2 3" xfId="31646" xr:uid="{03848C34-1759-4FF0-B155-D5121CE3D69F}"/>
    <cellStyle name="Normal 3 81 2 3 3" xfId="31647" xr:uid="{2332ACD1-2F0B-455B-AAEA-3CC3BD576DB5}"/>
    <cellStyle name="Normal 3 81 2 3 3 2" xfId="31648" xr:uid="{9CE4A542-AE84-44AF-A62E-ECE8843D8D19}"/>
    <cellStyle name="Normal 3 81 2 3 3 2 2" xfId="31649" xr:uid="{85A6CACD-4E04-48CA-B25B-C344632822FC}"/>
    <cellStyle name="Normal 3 81 2 3 3 3" xfId="31650" xr:uid="{BB7E1481-2F43-42D0-BA14-4F77DDC39118}"/>
    <cellStyle name="Normal 3 81 2 3 4" xfId="31651" xr:uid="{10DF6B16-1E7F-4E1F-BD6C-9FDA1665537F}"/>
    <cellStyle name="Normal 3 81 2 3 4 2" xfId="31652" xr:uid="{D1417516-435A-44FD-825F-DAED5C8066FE}"/>
    <cellStyle name="Normal 3 81 2 3 5" xfId="31653" xr:uid="{468502C9-2ED5-429E-8A66-41EA8A2AFB6E}"/>
    <cellStyle name="Normal 3 81 2 4" xfId="31654" xr:uid="{74B68F90-2FCC-4AC5-9F4D-58CFCD95B6A3}"/>
    <cellStyle name="Normal 3 81 2 4 2" xfId="31655" xr:uid="{AAC4C78B-A7DC-4FB6-9334-E91B6D91D4C9}"/>
    <cellStyle name="Normal 3 81 2 4 2 2" xfId="31656" xr:uid="{B5B0F0D1-204F-47D1-8754-B7A7ED50C109}"/>
    <cellStyle name="Normal 3 81 2 4 2 2 2" xfId="31657" xr:uid="{16A96B8A-8648-42BD-AF4A-9CC3983A8BE6}"/>
    <cellStyle name="Normal 3 81 2 4 2 3" xfId="31658" xr:uid="{3B0FDE76-1B52-4488-A18D-7EA8AA6BD564}"/>
    <cellStyle name="Normal 3 81 2 4 3" xfId="31659" xr:uid="{8398CBA6-E0AD-4E70-A2E2-78A1F7CC616D}"/>
    <cellStyle name="Normal 3 81 2 4 3 2" xfId="31660" xr:uid="{51A2B75E-74D3-456D-977C-407A048A135D}"/>
    <cellStyle name="Normal 3 81 2 4 3 2 2" xfId="31661" xr:uid="{BB493959-5163-472C-B569-197F4F5C19ED}"/>
    <cellStyle name="Normal 3 81 2 4 3 3" xfId="31662" xr:uid="{BED52C0D-CEC8-4ACE-9B1B-24C182153741}"/>
    <cellStyle name="Normal 3 81 2 4 4" xfId="31663" xr:uid="{CE2DDE4D-8EE4-4541-B9D0-3618C03A24A9}"/>
    <cellStyle name="Normal 3 81 2 4 4 2" xfId="31664" xr:uid="{188276F7-5433-4413-B000-9DD5F947B849}"/>
    <cellStyle name="Normal 3 81 2 4 5" xfId="31665" xr:uid="{25C4EBA4-A412-4CAD-BBDD-28E09881B8D1}"/>
    <cellStyle name="Normal 3 81 2 5" xfId="31666" xr:uid="{15F1C55B-F31C-4C2F-A690-120B5C50B1CF}"/>
    <cellStyle name="Normal 3 81 2 5 2" xfId="31667" xr:uid="{65207F06-B738-40FE-8A5C-C6018381C969}"/>
    <cellStyle name="Normal 3 81 2 5 2 2" xfId="31668" xr:uid="{7DF9F650-9224-42C6-AD90-4F1B1DBE9C4A}"/>
    <cellStyle name="Normal 3 81 2 5 3" xfId="31669" xr:uid="{0868F893-4F8D-4230-92EE-31C94E02F9CF}"/>
    <cellStyle name="Normal 3 81 2 6" xfId="31670" xr:uid="{46DD3111-1AB8-44F5-8E24-AF1E92E73BC1}"/>
    <cellStyle name="Normal 3 81 2 6 2" xfId="31671" xr:uid="{62522659-E16D-497E-B3AE-3478E82D47EE}"/>
    <cellStyle name="Normal 3 81 2 6 2 2" xfId="31672" xr:uid="{476C206C-8A32-4CFF-83EB-023CC7FA9015}"/>
    <cellStyle name="Normal 3 81 2 6 3" xfId="31673" xr:uid="{9BB0CEFB-413A-44E6-8C0C-1CFA3937E76F}"/>
    <cellStyle name="Normal 3 81 2 7" xfId="31674" xr:uid="{C2BB981D-46CD-4B78-9B04-2C7A67EC4B9C}"/>
    <cellStyle name="Normal 3 81 2 7 2" xfId="31675" xr:uid="{D2A6FD59-1A1D-4D10-B56B-FD94E9810E6F}"/>
    <cellStyle name="Normal 3 81 2 8" xfId="31676" xr:uid="{C24D4593-A8D9-4B97-BB65-2E3F8F11EEDC}"/>
    <cellStyle name="Normal 3 81 2_15NS" xfId="31677" xr:uid="{508421B5-7497-44C9-9B3D-77FCA377B86C}"/>
    <cellStyle name="Normal 3 81 3" xfId="31678" xr:uid="{D1DFE1B2-BDF7-4592-BD8D-C3DBD7256676}"/>
    <cellStyle name="Normal 3 81 3 2" xfId="31679" xr:uid="{D8FD33D5-5951-4344-8838-41F04F4A50D9}"/>
    <cellStyle name="Normal 3 81 3 2 2" xfId="31680" xr:uid="{1E80FA41-2974-40E0-9209-1885119BAA9D}"/>
    <cellStyle name="Normal 3 81 3 2 2 2" xfId="31681" xr:uid="{D821DFC2-E485-4A57-8CDE-F09F94EB1177}"/>
    <cellStyle name="Normal 3 81 3 2 3" xfId="31682" xr:uid="{1D50EF40-17FD-4223-A5E5-225983F8BCC0}"/>
    <cellStyle name="Normal 3 81 3 3" xfId="31683" xr:uid="{A0BAEA6F-6425-48D6-B309-7EE392ABDFAA}"/>
    <cellStyle name="Normal 3 81 3 3 2" xfId="31684" xr:uid="{6801096C-A946-49C6-B656-C9D372FCC482}"/>
    <cellStyle name="Normal 3 81 3 3 2 2" xfId="31685" xr:uid="{193CDBE8-E511-433E-99E3-C0A9A2468253}"/>
    <cellStyle name="Normal 3 81 3 3 3" xfId="31686" xr:uid="{411A4CA8-FB56-439E-BE03-BB9FA617BC76}"/>
    <cellStyle name="Normal 3 81 3 4" xfId="31687" xr:uid="{7E7A4038-D96C-43FC-9AFA-6EBD48F666B3}"/>
    <cellStyle name="Normal 3 81 3 4 2" xfId="31688" xr:uid="{288CA34E-4079-423E-A15B-66CA715319F8}"/>
    <cellStyle name="Normal 3 81 3 5" xfId="31689" xr:uid="{EE6BFF35-87D5-4B8A-866B-DAFF1A2CE9CF}"/>
    <cellStyle name="Normal 3 81 4" xfId="31690" xr:uid="{2A7439F4-3E31-4B39-A0F1-9F6F29254F20}"/>
    <cellStyle name="Normal 3 81 4 2" xfId="31691" xr:uid="{A093E01C-D826-4F61-A8CC-7D705EC4581C}"/>
    <cellStyle name="Normal 3 81 4 2 2" xfId="31692" xr:uid="{49E8DE98-C264-428F-9A38-295AE2A348B6}"/>
    <cellStyle name="Normal 3 81 4 2 2 2" xfId="31693" xr:uid="{31A048F7-0229-454C-BDB1-7C4A4375EF48}"/>
    <cellStyle name="Normal 3 81 4 2 3" xfId="31694" xr:uid="{BEFE9307-5CCB-421F-AB09-FC7082F2BCB5}"/>
    <cellStyle name="Normal 3 81 4 3" xfId="31695" xr:uid="{812D1FEF-D6DF-41EC-9FA0-54156573A492}"/>
    <cellStyle name="Normal 3 81 4 3 2" xfId="31696" xr:uid="{AFA8B4CC-D907-4CFF-9273-5CA1BA99060A}"/>
    <cellStyle name="Normal 3 81 4 3 2 2" xfId="31697" xr:uid="{012D60CE-6273-4443-B441-8ABC8BA7BAF0}"/>
    <cellStyle name="Normal 3 81 4 3 3" xfId="31698" xr:uid="{7BD81634-AE2F-4877-B34F-FF72E3912269}"/>
    <cellStyle name="Normal 3 81 4 4" xfId="31699" xr:uid="{A4EB14F8-1212-4D59-A9A6-78689DFA303D}"/>
    <cellStyle name="Normal 3 81 4 4 2" xfId="31700" xr:uid="{BF10E956-59D0-46B9-AB81-E1992A005E9A}"/>
    <cellStyle name="Normal 3 81 4 5" xfId="31701" xr:uid="{33DFB0E9-CAFF-4031-9899-8EA7B47E5EC6}"/>
    <cellStyle name="Normal 3 81 5" xfId="31702" xr:uid="{246EFD93-2AB1-40D6-BB05-B2DF3A607168}"/>
    <cellStyle name="Normal 3 81 5 2" xfId="31703" xr:uid="{90CDBBCF-09A5-418F-8EF0-4B4F02820751}"/>
    <cellStyle name="Normal 3 81 5 2 2" xfId="31704" xr:uid="{0B3E494D-96B8-490A-B80E-2406F9D010DA}"/>
    <cellStyle name="Normal 3 81 5 2 2 2" xfId="31705" xr:uid="{ADA40BDD-B11C-4701-AF5E-CBE3DFDDCB2B}"/>
    <cellStyle name="Normal 3 81 5 2 3" xfId="31706" xr:uid="{46EF4F4C-A828-4981-A581-4FA0308503A4}"/>
    <cellStyle name="Normal 3 81 5 3" xfId="31707" xr:uid="{9BE4C922-75BE-4249-9A09-D497A2ED48FA}"/>
    <cellStyle name="Normal 3 81 5 3 2" xfId="31708" xr:uid="{471775B6-E94E-4519-B79E-C3E9FD95C187}"/>
    <cellStyle name="Normal 3 81 5 3 2 2" xfId="31709" xr:uid="{657C0912-FDD5-4623-856C-3B34F14D89F7}"/>
    <cellStyle name="Normal 3 81 5 3 3" xfId="31710" xr:uid="{FC04E062-9C3E-4EDE-ACC9-1638811DF532}"/>
    <cellStyle name="Normal 3 81 5 4" xfId="31711" xr:uid="{CFAECB31-D02B-4689-B927-A64CECFEB2C3}"/>
    <cellStyle name="Normal 3 81 5 4 2" xfId="31712" xr:uid="{83BC4F2D-00BA-4C7F-8FC8-7C6F1FFE5A89}"/>
    <cellStyle name="Normal 3 81 5 5" xfId="31713" xr:uid="{72D34E82-BAB1-42A1-BBD9-6CD5DDAE57DA}"/>
    <cellStyle name="Normal 3 81 6" xfId="31714" xr:uid="{BAF308F8-BCC4-4086-BB5B-170AEF3DC272}"/>
    <cellStyle name="Normal 3 81 6 2" xfId="31715" xr:uid="{9F338A14-0925-4E7B-90C4-83AB78C51F03}"/>
    <cellStyle name="Normal 3 81 6 2 2" xfId="31716" xr:uid="{DA5F02D2-70B0-4C19-9041-E05563BE4F90}"/>
    <cellStyle name="Normal 3 81 6 3" xfId="31717" xr:uid="{1BC78844-8990-400B-AB59-9C392FB55E43}"/>
    <cellStyle name="Normal 3 81 7" xfId="31718" xr:uid="{8848B14C-2687-46BA-B6AB-FBD206401563}"/>
    <cellStyle name="Normal 3 81 7 2" xfId="31719" xr:uid="{9570464B-3DB1-45C0-992B-4E3FFB0ECB5F}"/>
    <cellStyle name="Normal 3 81 7 2 2" xfId="31720" xr:uid="{B1ADC0FF-C9A2-414D-8B9F-3989F919AABF}"/>
    <cellStyle name="Normal 3 81 7 3" xfId="31721" xr:uid="{C475EAF2-62C6-46CC-A9E8-493A3A5734B9}"/>
    <cellStyle name="Normal 3 81 8" xfId="31722" xr:uid="{62AD3F13-4006-464F-BD15-2A3D877D9993}"/>
    <cellStyle name="Normal 3 81 8 2" xfId="31723" xr:uid="{D42D1EC9-889D-4843-99D2-D8CEDAA4F32C}"/>
    <cellStyle name="Normal 3 81 9" xfId="31724" xr:uid="{047A8127-3919-4276-B4C9-4A01D892744A}"/>
    <cellStyle name="Normal 3 81_05DS" xfId="31725" xr:uid="{072D8A39-DEAF-4D38-B406-3CC57A398E42}"/>
    <cellStyle name="Normal 3 82" xfId="31726" xr:uid="{42977CD2-1314-4C30-996D-C0BBDE6CB350}"/>
    <cellStyle name="Normal 3 82 2" xfId="31727" xr:uid="{21EA53D5-5937-48FE-9824-0A55BE2B08F2}"/>
    <cellStyle name="Normal 3 82 2 2" xfId="31728" xr:uid="{4AAA3B2C-1AC0-44E1-9776-6BA475CB6AFA}"/>
    <cellStyle name="Normal 3 82 2 2 2" xfId="31729" xr:uid="{43A5F58D-B879-4ECE-86AA-43A3808EF2C1}"/>
    <cellStyle name="Normal 3 82 2 2 2 2" xfId="31730" xr:uid="{C0C7A3CC-1FA8-4C95-9BFA-3FD8D2027AE9}"/>
    <cellStyle name="Normal 3 82 2 2 2 2 2" xfId="31731" xr:uid="{AF2737C9-77BC-4C13-BF3F-2CD51CD74499}"/>
    <cellStyle name="Normal 3 82 2 2 2 3" xfId="31732" xr:uid="{3E0AF509-DC0E-4238-A779-3D74BB810B3E}"/>
    <cellStyle name="Normal 3 82 2 2 3" xfId="31733" xr:uid="{43304F20-9740-4730-BE4D-2DBAB63A2A05}"/>
    <cellStyle name="Normal 3 82 2 2 3 2" xfId="31734" xr:uid="{83B950F0-0206-458F-A4AB-CA905889DD1E}"/>
    <cellStyle name="Normal 3 82 2 2 3 2 2" xfId="31735" xr:uid="{0BFEAD08-A813-44A3-B4EC-44687B4E91D7}"/>
    <cellStyle name="Normal 3 82 2 2 3 3" xfId="31736" xr:uid="{07F0C031-E1F1-440C-8109-8B83996AFDA7}"/>
    <cellStyle name="Normal 3 82 2 2 4" xfId="31737" xr:uid="{3C1E0BB3-6159-4697-94AB-EB5FA304D6B0}"/>
    <cellStyle name="Normal 3 82 2 2 4 2" xfId="31738" xr:uid="{2030C2EF-9D16-4449-AF6F-6699BEDCF026}"/>
    <cellStyle name="Normal 3 82 2 2 5" xfId="31739" xr:uid="{C6971637-6CDE-4B3B-B3B6-772C874A9630}"/>
    <cellStyle name="Normal 3 82 2 3" xfId="31740" xr:uid="{E2790CAC-1C4F-449E-9639-75A9095BB660}"/>
    <cellStyle name="Normal 3 82 2 3 2" xfId="31741" xr:uid="{BD59CDC8-2D96-4640-88FE-82A1C2332039}"/>
    <cellStyle name="Normal 3 82 2 3 2 2" xfId="31742" xr:uid="{27210FA4-2A0E-489A-AFEB-EA1327F1C07B}"/>
    <cellStyle name="Normal 3 82 2 3 2 2 2" xfId="31743" xr:uid="{1FE4DC2A-1F9B-4A0C-814C-3EF59B191B4E}"/>
    <cellStyle name="Normal 3 82 2 3 2 3" xfId="31744" xr:uid="{86D8B590-69EF-4655-AC41-A6360B8E5798}"/>
    <cellStyle name="Normal 3 82 2 3 3" xfId="31745" xr:uid="{9A436D1D-E4E0-4B61-8284-8C11AEB86386}"/>
    <cellStyle name="Normal 3 82 2 3 3 2" xfId="31746" xr:uid="{483C3622-3181-4A2A-AE3D-26D871E246EF}"/>
    <cellStyle name="Normal 3 82 2 3 3 2 2" xfId="31747" xr:uid="{2849CFF4-B49E-4440-96CE-84304B469250}"/>
    <cellStyle name="Normal 3 82 2 3 3 3" xfId="31748" xr:uid="{EC9C7E14-5F60-4274-B20E-3F3E977BDD4B}"/>
    <cellStyle name="Normal 3 82 2 3 4" xfId="31749" xr:uid="{BB9EFD3E-8AC6-47B7-A456-52199C9841E8}"/>
    <cellStyle name="Normal 3 82 2 3 4 2" xfId="31750" xr:uid="{AF68F803-656F-409A-B619-72D4A8EDD734}"/>
    <cellStyle name="Normal 3 82 2 3 5" xfId="31751" xr:uid="{E1CEEC5F-FEF0-4C9C-A8B6-F771611D8141}"/>
    <cellStyle name="Normal 3 82 2 4" xfId="31752" xr:uid="{57F81D78-FA29-45F9-8F56-C28088F3943D}"/>
    <cellStyle name="Normal 3 82 2 4 2" xfId="31753" xr:uid="{5A677567-1400-49F6-8F89-891AF04905DF}"/>
    <cellStyle name="Normal 3 82 2 4 2 2" xfId="31754" xr:uid="{50D27153-3ADD-40E9-A3C0-7230798F7469}"/>
    <cellStyle name="Normal 3 82 2 4 2 2 2" xfId="31755" xr:uid="{BACF749D-20CA-4B3F-8A40-6DA72567C60D}"/>
    <cellStyle name="Normal 3 82 2 4 2 3" xfId="31756" xr:uid="{82142DA9-F716-422D-9427-F6D94882BBFF}"/>
    <cellStyle name="Normal 3 82 2 4 3" xfId="31757" xr:uid="{4B94F928-684D-41F2-AB4A-A43E1A566893}"/>
    <cellStyle name="Normal 3 82 2 4 3 2" xfId="31758" xr:uid="{8BA48653-6663-452B-932D-7F1589B76FAF}"/>
    <cellStyle name="Normal 3 82 2 4 3 2 2" xfId="31759" xr:uid="{11CDB452-C18F-47FF-A69D-77C24F44FE78}"/>
    <cellStyle name="Normal 3 82 2 4 3 3" xfId="31760" xr:uid="{162E2938-69A1-43ED-AFB4-ADDF5C7346EB}"/>
    <cellStyle name="Normal 3 82 2 4 4" xfId="31761" xr:uid="{D95A4528-F3AE-4C07-AE02-FDB0AAC9278F}"/>
    <cellStyle name="Normal 3 82 2 4 4 2" xfId="31762" xr:uid="{26EE9E77-D62C-4F4A-BD76-718FBDB1F7F8}"/>
    <cellStyle name="Normal 3 82 2 4 5" xfId="31763" xr:uid="{2B149E5F-DFDD-48CC-9A33-12529247980C}"/>
    <cellStyle name="Normal 3 82 2 5" xfId="31764" xr:uid="{263E0C64-A106-4169-95DE-75B8ECB72828}"/>
    <cellStyle name="Normal 3 82 2 5 2" xfId="31765" xr:uid="{89382162-46C9-461F-A095-E5EDA3F2A0B8}"/>
    <cellStyle name="Normal 3 82 2 5 2 2" xfId="31766" xr:uid="{9F0C1C99-72E6-4018-8898-EB7A8373EA24}"/>
    <cellStyle name="Normal 3 82 2 5 3" xfId="31767" xr:uid="{2E509D22-C13C-4061-861F-E44F392A7EDA}"/>
    <cellStyle name="Normal 3 82 2 6" xfId="31768" xr:uid="{63F92414-0023-4C40-B71F-C65707BEFA73}"/>
    <cellStyle name="Normal 3 82 2 6 2" xfId="31769" xr:uid="{5F237E2A-928B-4A53-BBFD-F9903320EB07}"/>
    <cellStyle name="Normal 3 82 2 6 2 2" xfId="31770" xr:uid="{51D74BCA-5171-460D-98DC-6191FBA508EF}"/>
    <cellStyle name="Normal 3 82 2 6 3" xfId="31771" xr:uid="{63CFB6B4-6085-47F8-8E94-E60FCF81DAC8}"/>
    <cellStyle name="Normal 3 82 2 7" xfId="31772" xr:uid="{FD6CE4C4-2C9E-4010-9448-8CBF2DEFAE55}"/>
    <cellStyle name="Normal 3 82 2 7 2" xfId="31773" xr:uid="{60D07308-0B5C-4FB2-BDCA-DC00F6100188}"/>
    <cellStyle name="Normal 3 82 2 8" xfId="31774" xr:uid="{30276E13-FE53-4C25-94D3-28045F817CAF}"/>
    <cellStyle name="Normal 3 82 2_15NS" xfId="31775" xr:uid="{4A6A99D8-1B3F-40A7-8D99-853B15FAB9B1}"/>
    <cellStyle name="Normal 3 82 3" xfId="31776" xr:uid="{9AB49652-8DAB-431A-A36B-2B6D4430D987}"/>
    <cellStyle name="Normal 3 82 3 2" xfId="31777" xr:uid="{7AD9FF23-75EC-4A1A-B304-35757619FB3E}"/>
    <cellStyle name="Normal 3 82 3 2 2" xfId="31778" xr:uid="{94882B9D-6974-4F24-8651-8D7A8CC4FCED}"/>
    <cellStyle name="Normal 3 82 3 2 2 2" xfId="31779" xr:uid="{A7F8B62C-4BDE-4174-A936-B6819C9400D7}"/>
    <cellStyle name="Normal 3 82 3 2 3" xfId="31780" xr:uid="{E49221A6-EB47-45CA-BFB3-51C8A4760F3B}"/>
    <cellStyle name="Normal 3 82 3 3" xfId="31781" xr:uid="{6FEA27A1-21A5-4F8F-A4DC-DAF8793A787A}"/>
    <cellStyle name="Normal 3 82 3 3 2" xfId="31782" xr:uid="{ABBC6555-049E-454E-BECD-406CD4702F30}"/>
    <cellStyle name="Normal 3 82 3 3 2 2" xfId="31783" xr:uid="{680C1B42-4B3A-49AF-8B06-FA1ED10E0F6F}"/>
    <cellStyle name="Normal 3 82 3 3 3" xfId="31784" xr:uid="{8D004E2F-0CAF-406D-8474-5163F341CBA2}"/>
    <cellStyle name="Normal 3 82 3 4" xfId="31785" xr:uid="{9C465B0B-02CE-4094-8888-4502ACEC1EDE}"/>
    <cellStyle name="Normal 3 82 3 4 2" xfId="31786" xr:uid="{16ECA831-9935-4D42-A012-9BC7848FDCE8}"/>
    <cellStyle name="Normal 3 82 3 5" xfId="31787" xr:uid="{2E4370BD-9463-489F-A9A2-1FE30F4534A7}"/>
    <cellStyle name="Normal 3 82 4" xfId="31788" xr:uid="{6AE3E263-B873-4B7D-BE65-AFC98F6F779C}"/>
    <cellStyle name="Normal 3 82 4 2" xfId="31789" xr:uid="{40701BC7-D1B3-4AC7-99C6-83A285DFFF4A}"/>
    <cellStyle name="Normal 3 82 4 2 2" xfId="31790" xr:uid="{8FB38B78-5C34-46C8-8BF5-EFCB58FF1EC0}"/>
    <cellStyle name="Normal 3 82 4 2 2 2" xfId="31791" xr:uid="{8EA4EB69-27B7-404C-B263-D8C2C95180E4}"/>
    <cellStyle name="Normal 3 82 4 2 3" xfId="31792" xr:uid="{954C8095-EFCE-4B4A-A8F3-0FADE096B552}"/>
    <cellStyle name="Normal 3 82 4 3" xfId="31793" xr:uid="{09A7EE33-3005-419A-BCB8-CF77BCE32AE2}"/>
    <cellStyle name="Normal 3 82 4 3 2" xfId="31794" xr:uid="{2E7AA777-29DC-49EC-B133-A3BA310F67A2}"/>
    <cellStyle name="Normal 3 82 4 3 2 2" xfId="31795" xr:uid="{F7BA5A85-329A-4EB7-97F2-98915ABADDB7}"/>
    <cellStyle name="Normal 3 82 4 3 3" xfId="31796" xr:uid="{583A615D-8C91-4046-923A-B7374EE402BF}"/>
    <cellStyle name="Normal 3 82 4 4" xfId="31797" xr:uid="{88E3095F-8EAF-4AC5-8952-1447AACD6B79}"/>
    <cellStyle name="Normal 3 82 4 4 2" xfId="31798" xr:uid="{07A8C084-4384-416A-A8A6-0C86C8F6647D}"/>
    <cellStyle name="Normal 3 82 4 5" xfId="31799" xr:uid="{2301E2D3-B252-4648-869B-24707FCD8DFA}"/>
    <cellStyle name="Normal 3 82 5" xfId="31800" xr:uid="{30B7E54E-DF6A-48A3-B20F-501240F74958}"/>
    <cellStyle name="Normal 3 82 5 2" xfId="31801" xr:uid="{00BA64D3-7FDD-4C07-9A7B-B6EC4A62D819}"/>
    <cellStyle name="Normal 3 82 5 2 2" xfId="31802" xr:uid="{D3E20B00-1767-4F65-919F-D949164064C9}"/>
    <cellStyle name="Normal 3 82 5 2 2 2" xfId="31803" xr:uid="{6A7A8F66-B81D-4009-9C1A-C4BC180E1CC0}"/>
    <cellStyle name="Normal 3 82 5 2 3" xfId="31804" xr:uid="{E5F0AD05-DF79-47C7-BF3A-402812FA0CF4}"/>
    <cellStyle name="Normal 3 82 5 3" xfId="31805" xr:uid="{323D25B1-FFEB-45A4-A72C-28D64B49B076}"/>
    <cellStyle name="Normal 3 82 5 3 2" xfId="31806" xr:uid="{E925EA54-1BDD-40D5-96D0-22D0F171D907}"/>
    <cellStyle name="Normal 3 82 5 3 2 2" xfId="31807" xr:uid="{FF236859-CC99-4DEC-8EF9-1544206C2A2C}"/>
    <cellStyle name="Normal 3 82 5 3 3" xfId="31808" xr:uid="{DB694BB7-EF2C-4201-81E1-9FC44BAFB87F}"/>
    <cellStyle name="Normal 3 82 5 4" xfId="31809" xr:uid="{EC7C327B-2D30-464F-A789-E85FD7B8DBB6}"/>
    <cellStyle name="Normal 3 82 5 4 2" xfId="31810" xr:uid="{ABF97555-5244-4D8D-88B7-B9E882BB0208}"/>
    <cellStyle name="Normal 3 82 5 5" xfId="31811" xr:uid="{2388E9C7-8C7C-4807-A3ED-BB5703908C38}"/>
    <cellStyle name="Normal 3 82 6" xfId="31812" xr:uid="{1D49B4DC-43FF-46F7-A81B-077B56756E91}"/>
    <cellStyle name="Normal 3 82 6 2" xfId="31813" xr:uid="{B759546E-7419-49C9-9D78-D912415D14CE}"/>
    <cellStyle name="Normal 3 82 6 2 2" xfId="31814" xr:uid="{DEF8AE93-488E-48D7-BEAA-E4AD174A4784}"/>
    <cellStyle name="Normal 3 82 6 3" xfId="31815" xr:uid="{06D47315-7201-4F9F-90A0-6732F3F346C2}"/>
    <cellStyle name="Normal 3 82 7" xfId="31816" xr:uid="{38A983EE-3F7D-4CCD-A9AC-A46CA930BC83}"/>
    <cellStyle name="Normal 3 82 7 2" xfId="31817" xr:uid="{730F5E1E-4E7D-4602-8EFE-329F3FBE13C4}"/>
    <cellStyle name="Normal 3 82 7 2 2" xfId="31818" xr:uid="{795465EF-E585-4015-9A44-6CFA8935E17E}"/>
    <cellStyle name="Normal 3 82 7 3" xfId="31819" xr:uid="{6DA8441C-5E04-4D52-841C-1E6CA4DED423}"/>
    <cellStyle name="Normal 3 82 8" xfId="31820" xr:uid="{B5CA6E42-2395-4FE6-AB3C-AF0C930244C3}"/>
    <cellStyle name="Normal 3 82 8 2" xfId="31821" xr:uid="{2A7C0291-63C5-4B20-AD39-29E8DF74D5BC}"/>
    <cellStyle name="Normal 3 82 9" xfId="31822" xr:uid="{44A284D6-A70F-4613-A2B2-55531A6EDF0B}"/>
    <cellStyle name="Normal 3 82_05DS" xfId="31823" xr:uid="{FA051E26-F0AB-477D-B688-EFB44AE1A3B6}"/>
    <cellStyle name="Normal 3 83" xfId="31824" xr:uid="{47D48079-D5DA-4B8D-89F9-C0D37537B7D9}"/>
    <cellStyle name="Normal 3 83 2" xfId="31825" xr:uid="{070F55BB-BD8D-4728-9406-FBED68C734F4}"/>
    <cellStyle name="Normal 3 83 2 2" xfId="31826" xr:uid="{9A8518A0-53CB-45DC-89DF-AED9DCCA0537}"/>
    <cellStyle name="Normal 3 83 2 2 2" xfId="31827" xr:uid="{7E1BCD57-86F2-4D5C-8D9F-9A49EA53699C}"/>
    <cellStyle name="Normal 3 83 2 2 2 2" xfId="31828" xr:uid="{E86E8B5A-A123-492C-A3C8-973EB54A6016}"/>
    <cellStyle name="Normal 3 83 2 2 2 2 2" xfId="31829" xr:uid="{ED2B2744-625F-4243-A671-D5EF01AF8977}"/>
    <cellStyle name="Normal 3 83 2 2 2 3" xfId="31830" xr:uid="{DA0CEBB2-1CB2-4216-A9B2-C5B258A92FD8}"/>
    <cellStyle name="Normal 3 83 2 2 3" xfId="31831" xr:uid="{B799C3D9-6F11-446A-8FAC-6D8BF4C3F4F1}"/>
    <cellStyle name="Normal 3 83 2 2 3 2" xfId="31832" xr:uid="{2FBACD72-8460-4F5D-8262-09021CC283AA}"/>
    <cellStyle name="Normal 3 83 2 2 3 2 2" xfId="31833" xr:uid="{41E6FAE1-1CE0-4CC0-A6A6-26C632710437}"/>
    <cellStyle name="Normal 3 83 2 2 3 3" xfId="31834" xr:uid="{0DA7E1BA-8022-4E60-8531-4B882A73FEDE}"/>
    <cellStyle name="Normal 3 83 2 2 4" xfId="31835" xr:uid="{89B2FD3C-50AB-4EED-B264-395C7EA6D0F7}"/>
    <cellStyle name="Normal 3 83 2 2 4 2" xfId="31836" xr:uid="{0E9F5119-618B-44FD-9DD3-0AEF8FEDA885}"/>
    <cellStyle name="Normal 3 83 2 2 5" xfId="31837" xr:uid="{6783836D-1373-4D0F-AFCB-43B1E8DB41E6}"/>
    <cellStyle name="Normal 3 83 2 3" xfId="31838" xr:uid="{4EF50BB2-112D-4F78-A1E8-4C8F7B51E421}"/>
    <cellStyle name="Normal 3 83 2 3 2" xfId="31839" xr:uid="{E9356572-6FBE-49E4-A883-045E249E09F1}"/>
    <cellStyle name="Normal 3 83 2 3 2 2" xfId="31840" xr:uid="{30C426E6-DFFA-4ABD-88B5-382F26D3BF35}"/>
    <cellStyle name="Normal 3 83 2 3 2 2 2" xfId="31841" xr:uid="{F9746A90-B389-49FB-BCAC-7319315E71A5}"/>
    <cellStyle name="Normal 3 83 2 3 2 3" xfId="31842" xr:uid="{DE8BE4CD-2BBC-4C81-9043-3CD95CDA0AAA}"/>
    <cellStyle name="Normal 3 83 2 3 3" xfId="31843" xr:uid="{92E76660-805F-477B-B9D7-6020F69B237D}"/>
    <cellStyle name="Normal 3 83 2 3 3 2" xfId="31844" xr:uid="{4601CB70-703D-4A9C-BCC6-0D84E2F9BE7B}"/>
    <cellStyle name="Normal 3 83 2 3 3 2 2" xfId="31845" xr:uid="{180A21D4-494C-49A5-B916-824641A6955B}"/>
    <cellStyle name="Normal 3 83 2 3 3 3" xfId="31846" xr:uid="{C545339D-4357-4134-8EEF-37ACEBE5FAD7}"/>
    <cellStyle name="Normal 3 83 2 3 4" xfId="31847" xr:uid="{D487D41D-9416-4638-A16B-6AF990F6EECF}"/>
    <cellStyle name="Normal 3 83 2 3 4 2" xfId="31848" xr:uid="{57FAADA1-2E7E-49E8-BEEB-8116C48E69A1}"/>
    <cellStyle name="Normal 3 83 2 3 5" xfId="31849" xr:uid="{23F88D57-E26B-4E55-90EE-F85462376EA6}"/>
    <cellStyle name="Normal 3 83 2 4" xfId="31850" xr:uid="{B2F1F981-3C87-47D0-96F4-143C26CEC103}"/>
    <cellStyle name="Normal 3 83 2 4 2" xfId="31851" xr:uid="{77A2958A-9321-495D-B820-0C885D643F4D}"/>
    <cellStyle name="Normal 3 83 2 4 2 2" xfId="31852" xr:uid="{C6DF3CF4-1200-46BC-99B9-CCE51EBA5BF5}"/>
    <cellStyle name="Normal 3 83 2 4 2 2 2" xfId="31853" xr:uid="{438866C8-9B27-4C67-95F3-112845B512E8}"/>
    <cellStyle name="Normal 3 83 2 4 2 3" xfId="31854" xr:uid="{099925FE-3583-4F42-A2E0-C3E6DA1629C5}"/>
    <cellStyle name="Normal 3 83 2 4 3" xfId="31855" xr:uid="{A8B1D811-1865-4D05-9BDB-3A6692A87582}"/>
    <cellStyle name="Normal 3 83 2 4 3 2" xfId="31856" xr:uid="{983D3DB1-D6E1-4104-A580-01585F357D14}"/>
    <cellStyle name="Normal 3 83 2 4 3 2 2" xfId="31857" xr:uid="{E57A4048-9A91-4210-ABFF-05E0372B5FB6}"/>
    <cellStyle name="Normal 3 83 2 4 3 3" xfId="31858" xr:uid="{A89BDB39-A560-4F8B-98C0-96FF4D7477EC}"/>
    <cellStyle name="Normal 3 83 2 4 4" xfId="31859" xr:uid="{B9236FA6-9593-4A62-B478-3A5078668C15}"/>
    <cellStyle name="Normal 3 83 2 4 4 2" xfId="31860" xr:uid="{D309659F-6454-44F5-B8DC-75910709BD39}"/>
    <cellStyle name="Normal 3 83 2 4 5" xfId="31861" xr:uid="{0F634444-6616-42CC-9C90-24D3E6516877}"/>
    <cellStyle name="Normal 3 83 2 5" xfId="31862" xr:uid="{212241BE-88C3-4BDD-9365-7479721D39C1}"/>
    <cellStyle name="Normal 3 83 2 5 2" xfId="31863" xr:uid="{C2C49EB5-72B5-4C82-BB30-8C5C38B24A33}"/>
    <cellStyle name="Normal 3 83 2 5 2 2" xfId="31864" xr:uid="{BF0C7574-9996-442B-B91E-0AA1E9DEB6F7}"/>
    <cellStyle name="Normal 3 83 2 5 3" xfId="31865" xr:uid="{FC7529CC-225B-4A07-8BD6-4DF6169D7F96}"/>
    <cellStyle name="Normal 3 83 2 6" xfId="31866" xr:uid="{FC722B11-6701-4CC0-A0CC-E987A61FD4AC}"/>
    <cellStyle name="Normal 3 83 2 6 2" xfId="31867" xr:uid="{CF181AB6-5111-4E3D-8BB5-C255EDF351ED}"/>
    <cellStyle name="Normal 3 83 2 6 2 2" xfId="31868" xr:uid="{CCBF2427-9E72-4E1F-978C-F7246754ABBF}"/>
    <cellStyle name="Normal 3 83 2 6 3" xfId="31869" xr:uid="{74DBB0BA-55B0-48E0-ADF7-8F92ED3B4C1D}"/>
    <cellStyle name="Normal 3 83 2 7" xfId="31870" xr:uid="{145275D2-6B05-4B36-8FDA-B88833BE5016}"/>
    <cellStyle name="Normal 3 83 2 7 2" xfId="31871" xr:uid="{5E0D1460-CD8C-412A-A97B-A86B2B19B92F}"/>
    <cellStyle name="Normal 3 83 2 8" xfId="31872" xr:uid="{58AEC7BF-7DDA-4224-8ED9-EE9F89E6B4EA}"/>
    <cellStyle name="Normal 3 83 2_15NS" xfId="31873" xr:uid="{2C60D323-CE01-454B-83F4-498D460D5B19}"/>
    <cellStyle name="Normal 3 83 3" xfId="31874" xr:uid="{20E18CF9-C107-4333-9112-99605E6C3D7A}"/>
    <cellStyle name="Normal 3 83 3 2" xfId="31875" xr:uid="{A1390757-E25B-4120-9CF4-84C47AE3031D}"/>
    <cellStyle name="Normal 3 83 3 2 2" xfId="31876" xr:uid="{AE1FF130-9D73-42FA-A31E-DD9EBE9C6BCA}"/>
    <cellStyle name="Normal 3 83 3 2 2 2" xfId="31877" xr:uid="{06285F4F-72D6-4B54-9F0B-F6103D774F21}"/>
    <cellStyle name="Normal 3 83 3 2 3" xfId="31878" xr:uid="{9838E600-958C-4CDB-892D-9EEF8B98BA11}"/>
    <cellStyle name="Normal 3 83 3 3" xfId="31879" xr:uid="{FFF443E2-9D54-4C57-8B01-C2F61D59F343}"/>
    <cellStyle name="Normal 3 83 3 3 2" xfId="31880" xr:uid="{9B7866ED-A5B8-4912-9696-32C730E964B2}"/>
    <cellStyle name="Normal 3 83 3 3 2 2" xfId="31881" xr:uid="{B213D0A6-E98B-4414-9D83-FB3197939963}"/>
    <cellStyle name="Normal 3 83 3 3 3" xfId="31882" xr:uid="{9125CC62-6CA4-4FD1-A0CF-92705A1E6DB4}"/>
    <cellStyle name="Normal 3 83 3 4" xfId="31883" xr:uid="{D20F86C8-4182-46C3-8269-7A19961C672D}"/>
    <cellStyle name="Normal 3 83 3 4 2" xfId="31884" xr:uid="{603113A3-43A4-4741-A22C-41469433948E}"/>
    <cellStyle name="Normal 3 83 3 5" xfId="31885" xr:uid="{4A1F3562-F7F1-4EAD-8250-E7E45CD26DEA}"/>
    <cellStyle name="Normal 3 83 4" xfId="31886" xr:uid="{30394A50-D22A-4F04-B0E6-F46595A98D36}"/>
    <cellStyle name="Normal 3 83 4 2" xfId="31887" xr:uid="{1FADD97E-F2DA-4121-9D52-0E847A5C6B61}"/>
    <cellStyle name="Normal 3 83 4 2 2" xfId="31888" xr:uid="{B55A1ABA-8382-4E2A-9832-591DB945EE35}"/>
    <cellStyle name="Normal 3 83 4 2 2 2" xfId="31889" xr:uid="{D61CFB31-AB11-4E10-BBD8-4D7A566B9511}"/>
    <cellStyle name="Normal 3 83 4 2 3" xfId="31890" xr:uid="{B73CD017-A747-41BE-94A6-DB1F531450D4}"/>
    <cellStyle name="Normal 3 83 4 3" xfId="31891" xr:uid="{B7EEF353-3C00-4FC1-8388-A6A0DE61DBFB}"/>
    <cellStyle name="Normal 3 83 4 3 2" xfId="31892" xr:uid="{41A2CA71-7156-4953-B077-D56E38465A76}"/>
    <cellStyle name="Normal 3 83 4 3 2 2" xfId="31893" xr:uid="{034ECCC1-AF74-4AEA-B6EA-BB7C1613E19C}"/>
    <cellStyle name="Normal 3 83 4 3 3" xfId="31894" xr:uid="{9FA0A532-5E5A-4073-80D9-B9A291715379}"/>
    <cellStyle name="Normal 3 83 4 4" xfId="31895" xr:uid="{B25EE1E5-500F-434E-A8D3-89D26C6C7AAC}"/>
    <cellStyle name="Normal 3 83 4 4 2" xfId="31896" xr:uid="{7022D54C-10C0-427B-B8F0-DA7B4F9ABD8E}"/>
    <cellStyle name="Normal 3 83 4 5" xfId="31897" xr:uid="{B50A3D52-86C9-4A98-8A26-5EE44411ADF2}"/>
    <cellStyle name="Normal 3 83 5" xfId="31898" xr:uid="{887F3DFD-BCDD-42CD-A831-1726475754DD}"/>
    <cellStyle name="Normal 3 83 5 2" xfId="31899" xr:uid="{FCD494F4-ADB2-4B6D-890B-02EE297E6162}"/>
    <cellStyle name="Normal 3 83 5 2 2" xfId="31900" xr:uid="{91584CD1-E873-435A-B163-0CD19AC04F8E}"/>
    <cellStyle name="Normal 3 83 5 2 2 2" xfId="31901" xr:uid="{B39B347D-EBB1-4D15-8E5D-1784F727ABA8}"/>
    <cellStyle name="Normal 3 83 5 2 3" xfId="31902" xr:uid="{699D921B-BA8D-4CE8-9F76-73F25C7284CA}"/>
    <cellStyle name="Normal 3 83 5 3" xfId="31903" xr:uid="{B0FA22A8-6BC9-4987-ACC3-D687CEA9F68A}"/>
    <cellStyle name="Normal 3 83 5 3 2" xfId="31904" xr:uid="{2EF90ACB-BAC8-423F-8134-CFA6787CC447}"/>
    <cellStyle name="Normal 3 83 5 3 2 2" xfId="31905" xr:uid="{DABC0EB1-B99A-4C07-9861-250CA6CD9F65}"/>
    <cellStyle name="Normal 3 83 5 3 3" xfId="31906" xr:uid="{D5E9A8FE-A898-4C21-8EFA-C6E3295DB027}"/>
    <cellStyle name="Normal 3 83 5 4" xfId="31907" xr:uid="{167A240D-71FB-41B6-AB77-B8722911F006}"/>
    <cellStyle name="Normal 3 83 5 4 2" xfId="31908" xr:uid="{606CB571-53D4-487D-9F85-EA3E7A12BB10}"/>
    <cellStyle name="Normal 3 83 5 5" xfId="31909" xr:uid="{4ABBDBF4-AE4D-48DC-B926-68FA4E68345B}"/>
    <cellStyle name="Normal 3 83 6" xfId="31910" xr:uid="{AE831A20-AB60-4DC6-9F2F-B6101E509BC3}"/>
    <cellStyle name="Normal 3 83 6 2" xfId="31911" xr:uid="{B3A88CB9-2113-4E75-867B-DB084A740E31}"/>
    <cellStyle name="Normal 3 83 6 2 2" xfId="31912" xr:uid="{B7E75C89-31BA-4F83-8FC3-18CBF10236D0}"/>
    <cellStyle name="Normal 3 83 6 3" xfId="31913" xr:uid="{D08FC5D6-5FC5-40D1-8E84-B8C800DE82CB}"/>
    <cellStyle name="Normal 3 83 7" xfId="31914" xr:uid="{E7A8D06A-2BE7-433B-BD2E-CED73609EA32}"/>
    <cellStyle name="Normal 3 83 7 2" xfId="31915" xr:uid="{0D7B4926-75B8-4B97-A072-3C378CDC2F62}"/>
    <cellStyle name="Normal 3 83 7 2 2" xfId="31916" xr:uid="{AC67C619-7EF6-434D-921D-95164378F09D}"/>
    <cellStyle name="Normal 3 83 7 3" xfId="31917" xr:uid="{2712E4AA-F315-4F83-8A83-A37DC0C96DEE}"/>
    <cellStyle name="Normal 3 83 8" xfId="31918" xr:uid="{282BE170-21F7-40D8-8B94-346BA9D56AFC}"/>
    <cellStyle name="Normal 3 83 8 2" xfId="31919" xr:uid="{1B1A69DE-3752-452B-B31B-D3990741F5EA}"/>
    <cellStyle name="Normal 3 83 9" xfId="31920" xr:uid="{C825CAA8-24D0-401D-8727-E90EF252B8C5}"/>
    <cellStyle name="Normal 3 83_05DS" xfId="31921" xr:uid="{D4394510-B867-4795-8805-107A7576E8BE}"/>
    <cellStyle name="Normal 3 84" xfId="31922" xr:uid="{E45A7253-ACC7-4BBE-84D3-A5E5B12F66CF}"/>
    <cellStyle name="Normal 3 84 2" xfId="31923" xr:uid="{F16413F3-D17F-4969-85F3-768D7BB11413}"/>
    <cellStyle name="Normal 3 84 2 2" xfId="31924" xr:uid="{E48FECC9-7D37-4005-9E6D-784BB28E2066}"/>
    <cellStyle name="Normal 3 84 2 2 2" xfId="31925" xr:uid="{6A587391-33A7-4828-A5C4-972277079555}"/>
    <cellStyle name="Normal 3 84 2 2 2 2" xfId="31926" xr:uid="{260A20AB-1E85-48E2-A636-9F9513C6359B}"/>
    <cellStyle name="Normal 3 84 2 2 2 2 2" xfId="31927" xr:uid="{714A88FC-D745-45EA-BE81-2C8701ED0DF2}"/>
    <cellStyle name="Normal 3 84 2 2 2 3" xfId="31928" xr:uid="{8EE812AF-1F8D-4A71-8D8D-7D49734FA83E}"/>
    <cellStyle name="Normal 3 84 2 2 3" xfId="31929" xr:uid="{927B82D1-91FE-4894-9490-D23C24ACDA80}"/>
    <cellStyle name="Normal 3 84 2 2 3 2" xfId="31930" xr:uid="{25A1ECD1-F216-48ED-AA24-CAB2938F875F}"/>
    <cellStyle name="Normal 3 84 2 2 3 2 2" xfId="31931" xr:uid="{A56F1E6B-DA95-41E6-AA7D-420C42A0B5DE}"/>
    <cellStyle name="Normal 3 84 2 2 3 3" xfId="31932" xr:uid="{4BF20646-1E31-483F-B363-E2642B331A9B}"/>
    <cellStyle name="Normal 3 84 2 2 4" xfId="31933" xr:uid="{CCF2C29E-FF06-4ECD-ABF9-18837A97A10A}"/>
    <cellStyle name="Normal 3 84 2 2 4 2" xfId="31934" xr:uid="{91186759-BB16-4A9B-86FB-8A9ED72D8A07}"/>
    <cellStyle name="Normal 3 84 2 2 5" xfId="31935" xr:uid="{8AB2FB1F-1AA2-4E11-9DC8-D024BE39312C}"/>
    <cellStyle name="Normal 3 84 2 3" xfId="31936" xr:uid="{344DDD86-E36D-4369-B1D3-D30120C9A12C}"/>
    <cellStyle name="Normal 3 84 2 3 2" xfId="31937" xr:uid="{8D4723A7-7758-4AB8-ADBC-46E77468988B}"/>
    <cellStyle name="Normal 3 84 2 3 2 2" xfId="31938" xr:uid="{F0EE3F1D-4664-4604-956D-10D2FDDA6DD2}"/>
    <cellStyle name="Normal 3 84 2 3 2 2 2" xfId="31939" xr:uid="{5DD5153D-F44E-4262-A947-0AAB6BF43296}"/>
    <cellStyle name="Normal 3 84 2 3 2 3" xfId="31940" xr:uid="{93EB49AB-5CFD-4658-8AE7-3EC896B3237D}"/>
    <cellStyle name="Normal 3 84 2 3 3" xfId="31941" xr:uid="{3A1FD3B6-14A1-490E-99B8-39F458EE15DC}"/>
    <cellStyle name="Normal 3 84 2 3 3 2" xfId="31942" xr:uid="{E58F6D9A-DC60-40DB-BD2E-49526698F4EA}"/>
    <cellStyle name="Normal 3 84 2 3 3 2 2" xfId="31943" xr:uid="{A6F84250-105E-41D9-8BA3-EAF709721E20}"/>
    <cellStyle name="Normal 3 84 2 3 3 3" xfId="31944" xr:uid="{5CA663FA-7D84-4399-9F1D-5895C907229E}"/>
    <cellStyle name="Normal 3 84 2 3 4" xfId="31945" xr:uid="{7BE21023-F59E-492F-981E-6675630774D7}"/>
    <cellStyle name="Normal 3 84 2 3 4 2" xfId="31946" xr:uid="{EA4A55FD-C1F8-4EED-8314-CCA05E3D01A6}"/>
    <cellStyle name="Normal 3 84 2 3 5" xfId="31947" xr:uid="{9EC6B4BA-FCFA-4FEA-B196-E7A84B4788B0}"/>
    <cellStyle name="Normal 3 84 2 4" xfId="31948" xr:uid="{38C8C118-1456-4AC9-A0D5-2114162E17EC}"/>
    <cellStyle name="Normal 3 84 2 4 2" xfId="31949" xr:uid="{64949D53-FDEF-43E2-BA35-9334E95713F9}"/>
    <cellStyle name="Normal 3 84 2 4 2 2" xfId="31950" xr:uid="{F0BEE317-D917-4D0C-836D-DA9142445D54}"/>
    <cellStyle name="Normal 3 84 2 4 2 2 2" xfId="31951" xr:uid="{24578616-5360-4415-A996-F4C42EF2793E}"/>
    <cellStyle name="Normal 3 84 2 4 2 3" xfId="31952" xr:uid="{D20750D0-9A0C-4406-ABC5-9C671734CA0E}"/>
    <cellStyle name="Normal 3 84 2 4 3" xfId="31953" xr:uid="{9F8B5373-114F-49DA-A499-B5AE3A2E4398}"/>
    <cellStyle name="Normal 3 84 2 4 3 2" xfId="31954" xr:uid="{A3B21183-5F68-4941-A8A6-8AC9DA1116C8}"/>
    <cellStyle name="Normal 3 84 2 4 3 2 2" xfId="31955" xr:uid="{07FC1D0E-71BC-4ABA-AC3C-55C36FB5EED7}"/>
    <cellStyle name="Normal 3 84 2 4 3 3" xfId="31956" xr:uid="{3FF3FE38-EC1A-40C6-AD7F-4AC9A84AFBD4}"/>
    <cellStyle name="Normal 3 84 2 4 4" xfId="31957" xr:uid="{F9E8F42C-2E47-4234-AC32-79353F46A67F}"/>
    <cellStyle name="Normal 3 84 2 4 4 2" xfId="31958" xr:uid="{FBA86E03-D628-472E-B8F9-8CF7754ADA00}"/>
    <cellStyle name="Normal 3 84 2 4 5" xfId="31959" xr:uid="{8D43B4B2-449C-4B4A-8556-05660F2ACE70}"/>
    <cellStyle name="Normal 3 84 2 5" xfId="31960" xr:uid="{B6DD80CB-4EB2-46CD-95C3-017CD30D190A}"/>
    <cellStyle name="Normal 3 84 2 5 2" xfId="31961" xr:uid="{976D9E27-6845-42CE-B9F6-6D214CB8F54C}"/>
    <cellStyle name="Normal 3 84 2 5 2 2" xfId="31962" xr:uid="{6B917E3D-DC4F-4517-BB77-8218237BEFDA}"/>
    <cellStyle name="Normal 3 84 2 5 3" xfId="31963" xr:uid="{193DC79C-A30E-4584-8F63-E4194B21CC3A}"/>
    <cellStyle name="Normal 3 84 2 6" xfId="31964" xr:uid="{5BEF69EA-BE48-42B2-8A2E-A75FB46434DC}"/>
    <cellStyle name="Normal 3 84 2 6 2" xfId="31965" xr:uid="{ED84B19D-C0CF-46E9-96BA-0CC8701576F6}"/>
    <cellStyle name="Normal 3 84 2 6 2 2" xfId="31966" xr:uid="{3499DAD2-96F8-412E-9A0D-9DEE30AA49BD}"/>
    <cellStyle name="Normal 3 84 2 6 3" xfId="31967" xr:uid="{6CC797D4-4FD1-478C-997F-6ABED37F3C02}"/>
    <cellStyle name="Normal 3 84 2 7" xfId="31968" xr:uid="{ABB10E2F-5AA6-4332-8B50-AC7113CDB59A}"/>
    <cellStyle name="Normal 3 84 2 7 2" xfId="31969" xr:uid="{C83227CA-868F-4D5A-8D30-BA65F9180DAB}"/>
    <cellStyle name="Normal 3 84 2 8" xfId="31970" xr:uid="{DA453909-6315-47A4-A697-8B5BC6737C16}"/>
    <cellStyle name="Normal 3 84 2_15NS" xfId="31971" xr:uid="{08AE0242-5A7D-4E0B-BBC0-AFD9C800D9E4}"/>
    <cellStyle name="Normal 3 84 3" xfId="31972" xr:uid="{8D2BE78F-8E8F-4F47-9569-713DA59A0659}"/>
    <cellStyle name="Normal 3 84 3 2" xfId="31973" xr:uid="{EBA561C6-D521-4CBD-8C88-ED327ACC010D}"/>
    <cellStyle name="Normal 3 84 3 2 2" xfId="31974" xr:uid="{D681DD7B-4A23-45BC-B5E2-6210F67B3623}"/>
    <cellStyle name="Normal 3 84 3 2 2 2" xfId="31975" xr:uid="{C8FC49D9-F874-47A8-98DF-66CA6EEE09EF}"/>
    <cellStyle name="Normal 3 84 3 2 3" xfId="31976" xr:uid="{B2D3F711-F069-47C7-BFDE-B978FC86D138}"/>
    <cellStyle name="Normal 3 84 3 3" xfId="31977" xr:uid="{990AD410-B095-4D0F-B5DC-757DD6A2C2B5}"/>
    <cellStyle name="Normal 3 84 3 3 2" xfId="31978" xr:uid="{BD83626A-FE1A-43AB-A365-1452483A3D5F}"/>
    <cellStyle name="Normal 3 84 3 3 2 2" xfId="31979" xr:uid="{41986DCB-39F0-4DA1-9434-9B516D6E811A}"/>
    <cellStyle name="Normal 3 84 3 3 3" xfId="31980" xr:uid="{12CC9605-10A3-4C37-87C0-F5D0AAF0A9A0}"/>
    <cellStyle name="Normal 3 84 3 4" xfId="31981" xr:uid="{FA91A87E-93B5-4536-9801-033D68A2F778}"/>
    <cellStyle name="Normal 3 84 3 4 2" xfId="31982" xr:uid="{0D0510BA-C5AA-439C-B42E-3DA649E5CD29}"/>
    <cellStyle name="Normal 3 84 3 5" xfId="31983" xr:uid="{AA4CD3D2-5655-4820-B49F-A2FDA83496FE}"/>
    <cellStyle name="Normal 3 84 4" xfId="31984" xr:uid="{50B57C0A-FD92-4301-92CE-BE04952394AC}"/>
    <cellStyle name="Normal 3 84 4 2" xfId="31985" xr:uid="{059ADE37-576C-4534-AC32-689109CB294B}"/>
    <cellStyle name="Normal 3 84 4 2 2" xfId="31986" xr:uid="{4CDA0C14-0742-45C4-841A-A8A35EE7D465}"/>
    <cellStyle name="Normal 3 84 4 2 2 2" xfId="31987" xr:uid="{201B892C-853A-454E-B3C6-5A8425F55754}"/>
    <cellStyle name="Normal 3 84 4 2 3" xfId="31988" xr:uid="{570B3C40-38B7-4748-A3C0-656324FFD9CC}"/>
    <cellStyle name="Normal 3 84 4 3" xfId="31989" xr:uid="{BEBE19E8-E5F2-4927-932D-2F2BCE075C8C}"/>
    <cellStyle name="Normal 3 84 4 3 2" xfId="31990" xr:uid="{AD2A94EB-A2B8-48AB-9B5E-ACE9172433C0}"/>
    <cellStyle name="Normal 3 84 4 3 2 2" xfId="31991" xr:uid="{DA3B14D0-C9E3-4753-9B85-4C911853C0EA}"/>
    <cellStyle name="Normal 3 84 4 3 3" xfId="31992" xr:uid="{CC63E7F7-5975-4423-B5A6-9A0813DDB8C0}"/>
    <cellStyle name="Normal 3 84 4 4" xfId="31993" xr:uid="{785753BD-335C-4473-A9F5-280BD3F7E84C}"/>
    <cellStyle name="Normal 3 84 4 4 2" xfId="31994" xr:uid="{8D01D76C-F21D-4C88-B82F-9202D26F3279}"/>
    <cellStyle name="Normal 3 84 4 5" xfId="31995" xr:uid="{2580D568-8CE7-4EFE-ABED-8E8C0C28195B}"/>
    <cellStyle name="Normal 3 84 5" xfId="31996" xr:uid="{44DD6AF8-E71E-4D05-AA45-D706EF8918D3}"/>
    <cellStyle name="Normal 3 84 5 2" xfId="31997" xr:uid="{32BCB5DB-4736-43FC-8E28-FA8336051E1C}"/>
    <cellStyle name="Normal 3 84 5 2 2" xfId="31998" xr:uid="{F7683373-AFC4-47F0-BF5B-C30F6541FFAF}"/>
    <cellStyle name="Normal 3 84 5 2 2 2" xfId="31999" xr:uid="{41554D39-3BD2-48D4-B221-0CA57CDCB2A1}"/>
    <cellStyle name="Normal 3 84 5 2 3" xfId="32000" xr:uid="{459BFA39-A168-45EA-9E6F-95F3956EE98B}"/>
    <cellStyle name="Normal 3 84 5 3" xfId="32001" xr:uid="{5D9585B8-238B-4021-8724-E94F5825D367}"/>
    <cellStyle name="Normal 3 84 5 3 2" xfId="32002" xr:uid="{009B3D42-BDEC-4879-9E1A-B22709DFE6CE}"/>
    <cellStyle name="Normal 3 84 5 3 2 2" xfId="32003" xr:uid="{B17CD2C1-964D-4FA9-BC95-4E960702A618}"/>
    <cellStyle name="Normal 3 84 5 3 3" xfId="32004" xr:uid="{9239D32C-667D-478F-9581-ED94949A2E74}"/>
    <cellStyle name="Normal 3 84 5 4" xfId="32005" xr:uid="{BC48221C-697D-4694-979F-794138F761FB}"/>
    <cellStyle name="Normal 3 84 5 4 2" xfId="32006" xr:uid="{5D0CF290-5F8F-4807-B99C-67136042495B}"/>
    <cellStyle name="Normal 3 84 5 5" xfId="32007" xr:uid="{2475D0E8-6EF5-413D-9EDC-27C285B2926B}"/>
    <cellStyle name="Normal 3 84 6" xfId="32008" xr:uid="{589FBBA7-B48E-4D49-8D98-A8D44B84FC2B}"/>
    <cellStyle name="Normal 3 84 6 2" xfId="32009" xr:uid="{96DA2A3D-A17D-4B79-A82E-17EB188EDF4B}"/>
    <cellStyle name="Normal 3 84 6 2 2" xfId="32010" xr:uid="{0B1489B0-FD7C-4D91-9574-37A8E9F6091F}"/>
    <cellStyle name="Normal 3 84 6 3" xfId="32011" xr:uid="{210BC50C-4E5D-4CA4-8004-4C565EEA7760}"/>
    <cellStyle name="Normal 3 84 7" xfId="32012" xr:uid="{99321B3F-7A65-4FD5-B0AB-7F19E861EE1B}"/>
    <cellStyle name="Normal 3 84 7 2" xfId="32013" xr:uid="{4839123F-6D0A-4CE5-A74C-01AB1D281E67}"/>
    <cellStyle name="Normal 3 84 7 2 2" xfId="32014" xr:uid="{303D626B-8039-4651-A634-CDFB503D7140}"/>
    <cellStyle name="Normal 3 84 7 3" xfId="32015" xr:uid="{E2020E40-4236-49E8-8CA6-7A735660A909}"/>
    <cellStyle name="Normal 3 84 8" xfId="32016" xr:uid="{E3F43C40-2D0B-49D1-826A-3534FEF16D44}"/>
    <cellStyle name="Normal 3 84 8 2" xfId="32017" xr:uid="{E17EBA29-0E1F-481C-B65B-34E99E25BF83}"/>
    <cellStyle name="Normal 3 84 9" xfId="32018" xr:uid="{B32E5C34-1F8B-4673-8F91-EEB1C86E9A40}"/>
    <cellStyle name="Normal 3 84_05DS" xfId="32019" xr:uid="{BBB7D2C5-EA52-4E73-859E-29670FFA40F8}"/>
    <cellStyle name="Normal 3 85" xfId="32020" xr:uid="{27390A98-3A37-4785-83CE-B61826328AB9}"/>
    <cellStyle name="Normal 3 85 2" xfId="32021" xr:uid="{B9F9250D-4022-4FC2-B7AB-F37DC5B99B56}"/>
    <cellStyle name="Normal 3 85 2 2" xfId="32022" xr:uid="{88BE6FF3-6D4E-4150-B279-3E554487C85B}"/>
    <cellStyle name="Normal 3 85 2 2 2" xfId="32023" xr:uid="{53D7F7DE-81A3-4234-AE87-AFEE8BD1B1C2}"/>
    <cellStyle name="Normal 3 85 2 2 2 2" xfId="32024" xr:uid="{33E9A053-C7B3-4C1F-97EB-6D8FF7298313}"/>
    <cellStyle name="Normal 3 85 2 2 2 2 2" xfId="32025" xr:uid="{C9CB536D-C60F-4ABC-BD48-59B24AD6D194}"/>
    <cellStyle name="Normal 3 85 2 2 2 3" xfId="32026" xr:uid="{2959198A-26CD-4771-8E16-C79E1EB71A4E}"/>
    <cellStyle name="Normal 3 85 2 2 3" xfId="32027" xr:uid="{DFBADC31-2312-41E7-AE68-E93318198A15}"/>
    <cellStyle name="Normal 3 85 2 2 3 2" xfId="32028" xr:uid="{BBEC501E-D1DF-4D6F-9E66-94CC35BF8F10}"/>
    <cellStyle name="Normal 3 85 2 2 3 2 2" xfId="32029" xr:uid="{6B739E54-0121-40D3-965D-5D23166289E4}"/>
    <cellStyle name="Normal 3 85 2 2 3 3" xfId="32030" xr:uid="{FE9E084F-1822-490B-951C-6759CA96DD06}"/>
    <cellStyle name="Normal 3 85 2 2 4" xfId="32031" xr:uid="{B19CBBAC-EB3F-4FBA-84F6-0FD013D18E45}"/>
    <cellStyle name="Normal 3 85 2 2 4 2" xfId="32032" xr:uid="{56942D3B-E94B-431C-9905-00BD236EF572}"/>
    <cellStyle name="Normal 3 85 2 2 5" xfId="32033" xr:uid="{D8D56416-C96E-43DB-8E43-D0A6EEFF5F3C}"/>
    <cellStyle name="Normal 3 85 2 3" xfId="32034" xr:uid="{F2E6B5F1-65BE-4E9A-9407-32C4497A965A}"/>
    <cellStyle name="Normal 3 85 2 3 2" xfId="32035" xr:uid="{24D2C8EE-9BD8-45C5-82EE-FA46C2C2E04B}"/>
    <cellStyle name="Normal 3 85 2 3 2 2" xfId="32036" xr:uid="{BA5407BF-8704-4B36-B685-7AD8E3451797}"/>
    <cellStyle name="Normal 3 85 2 3 2 2 2" xfId="32037" xr:uid="{04D97317-1FCD-4EC9-93EF-F6B8946F213C}"/>
    <cellStyle name="Normal 3 85 2 3 2 3" xfId="32038" xr:uid="{04106014-D84C-406E-BA6D-87A1E0372E67}"/>
    <cellStyle name="Normal 3 85 2 3 3" xfId="32039" xr:uid="{806AE407-9486-4F52-9BC9-916D13D08E8A}"/>
    <cellStyle name="Normal 3 85 2 3 3 2" xfId="32040" xr:uid="{58363CC8-EB9F-436A-9F1F-1489BC7890D5}"/>
    <cellStyle name="Normal 3 85 2 3 3 2 2" xfId="32041" xr:uid="{215364C9-D66E-4806-AAB7-519D62817038}"/>
    <cellStyle name="Normal 3 85 2 3 3 3" xfId="32042" xr:uid="{30923D86-ECFC-41F1-870E-1EC0AB0B663A}"/>
    <cellStyle name="Normal 3 85 2 3 4" xfId="32043" xr:uid="{6C5B3285-4909-4897-98D8-4F506B9654E9}"/>
    <cellStyle name="Normal 3 85 2 3 4 2" xfId="32044" xr:uid="{AD75DF9A-E7D0-4B14-B8FE-306A7F408C5D}"/>
    <cellStyle name="Normal 3 85 2 3 5" xfId="32045" xr:uid="{9D55C19D-BA82-46BD-ADA9-28A545677758}"/>
    <cellStyle name="Normal 3 85 2 4" xfId="32046" xr:uid="{BFB20B90-3040-40E3-B83F-9F235072778B}"/>
    <cellStyle name="Normal 3 85 2 4 2" xfId="32047" xr:uid="{11060C8F-B284-4F9F-91E8-5B472A30D02A}"/>
    <cellStyle name="Normal 3 85 2 4 2 2" xfId="32048" xr:uid="{07008D4F-61FB-4F4E-8348-FCC7C4BBBD60}"/>
    <cellStyle name="Normal 3 85 2 4 2 2 2" xfId="32049" xr:uid="{0AFDD59E-9171-4B14-AFD0-32C86850B094}"/>
    <cellStyle name="Normal 3 85 2 4 2 3" xfId="32050" xr:uid="{C0F1BEB7-FE38-4E0F-83C2-B88FF486C2F4}"/>
    <cellStyle name="Normal 3 85 2 4 3" xfId="32051" xr:uid="{72DB3BA2-C5CF-4305-95D1-BD0CC17E25BE}"/>
    <cellStyle name="Normal 3 85 2 4 3 2" xfId="32052" xr:uid="{02ACE960-B1BD-492B-A866-702E79225C0E}"/>
    <cellStyle name="Normal 3 85 2 4 3 2 2" xfId="32053" xr:uid="{C79B99AB-BE69-4927-B160-73891FFBF019}"/>
    <cellStyle name="Normal 3 85 2 4 3 3" xfId="32054" xr:uid="{9A37B31C-5D11-4BFB-98CE-550D01E956B7}"/>
    <cellStyle name="Normal 3 85 2 4 4" xfId="32055" xr:uid="{8BC49FBB-72BE-424E-ACF3-1B31D0578D75}"/>
    <cellStyle name="Normal 3 85 2 4 4 2" xfId="32056" xr:uid="{F9484273-E0F9-40E0-88D7-6DB6708487CD}"/>
    <cellStyle name="Normal 3 85 2 4 5" xfId="32057" xr:uid="{0EA1A8AD-9C57-463D-B41D-23124265A129}"/>
    <cellStyle name="Normal 3 85 2 5" xfId="32058" xr:uid="{8141959D-C33E-4AAF-A4D8-9F93C6294CF4}"/>
    <cellStyle name="Normal 3 85 2 5 2" xfId="32059" xr:uid="{526D680B-7756-4469-AA87-0054D77CE8C5}"/>
    <cellStyle name="Normal 3 85 2 5 2 2" xfId="32060" xr:uid="{3281FB62-2176-4AD3-8DA8-419018B9F68C}"/>
    <cellStyle name="Normal 3 85 2 5 3" xfId="32061" xr:uid="{25B9FA27-0DA1-4D2B-B184-C01A1CC5C7D5}"/>
    <cellStyle name="Normal 3 85 2 6" xfId="32062" xr:uid="{32EC23DF-3965-4994-A4B4-B0F7A57B4945}"/>
    <cellStyle name="Normal 3 85 2 6 2" xfId="32063" xr:uid="{7045902D-07EB-431E-9F6A-540233CF6288}"/>
    <cellStyle name="Normal 3 85 2 6 2 2" xfId="32064" xr:uid="{F3DF9A6E-06F2-45B7-BDD7-5EDD446E17ED}"/>
    <cellStyle name="Normal 3 85 2 6 3" xfId="32065" xr:uid="{77BD63D8-191D-419B-B1BA-CCB8A22A5942}"/>
    <cellStyle name="Normal 3 85 2 7" xfId="32066" xr:uid="{93041318-65F2-4A58-9B95-620A2BBE7C6C}"/>
    <cellStyle name="Normal 3 85 2 7 2" xfId="32067" xr:uid="{DE20E546-97F3-49EE-AFBC-27B3AF72F5AD}"/>
    <cellStyle name="Normal 3 85 2 8" xfId="32068" xr:uid="{F88C132B-F5B2-48C8-8DDE-311860B0F85C}"/>
    <cellStyle name="Normal 3 85 2_15NS" xfId="32069" xr:uid="{20CB036C-C8A3-4F22-9E4D-8AE3C6DA1827}"/>
    <cellStyle name="Normal 3 85 3" xfId="32070" xr:uid="{88109CC9-4539-4DB3-BCB7-984CFA513F76}"/>
    <cellStyle name="Normal 3 85 3 2" xfId="32071" xr:uid="{9341CB14-3113-48A1-A48C-7E5A32BB700D}"/>
    <cellStyle name="Normal 3 85 3 2 2" xfId="32072" xr:uid="{FD5DF63D-CEE0-4978-99CE-DA452DD58F37}"/>
    <cellStyle name="Normal 3 85 3 2 2 2" xfId="32073" xr:uid="{0D030811-D53A-4D1E-B997-6F561EE1FA76}"/>
    <cellStyle name="Normal 3 85 3 2 3" xfId="32074" xr:uid="{E9F10F17-B028-4406-8884-AFDD37545364}"/>
    <cellStyle name="Normal 3 85 3 3" xfId="32075" xr:uid="{7D912931-3827-410F-829D-69EF5F8829B3}"/>
    <cellStyle name="Normal 3 85 3 3 2" xfId="32076" xr:uid="{AA02D323-4B89-4180-8C45-E76C525DE201}"/>
    <cellStyle name="Normal 3 85 3 3 2 2" xfId="32077" xr:uid="{8431BC52-8166-4E72-B5AF-872FEF42F3B9}"/>
    <cellStyle name="Normal 3 85 3 3 3" xfId="32078" xr:uid="{2606BA94-5383-4B85-A96F-B1ED9F700D53}"/>
    <cellStyle name="Normal 3 85 3 4" xfId="32079" xr:uid="{4979B182-8CDC-4399-9A5E-5DE65AE8C096}"/>
    <cellStyle name="Normal 3 85 3 4 2" xfId="32080" xr:uid="{9A856A6D-0060-4693-95C9-F6DF267A420C}"/>
    <cellStyle name="Normal 3 85 3 5" xfId="32081" xr:uid="{032EBA0F-862B-4FFE-9109-D240106BF748}"/>
    <cellStyle name="Normal 3 85 4" xfId="32082" xr:uid="{2E7F779F-0F33-42F3-996E-0D581FAEE21D}"/>
    <cellStyle name="Normal 3 85 4 2" xfId="32083" xr:uid="{6E40F532-0847-4A18-83F4-86BCB6CEB369}"/>
    <cellStyle name="Normal 3 85 4 2 2" xfId="32084" xr:uid="{8BEE11EC-D9A8-420A-9EFA-DA6BF7B3A5CE}"/>
    <cellStyle name="Normal 3 85 4 2 2 2" xfId="32085" xr:uid="{F836A7AE-B397-4F5D-A5DD-DA703B9C43D7}"/>
    <cellStyle name="Normal 3 85 4 2 3" xfId="32086" xr:uid="{7B71F949-F2C1-4483-B9B1-C33B51EF5CF5}"/>
    <cellStyle name="Normal 3 85 4 3" xfId="32087" xr:uid="{0DED5873-9096-4933-8579-FE89A0F642FD}"/>
    <cellStyle name="Normal 3 85 4 3 2" xfId="32088" xr:uid="{840BEDBA-D0BC-4A39-A00B-13B1F1FE7506}"/>
    <cellStyle name="Normal 3 85 4 3 2 2" xfId="32089" xr:uid="{6B400DC0-84B6-4F26-A7B3-7EE01010D09A}"/>
    <cellStyle name="Normal 3 85 4 3 3" xfId="32090" xr:uid="{4D879E46-B2A4-4357-835E-E6085F70C85E}"/>
    <cellStyle name="Normal 3 85 4 4" xfId="32091" xr:uid="{F72B83B9-60A7-433A-AB9D-F4B800DED1C4}"/>
    <cellStyle name="Normal 3 85 4 4 2" xfId="32092" xr:uid="{E27261AB-153E-4150-953B-8187A3411B1C}"/>
    <cellStyle name="Normal 3 85 4 5" xfId="32093" xr:uid="{1F787272-3686-40FE-AD6B-104CC14FFE22}"/>
    <cellStyle name="Normal 3 85 5" xfId="32094" xr:uid="{5564A7AA-347E-4A97-99B7-C5B619357072}"/>
    <cellStyle name="Normal 3 85 5 2" xfId="32095" xr:uid="{9EC0BE70-BA6E-46F9-BF8F-8378C8E5EBD6}"/>
    <cellStyle name="Normal 3 85 5 2 2" xfId="32096" xr:uid="{D180EA4B-91BA-4078-90C7-3661AD6082A7}"/>
    <cellStyle name="Normal 3 85 5 2 2 2" xfId="32097" xr:uid="{25DB32AF-3AD7-4433-B8F1-130C050E6F39}"/>
    <cellStyle name="Normal 3 85 5 2 3" xfId="32098" xr:uid="{47B2ABD3-B2E7-4720-B162-2992C26A0240}"/>
    <cellStyle name="Normal 3 85 5 3" xfId="32099" xr:uid="{AE02FE93-E035-498A-AB80-CB0C8D52EC9D}"/>
    <cellStyle name="Normal 3 85 5 3 2" xfId="32100" xr:uid="{6413AB66-3EE8-45F1-AF70-21B855089491}"/>
    <cellStyle name="Normal 3 85 5 3 2 2" xfId="32101" xr:uid="{207022E4-0AAB-4F9B-BFB8-D032F1F7CF24}"/>
    <cellStyle name="Normal 3 85 5 3 3" xfId="32102" xr:uid="{7E9A65B1-00A4-47C9-8400-EDA643A4CA02}"/>
    <cellStyle name="Normal 3 85 5 4" xfId="32103" xr:uid="{8BC1B28E-9818-4713-971F-4E428CC8553B}"/>
    <cellStyle name="Normal 3 85 5 4 2" xfId="32104" xr:uid="{21AB3FDE-4C07-4ABE-BBCF-DB330FFDB23B}"/>
    <cellStyle name="Normal 3 85 5 5" xfId="32105" xr:uid="{1BE3324A-71FE-4E50-93DF-D3383DA82764}"/>
    <cellStyle name="Normal 3 85 6" xfId="32106" xr:uid="{F8D0EEF7-A812-4E59-860F-54492D584633}"/>
    <cellStyle name="Normal 3 85 6 2" xfId="32107" xr:uid="{9E9F5917-3871-4930-ADE1-AC4176182787}"/>
    <cellStyle name="Normal 3 85 6 2 2" xfId="32108" xr:uid="{D88D6EA3-218A-4492-98A6-E5D22412FAA6}"/>
    <cellStyle name="Normal 3 85 6 3" xfId="32109" xr:uid="{D9F8D99E-E98E-4AC0-B521-9BD5694BC0CC}"/>
    <cellStyle name="Normal 3 85 7" xfId="32110" xr:uid="{E2A4438B-9649-453D-89E4-1384814E4F0D}"/>
    <cellStyle name="Normal 3 85 7 2" xfId="32111" xr:uid="{C2A0B316-7D77-421B-A210-A67292319161}"/>
    <cellStyle name="Normal 3 85 7 2 2" xfId="32112" xr:uid="{05D9F157-9227-47F5-BC7F-D367FEB1FF85}"/>
    <cellStyle name="Normal 3 85 7 3" xfId="32113" xr:uid="{EC870C70-2008-4586-944B-CE0D73324AF7}"/>
    <cellStyle name="Normal 3 85 8" xfId="32114" xr:uid="{80F0C58E-3909-4531-B0CC-D419A37A2A42}"/>
    <cellStyle name="Normal 3 85 8 2" xfId="32115" xr:uid="{4D42441E-A99D-4309-BA64-1EC65B505C8F}"/>
    <cellStyle name="Normal 3 85 9" xfId="32116" xr:uid="{D0D8EE41-7717-4F07-87CE-F5E169D5B5CE}"/>
    <cellStyle name="Normal 3 85_05DS" xfId="32117" xr:uid="{5CEBCACE-2EF5-4A1D-8D83-BB81C85D6591}"/>
    <cellStyle name="Normal 3 86" xfId="32118" xr:uid="{57239BB3-5317-4606-B5BF-D384AA44979B}"/>
    <cellStyle name="Normal 3 86 2" xfId="32119" xr:uid="{0A5E87E1-1349-4041-A3D5-6B30DAF68F95}"/>
    <cellStyle name="Normal 3 86 2 2" xfId="32120" xr:uid="{9DD21E38-6B1B-4264-BF16-72BFE20BEF65}"/>
    <cellStyle name="Normal 3 86 2 2 2" xfId="32121" xr:uid="{D5006AFB-D029-4A30-B181-417908A4F521}"/>
    <cellStyle name="Normal 3 86 2 2 2 2" xfId="32122" xr:uid="{A0EEEDCF-1F33-4B00-84AA-2E59658BE5A9}"/>
    <cellStyle name="Normal 3 86 2 2 2 2 2" xfId="32123" xr:uid="{7274F35A-8ADF-4817-82EC-BD29B6234F7B}"/>
    <cellStyle name="Normal 3 86 2 2 2 3" xfId="32124" xr:uid="{E9A7ABE2-9A88-40F2-96D7-9129ECD71681}"/>
    <cellStyle name="Normal 3 86 2 2 3" xfId="32125" xr:uid="{954E3AA8-8084-4408-9FEA-090FC9B74B4D}"/>
    <cellStyle name="Normal 3 86 2 2 3 2" xfId="32126" xr:uid="{9EAF117A-0E1D-4FB4-8A4F-4CF2832BDBDA}"/>
    <cellStyle name="Normal 3 86 2 2 3 2 2" xfId="32127" xr:uid="{117A9B79-56A5-4BF0-9063-08FB8369EDF4}"/>
    <cellStyle name="Normal 3 86 2 2 3 3" xfId="32128" xr:uid="{6D4995C4-261F-4293-B4A3-5C10C595A37E}"/>
    <cellStyle name="Normal 3 86 2 2 4" xfId="32129" xr:uid="{79653F1C-7AF8-48FB-A677-D8671194FD7D}"/>
    <cellStyle name="Normal 3 86 2 2 4 2" xfId="32130" xr:uid="{3B893D09-9EED-45F4-9CEE-391313E7DA86}"/>
    <cellStyle name="Normal 3 86 2 2 5" xfId="32131" xr:uid="{FA867F06-68C1-42E4-AE5B-5DA28BE46C7E}"/>
    <cellStyle name="Normal 3 86 2 3" xfId="32132" xr:uid="{D46E39E2-34D5-48EA-85F3-503EE410B7D2}"/>
    <cellStyle name="Normal 3 86 2 3 2" xfId="32133" xr:uid="{E023B549-297C-4BDC-8B70-9EBDF194E789}"/>
    <cellStyle name="Normal 3 86 2 3 2 2" xfId="32134" xr:uid="{0CEA23B9-1581-4E34-861D-76CCB1FDDFE2}"/>
    <cellStyle name="Normal 3 86 2 3 2 2 2" xfId="32135" xr:uid="{CBDEE6A5-752B-41A7-8B5B-43FA87D4EA75}"/>
    <cellStyle name="Normal 3 86 2 3 2 3" xfId="32136" xr:uid="{E406CB31-32E6-43CC-838D-E45597E39A29}"/>
    <cellStyle name="Normal 3 86 2 3 3" xfId="32137" xr:uid="{9067026A-6D76-48DB-AB19-A5FA3EF322AC}"/>
    <cellStyle name="Normal 3 86 2 3 3 2" xfId="32138" xr:uid="{8EAFA3B7-BC61-46EC-BD67-E2FF7F2A5C74}"/>
    <cellStyle name="Normal 3 86 2 3 3 2 2" xfId="32139" xr:uid="{D64BCA89-2A3F-4C10-AA07-A5241DBF3A42}"/>
    <cellStyle name="Normal 3 86 2 3 3 3" xfId="32140" xr:uid="{FF576677-0B2B-4097-A479-24822F5B89BC}"/>
    <cellStyle name="Normal 3 86 2 3 4" xfId="32141" xr:uid="{536BD09C-6694-45F2-8200-8C738D7F2C5D}"/>
    <cellStyle name="Normal 3 86 2 3 4 2" xfId="32142" xr:uid="{16F5A9A8-932C-456D-9995-A9B96FCCDE49}"/>
    <cellStyle name="Normal 3 86 2 3 5" xfId="32143" xr:uid="{F999D0D5-B9B3-47FE-AD4A-5CB829729BCB}"/>
    <cellStyle name="Normal 3 86 2 4" xfId="32144" xr:uid="{D1DD61B3-B6B7-4D3B-90CA-BFC26BCEFE5B}"/>
    <cellStyle name="Normal 3 86 2 4 2" xfId="32145" xr:uid="{48F9934A-8A00-4B85-99A0-8BDD66F956CC}"/>
    <cellStyle name="Normal 3 86 2 4 2 2" xfId="32146" xr:uid="{5B29DD33-66E1-48D7-86A5-854358FC9E13}"/>
    <cellStyle name="Normal 3 86 2 4 2 2 2" xfId="32147" xr:uid="{2264A450-0596-41A2-99EB-431AD2A4A3CB}"/>
    <cellStyle name="Normal 3 86 2 4 2 3" xfId="32148" xr:uid="{95E72F04-69D5-4CFD-BD33-CEBC6EC45F11}"/>
    <cellStyle name="Normal 3 86 2 4 3" xfId="32149" xr:uid="{91DEC07D-18A6-415F-93D4-280B6615AEF2}"/>
    <cellStyle name="Normal 3 86 2 4 3 2" xfId="32150" xr:uid="{056BB4B0-F787-4E08-A635-E0B5AC718790}"/>
    <cellStyle name="Normal 3 86 2 4 3 2 2" xfId="32151" xr:uid="{CF7513F3-6BB9-4C97-942D-8A223964AF47}"/>
    <cellStyle name="Normal 3 86 2 4 3 3" xfId="32152" xr:uid="{079D0E6A-C002-4BFA-95BC-3C91AF47A641}"/>
    <cellStyle name="Normal 3 86 2 4 4" xfId="32153" xr:uid="{39A666CE-AFF5-4DA3-A2CA-368D38158B97}"/>
    <cellStyle name="Normal 3 86 2 4 4 2" xfId="32154" xr:uid="{C95715B3-A298-4DE0-A2E8-6FE39896D755}"/>
    <cellStyle name="Normal 3 86 2 4 5" xfId="32155" xr:uid="{012E11BF-1B96-4C7C-988D-6DEEB8773416}"/>
    <cellStyle name="Normal 3 86 2 5" xfId="32156" xr:uid="{7DB5DCC1-D751-49C6-9EFD-C207C41083DE}"/>
    <cellStyle name="Normal 3 86 2 5 2" xfId="32157" xr:uid="{57EEFE3E-5991-4451-8A86-345087563DB3}"/>
    <cellStyle name="Normal 3 86 2 5 2 2" xfId="32158" xr:uid="{07B17A9A-BCC1-4B56-8D47-C9A0013B82FE}"/>
    <cellStyle name="Normal 3 86 2 5 3" xfId="32159" xr:uid="{8DDD1A9F-4113-4EF2-9608-820545D6F1B8}"/>
    <cellStyle name="Normal 3 86 2 6" xfId="32160" xr:uid="{226BE6F2-79E8-4C4D-A51D-4D82BAD34F47}"/>
    <cellStyle name="Normal 3 86 2 6 2" xfId="32161" xr:uid="{58DFEA34-5EBE-4F45-8A5E-B80CDC07D91E}"/>
    <cellStyle name="Normal 3 86 2 6 2 2" xfId="32162" xr:uid="{64A4BB4D-9691-4B6A-8519-85345AD67B51}"/>
    <cellStyle name="Normal 3 86 2 6 3" xfId="32163" xr:uid="{C1E1257A-33A0-41A7-B184-9C69CDB9276B}"/>
    <cellStyle name="Normal 3 86 2 7" xfId="32164" xr:uid="{47419889-5171-4A13-B81C-949B892329E4}"/>
    <cellStyle name="Normal 3 86 2 7 2" xfId="32165" xr:uid="{CFC7B956-F74E-44D5-A3F9-4D1691027036}"/>
    <cellStyle name="Normal 3 86 2 8" xfId="32166" xr:uid="{AFF193D5-A2DB-4730-B7E9-865EEE02A355}"/>
    <cellStyle name="Normal 3 86 2_15NS" xfId="32167" xr:uid="{BCCD0085-9000-42A4-BC25-7D6A72E1B822}"/>
    <cellStyle name="Normal 3 86 3" xfId="32168" xr:uid="{DC18FDB5-E1AC-4810-95EF-190A593501F6}"/>
    <cellStyle name="Normal 3 86 3 2" xfId="32169" xr:uid="{010DC18F-9E78-43CE-9A02-6107CC7C964F}"/>
    <cellStyle name="Normal 3 86 3 2 2" xfId="32170" xr:uid="{F44606B2-A9C7-49D3-A567-473F909C7053}"/>
    <cellStyle name="Normal 3 86 3 2 2 2" xfId="32171" xr:uid="{31B20391-D680-4CF7-9931-B2D1BE1DC944}"/>
    <cellStyle name="Normal 3 86 3 2 3" xfId="32172" xr:uid="{C0A29F90-2395-46D0-83E2-11BCF75A4C12}"/>
    <cellStyle name="Normal 3 86 3 3" xfId="32173" xr:uid="{7CA1BEDE-F8B4-44F8-9755-6514CEF8505F}"/>
    <cellStyle name="Normal 3 86 3 3 2" xfId="32174" xr:uid="{8B43BBC6-7916-4BFB-9EFB-5599950FC13D}"/>
    <cellStyle name="Normal 3 86 3 3 2 2" xfId="32175" xr:uid="{DA519D4A-D1C2-41AE-B96C-0D419F4439DF}"/>
    <cellStyle name="Normal 3 86 3 3 3" xfId="32176" xr:uid="{738774FB-862D-492C-87F3-665E309A88D1}"/>
    <cellStyle name="Normal 3 86 3 4" xfId="32177" xr:uid="{37A7977D-65AB-4824-9D59-4AB5BFFD510E}"/>
    <cellStyle name="Normal 3 86 3 4 2" xfId="32178" xr:uid="{7404CBF3-009D-40FA-8DC1-A245C7DB8905}"/>
    <cellStyle name="Normal 3 86 3 5" xfId="32179" xr:uid="{B95CA201-75DB-4C3D-8031-B457CBEFB244}"/>
    <cellStyle name="Normal 3 86 4" xfId="32180" xr:uid="{EF2D713A-15E1-4FE1-8B34-D1BE9A49E20B}"/>
    <cellStyle name="Normal 3 86 4 2" xfId="32181" xr:uid="{A78394F0-D9C0-4EBC-8FE3-56D4FAAE9C43}"/>
    <cellStyle name="Normal 3 86 4 2 2" xfId="32182" xr:uid="{5DD39BA3-048F-4A27-94DE-3B378163038B}"/>
    <cellStyle name="Normal 3 86 4 2 2 2" xfId="32183" xr:uid="{80CB0466-626B-4289-9D64-9F46D45E631A}"/>
    <cellStyle name="Normal 3 86 4 2 3" xfId="32184" xr:uid="{2F592702-E61B-4F12-A2F9-837387938A21}"/>
    <cellStyle name="Normal 3 86 4 3" xfId="32185" xr:uid="{441365FD-927C-4517-B57D-0F886A0090B0}"/>
    <cellStyle name="Normal 3 86 4 3 2" xfId="32186" xr:uid="{97260A41-855F-4203-BEF9-1A6624871DC9}"/>
    <cellStyle name="Normal 3 86 4 3 2 2" xfId="32187" xr:uid="{A9873B2F-2F9D-464D-918F-DF6EA2A9376D}"/>
    <cellStyle name="Normal 3 86 4 3 3" xfId="32188" xr:uid="{E51B8ED4-A705-422A-B659-02481632E964}"/>
    <cellStyle name="Normal 3 86 4 4" xfId="32189" xr:uid="{EA501A97-4C9F-4051-AA9B-DD9012FEDF4E}"/>
    <cellStyle name="Normal 3 86 4 4 2" xfId="32190" xr:uid="{10C8E5F8-B07F-4AC0-91E5-E1B6435480E6}"/>
    <cellStyle name="Normal 3 86 4 5" xfId="32191" xr:uid="{0E05BFC2-CF23-47B4-A82D-0076A5D4F47C}"/>
    <cellStyle name="Normal 3 86 5" xfId="32192" xr:uid="{7E95698D-44EE-41B7-B6A6-D5BC11213CAE}"/>
    <cellStyle name="Normal 3 86 5 2" xfId="32193" xr:uid="{CB80100D-AE39-496C-8411-B3206D7D8B9A}"/>
    <cellStyle name="Normal 3 86 5 2 2" xfId="32194" xr:uid="{5264A5B9-A56E-4B91-921F-9FD4688565FE}"/>
    <cellStyle name="Normal 3 86 5 2 2 2" xfId="32195" xr:uid="{DEB6F106-D2DF-4D77-B443-5557111EF81C}"/>
    <cellStyle name="Normal 3 86 5 2 3" xfId="32196" xr:uid="{9E0607D1-BACE-49B1-A8F0-38D70A64B0D9}"/>
    <cellStyle name="Normal 3 86 5 3" xfId="32197" xr:uid="{B34789D0-283C-4B31-ADBC-50CC9623299E}"/>
    <cellStyle name="Normal 3 86 5 3 2" xfId="32198" xr:uid="{A404C849-0C92-40EA-BD28-6212755BFF05}"/>
    <cellStyle name="Normal 3 86 5 3 2 2" xfId="32199" xr:uid="{3510F4C6-BCE2-4F22-A021-393A6C6751D0}"/>
    <cellStyle name="Normal 3 86 5 3 3" xfId="32200" xr:uid="{8C7D8ED4-12AA-414C-8A48-472547069556}"/>
    <cellStyle name="Normal 3 86 5 4" xfId="32201" xr:uid="{DB2FA807-4075-43C7-B8A9-520FF9E903C6}"/>
    <cellStyle name="Normal 3 86 5 4 2" xfId="32202" xr:uid="{CB37A21F-FCF8-4E5A-915E-114E16E198E0}"/>
    <cellStyle name="Normal 3 86 5 5" xfId="32203" xr:uid="{A5035655-5FEB-4EA0-A50E-8E5ED4651887}"/>
    <cellStyle name="Normal 3 86 6" xfId="32204" xr:uid="{251C49D2-91DD-4179-8440-B6A0A6FC7A24}"/>
    <cellStyle name="Normal 3 86 6 2" xfId="32205" xr:uid="{00BA1D42-FC29-41F5-B187-A9D934363979}"/>
    <cellStyle name="Normal 3 86 6 2 2" xfId="32206" xr:uid="{753C463F-39EB-4F68-9689-4F5D2004438C}"/>
    <cellStyle name="Normal 3 86 6 3" xfId="32207" xr:uid="{1105DE7A-E18D-406C-95DD-0B1612C143E0}"/>
    <cellStyle name="Normal 3 86 7" xfId="32208" xr:uid="{66C9534C-BF11-445C-A6C1-811EF77F3ABE}"/>
    <cellStyle name="Normal 3 86 7 2" xfId="32209" xr:uid="{2B7CC7B2-D4E2-4CD3-A108-232900AD79E0}"/>
    <cellStyle name="Normal 3 86 7 2 2" xfId="32210" xr:uid="{D73AB6CF-5975-4825-8BDD-111741D810E1}"/>
    <cellStyle name="Normal 3 86 7 3" xfId="32211" xr:uid="{7E3B67FC-D6A3-4FAE-9E11-2E3F5C9360D9}"/>
    <cellStyle name="Normal 3 86 8" xfId="32212" xr:uid="{1B13555C-C582-4BFB-8532-10B382087B1C}"/>
    <cellStyle name="Normal 3 86 8 2" xfId="32213" xr:uid="{7C31ECF2-0A5C-4616-B662-B53F3FF9E648}"/>
    <cellStyle name="Normal 3 86 9" xfId="32214" xr:uid="{7B599073-8932-4531-8F60-FDEA4B4A54F1}"/>
    <cellStyle name="Normal 3 86_05DS" xfId="32215" xr:uid="{83CA035F-ED6F-4AF7-B72C-FF3512789C13}"/>
    <cellStyle name="Normal 3 87" xfId="32216" xr:uid="{B1D9EFC9-3F02-498D-8126-5D925D6201FF}"/>
    <cellStyle name="Normal 3 87 2" xfId="32217" xr:uid="{68BA4AF1-7AA4-4434-9968-5E46B6C3EF64}"/>
    <cellStyle name="Normal 3 87 2 2" xfId="32218" xr:uid="{D39E4D16-96AC-4FC5-AB48-878D2CAA3680}"/>
    <cellStyle name="Normal 3 87 2 2 2" xfId="32219" xr:uid="{EBC68D96-72C8-4873-BFE3-86377D16F679}"/>
    <cellStyle name="Normal 3 87 2 2 2 2" xfId="32220" xr:uid="{0F31AD8A-3ADC-4E43-8CC3-285217E08BAA}"/>
    <cellStyle name="Normal 3 87 2 2 2 2 2" xfId="32221" xr:uid="{E8D03496-6F84-4BE3-AB49-49FD8FF2515C}"/>
    <cellStyle name="Normal 3 87 2 2 2 3" xfId="32222" xr:uid="{5FD5D72A-72B9-495A-8C48-1FDF950760EA}"/>
    <cellStyle name="Normal 3 87 2 2 3" xfId="32223" xr:uid="{07104185-43DF-4B1E-8818-E75723291707}"/>
    <cellStyle name="Normal 3 87 2 2 3 2" xfId="32224" xr:uid="{67CB4180-05DD-45E8-8DC0-5F7AFFF63029}"/>
    <cellStyle name="Normal 3 87 2 2 3 2 2" xfId="32225" xr:uid="{B853B1CF-8871-4F65-9DAF-42C6A8138AE5}"/>
    <cellStyle name="Normal 3 87 2 2 3 3" xfId="32226" xr:uid="{349F4C26-A8DB-4C6A-8AC7-05C8EFABAAB2}"/>
    <cellStyle name="Normal 3 87 2 2 4" xfId="32227" xr:uid="{958D77CB-CD82-4602-B327-B6C0DD4A7478}"/>
    <cellStyle name="Normal 3 87 2 2 4 2" xfId="32228" xr:uid="{FD440F94-B0A3-435C-95A2-D4F80890FC52}"/>
    <cellStyle name="Normal 3 87 2 2 5" xfId="32229" xr:uid="{29B4F712-C343-4F11-8EDD-93B5143859D6}"/>
    <cellStyle name="Normal 3 87 2 3" xfId="32230" xr:uid="{2A548317-E5CE-4051-828B-3258F2DB0C0A}"/>
    <cellStyle name="Normal 3 87 2 3 2" xfId="32231" xr:uid="{B36CF595-878A-422E-B5FC-337C41CB3FE5}"/>
    <cellStyle name="Normal 3 87 2 3 2 2" xfId="32232" xr:uid="{0A14B348-3E0C-413A-9F0C-FE52062C78AC}"/>
    <cellStyle name="Normal 3 87 2 3 2 2 2" xfId="32233" xr:uid="{FF807018-12F0-4E08-B59A-B013B75D7CE8}"/>
    <cellStyle name="Normal 3 87 2 3 2 3" xfId="32234" xr:uid="{D2974B87-DA20-4172-BDA9-3E3ADCABA6F3}"/>
    <cellStyle name="Normal 3 87 2 3 3" xfId="32235" xr:uid="{6B80CE42-E461-4876-8E53-844277796919}"/>
    <cellStyle name="Normal 3 87 2 3 3 2" xfId="32236" xr:uid="{15B433F4-547C-42C0-BCF9-5BEFEFB271A1}"/>
    <cellStyle name="Normal 3 87 2 3 3 2 2" xfId="32237" xr:uid="{412F2846-314A-449E-B565-AA7B6575C17C}"/>
    <cellStyle name="Normal 3 87 2 3 3 3" xfId="32238" xr:uid="{95C47AA4-0191-4212-870E-A4967DDA6E0D}"/>
    <cellStyle name="Normal 3 87 2 3 4" xfId="32239" xr:uid="{F432CD72-EC52-49A8-8495-D1BE57610ED3}"/>
    <cellStyle name="Normal 3 87 2 3 4 2" xfId="32240" xr:uid="{FCE4BBD5-8DC3-43C8-B885-4C231B9B8A39}"/>
    <cellStyle name="Normal 3 87 2 3 5" xfId="32241" xr:uid="{12817AE0-A33E-47DB-B98E-A8D4DE4063FC}"/>
    <cellStyle name="Normal 3 87 2 4" xfId="32242" xr:uid="{08BA7124-29E8-4D67-A59A-0F7958C17029}"/>
    <cellStyle name="Normal 3 87 2 4 2" xfId="32243" xr:uid="{E5F9FC1B-46E2-4A30-8BDB-E64EAF8D70FC}"/>
    <cellStyle name="Normal 3 87 2 4 2 2" xfId="32244" xr:uid="{49DF00C0-AB60-4F85-9588-1FA9FAA77B08}"/>
    <cellStyle name="Normal 3 87 2 4 2 2 2" xfId="32245" xr:uid="{EAA0A80D-78B7-431F-A88A-1CAF7F2F014F}"/>
    <cellStyle name="Normal 3 87 2 4 2 3" xfId="32246" xr:uid="{3B84EF26-3F61-4A41-B654-96E36868B52D}"/>
    <cellStyle name="Normal 3 87 2 4 3" xfId="32247" xr:uid="{47E96F49-C945-4171-820A-0768160DFD60}"/>
    <cellStyle name="Normal 3 87 2 4 3 2" xfId="32248" xr:uid="{8B952149-EAEC-4169-AD1E-2D6980F49BC4}"/>
    <cellStyle name="Normal 3 87 2 4 3 2 2" xfId="32249" xr:uid="{2E38C228-A31A-44F4-B1D3-B8051EB71B78}"/>
    <cellStyle name="Normal 3 87 2 4 3 3" xfId="32250" xr:uid="{7727E0E4-5C06-4F94-A763-C2BE8CBD99D5}"/>
    <cellStyle name="Normal 3 87 2 4 4" xfId="32251" xr:uid="{5DB9F037-056F-4267-A167-5AFA8F6A86F1}"/>
    <cellStyle name="Normal 3 87 2 4 4 2" xfId="32252" xr:uid="{B41F1BF7-3425-47D0-9EF8-661B7BF82991}"/>
    <cellStyle name="Normal 3 87 2 4 5" xfId="32253" xr:uid="{083921F3-C73F-4BB2-AA44-B645ABA597DF}"/>
    <cellStyle name="Normal 3 87 2 5" xfId="32254" xr:uid="{7027AE9E-BA0E-4D3D-8771-9209552E23D2}"/>
    <cellStyle name="Normal 3 87 2 5 2" xfId="32255" xr:uid="{51A582B9-1775-43D8-9CB4-0D7BE49FDF2D}"/>
    <cellStyle name="Normal 3 87 2 5 2 2" xfId="32256" xr:uid="{A4792412-6B4C-43FA-B047-1DB9F3FCD31B}"/>
    <cellStyle name="Normal 3 87 2 5 3" xfId="32257" xr:uid="{CC2CD248-03E4-4CC7-BD10-E13253625365}"/>
    <cellStyle name="Normal 3 87 2 6" xfId="32258" xr:uid="{D39360B9-CC98-407B-BB39-1DB9041B17AA}"/>
    <cellStyle name="Normal 3 87 2 6 2" xfId="32259" xr:uid="{AAB25140-7153-4723-94C9-6CCC82311F3B}"/>
    <cellStyle name="Normal 3 87 2 6 2 2" xfId="32260" xr:uid="{2B44575E-7A11-4688-B422-AF3C4423AA79}"/>
    <cellStyle name="Normal 3 87 2 6 3" xfId="32261" xr:uid="{AB7F64C0-5B8D-4F5C-81D5-E4284A21FCA2}"/>
    <cellStyle name="Normal 3 87 2 7" xfId="32262" xr:uid="{2E12224F-55E2-465F-9DD3-4F5241AC4E59}"/>
    <cellStyle name="Normal 3 87 2 7 2" xfId="32263" xr:uid="{F8F5A96D-D8C0-40D5-8A6E-08BD91D20802}"/>
    <cellStyle name="Normal 3 87 2 8" xfId="32264" xr:uid="{E97979E6-8B53-45C4-8DEE-8446B74B0B00}"/>
    <cellStyle name="Normal 3 87 2_15NS" xfId="32265" xr:uid="{1660B3EA-7023-4877-ADCE-3583CE351BB4}"/>
    <cellStyle name="Normal 3 87 3" xfId="32266" xr:uid="{4C4D1414-C97C-453A-95AC-8532D84C55FE}"/>
    <cellStyle name="Normal 3 87 3 2" xfId="32267" xr:uid="{53F06FDD-95C3-4C96-B0CD-0AEC02D47C01}"/>
    <cellStyle name="Normal 3 87 3 2 2" xfId="32268" xr:uid="{26D9B5E9-D101-467D-8AB3-189875E6B021}"/>
    <cellStyle name="Normal 3 87 3 2 2 2" xfId="32269" xr:uid="{BAB78F36-6145-4F70-82D7-2B70FC7A6283}"/>
    <cellStyle name="Normal 3 87 3 2 3" xfId="32270" xr:uid="{BF611A87-B198-4C4F-8DB4-3BB887422213}"/>
    <cellStyle name="Normal 3 87 3 3" xfId="32271" xr:uid="{7079C0BD-886E-4C8D-8539-6D5E08A709BF}"/>
    <cellStyle name="Normal 3 87 3 3 2" xfId="32272" xr:uid="{C25BE9AE-40CB-41F1-8EA9-3427C10E708A}"/>
    <cellStyle name="Normal 3 87 3 3 2 2" xfId="32273" xr:uid="{B193E8D2-43D0-42EC-B76A-96858425BE08}"/>
    <cellStyle name="Normal 3 87 3 3 3" xfId="32274" xr:uid="{305F59C5-4915-4473-A765-7EF6FFC9BFFA}"/>
    <cellStyle name="Normal 3 87 3 4" xfId="32275" xr:uid="{E3762EB5-77AA-4C35-8C8E-CABE3DB48902}"/>
    <cellStyle name="Normal 3 87 3 4 2" xfId="32276" xr:uid="{CE9C272B-740C-4770-BC37-62583E8F99B3}"/>
    <cellStyle name="Normal 3 87 3 5" xfId="32277" xr:uid="{A68F38E0-1A12-4C77-98D2-AB56A02E24DA}"/>
    <cellStyle name="Normal 3 87 4" xfId="32278" xr:uid="{ACAF8010-A762-4E00-9B49-9E779334CFD9}"/>
    <cellStyle name="Normal 3 87 4 2" xfId="32279" xr:uid="{4317BE9E-F7CA-46D6-99BF-723FEB787F37}"/>
    <cellStyle name="Normal 3 87 4 2 2" xfId="32280" xr:uid="{F1A3088E-69CD-4CFE-B0DC-A0FB56AA9A92}"/>
    <cellStyle name="Normal 3 87 4 2 2 2" xfId="32281" xr:uid="{94F2AEA4-F4FD-4BCA-A171-1FE8F4BD5360}"/>
    <cellStyle name="Normal 3 87 4 2 3" xfId="32282" xr:uid="{90CE4EA0-A47E-4F74-A84A-CBE056A43B56}"/>
    <cellStyle name="Normal 3 87 4 3" xfId="32283" xr:uid="{74CD4116-1EE9-4F88-A2E6-36FB09CCDFFE}"/>
    <cellStyle name="Normal 3 87 4 3 2" xfId="32284" xr:uid="{8ABDB7B6-60CF-4099-9338-2D4272BC1117}"/>
    <cellStyle name="Normal 3 87 4 3 2 2" xfId="32285" xr:uid="{09D23481-1944-45B5-84BD-9BB1E7152F6C}"/>
    <cellStyle name="Normal 3 87 4 3 3" xfId="32286" xr:uid="{73979E29-D61C-49D5-86AE-C991F926DABF}"/>
    <cellStyle name="Normal 3 87 4 4" xfId="32287" xr:uid="{7FF29507-59C7-4C9B-937B-ED1636CAE449}"/>
    <cellStyle name="Normal 3 87 4 4 2" xfId="32288" xr:uid="{50A3AD30-1898-4106-9654-1029D27A77C7}"/>
    <cellStyle name="Normal 3 87 4 5" xfId="32289" xr:uid="{1B09FF23-4EEC-4E94-9EE6-5F336514CD5B}"/>
    <cellStyle name="Normal 3 87 5" xfId="32290" xr:uid="{FCEFE19D-F405-48FF-8826-4DA2D1629FDD}"/>
    <cellStyle name="Normal 3 87 5 2" xfId="32291" xr:uid="{FF20A077-5C2C-41B4-A74C-41D7436FD750}"/>
    <cellStyle name="Normal 3 87 5 2 2" xfId="32292" xr:uid="{BF1EBAF6-0A86-4F92-9F19-8084291CF56B}"/>
    <cellStyle name="Normal 3 87 5 2 2 2" xfId="32293" xr:uid="{7E5223C5-B36E-49A5-BBAA-919F854C6D49}"/>
    <cellStyle name="Normal 3 87 5 2 3" xfId="32294" xr:uid="{7C4008E8-5D0F-4B38-9C88-8AA5C9E6F1FD}"/>
    <cellStyle name="Normal 3 87 5 3" xfId="32295" xr:uid="{05711F26-48BD-4C7C-B34B-A167AF752DAC}"/>
    <cellStyle name="Normal 3 87 5 3 2" xfId="32296" xr:uid="{D25C1829-1E81-4994-B7CB-D22BB9F29F19}"/>
    <cellStyle name="Normal 3 87 5 3 2 2" xfId="32297" xr:uid="{880978AA-2A57-4A8A-9FEA-44F43BAB9EBC}"/>
    <cellStyle name="Normal 3 87 5 3 3" xfId="32298" xr:uid="{B454BE3B-FBB5-400D-8953-734C429E2774}"/>
    <cellStyle name="Normal 3 87 5 4" xfId="32299" xr:uid="{780260FD-A01D-4C4A-B7CB-1AD9344AEB42}"/>
    <cellStyle name="Normal 3 87 5 4 2" xfId="32300" xr:uid="{9683C04E-2E03-4BE3-8574-AE79E9D7A6B7}"/>
    <cellStyle name="Normal 3 87 5 5" xfId="32301" xr:uid="{963F8ACD-424F-455B-94C1-1ACB9E3A4AC8}"/>
    <cellStyle name="Normal 3 87 6" xfId="32302" xr:uid="{530880F2-04EA-45BD-8F7A-3BF6E3EDF77F}"/>
    <cellStyle name="Normal 3 87 6 2" xfId="32303" xr:uid="{05E7BE19-8C75-4243-BFB9-ECCE3803BB68}"/>
    <cellStyle name="Normal 3 87 6 2 2" xfId="32304" xr:uid="{7ACF5C9E-673E-4867-AEC1-D50A21906D46}"/>
    <cellStyle name="Normal 3 87 6 3" xfId="32305" xr:uid="{DCD18D9A-0203-4861-B656-ECDDF83BB900}"/>
    <cellStyle name="Normal 3 87 7" xfId="32306" xr:uid="{446737C5-D098-43C8-B32D-D3A00FC0DCE3}"/>
    <cellStyle name="Normal 3 87 7 2" xfId="32307" xr:uid="{5F323CCA-F02F-4718-A446-F9460D547C3C}"/>
    <cellStyle name="Normal 3 87 7 2 2" xfId="32308" xr:uid="{CC615502-068A-4806-896B-E386BB203F0F}"/>
    <cellStyle name="Normal 3 87 7 3" xfId="32309" xr:uid="{56CB5BFC-6FEB-41AD-B5B4-12075C1DBB4F}"/>
    <cellStyle name="Normal 3 87 8" xfId="32310" xr:uid="{4F6E4162-2FE5-4D62-B9A1-DA4A60DBA1D4}"/>
    <cellStyle name="Normal 3 87 8 2" xfId="32311" xr:uid="{B8261CFC-2599-46BC-9361-75B80518E9EF}"/>
    <cellStyle name="Normal 3 87 9" xfId="32312" xr:uid="{DD49595B-45BD-4FCC-A417-10A94AE5AC85}"/>
    <cellStyle name="Normal 3 87_05DS" xfId="32313" xr:uid="{46DE81EE-10DF-44EA-86CA-B6E7BF7F343F}"/>
    <cellStyle name="Normal 3 88" xfId="32314" xr:uid="{A458F425-80EB-45A2-A5A8-10B8A00843CC}"/>
    <cellStyle name="Normal 3 88 2" xfId="32315" xr:uid="{0CEDEA94-412C-4A33-B544-EC88E21542E4}"/>
    <cellStyle name="Normal 3 88 2 2" xfId="32316" xr:uid="{CC7093A8-44FC-40DD-992C-6C2FBC08B5D2}"/>
    <cellStyle name="Normal 3 88 2 2 2" xfId="32317" xr:uid="{D9B14AD0-7722-4FAB-A853-272AADA754CF}"/>
    <cellStyle name="Normal 3 88 2 2 2 2" xfId="32318" xr:uid="{7B666B2D-4067-49D4-850E-7126EA686791}"/>
    <cellStyle name="Normal 3 88 2 2 2 2 2" xfId="32319" xr:uid="{706A83EB-F4CF-45F9-8A37-F27C047720A2}"/>
    <cellStyle name="Normal 3 88 2 2 2 3" xfId="32320" xr:uid="{2E4645FD-4DE3-4A74-BEBB-4BB7A67C0958}"/>
    <cellStyle name="Normal 3 88 2 2 3" xfId="32321" xr:uid="{133AF9A3-3764-4488-9E68-1F0562F42A00}"/>
    <cellStyle name="Normal 3 88 2 2 3 2" xfId="32322" xr:uid="{05BA7EFE-375D-4901-8EB5-F1D769818C7C}"/>
    <cellStyle name="Normal 3 88 2 2 3 2 2" xfId="32323" xr:uid="{D37E2CB2-457F-44EE-A101-532B86D99A1A}"/>
    <cellStyle name="Normal 3 88 2 2 3 3" xfId="32324" xr:uid="{254D6250-A1A6-4E0A-94FE-68E349EA5D7F}"/>
    <cellStyle name="Normal 3 88 2 2 4" xfId="32325" xr:uid="{B61E5FD2-960A-4A51-8D91-71BD76C95CD5}"/>
    <cellStyle name="Normal 3 88 2 2 4 2" xfId="32326" xr:uid="{A6132672-8A6D-4796-B311-C8BBD387B07B}"/>
    <cellStyle name="Normal 3 88 2 2 5" xfId="32327" xr:uid="{AB6096D2-13D5-4C3C-8686-F3CC017070B2}"/>
    <cellStyle name="Normal 3 88 2 3" xfId="32328" xr:uid="{E5EC249A-B1EE-4095-9C35-675F9593441F}"/>
    <cellStyle name="Normal 3 88 2 3 2" xfId="32329" xr:uid="{52267EBD-3728-483F-9016-404467C45313}"/>
    <cellStyle name="Normal 3 88 2 3 2 2" xfId="32330" xr:uid="{D4F1A4F8-9900-4FD4-994A-32D5B02A05F0}"/>
    <cellStyle name="Normal 3 88 2 3 2 2 2" xfId="32331" xr:uid="{49FC6DF6-C6EA-4300-AD98-F9CA43DDEEF3}"/>
    <cellStyle name="Normal 3 88 2 3 2 3" xfId="32332" xr:uid="{B474342F-A37E-4619-9D78-3E1CF7F098FC}"/>
    <cellStyle name="Normal 3 88 2 3 3" xfId="32333" xr:uid="{EDC7A43F-EBC7-4FA1-8783-C7C6BF9DF2DF}"/>
    <cellStyle name="Normal 3 88 2 3 3 2" xfId="32334" xr:uid="{2C86399B-6EED-478B-99A0-195C8BD13935}"/>
    <cellStyle name="Normal 3 88 2 3 3 2 2" xfId="32335" xr:uid="{03AA67FE-7F9B-410D-A0E7-E33AA88175D1}"/>
    <cellStyle name="Normal 3 88 2 3 3 3" xfId="32336" xr:uid="{CC45E8D3-24E9-40FD-A09C-0890B870169B}"/>
    <cellStyle name="Normal 3 88 2 3 4" xfId="32337" xr:uid="{67A3FA68-2ECE-40C1-A24B-8AF4BD30372D}"/>
    <cellStyle name="Normal 3 88 2 3 4 2" xfId="32338" xr:uid="{4F4E9EA8-2A70-48E6-AFC2-2BAF4DA39624}"/>
    <cellStyle name="Normal 3 88 2 3 5" xfId="32339" xr:uid="{7B2B9930-777C-4BE6-BB0E-5E9387494B0F}"/>
    <cellStyle name="Normal 3 88 2 4" xfId="32340" xr:uid="{04373EFD-8427-4EEF-9C99-4CF88D6DC568}"/>
    <cellStyle name="Normal 3 88 2 4 2" xfId="32341" xr:uid="{8BA19D6B-12F2-448F-B6E0-288CD95F05BE}"/>
    <cellStyle name="Normal 3 88 2 4 2 2" xfId="32342" xr:uid="{DF596B08-E66A-4F51-A4CD-C2DD88DD54A7}"/>
    <cellStyle name="Normal 3 88 2 4 2 2 2" xfId="32343" xr:uid="{EE2B4F11-667C-409D-B294-240D5455CCEC}"/>
    <cellStyle name="Normal 3 88 2 4 2 3" xfId="32344" xr:uid="{A5073B6A-6883-4696-B619-0BE01F4D9E0A}"/>
    <cellStyle name="Normal 3 88 2 4 3" xfId="32345" xr:uid="{09A4DAF6-5CFF-47D1-9C62-95888C6DF96F}"/>
    <cellStyle name="Normal 3 88 2 4 3 2" xfId="32346" xr:uid="{486D6C18-D6A3-4972-9FDA-0FA5FC5560C4}"/>
    <cellStyle name="Normal 3 88 2 4 3 2 2" xfId="32347" xr:uid="{5D52F97A-4265-4A1A-BA04-E25AA3F7B858}"/>
    <cellStyle name="Normal 3 88 2 4 3 3" xfId="32348" xr:uid="{59FE59B5-530D-4EB5-A131-445C5368CC18}"/>
    <cellStyle name="Normal 3 88 2 4 4" xfId="32349" xr:uid="{BF07B821-DF08-477B-BD54-034ED88FF2BC}"/>
    <cellStyle name="Normal 3 88 2 4 4 2" xfId="32350" xr:uid="{56EF9B75-7587-499E-8A87-7F401CB72A2B}"/>
    <cellStyle name="Normal 3 88 2 4 5" xfId="32351" xr:uid="{A353F2B1-F5CE-4FCB-AC46-C14AFC5A4C3B}"/>
    <cellStyle name="Normal 3 88 2 5" xfId="32352" xr:uid="{F8C25C0D-1160-4ED8-8E7D-E688F94CDBDE}"/>
    <cellStyle name="Normal 3 88 2 5 2" xfId="32353" xr:uid="{FBC43981-C637-471F-8D64-9DA81B460E82}"/>
    <cellStyle name="Normal 3 88 2 5 2 2" xfId="32354" xr:uid="{702FA04B-EA82-4F42-88DE-1F6C9A4391A4}"/>
    <cellStyle name="Normal 3 88 2 5 3" xfId="32355" xr:uid="{D5ADC3AC-7F9E-4424-BD7A-7D6589D5D10D}"/>
    <cellStyle name="Normal 3 88 2 6" xfId="32356" xr:uid="{33E2D1DD-AF04-41D4-A569-B8C0FE5CD100}"/>
    <cellStyle name="Normal 3 88 2 6 2" xfId="32357" xr:uid="{B6A64257-8493-4179-8D65-0BF8C2AD1661}"/>
    <cellStyle name="Normal 3 88 2 6 2 2" xfId="32358" xr:uid="{C4DD4E09-C7C1-4FC6-BFAF-CA6CCF836542}"/>
    <cellStyle name="Normal 3 88 2 6 3" xfId="32359" xr:uid="{E259E0AF-912C-4FFE-97AB-514803153810}"/>
    <cellStyle name="Normal 3 88 2 7" xfId="32360" xr:uid="{1EEDC9FF-3E60-4F20-BB05-FD7A696EE6BC}"/>
    <cellStyle name="Normal 3 88 2 7 2" xfId="32361" xr:uid="{084A5BAD-B657-44FF-A055-D224174B2F7D}"/>
    <cellStyle name="Normal 3 88 2 8" xfId="32362" xr:uid="{0D5E893F-1991-4036-8AF0-AF5B2B4BD1DD}"/>
    <cellStyle name="Normal 3 88 2_15NS" xfId="32363" xr:uid="{D1240EFF-7E29-49FD-BEE8-7CFD3AA27B96}"/>
    <cellStyle name="Normal 3 88 3" xfId="32364" xr:uid="{5307F3BF-795B-4142-B3DF-75CC07B8AD3E}"/>
    <cellStyle name="Normal 3 88 3 2" xfId="32365" xr:uid="{D24EFF97-BEAB-4090-A986-A9A1BB31BF90}"/>
    <cellStyle name="Normal 3 88 3 2 2" xfId="32366" xr:uid="{23052D06-1004-4A8F-B79C-9ABAB53F6B63}"/>
    <cellStyle name="Normal 3 88 3 2 2 2" xfId="32367" xr:uid="{8AAC3C3A-B809-4365-B28F-A5D978B12923}"/>
    <cellStyle name="Normal 3 88 3 2 3" xfId="32368" xr:uid="{DAC22F56-986E-4810-9983-F6C0C00DBEB0}"/>
    <cellStyle name="Normal 3 88 3 3" xfId="32369" xr:uid="{3A0BCF02-4F1B-4CCB-85E6-6ED77AB7B25D}"/>
    <cellStyle name="Normal 3 88 3 3 2" xfId="32370" xr:uid="{0926A79D-8012-45CA-B81A-5A117B33B0E6}"/>
    <cellStyle name="Normal 3 88 3 3 2 2" xfId="32371" xr:uid="{21898FE2-2F37-4593-8947-7CF6A82E0288}"/>
    <cellStyle name="Normal 3 88 3 3 3" xfId="32372" xr:uid="{B09E638E-AE6A-4383-AF25-58BA5B9159B7}"/>
    <cellStyle name="Normal 3 88 3 4" xfId="32373" xr:uid="{429F6E6F-BA76-4600-BD4B-E81715F3E5DE}"/>
    <cellStyle name="Normal 3 88 3 4 2" xfId="32374" xr:uid="{15728B78-134F-40D8-8D96-196CC57024A4}"/>
    <cellStyle name="Normal 3 88 3 5" xfId="32375" xr:uid="{D0E2C4BC-45EC-4ED5-AE2B-7F241A5AC0A8}"/>
    <cellStyle name="Normal 3 88 4" xfId="32376" xr:uid="{244A047A-F92C-4459-8920-F016E00735BA}"/>
    <cellStyle name="Normal 3 88 4 2" xfId="32377" xr:uid="{5202F5A6-2BCE-4CC6-A562-598AC94DB70E}"/>
    <cellStyle name="Normal 3 88 4 2 2" xfId="32378" xr:uid="{2A8E6C38-BB02-4BF6-9172-0AFFF2D9C9A0}"/>
    <cellStyle name="Normal 3 88 4 2 2 2" xfId="32379" xr:uid="{133720EE-1883-4797-A229-341229967554}"/>
    <cellStyle name="Normal 3 88 4 2 3" xfId="32380" xr:uid="{FCC52E95-C41C-4D8B-8B87-7CBA19658AD1}"/>
    <cellStyle name="Normal 3 88 4 3" xfId="32381" xr:uid="{752FC646-2A56-4F8B-B38D-91331C4107BB}"/>
    <cellStyle name="Normal 3 88 4 3 2" xfId="32382" xr:uid="{A610D16E-FB85-466E-9A42-6C79184B516D}"/>
    <cellStyle name="Normal 3 88 4 3 2 2" xfId="32383" xr:uid="{D9F62E59-EB0C-47DF-9789-EE67B40BDADB}"/>
    <cellStyle name="Normal 3 88 4 3 3" xfId="32384" xr:uid="{7BF7F5D2-0583-4C4A-8B7F-F3E4226EEE3F}"/>
    <cellStyle name="Normal 3 88 4 4" xfId="32385" xr:uid="{AF6D9314-6C1F-4053-8E1F-8051BF303BA8}"/>
    <cellStyle name="Normal 3 88 4 4 2" xfId="32386" xr:uid="{575095E8-1A7C-4E58-8FA9-D08F80B9BC5F}"/>
    <cellStyle name="Normal 3 88 4 5" xfId="32387" xr:uid="{17202784-DEF8-43A6-9267-B16D02543CF1}"/>
    <cellStyle name="Normal 3 88 5" xfId="32388" xr:uid="{A2F5A0A5-ACDD-4B8D-9BC1-A436C7C0912F}"/>
    <cellStyle name="Normal 3 88 5 2" xfId="32389" xr:uid="{AC8380EF-A0B8-4B37-B711-FA1A47440005}"/>
    <cellStyle name="Normal 3 88 5 2 2" xfId="32390" xr:uid="{F635436D-8A7E-44FD-B62C-E61685B4F612}"/>
    <cellStyle name="Normal 3 88 5 2 2 2" xfId="32391" xr:uid="{32AB62FE-F699-498D-AAB2-D1461CF97C38}"/>
    <cellStyle name="Normal 3 88 5 2 3" xfId="32392" xr:uid="{EB67D778-07AA-4E95-959A-B7FB5C0C603C}"/>
    <cellStyle name="Normal 3 88 5 3" xfId="32393" xr:uid="{38D1E8B9-476C-43C2-8239-B55C6F0CACDD}"/>
    <cellStyle name="Normal 3 88 5 3 2" xfId="32394" xr:uid="{DCD8FA6B-76FB-42E9-BADF-6E9CBCC60BE9}"/>
    <cellStyle name="Normal 3 88 5 3 2 2" xfId="32395" xr:uid="{DE180279-B998-4D6A-AD3F-1B7ABFFCD46D}"/>
    <cellStyle name="Normal 3 88 5 3 3" xfId="32396" xr:uid="{AF747411-5854-4E5F-8918-A19909B9CF75}"/>
    <cellStyle name="Normal 3 88 5 4" xfId="32397" xr:uid="{41C1FA3A-248C-4F21-A514-BD1E6AF6F25D}"/>
    <cellStyle name="Normal 3 88 5 4 2" xfId="32398" xr:uid="{A02A2E4C-8B63-48DE-8C1B-6651F73EF4CC}"/>
    <cellStyle name="Normal 3 88 5 5" xfId="32399" xr:uid="{C7E1DC8E-B823-486F-8F4F-AFCAF8C5A5DA}"/>
    <cellStyle name="Normal 3 88 6" xfId="32400" xr:uid="{A2160CEE-BC92-482A-BDF1-8DC8E4ADC5B1}"/>
    <cellStyle name="Normal 3 88 6 2" xfId="32401" xr:uid="{C712C107-7431-4E51-BA87-F788F9FF43E7}"/>
    <cellStyle name="Normal 3 88 6 2 2" xfId="32402" xr:uid="{1FF6AC5E-ED58-4574-8F23-574F385F60AB}"/>
    <cellStyle name="Normal 3 88 6 3" xfId="32403" xr:uid="{31973C02-F0E2-4CAD-B25B-32E957ADE20A}"/>
    <cellStyle name="Normal 3 88 7" xfId="32404" xr:uid="{AA50D269-ACFC-4B99-820B-945CC72E711F}"/>
    <cellStyle name="Normal 3 88 7 2" xfId="32405" xr:uid="{EA48834D-A0E0-4818-A9F5-8776DB1342E9}"/>
    <cellStyle name="Normal 3 88 7 2 2" xfId="32406" xr:uid="{7F88AC51-41E2-46B3-BBB9-D4B13F3E7BB3}"/>
    <cellStyle name="Normal 3 88 7 3" xfId="32407" xr:uid="{60D3B9F7-4C80-4EE2-99A5-BCB76256AA6F}"/>
    <cellStyle name="Normal 3 88 8" xfId="32408" xr:uid="{C28FB388-6A25-4FC3-AD5C-6F4CD5BBA922}"/>
    <cellStyle name="Normal 3 88 8 2" xfId="32409" xr:uid="{4DDEFA78-76BD-4EC2-A7CC-D41199A5B7D8}"/>
    <cellStyle name="Normal 3 88 9" xfId="32410" xr:uid="{711D8154-6869-45D6-92A2-18160BCC7FEC}"/>
    <cellStyle name="Normal 3 88_05DS" xfId="32411" xr:uid="{4D5167BC-6529-4FE9-9694-F56374C41BF7}"/>
    <cellStyle name="Normal 3 89" xfId="32412" xr:uid="{C5FC0FA1-9CCC-4039-84FE-19C4DE75C227}"/>
    <cellStyle name="Normal 3 89 2" xfId="32413" xr:uid="{A5211450-F9D5-47CD-BA8D-4A6086F02F79}"/>
    <cellStyle name="Normal 3 89 2 2" xfId="32414" xr:uid="{8BB80D33-225C-4C0C-B2BA-8E8D144AA2AC}"/>
    <cellStyle name="Normal 3 89 2 2 2" xfId="32415" xr:uid="{4BF7FEA8-74DE-4A2F-B020-08CE20DA14CE}"/>
    <cellStyle name="Normal 3 89 2 2 2 2" xfId="32416" xr:uid="{BE92EAE8-E9C1-4F2D-ABB8-916BC3B8F243}"/>
    <cellStyle name="Normal 3 89 2 2 2 2 2" xfId="32417" xr:uid="{6E295803-6DE6-419E-8444-9F111308379F}"/>
    <cellStyle name="Normal 3 89 2 2 2 3" xfId="32418" xr:uid="{4052E3A1-7EA0-40DE-8455-ED0AA3E0965C}"/>
    <cellStyle name="Normal 3 89 2 2 3" xfId="32419" xr:uid="{DAC42792-E65C-46A3-8D24-F7C4A35B16D7}"/>
    <cellStyle name="Normal 3 89 2 2 3 2" xfId="32420" xr:uid="{E8664868-8C54-4E31-BEB9-B7FE3715CA38}"/>
    <cellStyle name="Normal 3 89 2 2 3 2 2" xfId="32421" xr:uid="{B50E78A3-6A1C-41A5-B350-8CD89730FAF4}"/>
    <cellStyle name="Normal 3 89 2 2 3 3" xfId="32422" xr:uid="{61E0C683-16F0-42F0-AFA9-82378658E65C}"/>
    <cellStyle name="Normal 3 89 2 2 4" xfId="32423" xr:uid="{DA7D967F-7E42-426A-B20F-8289BF671933}"/>
    <cellStyle name="Normal 3 89 2 2 4 2" xfId="32424" xr:uid="{3578E329-1F7E-4CBE-9AA8-7531DA79DE8A}"/>
    <cellStyle name="Normal 3 89 2 2 5" xfId="32425" xr:uid="{729185E5-A32F-45ED-B073-C54144261641}"/>
    <cellStyle name="Normal 3 89 2 3" xfId="32426" xr:uid="{4F10DB67-86B3-440E-9BC7-F5F88595B315}"/>
    <cellStyle name="Normal 3 89 2 3 2" xfId="32427" xr:uid="{7FCAFFE5-8656-4517-B6E9-7FF8BB47F463}"/>
    <cellStyle name="Normal 3 89 2 3 2 2" xfId="32428" xr:uid="{CD9851D5-AFBA-44E3-90A6-E302D2E4FE66}"/>
    <cellStyle name="Normal 3 89 2 3 2 2 2" xfId="32429" xr:uid="{6BFFD15E-C649-4DA1-A383-9D273E264698}"/>
    <cellStyle name="Normal 3 89 2 3 2 3" xfId="32430" xr:uid="{23771CC2-39AA-4C7D-AB9A-96E83C0AC905}"/>
    <cellStyle name="Normal 3 89 2 3 3" xfId="32431" xr:uid="{DF9D284B-02F5-42D6-92AA-D60A73A90BD1}"/>
    <cellStyle name="Normal 3 89 2 3 3 2" xfId="32432" xr:uid="{769BFDB7-4188-4233-BACB-48680F8C7F26}"/>
    <cellStyle name="Normal 3 89 2 3 3 2 2" xfId="32433" xr:uid="{49A001D9-F23F-4FCA-9732-83C95B22448B}"/>
    <cellStyle name="Normal 3 89 2 3 3 3" xfId="32434" xr:uid="{C4557C30-756F-42D2-BB80-25D4E579C475}"/>
    <cellStyle name="Normal 3 89 2 3 4" xfId="32435" xr:uid="{F4640B5C-4C76-48BF-B8D5-5D93DDE58288}"/>
    <cellStyle name="Normal 3 89 2 3 4 2" xfId="32436" xr:uid="{B0AE890A-245E-4ED8-82EB-1D47397DFDA2}"/>
    <cellStyle name="Normal 3 89 2 3 5" xfId="32437" xr:uid="{1654734F-E073-4C2F-88DD-D4891C3786F7}"/>
    <cellStyle name="Normal 3 89 2 4" xfId="32438" xr:uid="{8546D4AB-DD35-4304-905B-3E49C5066AFF}"/>
    <cellStyle name="Normal 3 89 2 4 2" xfId="32439" xr:uid="{714EDB68-0311-4CFF-B510-0CC7D88C8030}"/>
    <cellStyle name="Normal 3 89 2 4 2 2" xfId="32440" xr:uid="{83E9A918-6DAE-455E-ADFA-C3EC7BA2EEA2}"/>
    <cellStyle name="Normal 3 89 2 4 2 2 2" xfId="32441" xr:uid="{4A00E50B-0200-47EC-8D6A-14B0D6456C85}"/>
    <cellStyle name="Normal 3 89 2 4 2 3" xfId="32442" xr:uid="{53FCDA3F-A1FD-4001-A77F-985665B8D59B}"/>
    <cellStyle name="Normal 3 89 2 4 3" xfId="32443" xr:uid="{DEE6FE21-C54B-4DA2-A133-47CF5F021BA9}"/>
    <cellStyle name="Normal 3 89 2 4 3 2" xfId="32444" xr:uid="{155F1314-30CA-475D-A412-F511B63EE416}"/>
    <cellStyle name="Normal 3 89 2 4 3 2 2" xfId="32445" xr:uid="{A16AFD34-6980-4B95-95ED-75FEEA95023D}"/>
    <cellStyle name="Normal 3 89 2 4 3 3" xfId="32446" xr:uid="{9A3682C4-B9B1-4975-ACD3-4D7C80FB570F}"/>
    <cellStyle name="Normal 3 89 2 4 4" xfId="32447" xr:uid="{B0FDD7F6-996C-4EC2-B51C-41ACF9B17E7F}"/>
    <cellStyle name="Normal 3 89 2 4 4 2" xfId="32448" xr:uid="{20AEE5CD-6952-42CC-8BD0-CAC7E010AC9A}"/>
    <cellStyle name="Normal 3 89 2 4 5" xfId="32449" xr:uid="{57EC151C-B331-426D-9BE2-F55E54F5EEA0}"/>
    <cellStyle name="Normal 3 89 2 5" xfId="32450" xr:uid="{4E75A882-508A-4F94-87B8-6026A3841046}"/>
    <cellStyle name="Normal 3 89 2 5 2" xfId="32451" xr:uid="{BF3937FF-D435-4B03-9C7E-64E1116406B5}"/>
    <cellStyle name="Normal 3 89 2 5 2 2" xfId="32452" xr:uid="{014C2998-9E94-4D91-A669-EB6DB55599E2}"/>
    <cellStyle name="Normal 3 89 2 5 3" xfId="32453" xr:uid="{30522F6D-F155-40E6-A4C5-8117BC50CD75}"/>
    <cellStyle name="Normal 3 89 2 6" xfId="32454" xr:uid="{BC9376BE-A5DC-4F02-A04F-472CB3065495}"/>
    <cellStyle name="Normal 3 89 2 6 2" xfId="32455" xr:uid="{1E1C628A-61A3-461B-A27E-0438CB5DD51B}"/>
    <cellStyle name="Normal 3 89 2 6 2 2" xfId="32456" xr:uid="{DCC199A5-E0CB-438E-ACD8-A85C298BA7E9}"/>
    <cellStyle name="Normal 3 89 2 6 3" xfId="32457" xr:uid="{0BC4A923-32E5-47D6-904D-51AE22D0118E}"/>
    <cellStyle name="Normal 3 89 2 7" xfId="32458" xr:uid="{EDEA8CA2-1F8D-4DDF-9B0B-2FDDA4662814}"/>
    <cellStyle name="Normal 3 89 2 7 2" xfId="32459" xr:uid="{83E2E646-066D-481E-BDD2-7005D4C1D3E3}"/>
    <cellStyle name="Normal 3 89 2 8" xfId="32460" xr:uid="{C321D472-A416-476D-8264-6BC1128F0E33}"/>
    <cellStyle name="Normal 3 89 2_15NS" xfId="32461" xr:uid="{385FB4E1-C46B-4001-AFE9-79D6F886967F}"/>
    <cellStyle name="Normal 3 89 3" xfId="32462" xr:uid="{74C0193F-0F8E-494F-B4F6-46F1669549E1}"/>
    <cellStyle name="Normal 3 89 3 2" xfId="32463" xr:uid="{0DEE7BD1-D322-432C-97D0-1EFFF6B0348A}"/>
    <cellStyle name="Normal 3 89 3 2 2" xfId="32464" xr:uid="{552C497B-67A5-473A-8B9A-A5FB18DC19FE}"/>
    <cellStyle name="Normal 3 89 3 2 2 2" xfId="32465" xr:uid="{F9EDF332-25E9-43E8-A779-00DFF9F90023}"/>
    <cellStyle name="Normal 3 89 3 2 3" xfId="32466" xr:uid="{8DCAF5D6-445B-424D-BC9E-270906ACB83C}"/>
    <cellStyle name="Normal 3 89 3 3" xfId="32467" xr:uid="{C9077BD2-D73E-4CA7-A033-A0F6CF52A9B6}"/>
    <cellStyle name="Normal 3 89 3 3 2" xfId="32468" xr:uid="{5DF61C2D-D4A7-4CAF-80D8-BFC81B7035B9}"/>
    <cellStyle name="Normal 3 89 3 3 2 2" xfId="32469" xr:uid="{7A6C2013-4699-40C1-ADDD-865718526560}"/>
    <cellStyle name="Normal 3 89 3 3 3" xfId="32470" xr:uid="{953FFB2A-9AE1-46A4-AACE-5CB34F614E53}"/>
    <cellStyle name="Normal 3 89 3 4" xfId="32471" xr:uid="{F7D248B0-B0F1-4AA1-A813-7A07E3137D73}"/>
    <cellStyle name="Normal 3 89 3 4 2" xfId="32472" xr:uid="{27102BBE-0982-4983-8B5A-DCEB3B7A3F88}"/>
    <cellStyle name="Normal 3 89 3 5" xfId="32473" xr:uid="{93FC3390-842D-45F0-B2C3-B07241A4F23A}"/>
    <cellStyle name="Normal 3 89 4" xfId="32474" xr:uid="{136A1C19-A01E-449F-84CD-A39DD9590EAE}"/>
    <cellStyle name="Normal 3 89 4 2" xfId="32475" xr:uid="{AEB92E5E-1476-4BF5-A484-6851D8E2E39D}"/>
    <cellStyle name="Normal 3 89 4 2 2" xfId="32476" xr:uid="{D6340D20-082F-4C20-86BF-6E4B2218B74E}"/>
    <cellStyle name="Normal 3 89 4 2 2 2" xfId="32477" xr:uid="{AD66B9F6-C980-4231-99F5-33D8CA7E75E8}"/>
    <cellStyle name="Normal 3 89 4 2 3" xfId="32478" xr:uid="{9106E547-3AC1-4C6E-BA53-B319E6898480}"/>
    <cellStyle name="Normal 3 89 4 3" xfId="32479" xr:uid="{8571CDFB-1FDA-44C2-820C-049E1F5E9CFB}"/>
    <cellStyle name="Normal 3 89 4 3 2" xfId="32480" xr:uid="{CBF5B336-E2AE-489E-9C4C-8480CA8EE282}"/>
    <cellStyle name="Normal 3 89 4 3 2 2" xfId="32481" xr:uid="{98507462-FD92-4807-B024-AE32E0783EDE}"/>
    <cellStyle name="Normal 3 89 4 3 3" xfId="32482" xr:uid="{D29A5392-99D9-45AB-AD1C-360AD6E54EE9}"/>
    <cellStyle name="Normal 3 89 4 4" xfId="32483" xr:uid="{04713382-A3A3-4AED-8D4B-B33D70D37D99}"/>
    <cellStyle name="Normal 3 89 4 4 2" xfId="32484" xr:uid="{3C54C18A-532A-40C5-B542-AFAA39EC5125}"/>
    <cellStyle name="Normal 3 89 4 5" xfId="32485" xr:uid="{C9179E10-C19D-481A-AC6B-927D101512A4}"/>
    <cellStyle name="Normal 3 89 5" xfId="32486" xr:uid="{0F394BD0-C430-4285-A54D-D6E2AE6008E7}"/>
    <cellStyle name="Normal 3 89 5 2" xfId="32487" xr:uid="{0D8A416D-B8A3-40FB-B092-FFE8B3EC610F}"/>
    <cellStyle name="Normal 3 89 5 2 2" xfId="32488" xr:uid="{4399B275-8A91-4411-926E-189D1FAC0314}"/>
    <cellStyle name="Normal 3 89 5 2 2 2" xfId="32489" xr:uid="{F2988CD7-3FC3-4BFA-9AB8-319F3220E9DF}"/>
    <cellStyle name="Normal 3 89 5 2 3" xfId="32490" xr:uid="{1F40EF2E-7970-43D2-B029-6F18A0DDDED8}"/>
    <cellStyle name="Normal 3 89 5 3" xfId="32491" xr:uid="{C26F4B46-6396-40A3-ACCF-6F23F4A81905}"/>
    <cellStyle name="Normal 3 89 5 3 2" xfId="32492" xr:uid="{8A1F89B2-8A47-4AE8-A877-3388C0CBC138}"/>
    <cellStyle name="Normal 3 89 5 3 2 2" xfId="32493" xr:uid="{FBDB2535-7255-4D81-8A9A-FDAA060B9902}"/>
    <cellStyle name="Normal 3 89 5 3 3" xfId="32494" xr:uid="{1006EB28-AC38-47E8-9E13-9BB7C895B393}"/>
    <cellStyle name="Normal 3 89 5 4" xfId="32495" xr:uid="{05A9A48B-5C6E-42B2-86B0-53188473E0A2}"/>
    <cellStyle name="Normal 3 89 5 4 2" xfId="32496" xr:uid="{37AA8C9B-2FCE-4769-A00A-93556C61C319}"/>
    <cellStyle name="Normal 3 89 5 5" xfId="32497" xr:uid="{0775A4BD-7AEE-404D-9700-3E6E8D951A5B}"/>
    <cellStyle name="Normal 3 89 6" xfId="32498" xr:uid="{C30A94EC-74EB-4DD4-9A3A-A058DD62BF6B}"/>
    <cellStyle name="Normal 3 89 6 2" xfId="32499" xr:uid="{DE4625CC-E21B-4B7E-8E5E-1A55B643DCFD}"/>
    <cellStyle name="Normal 3 89 6 2 2" xfId="32500" xr:uid="{9F69FB8A-A5EF-40CB-AA01-73E1039ABC58}"/>
    <cellStyle name="Normal 3 89 6 3" xfId="32501" xr:uid="{DD950551-6503-475A-B638-2AFEBBD0DD42}"/>
    <cellStyle name="Normal 3 89 7" xfId="32502" xr:uid="{03E06846-74D3-4008-8473-D2428BA7AFF1}"/>
    <cellStyle name="Normal 3 89 7 2" xfId="32503" xr:uid="{FFB61D77-9B20-4A6C-B8AA-7A7FE4E9F5BE}"/>
    <cellStyle name="Normal 3 89 7 2 2" xfId="32504" xr:uid="{317EB19B-D083-405C-8622-79E515EFB138}"/>
    <cellStyle name="Normal 3 89 7 3" xfId="32505" xr:uid="{44D7DC22-6545-44ED-864B-1F5C458A1403}"/>
    <cellStyle name="Normal 3 89 8" xfId="32506" xr:uid="{4D7C6BC1-0DE0-4B03-A198-619C6775E271}"/>
    <cellStyle name="Normal 3 89 8 2" xfId="32507" xr:uid="{F7B6E42A-DF3F-4CEB-8281-4E23E9F3FF9C}"/>
    <cellStyle name="Normal 3 89 9" xfId="32508" xr:uid="{7F13DC5F-7E4A-4802-8060-143A28275D3C}"/>
    <cellStyle name="Normal 3 89_05DS" xfId="32509" xr:uid="{F7BE71C1-7FBE-47D6-9D10-16E535C965D1}"/>
    <cellStyle name="Normal 3 9" xfId="1494" xr:uid="{476AB419-7136-4B2B-8186-1449B5008EBC}"/>
    <cellStyle name="Normal 3 9 10" xfId="56168" xr:uid="{CAF373D6-C9B7-4030-8A94-A14D6DDE0CBD}"/>
    <cellStyle name="Normal 3 9 11" xfId="32510" xr:uid="{A245AFAF-4C6B-4B88-A5C1-18BA79DE09E8}"/>
    <cellStyle name="Normal 3 9 2" xfId="32511" xr:uid="{A6B0E354-5322-4EEB-93A8-0C4AB58CC8E0}"/>
    <cellStyle name="Normal 3 9 2 2" xfId="32512" xr:uid="{ADC9F164-D5FB-4C56-8556-F7DB7DF7B799}"/>
    <cellStyle name="Normal 3 9 2 2 2" xfId="32513" xr:uid="{51572059-5ABD-4FA2-A6C5-C34F78AC74B2}"/>
    <cellStyle name="Normal 3 9 2 2 2 2" xfId="32514" xr:uid="{5A456240-1C04-4727-864A-509C70C17310}"/>
    <cellStyle name="Normal 3 9 2 2 2 2 2" xfId="32515" xr:uid="{7FEFCA99-4BBB-47EF-B0EE-0A0B7FDE59F5}"/>
    <cellStyle name="Normal 3 9 2 2 2 3" xfId="32516" xr:uid="{7DAAECF9-C158-42D5-8EC3-865DE6C82DCA}"/>
    <cellStyle name="Normal 3 9 2 2 3" xfId="32517" xr:uid="{701B5EAE-2821-49DA-BA63-730C284FCFEA}"/>
    <cellStyle name="Normal 3 9 2 2 3 2" xfId="32518" xr:uid="{4A739C62-86F3-4B44-9C1E-51C3713405CD}"/>
    <cellStyle name="Normal 3 9 2 2 3 2 2" xfId="32519" xr:uid="{515A32C3-2148-40AD-AC6E-5CF9D160E849}"/>
    <cellStyle name="Normal 3 9 2 2 3 3" xfId="32520" xr:uid="{034CB6A4-7604-4863-A253-3E4F835E2453}"/>
    <cellStyle name="Normal 3 9 2 2 4" xfId="32521" xr:uid="{A818E53A-2827-456B-91B3-6C601748F059}"/>
    <cellStyle name="Normal 3 9 2 2 4 2" xfId="32522" xr:uid="{50C1EC29-6148-4A56-9A7F-7E95199C1CAC}"/>
    <cellStyle name="Normal 3 9 2 2 5" xfId="32523" xr:uid="{A9A69D4F-B96D-4FF6-93BA-66858D9DA6C6}"/>
    <cellStyle name="Normal 3 9 2 3" xfId="32524" xr:uid="{B3D90B97-2CAF-45AB-89CF-24145F4FECDB}"/>
    <cellStyle name="Normal 3 9 2 3 2" xfId="32525" xr:uid="{43B1B5FC-F99C-4592-A56E-6594B957E5EF}"/>
    <cellStyle name="Normal 3 9 2 3 2 2" xfId="32526" xr:uid="{7839349F-A357-4F58-93EA-7D8EBF9E95B7}"/>
    <cellStyle name="Normal 3 9 2 3 2 2 2" xfId="32527" xr:uid="{9C16E664-AC5B-49C8-B7DE-A093024AC6AA}"/>
    <cellStyle name="Normal 3 9 2 3 2 3" xfId="32528" xr:uid="{60B47101-20A7-4D9E-A567-AAD6527B75A3}"/>
    <cellStyle name="Normal 3 9 2 3 3" xfId="32529" xr:uid="{50BB13E8-1F58-43D6-A2C0-B66A4561B5F4}"/>
    <cellStyle name="Normal 3 9 2 3 3 2" xfId="32530" xr:uid="{8B2967B3-545B-4BF4-AC5E-4FA89DD43380}"/>
    <cellStyle name="Normal 3 9 2 3 3 2 2" xfId="32531" xr:uid="{40715D50-F475-4154-95A7-8874B29AD27D}"/>
    <cellStyle name="Normal 3 9 2 3 3 3" xfId="32532" xr:uid="{3E8007BC-EA80-4D7C-9129-4FF5F56A993A}"/>
    <cellStyle name="Normal 3 9 2 3 4" xfId="32533" xr:uid="{053F1776-66DA-48C8-8623-A7EBB3116EDA}"/>
    <cellStyle name="Normal 3 9 2 3 4 2" xfId="32534" xr:uid="{7FC15617-3161-42FD-80C4-BC5AE4B89B3F}"/>
    <cellStyle name="Normal 3 9 2 3 5" xfId="32535" xr:uid="{1E1D7A8E-5967-40A4-92B1-7D0DD93067F5}"/>
    <cellStyle name="Normal 3 9 2 4" xfId="32536" xr:uid="{D704DBEC-2D10-44F5-B666-CAD068EDA2C8}"/>
    <cellStyle name="Normal 3 9 2 4 2" xfId="32537" xr:uid="{62B2C7FF-9DB8-4876-85AC-98EA5EBB7C59}"/>
    <cellStyle name="Normal 3 9 2 4 2 2" xfId="32538" xr:uid="{299B7688-C3CC-4CC9-8506-5BB7021A35DB}"/>
    <cellStyle name="Normal 3 9 2 4 2 2 2" xfId="32539" xr:uid="{11DCE06D-364B-40F3-860D-EC3850489E04}"/>
    <cellStyle name="Normal 3 9 2 4 2 3" xfId="32540" xr:uid="{C74A00E6-98C7-41A4-9160-CA47E2198852}"/>
    <cellStyle name="Normal 3 9 2 4 3" xfId="32541" xr:uid="{7DB4FCD2-D966-41D9-A698-38E724F9765C}"/>
    <cellStyle name="Normal 3 9 2 4 3 2" xfId="32542" xr:uid="{F7BDFE81-5282-489B-B3C4-1337EDC044F5}"/>
    <cellStyle name="Normal 3 9 2 4 3 2 2" xfId="32543" xr:uid="{BBD27199-EFDF-4F21-8369-43740FC381B3}"/>
    <cellStyle name="Normal 3 9 2 4 3 3" xfId="32544" xr:uid="{13695A81-1CA0-4682-AB44-143197D732EA}"/>
    <cellStyle name="Normal 3 9 2 4 4" xfId="32545" xr:uid="{AA7F85DA-86C9-4FED-995A-080333A71FCA}"/>
    <cellStyle name="Normal 3 9 2 4 4 2" xfId="32546" xr:uid="{C8909339-9625-403C-8D74-EC1F3D3C9BEE}"/>
    <cellStyle name="Normal 3 9 2 4 5" xfId="32547" xr:uid="{25507FB7-90D6-46C8-94A3-787E70B5E75A}"/>
    <cellStyle name="Normal 3 9 2 5" xfId="32548" xr:uid="{6BE3417F-521A-46A7-BB69-55372250178A}"/>
    <cellStyle name="Normal 3 9 2 5 2" xfId="32549" xr:uid="{4DD31038-03EA-4DE8-9227-43A24C92F8C9}"/>
    <cellStyle name="Normal 3 9 2 5 2 2" xfId="32550" xr:uid="{D2EA8005-31C8-4E51-91A3-FB38ED0420AA}"/>
    <cellStyle name="Normal 3 9 2 5 3" xfId="32551" xr:uid="{1F70D919-25D9-4636-9F4D-BB728BF37E12}"/>
    <cellStyle name="Normal 3 9 2 6" xfId="32552" xr:uid="{BF22D31A-94B4-4015-B259-F85941E27E01}"/>
    <cellStyle name="Normal 3 9 2 6 2" xfId="32553" xr:uid="{1AC5B6F7-B180-49CC-93A1-9BFD654B204A}"/>
    <cellStyle name="Normal 3 9 2 6 2 2" xfId="32554" xr:uid="{E9DD64ED-FCEA-42CC-89E2-DB9735670B1B}"/>
    <cellStyle name="Normal 3 9 2 6 3" xfId="32555" xr:uid="{620EDD63-F347-4970-B54D-A46E94C70D49}"/>
    <cellStyle name="Normal 3 9 2 7" xfId="32556" xr:uid="{9DBF4547-47A8-4A65-9310-A0088010FC72}"/>
    <cellStyle name="Normal 3 9 2 7 2" xfId="32557" xr:uid="{C24EFA53-EA9E-49B5-9891-077A86DD1B28}"/>
    <cellStyle name="Normal 3 9 2 8" xfId="32558" xr:uid="{605A846D-6E62-463D-B4D7-C936C8A2DD12}"/>
    <cellStyle name="Normal 3 9 2 9" xfId="56476" xr:uid="{6B361BD0-B5D7-45CB-B493-31E091F6A599}"/>
    <cellStyle name="Normal 3 9 2_15NS" xfId="32559" xr:uid="{D1C54471-B862-40A1-A1AD-C23D21169104}"/>
    <cellStyle name="Normal 3 9 3" xfId="32560" xr:uid="{056BA87C-C15F-4173-86EE-990D0E4BFC84}"/>
    <cellStyle name="Normal 3 9 3 2" xfId="32561" xr:uid="{E469A9EA-F220-4384-B873-3180A6A2FDBE}"/>
    <cellStyle name="Normal 3 9 3 2 2" xfId="32562" xr:uid="{07E3A6C3-D180-4718-825D-74D4BE73ECB2}"/>
    <cellStyle name="Normal 3 9 3 2 2 2" xfId="32563" xr:uid="{83EECD98-96A5-4FEB-9B42-D990AD980172}"/>
    <cellStyle name="Normal 3 9 3 2 3" xfId="32564" xr:uid="{8B4AAA41-22BA-40A2-9139-9D4E19522C6B}"/>
    <cellStyle name="Normal 3 9 3 3" xfId="32565" xr:uid="{21909333-0FDF-443B-81BC-2441D84B0D3D}"/>
    <cellStyle name="Normal 3 9 3 3 2" xfId="32566" xr:uid="{0880536F-6996-484B-8556-DB8D1BF71380}"/>
    <cellStyle name="Normal 3 9 3 3 2 2" xfId="32567" xr:uid="{F7597B9D-EB11-4F0F-886F-EED9E5DD3FB5}"/>
    <cellStyle name="Normal 3 9 3 3 3" xfId="32568" xr:uid="{34755CCD-15C7-42DB-BBF4-057201222724}"/>
    <cellStyle name="Normal 3 9 3 4" xfId="32569" xr:uid="{62F45A1C-3D20-44AF-B3E6-E003B83017C0}"/>
    <cellStyle name="Normal 3 9 3 4 2" xfId="32570" xr:uid="{BF882A4B-803C-44D4-BC56-34BE9144C522}"/>
    <cellStyle name="Normal 3 9 3 5" xfId="32571" xr:uid="{A115D5A4-E94E-40E5-9C56-37CC2A3C98CE}"/>
    <cellStyle name="Normal 3 9 4" xfId="32572" xr:uid="{88CC227A-B8A6-418A-B9BE-71CA391F232A}"/>
    <cellStyle name="Normal 3 9 4 2" xfId="32573" xr:uid="{395553A6-C9A3-44AE-86EE-EBA6B001738B}"/>
    <cellStyle name="Normal 3 9 4 2 2" xfId="32574" xr:uid="{46B9D1E8-765C-493C-AA1F-46790CA1035E}"/>
    <cellStyle name="Normal 3 9 4 2 2 2" xfId="32575" xr:uid="{23386A17-C3D3-42DC-9B61-0D089E579EEF}"/>
    <cellStyle name="Normal 3 9 4 2 3" xfId="32576" xr:uid="{ECD75C46-E69F-4573-A537-51809A2CE4FB}"/>
    <cellStyle name="Normal 3 9 4 3" xfId="32577" xr:uid="{6D4D4F69-AFA1-4704-BA09-1D79216F1248}"/>
    <cellStyle name="Normal 3 9 4 3 2" xfId="32578" xr:uid="{630B8812-9EF8-48F2-A22E-1BAA3CAC7178}"/>
    <cellStyle name="Normal 3 9 4 3 2 2" xfId="32579" xr:uid="{4E3311B5-0BA6-419C-9A8B-1B0F729DBF02}"/>
    <cellStyle name="Normal 3 9 4 3 3" xfId="32580" xr:uid="{1FDFDA21-17D0-4741-A23A-44A18796BC6C}"/>
    <cellStyle name="Normal 3 9 4 4" xfId="32581" xr:uid="{F88958A5-B249-4273-937E-A3883D13F1DD}"/>
    <cellStyle name="Normal 3 9 4 4 2" xfId="32582" xr:uid="{8AA8A937-5AD9-46D6-8A45-C48066CF5673}"/>
    <cellStyle name="Normal 3 9 4 5" xfId="32583" xr:uid="{61F581F5-BE2D-4DE3-BE67-5F915A863B1E}"/>
    <cellStyle name="Normal 3 9 5" xfId="32584" xr:uid="{15B3232D-A270-447C-82A9-5020F85F2E0B}"/>
    <cellStyle name="Normal 3 9 5 2" xfId="32585" xr:uid="{6C5EEF2A-7143-4825-93BB-85102BF0B6A6}"/>
    <cellStyle name="Normal 3 9 5 2 2" xfId="32586" xr:uid="{72CFCC0F-F73B-43E0-9F36-4C52EBC36A58}"/>
    <cellStyle name="Normal 3 9 5 2 2 2" xfId="32587" xr:uid="{C4E1E282-5776-4B51-9ABC-2CD563EAEF86}"/>
    <cellStyle name="Normal 3 9 5 2 3" xfId="32588" xr:uid="{9AFCCE00-35C3-4BC2-B525-6676F936D893}"/>
    <cellStyle name="Normal 3 9 5 3" xfId="32589" xr:uid="{5BDD8BA0-51FA-4AC8-BBA9-0E850632F017}"/>
    <cellStyle name="Normal 3 9 5 3 2" xfId="32590" xr:uid="{203B19FA-EEE0-4CA2-A77A-B480881EF013}"/>
    <cellStyle name="Normal 3 9 5 3 2 2" xfId="32591" xr:uid="{129005DB-7BDE-4A45-B125-230F0D31740B}"/>
    <cellStyle name="Normal 3 9 5 3 3" xfId="32592" xr:uid="{46C168C7-E563-4B98-A37A-DD1A4A691E3E}"/>
    <cellStyle name="Normal 3 9 5 4" xfId="32593" xr:uid="{CED42D82-449C-45D7-9D1B-58D4095B57D9}"/>
    <cellStyle name="Normal 3 9 5 4 2" xfId="32594" xr:uid="{765A634A-48ED-4D9F-A5F9-D6BC342C41F1}"/>
    <cellStyle name="Normal 3 9 5 5" xfId="32595" xr:uid="{85874208-0D62-47A4-B9B0-73345B10959C}"/>
    <cellStyle name="Normal 3 9 6" xfId="32596" xr:uid="{D9A2722F-1E67-4E25-9A3F-9C0BE868F634}"/>
    <cellStyle name="Normal 3 9 6 2" xfId="32597" xr:uid="{2C795834-4B82-42B8-BD73-3668824640C5}"/>
    <cellStyle name="Normal 3 9 6 2 2" xfId="32598" xr:uid="{78449EEE-C6A6-4D74-A266-EF6DDCF0C2FE}"/>
    <cellStyle name="Normal 3 9 6 3" xfId="32599" xr:uid="{B7130FCD-5269-473B-88A8-34854674A341}"/>
    <cellStyle name="Normal 3 9 7" xfId="32600" xr:uid="{F99753AE-FC06-4551-8884-CE634A0932D3}"/>
    <cellStyle name="Normal 3 9 7 2" xfId="32601" xr:uid="{3A9D6576-8145-4FB9-B7E1-6CA1BCBEF5E3}"/>
    <cellStyle name="Normal 3 9 7 2 2" xfId="32602" xr:uid="{91C04803-092E-416F-975E-F4F910F5446A}"/>
    <cellStyle name="Normal 3 9 7 3" xfId="32603" xr:uid="{8BFD9CF2-8697-4681-A20D-C9BB1ED6D508}"/>
    <cellStyle name="Normal 3 9 8" xfId="32604" xr:uid="{53A7E837-47E7-4145-8633-926FD0665CD3}"/>
    <cellStyle name="Normal 3 9 8 2" xfId="32605" xr:uid="{6C494F74-4C69-4A9D-8F27-BD161EFFF157}"/>
    <cellStyle name="Normal 3 9 9" xfId="32606" xr:uid="{A7F2C5B1-F569-4CD3-9032-407B0683AF21}"/>
    <cellStyle name="Normal 3 9_05DS" xfId="32607" xr:uid="{24C5D64C-1C15-4AF2-9D1C-3946D1440634}"/>
    <cellStyle name="Normal 3 90" xfId="32608" xr:uid="{CE0C6317-5CEB-4C79-9253-8EC4F9BFEBED}"/>
    <cellStyle name="Normal 3 90 2" xfId="32609" xr:uid="{188C50B7-4783-4A06-A14C-091C40A22F5A}"/>
    <cellStyle name="Normal 3 90 2 2" xfId="32610" xr:uid="{5FD438C9-00A6-436E-90E3-68735DA77051}"/>
    <cellStyle name="Normal 3 90 2 2 2" xfId="32611" xr:uid="{9393B5F5-62E4-42BB-88B4-8BE7C5B8A91B}"/>
    <cellStyle name="Normal 3 90 2 2 2 2" xfId="32612" xr:uid="{631A3855-6D35-4C68-A0A6-25E397EA8EBA}"/>
    <cellStyle name="Normal 3 90 2 2 2 2 2" xfId="32613" xr:uid="{8EDA3F86-61B3-4E7B-8253-76B29080A1D4}"/>
    <cellStyle name="Normal 3 90 2 2 2 3" xfId="32614" xr:uid="{E2985C60-696E-4F85-8925-776ED373AE8C}"/>
    <cellStyle name="Normal 3 90 2 2 3" xfId="32615" xr:uid="{701957B4-FA7D-4F68-BA1A-73E3A20FE918}"/>
    <cellStyle name="Normal 3 90 2 2 3 2" xfId="32616" xr:uid="{32FA1898-1EA3-42CD-828A-CD3F54EECC4F}"/>
    <cellStyle name="Normal 3 90 2 2 3 2 2" xfId="32617" xr:uid="{77E3A925-5C2C-4698-9FA1-2C46DF697831}"/>
    <cellStyle name="Normal 3 90 2 2 3 3" xfId="32618" xr:uid="{8DC40616-E3D3-42A9-9174-AF07190A2BA7}"/>
    <cellStyle name="Normal 3 90 2 2 4" xfId="32619" xr:uid="{A496B58D-4B12-4FD3-BD79-0373B00863CA}"/>
    <cellStyle name="Normal 3 90 2 2 4 2" xfId="32620" xr:uid="{AC5B0690-29E5-48A2-8DED-2656309A3BFE}"/>
    <cellStyle name="Normal 3 90 2 2 5" xfId="32621" xr:uid="{5E5AFB4C-232F-445C-AE21-38E6DAFA766F}"/>
    <cellStyle name="Normal 3 90 2 3" xfId="32622" xr:uid="{960C55C8-D0E2-4E9B-8E6E-E57850778698}"/>
    <cellStyle name="Normal 3 90 2 3 2" xfId="32623" xr:uid="{80652659-986D-42F6-8B27-8A0B6ACC6351}"/>
    <cellStyle name="Normal 3 90 2 3 2 2" xfId="32624" xr:uid="{4BCA04F7-A00F-43B1-ABA4-23C33BE25BF4}"/>
    <cellStyle name="Normal 3 90 2 3 2 2 2" xfId="32625" xr:uid="{4B10C610-FC34-45D4-A55B-F1D076D44AB3}"/>
    <cellStyle name="Normal 3 90 2 3 2 3" xfId="32626" xr:uid="{9DBB28AD-2FDF-48D9-82CC-BB642647516C}"/>
    <cellStyle name="Normal 3 90 2 3 3" xfId="32627" xr:uid="{75AFE8C9-3B84-4293-9E9F-4496D3623C14}"/>
    <cellStyle name="Normal 3 90 2 3 3 2" xfId="32628" xr:uid="{0BCC80FB-DC31-4A50-99A0-BEA252848B5E}"/>
    <cellStyle name="Normal 3 90 2 3 3 2 2" xfId="32629" xr:uid="{E25A57F8-2262-4C49-BFB2-8FF7C80BD3A6}"/>
    <cellStyle name="Normal 3 90 2 3 3 3" xfId="32630" xr:uid="{B827CDBF-FDE5-4A06-A546-4C1A642E5D2B}"/>
    <cellStyle name="Normal 3 90 2 3 4" xfId="32631" xr:uid="{FD0EC274-59B2-406C-9A4D-F01D59A0C22D}"/>
    <cellStyle name="Normal 3 90 2 3 4 2" xfId="32632" xr:uid="{D96768D3-82F9-4A99-9922-052FAAA0EB6D}"/>
    <cellStyle name="Normal 3 90 2 3 5" xfId="32633" xr:uid="{C9565307-678E-44CA-8266-CC4C2C7C6C13}"/>
    <cellStyle name="Normal 3 90 2 4" xfId="32634" xr:uid="{61B7B25E-C0A1-4C72-8576-A768B97A5AEB}"/>
    <cellStyle name="Normal 3 90 2 4 2" xfId="32635" xr:uid="{B10ECAC1-5AA9-43F7-9319-E76F45009565}"/>
    <cellStyle name="Normal 3 90 2 4 2 2" xfId="32636" xr:uid="{288A6D45-EC37-4109-B7BE-91952DEA45D6}"/>
    <cellStyle name="Normal 3 90 2 4 2 2 2" xfId="32637" xr:uid="{2099527C-274B-49E9-9612-54DB40412FA5}"/>
    <cellStyle name="Normal 3 90 2 4 2 3" xfId="32638" xr:uid="{C53D6F2D-CA82-485F-B231-C6C0C47F0E0F}"/>
    <cellStyle name="Normal 3 90 2 4 3" xfId="32639" xr:uid="{A508B82F-2C7A-4AE3-8928-BCFB7A7DAAFD}"/>
    <cellStyle name="Normal 3 90 2 4 3 2" xfId="32640" xr:uid="{0B3277C9-A171-4001-BF6B-EC8284DED87F}"/>
    <cellStyle name="Normal 3 90 2 4 3 2 2" xfId="32641" xr:uid="{34E58401-DDC5-4F2D-886C-59390CACE726}"/>
    <cellStyle name="Normal 3 90 2 4 3 3" xfId="32642" xr:uid="{E59D87B8-55DF-443E-8652-CD02E03E0286}"/>
    <cellStyle name="Normal 3 90 2 4 4" xfId="32643" xr:uid="{54521137-529B-4F14-B43A-71488CDC5482}"/>
    <cellStyle name="Normal 3 90 2 4 4 2" xfId="32644" xr:uid="{0A012179-C94C-4F68-908B-D3075FC88F97}"/>
    <cellStyle name="Normal 3 90 2 4 5" xfId="32645" xr:uid="{4100D9FF-2319-4AD4-952D-457B0D0329D8}"/>
    <cellStyle name="Normal 3 90 2 5" xfId="32646" xr:uid="{E264D045-0569-4E1A-BBDA-EC1AB7688989}"/>
    <cellStyle name="Normal 3 90 2 5 2" xfId="32647" xr:uid="{4F548EBF-1747-4EEE-A902-A8F73EE65FE1}"/>
    <cellStyle name="Normal 3 90 2 5 2 2" xfId="32648" xr:uid="{5AAD9D40-9412-4354-BE2E-714BD433DEA8}"/>
    <cellStyle name="Normal 3 90 2 5 3" xfId="32649" xr:uid="{F6A9DF0F-E295-437F-8469-CCDC27D303D3}"/>
    <cellStyle name="Normal 3 90 2 6" xfId="32650" xr:uid="{1C056952-6929-413F-8A54-66114DB7950B}"/>
    <cellStyle name="Normal 3 90 2 6 2" xfId="32651" xr:uid="{C16E930D-7045-44BE-87DE-ECC139C18E5D}"/>
    <cellStyle name="Normal 3 90 2 6 2 2" xfId="32652" xr:uid="{5259C6BF-31C1-472E-8D72-FABE4E4E3BBD}"/>
    <cellStyle name="Normal 3 90 2 6 3" xfId="32653" xr:uid="{DAE51119-9686-4513-81D9-F91DBE795BEC}"/>
    <cellStyle name="Normal 3 90 2 7" xfId="32654" xr:uid="{9A5F268F-E2FF-4FBB-8723-BCDDBC288B1C}"/>
    <cellStyle name="Normal 3 90 2 7 2" xfId="32655" xr:uid="{55879282-1CD4-4F98-A08A-3B0A8F34EF5B}"/>
    <cellStyle name="Normal 3 90 2 8" xfId="32656" xr:uid="{C30F76AE-6C20-4EA2-B365-A79B7C4C4C1D}"/>
    <cellStyle name="Normal 3 90 2_15NS" xfId="32657" xr:uid="{10E1F8B5-BEA3-445F-9497-3FAF85EA9AD3}"/>
    <cellStyle name="Normal 3 90 3" xfId="32658" xr:uid="{125272FD-1D4B-4557-BAB9-010AA117B1CC}"/>
    <cellStyle name="Normal 3 90 3 2" xfId="32659" xr:uid="{D3AF481C-D9F7-4BA9-AAA7-4D4630478E08}"/>
    <cellStyle name="Normal 3 90 3 2 2" xfId="32660" xr:uid="{211B2094-2978-4B6B-8CD5-2F5720B0862A}"/>
    <cellStyle name="Normal 3 90 3 2 2 2" xfId="32661" xr:uid="{172DC756-F64A-4850-AA3E-8E383BCF7AEB}"/>
    <cellStyle name="Normal 3 90 3 2 3" xfId="32662" xr:uid="{32AD8E85-9CAD-4C2D-8D0E-BAEA54DFCD84}"/>
    <cellStyle name="Normal 3 90 3 3" xfId="32663" xr:uid="{E26944D0-0CC6-4E5B-A28C-536E0EE57EAD}"/>
    <cellStyle name="Normal 3 90 3 3 2" xfId="32664" xr:uid="{B83B6ECF-0E72-41EE-B17D-628A6346B102}"/>
    <cellStyle name="Normal 3 90 3 3 2 2" xfId="32665" xr:uid="{5D49F331-FD87-440E-A268-12F2DD89AD53}"/>
    <cellStyle name="Normal 3 90 3 3 3" xfId="32666" xr:uid="{FD8FDB25-B52D-4DC5-A0D7-24391E260351}"/>
    <cellStyle name="Normal 3 90 3 4" xfId="32667" xr:uid="{0DF09CCC-A2DF-49D6-B5DB-19511D0F7EE1}"/>
    <cellStyle name="Normal 3 90 3 4 2" xfId="32668" xr:uid="{1CB4E906-7901-4DD1-AD81-8E6EB1D51FD6}"/>
    <cellStyle name="Normal 3 90 3 5" xfId="32669" xr:uid="{09625232-31E6-4E04-A67E-1E238EEF5A66}"/>
    <cellStyle name="Normal 3 90 4" xfId="32670" xr:uid="{F526669E-716D-45AB-8F4E-6895FF397801}"/>
    <cellStyle name="Normal 3 90 4 2" xfId="32671" xr:uid="{2CF64E06-1766-4F7F-BA05-996C4378A42E}"/>
    <cellStyle name="Normal 3 90 4 2 2" xfId="32672" xr:uid="{32B3CB9D-F531-4606-8AA6-64C49BC7B271}"/>
    <cellStyle name="Normal 3 90 4 2 2 2" xfId="32673" xr:uid="{F003C323-69A6-4367-8C0F-E0C279C1F97B}"/>
    <cellStyle name="Normal 3 90 4 2 3" xfId="32674" xr:uid="{79540E46-F50E-46DF-8689-EB28475020A2}"/>
    <cellStyle name="Normal 3 90 4 3" xfId="32675" xr:uid="{4515920D-EA80-4411-A2CA-58DC2885FAA4}"/>
    <cellStyle name="Normal 3 90 4 3 2" xfId="32676" xr:uid="{EFB8046F-EA8E-426A-A4F7-FB92815507A5}"/>
    <cellStyle name="Normal 3 90 4 3 2 2" xfId="32677" xr:uid="{FCDED452-3416-4458-AAC7-A81D90546EBD}"/>
    <cellStyle name="Normal 3 90 4 3 3" xfId="32678" xr:uid="{8BC324B2-DC4A-4E29-81F6-AF610F6D1025}"/>
    <cellStyle name="Normal 3 90 4 4" xfId="32679" xr:uid="{1E434296-C921-48FC-B6F0-64BC4A0ED0FC}"/>
    <cellStyle name="Normal 3 90 4 4 2" xfId="32680" xr:uid="{E5243B7C-4313-4220-A72F-5636AD062AC2}"/>
    <cellStyle name="Normal 3 90 4 5" xfId="32681" xr:uid="{723947BF-96B9-404D-AF17-BE0627EA9807}"/>
    <cellStyle name="Normal 3 90 5" xfId="32682" xr:uid="{836FB172-B78B-4145-88CD-A588432911B7}"/>
    <cellStyle name="Normal 3 90 5 2" xfId="32683" xr:uid="{6F07C37F-17F4-4331-BF98-E138D20136D1}"/>
    <cellStyle name="Normal 3 90 5 2 2" xfId="32684" xr:uid="{A39C03EC-190C-4074-8337-2F7E228E4F61}"/>
    <cellStyle name="Normal 3 90 5 2 2 2" xfId="32685" xr:uid="{4502E78F-2641-42C7-8E6E-8A28F5FE4F05}"/>
    <cellStyle name="Normal 3 90 5 2 3" xfId="32686" xr:uid="{E253E3C9-0AAB-4E5F-9490-346AF9BF64EB}"/>
    <cellStyle name="Normal 3 90 5 3" xfId="32687" xr:uid="{21A3A766-2AB7-4DCC-AFB3-8C3418EA7281}"/>
    <cellStyle name="Normal 3 90 5 3 2" xfId="32688" xr:uid="{5CD61AA3-11D4-4C6E-8FD3-BDCD9B6A1FEE}"/>
    <cellStyle name="Normal 3 90 5 3 2 2" xfId="32689" xr:uid="{B2AE73DB-C8C2-4D39-97F3-F50E102F8C71}"/>
    <cellStyle name="Normal 3 90 5 3 3" xfId="32690" xr:uid="{E9B0B864-8A31-459B-BDFD-E82C74D1914F}"/>
    <cellStyle name="Normal 3 90 5 4" xfId="32691" xr:uid="{8A9A39DA-3ACA-46D9-99B9-524A7182F36E}"/>
    <cellStyle name="Normal 3 90 5 4 2" xfId="32692" xr:uid="{ACFEBD8E-8F2F-40B0-921E-0F0491B207B0}"/>
    <cellStyle name="Normal 3 90 5 5" xfId="32693" xr:uid="{3E59087F-75A1-48B2-BEA5-E375E338A269}"/>
    <cellStyle name="Normal 3 90 6" xfId="32694" xr:uid="{4CA607AF-DA52-45F4-AD03-519A051360C4}"/>
    <cellStyle name="Normal 3 90 6 2" xfId="32695" xr:uid="{783662C5-B0ED-4D17-B0FC-ABC769783E7B}"/>
    <cellStyle name="Normal 3 90 6 2 2" xfId="32696" xr:uid="{90B14245-8C9D-4340-870B-29B8AA45026B}"/>
    <cellStyle name="Normal 3 90 6 3" xfId="32697" xr:uid="{C85D47D3-FE30-457C-B5A1-12A9458E9A18}"/>
    <cellStyle name="Normal 3 90 7" xfId="32698" xr:uid="{504C053F-B30F-4451-A3BC-D1DDE3F31489}"/>
    <cellStyle name="Normal 3 90 7 2" xfId="32699" xr:uid="{13144AAF-8BCA-4036-8410-B6E3EABA5CCB}"/>
    <cellStyle name="Normal 3 90 7 2 2" xfId="32700" xr:uid="{24AA8F7B-4645-43A8-A86D-7DB49762BC6E}"/>
    <cellStyle name="Normal 3 90 7 3" xfId="32701" xr:uid="{F8145120-27EA-4A14-A3F4-0EA8F6381A6E}"/>
    <cellStyle name="Normal 3 90 8" xfId="32702" xr:uid="{26CEBC15-D713-4A62-950B-A26B101CBFB0}"/>
    <cellStyle name="Normal 3 90 8 2" xfId="32703" xr:uid="{8AD16D40-1247-41C5-9A96-F39EBDD524C1}"/>
    <cellStyle name="Normal 3 90 9" xfId="32704" xr:uid="{139214F1-0582-4E70-A156-D2C5889CA4D3}"/>
    <cellStyle name="Normal 3 90_05DS" xfId="32705" xr:uid="{A223E419-EC6C-4811-874C-A580711EF561}"/>
    <cellStyle name="Normal 3 91" xfId="32706" xr:uid="{E8DEBFF5-37C4-4C9E-8CB9-97A2F0DE2B75}"/>
    <cellStyle name="Normal 3 91 2" xfId="32707" xr:uid="{A9FF18A2-9ECA-4D8D-9355-A6EF3DA132BD}"/>
    <cellStyle name="Normal 3 91 2 2" xfId="32708" xr:uid="{540354E3-1157-479E-97E5-44349FD0AC1B}"/>
    <cellStyle name="Normal 3 91 2 2 2" xfId="32709" xr:uid="{F4478DFC-7DFA-4D22-90E6-C4266B4349E8}"/>
    <cellStyle name="Normal 3 91 2 2 2 2" xfId="32710" xr:uid="{986619A5-73F6-42BA-A4B4-1AF5EE6E8A9C}"/>
    <cellStyle name="Normal 3 91 2 2 2 2 2" xfId="32711" xr:uid="{FDCA3D52-950A-4E79-8863-F9CE6AA1F8A0}"/>
    <cellStyle name="Normal 3 91 2 2 2 3" xfId="32712" xr:uid="{AAA35BB9-11D3-4FAC-BE40-387AEAE10215}"/>
    <cellStyle name="Normal 3 91 2 2 3" xfId="32713" xr:uid="{510E73E9-A1E7-4BAC-9B6D-84E4BBCEB49B}"/>
    <cellStyle name="Normal 3 91 2 2 3 2" xfId="32714" xr:uid="{68251FB1-4A97-4B44-826A-722585C6A048}"/>
    <cellStyle name="Normal 3 91 2 2 3 2 2" xfId="32715" xr:uid="{CCEF53D5-AD74-433B-821A-D446D78F536E}"/>
    <cellStyle name="Normal 3 91 2 2 3 3" xfId="32716" xr:uid="{1A8D4CC6-680E-417C-92E5-ACE97C560123}"/>
    <cellStyle name="Normal 3 91 2 2 4" xfId="32717" xr:uid="{D3B3F751-76C4-400F-A286-1A652AAD60A9}"/>
    <cellStyle name="Normal 3 91 2 2 4 2" xfId="32718" xr:uid="{35D9A2AA-E485-48B4-957F-0A30085F7C2A}"/>
    <cellStyle name="Normal 3 91 2 2 5" xfId="32719" xr:uid="{5E7D0CB2-9001-4479-99B3-C27EBD00C727}"/>
    <cellStyle name="Normal 3 91 2 3" xfId="32720" xr:uid="{4F83FC19-7DC6-4DD8-B08B-D6C8B9A64E4E}"/>
    <cellStyle name="Normal 3 91 2 3 2" xfId="32721" xr:uid="{C52AA8EB-D5B2-42D2-A779-A158372080F4}"/>
    <cellStyle name="Normal 3 91 2 3 2 2" xfId="32722" xr:uid="{DE215687-69B8-4BEF-98A3-DDAB688F7003}"/>
    <cellStyle name="Normal 3 91 2 3 2 2 2" xfId="32723" xr:uid="{9DC9D3B4-683D-4A6A-99E0-60474B0840C0}"/>
    <cellStyle name="Normal 3 91 2 3 2 3" xfId="32724" xr:uid="{10919C48-FF66-475D-8EEB-A0BF366D66A0}"/>
    <cellStyle name="Normal 3 91 2 3 3" xfId="32725" xr:uid="{83DFCC84-4989-4D87-ACA1-116E30FF8587}"/>
    <cellStyle name="Normal 3 91 2 3 3 2" xfId="32726" xr:uid="{F5E8E660-90EF-4458-92F2-6F7DCF66FBEE}"/>
    <cellStyle name="Normal 3 91 2 3 3 2 2" xfId="32727" xr:uid="{1976AC18-DF88-4EA4-8E13-7EA70F49CE80}"/>
    <cellStyle name="Normal 3 91 2 3 3 3" xfId="32728" xr:uid="{512D48E5-4726-4F47-9276-0A18F8C2524A}"/>
    <cellStyle name="Normal 3 91 2 3 4" xfId="32729" xr:uid="{3D33410C-CE5C-4291-9D66-B4616D684704}"/>
    <cellStyle name="Normal 3 91 2 3 4 2" xfId="32730" xr:uid="{1EC587AF-6CBB-491A-95E8-F9F8637FAEF8}"/>
    <cellStyle name="Normal 3 91 2 3 5" xfId="32731" xr:uid="{7D447EE3-DE46-40F5-A21B-658B600516F7}"/>
    <cellStyle name="Normal 3 91 2 4" xfId="32732" xr:uid="{1EFF5D8A-5191-4B46-9C23-0DB21AE70B21}"/>
    <cellStyle name="Normal 3 91 2 4 2" xfId="32733" xr:uid="{45B6FC15-B8E0-44BE-B61A-E81C1E2B66AD}"/>
    <cellStyle name="Normal 3 91 2 4 2 2" xfId="32734" xr:uid="{6F2B1D14-E8E5-4FFE-951C-FB91357074E7}"/>
    <cellStyle name="Normal 3 91 2 4 2 2 2" xfId="32735" xr:uid="{1DDC745D-4414-499C-80AE-617D5523AB20}"/>
    <cellStyle name="Normal 3 91 2 4 2 3" xfId="32736" xr:uid="{8A328756-5358-44F4-BE08-990B1D4436E2}"/>
    <cellStyle name="Normal 3 91 2 4 3" xfId="32737" xr:uid="{BDB83F5A-2DCB-4C8D-8531-421EB98D70B0}"/>
    <cellStyle name="Normal 3 91 2 4 3 2" xfId="32738" xr:uid="{170F101F-F67A-4789-ACC3-9EED02E0E1E1}"/>
    <cellStyle name="Normal 3 91 2 4 3 2 2" xfId="32739" xr:uid="{40333572-C494-4CDF-9FEE-2FEAD7A336DA}"/>
    <cellStyle name="Normal 3 91 2 4 3 3" xfId="32740" xr:uid="{9B0A7835-BAAC-4CFB-B39A-CDC36DF138A6}"/>
    <cellStyle name="Normal 3 91 2 4 4" xfId="32741" xr:uid="{F49C6FE0-CBF6-45FE-8118-10B4456A3FA5}"/>
    <cellStyle name="Normal 3 91 2 4 4 2" xfId="32742" xr:uid="{E6138E25-263D-4729-8E72-12E1AA364AD5}"/>
    <cellStyle name="Normal 3 91 2 4 5" xfId="32743" xr:uid="{D2522753-CEA7-47F5-B416-B93EC4A3DDCD}"/>
    <cellStyle name="Normal 3 91 2 5" xfId="32744" xr:uid="{1744EF69-5F35-438C-9521-D6B52D7A7565}"/>
    <cellStyle name="Normal 3 91 2 5 2" xfId="32745" xr:uid="{67FC2475-4E20-47E2-BB54-F03A30AD2369}"/>
    <cellStyle name="Normal 3 91 2 5 2 2" xfId="32746" xr:uid="{F81E9794-C0D6-4D52-89E1-41E9E3C89E5E}"/>
    <cellStyle name="Normal 3 91 2 5 3" xfId="32747" xr:uid="{EADEFE9E-F350-4908-988F-F9FC88AD4D29}"/>
    <cellStyle name="Normal 3 91 2 6" xfId="32748" xr:uid="{E43980EA-EDA3-4519-9AAE-4DCD070E79BB}"/>
    <cellStyle name="Normal 3 91 2 6 2" xfId="32749" xr:uid="{C1E1A84E-BC4C-4B36-AA3B-969128BD15E5}"/>
    <cellStyle name="Normal 3 91 2 6 2 2" xfId="32750" xr:uid="{85B92EC5-09C7-44C8-AAE2-75126D94D02A}"/>
    <cellStyle name="Normal 3 91 2 6 3" xfId="32751" xr:uid="{B519A1E6-EC92-4CAC-8E9D-BEBEA8F2AC86}"/>
    <cellStyle name="Normal 3 91 2 7" xfId="32752" xr:uid="{338F6DDC-494C-4916-853E-75024D6BC341}"/>
    <cellStyle name="Normal 3 91 2 7 2" xfId="32753" xr:uid="{E64675F9-A173-425B-95E9-0301EE4C20E9}"/>
    <cellStyle name="Normal 3 91 2 8" xfId="32754" xr:uid="{12A34C13-A863-415A-A084-53A336DF9C0D}"/>
    <cellStyle name="Normal 3 91 2_15NS" xfId="32755" xr:uid="{6823C006-5BA4-4FDE-86ED-898E106E298E}"/>
    <cellStyle name="Normal 3 91 3" xfId="32756" xr:uid="{EF88F7A9-B5B2-4FE2-AEB9-1FCECB8B599A}"/>
    <cellStyle name="Normal 3 91 3 2" xfId="32757" xr:uid="{00C3CE0E-2F80-4812-B236-B598E21D405E}"/>
    <cellStyle name="Normal 3 91 3 2 2" xfId="32758" xr:uid="{56B1509D-3E26-4794-8D27-C1A9366E5197}"/>
    <cellStyle name="Normal 3 91 3 2 2 2" xfId="32759" xr:uid="{9AAC8F7A-B2E7-4F6E-A583-8332100ADC64}"/>
    <cellStyle name="Normal 3 91 3 2 3" xfId="32760" xr:uid="{C5719DDB-D1E6-4B71-A197-F4F5B1927AF9}"/>
    <cellStyle name="Normal 3 91 3 3" xfId="32761" xr:uid="{28E25B70-1A6D-4950-B31D-C6A163323F13}"/>
    <cellStyle name="Normal 3 91 3 3 2" xfId="32762" xr:uid="{D2AA9145-D823-438D-BF81-6C1439B6BBB0}"/>
    <cellStyle name="Normal 3 91 3 3 2 2" xfId="32763" xr:uid="{1A9A9657-4E21-48E4-885B-7CE30E9E7F76}"/>
    <cellStyle name="Normal 3 91 3 3 3" xfId="32764" xr:uid="{CCE5F54B-B073-4FD7-BA08-1B81D8E3849A}"/>
    <cellStyle name="Normal 3 91 3 4" xfId="32765" xr:uid="{B3AA49FF-2BED-45F4-8A99-42FF6C1D7C98}"/>
    <cellStyle name="Normal 3 91 3 4 2" xfId="32766" xr:uid="{6B911014-DFE3-45F7-8A3B-0B9CF8E55D27}"/>
    <cellStyle name="Normal 3 91 3 5" xfId="32767" xr:uid="{55DD761D-D01C-4BE0-93DB-CBE137304DEF}"/>
    <cellStyle name="Normal 3 91 4" xfId="32768" xr:uid="{FF665BC9-D634-4CCB-A5B2-7D7E5BDE2747}"/>
    <cellStyle name="Normal 3 91 4 2" xfId="32769" xr:uid="{8E7428A4-8DBE-47A3-8DF4-10ED41BB8495}"/>
    <cellStyle name="Normal 3 91 4 2 2" xfId="32770" xr:uid="{A446B9E2-7017-4231-82C2-B66AD1AA2818}"/>
    <cellStyle name="Normal 3 91 4 2 2 2" xfId="32771" xr:uid="{E9F843C8-9016-4102-87FE-3450F2278693}"/>
    <cellStyle name="Normal 3 91 4 2 3" xfId="32772" xr:uid="{5F523439-88CC-477D-8897-CEC85BDFB886}"/>
    <cellStyle name="Normal 3 91 4 3" xfId="32773" xr:uid="{DEE7B9AE-B687-4877-9D37-F77190F15F8E}"/>
    <cellStyle name="Normal 3 91 4 3 2" xfId="32774" xr:uid="{3E98ACE3-AF14-4CE9-89CD-8664677C1022}"/>
    <cellStyle name="Normal 3 91 4 3 2 2" xfId="32775" xr:uid="{A18BD00A-9AF0-4006-92D5-3680D0DDF86A}"/>
    <cellStyle name="Normal 3 91 4 3 3" xfId="32776" xr:uid="{6228969F-B37B-41E6-A8AC-669B75B8D013}"/>
    <cellStyle name="Normal 3 91 4 4" xfId="32777" xr:uid="{148B1488-CF2A-4712-9248-121EEDE0BD63}"/>
    <cellStyle name="Normal 3 91 4 4 2" xfId="32778" xr:uid="{A9CD683F-011C-45C4-A2C6-0E40FEC1A482}"/>
    <cellStyle name="Normal 3 91 4 5" xfId="32779" xr:uid="{4F70C15C-E736-40E7-B8B3-ED85AD9E15C7}"/>
    <cellStyle name="Normal 3 91 5" xfId="32780" xr:uid="{67BC24E7-1563-4EF9-9CD4-C15AB3A929EB}"/>
    <cellStyle name="Normal 3 91 5 2" xfId="32781" xr:uid="{E65FABFB-3745-4521-909E-90AAE3147394}"/>
    <cellStyle name="Normal 3 91 5 2 2" xfId="32782" xr:uid="{FF893047-CCFD-4E3F-806E-45D053B915EF}"/>
    <cellStyle name="Normal 3 91 5 2 2 2" xfId="32783" xr:uid="{F3459888-A4C1-4BEC-84A0-2E82C4C7173D}"/>
    <cellStyle name="Normal 3 91 5 2 3" xfId="32784" xr:uid="{E5E93139-AEA3-4B42-B607-7D46FB2C8EE7}"/>
    <cellStyle name="Normal 3 91 5 3" xfId="32785" xr:uid="{FF6C5A10-F6E7-47AB-80C3-E0A0ED075417}"/>
    <cellStyle name="Normal 3 91 5 3 2" xfId="32786" xr:uid="{0AE04E24-32F9-4F5A-89A4-472DA93AD55C}"/>
    <cellStyle name="Normal 3 91 5 3 2 2" xfId="32787" xr:uid="{BCEEF93D-24FB-4270-83F7-13C4EB08707A}"/>
    <cellStyle name="Normal 3 91 5 3 3" xfId="32788" xr:uid="{6E4E48CE-6F10-434B-BCF2-410B34793C11}"/>
    <cellStyle name="Normal 3 91 5 4" xfId="32789" xr:uid="{B40CD514-EE80-4651-A7F7-1A29C93A2A59}"/>
    <cellStyle name="Normal 3 91 5 4 2" xfId="32790" xr:uid="{BD4A132C-D200-49CD-BC37-E99298CADFD4}"/>
    <cellStyle name="Normal 3 91 5 5" xfId="32791" xr:uid="{0C3F3039-AEA7-4359-8AC4-9CAE4C3C597E}"/>
    <cellStyle name="Normal 3 91 6" xfId="32792" xr:uid="{81DD177A-C5DF-4147-93AE-7253FD403302}"/>
    <cellStyle name="Normal 3 91 6 2" xfId="32793" xr:uid="{8D0BEA16-7704-4D46-944F-5F12A8C885A9}"/>
    <cellStyle name="Normal 3 91 6 2 2" xfId="32794" xr:uid="{A9D37FF4-5585-4FAA-A9C7-B0136419601F}"/>
    <cellStyle name="Normal 3 91 6 3" xfId="32795" xr:uid="{CEA673F6-9785-4A9D-9A59-65DDD7B7D69E}"/>
    <cellStyle name="Normal 3 91 7" xfId="32796" xr:uid="{FF179E7E-D859-4A4E-8335-67C0A6BE119A}"/>
    <cellStyle name="Normal 3 91 7 2" xfId="32797" xr:uid="{5DF8BA64-E99C-4E4B-82ED-1A69CCC323D2}"/>
    <cellStyle name="Normal 3 91 7 2 2" xfId="32798" xr:uid="{86BF7533-A564-483B-9781-2B1082DFAB90}"/>
    <cellStyle name="Normal 3 91 7 3" xfId="32799" xr:uid="{91D0A31E-B83C-4289-B968-B3866BA88E58}"/>
    <cellStyle name="Normal 3 91 8" xfId="32800" xr:uid="{2269DD91-53B2-48E7-8226-0B6E77F099EC}"/>
    <cellStyle name="Normal 3 91 8 2" xfId="32801" xr:uid="{4DE3E889-2ED6-4F74-A179-6C6F07AFEACC}"/>
    <cellStyle name="Normal 3 91 9" xfId="32802" xr:uid="{BF21BF19-DB2B-4A79-93E1-70CEFCB487EB}"/>
    <cellStyle name="Normal 3 91_05DS" xfId="32803" xr:uid="{D04D2007-5BAE-4994-BA49-E49EB2CA5389}"/>
    <cellStyle name="Normal 3 92" xfId="32804" xr:uid="{BBF24390-8201-4B9C-A12A-DB46538FDDE5}"/>
    <cellStyle name="Normal 3 92 2" xfId="32805" xr:uid="{409CDC82-3746-4701-BBCD-80985735D3A8}"/>
    <cellStyle name="Normal 3 92 2 2" xfId="32806" xr:uid="{DC078D4C-287D-4195-A5D6-677D39D9B613}"/>
    <cellStyle name="Normal 3 92 2 2 2" xfId="32807" xr:uid="{FFF25AA7-7CE7-4E0D-89F1-7DB43D156295}"/>
    <cellStyle name="Normal 3 92 2 2 2 2" xfId="32808" xr:uid="{30A9D411-CFBC-4A5E-851B-32E6E3F45947}"/>
    <cellStyle name="Normal 3 92 2 2 2 2 2" xfId="32809" xr:uid="{F5A7D2A6-B171-4F5F-8998-A46B5BBDA878}"/>
    <cellStyle name="Normal 3 92 2 2 2 3" xfId="32810" xr:uid="{84446E50-325A-4450-ADE6-7F5E59EC29E7}"/>
    <cellStyle name="Normal 3 92 2 2 3" xfId="32811" xr:uid="{8B50E6FB-4918-40C3-BE44-6FC9FB57549A}"/>
    <cellStyle name="Normal 3 92 2 2 3 2" xfId="32812" xr:uid="{47168E45-55F1-4BAA-A4B5-AE00762012BB}"/>
    <cellStyle name="Normal 3 92 2 2 3 2 2" xfId="32813" xr:uid="{5C717273-C76C-44BF-8EE6-C85AB323995C}"/>
    <cellStyle name="Normal 3 92 2 2 3 3" xfId="32814" xr:uid="{5FB5E18B-B0EB-4F96-BD50-532E567ED5F0}"/>
    <cellStyle name="Normal 3 92 2 2 4" xfId="32815" xr:uid="{2D77DFAF-ECDD-4D53-A2AC-FDE9478C1C82}"/>
    <cellStyle name="Normal 3 92 2 2 4 2" xfId="32816" xr:uid="{82D7AD69-2085-4D1D-B309-AECBD1250973}"/>
    <cellStyle name="Normal 3 92 2 2 5" xfId="32817" xr:uid="{2EFA430E-6961-4451-8742-582656B9BE71}"/>
    <cellStyle name="Normal 3 92 2 3" xfId="32818" xr:uid="{A7707836-0221-4186-9CC5-42814D221D99}"/>
    <cellStyle name="Normal 3 92 2 3 2" xfId="32819" xr:uid="{96676F8B-6FD7-4882-964B-D3B648FCFE8F}"/>
    <cellStyle name="Normal 3 92 2 3 2 2" xfId="32820" xr:uid="{9D563E5F-2406-4BC9-B5CA-052871FFA4F5}"/>
    <cellStyle name="Normal 3 92 2 3 2 2 2" xfId="32821" xr:uid="{076A58BF-A8ED-4F34-8761-3F61B71B9CB7}"/>
    <cellStyle name="Normal 3 92 2 3 2 3" xfId="32822" xr:uid="{C323CDBC-D266-48C8-BBFF-A5D633510224}"/>
    <cellStyle name="Normal 3 92 2 3 3" xfId="32823" xr:uid="{AD9A7DC7-EC1D-4713-8E11-4ACDD0C449C5}"/>
    <cellStyle name="Normal 3 92 2 3 3 2" xfId="32824" xr:uid="{9FD4EA48-25A5-4968-9E38-1E059AC7B2A6}"/>
    <cellStyle name="Normal 3 92 2 3 3 2 2" xfId="32825" xr:uid="{4D4609B4-0C64-4079-97FB-B5AB0EF17DCF}"/>
    <cellStyle name="Normal 3 92 2 3 3 3" xfId="32826" xr:uid="{5780696B-99DB-4580-9C48-0184305CB933}"/>
    <cellStyle name="Normal 3 92 2 3 4" xfId="32827" xr:uid="{A4928A8D-B614-4ADA-AC43-783244CC20F9}"/>
    <cellStyle name="Normal 3 92 2 3 4 2" xfId="32828" xr:uid="{8BC4BF6A-FFE9-4128-B857-0C507C2A7E7E}"/>
    <cellStyle name="Normal 3 92 2 3 5" xfId="32829" xr:uid="{D737CFAA-5D02-444E-8BCB-0375FE511455}"/>
    <cellStyle name="Normal 3 92 2 4" xfId="32830" xr:uid="{7E732196-E82B-4CD7-AC6D-2A2240F487AC}"/>
    <cellStyle name="Normal 3 92 2 4 2" xfId="32831" xr:uid="{0111AC39-08B9-4B86-A87E-7A3B5AC9CFD5}"/>
    <cellStyle name="Normal 3 92 2 4 2 2" xfId="32832" xr:uid="{15583EA5-EB42-49B2-A3B9-88CD1BC70924}"/>
    <cellStyle name="Normal 3 92 2 4 2 2 2" xfId="32833" xr:uid="{855D08F0-F97F-4909-AD40-35BD16192C56}"/>
    <cellStyle name="Normal 3 92 2 4 2 3" xfId="32834" xr:uid="{592A7C2C-BD95-4368-AADF-607BA4ED0EDC}"/>
    <cellStyle name="Normal 3 92 2 4 3" xfId="32835" xr:uid="{DA9D7AB0-7D96-41BA-BB35-290156DD8F57}"/>
    <cellStyle name="Normal 3 92 2 4 3 2" xfId="32836" xr:uid="{15052FD2-CDC5-4B18-A120-3220CED8F473}"/>
    <cellStyle name="Normal 3 92 2 4 3 2 2" xfId="32837" xr:uid="{1ADBCBBB-1837-4E46-8F95-E82F9EDA2BA5}"/>
    <cellStyle name="Normal 3 92 2 4 3 3" xfId="32838" xr:uid="{CCBD95E4-324A-4A12-856B-F3BFE724F550}"/>
    <cellStyle name="Normal 3 92 2 4 4" xfId="32839" xr:uid="{49BC7D68-EF98-4F82-8184-3B76D2215E1F}"/>
    <cellStyle name="Normal 3 92 2 4 4 2" xfId="32840" xr:uid="{C75472A6-FB52-4DDF-9A86-198A46A80720}"/>
    <cellStyle name="Normal 3 92 2 4 5" xfId="32841" xr:uid="{3E532F61-66BC-4D77-AEAE-06EA85048166}"/>
    <cellStyle name="Normal 3 92 2 5" xfId="32842" xr:uid="{C91CE3C8-34F7-4C26-9F3A-0E7CA58C4596}"/>
    <cellStyle name="Normal 3 92 2 5 2" xfId="32843" xr:uid="{88EDA829-1A1C-4768-AF7D-4091D3309B67}"/>
    <cellStyle name="Normal 3 92 2 5 2 2" xfId="32844" xr:uid="{517FDA08-E917-460A-B07E-E105CF8F7C87}"/>
    <cellStyle name="Normal 3 92 2 5 3" xfId="32845" xr:uid="{A3CC8E50-36ED-4C46-84E6-015406DA148D}"/>
    <cellStyle name="Normal 3 92 2 6" xfId="32846" xr:uid="{AE5052B3-D1D0-4C3A-88FD-8BFE7BFAAB3B}"/>
    <cellStyle name="Normal 3 92 2 6 2" xfId="32847" xr:uid="{E274492D-08F4-4B31-90C4-7C3C453CBA2E}"/>
    <cellStyle name="Normal 3 92 2 6 2 2" xfId="32848" xr:uid="{9E9C0CE6-0DDE-4F4F-A735-37328CC15A48}"/>
    <cellStyle name="Normal 3 92 2 6 3" xfId="32849" xr:uid="{F196DDD5-4A71-4DB6-9BC6-343DD3A12F28}"/>
    <cellStyle name="Normal 3 92 2 7" xfId="32850" xr:uid="{BCA33460-0689-4B19-9B5D-091ACB1DDC2C}"/>
    <cellStyle name="Normal 3 92 2 7 2" xfId="32851" xr:uid="{00FC48EB-3327-41A6-804C-A015DDDF22F1}"/>
    <cellStyle name="Normal 3 92 2 8" xfId="32852" xr:uid="{1406DAEC-BA63-4254-8BDE-B63BFEE15A2B}"/>
    <cellStyle name="Normal 3 92 2_15NS" xfId="32853" xr:uid="{B82F3CB8-DE55-4240-810A-4A78E205FA00}"/>
    <cellStyle name="Normal 3 92 3" xfId="32854" xr:uid="{C509C9E8-D837-416D-A7DD-9F832AD71496}"/>
    <cellStyle name="Normal 3 92 3 2" xfId="32855" xr:uid="{1723AD7F-BB63-4DEA-B184-F920B0FD380C}"/>
    <cellStyle name="Normal 3 92 3 2 2" xfId="32856" xr:uid="{DD9883D0-F84B-4827-9517-686B1844D5CA}"/>
    <cellStyle name="Normal 3 92 3 2 2 2" xfId="32857" xr:uid="{7E6E6F61-9DEB-400B-B638-2C620B052E89}"/>
    <cellStyle name="Normal 3 92 3 2 3" xfId="32858" xr:uid="{1C384B3D-C543-4DED-995E-D750502C6834}"/>
    <cellStyle name="Normal 3 92 3 3" xfId="32859" xr:uid="{B043BB47-829D-4600-B6A6-EB18E7299675}"/>
    <cellStyle name="Normal 3 92 3 3 2" xfId="32860" xr:uid="{B56446D5-C7CD-4C36-B91F-E3084C31C251}"/>
    <cellStyle name="Normal 3 92 3 3 2 2" xfId="32861" xr:uid="{655DDB21-7C04-4DEB-A77C-2CF365F47560}"/>
    <cellStyle name="Normal 3 92 3 3 3" xfId="32862" xr:uid="{ABDBB247-97C0-4D7F-A7F5-811BE022E1DE}"/>
    <cellStyle name="Normal 3 92 3 4" xfId="32863" xr:uid="{7C86EA2F-B6E6-42BB-9EF8-5D9527A92F1B}"/>
    <cellStyle name="Normal 3 92 3 4 2" xfId="32864" xr:uid="{B513807F-AD36-43A9-BE50-F7FC4FC63D37}"/>
    <cellStyle name="Normal 3 92 3 5" xfId="32865" xr:uid="{10388495-DE89-4920-8C9B-26090466A694}"/>
    <cellStyle name="Normal 3 92 4" xfId="32866" xr:uid="{5D3A54C6-7EDC-4113-8665-2B7851ADE4CB}"/>
    <cellStyle name="Normal 3 92 4 2" xfId="32867" xr:uid="{974B1270-A599-4A43-B768-285771DE85BF}"/>
    <cellStyle name="Normal 3 92 4 2 2" xfId="32868" xr:uid="{68956BFD-61F7-4FCE-85CC-CE71E0990FFC}"/>
    <cellStyle name="Normal 3 92 4 2 2 2" xfId="32869" xr:uid="{29C78B71-6CF6-4ADC-96E6-6A667E1AD40A}"/>
    <cellStyle name="Normal 3 92 4 2 3" xfId="32870" xr:uid="{535E4F39-F742-4761-B604-0F9DCA484C37}"/>
    <cellStyle name="Normal 3 92 4 3" xfId="32871" xr:uid="{234A1636-E962-4378-824F-04FABACE096B}"/>
    <cellStyle name="Normal 3 92 4 3 2" xfId="32872" xr:uid="{6CD957E2-3ABF-4FDE-AA69-8C109127B651}"/>
    <cellStyle name="Normal 3 92 4 3 2 2" xfId="32873" xr:uid="{3D612D29-84FA-4199-A09E-D784C563859C}"/>
    <cellStyle name="Normal 3 92 4 3 3" xfId="32874" xr:uid="{88A349F8-B797-42DD-A6E8-99BD4F36D1B7}"/>
    <cellStyle name="Normal 3 92 4 4" xfId="32875" xr:uid="{C9D1D421-A352-440E-9843-8A83A5A2D4FB}"/>
    <cellStyle name="Normal 3 92 4 4 2" xfId="32876" xr:uid="{FF234592-11C1-4996-A4A0-97641E62DEAD}"/>
    <cellStyle name="Normal 3 92 4 5" xfId="32877" xr:uid="{0E1B6B2A-A792-47B5-B8C2-2B6670F678E7}"/>
    <cellStyle name="Normal 3 92 5" xfId="32878" xr:uid="{4B3164DE-138C-459F-B737-4AE9C7F9D620}"/>
    <cellStyle name="Normal 3 92 5 2" xfId="32879" xr:uid="{3EA825D2-BCB9-4256-B00D-84348C162B97}"/>
    <cellStyle name="Normal 3 92 5 2 2" xfId="32880" xr:uid="{AC347E96-5D58-4FB2-ADE7-83FC73810907}"/>
    <cellStyle name="Normal 3 92 5 2 2 2" xfId="32881" xr:uid="{8E0AC0D6-6032-454C-A4DF-C366791C5CE9}"/>
    <cellStyle name="Normal 3 92 5 2 3" xfId="32882" xr:uid="{EF63E262-3AD8-4FB0-B030-7A8F10EE508D}"/>
    <cellStyle name="Normal 3 92 5 3" xfId="32883" xr:uid="{23641116-813C-4F1B-B747-0BC61917769B}"/>
    <cellStyle name="Normal 3 92 5 3 2" xfId="32884" xr:uid="{7C05966E-2921-4C26-BB59-96D3E1B9C455}"/>
    <cellStyle name="Normal 3 92 5 3 2 2" xfId="32885" xr:uid="{E7A95E6C-E0E2-46AF-88AF-12561E2A463B}"/>
    <cellStyle name="Normal 3 92 5 3 3" xfId="32886" xr:uid="{75B12FFD-A105-48FE-A925-A1A8043B0953}"/>
    <cellStyle name="Normal 3 92 5 4" xfId="32887" xr:uid="{34FBE75A-C3ED-4183-BD02-2BED0E970400}"/>
    <cellStyle name="Normal 3 92 5 4 2" xfId="32888" xr:uid="{5086FBC9-018F-4DB7-BC43-0EA99367D820}"/>
    <cellStyle name="Normal 3 92 5 5" xfId="32889" xr:uid="{91DF667A-2C74-4C4C-ACDC-10C07B2AAA52}"/>
    <cellStyle name="Normal 3 92 6" xfId="32890" xr:uid="{AFFD05B6-4EB2-4C4F-AB16-BC81396D14F6}"/>
    <cellStyle name="Normal 3 92 6 2" xfId="32891" xr:uid="{A961BF55-C8B5-4427-8AE9-D77F1BF01EC3}"/>
    <cellStyle name="Normal 3 92 6 2 2" xfId="32892" xr:uid="{06BD619D-CA0C-45E6-9CF5-6BF8A247B086}"/>
    <cellStyle name="Normal 3 92 6 3" xfId="32893" xr:uid="{34711A85-A548-4C29-9B19-D2C6CCB4C535}"/>
    <cellStyle name="Normal 3 92 7" xfId="32894" xr:uid="{4049B4E4-45D3-4D4E-9A28-F7EBD02C80D0}"/>
    <cellStyle name="Normal 3 92 7 2" xfId="32895" xr:uid="{99A452A4-C22B-46CA-87BE-CF26DDD3F8C5}"/>
    <cellStyle name="Normal 3 92 7 2 2" xfId="32896" xr:uid="{90AA8ABD-AD89-4726-A9A9-FFDCC8D7FE8E}"/>
    <cellStyle name="Normal 3 92 7 3" xfId="32897" xr:uid="{4264895B-008B-458C-AC3E-978543AAE369}"/>
    <cellStyle name="Normal 3 92 8" xfId="32898" xr:uid="{F43C607B-0679-4F19-8A6A-7F066778086C}"/>
    <cellStyle name="Normal 3 92 8 2" xfId="32899" xr:uid="{07507750-62E6-4989-AE45-D52889DBB9C2}"/>
    <cellStyle name="Normal 3 92 9" xfId="32900" xr:uid="{6B4A12B2-4536-4B34-8A83-5C4B2B0AD19C}"/>
    <cellStyle name="Normal 3 92_05DS" xfId="32901" xr:uid="{2B2C92B4-9566-4225-B257-9C054C5EE5DC}"/>
    <cellStyle name="Normal 3 93" xfId="32902" xr:uid="{6A768FE1-B742-452A-849C-DAB33EBCB4F3}"/>
    <cellStyle name="Normal 3 93 2" xfId="32903" xr:uid="{76938A16-F308-4A76-9D39-EB32379B5856}"/>
    <cellStyle name="Normal 3 93 2 2" xfId="32904" xr:uid="{794AF749-5A52-4449-A6E0-20DEF3D45759}"/>
    <cellStyle name="Normal 3 93 2 2 2" xfId="32905" xr:uid="{382988DB-DD0D-492C-8A91-AA30BAF246C8}"/>
    <cellStyle name="Normal 3 93 2 2 2 2" xfId="32906" xr:uid="{5F13141D-4C62-470E-BD16-3D112C8A58FC}"/>
    <cellStyle name="Normal 3 93 2 2 2 2 2" xfId="32907" xr:uid="{3160C881-7615-49CB-84AE-F0B8774F50EF}"/>
    <cellStyle name="Normal 3 93 2 2 2 3" xfId="32908" xr:uid="{9101950C-ADF8-4F66-9D34-1B22D9E08298}"/>
    <cellStyle name="Normal 3 93 2 2 3" xfId="32909" xr:uid="{33C4562E-A740-4A81-B783-46055BDCF29A}"/>
    <cellStyle name="Normal 3 93 2 2 3 2" xfId="32910" xr:uid="{899D8854-A3F6-49F7-8B50-1606CAB8E9CA}"/>
    <cellStyle name="Normal 3 93 2 2 3 2 2" xfId="32911" xr:uid="{CCAFFA51-8931-42E0-83F4-779853D765BD}"/>
    <cellStyle name="Normal 3 93 2 2 3 3" xfId="32912" xr:uid="{8591B32C-C6A7-4F20-9759-3FE46474F781}"/>
    <cellStyle name="Normal 3 93 2 2 4" xfId="32913" xr:uid="{E99AF1DF-8291-4B7B-9B4A-5D2CEB797EA9}"/>
    <cellStyle name="Normal 3 93 2 2 4 2" xfId="32914" xr:uid="{C09328C9-6EA0-4299-B74E-1AB85CEAFD60}"/>
    <cellStyle name="Normal 3 93 2 2 5" xfId="32915" xr:uid="{06396D10-B255-4FE5-94B1-902BBC90030E}"/>
    <cellStyle name="Normal 3 93 2 3" xfId="32916" xr:uid="{FCD87BE3-2447-486B-9E6D-62E2190D0ADB}"/>
    <cellStyle name="Normal 3 93 2 3 2" xfId="32917" xr:uid="{40ECC958-764D-4144-91A4-CA37ADD6651E}"/>
    <cellStyle name="Normal 3 93 2 3 2 2" xfId="32918" xr:uid="{BA02B284-B994-4BF4-AA5D-5954C6DDB6B9}"/>
    <cellStyle name="Normal 3 93 2 3 2 2 2" xfId="32919" xr:uid="{F848C56D-C896-4747-B7B6-63DABFE0E6DC}"/>
    <cellStyle name="Normal 3 93 2 3 2 3" xfId="32920" xr:uid="{9814DD79-B5F9-4812-99BF-52637AC14441}"/>
    <cellStyle name="Normal 3 93 2 3 3" xfId="32921" xr:uid="{A14D8131-2BEF-4494-A2DF-FF9BD47C3D5B}"/>
    <cellStyle name="Normal 3 93 2 3 3 2" xfId="32922" xr:uid="{82F838DF-778D-4F48-BBEB-7992389C78F3}"/>
    <cellStyle name="Normal 3 93 2 3 3 2 2" xfId="32923" xr:uid="{4D752B9D-E75C-4E46-8726-A92389D9CA58}"/>
    <cellStyle name="Normal 3 93 2 3 3 3" xfId="32924" xr:uid="{CF3481C9-175A-4E12-8044-0991DAB61F4B}"/>
    <cellStyle name="Normal 3 93 2 3 4" xfId="32925" xr:uid="{C9EEC1E4-5994-4CA8-96A0-3932E9C7F250}"/>
    <cellStyle name="Normal 3 93 2 3 4 2" xfId="32926" xr:uid="{10474EA7-E3E0-457F-8421-D5DBF57CBBCD}"/>
    <cellStyle name="Normal 3 93 2 3 5" xfId="32927" xr:uid="{A994D718-1BF3-4FC3-82D0-22BCD3CF7C4D}"/>
    <cellStyle name="Normal 3 93 2 4" xfId="32928" xr:uid="{E517FE77-43B4-4344-92EA-5EFFA791786B}"/>
    <cellStyle name="Normal 3 93 2 4 2" xfId="32929" xr:uid="{DCC3819D-DDA4-42BE-896B-D623EB81A6EE}"/>
    <cellStyle name="Normal 3 93 2 4 2 2" xfId="32930" xr:uid="{3D53BE8F-E91C-4C2E-85B9-9DAE644DCD16}"/>
    <cellStyle name="Normal 3 93 2 4 2 2 2" xfId="32931" xr:uid="{46BEF518-A00C-4DAD-892D-382C8E79E0DF}"/>
    <cellStyle name="Normal 3 93 2 4 2 3" xfId="32932" xr:uid="{21A372D5-5EE3-4689-A2FD-1BB32682F596}"/>
    <cellStyle name="Normal 3 93 2 4 3" xfId="32933" xr:uid="{76240B2B-2E0A-4CB6-A66C-9FEBAD7E6124}"/>
    <cellStyle name="Normal 3 93 2 4 3 2" xfId="32934" xr:uid="{F55B8227-941A-426D-B867-AB1D0A9BDF22}"/>
    <cellStyle name="Normal 3 93 2 4 3 2 2" xfId="32935" xr:uid="{206E0DD6-C6E2-48B6-9428-33FD691A431D}"/>
    <cellStyle name="Normal 3 93 2 4 3 3" xfId="32936" xr:uid="{56B6AEF3-2748-42CB-896E-E7C80EBCBD1E}"/>
    <cellStyle name="Normal 3 93 2 4 4" xfId="32937" xr:uid="{DD2F3C01-8429-45F6-9F43-8B8EB14460D6}"/>
    <cellStyle name="Normal 3 93 2 4 4 2" xfId="32938" xr:uid="{5CFEFAD8-26F2-416E-AD75-7610AB36351A}"/>
    <cellStyle name="Normal 3 93 2 4 5" xfId="32939" xr:uid="{80B6CF97-F28A-4796-BE61-FDF64CAA790B}"/>
    <cellStyle name="Normal 3 93 2 5" xfId="32940" xr:uid="{988EF1D0-6EE0-47E1-AA66-9AB2F6357D8C}"/>
    <cellStyle name="Normal 3 93 2 5 2" xfId="32941" xr:uid="{18CB8EAB-8749-4230-A4D9-325F2A14229C}"/>
    <cellStyle name="Normal 3 93 2 5 2 2" xfId="32942" xr:uid="{C2AAD15C-9489-4578-B121-6416251E7DA7}"/>
    <cellStyle name="Normal 3 93 2 5 3" xfId="32943" xr:uid="{F5BB951E-8CE4-4F66-BC55-442AF66306BE}"/>
    <cellStyle name="Normal 3 93 2 6" xfId="32944" xr:uid="{26D64930-DB4D-410E-B933-938EE8E4A1C7}"/>
    <cellStyle name="Normal 3 93 2 6 2" xfId="32945" xr:uid="{EF0F173E-97FE-486E-84B5-5651FE7A3EFF}"/>
    <cellStyle name="Normal 3 93 2 6 2 2" xfId="32946" xr:uid="{D0973144-AB28-42D8-80B2-368E8496D6DB}"/>
    <cellStyle name="Normal 3 93 2 6 3" xfId="32947" xr:uid="{50718178-2086-440B-8F99-85A2F6B8EAD0}"/>
    <cellStyle name="Normal 3 93 2 7" xfId="32948" xr:uid="{A707A988-5B4B-4346-A4F2-F203F4D429DD}"/>
    <cellStyle name="Normal 3 93 2 7 2" xfId="32949" xr:uid="{1AB991AF-110E-4212-A124-189C13616123}"/>
    <cellStyle name="Normal 3 93 2 8" xfId="32950" xr:uid="{470842D5-E1C9-4B01-9BCF-2275D151C9DB}"/>
    <cellStyle name="Normal 3 93 2_15NS" xfId="32951" xr:uid="{CAFDF991-A85F-451D-BC86-CBC1A29A4946}"/>
    <cellStyle name="Normal 3 93 3" xfId="32952" xr:uid="{D091CBDD-E9D7-4883-8D98-E357819301C3}"/>
    <cellStyle name="Normal 3 93 3 2" xfId="32953" xr:uid="{62DED941-9868-4132-9D52-97AEB4FCC1E0}"/>
    <cellStyle name="Normal 3 93 3 2 2" xfId="32954" xr:uid="{C98C7344-A538-4CF2-9647-B58FFD092D59}"/>
    <cellStyle name="Normal 3 93 3 2 2 2" xfId="32955" xr:uid="{AB0CBE98-22BC-466B-A046-4BEF664A9044}"/>
    <cellStyle name="Normal 3 93 3 2 3" xfId="32956" xr:uid="{4BEC4065-134C-459A-9096-2DD2690B980B}"/>
    <cellStyle name="Normal 3 93 3 3" xfId="32957" xr:uid="{62E4D72D-B50D-4901-AFD8-DEAC809A216C}"/>
    <cellStyle name="Normal 3 93 3 3 2" xfId="32958" xr:uid="{8223B105-0969-49E3-A6CF-413018BB0A26}"/>
    <cellStyle name="Normal 3 93 3 3 2 2" xfId="32959" xr:uid="{BFAA4D1B-B0C2-4D42-AFB3-F5B3DD3A0E3F}"/>
    <cellStyle name="Normal 3 93 3 3 3" xfId="32960" xr:uid="{10DDBE10-A566-40F0-9D16-7DE63190B941}"/>
    <cellStyle name="Normal 3 93 3 4" xfId="32961" xr:uid="{9A1CC448-807C-4427-8945-5DB3EC145DFB}"/>
    <cellStyle name="Normal 3 93 3 4 2" xfId="32962" xr:uid="{B2E98DBD-B556-44AF-81E6-ED8F7A9B2054}"/>
    <cellStyle name="Normal 3 93 3 5" xfId="32963" xr:uid="{25CA5733-9607-4C4C-8C5C-A13DE48428D5}"/>
    <cellStyle name="Normal 3 93 4" xfId="32964" xr:uid="{2341842E-5F93-4FF2-8B84-12ABFEFEB784}"/>
    <cellStyle name="Normal 3 93 4 2" xfId="32965" xr:uid="{5D53BED8-2A66-4346-8965-9F25148FC43E}"/>
    <cellStyle name="Normal 3 93 4 2 2" xfId="32966" xr:uid="{657087EC-CD0E-41E0-BF69-BB44CE791515}"/>
    <cellStyle name="Normal 3 93 4 2 2 2" xfId="32967" xr:uid="{27FFB63E-4971-417E-AB5A-B1C831DAD553}"/>
    <cellStyle name="Normal 3 93 4 2 3" xfId="32968" xr:uid="{066696C6-E841-4512-8B1F-B9C2016B860D}"/>
    <cellStyle name="Normal 3 93 4 3" xfId="32969" xr:uid="{00BB26F0-7FAC-41AD-9185-02F936A3720E}"/>
    <cellStyle name="Normal 3 93 4 3 2" xfId="32970" xr:uid="{1EA2A65B-BDA4-41A4-9A06-0A888A95089F}"/>
    <cellStyle name="Normal 3 93 4 3 2 2" xfId="32971" xr:uid="{2C2B4B9A-7BB3-4604-8634-C1E382E244AE}"/>
    <cellStyle name="Normal 3 93 4 3 3" xfId="32972" xr:uid="{8721696C-D250-46D2-B9CB-1924F9246F35}"/>
    <cellStyle name="Normal 3 93 4 4" xfId="32973" xr:uid="{FBC1CC30-3413-4CE9-9407-193884656B82}"/>
    <cellStyle name="Normal 3 93 4 4 2" xfId="32974" xr:uid="{634FAB3A-5DF5-4EE1-B117-DCF6C30EE49E}"/>
    <cellStyle name="Normal 3 93 4 5" xfId="32975" xr:uid="{CE9AF9CB-4163-455A-8FEE-58B8C693B608}"/>
    <cellStyle name="Normal 3 93 5" xfId="32976" xr:uid="{6F5D477A-7235-48E5-BD67-25EA49543BC8}"/>
    <cellStyle name="Normal 3 93 5 2" xfId="32977" xr:uid="{4A6E3CDD-48DB-4911-899A-B222B1250647}"/>
    <cellStyle name="Normal 3 93 5 2 2" xfId="32978" xr:uid="{950FC551-CDF5-4604-8731-0C07256DBC45}"/>
    <cellStyle name="Normal 3 93 5 2 2 2" xfId="32979" xr:uid="{348425F2-DD6F-4662-81FD-23468A45704F}"/>
    <cellStyle name="Normal 3 93 5 2 3" xfId="32980" xr:uid="{BB6ED473-6059-498B-B128-4A23AF680B3A}"/>
    <cellStyle name="Normal 3 93 5 3" xfId="32981" xr:uid="{30B75655-77B3-40F5-98BC-E05699CE52B1}"/>
    <cellStyle name="Normal 3 93 5 3 2" xfId="32982" xr:uid="{21B53E89-FC88-4DE1-98D9-1F48856EE205}"/>
    <cellStyle name="Normal 3 93 5 3 2 2" xfId="32983" xr:uid="{9B429E89-9C83-4426-8CED-5241549578D7}"/>
    <cellStyle name="Normal 3 93 5 3 3" xfId="32984" xr:uid="{A8D56F21-55DC-49FD-8DB1-8F798C61A64F}"/>
    <cellStyle name="Normal 3 93 5 4" xfId="32985" xr:uid="{6D4B3367-EE0B-49A1-A20A-97DB07380064}"/>
    <cellStyle name="Normal 3 93 5 4 2" xfId="32986" xr:uid="{017614BA-AE85-4542-A96E-22ABAAF660F2}"/>
    <cellStyle name="Normal 3 93 5 5" xfId="32987" xr:uid="{1A482305-A60B-400F-BEBD-8E518A14C458}"/>
    <cellStyle name="Normal 3 93 6" xfId="32988" xr:uid="{85F87C2D-392E-4BF1-BCCF-0DFD769C60F9}"/>
    <cellStyle name="Normal 3 93 6 2" xfId="32989" xr:uid="{74B260EA-0F8A-4321-988B-EAF338000200}"/>
    <cellStyle name="Normal 3 93 6 2 2" xfId="32990" xr:uid="{6AF45486-E0B0-426D-8831-904BCFF4FB2A}"/>
    <cellStyle name="Normal 3 93 6 3" xfId="32991" xr:uid="{40D87D0E-D3C2-4BDC-812D-6225E6FFFDF8}"/>
    <cellStyle name="Normal 3 93 7" xfId="32992" xr:uid="{7E5E0B28-9101-4F0C-A4AB-4EEF07A7B429}"/>
    <cellStyle name="Normal 3 93 7 2" xfId="32993" xr:uid="{1CC5A9D2-F45A-4922-BB36-44670F0118F5}"/>
    <cellStyle name="Normal 3 93 7 2 2" xfId="32994" xr:uid="{A57174BF-3E2F-43EB-9B02-F54B1BDBC9BB}"/>
    <cellStyle name="Normal 3 93 7 3" xfId="32995" xr:uid="{7C8F93C8-1F24-4CCE-9C91-23B0FA73CCC4}"/>
    <cellStyle name="Normal 3 93 8" xfId="32996" xr:uid="{625E0F55-3B45-4DFA-9ADD-583E3B0347F4}"/>
    <cellStyle name="Normal 3 93 8 2" xfId="32997" xr:uid="{AF984B73-34D2-4F29-94D0-A1919929C980}"/>
    <cellStyle name="Normal 3 93 9" xfId="32998" xr:uid="{079F83F4-8CBF-45A3-B134-9149C2637DA7}"/>
    <cellStyle name="Normal 3 93_05DS" xfId="32999" xr:uid="{9489CBCE-91A8-49EE-8933-0202C9B5E9E8}"/>
    <cellStyle name="Normal 3 94" xfId="33000" xr:uid="{E4B3DE94-E7C8-4BD2-B21D-B53DB74B9EA3}"/>
    <cellStyle name="Normal 3 94 2" xfId="33001" xr:uid="{0DCD706E-70B1-4C09-9007-6F32D8026699}"/>
    <cellStyle name="Normal 3 94 2 2" xfId="33002" xr:uid="{DEDA87A2-F22A-4417-9461-9628C210AD8E}"/>
    <cellStyle name="Normal 3 94 2 2 2" xfId="33003" xr:uid="{E20EA93A-2CF8-4206-9264-B5CF5E069653}"/>
    <cellStyle name="Normal 3 94 2 2 2 2" xfId="33004" xr:uid="{D7BA66E5-E7F5-4A0C-8199-B50AD9678F56}"/>
    <cellStyle name="Normal 3 94 2 2 2 2 2" xfId="33005" xr:uid="{F2F44778-1E13-461F-8B17-7BEB918237BE}"/>
    <cellStyle name="Normal 3 94 2 2 2 3" xfId="33006" xr:uid="{6DAFB78E-8EDD-4B79-A1E6-FC9320E48E08}"/>
    <cellStyle name="Normal 3 94 2 2 3" xfId="33007" xr:uid="{9ACDF343-C6FF-4EC2-B946-A41DF0BDA9A8}"/>
    <cellStyle name="Normal 3 94 2 2 3 2" xfId="33008" xr:uid="{CA929A3C-8783-4896-A6BC-D256B6146E38}"/>
    <cellStyle name="Normal 3 94 2 2 3 2 2" xfId="33009" xr:uid="{76B790D9-D25F-460A-B4E9-465BFD493FB0}"/>
    <cellStyle name="Normal 3 94 2 2 3 3" xfId="33010" xr:uid="{1E37720C-6B15-4722-963B-BBE48BCCE695}"/>
    <cellStyle name="Normal 3 94 2 2 4" xfId="33011" xr:uid="{9CC8D794-2D27-41E5-92FC-49B8FEA934F3}"/>
    <cellStyle name="Normal 3 94 2 2 4 2" xfId="33012" xr:uid="{7F17C40E-1BED-4C66-8F9C-5297EEFF1D1D}"/>
    <cellStyle name="Normal 3 94 2 2 5" xfId="33013" xr:uid="{702F3B47-E8A0-4E3C-BBDD-477C86B007AA}"/>
    <cellStyle name="Normal 3 94 2 3" xfId="33014" xr:uid="{4492C6E7-0FB0-41B6-9561-0DC6DB40C493}"/>
    <cellStyle name="Normal 3 94 2 3 2" xfId="33015" xr:uid="{D03F4D3F-5CB5-4EC9-97C6-6025EAD71216}"/>
    <cellStyle name="Normal 3 94 2 3 2 2" xfId="33016" xr:uid="{C9D13F9E-2F9D-4B55-827E-01423FE5A83A}"/>
    <cellStyle name="Normal 3 94 2 3 2 2 2" xfId="33017" xr:uid="{7D616761-DFF3-4F70-B6C9-10A11D214196}"/>
    <cellStyle name="Normal 3 94 2 3 2 3" xfId="33018" xr:uid="{5361E7A0-7CF4-43CD-A485-D3A3671AB9B2}"/>
    <cellStyle name="Normal 3 94 2 3 3" xfId="33019" xr:uid="{DD35A2D5-2DCF-420F-BF08-534B052EB94A}"/>
    <cellStyle name="Normal 3 94 2 3 3 2" xfId="33020" xr:uid="{06212D94-9B6C-4281-8A68-F3BD6F455695}"/>
    <cellStyle name="Normal 3 94 2 3 3 2 2" xfId="33021" xr:uid="{E28D479B-33F1-4A16-B8D5-3B426226D80D}"/>
    <cellStyle name="Normal 3 94 2 3 3 3" xfId="33022" xr:uid="{60ADD9FE-00B5-47EE-BB99-AF92358721FF}"/>
    <cellStyle name="Normal 3 94 2 3 4" xfId="33023" xr:uid="{55EE1CE1-EA9A-4CE5-BBDB-D8662CA66792}"/>
    <cellStyle name="Normal 3 94 2 3 4 2" xfId="33024" xr:uid="{D007FD4C-53F4-421A-B7BB-5861C845EC5D}"/>
    <cellStyle name="Normal 3 94 2 3 5" xfId="33025" xr:uid="{204B669E-9E35-415B-B81A-51AAC4792720}"/>
    <cellStyle name="Normal 3 94 2 4" xfId="33026" xr:uid="{B3490207-F2B4-411E-8F2C-B2C43F2C00BD}"/>
    <cellStyle name="Normal 3 94 2 4 2" xfId="33027" xr:uid="{C1436214-5699-49B8-8CE3-AD4A63ABA2DD}"/>
    <cellStyle name="Normal 3 94 2 4 2 2" xfId="33028" xr:uid="{4AF5CC73-637D-4007-A5C0-DB74D48F433B}"/>
    <cellStyle name="Normal 3 94 2 4 2 2 2" xfId="33029" xr:uid="{A8414F81-B9DB-4F7C-AFCF-81FFB9409014}"/>
    <cellStyle name="Normal 3 94 2 4 2 3" xfId="33030" xr:uid="{B471A2FC-47F1-45B3-B6ED-A70FA19EB11C}"/>
    <cellStyle name="Normal 3 94 2 4 3" xfId="33031" xr:uid="{F99E52F7-25F5-443C-B232-32EC0D5FE996}"/>
    <cellStyle name="Normal 3 94 2 4 3 2" xfId="33032" xr:uid="{B2D812F4-43B8-4DC8-A255-0365A6DC367C}"/>
    <cellStyle name="Normal 3 94 2 4 3 2 2" xfId="33033" xr:uid="{1F3E9F6E-6C99-426F-8E07-CC2DDB76F005}"/>
    <cellStyle name="Normal 3 94 2 4 3 3" xfId="33034" xr:uid="{92F84A18-A3FB-41AF-8F23-53782ADADB83}"/>
    <cellStyle name="Normal 3 94 2 4 4" xfId="33035" xr:uid="{DC99766A-A65A-4D9F-B73A-A637CAD5EF03}"/>
    <cellStyle name="Normal 3 94 2 4 4 2" xfId="33036" xr:uid="{47628954-E8DE-4CD8-8824-85674824FA04}"/>
    <cellStyle name="Normal 3 94 2 4 5" xfId="33037" xr:uid="{37EDDE97-5DF8-428A-B56B-97285D41A285}"/>
    <cellStyle name="Normal 3 94 2 5" xfId="33038" xr:uid="{335528BD-F223-474B-9AC8-9BF9A6106CA2}"/>
    <cellStyle name="Normal 3 94 2 5 2" xfId="33039" xr:uid="{5329F077-88E4-4652-B10B-1F27C121CC44}"/>
    <cellStyle name="Normal 3 94 2 5 2 2" xfId="33040" xr:uid="{745E62D1-E225-4AB2-9828-E1B421A8A8EE}"/>
    <cellStyle name="Normal 3 94 2 5 3" xfId="33041" xr:uid="{63660BB6-3301-4AF7-A5CA-15D40FE09DFA}"/>
    <cellStyle name="Normal 3 94 2 6" xfId="33042" xr:uid="{949475A2-D0EB-484E-AC5E-93F60337005B}"/>
    <cellStyle name="Normal 3 94 2 6 2" xfId="33043" xr:uid="{BFD33468-F6C9-4A37-81C9-A1A0E4E5EB37}"/>
    <cellStyle name="Normal 3 94 2 6 2 2" xfId="33044" xr:uid="{E53107A8-E3FA-46AC-80A9-B34E7791E639}"/>
    <cellStyle name="Normal 3 94 2 6 3" xfId="33045" xr:uid="{AF4C369D-682F-4D45-BB04-27D50F1E03BA}"/>
    <cellStyle name="Normal 3 94 2 7" xfId="33046" xr:uid="{A5A87F54-170E-4834-82B4-22C7C87ADEFF}"/>
    <cellStyle name="Normal 3 94 2 7 2" xfId="33047" xr:uid="{37BE6C95-ACD6-4A12-991D-FB8852BB073C}"/>
    <cellStyle name="Normal 3 94 2 8" xfId="33048" xr:uid="{DB283381-B155-4A45-A0A2-4C96E0EF540A}"/>
    <cellStyle name="Normal 3 94 2_15NS" xfId="33049" xr:uid="{48E82941-9EC0-43C8-B3B6-ACDA9EB002A4}"/>
    <cellStyle name="Normal 3 94 3" xfId="33050" xr:uid="{9D921EA4-1E56-4E4C-82A5-BE6CF069E98E}"/>
    <cellStyle name="Normal 3 94 3 2" xfId="33051" xr:uid="{38C10D5F-E297-45E5-8517-84850994CA13}"/>
    <cellStyle name="Normal 3 94 3 2 2" xfId="33052" xr:uid="{4EB314A2-BDB9-4207-B619-430C4A89917A}"/>
    <cellStyle name="Normal 3 94 3 2 2 2" xfId="33053" xr:uid="{23B844CF-B9BA-4A7E-8D38-969A668D3105}"/>
    <cellStyle name="Normal 3 94 3 2 3" xfId="33054" xr:uid="{10A87B60-BAEF-4BB9-9209-2786F994A60E}"/>
    <cellStyle name="Normal 3 94 3 3" xfId="33055" xr:uid="{7D7DD14F-1BCF-4A5D-86FE-862362D1C68D}"/>
    <cellStyle name="Normal 3 94 3 3 2" xfId="33056" xr:uid="{35B29FCB-705E-4E7D-8243-85462276B037}"/>
    <cellStyle name="Normal 3 94 3 3 2 2" xfId="33057" xr:uid="{BF659E59-80F4-4383-9914-A3B19F0B509D}"/>
    <cellStyle name="Normal 3 94 3 3 3" xfId="33058" xr:uid="{8095A1FE-263D-4F45-A19C-3D6918295AF8}"/>
    <cellStyle name="Normal 3 94 3 4" xfId="33059" xr:uid="{D8247F27-3617-4027-AE49-C14F4780C408}"/>
    <cellStyle name="Normal 3 94 3 4 2" xfId="33060" xr:uid="{D497C1D6-C545-4B0B-975F-706AC1CE0F86}"/>
    <cellStyle name="Normal 3 94 3 5" xfId="33061" xr:uid="{6001EB3E-5D75-4BDF-A2BA-DB5F7A2CBA22}"/>
    <cellStyle name="Normal 3 94 4" xfId="33062" xr:uid="{3C78BDE3-47B1-46FA-8025-7928239DB125}"/>
    <cellStyle name="Normal 3 94 4 2" xfId="33063" xr:uid="{700B545E-2101-4F4D-92F9-7AE481145E15}"/>
    <cellStyle name="Normal 3 94 4 2 2" xfId="33064" xr:uid="{1110CF52-9C49-4262-9800-E4F5944A8E54}"/>
    <cellStyle name="Normal 3 94 4 2 2 2" xfId="33065" xr:uid="{DE332BDF-7D93-4D68-9722-86A76D06BBED}"/>
    <cellStyle name="Normal 3 94 4 2 3" xfId="33066" xr:uid="{1A262D69-7580-4C7A-ACCB-A94844E8F846}"/>
    <cellStyle name="Normal 3 94 4 3" xfId="33067" xr:uid="{B072016B-58A7-4905-BF1A-A159998DE7BA}"/>
    <cellStyle name="Normal 3 94 4 3 2" xfId="33068" xr:uid="{C05A58BA-C626-4989-9FA3-555FBB9DE595}"/>
    <cellStyle name="Normal 3 94 4 3 2 2" xfId="33069" xr:uid="{903BCE57-1EC6-4C52-8AF5-F0A74167132E}"/>
    <cellStyle name="Normal 3 94 4 3 3" xfId="33070" xr:uid="{2F5D003D-F627-4C5E-9F33-6E37B0EDE25E}"/>
    <cellStyle name="Normal 3 94 4 4" xfId="33071" xr:uid="{3103450E-4E16-4F09-8BE9-16F23863DABE}"/>
    <cellStyle name="Normal 3 94 4 4 2" xfId="33072" xr:uid="{4552F896-8297-4CFB-87E7-D29E579C4B1A}"/>
    <cellStyle name="Normal 3 94 4 5" xfId="33073" xr:uid="{66C73E3D-E4E7-46DE-988E-CD09E227D705}"/>
    <cellStyle name="Normal 3 94 5" xfId="33074" xr:uid="{19C9FE2A-92CE-4EEE-B6DC-AC1B364DB639}"/>
    <cellStyle name="Normal 3 94 5 2" xfId="33075" xr:uid="{7B6CDFC4-F9E7-47AE-A676-DDB49A7047FD}"/>
    <cellStyle name="Normal 3 94 5 2 2" xfId="33076" xr:uid="{7532C2F5-DA73-4458-A68D-1D5836E9E18B}"/>
    <cellStyle name="Normal 3 94 5 2 2 2" xfId="33077" xr:uid="{4A8D7299-864F-41A8-9C22-9C3D3D67F433}"/>
    <cellStyle name="Normal 3 94 5 2 3" xfId="33078" xr:uid="{B90155CB-5BA3-460A-9007-39AA7A85DF13}"/>
    <cellStyle name="Normal 3 94 5 3" xfId="33079" xr:uid="{167B2BE6-8D63-49A1-B01D-ECEFC9029924}"/>
    <cellStyle name="Normal 3 94 5 3 2" xfId="33080" xr:uid="{66B9F4A8-82E5-400C-B422-CAE78B3F6600}"/>
    <cellStyle name="Normal 3 94 5 3 2 2" xfId="33081" xr:uid="{AB286F2B-CDC6-4923-9D81-7AAC733F4F35}"/>
    <cellStyle name="Normal 3 94 5 3 3" xfId="33082" xr:uid="{2F5769CA-966F-4588-BB7D-F93D8BBF9FD5}"/>
    <cellStyle name="Normal 3 94 5 4" xfId="33083" xr:uid="{6875C65F-1FD9-460C-8A55-AD50FE5F18D1}"/>
    <cellStyle name="Normal 3 94 5 4 2" xfId="33084" xr:uid="{E58FAEA1-3A5A-474F-9FAD-3C7242B4175B}"/>
    <cellStyle name="Normal 3 94 5 5" xfId="33085" xr:uid="{94B56DE0-297A-4934-A218-42707FB263F9}"/>
    <cellStyle name="Normal 3 94 6" xfId="33086" xr:uid="{059A2144-EC5F-4CDA-97A2-48A6634BA7AA}"/>
    <cellStyle name="Normal 3 94 6 2" xfId="33087" xr:uid="{8460EEB5-7DC3-49F0-993D-DE64A6460AD9}"/>
    <cellStyle name="Normal 3 94 6 2 2" xfId="33088" xr:uid="{3F074DEE-94B5-4F39-BB29-9DD97D2ACC81}"/>
    <cellStyle name="Normal 3 94 6 3" xfId="33089" xr:uid="{10BF339C-AD55-4597-8FF5-353D9DC32915}"/>
    <cellStyle name="Normal 3 94 7" xfId="33090" xr:uid="{1F47C7E9-F14A-4B25-BB62-95B3CBE0136A}"/>
    <cellStyle name="Normal 3 94 7 2" xfId="33091" xr:uid="{9FCCA4A8-9B91-4BF7-A534-DC97BC02D88C}"/>
    <cellStyle name="Normal 3 94 7 2 2" xfId="33092" xr:uid="{4C42ECE3-953D-4167-93A4-F6EDD60D03C8}"/>
    <cellStyle name="Normal 3 94 7 3" xfId="33093" xr:uid="{57D97F97-E4A8-4915-914D-D38D507B5B20}"/>
    <cellStyle name="Normal 3 94 8" xfId="33094" xr:uid="{A742AB4A-E0A5-4080-B88D-629B6E7B5764}"/>
    <cellStyle name="Normal 3 94 8 2" xfId="33095" xr:uid="{132B6437-5DE5-48AD-86EB-04C88ECDF3D5}"/>
    <cellStyle name="Normal 3 94 9" xfId="33096" xr:uid="{D1DD691D-7E7F-4D2F-8792-C30A2BF87DD0}"/>
    <cellStyle name="Normal 3 94_05DS" xfId="33097" xr:uid="{15001765-0435-498C-8077-DE6ED3FFD672}"/>
    <cellStyle name="Normal 3 95" xfId="33098" xr:uid="{682A6891-BFFE-4C9C-93CD-7AF5F5CE8B7C}"/>
    <cellStyle name="Normal 3 95 2" xfId="33099" xr:uid="{AAF66497-4582-48CC-BC6C-DA2E26358A7E}"/>
    <cellStyle name="Normal 3 95 2 2" xfId="33100" xr:uid="{65A09670-1E62-401E-BE60-83D379CF5BFE}"/>
    <cellStyle name="Normal 3 95 2 2 2" xfId="33101" xr:uid="{93622EF5-780E-418D-9ECF-858FCE4678FD}"/>
    <cellStyle name="Normal 3 95 2 2 2 2" xfId="33102" xr:uid="{F17D4FA3-5FC3-4181-9E80-D7CFBCFFD23A}"/>
    <cellStyle name="Normal 3 95 2 2 2 2 2" xfId="33103" xr:uid="{21FD27D9-6383-4D0A-A6B7-9BB9493B23AD}"/>
    <cellStyle name="Normal 3 95 2 2 2 3" xfId="33104" xr:uid="{EAB88AEC-A533-4E68-BEC2-3F279D87B878}"/>
    <cellStyle name="Normal 3 95 2 2 3" xfId="33105" xr:uid="{2DD59476-6441-4662-84A2-32692F591343}"/>
    <cellStyle name="Normal 3 95 2 2 3 2" xfId="33106" xr:uid="{DD92A7D7-5538-4082-806E-4FD2EBF85083}"/>
    <cellStyle name="Normal 3 95 2 2 3 2 2" xfId="33107" xr:uid="{B4AF782A-57E5-4900-9B3F-DE57C0CF23DC}"/>
    <cellStyle name="Normal 3 95 2 2 3 3" xfId="33108" xr:uid="{986A8210-EA05-4CCA-AF18-F703350DF576}"/>
    <cellStyle name="Normal 3 95 2 2 4" xfId="33109" xr:uid="{D2761425-52D7-42FF-93E5-E6A0BACA7179}"/>
    <cellStyle name="Normal 3 95 2 2 4 2" xfId="33110" xr:uid="{7E76EC52-2EF5-4B88-BAA0-3DE5224E672A}"/>
    <cellStyle name="Normal 3 95 2 2 5" xfId="33111" xr:uid="{5A9F958B-9122-4EBF-9B5D-F095D8A03C5C}"/>
    <cellStyle name="Normal 3 95 2 3" xfId="33112" xr:uid="{9BA4F361-12A4-4FCE-ADA1-D86A9295F431}"/>
    <cellStyle name="Normal 3 95 2 3 2" xfId="33113" xr:uid="{64081846-99CC-47D2-9330-006A284C6DB6}"/>
    <cellStyle name="Normal 3 95 2 3 2 2" xfId="33114" xr:uid="{9A7F9457-AE0F-4F60-BBCD-D492F03AC2D7}"/>
    <cellStyle name="Normal 3 95 2 3 2 2 2" xfId="33115" xr:uid="{BF0C3F63-622C-4D9C-B118-C87CB2334E28}"/>
    <cellStyle name="Normal 3 95 2 3 2 3" xfId="33116" xr:uid="{0BFEA137-CBF3-472A-A517-A37DB5544A2F}"/>
    <cellStyle name="Normal 3 95 2 3 3" xfId="33117" xr:uid="{1AB1F281-58FE-4FF7-AC33-D972D3500128}"/>
    <cellStyle name="Normal 3 95 2 3 3 2" xfId="33118" xr:uid="{FC6C1BEF-1E17-45FC-8E35-D6354A0E84EE}"/>
    <cellStyle name="Normal 3 95 2 3 3 2 2" xfId="33119" xr:uid="{FA15946E-75BB-4939-ACDB-C2539CD9BD6B}"/>
    <cellStyle name="Normal 3 95 2 3 3 3" xfId="33120" xr:uid="{EAD51442-75AA-4414-A201-1382A8D39A64}"/>
    <cellStyle name="Normal 3 95 2 3 4" xfId="33121" xr:uid="{B06195A4-AD2C-40E7-903F-3A2C279CA6D2}"/>
    <cellStyle name="Normal 3 95 2 3 4 2" xfId="33122" xr:uid="{97393CB5-47DA-4183-BC92-154128C9BAEE}"/>
    <cellStyle name="Normal 3 95 2 3 5" xfId="33123" xr:uid="{F322CF9C-5520-45A2-8D74-D4893B7DD44F}"/>
    <cellStyle name="Normal 3 95 2 4" xfId="33124" xr:uid="{BAE80DE5-947D-4A0C-99DC-D1E008536192}"/>
    <cellStyle name="Normal 3 95 2 4 2" xfId="33125" xr:uid="{CFF95C9D-E391-4F00-B483-8854952F1529}"/>
    <cellStyle name="Normal 3 95 2 4 2 2" xfId="33126" xr:uid="{D911F16E-E7AB-448D-8912-81F0C7449918}"/>
    <cellStyle name="Normal 3 95 2 4 2 2 2" xfId="33127" xr:uid="{AB2F5027-B48B-468A-99FE-E6107377698E}"/>
    <cellStyle name="Normal 3 95 2 4 2 3" xfId="33128" xr:uid="{2ABAB9C7-41A5-45BC-8D72-1C78A3A197BA}"/>
    <cellStyle name="Normal 3 95 2 4 3" xfId="33129" xr:uid="{61799BBB-65F6-4003-9E2D-2ED9FF5047DF}"/>
    <cellStyle name="Normal 3 95 2 4 3 2" xfId="33130" xr:uid="{FBCABFCB-B325-4F64-B5EE-4D38289782F3}"/>
    <cellStyle name="Normal 3 95 2 4 3 2 2" xfId="33131" xr:uid="{F1FE7005-D80A-487E-8163-9A32A0293336}"/>
    <cellStyle name="Normal 3 95 2 4 3 3" xfId="33132" xr:uid="{BD953EF4-82BE-4662-9A91-277AC8A29241}"/>
    <cellStyle name="Normal 3 95 2 4 4" xfId="33133" xr:uid="{81DB49AD-5AAE-45D5-9E92-D22571A24FB7}"/>
    <cellStyle name="Normal 3 95 2 4 4 2" xfId="33134" xr:uid="{7A08A2A0-127D-41C0-A329-8E26F0CFAC94}"/>
    <cellStyle name="Normal 3 95 2 4 5" xfId="33135" xr:uid="{825B7010-7976-4E94-BCAA-8ABD4B858EBE}"/>
    <cellStyle name="Normal 3 95 2 5" xfId="33136" xr:uid="{18E27FE0-C70D-4202-AD3B-F76958052C56}"/>
    <cellStyle name="Normal 3 95 2 5 2" xfId="33137" xr:uid="{AE116088-3515-44BD-8D50-D464DE6196E4}"/>
    <cellStyle name="Normal 3 95 2 5 2 2" xfId="33138" xr:uid="{E37C5088-BC5A-413C-A1F6-67367F3A5AA7}"/>
    <cellStyle name="Normal 3 95 2 5 3" xfId="33139" xr:uid="{EB7A9293-3B8C-4C27-8937-95916EBDD3F4}"/>
    <cellStyle name="Normal 3 95 2 6" xfId="33140" xr:uid="{4A358AA3-477D-4B48-869D-18264A6CA743}"/>
    <cellStyle name="Normal 3 95 2 6 2" xfId="33141" xr:uid="{79701BE6-2FB1-4B42-9768-C5B62CE9C677}"/>
    <cellStyle name="Normal 3 95 2 6 2 2" xfId="33142" xr:uid="{25876F93-85E2-4A98-971E-8E9F85C02C46}"/>
    <cellStyle name="Normal 3 95 2 6 3" xfId="33143" xr:uid="{5B748519-65FD-490A-95C0-1EE3A62E61DA}"/>
    <cellStyle name="Normal 3 95 2 7" xfId="33144" xr:uid="{E993E3CD-7D64-4DC6-A799-77CDD898C350}"/>
    <cellStyle name="Normal 3 95 2 7 2" xfId="33145" xr:uid="{48BFACD2-EBDE-4F52-B8EC-8051CE9BE878}"/>
    <cellStyle name="Normal 3 95 2 8" xfId="33146" xr:uid="{D4B82255-2295-43AC-B564-6EED8DCC3C08}"/>
    <cellStyle name="Normal 3 95 2_15NS" xfId="33147" xr:uid="{F63C925A-1691-4A0C-9821-91E0BFEC5B6E}"/>
    <cellStyle name="Normal 3 95 3" xfId="33148" xr:uid="{A8CB4B8B-A57B-4D3B-9D00-499E2F761D05}"/>
    <cellStyle name="Normal 3 95 3 2" xfId="33149" xr:uid="{0372731C-A2F4-49D6-B2C4-98AAB60BFC75}"/>
    <cellStyle name="Normal 3 95 3 2 2" xfId="33150" xr:uid="{90B5F1D9-B637-4D26-A602-BF483FD26475}"/>
    <cellStyle name="Normal 3 95 3 2 2 2" xfId="33151" xr:uid="{8A5BF5D4-CFF7-4C8E-9667-22585131C5D8}"/>
    <cellStyle name="Normal 3 95 3 2 3" xfId="33152" xr:uid="{7A2CC798-C7B2-4DA5-BE5E-3B83B8525155}"/>
    <cellStyle name="Normal 3 95 3 3" xfId="33153" xr:uid="{FE7B7004-2CB3-45E4-82EE-B39D23E5BDAC}"/>
    <cellStyle name="Normal 3 95 3 3 2" xfId="33154" xr:uid="{28F01C0A-EAB7-4C40-9C3E-2192B6798FDB}"/>
    <cellStyle name="Normal 3 95 3 3 2 2" xfId="33155" xr:uid="{09F8EC20-69B5-49A0-9CE1-6BDA413E11C3}"/>
    <cellStyle name="Normal 3 95 3 3 3" xfId="33156" xr:uid="{C72A22E5-1FEC-4BA5-A804-ED821B99374D}"/>
    <cellStyle name="Normal 3 95 3 4" xfId="33157" xr:uid="{A08ABD74-A08A-4E5F-BBFC-5F8EC2F758D7}"/>
    <cellStyle name="Normal 3 95 3 4 2" xfId="33158" xr:uid="{5DA398A2-9E69-401C-A837-4AD56771449A}"/>
    <cellStyle name="Normal 3 95 3 5" xfId="33159" xr:uid="{EE435CF4-5058-465E-A52F-11044EEDD47F}"/>
    <cellStyle name="Normal 3 95 4" xfId="33160" xr:uid="{75E50C4E-76DC-4E2C-A330-41061B80BB2B}"/>
    <cellStyle name="Normal 3 95 4 2" xfId="33161" xr:uid="{6670E7D7-1FA0-4B80-A565-28B396AE3388}"/>
    <cellStyle name="Normal 3 95 4 2 2" xfId="33162" xr:uid="{CF9244B8-DA2A-472A-B994-2A4E7ACD4076}"/>
    <cellStyle name="Normal 3 95 4 2 2 2" xfId="33163" xr:uid="{C747D88D-CDFE-406F-BD1B-1F7F6E6B47C3}"/>
    <cellStyle name="Normal 3 95 4 2 3" xfId="33164" xr:uid="{996B5959-2DD1-47A1-9394-B05AB0427E52}"/>
    <cellStyle name="Normal 3 95 4 3" xfId="33165" xr:uid="{5ABFE73A-D7EC-4AF5-BF12-DEEA2008C120}"/>
    <cellStyle name="Normal 3 95 4 3 2" xfId="33166" xr:uid="{6A747375-A9C5-4EB5-9CB0-E4F3CF12EB7D}"/>
    <cellStyle name="Normal 3 95 4 3 2 2" xfId="33167" xr:uid="{CD88D465-12AB-4AC6-83DF-09E8C982FC87}"/>
    <cellStyle name="Normal 3 95 4 3 3" xfId="33168" xr:uid="{87841C79-1EB0-4CDB-B1CF-8C77D42A8346}"/>
    <cellStyle name="Normal 3 95 4 4" xfId="33169" xr:uid="{EB3FB999-A923-40D6-8636-BFD607C63050}"/>
    <cellStyle name="Normal 3 95 4 4 2" xfId="33170" xr:uid="{7335C7A0-1773-414A-8067-422080284312}"/>
    <cellStyle name="Normal 3 95 4 5" xfId="33171" xr:uid="{AB3F326B-EC4A-4506-9B28-F2DD7D826F86}"/>
    <cellStyle name="Normal 3 95 5" xfId="33172" xr:uid="{76544CDB-F2A6-4CEA-9867-30CE645821C4}"/>
    <cellStyle name="Normal 3 95 5 2" xfId="33173" xr:uid="{6B1E4513-9786-4B76-8503-0B273862363A}"/>
    <cellStyle name="Normal 3 95 5 2 2" xfId="33174" xr:uid="{1883AB7E-468B-4C37-89ED-348010D1A66F}"/>
    <cellStyle name="Normal 3 95 5 2 2 2" xfId="33175" xr:uid="{F0AC8B6B-F002-4154-881E-7DB3DCC1E462}"/>
    <cellStyle name="Normal 3 95 5 2 3" xfId="33176" xr:uid="{EA44913A-B5F8-43A6-8954-D439AB20AC91}"/>
    <cellStyle name="Normal 3 95 5 3" xfId="33177" xr:uid="{0B74733E-0A8C-4A78-B6AB-D18E42BA8123}"/>
    <cellStyle name="Normal 3 95 5 3 2" xfId="33178" xr:uid="{A2B79158-24B8-4FFA-BAC7-033D0C10F193}"/>
    <cellStyle name="Normal 3 95 5 3 2 2" xfId="33179" xr:uid="{6CD568C6-154D-4ECF-9C39-23E0DF23AFA3}"/>
    <cellStyle name="Normal 3 95 5 3 3" xfId="33180" xr:uid="{830EE858-9532-484E-BB7F-0E9E55BC9A2F}"/>
    <cellStyle name="Normal 3 95 5 4" xfId="33181" xr:uid="{2543F859-3019-48D6-BB9D-250914B488E6}"/>
    <cellStyle name="Normal 3 95 5 4 2" xfId="33182" xr:uid="{E68566CB-9983-4B61-B9A7-EA00E15F8862}"/>
    <cellStyle name="Normal 3 95 5 5" xfId="33183" xr:uid="{AC0C18A9-1E0A-40BD-9735-4D3B19E4FFBA}"/>
    <cellStyle name="Normal 3 95 6" xfId="33184" xr:uid="{A5A887F6-E142-4C81-A69D-5CEF1DB7BA2C}"/>
    <cellStyle name="Normal 3 95 6 2" xfId="33185" xr:uid="{ED4469B2-32CA-4CAF-90E7-248584503F14}"/>
    <cellStyle name="Normal 3 95 6 2 2" xfId="33186" xr:uid="{6282166B-0C72-4D3C-A969-A05EEBA9320D}"/>
    <cellStyle name="Normal 3 95 6 3" xfId="33187" xr:uid="{C0732C74-DAB8-4E12-877C-217674E6B0EA}"/>
    <cellStyle name="Normal 3 95 7" xfId="33188" xr:uid="{6B9FE07A-75A7-43D2-B774-626A97B7BFD6}"/>
    <cellStyle name="Normal 3 95 7 2" xfId="33189" xr:uid="{09D2F097-4B86-4F44-9644-CE141F0F9653}"/>
    <cellStyle name="Normal 3 95 7 2 2" xfId="33190" xr:uid="{E54F1524-D321-4EE6-8BAD-4D17198D9D27}"/>
    <cellStyle name="Normal 3 95 7 3" xfId="33191" xr:uid="{8155E64E-0821-425B-B5EA-4DEA9485D314}"/>
    <cellStyle name="Normal 3 95 8" xfId="33192" xr:uid="{57A26C31-C9C8-4222-8064-6EE88946B8B0}"/>
    <cellStyle name="Normal 3 95 8 2" xfId="33193" xr:uid="{98A0DC6B-F5E5-4524-B835-456A986DDEE7}"/>
    <cellStyle name="Normal 3 95 9" xfId="33194" xr:uid="{61801525-BE7E-471A-AE70-F7DC9A764797}"/>
    <cellStyle name="Normal 3 95_05DS" xfId="33195" xr:uid="{C5A95867-8275-465B-85D2-7CCA6C36CFAF}"/>
    <cellStyle name="Normal 3 96" xfId="33196" xr:uid="{40598792-6E18-4015-B0D4-8AAA31B6F538}"/>
    <cellStyle name="Normal 3 96 2" xfId="33197" xr:uid="{69F9181A-DDAE-4266-AE96-3DCEDF685FF0}"/>
    <cellStyle name="Normal 3 96 2 2" xfId="33198" xr:uid="{CF2CE285-D61B-4677-91A3-A6709AA196B2}"/>
    <cellStyle name="Normal 3 96 2 2 2" xfId="33199" xr:uid="{A5A72E2A-51F2-4E55-80A2-EE55EF86CD34}"/>
    <cellStyle name="Normal 3 96 2 2 2 2" xfId="33200" xr:uid="{577FD81F-48DF-4583-8ED0-FE5C69994EDA}"/>
    <cellStyle name="Normal 3 96 2 2 2 2 2" xfId="33201" xr:uid="{1416DB39-54AB-4B49-AA03-96DBA8D74466}"/>
    <cellStyle name="Normal 3 96 2 2 2 3" xfId="33202" xr:uid="{9BA582B6-DFCB-41E7-A1D6-5E84235B8CD1}"/>
    <cellStyle name="Normal 3 96 2 2 3" xfId="33203" xr:uid="{BF3B25CF-7A00-483E-9909-FF69145EED56}"/>
    <cellStyle name="Normal 3 96 2 2 3 2" xfId="33204" xr:uid="{3F8BE877-95C0-40C4-A490-EC7E1AB4B092}"/>
    <cellStyle name="Normal 3 96 2 2 3 2 2" xfId="33205" xr:uid="{98EF8413-6EED-4C91-83D8-5CBFE0DEA246}"/>
    <cellStyle name="Normal 3 96 2 2 3 3" xfId="33206" xr:uid="{B96CD124-E201-444C-BED4-9125AD0555DA}"/>
    <cellStyle name="Normal 3 96 2 2 4" xfId="33207" xr:uid="{57BD70F3-833E-499E-B48A-A4713D6AF6AE}"/>
    <cellStyle name="Normal 3 96 2 2 4 2" xfId="33208" xr:uid="{AA1CA1F2-F938-412A-AECF-5AFA77CBED9F}"/>
    <cellStyle name="Normal 3 96 2 2 5" xfId="33209" xr:uid="{A6A168DE-7A8E-40F1-BA6F-EC39FB2A8333}"/>
    <cellStyle name="Normal 3 96 2 3" xfId="33210" xr:uid="{F3BAFE45-8571-404A-A645-04EF454E2E4D}"/>
    <cellStyle name="Normal 3 96 2 3 2" xfId="33211" xr:uid="{BF51CE08-9745-4981-BB60-74B0D0F23F0E}"/>
    <cellStyle name="Normal 3 96 2 3 2 2" xfId="33212" xr:uid="{F7E2798B-6B9F-461A-89E8-E5AD91415376}"/>
    <cellStyle name="Normal 3 96 2 3 2 2 2" xfId="33213" xr:uid="{5C26B9AB-4058-4E6E-9BC0-AE11E2953D16}"/>
    <cellStyle name="Normal 3 96 2 3 2 3" xfId="33214" xr:uid="{53B7F6FD-0116-46E9-9C2E-290729D14055}"/>
    <cellStyle name="Normal 3 96 2 3 3" xfId="33215" xr:uid="{04A483E4-839B-4934-B910-1E7A6152FBD1}"/>
    <cellStyle name="Normal 3 96 2 3 3 2" xfId="33216" xr:uid="{E416E21B-8893-4B40-9309-F061ACC58A19}"/>
    <cellStyle name="Normal 3 96 2 3 3 2 2" xfId="33217" xr:uid="{3F84E3B0-8283-43FA-9BA9-70D9DF03F2C7}"/>
    <cellStyle name="Normal 3 96 2 3 3 3" xfId="33218" xr:uid="{3114E58D-AF69-4ED4-A822-50332B568396}"/>
    <cellStyle name="Normal 3 96 2 3 4" xfId="33219" xr:uid="{60B251D3-578F-4D62-8826-73DD77F99E04}"/>
    <cellStyle name="Normal 3 96 2 3 4 2" xfId="33220" xr:uid="{3AD7BB12-80CC-46CD-950A-FFDCAF5319A7}"/>
    <cellStyle name="Normal 3 96 2 3 5" xfId="33221" xr:uid="{C5BACD59-E022-47AF-B35E-26CD3218C25D}"/>
    <cellStyle name="Normal 3 96 2 4" xfId="33222" xr:uid="{0E90AE83-8A6B-4C87-BC49-944C1D1535C2}"/>
    <cellStyle name="Normal 3 96 2 4 2" xfId="33223" xr:uid="{4B7AE197-7500-4EFB-9473-CAAEDECB760A}"/>
    <cellStyle name="Normal 3 96 2 4 2 2" xfId="33224" xr:uid="{869BBDDA-C028-4786-A90A-DAD2F12F3FB0}"/>
    <cellStyle name="Normal 3 96 2 4 2 2 2" xfId="33225" xr:uid="{DFE81FF0-397A-4875-83B7-ED83309C8445}"/>
    <cellStyle name="Normal 3 96 2 4 2 3" xfId="33226" xr:uid="{1597E100-1842-4DEB-A3C7-84ADBA8C2C03}"/>
    <cellStyle name="Normal 3 96 2 4 3" xfId="33227" xr:uid="{08E9CC0C-6918-44E0-904F-7902894EA705}"/>
    <cellStyle name="Normal 3 96 2 4 3 2" xfId="33228" xr:uid="{AD9EAAAE-465A-4FDF-8DD6-1583C26BE098}"/>
    <cellStyle name="Normal 3 96 2 4 3 2 2" xfId="33229" xr:uid="{5D7E00C0-3913-4920-A61A-6FC104D230A5}"/>
    <cellStyle name="Normal 3 96 2 4 3 3" xfId="33230" xr:uid="{8E9C4730-FB70-4AED-AFB9-3F456FBC2C71}"/>
    <cellStyle name="Normal 3 96 2 4 4" xfId="33231" xr:uid="{C66A8D04-1C27-426A-9946-85DA0818432D}"/>
    <cellStyle name="Normal 3 96 2 4 4 2" xfId="33232" xr:uid="{C90B7531-49CE-4068-B3CD-7FA1141343B1}"/>
    <cellStyle name="Normal 3 96 2 4 5" xfId="33233" xr:uid="{A0D044A4-1E76-418D-B5C9-E1DBD2089F0F}"/>
    <cellStyle name="Normal 3 96 2 5" xfId="33234" xr:uid="{CA9E5995-F859-4D69-95E8-B6B59283850B}"/>
    <cellStyle name="Normal 3 96 2 5 2" xfId="33235" xr:uid="{AE17829A-7E51-47B4-BEFD-0ACC0AAF8F99}"/>
    <cellStyle name="Normal 3 96 2 5 2 2" xfId="33236" xr:uid="{80A7A70B-6D26-4FBC-9D86-78B86C3A9947}"/>
    <cellStyle name="Normal 3 96 2 5 3" xfId="33237" xr:uid="{E067EE8D-62D4-43C9-B4AE-896142CFF213}"/>
    <cellStyle name="Normal 3 96 2 6" xfId="33238" xr:uid="{8FFB75D1-C192-4F3B-80D4-CC4F37AC64FA}"/>
    <cellStyle name="Normal 3 96 2 6 2" xfId="33239" xr:uid="{15655370-A3CA-48CB-BE5B-9F938B77E55A}"/>
    <cellStyle name="Normal 3 96 2 6 2 2" xfId="33240" xr:uid="{C60CADBA-4613-4099-AC18-D4D82968270E}"/>
    <cellStyle name="Normal 3 96 2 6 3" xfId="33241" xr:uid="{67C9954F-0BCA-4A83-AE45-8BE0035DA262}"/>
    <cellStyle name="Normal 3 96 2 7" xfId="33242" xr:uid="{4B8426C5-26EE-4B05-95C7-53347E81A261}"/>
    <cellStyle name="Normal 3 96 2 7 2" xfId="33243" xr:uid="{AE790BBD-BC13-4002-9F85-6DDB4E442BA1}"/>
    <cellStyle name="Normal 3 96 2 8" xfId="33244" xr:uid="{EB5470DA-94F6-402D-BC8F-21B296F31FB8}"/>
    <cellStyle name="Normal 3 96 2_15NS" xfId="33245" xr:uid="{3C067D88-8A26-4DC3-80EE-4ECDF8359997}"/>
    <cellStyle name="Normal 3 96 3" xfId="33246" xr:uid="{42DF0CD6-A7AD-4420-8132-55B3EC001BD8}"/>
    <cellStyle name="Normal 3 96 3 2" xfId="33247" xr:uid="{326B4F7E-2CB4-4B30-8163-3D4FB17E8632}"/>
    <cellStyle name="Normal 3 96 3 2 2" xfId="33248" xr:uid="{E203BC75-6281-400C-B197-C5F25AF29F45}"/>
    <cellStyle name="Normal 3 96 3 2 2 2" xfId="33249" xr:uid="{9A297F02-104B-4604-925F-D8C3796168B7}"/>
    <cellStyle name="Normal 3 96 3 2 3" xfId="33250" xr:uid="{6BB2DA5A-469A-4C32-87EA-1F44745DBBB4}"/>
    <cellStyle name="Normal 3 96 3 3" xfId="33251" xr:uid="{76F72859-B588-4C65-8914-27CDB5CBB2F6}"/>
    <cellStyle name="Normal 3 96 3 3 2" xfId="33252" xr:uid="{FBFA3642-80AE-4737-8796-6FCCAD1EA883}"/>
    <cellStyle name="Normal 3 96 3 3 2 2" xfId="33253" xr:uid="{EEA9285F-FF52-4638-A01E-11D6FE462A15}"/>
    <cellStyle name="Normal 3 96 3 3 3" xfId="33254" xr:uid="{992332CB-0A7D-4FDA-A38C-45C6BC92465C}"/>
    <cellStyle name="Normal 3 96 3 4" xfId="33255" xr:uid="{EE9FFA98-0760-41BE-B06A-E203050FA46C}"/>
    <cellStyle name="Normal 3 96 3 4 2" xfId="33256" xr:uid="{337ACCB2-F726-4587-A394-D6927C433E59}"/>
    <cellStyle name="Normal 3 96 3 5" xfId="33257" xr:uid="{E6F40851-8890-4C3D-AB68-209AAFA2E65E}"/>
    <cellStyle name="Normal 3 96 4" xfId="33258" xr:uid="{AF0E4204-FC68-424E-890D-87CBB744F12F}"/>
    <cellStyle name="Normal 3 96 4 2" xfId="33259" xr:uid="{59C1F001-8EF6-4EAD-8010-8AC0593C8B7C}"/>
    <cellStyle name="Normal 3 96 4 2 2" xfId="33260" xr:uid="{FAAE91BB-6855-4F5E-8168-9E5090249E58}"/>
    <cellStyle name="Normal 3 96 4 2 2 2" xfId="33261" xr:uid="{2EB148E5-1BDC-4863-84F3-E8297F2A2671}"/>
    <cellStyle name="Normal 3 96 4 2 3" xfId="33262" xr:uid="{E5341D46-DC39-4ADB-AFDD-CE7E66C990FF}"/>
    <cellStyle name="Normal 3 96 4 3" xfId="33263" xr:uid="{82877134-1585-4CC7-923D-96C382607E56}"/>
    <cellStyle name="Normal 3 96 4 3 2" xfId="33264" xr:uid="{582378FD-E9A2-40BD-B99B-B6065EB3C663}"/>
    <cellStyle name="Normal 3 96 4 3 2 2" xfId="33265" xr:uid="{49C5E22E-C741-4556-B37F-1DB7C46BA58B}"/>
    <cellStyle name="Normal 3 96 4 3 3" xfId="33266" xr:uid="{7C65B481-465C-4489-848A-A59D3B74810D}"/>
    <cellStyle name="Normal 3 96 4 4" xfId="33267" xr:uid="{ED9B64F0-D8EC-4ED3-860F-A3588ECE48F8}"/>
    <cellStyle name="Normal 3 96 4 4 2" xfId="33268" xr:uid="{355F3806-F8F3-4882-AFAA-AE34D9494ECA}"/>
    <cellStyle name="Normal 3 96 4 5" xfId="33269" xr:uid="{59179090-C812-4921-8C53-889F0EACE7EE}"/>
    <cellStyle name="Normal 3 96 5" xfId="33270" xr:uid="{B87293DC-ACF6-464A-9307-7111A43867EA}"/>
    <cellStyle name="Normal 3 96 5 2" xfId="33271" xr:uid="{50066B34-04FA-45AB-846D-B377F5BD9AA3}"/>
    <cellStyle name="Normal 3 96 5 2 2" xfId="33272" xr:uid="{5E2A0850-D577-4A09-8A80-8C090E331221}"/>
    <cellStyle name="Normal 3 96 5 2 2 2" xfId="33273" xr:uid="{E38D1640-817D-42B1-8D52-38583E768D7B}"/>
    <cellStyle name="Normal 3 96 5 2 3" xfId="33274" xr:uid="{EF3C93B5-51CC-4D08-99CD-DB83F74A2A71}"/>
    <cellStyle name="Normal 3 96 5 3" xfId="33275" xr:uid="{466B4908-1FA7-48F6-95A7-8641ED729CB6}"/>
    <cellStyle name="Normal 3 96 5 3 2" xfId="33276" xr:uid="{8E008BA0-91C7-46B6-8C13-0BA865CDDC36}"/>
    <cellStyle name="Normal 3 96 5 3 2 2" xfId="33277" xr:uid="{1171453A-74BE-433F-BC7E-452A546B86E3}"/>
    <cellStyle name="Normal 3 96 5 3 3" xfId="33278" xr:uid="{BA4ED512-CD24-4989-9B70-A0BCAE57EDF6}"/>
    <cellStyle name="Normal 3 96 5 4" xfId="33279" xr:uid="{716861DA-7F48-4C68-868C-1B11498C1D7E}"/>
    <cellStyle name="Normal 3 96 5 4 2" xfId="33280" xr:uid="{2FAEA576-6F6D-4CB4-A232-5D48740E180C}"/>
    <cellStyle name="Normal 3 96 5 5" xfId="33281" xr:uid="{18B4E689-07BB-4647-BF29-8E0359DC9A60}"/>
    <cellStyle name="Normal 3 96 6" xfId="33282" xr:uid="{ABE2805A-04D3-4AC7-A9FC-DDAEE76F5AB8}"/>
    <cellStyle name="Normal 3 96 6 2" xfId="33283" xr:uid="{C923B234-803D-4535-B7E0-471CF36B10CA}"/>
    <cellStyle name="Normal 3 96 6 2 2" xfId="33284" xr:uid="{2A7BE6B0-AFF1-476C-99A3-3F188E1181B6}"/>
    <cellStyle name="Normal 3 96 6 3" xfId="33285" xr:uid="{30254B2A-0C9C-4B64-964E-CD582C44C4B4}"/>
    <cellStyle name="Normal 3 96 7" xfId="33286" xr:uid="{BB91DB9A-2E7E-4BE1-9D64-35EC43AEE19D}"/>
    <cellStyle name="Normal 3 96 7 2" xfId="33287" xr:uid="{CCD00A26-5538-415F-B77E-339BF59EDB2A}"/>
    <cellStyle name="Normal 3 96 7 2 2" xfId="33288" xr:uid="{2339A50F-ABA1-4E49-8A1F-FACEE98AC6CE}"/>
    <cellStyle name="Normal 3 96 7 3" xfId="33289" xr:uid="{E08B3038-D920-420B-B021-056EB98E19C9}"/>
    <cellStyle name="Normal 3 96 8" xfId="33290" xr:uid="{ABE2AD59-AF19-4049-B4A1-5F4620069D90}"/>
    <cellStyle name="Normal 3 96 8 2" xfId="33291" xr:uid="{1C0EE742-9FCF-4A08-83D8-1894D6B6D721}"/>
    <cellStyle name="Normal 3 96 9" xfId="33292" xr:uid="{D095FF14-D3FB-4DDA-960C-DD74F3685953}"/>
    <cellStyle name="Normal 3 96_05DS" xfId="33293" xr:uid="{F3E3C1F9-9D0C-4124-90E8-5B753DB11F4F}"/>
    <cellStyle name="Normal 3 97" xfId="33294" xr:uid="{65AF62F2-05D3-4153-B929-5FB27C08D3EE}"/>
    <cellStyle name="Normal 3 97 2" xfId="33295" xr:uid="{5BC38AB6-15B9-42F2-B745-01C9EBCDC6EA}"/>
    <cellStyle name="Normal 3 97 2 2" xfId="33296" xr:uid="{1F6E4507-CA93-4DF3-9987-D37AA78B65A2}"/>
    <cellStyle name="Normal 3 97 2 2 2" xfId="33297" xr:uid="{474624A6-B225-446C-8B9C-84FD9103315D}"/>
    <cellStyle name="Normal 3 97 2 2 2 2" xfId="33298" xr:uid="{4B5AFD69-B3EA-46FB-9E1E-2D2BC143F197}"/>
    <cellStyle name="Normal 3 97 2 2 2 2 2" xfId="33299" xr:uid="{8FFED572-6C27-4A77-BACF-08BA0B0E1E66}"/>
    <cellStyle name="Normal 3 97 2 2 2 3" xfId="33300" xr:uid="{A35DFCD5-CE9B-494A-8D87-67DC53C0DE92}"/>
    <cellStyle name="Normal 3 97 2 2 3" xfId="33301" xr:uid="{F71AFDF0-866C-4B59-8789-0E0BA282B3B9}"/>
    <cellStyle name="Normal 3 97 2 2 3 2" xfId="33302" xr:uid="{1601A3BD-8403-47FA-B377-60BCF8131EA7}"/>
    <cellStyle name="Normal 3 97 2 2 3 2 2" xfId="33303" xr:uid="{536605F7-97B6-43FA-B0CA-261EE1FDA78D}"/>
    <cellStyle name="Normal 3 97 2 2 3 3" xfId="33304" xr:uid="{4FA6CF8B-2322-48C1-9FDA-6B1488307930}"/>
    <cellStyle name="Normal 3 97 2 2 4" xfId="33305" xr:uid="{D5F877ED-BAC3-4F70-8968-24FAEB3DD8F3}"/>
    <cellStyle name="Normal 3 97 2 2 4 2" xfId="33306" xr:uid="{ADA00634-4BDF-434C-8D6A-24F561073A1B}"/>
    <cellStyle name="Normal 3 97 2 2 5" xfId="33307" xr:uid="{44426671-A849-49F5-8210-E2AB43D06476}"/>
    <cellStyle name="Normal 3 97 2 3" xfId="33308" xr:uid="{07B746B3-0FD3-4439-BBFC-35F92EFD6C1B}"/>
    <cellStyle name="Normal 3 97 2 3 2" xfId="33309" xr:uid="{77D22B96-FEBD-4973-813F-72D7AB02DB0B}"/>
    <cellStyle name="Normal 3 97 2 3 2 2" xfId="33310" xr:uid="{57D7CA13-1969-490C-A5CB-B267154A3DA1}"/>
    <cellStyle name="Normal 3 97 2 3 2 2 2" xfId="33311" xr:uid="{F087654B-EEC4-49CA-870C-7D91B21C7A8C}"/>
    <cellStyle name="Normal 3 97 2 3 2 3" xfId="33312" xr:uid="{ADE93192-0E8F-4743-852F-B9A565DCCBD9}"/>
    <cellStyle name="Normal 3 97 2 3 3" xfId="33313" xr:uid="{783C3BD3-A287-48B8-BB4B-3EE315624BF7}"/>
    <cellStyle name="Normal 3 97 2 3 3 2" xfId="33314" xr:uid="{2470BE67-8023-40EE-893E-5C09CFAD5A58}"/>
    <cellStyle name="Normal 3 97 2 3 3 2 2" xfId="33315" xr:uid="{C8A3D864-F3DD-45BF-9581-ABAD21A21938}"/>
    <cellStyle name="Normal 3 97 2 3 3 3" xfId="33316" xr:uid="{8E43DCD6-9912-4874-9DCC-383C068D8FF5}"/>
    <cellStyle name="Normal 3 97 2 3 4" xfId="33317" xr:uid="{D5C278EA-44D8-4DDE-9DF1-DD02A40269DD}"/>
    <cellStyle name="Normal 3 97 2 3 4 2" xfId="33318" xr:uid="{74F2CC75-D587-4E10-8946-8FE8877FEAB1}"/>
    <cellStyle name="Normal 3 97 2 3 5" xfId="33319" xr:uid="{1148510A-BE26-4CE3-BE38-4BC447909CD5}"/>
    <cellStyle name="Normal 3 97 2 4" xfId="33320" xr:uid="{E54481CE-6CEA-4CFF-B823-FE37405AC6BC}"/>
    <cellStyle name="Normal 3 97 2 4 2" xfId="33321" xr:uid="{B500906F-EA38-4CFB-879C-8DF685D9BD4F}"/>
    <cellStyle name="Normal 3 97 2 4 2 2" xfId="33322" xr:uid="{B07E9888-8622-4ED2-8AF3-6D14C8867558}"/>
    <cellStyle name="Normal 3 97 2 4 2 2 2" xfId="33323" xr:uid="{EAAEFDAC-51D8-4E2C-9DA4-4D3A1D655B58}"/>
    <cellStyle name="Normal 3 97 2 4 2 3" xfId="33324" xr:uid="{74F93F3C-CA3F-416A-B0DC-50805AFFCB5C}"/>
    <cellStyle name="Normal 3 97 2 4 3" xfId="33325" xr:uid="{31D9B118-3FF1-4CDC-9DD7-FC971A16E02A}"/>
    <cellStyle name="Normal 3 97 2 4 3 2" xfId="33326" xr:uid="{18EFEAFA-8857-4048-A5B9-EC09182A8B6C}"/>
    <cellStyle name="Normal 3 97 2 4 3 2 2" xfId="33327" xr:uid="{258B53CE-3294-43D4-929D-5EFAA68923B4}"/>
    <cellStyle name="Normal 3 97 2 4 3 3" xfId="33328" xr:uid="{F8A4E7FC-5CA8-4458-8E84-A269868F8E2B}"/>
    <cellStyle name="Normal 3 97 2 4 4" xfId="33329" xr:uid="{FD88BEBC-8920-40B2-A3E5-A023F157E066}"/>
    <cellStyle name="Normal 3 97 2 4 4 2" xfId="33330" xr:uid="{96186EAE-40FE-484C-9AA1-B1EF4FF9B5FF}"/>
    <cellStyle name="Normal 3 97 2 4 5" xfId="33331" xr:uid="{62B0C2BD-A2C7-4DBB-9D7C-AA53D8F4F896}"/>
    <cellStyle name="Normal 3 97 2 5" xfId="33332" xr:uid="{B91851CC-D979-448C-B8A4-93BBDD9BD9C5}"/>
    <cellStyle name="Normal 3 97 2 5 2" xfId="33333" xr:uid="{1DDD333C-2EF9-43C1-87F3-AF70F102F279}"/>
    <cellStyle name="Normal 3 97 2 5 2 2" xfId="33334" xr:uid="{5952E28C-6A91-4FE9-8881-C2AC884196CD}"/>
    <cellStyle name="Normal 3 97 2 5 3" xfId="33335" xr:uid="{410BFF9D-CA7F-434C-8970-D9CA4341B5F0}"/>
    <cellStyle name="Normal 3 97 2 6" xfId="33336" xr:uid="{693FE0FE-96DF-467D-8EF8-C85A80F3B865}"/>
    <cellStyle name="Normal 3 97 2 6 2" xfId="33337" xr:uid="{9684154A-0F46-4398-AEAA-E16401970628}"/>
    <cellStyle name="Normal 3 97 2 6 2 2" xfId="33338" xr:uid="{6A037CC7-1995-4802-AD6B-F94ECC26D6AE}"/>
    <cellStyle name="Normal 3 97 2 6 3" xfId="33339" xr:uid="{52C99CF1-52D0-4052-B3F8-421AD2A812E1}"/>
    <cellStyle name="Normal 3 97 2 7" xfId="33340" xr:uid="{C5DC357C-1998-40E7-85FE-3D5370516B23}"/>
    <cellStyle name="Normal 3 97 2 7 2" xfId="33341" xr:uid="{6D9F96CC-BE08-40D4-B6D9-89D955ECF4DE}"/>
    <cellStyle name="Normal 3 97 2 8" xfId="33342" xr:uid="{4A3F9963-B2F6-4191-ADAF-91352FF0E7DA}"/>
    <cellStyle name="Normal 3 97 2_15NS" xfId="33343" xr:uid="{C49B1099-774E-4841-9AA1-285DFC196C9E}"/>
    <cellStyle name="Normal 3 97 3" xfId="33344" xr:uid="{4CF80F6F-CFB3-48F7-BD32-DCE50B8A833A}"/>
    <cellStyle name="Normal 3 97 3 2" xfId="33345" xr:uid="{2EEB9586-C939-4930-A19F-361743D8E35E}"/>
    <cellStyle name="Normal 3 97 3 2 2" xfId="33346" xr:uid="{8DEBA598-8D70-4930-B06D-E2B8FAB3EE1A}"/>
    <cellStyle name="Normal 3 97 3 2 2 2" xfId="33347" xr:uid="{9BF1DC1E-B2F7-4664-AA0A-A2AD9EF37EB2}"/>
    <cellStyle name="Normal 3 97 3 2 3" xfId="33348" xr:uid="{A67BCA34-7668-4E1B-932A-D088EF9E46D8}"/>
    <cellStyle name="Normal 3 97 3 3" xfId="33349" xr:uid="{A6B7B61C-8A20-409F-904D-B1E0A5AD00ED}"/>
    <cellStyle name="Normal 3 97 3 3 2" xfId="33350" xr:uid="{56CB997B-F66D-4172-86FB-1DB177141F01}"/>
    <cellStyle name="Normal 3 97 3 3 2 2" xfId="33351" xr:uid="{8AAD3E0E-FCAB-406E-9F56-285A670E8A9A}"/>
    <cellStyle name="Normal 3 97 3 3 3" xfId="33352" xr:uid="{DC1F3882-D4E9-49B7-8D78-A49EF4E3FA40}"/>
    <cellStyle name="Normal 3 97 3 4" xfId="33353" xr:uid="{A55E63D1-C102-4792-A417-481457FDD342}"/>
    <cellStyle name="Normal 3 97 3 4 2" xfId="33354" xr:uid="{9993FF2B-A75D-49B9-8C4F-9C4FFEA6AE49}"/>
    <cellStyle name="Normal 3 97 3 5" xfId="33355" xr:uid="{CD7B8438-C30F-4F4E-BD82-2B605BD1A06C}"/>
    <cellStyle name="Normal 3 97 4" xfId="33356" xr:uid="{30677BFF-90B9-44E2-B41B-4C4024E76433}"/>
    <cellStyle name="Normal 3 97 4 2" xfId="33357" xr:uid="{37F309C0-087A-44E6-9C0B-844CCA34A794}"/>
    <cellStyle name="Normal 3 97 4 2 2" xfId="33358" xr:uid="{1B345A31-2CB8-4FA1-81F7-C7E0162C1BFE}"/>
    <cellStyle name="Normal 3 97 4 2 2 2" xfId="33359" xr:uid="{59A6E3A9-3E1F-48A1-B248-9C1C620D3867}"/>
    <cellStyle name="Normal 3 97 4 2 3" xfId="33360" xr:uid="{4B4D28D0-A6C1-417B-808A-ED41F69E6527}"/>
    <cellStyle name="Normal 3 97 4 3" xfId="33361" xr:uid="{22C4E1A5-1E97-49AF-B860-02C32E917DD9}"/>
    <cellStyle name="Normal 3 97 4 3 2" xfId="33362" xr:uid="{02B68C05-0C4A-4FA2-A6AE-8D1320C3FCCB}"/>
    <cellStyle name="Normal 3 97 4 3 2 2" xfId="33363" xr:uid="{054F37F4-3656-4262-AA79-D0476FCDFC9D}"/>
    <cellStyle name="Normal 3 97 4 3 3" xfId="33364" xr:uid="{FFDE59C3-B2D8-45D6-802E-8EB671E1F8E0}"/>
    <cellStyle name="Normal 3 97 4 4" xfId="33365" xr:uid="{4C5C2504-059D-4A2C-8D9D-EA287D8CBAFB}"/>
    <cellStyle name="Normal 3 97 4 4 2" xfId="33366" xr:uid="{A1EE55C7-5F0F-4B2C-A356-CFC05D590A61}"/>
    <cellStyle name="Normal 3 97 4 5" xfId="33367" xr:uid="{969FC6F6-88AE-4F61-A207-3BABE0A75327}"/>
    <cellStyle name="Normal 3 97 5" xfId="33368" xr:uid="{7CF70224-57E2-4E63-B11D-A095EBA2718A}"/>
    <cellStyle name="Normal 3 97 5 2" xfId="33369" xr:uid="{955A6373-CA92-4921-B92D-BBA6883A0C2A}"/>
    <cellStyle name="Normal 3 97 5 2 2" xfId="33370" xr:uid="{57366B8C-C96B-4C56-8A7A-4A0B15DF27E2}"/>
    <cellStyle name="Normal 3 97 5 2 2 2" xfId="33371" xr:uid="{C13DE4CD-2169-4311-A6F1-160A9692342B}"/>
    <cellStyle name="Normal 3 97 5 2 3" xfId="33372" xr:uid="{C184C8B8-23BE-445B-AE69-DEC96F410CE5}"/>
    <cellStyle name="Normal 3 97 5 3" xfId="33373" xr:uid="{3B14436C-97B0-4AD0-96B9-4018FF35B915}"/>
    <cellStyle name="Normal 3 97 5 3 2" xfId="33374" xr:uid="{EC6B0DF8-126E-4766-B3E1-73E84765439C}"/>
    <cellStyle name="Normal 3 97 5 3 2 2" xfId="33375" xr:uid="{D3E8DAEE-9472-45FE-B851-59753E9994BA}"/>
    <cellStyle name="Normal 3 97 5 3 3" xfId="33376" xr:uid="{45C07FF5-2312-4170-90F6-5714A3BB2761}"/>
    <cellStyle name="Normal 3 97 5 4" xfId="33377" xr:uid="{E5AD77B6-BC53-4049-9EFE-55D416D29213}"/>
    <cellStyle name="Normal 3 97 5 4 2" xfId="33378" xr:uid="{1B08EC78-F1E4-44A6-8320-CD0C4F464861}"/>
    <cellStyle name="Normal 3 97 5 5" xfId="33379" xr:uid="{6487A605-FFBF-4E1C-BDD9-1FE0C21760A8}"/>
    <cellStyle name="Normal 3 97 6" xfId="33380" xr:uid="{9F34703F-E779-4C7D-ABA4-EAA3B8632F80}"/>
    <cellStyle name="Normal 3 97 6 2" xfId="33381" xr:uid="{190805BA-3874-497A-963C-80137FC3AD21}"/>
    <cellStyle name="Normal 3 97 6 2 2" xfId="33382" xr:uid="{8A1C6618-C628-49BE-B984-241175C5053A}"/>
    <cellStyle name="Normal 3 97 6 3" xfId="33383" xr:uid="{3B63DF6A-BAD7-4102-89C3-1D8702F09E62}"/>
    <cellStyle name="Normal 3 97 7" xfId="33384" xr:uid="{C12B62EA-0D71-4283-828E-7564ED90844A}"/>
    <cellStyle name="Normal 3 97 7 2" xfId="33385" xr:uid="{3D07B319-1731-4E40-80C3-3574915B095A}"/>
    <cellStyle name="Normal 3 97 7 2 2" xfId="33386" xr:uid="{62E90F12-AFD5-4BFB-8559-5E5491C22121}"/>
    <cellStyle name="Normal 3 97 7 3" xfId="33387" xr:uid="{CBBCA550-93EC-412F-82C0-3EEE4DAAEC6B}"/>
    <cellStyle name="Normal 3 97 8" xfId="33388" xr:uid="{FF68E4E6-FA36-4A1A-89AE-218C8C820C41}"/>
    <cellStyle name="Normal 3 97 8 2" xfId="33389" xr:uid="{5610C8BF-A2D4-4BBC-BB5A-5A25F4FE46C8}"/>
    <cellStyle name="Normal 3 97 9" xfId="33390" xr:uid="{46DA8FB4-00B5-4101-81E7-4B2C2B35B1BD}"/>
    <cellStyle name="Normal 3 97_05DS" xfId="33391" xr:uid="{E70653FE-029F-4B92-BE6D-210621018CFF}"/>
    <cellStyle name="Normal 3 98" xfId="33392" xr:uid="{272A8481-4052-48C8-A94B-1999A5607853}"/>
    <cellStyle name="Normal 3 98 2" xfId="33393" xr:uid="{EF40CCE8-7BB9-43A8-8CB4-9EBEBB77992A}"/>
    <cellStyle name="Normal 3 98 2 2" xfId="33394" xr:uid="{713F40D8-DDA1-4D99-BDB0-0D295A83449F}"/>
    <cellStyle name="Normal 3 98 2 2 2" xfId="33395" xr:uid="{7E7CAAC6-F997-42A3-B737-84247DB2926C}"/>
    <cellStyle name="Normal 3 98 2 2 2 2" xfId="33396" xr:uid="{0166D56A-C93F-44DC-9487-CE07A5D7ED20}"/>
    <cellStyle name="Normal 3 98 2 2 2 2 2" xfId="33397" xr:uid="{A2978D61-55BE-4020-85E4-C39E40770F5F}"/>
    <cellStyle name="Normal 3 98 2 2 2 3" xfId="33398" xr:uid="{56B2C0AD-CB08-4CB4-88FF-1E7020BD4EFE}"/>
    <cellStyle name="Normal 3 98 2 2 3" xfId="33399" xr:uid="{0205C999-897F-49C5-AEB2-62D801D56789}"/>
    <cellStyle name="Normal 3 98 2 2 3 2" xfId="33400" xr:uid="{20C5483A-5BD2-4928-8A0A-7F1B539D9F27}"/>
    <cellStyle name="Normal 3 98 2 2 3 2 2" xfId="33401" xr:uid="{A8B389A4-1C98-4B92-BD40-DD8A2CD99481}"/>
    <cellStyle name="Normal 3 98 2 2 3 3" xfId="33402" xr:uid="{2539216D-C132-47E9-8570-30A108E8CF5B}"/>
    <cellStyle name="Normal 3 98 2 2 4" xfId="33403" xr:uid="{66950D5E-FA35-4E6F-A730-10771381A791}"/>
    <cellStyle name="Normal 3 98 2 2 4 2" xfId="33404" xr:uid="{A5BB2DC1-121B-4142-A3AD-F205E4E2812A}"/>
    <cellStyle name="Normal 3 98 2 2 5" xfId="33405" xr:uid="{B6D6B736-EFAF-44FD-99EA-BCC30A2E4BDB}"/>
    <cellStyle name="Normal 3 98 2 3" xfId="33406" xr:uid="{2FB22980-53B5-4913-8455-0DC867A9C835}"/>
    <cellStyle name="Normal 3 98 2 3 2" xfId="33407" xr:uid="{0AF84B41-37DF-400D-A5BE-2E70D12DE699}"/>
    <cellStyle name="Normal 3 98 2 3 2 2" xfId="33408" xr:uid="{E61C0B8C-D6E1-4260-9FC2-AB932A26EABD}"/>
    <cellStyle name="Normal 3 98 2 3 2 2 2" xfId="33409" xr:uid="{45829A0D-200A-4E92-A680-49748DD2A9B9}"/>
    <cellStyle name="Normal 3 98 2 3 2 3" xfId="33410" xr:uid="{0041417D-509E-4826-A6E6-3A373CF1DC7D}"/>
    <cellStyle name="Normal 3 98 2 3 3" xfId="33411" xr:uid="{C304FBE4-5CEC-4A30-ABF4-D8D49B0496BE}"/>
    <cellStyle name="Normal 3 98 2 3 3 2" xfId="33412" xr:uid="{309011D9-E363-435F-92D8-EA4CD5924DC4}"/>
    <cellStyle name="Normal 3 98 2 3 3 2 2" xfId="33413" xr:uid="{AA5F6C86-6030-4942-8CD8-93B29966E038}"/>
    <cellStyle name="Normal 3 98 2 3 3 3" xfId="33414" xr:uid="{8CC58430-C46A-4DEF-ABE3-B7C6CA1F220D}"/>
    <cellStyle name="Normal 3 98 2 3 4" xfId="33415" xr:uid="{3568401D-B54A-4048-85D1-59E24C2F1041}"/>
    <cellStyle name="Normal 3 98 2 3 4 2" xfId="33416" xr:uid="{F3B152C5-C43C-4344-8A7E-32D49C47AAD6}"/>
    <cellStyle name="Normal 3 98 2 3 5" xfId="33417" xr:uid="{A94E16CA-FF38-4D50-B37D-1F21AB958733}"/>
    <cellStyle name="Normal 3 98 2 4" xfId="33418" xr:uid="{2A6D7DEA-355B-437D-88DE-47A336B0F2DD}"/>
    <cellStyle name="Normal 3 98 2 4 2" xfId="33419" xr:uid="{AEB9D47B-8143-4AE6-B2AF-8B6B0471E8F6}"/>
    <cellStyle name="Normal 3 98 2 4 2 2" xfId="33420" xr:uid="{87862CFD-CAE1-4CDD-9C8D-16F96CD3E8ED}"/>
    <cellStyle name="Normal 3 98 2 4 2 2 2" xfId="33421" xr:uid="{7C27478B-2EB6-45E4-B386-96D72158B57F}"/>
    <cellStyle name="Normal 3 98 2 4 2 3" xfId="33422" xr:uid="{840A4352-F616-4464-B8AA-7853455817E3}"/>
    <cellStyle name="Normal 3 98 2 4 3" xfId="33423" xr:uid="{496E876A-6A59-4F2F-855F-48D38B893424}"/>
    <cellStyle name="Normal 3 98 2 4 3 2" xfId="33424" xr:uid="{9AEE7E24-7C18-4670-BD39-0DB1A562B1F4}"/>
    <cellStyle name="Normal 3 98 2 4 3 2 2" xfId="33425" xr:uid="{694172CB-40BD-48C5-823C-A1386CB59B12}"/>
    <cellStyle name="Normal 3 98 2 4 3 3" xfId="33426" xr:uid="{78841B01-D3C9-427C-81D7-B0F08422105B}"/>
    <cellStyle name="Normal 3 98 2 4 4" xfId="33427" xr:uid="{CFE1C65A-E86C-4049-90F8-48D1D91C126A}"/>
    <cellStyle name="Normal 3 98 2 4 4 2" xfId="33428" xr:uid="{E93C99C0-2CC5-4254-8C86-401DDFBAA0C3}"/>
    <cellStyle name="Normal 3 98 2 4 5" xfId="33429" xr:uid="{80F7E987-2895-4EFA-81B7-78EDB56F4243}"/>
    <cellStyle name="Normal 3 98 2 5" xfId="33430" xr:uid="{AE119468-4FB2-4DAD-A423-8EDB921C5D08}"/>
    <cellStyle name="Normal 3 98 2 5 2" xfId="33431" xr:uid="{585F8377-4E7F-4D38-ADFD-0C37BF8735C5}"/>
    <cellStyle name="Normal 3 98 2 5 2 2" xfId="33432" xr:uid="{113FCCBE-6DD9-48D9-997A-6010FE67AC07}"/>
    <cellStyle name="Normal 3 98 2 5 3" xfId="33433" xr:uid="{191DC0B7-15F8-4C89-AE7E-706E6B3235EC}"/>
    <cellStyle name="Normal 3 98 2 6" xfId="33434" xr:uid="{FC45CE6E-18F1-4B6B-87F7-D3D0732B7F75}"/>
    <cellStyle name="Normal 3 98 2 6 2" xfId="33435" xr:uid="{92820839-4548-4B5B-9B12-E6722C958C17}"/>
    <cellStyle name="Normal 3 98 2 6 2 2" xfId="33436" xr:uid="{FC9DE6D2-77DB-4C58-BED5-8B93857E25AE}"/>
    <cellStyle name="Normal 3 98 2 6 3" xfId="33437" xr:uid="{3140B6A0-45B3-4661-A810-6EC6F85683EF}"/>
    <cellStyle name="Normal 3 98 2 7" xfId="33438" xr:uid="{0017A001-388E-4DD1-B27E-BD1B8BB46390}"/>
    <cellStyle name="Normal 3 98 2 7 2" xfId="33439" xr:uid="{67BDBAA6-3D8A-4F4F-84F0-3823FD529EEB}"/>
    <cellStyle name="Normal 3 98 2 8" xfId="33440" xr:uid="{B776E792-ABEB-4757-9F30-1D0D96F78301}"/>
    <cellStyle name="Normal 3 98 2_15NS" xfId="33441" xr:uid="{6ABD224E-41FC-4ACF-9C8F-8205D53A18C5}"/>
    <cellStyle name="Normal 3 98 3" xfId="33442" xr:uid="{08BC6A81-E77F-4A42-A410-88649CD0B36D}"/>
    <cellStyle name="Normal 3 98 3 2" xfId="33443" xr:uid="{D531CF53-106F-42B4-94AA-857E83FDCCDD}"/>
    <cellStyle name="Normal 3 98 3 2 2" xfId="33444" xr:uid="{5824962E-73EC-4E3D-9DCB-FD9E3470450B}"/>
    <cellStyle name="Normal 3 98 3 2 2 2" xfId="33445" xr:uid="{36E2065B-624F-4BBF-830E-3979599C7546}"/>
    <cellStyle name="Normal 3 98 3 2 3" xfId="33446" xr:uid="{D1698B16-C104-4AA5-8F8E-D4EB01773FFE}"/>
    <cellStyle name="Normal 3 98 3 3" xfId="33447" xr:uid="{19AA2E77-18FB-4F43-8CBA-01C4C876D3CA}"/>
    <cellStyle name="Normal 3 98 3 3 2" xfId="33448" xr:uid="{2FB67D57-3153-45AD-A311-E0DE3C377ACB}"/>
    <cellStyle name="Normal 3 98 3 3 2 2" xfId="33449" xr:uid="{72D5D669-5FDB-4BFB-958E-49678B870119}"/>
    <cellStyle name="Normal 3 98 3 3 3" xfId="33450" xr:uid="{ADD7394A-AF07-4CB6-B82B-43B482D65E45}"/>
    <cellStyle name="Normal 3 98 3 4" xfId="33451" xr:uid="{99B11D57-D1B5-4889-BA91-94AD89584505}"/>
    <cellStyle name="Normal 3 98 3 4 2" xfId="33452" xr:uid="{6C7E5D79-924D-4BDE-AC1A-87F92A587D64}"/>
    <cellStyle name="Normal 3 98 3 5" xfId="33453" xr:uid="{1ACF31A3-D64D-4769-8DE7-9AF3FA3D2214}"/>
    <cellStyle name="Normal 3 98 4" xfId="33454" xr:uid="{B056062D-2AF6-4450-A122-CFCD8488AB53}"/>
    <cellStyle name="Normal 3 98 4 2" xfId="33455" xr:uid="{8151FED6-712C-4AB7-9FE5-182F5E32DF86}"/>
    <cellStyle name="Normal 3 98 4 2 2" xfId="33456" xr:uid="{94A90C88-3F28-420E-A9BE-6557BA54609A}"/>
    <cellStyle name="Normal 3 98 4 2 2 2" xfId="33457" xr:uid="{65B49E4B-58DB-431C-B7C6-21BCCFF4DBE5}"/>
    <cellStyle name="Normal 3 98 4 2 3" xfId="33458" xr:uid="{A5C4866B-49E5-44D2-B6DC-341AB7C9B8BB}"/>
    <cellStyle name="Normal 3 98 4 3" xfId="33459" xr:uid="{B686F5F7-26C0-46CE-856E-DD870962E7FA}"/>
    <cellStyle name="Normal 3 98 4 3 2" xfId="33460" xr:uid="{967B7587-07A5-4A8C-9DAF-3541A4709D25}"/>
    <cellStyle name="Normal 3 98 4 3 2 2" xfId="33461" xr:uid="{2FD9745F-BCB2-4ADB-9601-A6164C57F070}"/>
    <cellStyle name="Normal 3 98 4 3 3" xfId="33462" xr:uid="{128CFBE6-87FB-4CA5-8787-9A0A52A0FE49}"/>
    <cellStyle name="Normal 3 98 4 4" xfId="33463" xr:uid="{D2615FD8-E038-45FD-8A37-A106CF73689C}"/>
    <cellStyle name="Normal 3 98 4 4 2" xfId="33464" xr:uid="{22A3D6F9-0D0F-4289-B606-71409E32C72A}"/>
    <cellStyle name="Normal 3 98 4 5" xfId="33465" xr:uid="{F8B96277-8FC3-4BF1-8A1A-1B2EA133CF84}"/>
    <cellStyle name="Normal 3 98 5" xfId="33466" xr:uid="{85AC8740-FE35-4923-B851-A1D990A24DAD}"/>
    <cellStyle name="Normal 3 98 5 2" xfId="33467" xr:uid="{CBD9F5BB-DC15-4FC1-BDDC-CC373662086C}"/>
    <cellStyle name="Normal 3 98 5 2 2" xfId="33468" xr:uid="{10CA4CA3-BD08-4A34-B59E-AB13B21596A5}"/>
    <cellStyle name="Normal 3 98 5 2 2 2" xfId="33469" xr:uid="{6C3602FC-C4DA-4368-823C-CB89DC558AE6}"/>
    <cellStyle name="Normal 3 98 5 2 3" xfId="33470" xr:uid="{4E22669A-4400-44DF-BA7B-95F85252D365}"/>
    <cellStyle name="Normal 3 98 5 3" xfId="33471" xr:uid="{49DF97C9-FDD6-48CC-BA9C-3FE7E2297E14}"/>
    <cellStyle name="Normal 3 98 5 3 2" xfId="33472" xr:uid="{21343AF9-3A2E-4104-84AC-7EBCA36080EF}"/>
    <cellStyle name="Normal 3 98 5 3 2 2" xfId="33473" xr:uid="{8E6F293A-C57A-418D-8204-717F3BB37A7A}"/>
    <cellStyle name="Normal 3 98 5 3 3" xfId="33474" xr:uid="{A359918A-CC83-43E0-AB2F-5BE444799A87}"/>
    <cellStyle name="Normal 3 98 5 4" xfId="33475" xr:uid="{4BB3BD39-5FFA-4AFB-BE88-7A1535D0B1ED}"/>
    <cellStyle name="Normal 3 98 5 4 2" xfId="33476" xr:uid="{A6AECBE3-AFC2-46F5-A312-56DF1A84AD57}"/>
    <cellStyle name="Normal 3 98 5 5" xfId="33477" xr:uid="{B81C5985-AB12-484D-AF4C-67C678576DCB}"/>
    <cellStyle name="Normal 3 98 6" xfId="33478" xr:uid="{A5C51299-B7D7-4028-9EA1-20993C5738F7}"/>
    <cellStyle name="Normal 3 98 6 2" xfId="33479" xr:uid="{C99C7117-6416-4FA7-B15D-24A115CA5BAD}"/>
    <cellStyle name="Normal 3 98 6 2 2" xfId="33480" xr:uid="{EE7CDF10-AFAF-4156-888E-42ABBF2ADB77}"/>
    <cellStyle name="Normal 3 98 6 3" xfId="33481" xr:uid="{D1F58049-9FB6-495F-8C56-8CE6564EC7FA}"/>
    <cellStyle name="Normal 3 98 7" xfId="33482" xr:uid="{180A3889-BB7D-438D-82AB-F37581D6E09D}"/>
    <cellStyle name="Normal 3 98 7 2" xfId="33483" xr:uid="{5E2E7550-9825-4110-BBCC-A7070FDBB1C0}"/>
    <cellStyle name="Normal 3 98 7 2 2" xfId="33484" xr:uid="{F434A4CE-936A-4AEE-94AB-B495FCF334F7}"/>
    <cellStyle name="Normal 3 98 7 3" xfId="33485" xr:uid="{3C2BF121-F041-4904-8D45-60BE3D3EA998}"/>
    <cellStyle name="Normal 3 98 8" xfId="33486" xr:uid="{81991A74-B088-4B09-A193-B4F8F7CCDC29}"/>
    <cellStyle name="Normal 3 98 8 2" xfId="33487" xr:uid="{DA0414B9-77E4-4A15-88F6-38C08EE9E870}"/>
    <cellStyle name="Normal 3 98 9" xfId="33488" xr:uid="{24ABB440-8BC0-4199-9444-87351F230554}"/>
    <cellStyle name="Normal 3 98_05DS" xfId="33489" xr:uid="{BBE151C7-4F31-40D6-A659-81C07E7CC70E}"/>
    <cellStyle name="Normal 3 99" xfId="33490" xr:uid="{5B36BD18-1F95-412F-92DA-B52B7E19C06F}"/>
    <cellStyle name="Normal 3 99 2" xfId="33491" xr:uid="{E429E987-7CD3-4805-AF44-E6373617A023}"/>
    <cellStyle name="Normal 3 99 2 2" xfId="33492" xr:uid="{8A716CE8-1077-41A8-A4C2-869A7CE30F61}"/>
    <cellStyle name="Normal 3 99 2 2 2" xfId="33493" xr:uid="{CF566C11-33B0-4CF9-A5C3-D1DFD27E4D4A}"/>
    <cellStyle name="Normal 3 99 2 2 2 2" xfId="33494" xr:uid="{58826C6A-558F-4F09-92BC-B24416B3BBC9}"/>
    <cellStyle name="Normal 3 99 2 2 2 2 2" xfId="33495" xr:uid="{780F4A9E-55D8-4799-8FB5-CB8E88478A8A}"/>
    <cellStyle name="Normal 3 99 2 2 2 3" xfId="33496" xr:uid="{CF72E0C8-3CDF-4696-9ED3-F19518F63AD9}"/>
    <cellStyle name="Normal 3 99 2 2 3" xfId="33497" xr:uid="{117F72C2-67E9-46C3-8816-15C0A7B48CA2}"/>
    <cellStyle name="Normal 3 99 2 2 3 2" xfId="33498" xr:uid="{8330500E-C34D-48A4-9F7E-D3A152CD2246}"/>
    <cellStyle name="Normal 3 99 2 2 3 2 2" xfId="33499" xr:uid="{F1765906-8AE4-4D86-9B70-2CDE9EB70D7F}"/>
    <cellStyle name="Normal 3 99 2 2 3 3" xfId="33500" xr:uid="{C4DD5EC5-C554-4FEE-AE81-176CA995E67E}"/>
    <cellStyle name="Normal 3 99 2 2 4" xfId="33501" xr:uid="{92A92BE3-B913-40A1-986C-6A6897D99230}"/>
    <cellStyle name="Normal 3 99 2 2 4 2" xfId="33502" xr:uid="{8D1B54D9-6E77-425A-9A51-83698153764B}"/>
    <cellStyle name="Normal 3 99 2 2 5" xfId="33503" xr:uid="{A5E25B15-DDFB-4018-8CDC-13FC29BF1A6A}"/>
    <cellStyle name="Normal 3 99 2 3" xfId="33504" xr:uid="{B2CDA9E1-A179-4138-80A8-7833F146FA7E}"/>
    <cellStyle name="Normal 3 99 2 3 2" xfId="33505" xr:uid="{00AF0E0D-10E1-4163-A5B7-FA0AD4F5BBC5}"/>
    <cellStyle name="Normal 3 99 2 3 2 2" xfId="33506" xr:uid="{5B0E4D29-E1F1-4E68-A3AB-EBC7BC6D5D58}"/>
    <cellStyle name="Normal 3 99 2 3 2 2 2" xfId="33507" xr:uid="{8080C5D0-86C6-4790-B302-8E18B552A1B0}"/>
    <cellStyle name="Normal 3 99 2 3 2 3" xfId="33508" xr:uid="{1A81B884-9A36-4687-A674-937B859561BE}"/>
    <cellStyle name="Normal 3 99 2 3 3" xfId="33509" xr:uid="{87FC3F9A-8896-4A2E-B20D-AC882C341100}"/>
    <cellStyle name="Normal 3 99 2 3 3 2" xfId="33510" xr:uid="{85C517B1-E53C-48BB-BAE9-8A8FF0BE0C6F}"/>
    <cellStyle name="Normal 3 99 2 3 3 2 2" xfId="33511" xr:uid="{CF6982CC-38F8-4EAB-911D-A3E47FA03054}"/>
    <cellStyle name="Normal 3 99 2 3 3 3" xfId="33512" xr:uid="{C8FF37EF-7ECF-47FA-88A4-A797BB2CCA12}"/>
    <cellStyle name="Normal 3 99 2 3 4" xfId="33513" xr:uid="{6048E65E-DDB8-4E79-9C48-F2A63A8C5148}"/>
    <cellStyle name="Normal 3 99 2 3 4 2" xfId="33514" xr:uid="{E4D17F15-BAF1-45E9-8486-90CA9D5DAFAE}"/>
    <cellStyle name="Normal 3 99 2 3 5" xfId="33515" xr:uid="{3FD4C3EF-FE66-4332-9D26-D50DB4D195C9}"/>
    <cellStyle name="Normal 3 99 2 4" xfId="33516" xr:uid="{07CB326F-BEF8-4A9F-B8F2-CFA14533347D}"/>
    <cellStyle name="Normal 3 99 2 4 2" xfId="33517" xr:uid="{D8950474-258A-4DAE-AEDA-2CB8C1BD765F}"/>
    <cellStyle name="Normal 3 99 2 4 2 2" xfId="33518" xr:uid="{BBD2F2CC-2B87-464F-AA67-8CADAAF97A27}"/>
    <cellStyle name="Normal 3 99 2 4 2 2 2" xfId="33519" xr:uid="{51DA2290-A3DF-466D-81CA-A73F9CF1D116}"/>
    <cellStyle name="Normal 3 99 2 4 2 3" xfId="33520" xr:uid="{5C75A348-E5FB-4693-B2B6-593B0B8A73DA}"/>
    <cellStyle name="Normal 3 99 2 4 3" xfId="33521" xr:uid="{32F9741B-2D52-497B-9E61-6E9D18C1D3C1}"/>
    <cellStyle name="Normal 3 99 2 4 3 2" xfId="33522" xr:uid="{3ED8C4AC-B2CB-4CD2-A8F5-32EDE944D205}"/>
    <cellStyle name="Normal 3 99 2 4 3 2 2" xfId="33523" xr:uid="{C9414D9E-E9E2-4AE6-B860-1F7D7B3B7BBD}"/>
    <cellStyle name="Normal 3 99 2 4 3 3" xfId="33524" xr:uid="{EB65D9B1-03DB-4060-B337-AE672900E2CE}"/>
    <cellStyle name="Normal 3 99 2 4 4" xfId="33525" xr:uid="{68B5681E-76D6-41D6-B00D-9BAEAE02BF2D}"/>
    <cellStyle name="Normal 3 99 2 4 4 2" xfId="33526" xr:uid="{62B90601-17BB-48E0-8DA8-A7816595B726}"/>
    <cellStyle name="Normal 3 99 2 4 5" xfId="33527" xr:uid="{AE52964C-D013-43D1-9CE8-C1C61E0F2C8D}"/>
    <cellStyle name="Normal 3 99 2 5" xfId="33528" xr:uid="{DCE57DA8-D1A2-4C6E-AF49-8274B11BAD85}"/>
    <cellStyle name="Normal 3 99 2 5 2" xfId="33529" xr:uid="{CCC93D2F-C178-4590-B2C2-78831F9B6118}"/>
    <cellStyle name="Normal 3 99 2 5 2 2" xfId="33530" xr:uid="{809DA5F8-C651-4BA4-9C46-C00A3F525748}"/>
    <cellStyle name="Normal 3 99 2 5 3" xfId="33531" xr:uid="{3B8A5481-3AE7-4030-8938-052F5FEF7F8F}"/>
    <cellStyle name="Normal 3 99 2 6" xfId="33532" xr:uid="{61D3F435-5C17-4636-BAB1-C9763653BF27}"/>
    <cellStyle name="Normal 3 99 2 6 2" xfId="33533" xr:uid="{41E7FE4A-4A88-43D5-9B50-BA3CAB728CD8}"/>
    <cellStyle name="Normal 3 99 2 6 2 2" xfId="33534" xr:uid="{0B3656C6-55E3-4923-9978-A31131EFDBF6}"/>
    <cellStyle name="Normal 3 99 2 6 3" xfId="33535" xr:uid="{DF08AA12-B5B9-49AA-B6F1-D2C6F99E2B1F}"/>
    <cellStyle name="Normal 3 99 2 7" xfId="33536" xr:uid="{84DEE342-D94B-444C-BACC-46EE2249CE63}"/>
    <cellStyle name="Normal 3 99 2 7 2" xfId="33537" xr:uid="{3A3CC9F7-A026-42E8-A010-507C9E10E68C}"/>
    <cellStyle name="Normal 3 99 2 8" xfId="33538" xr:uid="{653B5439-3E84-4498-B1D2-E2314EA2ABCF}"/>
    <cellStyle name="Normal 3 99 2_15NS" xfId="33539" xr:uid="{B4D3C230-46A4-4333-93EA-1F5439427EB2}"/>
    <cellStyle name="Normal 3 99 3" xfId="33540" xr:uid="{3FBA19A4-5100-4E02-A0FB-7336DB272139}"/>
    <cellStyle name="Normal 3 99 3 2" xfId="33541" xr:uid="{89E323F0-F73F-497A-A315-9F37375B94E0}"/>
    <cellStyle name="Normal 3 99 3 2 2" xfId="33542" xr:uid="{B1FA8315-9763-45FD-8D00-71CDE190A3EE}"/>
    <cellStyle name="Normal 3 99 3 2 2 2" xfId="33543" xr:uid="{6B95B099-729E-403D-B449-5742BA6521AC}"/>
    <cellStyle name="Normal 3 99 3 2 3" xfId="33544" xr:uid="{8AFC2037-C0FD-4BD0-9835-70F59C1642B0}"/>
    <cellStyle name="Normal 3 99 3 3" xfId="33545" xr:uid="{96D88FE9-1D69-4A85-BF68-BABE6BADBAD3}"/>
    <cellStyle name="Normal 3 99 3 3 2" xfId="33546" xr:uid="{5726F78E-D909-49AE-9AEE-DF550DD8F743}"/>
    <cellStyle name="Normal 3 99 3 3 2 2" xfId="33547" xr:uid="{B0503BB8-7CB3-4BD3-9C00-034F5BD33323}"/>
    <cellStyle name="Normal 3 99 3 3 3" xfId="33548" xr:uid="{588A89C8-B388-49AD-8760-2FB971AB4529}"/>
    <cellStyle name="Normal 3 99 3 4" xfId="33549" xr:uid="{8E9197E9-D64A-4E5F-849C-874B617B8236}"/>
    <cellStyle name="Normal 3 99 3 4 2" xfId="33550" xr:uid="{7BD00D30-1C80-470F-87BC-5197B1CD1C40}"/>
    <cellStyle name="Normal 3 99 3 5" xfId="33551" xr:uid="{F885EB27-F875-4D1C-87CB-C195A9FE24D3}"/>
    <cellStyle name="Normal 3 99 4" xfId="33552" xr:uid="{F826917F-2530-4486-BBBB-5011FFA38471}"/>
    <cellStyle name="Normal 3 99 4 2" xfId="33553" xr:uid="{FB250551-29F4-42F3-AEB1-6C138DBC3AAE}"/>
    <cellStyle name="Normal 3 99 4 2 2" xfId="33554" xr:uid="{82A35F98-800E-4628-8E2D-77FC50159CCE}"/>
    <cellStyle name="Normal 3 99 4 2 2 2" xfId="33555" xr:uid="{AB4E7256-3D5F-4D74-9DEB-8B945957F3D5}"/>
    <cellStyle name="Normal 3 99 4 2 3" xfId="33556" xr:uid="{EF71CD13-DC81-4159-8B2F-9B8CC8A6EB7A}"/>
    <cellStyle name="Normal 3 99 4 3" xfId="33557" xr:uid="{85AA3662-841F-41B9-864D-EB83E9960EEC}"/>
    <cellStyle name="Normal 3 99 4 3 2" xfId="33558" xr:uid="{6E93D02F-A5FC-4D7B-9E58-2EC743068DF7}"/>
    <cellStyle name="Normal 3 99 4 3 2 2" xfId="33559" xr:uid="{989CA37E-23C2-4E92-9951-BF91E2A2A335}"/>
    <cellStyle name="Normal 3 99 4 3 3" xfId="33560" xr:uid="{44BF8AFA-10D1-42AB-8397-6925782D47CD}"/>
    <cellStyle name="Normal 3 99 4 4" xfId="33561" xr:uid="{3E22D327-7A5A-4E01-97F6-981AF1EC7DD5}"/>
    <cellStyle name="Normal 3 99 4 4 2" xfId="33562" xr:uid="{7E1DFC97-1574-4AC5-A179-EE4EAC90E03A}"/>
    <cellStyle name="Normal 3 99 4 5" xfId="33563" xr:uid="{0087F0B7-24E4-4134-BE51-D5A9D2177AC4}"/>
    <cellStyle name="Normal 3 99 5" xfId="33564" xr:uid="{D8D0D2A2-27FA-41C9-B739-E0B6B90A795E}"/>
    <cellStyle name="Normal 3 99 5 2" xfId="33565" xr:uid="{0904701E-5985-4F00-BB10-96FC7A253791}"/>
    <cellStyle name="Normal 3 99 5 2 2" xfId="33566" xr:uid="{2D5D87AC-A3EA-4529-9281-1C5BB4137EA7}"/>
    <cellStyle name="Normal 3 99 5 2 2 2" xfId="33567" xr:uid="{AB2DD91F-914C-473E-B46E-AF27D684CAD0}"/>
    <cellStyle name="Normal 3 99 5 2 3" xfId="33568" xr:uid="{EA972F82-AEDF-42D2-80EF-AF84E284F1C1}"/>
    <cellStyle name="Normal 3 99 5 3" xfId="33569" xr:uid="{7FE672BC-8B48-4CCF-82AA-413CC8C583F5}"/>
    <cellStyle name="Normal 3 99 5 3 2" xfId="33570" xr:uid="{E1C5B961-10F9-43ED-B19D-0F5492D6EFD4}"/>
    <cellStyle name="Normal 3 99 5 3 2 2" xfId="33571" xr:uid="{EEEF54E3-E465-4D34-BDB8-EB8611C280DD}"/>
    <cellStyle name="Normal 3 99 5 3 3" xfId="33572" xr:uid="{A4034CDD-0E22-4BD8-9115-91834903C4ED}"/>
    <cellStyle name="Normal 3 99 5 4" xfId="33573" xr:uid="{737058C3-2DC2-4801-9BA9-D8B4753F707A}"/>
    <cellStyle name="Normal 3 99 5 4 2" xfId="33574" xr:uid="{D403BECA-D2A4-4E7A-9830-266A10C3DC78}"/>
    <cellStyle name="Normal 3 99 5 5" xfId="33575" xr:uid="{F161A100-3DDB-47B5-9DA4-AEB6ADF4D05C}"/>
    <cellStyle name="Normal 3 99 6" xfId="33576" xr:uid="{6BCB234D-01C8-4AD0-A7E8-3CF6E672A5E9}"/>
    <cellStyle name="Normal 3 99 6 2" xfId="33577" xr:uid="{84C8322D-8295-44D3-91D5-5EB51614691C}"/>
    <cellStyle name="Normal 3 99 6 2 2" xfId="33578" xr:uid="{43BDD0F7-3E5A-4C7D-BAD4-67286075265C}"/>
    <cellStyle name="Normal 3 99 6 3" xfId="33579" xr:uid="{86C5DC9B-4813-483C-9981-DEEA8701D177}"/>
    <cellStyle name="Normal 3 99 7" xfId="33580" xr:uid="{3842A41A-4F90-4740-ADB2-78EC4F90F27E}"/>
    <cellStyle name="Normal 3 99 7 2" xfId="33581" xr:uid="{2B8D9A4A-BC27-4C5E-9D40-B1DAC5FEB7EC}"/>
    <cellStyle name="Normal 3 99 7 2 2" xfId="33582" xr:uid="{CB174C57-6B51-4688-94A5-A9A4F9BD61F9}"/>
    <cellStyle name="Normal 3 99 7 3" xfId="33583" xr:uid="{3E115A0D-11B5-4510-8507-419A247FDDB0}"/>
    <cellStyle name="Normal 3 99 8" xfId="33584" xr:uid="{D871490A-7CBD-42D1-AAF5-96BC2ABBFFA5}"/>
    <cellStyle name="Normal 3 99 8 2" xfId="33585" xr:uid="{F6DE9235-DE52-4FF9-A7E6-F7B5AD73AB52}"/>
    <cellStyle name="Normal 3 99 9" xfId="33586" xr:uid="{B5714E81-D1F2-44B1-A363-3D64693E6617}"/>
    <cellStyle name="Normal 3 99_05DS" xfId="33587" xr:uid="{26867BA0-C7BE-403F-A92D-E663271AAA7D}"/>
    <cellStyle name="Normal 3_10" xfId="33588" xr:uid="{C864DDDD-137D-4CE8-9F84-AC84B4F8CEF4}"/>
    <cellStyle name="Normal 30" xfId="1495" xr:uid="{BBFCECAE-88AE-4434-B5D2-05070445D5F2}"/>
    <cellStyle name="Normal 30 10" xfId="33590" xr:uid="{6B81AA63-3741-4430-B748-4331706CBE2B}"/>
    <cellStyle name="Normal 30 10 2" xfId="33591" xr:uid="{11887541-B8C0-44EA-A8DD-58BE899F7629}"/>
    <cellStyle name="Normal 30 10 2 2" xfId="33592" xr:uid="{039517D1-3C1D-4025-A0D1-96BC301F6424}"/>
    <cellStyle name="Normal 30 10 3" xfId="33593" xr:uid="{3FEB8548-4C5B-480D-82AA-3ED63001559D}"/>
    <cellStyle name="Normal 30 11" xfId="33594" xr:uid="{8BF5A9F6-AA88-47DD-8CF4-6DCC74C67464}"/>
    <cellStyle name="Normal 30 11 2" xfId="33595" xr:uid="{B744A043-35F7-4F0D-A22F-4A12963802F6}"/>
    <cellStyle name="Normal 30 12" xfId="33596" xr:uid="{E3FF41D2-E11C-4799-B97F-CD4DA0692F4E}"/>
    <cellStyle name="Normal 30 13" xfId="33589" xr:uid="{3810B834-C94A-40A2-AD40-E100A730438F}"/>
    <cellStyle name="Normal 30 2" xfId="33597" xr:uid="{181B7E77-F135-4C85-9B44-3ACD06985246}"/>
    <cellStyle name="Normal 30 3" xfId="33598" xr:uid="{F7DD0078-CCC4-4D55-A1F5-86758BF43C47}"/>
    <cellStyle name="Normal 30 4" xfId="33599" xr:uid="{D373062E-941A-450D-9904-D50DE7C23B48}"/>
    <cellStyle name="Normal 30 5" xfId="33600" xr:uid="{5C7F0358-DE5E-4019-A76C-FA8904E49D07}"/>
    <cellStyle name="Normal 30 5 2" xfId="33601" xr:uid="{80D033F7-8715-4BC5-B226-B2862769BD4A}"/>
    <cellStyle name="Normal 30 5 2 2" xfId="33602" xr:uid="{6E0F21CF-8DB5-430B-8B30-41F0E61842E9}"/>
    <cellStyle name="Normal 30 5 2 2 2" xfId="33603" xr:uid="{0593051B-F00E-4397-A357-D66561C1B3AD}"/>
    <cellStyle name="Normal 30 5 2 2 2 2" xfId="33604" xr:uid="{1793A00F-5E61-4DD7-9D4C-F7482C9A36E7}"/>
    <cellStyle name="Normal 30 5 2 2 3" xfId="33605" xr:uid="{02F29C7F-CC1D-4F66-86A1-0F80CD2283EC}"/>
    <cellStyle name="Normal 30 5 2 3" xfId="33606" xr:uid="{65866FE1-EBA8-4397-9CF5-CCA7B3EE78DD}"/>
    <cellStyle name="Normal 30 5 2 3 2" xfId="33607" xr:uid="{0D4F7039-51B1-4DAA-A4A8-2E036E06EF34}"/>
    <cellStyle name="Normal 30 5 2 3 2 2" xfId="33608" xr:uid="{EBA30BDF-65F1-4322-87E8-B5C40F0A77F9}"/>
    <cellStyle name="Normal 30 5 2 3 3" xfId="33609" xr:uid="{9B49878E-AC55-4280-B562-A312BB140D70}"/>
    <cellStyle name="Normal 30 5 2 4" xfId="33610" xr:uid="{8F16B6B6-2CDF-43EB-93B9-F8CC79E055C1}"/>
    <cellStyle name="Normal 30 5 2 4 2" xfId="33611" xr:uid="{E211254F-3166-4A27-AE41-32932C4600BA}"/>
    <cellStyle name="Normal 30 5 2 5" xfId="33612" xr:uid="{46F31748-A73A-4562-8FE0-36E919B1037C}"/>
    <cellStyle name="Normal 30 5 3" xfId="33613" xr:uid="{0430DC19-D93D-4420-AAE4-A35F22EFF2FF}"/>
    <cellStyle name="Normal 30 5 3 2" xfId="33614" xr:uid="{95C1EB52-677A-496E-8006-CCE0359B2506}"/>
    <cellStyle name="Normal 30 5 3 2 2" xfId="33615" xr:uid="{86B77D95-82C9-43A9-9F6B-EDB3F5B6FD8D}"/>
    <cellStyle name="Normal 30 5 3 2 2 2" xfId="33616" xr:uid="{00FCBEEF-E58A-4AFE-B7A8-6107C670C31C}"/>
    <cellStyle name="Normal 30 5 3 2 3" xfId="33617" xr:uid="{17216B56-4EEA-4CE7-BA07-5536C4722B40}"/>
    <cellStyle name="Normal 30 5 3 3" xfId="33618" xr:uid="{743CBCDA-4F41-4F59-8287-B8C4321E7CA4}"/>
    <cellStyle name="Normal 30 5 3 3 2" xfId="33619" xr:uid="{677DAB1B-80B6-4A8A-962E-C22AFF80E3E8}"/>
    <cellStyle name="Normal 30 5 3 3 2 2" xfId="33620" xr:uid="{8901B4DE-AE43-4C45-9C64-75E086B4FB7A}"/>
    <cellStyle name="Normal 30 5 3 3 3" xfId="33621" xr:uid="{3967E343-C4AF-4664-AD29-46971BD4B295}"/>
    <cellStyle name="Normal 30 5 3 4" xfId="33622" xr:uid="{73F496CE-4362-4F94-A239-579ED80BDAB0}"/>
    <cellStyle name="Normal 30 5 3 4 2" xfId="33623" xr:uid="{2513FC7D-D891-4056-9ACC-4647B127E4D7}"/>
    <cellStyle name="Normal 30 5 3 5" xfId="33624" xr:uid="{BFF798DD-5E1C-4442-B4CB-F0FAEC45359F}"/>
    <cellStyle name="Normal 30 5 4" xfId="33625" xr:uid="{865AA3DF-0E07-4E37-AE66-5C33104256BD}"/>
    <cellStyle name="Normal 30 5 4 2" xfId="33626" xr:uid="{6653D20D-3375-4FAE-80D2-6A06C1B1CDFF}"/>
    <cellStyle name="Normal 30 5 4 2 2" xfId="33627" xr:uid="{5E701FA3-3B50-4627-93B3-56B3CD09DE83}"/>
    <cellStyle name="Normal 30 5 4 2 2 2" xfId="33628" xr:uid="{A01B5AEE-3801-40DD-8D7E-E9820A0529B6}"/>
    <cellStyle name="Normal 30 5 4 2 3" xfId="33629" xr:uid="{1F33DD9D-C9C0-46CD-92FB-8A8A8EE5E097}"/>
    <cellStyle name="Normal 30 5 4 3" xfId="33630" xr:uid="{547A3ABD-E630-497A-8B51-56DA01776A1B}"/>
    <cellStyle name="Normal 30 5 4 3 2" xfId="33631" xr:uid="{D4B40CCB-3C77-4AA4-8659-6499FEBCC2B4}"/>
    <cellStyle name="Normal 30 5 4 3 2 2" xfId="33632" xr:uid="{68EB61F5-D182-4522-98D1-1423A55F46A9}"/>
    <cellStyle name="Normal 30 5 4 3 3" xfId="33633" xr:uid="{A2754EC9-E6AC-4D59-989C-93E8D4DAB4A1}"/>
    <cellStyle name="Normal 30 5 4 4" xfId="33634" xr:uid="{EC8C5CFD-FCAD-465A-9BE2-4045078DB9DC}"/>
    <cellStyle name="Normal 30 5 4 4 2" xfId="33635" xr:uid="{76AD64D6-382E-4142-8D4A-FFFBE9C3F1BD}"/>
    <cellStyle name="Normal 30 5 4 5" xfId="33636" xr:uid="{6AAA6E85-F9D3-4544-A50D-42BD30A17F46}"/>
    <cellStyle name="Normal 30 5 5" xfId="33637" xr:uid="{FF1188B9-57D7-44D5-B2E0-2D32F1272C17}"/>
    <cellStyle name="Normal 30 5 5 2" xfId="33638" xr:uid="{32D0F6B8-BEF1-479B-84DB-F271E6D6041C}"/>
    <cellStyle name="Normal 30 5 5 2 2" xfId="33639" xr:uid="{39703E16-B6E2-4A25-897B-BBFDB5FCF6A0}"/>
    <cellStyle name="Normal 30 5 5 3" xfId="33640" xr:uid="{BEB82E0C-2B60-442D-9A4E-8FE79239BE17}"/>
    <cellStyle name="Normal 30 5 6" xfId="33641" xr:uid="{DF9BAC78-941C-4E0E-816F-2A1BBB58BDCE}"/>
    <cellStyle name="Normal 30 5 6 2" xfId="33642" xr:uid="{9FC4766A-4BE4-4335-936D-694592024B01}"/>
    <cellStyle name="Normal 30 5 6 2 2" xfId="33643" xr:uid="{EAF9CA8B-603F-449B-8B4F-8DF4CEB2B4AC}"/>
    <cellStyle name="Normal 30 5 6 3" xfId="33644" xr:uid="{4E0991F9-470F-4E7F-8C22-4B6FE91C66E7}"/>
    <cellStyle name="Normal 30 5 7" xfId="33645" xr:uid="{F05AD4CA-D5ED-47A4-89EE-9A4D2CD790C6}"/>
    <cellStyle name="Normal 30 5 7 2" xfId="33646" xr:uid="{703DD602-9E20-4E84-B39C-E503A938A895}"/>
    <cellStyle name="Normal 30 5 8" xfId="33647" xr:uid="{4DFA73F1-7741-414C-B7C1-0CD9AAAFD7D1}"/>
    <cellStyle name="Normal 30 5_15NS" xfId="33648" xr:uid="{073BBED2-0952-4134-9D6C-B7A1F7C3FC70}"/>
    <cellStyle name="Normal 30 6" xfId="33649" xr:uid="{A28B29E5-A52B-446E-B90D-C97C2702776C}"/>
    <cellStyle name="Normal 30 6 2" xfId="33650" xr:uid="{1F123131-7EFF-4669-AE99-5EAE34CFE924}"/>
    <cellStyle name="Normal 30 6 2 2" xfId="33651" xr:uid="{B6BC5BE8-07E8-4981-9B51-5AF9ADABC6A7}"/>
    <cellStyle name="Normal 30 6 2 2 2" xfId="33652" xr:uid="{C7246485-207C-44E8-B690-0EC6ABB61DDA}"/>
    <cellStyle name="Normal 30 6 2 3" xfId="33653" xr:uid="{A8691305-D926-44BC-9C1E-ECF79462EA42}"/>
    <cellStyle name="Normal 30 6 3" xfId="33654" xr:uid="{92EA64BA-1970-452A-8EBE-BD3E1CD4BCE3}"/>
    <cellStyle name="Normal 30 6 3 2" xfId="33655" xr:uid="{38923183-AF9A-41F4-86BD-5EB8B9777147}"/>
    <cellStyle name="Normal 30 6 3 2 2" xfId="33656" xr:uid="{F20202F4-10EB-4EBC-A6BF-D77D1295C9A3}"/>
    <cellStyle name="Normal 30 6 3 3" xfId="33657" xr:uid="{549DD280-9916-45D6-A7CA-8032BAC7448A}"/>
    <cellStyle name="Normal 30 6 4" xfId="33658" xr:uid="{7FD0DBE0-5846-426D-B9BC-5881CF435345}"/>
    <cellStyle name="Normal 30 6 4 2" xfId="33659" xr:uid="{CCFAE2BD-5A53-4E70-A44B-59A51A290EC1}"/>
    <cellStyle name="Normal 30 6 5" xfId="33660" xr:uid="{7B92BC26-F1A5-4895-8979-2C2B23DB4737}"/>
    <cellStyle name="Normal 30 7" xfId="33661" xr:uid="{355A2239-945B-4793-9F2F-8F737C1E71DF}"/>
    <cellStyle name="Normal 30 7 2" xfId="33662" xr:uid="{78AAC501-1910-46B5-87E8-A2156D49EE22}"/>
    <cellStyle name="Normal 30 7 2 2" xfId="33663" xr:uid="{1DD044B5-56D2-4F6B-9186-FABEF3D3F82C}"/>
    <cellStyle name="Normal 30 7 2 2 2" xfId="33664" xr:uid="{80028DA7-06B5-45E5-BFF3-760712A6A467}"/>
    <cellStyle name="Normal 30 7 2 3" xfId="33665" xr:uid="{9E11AFE6-4026-4A31-A967-CFA24FC01993}"/>
    <cellStyle name="Normal 30 7 3" xfId="33666" xr:uid="{97C2E1D6-0827-432B-AD4F-5AF076FB0BFC}"/>
    <cellStyle name="Normal 30 7 3 2" xfId="33667" xr:uid="{B4C9B727-ACCB-4E21-A64D-721E6DA5F544}"/>
    <cellStyle name="Normal 30 7 3 2 2" xfId="33668" xr:uid="{32372963-EC6B-471D-837D-F99E1B3BB81E}"/>
    <cellStyle name="Normal 30 7 3 3" xfId="33669" xr:uid="{07D209B4-8F32-41FE-B2F9-2C8774941F95}"/>
    <cellStyle name="Normal 30 7 4" xfId="33670" xr:uid="{A45410FC-C90C-4D37-9DFB-9759C6289429}"/>
    <cellStyle name="Normal 30 7 4 2" xfId="33671" xr:uid="{6E51FFEC-90B4-4685-8A46-592883E29DC4}"/>
    <cellStyle name="Normal 30 7 5" xfId="33672" xr:uid="{F7CF74ED-9A1F-401F-A8ED-7FFE10B576FA}"/>
    <cellStyle name="Normal 30 8" xfId="33673" xr:uid="{234F8A02-AE9C-46A9-9BC9-DAEB5ECE2562}"/>
    <cellStyle name="Normal 30 8 2" xfId="33674" xr:uid="{BA17891C-332E-4739-BAF9-3CF16DA906D1}"/>
    <cellStyle name="Normal 30 8 2 2" xfId="33675" xr:uid="{C8659F41-D983-42AF-9A13-B159E81DE359}"/>
    <cellStyle name="Normal 30 8 2 2 2" xfId="33676" xr:uid="{1DA61E79-7263-4F14-B1BB-01281D76055A}"/>
    <cellStyle name="Normal 30 8 2 3" xfId="33677" xr:uid="{560F1C2A-0A3C-4A59-8BAE-D78093BA3000}"/>
    <cellStyle name="Normal 30 8 3" xfId="33678" xr:uid="{884AAF53-2B6C-43F0-A5A5-4A9A0D83359E}"/>
    <cellStyle name="Normal 30 8 3 2" xfId="33679" xr:uid="{67EE0702-6B2C-442D-9B6D-C88F80950E0E}"/>
    <cellStyle name="Normal 30 8 3 2 2" xfId="33680" xr:uid="{F6F183F1-3067-4B9F-9D1B-2EEA82187A19}"/>
    <cellStyle name="Normal 30 8 3 3" xfId="33681" xr:uid="{AE7AE4FD-C227-4483-B8F0-D983721C6667}"/>
    <cellStyle name="Normal 30 8 4" xfId="33682" xr:uid="{085B2D0D-2667-4512-911E-A1AF230E874F}"/>
    <cellStyle name="Normal 30 8 4 2" xfId="33683" xr:uid="{391C4779-7333-4B87-A635-14954D8F4565}"/>
    <cellStyle name="Normal 30 8 5" xfId="33684" xr:uid="{23BCB9C2-6445-4425-A855-69EA2D291CEE}"/>
    <cellStyle name="Normal 30 9" xfId="33685" xr:uid="{FB0C8DB7-6163-4FC2-A41A-463D647EBA66}"/>
    <cellStyle name="Normal 30 9 2" xfId="33686" xr:uid="{9B7AB42D-5D07-48F7-B4A3-27DB941F5072}"/>
    <cellStyle name="Normal 30 9 2 2" xfId="33687" xr:uid="{FBF530EC-78FC-4822-9A7C-7C682E43EE78}"/>
    <cellStyle name="Normal 30 9 3" xfId="33688" xr:uid="{0AEE835B-6472-435B-95CE-BEEFF599F63A}"/>
    <cellStyle name="Normal 30_05DS" xfId="33689" xr:uid="{1310E8AE-FD9D-48D1-8A6C-01162C961E82}"/>
    <cellStyle name="Normal 300" xfId="33690" xr:uid="{6587C30E-C591-4A4E-8A33-5C4902B35016}"/>
    <cellStyle name="Normal 301" xfId="33691" xr:uid="{9361A359-87D6-4B9A-B289-61C9AA3373D9}"/>
    <cellStyle name="Normal 302" xfId="33692" xr:uid="{3B999F8E-C061-46AD-912E-B9ED82E26B88}"/>
    <cellStyle name="Normal 303" xfId="33693" xr:uid="{120BA324-65A8-41DA-82E4-FFE2E53FB18E}"/>
    <cellStyle name="Normal 304" xfId="33694" xr:uid="{CE372B1F-2A8A-4869-9228-91BA1631F208}"/>
    <cellStyle name="Normal 305" xfId="33695" xr:uid="{C8089994-360E-4A20-B0E9-16B39FAE2727}"/>
    <cellStyle name="Normal 306" xfId="33696" xr:uid="{82647F06-1577-4027-85CC-0A60DD660D15}"/>
    <cellStyle name="Normal 307" xfId="33697" xr:uid="{372517BE-982C-4DF1-8F82-1FC184EED5D8}"/>
    <cellStyle name="Normal 308" xfId="33698" xr:uid="{CC818012-535F-40C3-B487-4616A81D31C8}"/>
    <cellStyle name="Normal 309" xfId="33699" xr:uid="{4362FCA5-6A16-4482-A76A-62591928FCDC}"/>
    <cellStyle name="Normal 31" xfId="1496" xr:uid="{0C1518AE-9DE6-43D7-85B2-1C9829CF5518}"/>
    <cellStyle name="Normal 31 10" xfId="33701" xr:uid="{97927A7E-5026-41F7-9A8F-F7CFB03BE961}"/>
    <cellStyle name="Normal 31 10 2" xfId="33702" xr:uid="{D22DA230-32B3-4EF6-9E92-467B8EC8B403}"/>
    <cellStyle name="Normal 31 10 2 2" xfId="33703" xr:uid="{97B7F573-14A1-42BB-BF09-D4B4EEBF6DC3}"/>
    <cellStyle name="Normal 31 10 3" xfId="33704" xr:uid="{F1DED6E9-44EE-4750-9ECE-4698A83EDA20}"/>
    <cellStyle name="Normal 31 11" xfId="33705" xr:uid="{91D3FA7C-6390-4361-A5DF-39635ABAFA6B}"/>
    <cellStyle name="Normal 31 11 2" xfId="33706" xr:uid="{0E82C58B-536E-4FC3-AF67-46387CFEAC03}"/>
    <cellStyle name="Normal 31 12" xfId="33707" xr:uid="{2683ECA8-48DF-45E8-904E-36B1D8F0D070}"/>
    <cellStyle name="Normal 31 13" xfId="33700" xr:uid="{DBAFC16E-2399-4B6D-A4BC-94725E2AFC19}"/>
    <cellStyle name="Normal 31 2" xfId="33708" xr:uid="{1AEFDE35-20EB-4FBB-B3B6-DF900DAA6CA3}"/>
    <cellStyle name="Normal 31 3" xfId="33709" xr:uid="{3994B5EC-714A-4566-83F4-299046FC615C}"/>
    <cellStyle name="Normal 31 4" xfId="33710" xr:uid="{9EDD181C-7563-4C04-8149-474111631606}"/>
    <cellStyle name="Normal 31 5" xfId="33711" xr:uid="{6D206F46-88E8-4632-884D-30C956B91198}"/>
    <cellStyle name="Normal 31 5 2" xfId="33712" xr:uid="{AC83055D-F332-4F00-8BE4-E88CC1583D86}"/>
    <cellStyle name="Normal 31 5 2 2" xfId="33713" xr:uid="{67627BCF-2A99-4EC9-A449-258729E1F128}"/>
    <cellStyle name="Normal 31 5 2 2 2" xfId="33714" xr:uid="{F86B8F17-18D6-4F2B-AE28-10795C352F8B}"/>
    <cellStyle name="Normal 31 5 2 2 2 2" xfId="33715" xr:uid="{8B9DC9D5-3808-4641-B5EC-C7315F4F95C7}"/>
    <cellStyle name="Normal 31 5 2 2 3" xfId="33716" xr:uid="{EE2D9B0D-3390-4872-B5DE-A9D6119A4111}"/>
    <cellStyle name="Normal 31 5 2 3" xfId="33717" xr:uid="{55551CC4-C5D9-4D42-916B-F376E9D8B0A5}"/>
    <cellStyle name="Normal 31 5 2 3 2" xfId="33718" xr:uid="{D0D23B35-B211-48A3-85D4-333B438FE042}"/>
    <cellStyle name="Normal 31 5 2 3 2 2" xfId="33719" xr:uid="{1E364865-1AF9-402B-A1C9-415A05FC713C}"/>
    <cellStyle name="Normal 31 5 2 3 3" xfId="33720" xr:uid="{8971FAC0-6870-4DD5-99BC-E31800AB4D9D}"/>
    <cellStyle name="Normal 31 5 2 4" xfId="33721" xr:uid="{BB771DEE-B1A2-4242-870D-3BEAC2F1BE0A}"/>
    <cellStyle name="Normal 31 5 2 4 2" xfId="33722" xr:uid="{A5F9E24E-368C-4C90-AEFB-F8F61FE73AED}"/>
    <cellStyle name="Normal 31 5 2 5" xfId="33723" xr:uid="{97D63800-D8D6-469C-AF2D-5E59081165E4}"/>
    <cellStyle name="Normal 31 5 3" xfId="33724" xr:uid="{2FE4A5B3-E3A5-4C28-AF6F-B492B1A4722C}"/>
    <cellStyle name="Normal 31 5 3 2" xfId="33725" xr:uid="{149F4477-5276-46E3-90BB-3910FB03623F}"/>
    <cellStyle name="Normal 31 5 3 2 2" xfId="33726" xr:uid="{C9150377-C8D2-45A5-97E2-F5C4CC6F2B99}"/>
    <cellStyle name="Normal 31 5 3 2 2 2" xfId="33727" xr:uid="{11E26751-517C-40F0-A877-434A74EA8D0C}"/>
    <cellStyle name="Normal 31 5 3 2 3" xfId="33728" xr:uid="{1C7C6274-86BC-4DAD-8DC6-45E0133229B5}"/>
    <cellStyle name="Normal 31 5 3 3" xfId="33729" xr:uid="{8A3E3047-FE58-4166-A614-C8ECF312B928}"/>
    <cellStyle name="Normal 31 5 3 3 2" xfId="33730" xr:uid="{38C72C57-8552-4F7A-A58F-FB258E3EE43D}"/>
    <cellStyle name="Normal 31 5 3 3 2 2" xfId="33731" xr:uid="{3DF44459-65A7-42B9-9BCF-AC7ECE48EF22}"/>
    <cellStyle name="Normal 31 5 3 3 3" xfId="33732" xr:uid="{F4CC7672-87BF-4959-9254-7346F33788DB}"/>
    <cellStyle name="Normal 31 5 3 4" xfId="33733" xr:uid="{75F088FB-94C0-4FCC-8312-AC4A5D93FA28}"/>
    <cellStyle name="Normal 31 5 3 4 2" xfId="33734" xr:uid="{473AFE1A-FDA0-4A00-9DCD-FD3AFA14226C}"/>
    <cellStyle name="Normal 31 5 3 5" xfId="33735" xr:uid="{7DB2651F-6300-4F5C-B0DA-FB8350CD973A}"/>
    <cellStyle name="Normal 31 5 4" xfId="33736" xr:uid="{602A8A80-3B7D-4660-A393-DD8FCBE9EA48}"/>
    <cellStyle name="Normal 31 5 4 2" xfId="33737" xr:uid="{D3C2557D-4F2E-46A9-88C1-D5C89B59189E}"/>
    <cellStyle name="Normal 31 5 4 2 2" xfId="33738" xr:uid="{5E0B9A98-8F44-495F-9398-4879775D259A}"/>
    <cellStyle name="Normal 31 5 4 2 2 2" xfId="33739" xr:uid="{0DEC0C68-F5E6-4235-95D9-6A4F7B2336BC}"/>
    <cellStyle name="Normal 31 5 4 2 3" xfId="33740" xr:uid="{FC10687E-2B91-4661-ABAB-B1A574BE7583}"/>
    <cellStyle name="Normal 31 5 4 3" xfId="33741" xr:uid="{EC16ECE4-D945-466A-A483-0DDF0E0BBB86}"/>
    <cellStyle name="Normal 31 5 4 3 2" xfId="33742" xr:uid="{03FBE109-6777-4917-A845-20BCCCC5475A}"/>
    <cellStyle name="Normal 31 5 4 3 2 2" xfId="33743" xr:uid="{1EB238CB-DFC6-44E2-8EE3-AA06B82EC035}"/>
    <cellStyle name="Normal 31 5 4 3 3" xfId="33744" xr:uid="{3B474A1E-1894-464C-81C6-4E62D873409B}"/>
    <cellStyle name="Normal 31 5 4 4" xfId="33745" xr:uid="{1DC11178-C1F6-4B75-AB5D-3064A39EA464}"/>
    <cellStyle name="Normal 31 5 4 4 2" xfId="33746" xr:uid="{465000A8-2F28-4E0D-B94B-DAE8162ABBD6}"/>
    <cellStyle name="Normal 31 5 4 5" xfId="33747" xr:uid="{FE544672-CE40-4146-B043-B50E6167EE97}"/>
    <cellStyle name="Normal 31 5 5" xfId="33748" xr:uid="{60E5E546-3B13-4FCA-BA3C-7811CF4198D6}"/>
    <cellStyle name="Normal 31 5 5 2" xfId="33749" xr:uid="{8BE54B55-2C0F-4A45-B8DC-1A9D062508C4}"/>
    <cellStyle name="Normal 31 5 5 2 2" xfId="33750" xr:uid="{9181A064-0209-4F77-A452-9562038B8D7E}"/>
    <cellStyle name="Normal 31 5 5 3" xfId="33751" xr:uid="{564AFA0B-3C44-4C68-AB18-AAB27F6A45B7}"/>
    <cellStyle name="Normal 31 5 6" xfId="33752" xr:uid="{7EFFCE33-69AB-463A-8B2E-4DD67E197827}"/>
    <cellStyle name="Normal 31 5 6 2" xfId="33753" xr:uid="{08C51D74-27D6-4FD1-9C56-158FA52F9324}"/>
    <cellStyle name="Normal 31 5 6 2 2" xfId="33754" xr:uid="{C8E2F0F4-6FD6-4385-B3EF-537A68425277}"/>
    <cellStyle name="Normal 31 5 6 3" xfId="33755" xr:uid="{8C98B408-E0B3-4851-8C8A-23CF1CA249F6}"/>
    <cellStyle name="Normal 31 5 7" xfId="33756" xr:uid="{B5244ACC-0F8E-481E-99D1-D4FE7DDFA49C}"/>
    <cellStyle name="Normal 31 5 7 2" xfId="33757" xr:uid="{08B17485-41D1-4292-B370-447C820362C4}"/>
    <cellStyle name="Normal 31 5 8" xfId="33758" xr:uid="{47FC783D-2ADF-4F99-97E4-9E94CD1D7BB4}"/>
    <cellStyle name="Normal 31 5_15NS" xfId="33759" xr:uid="{2B70A531-8321-431E-84E9-E9FECBED5BAD}"/>
    <cellStyle name="Normal 31 6" xfId="33760" xr:uid="{28CAA2FA-608F-4B51-BFB8-FAB3DF677F1C}"/>
    <cellStyle name="Normal 31 6 2" xfId="33761" xr:uid="{CDF8D151-ABFF-4168-9CF4-B6A1EB61624D}"/>
    <cellStyle name="Normal 31 6 2 2" xfId="33762" xr:uid="{9CF9FF0A-7859-4A36-8802-65DB7B648C09}"/>
    <cellStyle name="Normal 31 6 2 2 2" xfId="33763" xr:uid="{44BF156D-EC4B-4098-97F9-F2DBB8C04075}"/>
    <cellStyle name="Normal 31 6 2 3" xfId="33764" xr:uid="{91A7ABD3-9B3B-444D-B519-533843C00AA0}"/>
    <cellStyle name="Normal 31 6 3" xfId="33765" xr:uid="{8BCD90EA-A770-4349-BE5C-C182EDBE2583}"/>
    <cellStyle name="Normal 31 6 3 2" xfId="33766" xr:uid="{B83CB2EA-9469-4C46-8A44-AC5A2264FAD2}"/>
    <cellStyle name="Normal 31 6 3 2 2" xfId="33767" xr:uid="{6DE9B30F-1661-4BC9-8E1E-2FE8AA454848}"/>
    <cellStyle name="Normal 31 6 3 3" xfId="33768" xr:uid="{841C56D6-8D98-45D9-8770-E81FE402CFBC}"/>
    <cellStyle name="Normal 31 6 4" xfId="33769" xr:uid="{9A46D7CC-37EF-4FAC-AEC6-FB35671ED200}"/>
    <cellStyle name="Normal 31 6 4 2" xfId="33770" xr:uid="{ABFDE07F-BB85-4F3F-B9B2-3F44DBD0FB93}"/>
    <cellStyle name="Normal 31 6 5" xfId="33771" xr:uid="{B276CF37-2F90-478B-A85A-F303ED7155B7}"/>
    <cellStyle name="Normal 31 7" xfId="33772" xr:uid="{236B0B04-856C-46A8-B85F-765F3892F5DF}"/>
    <cellStyle name="Normal 31 7 2" xfId="33773" xr:uid="{4C48B499-EE75-4D0D-8F94-FBF20C0274F8}"/>
    <cellStyle name="Normal 31 7 2 2" xfId="33774" xr:uid="{2985E502-A7CA-473E-AC8B-EC2CC79F4C5A}"/>
    <cellStyle name="Normal 31 7 2 2 2" xfId="33775" xr:uid="{57C326FE-2E5C-4927-AFC2-372F18E9534B}"/>
    <cellStyle name="Normal 31 7 2 3" xfId="33776" xr:uid="{61DF8D09-4CFF-41D3-9BF4-B134B890600D}"/>
    <cellStyle name="Normal 31 7 3" xfId="33777" xr:uid="{6F6C0505-AC5A-41E2-8D4C-C34B36FB3048}"/>
    <cellStyle name="Normal 31 7 3 2" xfId="33778" xr:uid="{6ACF0EA6-C66F-4842-B086-935B90AD352D}"/>
    <cellStyle name="Normal 31 7 3 2 2" xfId="33779" xr:uid="{B3880416-6F97-40AA-B416-86B88BC8A97D}"/>
    <cellStyle name="Normal 31 7 3 3" xfId="33780" xr:uid="{CC863577-1314-4535-9F65-14DE32052E8A}"/>
    <cellStyle name="Normal 31 7 4" xfId="33781" xr:uid="{CCBF5825-2607-4706-B363-FACB14B79296}"/>
    <cellStyle name="Normal 31 7 4 2" xfId="33782" xr:uid="{39E5E51B-0908-43C1-82C0-3CBAA7C66EBF}"/>
    <cellStyle name="Normal 31 7 5" xfId="33783" xr:uid="{0353474C-B62A-436B-8B85-98EC39E57BF9}"/>
    <cellStyle name="Normal 31 8" xfId="33784" xr:uid="{6AC777AC-CC13-4367-A67B-A3528235F217}"/>
    <cellStyle name="Normal 31 8 2" xfId="33785" xr:uid="{2492CBB3-D301-4397-829A-B4DF54275EF6}"/>
    <cellStyle name="Normal 31 8 2 2" xfId="33786" xr:uid="{AD92A885-B35F-4C58-9D6B-98B00B8AF6B0}"/>
    <cellStyle name="Normal 31 8 2 2 2" xfId="33787" xr:uid="{C3AA4563-71B3-45E7-BB8F-987FAC70687B}"/>
    <cellStyle name="Normal 31 8 2 3" xfId="33788" xr:uid="{74ADCADC-5ED1-4B7C-A0BB-C6DD18E8ABF2}"/>
    <cellStyle name="Normal 31 8 3" xfId="33789" xr:uid="{FA07DD84-1559-4C44-8EA0-EDF9E5CC7427}"/>
    <cellStyle name="Normal 31 8 3 2" xfId="33790" xr:uid="{40CCF0A2-1127-4E37-A924-03FEA25DE4B3}"/>
    <cellStyle name="Normal 31 8 3 2 2" xfId="33791" xr:uid="{4B72518E-2708-4DCA-8ED6-BA8EDF2C5E89}"/>
    <cellStyle name="Normal 31 8 3 3" xfId="33792" xr:uid="{0569E0A2-0608-4D15-80B4-106A38A81190}"/>
    <cellStyle name="Normal 31 8 4" xfId="33793" xr:uid="{21FE696E-F330-49CF-B77A-0161ECADE320}"/>
    <cellStyle name="Normal 31 8 4 2" xfId="33794" xr:uid="{C5BDB9E5-7DF1-4DA2-B2D6-AE25F5F9D633}"/>
    <cellStyle name="Normal 31 8 5" xfId="33795" xr:uid="{EF5AA7B7-AC33-47B1-AC18-EEF80413F22E}"/>
    <cellStyle name="Normal 31 9" xfId="33796" xr:uid="{615B4717-6B57-4F68-9003-F85E51C3CF25}"/>
    <cellStyle name="Normal 31 9 2" xfId="33797" xr:uid="{534770CF-DFEF-4334-B7AF-578D5C18CC26}"/>
    <cellStyle name="Normal 31 9 2 2" xfId="33798" xr:uid="{E9A4E440-C32E-4456-B5A1-4EFBEB7E3391}"/>
    <cellStyle name="Normal 31 9 3" xfId="33799" xr:uid="{61BAB64C-DFCD-4CE2-B6F6-1A6F15BB53E0}"/>
    <cellStyle name="Normal 31_05DS" xfId="33800" xr:uid="{0532874F-7AAD-4DAE-8594-668EE1235594}"/>
    <cellStyle name="Normal 310" xfId="33801" xr:uid="{58C2FB84-CF6F-4357-B8CF-31C67C70CC36}"/>
    <cellStyle name="Normal 311" xfId="33802" xr:uid="{1E0571B2-A456-4220-B9F5-DC893156C622}"/>
    <cellStyle name="Normal 312" xfId="33803" xr:uid="{44A7D4E3-C3CD-46B3-800A-3655C42AA58F}"/>
    <cellStyle name="Normal 313" xfId="33804" xr:uid="{97794B1C-6F06-4F2D-A650-EF8EF7AAAB60}"/>
    <cellStyle name="Normal 314" xfId="33805" xr:uid="{98D8763E-FBDD-45CE-B406-564E13FAD9F5}"/>
    <cellStyle name="Normal 315" xfId="33806" xr:uid="{042CADDA-6BD7-42E7-97FA-FDD2369DEE82}"/>
    <cellStyle name="Normal 316" xfId="33807" xr:uid="{925E3DB0-FCFD-4913-98FF-D09E63E55228}"/>
    <cellStyle name="Normal 317" xfId="33808" xr:uid="{4DF101D2-4587-458E-8BE2-3BA6B4F0CDE1}"/>
    <cellStyle name="Normal 318" xfId="33809" xr:uid="{434B832E-EE5E-4C99-807B-A8A2AAA2F73C}"/>
    <cellStyle name="Normal 319" xfId="33810" xr:uid="{BE1E3D51-6E10-4E0E-B5B7-E0DB775D4B65}"/>
    <cellStyle name="Normal 32" xfId="1497" xr:uid="{9AD06F42-44F7-4DB7-B103-E5F90B85CA65}"/>
    <cellStyle name="Normal 32 10" xfId="33812" xr:uid="{4138FFF3-0872-463E-A98F-16C52EC083AE}"/>
    <cellStyle name="Normal 32 11" xfId="49807" xr:uid="{2B04A46C-44D9-4C75-80EC-47F9DDE8D915}"/>
    <cellStyle name="Normal 32 12" xfId="50793" xr:uid="{084017DF-5917-4678-AE74-B43C1DC14E7E}"/>
    <cellStyle name="Normal 32 13" xfId="51068" xr:uid="{D21F45D4-34C6-409F-96B2-5DA666299880}"/>
    <cellStyle name="Normal 32 14" xfId="51402" xr:uid="{DC763FDA-F699-4A32-9DE8-E30DB3BF2782}"/>
    <cellStyle name="Normal 32 15" xfId="51681" xr:uid="{797ACF3C-D269-427A-8A34-8E69C8EDE44A}"/>
    <cellStyle name="Normal 32 16" xfId="51937" xr:uid="{36763F70-0BBB-4247-94DB-0C13A3DB2A2E}"/>
    <cellStyle name="Normal 32 17" xfId="52190" xr:uid="{9B304498-D075-4FDB-B303-91DA0FB35D00}"/>
    <cellStyle name="Normal 32 18" xfId="52445" xr:uid="{58AE101C-946B-4EF1-A4FE-C77A53C92911}"/>
    <cellStyle name="Normal 32 19" xfId="52693" xr:uid="{05AED860-0EAC-4C61-9EDB-03BB1DC2BAF9}"/>
    <cellStyle name="Normal 32 2" xfId="33813" xr:uid="{084AB764-3F65-410F-B92B-A1F0DA6047C1}"/>
    <cellStyle name="Normal 32 2 10" xfId="52694" xr:uid="{9518345F-912F-4A52-A088-3C547A1127CE}"/>
    <cellStyle name="Normal 32 2 11" xfId="53186" xr:uid="{F8FA40CD-824F-4A42-8C37-D956B402FB02}"/>
    <cellStyle name="Normal 32 2 2" xfId="49808" xr:uid="{8316CDBF-1C47-4B63-AAA4-309C4F707DFB}"/>
    <cellStyle name="Normal 32 2 2 2" xfId="52939" xr:uid="{8EC0E65D-8130-46C5-9E53-957EDC5F5621}"/>
    <cellStyle name="Normal 32 2 2 3" xfId="53428" xr:uid="{329A90F7-7ACB-422D-B900-E1D895790767}"/>
    <cellStyle name="Normal 32 2 3" xfId="50794" xr:uid="{70C2D50F-029F-4B72-9015-55FBC1014139}"/>
    <cellStyle name="Normal 32 2 4" xfId="51069" xr:uid="{2FCBF43F-5A84-4163-AE48-6A12987FEE16}"/>
    <cellStyle name="Normal 32 2 5" xfId="51403" xr:uid="{A62B8AEC-361C-4989-B189-4DB2ACF987FC}"/>
    <cellStyle name="Normal 32 2 6" xfId="51682" xr:uid="{3BAF2D86-C82B-4839-A24C-FFEFCDA274B1}"/>
    <cellStyle name="Normal 32 2 7" xfId="51938" xr:uid="{28AA7D7C-F295-4FBA-A6F2-75FAB27D4360}"/>
    <cellStyle name="Normal 32 2 8" xfId="52191" xr:uid="{28BD358F-94FC-469C-81CD-CF0A17BB6973}"/>
    <cellStyle name="Normal 32 2 9" xfId="52446" xr:uid="{AFFA5F4D-9B40-4455-85C7-12BFB54C95D7}"/>
    <cellStyle name="Normal 32 20" xfId="53185" xr:uid="{50EE8BEA-EDB6-4315-B86E-2F24C2E09338}"/>
    <cellStyle name="Normal 32 21" xfId="33811" xr:uid="{87B75ADC-643D-42A7-94A0-8BA2D7B11590}"/>
    <cellStyle name="Normal 32 3" xfId="33814" xr:uid="{4E7E5768-023D-4E5F-B335-C824FBC831BE}"/>
    <cellStyle name="Normal 32 3 10" xfId="53427" xr:uid="{A84A7AD1-1E20-46E3-B5F8-532A72C34507}"/>
    <cellStyle name="Normal 32 3 2" xfId="33815" xr:uid="{7A592751-EC3D-4109-BC38-FFCAD9124984}"/>
    <cellStyle name="Normal 32 3 2 2" xfId="33816" xr:uid="{6AB8B9E5-4549-499C-A4D8-0FAD5C7BACC9}"/>
    <cellStyle name="Normal 32 3 2 2 2" xfId="33817" xr:uid="{6B4D635B-A528-4E4D-9E2D-27E1FDED3667}"/>
    <cellStyle name="Normal 32 3 2 2 2 2" xfId="33818" xr:uid="{02BBBC4F-69EB-4F62-A5F4-885C946D654B}"/>
    <cellStyle name="Normal 32 3 2 2 3" xfId="33819" xr:uid="{67EA5553-7F31-4010-A8DC-B9FE588F6467}"/>
    <cellStyle name="Normal 32 3 2 3" xfId="33820" xr:uid="{1D14B2D3-2130-42A9-AFAB-31BC4EFFE8B3}"/>
    <cellStyle name="Normal 32 3 2 3 2" xfId="33821" xr:uid="{32486560-9695-404B-8B60-B251242D5A0C}"/>
    <cellStyle name="Normal 32 3 2 3 2 2" xfId="33822" xr:uid="{1B4FB416-6E2F-4516-B2C9-336767FA9DEA}"/>
    <cellStyle name="Normal 32 3 2 3 3" xfId="33823" xr:uid="{EEFA1CD4-4F91-4B3F-91F0-DD984CF574E0}"/>
    <cellStyle name="Normal 32 3 2 4" xfId="33824" xr:uid="{0694CD69-50E0-49FD-BA23-F6BC9D4F581D}"/>
    <cellStyle name="Normal 32 3 2 4 2" xfId="33825" xr:uid="{10E105FB-66A8-4A03-8FA2-A51BB71085EC}"/>
    <cellStyle name="Normal 32 3 2 5" xfId="33826" xr:uid="{E06D6CD0-E210-452F-9569-45C3D361014C}"/>
    <cellStyle name="Normal 32 3 3" xfId="33827" xr:uid="{B2391AB4-F0C6-41EE-AFA2-18885082D737}"/>
    <cellStyle name="Normal 32 3 3 2" xfId="33828" xr:uid="{7F6F8ADF-9F24-495A-A3B2-F3D74EB5C7CE}"/>
    <cellStyle name="Normal 32 3 3 2 2" xfId="33829" xr:uid="{829BD26F-3356-4A9D-9FC5-FE016BAFA435}"/>
    <cellStyle name="Normal 32 3 3 2 2 2" xfId="33830" xr:uid="{67C016C6-CDAB-4583-A237-D675F8F7B226}"/>
    <cellStyle name="Normal 32 3 3 2 3" xfId="33831" xr:uid="{050CF5B8-4A7D-4086-BCA9-FF85791AB8F6}"/>
    <cellStyle name="Normal 32 3 3 3" xfId="33832" xr:uid="{B20B559F-60F4-4061-AF13-FCBE6AB10F7A}"/>
    <cellStyle name="Normal 32 3 3 3 2" xfId="33833" xr:uid="{BEF0A25A-8714-46FF-88BC-7A50BD17C996}"/>
    <cellStyle name="Normal 32 3 3 3 2 2" xfId="33834" xr:uid="{F3B5738B-FEE3-4986-9791-9D150D2ADCF7}"/>
    <cellStyle name="Normal 32 3 3 3 3" xfId="33835" xr:uid="{65D03BFE-34AB-4F63-A344-798C5BE57C15}"/>
    <cellStyle name="Normal 32 3 3 4" xfId="33836" xr:uid="{E28B03CF-0D40-4A3D-A4A2-BE07CBF86591}"/>
    <cellStyle name="Normal 32 3 3 4 2" xfId="33837" xr:uid="{0AF4C469-5C64-4AFA-A437-08106FEFB561}"/>
    <cellStyle name="Normal 32 3 3 5" xfId="33838" xr:uid="{68F17115-AF5C-4EBC-A49D-30141DEF28A9}"/>
    <cellStyle name="Normal 32 3 4" xfId="33839" xr:uid="{805FB775-A2BC-498C-952D-73BDD8D196D1}"/>
    <cellStyle name="Normal 32 3 4 2" xfId="33840" xr:uid="{C12DF931-4475-422B-BEA8-DA4F7DF2458C}"/>
    <cellStyle name="Normal 32 3 4 2 2" xfId="33841" xr:uid="{2C72EC3D-4F74-48F3-ABE8-B1EB6EC9C131}"/>
    <cellStyle name="Normal 32 3 4 2 2 2" xfId="33842" xr:uid="{B1527089-3D0B-4E35-A922-8BE367CC211D}"/>
    <cellStyle name="Normal 32 3 4 2 3" xfId="33843" xr:uid="{E4269F91-DE81-49B9-8FB4-0407F4604ACE}"/>
    <cellStyle name="Normal 32 3 4 3" xfId="33844" xr:uid="{5555D411-141D-4536-8C11-2D2B0960E4BB}"/>
    <cellStyle name="Normal 32 3 4 3 2" xfId="33845" xr:uid="{5A079564-C184-4A8C-A7E3-26592114199D}"/>
    <cellStyle name="Normal 32 3 4 3 2 2" xfId="33846" xr:uid="{7C3B5605-8FEA-4FAD-A267-8B35D3A5420A}"/>
    <cellStyle name="Normal 32 3 4 3 3" xfId="33847" xr:uid="{3F371B92-71F7-4429-882E-17DAEEFE5926}"/>
    <cellStyle name="Normal 32 3 4 4" xfId="33848" xr:uid="{B0C00798-A3FF-4D77-87CD-32CA8753C0E2}"/>
    <cellStyle name="Normal 32 3 4 4 2" xfId="33849" xr:uid="{2CF07BA8-4143-4889-986C-CE824E329D3D}"/>
    <cellStyle name="Normal 32 3 4 5" xfId="33850" xr:uid="{1AFFB0FA-DB98-4709-9121-53604D54BCD2}"/>
    <cellStyle name="Normal 32 3 5" xfId="33851" xr:uid="{877A3B3E-F335-4AA1-AA05-C307291A36CE}"/>
    <cellStyle name="Normal 32 3 5 2" xfId="33852" xr:uid="{EA091E64-AA7D-4351-8D2B-F152D6D075AD}"/>
    <cellStyle name="Normal 32 3 5 2 2" xfId="33853" xr:uid="{00F2044F-569C-49F6-8CCD-B3ACD868437C}"/>
    <cellStyle name="Normal 32 3 5 3" xfId="33854" xr:uid="{632EA497-0F32-4D53-A442-33A56E682C7F}"/>
    <cellStyle name="Normal 32 3 6" xfId="33855" xr:uid="{6E14DA26-E713-4BB9-8272-3046C7A763DA}"/>
    <cellStyle name="Normal 32 3 6 2" xfId="33856" xr:uid="{CF006C34-4D05-47B2-A93E-86FA9D8D277E}"/>
    <cellStyle name="Normal 32 3 6 2 2" xfId="33857" xr:uid="{274892A4-38E0-440C-A0B5-BB985678B08E}"/>
    <cellStyle name="Normal 32 3 6 3" xfId="33858" xr:uid="{9152607B-07C9-410A-A528-DA47DF1D044F}"/>
    <cellStyle name="Normal 32 3 7" xfId="33859" xr:uid="{B988A456-9919-4B54-A03B-7019FFAC0A2B}"/>
    <cellStyle name="Normal 32 3 7 2" xfId="33860" xr:uid="{84EECCB3-86C0-4679-A04A-5398860C4A8E}"/>
    <cellStyle name="Normal 32 3 8" xfId="33861" xr:uid="{47C22204-71FB-4814-97D7-A79459538654}"/>
    <cellStyle name="Normal 32 3 9" xfId="52938" xr:uid="{DC2B10E4-ECBB-47A1-BF81-E918054F3544}"/>
    <cellStyle name="Normal 32 3_15NS" xfId="33862" xr:uid="{21E3DB28-52A9-41D9-BEDF-66371B27C62E}"/>
    <cellStyle name="Normal 32 4" xfId="33863" xr:uid="{93F55996-F3F4-46EC-ADAF-A6853A8EE82D}"/>
    <cellStyle name="Normal 32 4 2" xfId="33864" xr:uid="{44BDDCDB-3638-43D6-9F0F-1840D16283B2}"/>
    <cellStyle name="Normal 32 4 2 2" xfId="33865" xr:uid="{87071CEB-037B-438C-BC05-9E6DBC75494E}"/>
    <cellStyle name="Normal 32 4 2 2 2" xfId="33866" xr:uid="{9CA86C5B-A5FF-4F35-9884-8A4B04954594}"/>
    <cellStyle name="Normal 32 4 2 3" xfId="33867" xr:uid="{5CA0842E-7CA2-4B55-8E4F-77FB9341D525}"/>
    <cellStyle name="Normal 32 4 3" xfId="33868" xr:uid="{9D28D7AD-3FA5-4C9F-9AB8-FBD0877D053C}"/>
    <cellStyle name="Normal 32 4 3 2" xfId="33869" xr:uid="{37424784-0458-4E6D-810C-F080C9BE8DFA}"/>
    <cellStyle name="Normal 32 4 3 2 2" xfId="33870" xr:uid="{69D37178-EB7D-44A7-B784-7496E75260C8}"/>
    <cellStyle name="Normal 32 4 3 3" xfId="33871" xr:uid="{6CAB1DFB-5AD0-47BA-A513-5A74CF0505D8}"/>
    <cellStyle name="Normal 32 4 4" xfId="33872" xr:uid="{55875BCA-B1CA-4882-93B7-99B8FC1DFAA8}"/>
    <cellStyle name="Normal 32 4 4 2" xfId="33873" xr:uid="{019D8717-ACBD-4ED8-BF59-5CFB2ABFE345}"/>
    <cellStyle name="Normal 32 4 5" xfId="33874" xr:uid="{1B23576B-5CFE-4C27-8363-FCE8397B33DD}"/>
    <cellStyle name="Normal 32 5" xfId="33875" xr:uid="{D1AB2AB7-907B-4959-9A24-D7B292E10998}"/>
    <cellStyle name="Normal 32 5 2" xfId="33876" xr:uid="{3F9BA7F2-E47C-4FE8-AA40-E21FD2220F5F}"/>
    <cellStyle name="Normal 32 5 2 2" xfId="33877" xr:uid="{E1605625-F90A-4ABC-AFB3-57F3E75B5BA4}"/>
    <cellStyle name="Normal 32 5 2 2 2" xfId="33878" xr:uid="{AEDF6202-D83F-48FE-ACDC-FE4E804E5C6C}"/>
    <cellStyle name="Normal 32 5 2 3" xfId="33879" xr:uid="{C749C43E-4004-4C8F-859D-B9FD8A935C3E}"/>
    <cellStyle name="Normal 32 5 3" xfId="33880" xr:uid="{66AE08FE-68B7-4768-8DB2-2B74103D8D2D}"/>
    <cellStyle name="Normal 32 5 3 2" xfId="33881" xr:uid="{EC54FD7E-2A68-4331-B3A6-CF6343CBF78A}"/>
    <cellStyle name="Normal 32 5 3 2 2" xfId="33882" xr:uid="{D397855F-4F76-4BDC-A6DA-3C461FBDB6E3}"/>
    <cellStyle name="Normal 32 5 3 3" xfId="33883" xr:uid="{422296D7-09CA-4551-AE35-D2D3DF32B0A8}"/>
    <cellStyle name="Normal 32 5 4" xfId="33884" xr:uid="{87F9B5E5-F771-44EF-97CE-72882CEB3767}"/>
    <cellStyle name="Normal 32 5 4 2" xfId="33885" xr:uid="{DE979374-D6DD-4CD5-A226-39C03D7D9D4E}"/>
    <cellStyle name="Normal 32 5 5" xfId="33886" xr:uid="{95F79739-D7A9-4486-BE74-1FB153651BBD}"/>
    <cellStyle name="Normal 32 6" xfId="33887" xr:uid="{45663039-8329-4BB3-AE54-554D4FBA31B5}"/>
    <cellStyle name="Normal 32 6 2" xfId="33888" xr:uid="{BB400E81-EFD1-4CE9-9C2E-3A0E26FEF76D}"/>
    <cellStyle name="Normal 32 6 2 2" xfId="33889" xr:uid="{DB7DC766-C426-476C-9AE2-79C0DFBA12D6}"/>
    <cellStyle name="Normal 32 6 2 2 2" xfId="33890" xr:uid="{38D781FD-6529-4A4D-BC15-908BEBA61EC4}"/>
    <cellStyle name="Normal 32 6 2 3" xfId="33891" xr:uid="{CE20AC76-889B-40D0-8710-37773F791507}"/>
    <cellStyle name="Normal 32 6 3" xfId="33892" xr:uid="{29F1E1C5-427E-4803-9308-9F52D051B53E}"/>
    <cellStyle name="Normal 32 6 3 2" xfId="33893" xr:uid="{8BDD3AE7-DBC7-4937-A57C-83A63312CDEA}"/>
    <cellStyle name="Normal 32 6 3 2 2" xfId="33894" xr:uid="{C24E7124-6446-4089-8B91-94AFF6A912AA}"/>
    <cellStyle name="Normal 32 6 3 3" xfId="33895" xr:uid="{AB8EBC2E-FDAD-4C4D-B8EB-871CAC1CCCC7}"/>
    <cellStyle name="Normal 32 6 4" xfId="33896" xr:uid="{337ED020-FA9D-4A24-8801-3E3F83849FFB}"/>
    <cellStyle name="Normal 32 6 4 2" xfId="33897" xr:uid="{F2AA013C-05FE-4467-ACAC-CCC2F6A2CBE6}"/>
    <cellStyle name="Normal 32 6 5" xfId="33898" xr:uid="{0AE52F98-8550-4C78-BF11-05D59B5031E0}"/>
    <cellStyle name="Normal 32 7" xfId="33899" xr:uid="{46C2168A-9594-4F0F-9B98-680F2B238C79}"/>
    <cellStyle name="Normal 32 7 2" xfId="33900" xr:uid="{9973D91B-7E90-42AD-AFCD-2EBB139A8EC1}"/>
    <cellStyle name="Normal 32 7 2 2" xfId="33901" xr:uid="{7158653B-633E-4D09-A994-7A806E49EC18}"/>
    <cellStyle name="Normal 32 7 3" xfId="33902" xr:uid="{FC1324CD-FB6B-449D-A984-CBE224948ACE}"/>
    <cellStyle name="Normal 32 8" xfId="33903" xr:uid="{8A3DF046-26C9-402B-B5FB-3B0853B8F8F5}"/>
    <cellStyle name="Normal 32 8 2" xfId="33904" xr:uid="{0272BA29-65DB-4A99-9987-42C8833F2D32}"/>
    <cellStyle name="Normal 32 8 2 2" xfId="33905" xr:uid="{23015AC2-62AE-4A62-A269-3F4B33C0C9A8}"/>
    <cellStyle name="Normal 32 8 3" xfId="33906" xr:uid="{CC92B746-96CB-46C2-974E-605E0A66C4A2}"/>
    <cellStyle name="Normal 32 9" xfId="33907" xr:uid="{2AB28F9F-AF3A-43F6-83AE-E8184D69D7AB}"/>
    <cellStyle name="Normal 32 9 2" xfId="33908" xr:uid="{CADFDF84-D202-4E00-8F66-AF1FDD493893}"/>
    <cellStyle name="Normal 32_05DS" xfId="33909" xr:uid="{A33AA238-F05F-4391-B266-95944A87FD0A}"/>
    <cellStyle name="Normal 320" xfId="33910" xr:uid="{D0A268E6-D3AE-4B2E-8FCC-30579DA9280E}"/>
    <cellStyle name="Normal 321" xfId="33911" xr:uid="{64355CC9-E9AA-4B8E-9A52-4F8E0FC87D73}"/>
    <cellStyle name="Normal 322" xfId="33912" xr:uid="{D153560B-01CE-445B-B1D1-15526133382C}"/>
    <cellStyle name="Normal 323" xfId="33913" xr:uid="{B7205BD1-343F-432B-925C-1DC30E3565F1}"/>
    <cellStyle name="Normal 324" xfId="33914" xr:uid="{1D3C6BEB-60A2-4F10-82D2-0AE9ADA76805}"/>
    <cellStyle name="Normal 325" xfId="33915" xr:uid="{972AB37E-CD71-4E36-B8B1-A5E461531657}"/>
    <cellStyle name="Normal 326" xfId="33916" xr:uid="{992C1A65-65A1-4ABD-B903-5916D4B3A17F}"/>
    <cellStyle name="Normal 327" xfId="33917" xr:uid="{AB2525C6-30C6-4CB6-AB75-EAE9CE2E9FF2}"/>
    <cellStyle name="Normal 328" xfId="33918" xr:uid="{9BE4FFBF-0FBA-45C1-B7F9-DE00AB14FF04}"/>
    <cellStyle name="Normal 329" xfId="33919" xr:uid="{85B81764-AF23-4A93-A4A8-FBC3A51CBCC8}"/>
    <cellStyle name="Normal 33" xfId="1498" xr:uid="{7A62A668-71AF-4699-AF9B-0EF11A113889}"/>
    <cellStyle name="Normal 33 10" xfId="33921" xr:uid="{2DDF0501-B96F-47E2-B196-831A91260FB8}"/>
    <cellStyle name="Normal 33 10 2" xfId="33922" xr:uid="{37A11F7B-148C-4743-83B7-89A9C3B6C589}"/>
    <cellStyle name="Normal 33 11" xfId="33923" xr:uid="{F0B5B759-4DA5-464A-BE2E-49BC4D8D9717}"/>
    <cellStyle name="Normal 33 12" xfId="33920" xr:uid="{09E57B81-7E21-431C-B6EA-20C608B43568}"/>
    <cellStyle name="Normal 33 2" xfId="33924" xr:uid="{08A71F65-1C02-4398-9036-CE04FCFE9DB1}"/>
    <cellStyle name="Normal 33 3" xfId="33925" xr:uid="{31D087ED-A49E-468B-8F1A-D8CDB7491CBB}"/>
    <cellStyle name="Normal 33 3 2" xfId="33926" xr:uid="{874D30F4-1488-4DE2-BC5F-8D33323FFB3F}"/>
    <cellStyle name="Normal 33 3 2 2" xfId="33927" xr:uid="{419CA7B3-C5AA-4396-8C62-AF6D13DF160B}"/>
    <cellStyle name="Normal 33 3 2 2 2" xfId="33928" xr:uid="{41F956BB-7528-43AB-A22D-05383EAAC356}"/>
    <cellStyle name="Normal 33 3 2 2 2 2" xfId="33929" xr:uid="{480BDCB7-B829-446F-957F-55F6994BCE1D}"/>
    <cellStyle name="Normal 33 3 2 2 3" xfId="33930" xr:uid="{068E5BBC-1DC6-4EF8-A11B-76B265DD1C4E}"/>
    <cellStyle name="Normal 33 3 2 3" xfId="33931" xr:uid="{73DE139D-7B7A-4BB4-92BD-A71177AAE884}"/>
    <cellStyle name="Normal 33 3 2 3 2" xfId="33932" xr:uid="{9BD22346-2C81-4A96-9903-BA9AEBEFF656}"/>
    <cellStyle name="Normal 33 3 2 3 2 2" xfId="33933" xr:uid="{AA7E3924-FEBE-42E1-AD9C-03D45C5FB6D0}"/>
    <cellStyle name="Normal 33 3 2 3 3" xfId="33934" xr:uid="{96FD45BB-18A6-4A3E-AB71-88EC41C032BE}"/>
    <cellStyle name="Normal 33 3 2 4" xfId="33935" xr:uid="{46C88680-A9E0-4FAC-8667-5B0A2F9B07E3}"/>
    <cellStyle name="Normal 33 3 2 4 2" xfId="33936" xr:uid="{1D76FC81-C9D2-49C9-BAA0-FC40A3EDF532}"/>
    <cellStyle name="Normal 33 3 2 5" xfId="33937" xr:uid="{1829FBEA-93F9-4EBF-9695-4E659232ECC4}"/>
    <cellStyle name="Normal 33 3 3" xfId="33938" xr:uid="{B758C108-3EE9-4C72-89EC-AEECB6B384D6}"/>
    <cellStyle name="Normal 33 3 3 2" xfId="33939" xr:uid="{A711FB7E-55E1-414A-BCEF-8739DF593BC4}"/>
    <cellStyle name="Normal 33 3 3 2 2" xfId="33940" xr:uid="{B4D7E0F6-F953-4913-A941-A8E5619E1CA6}"/>
    <cellStyle name="Normal 33 3 3 2 2 2" xfId="33941" xr:uid="{7D068B24-BAEF-455A-9F75-B7EA3671E801}"/>
    <cellStyle name="Normal 33 3 3 2 3" xfId="33942" xr:uid="{6AF11661-4C0C-43DB-B3A5-B8219ADD91FA}"/>
    <cellStyle name="Normal 33 3 3 3" xfId="33943" xr:uid="{FD269FC5-49D9-484E-97D6-42578E5B25E8}"/>
    <cellStyle name="Normal 33 3 3 3 2" xfId="33944" xr:uid="{80AC2CE9-7E8D-4A7A-9B04-5EEC627812DE}"/>
    <cellStyle name="Normal 33 3 3 3 2 2" xfId="33945" xr:uid="{F4E42464-6296-41DA-89FB-096C5F73324E}"/>
    <cellStyle name="Normal 33 3 3 3 3" xfId="33946" xr:uid="{715C3298-59F5-4D33-9782-D4053AE8E291}"/>
    <cellStyle name="Normal 33 3 3 4" xfId="33947" xr:uid="{F17B941C-4138-48D7-8A32-70110A2166FA}"/>
    <cellStyle name="Normal 33 3 3 4 2" xfId="33948" xr:uid="{7BAFD414-4585-48DD-B4DD-2E0AC31F1E8A}"/>
    <cellStyle name="Normal 33 3 3 5" xfId="33949" xr:uid="{CEA4BECC-19AD-4A30-932C-AFC766C8683B}"/>
    <cellStyle name="Normal 33 3 4" xfId="33950" xr:uid="{952F61DF-FC7C-42EA-8EEA-5384D3423399}"/>
    <cellStyle name="Normal 33 3 4 2" xfId="33951" xr:uid="{7C0561E6-1228-4354-8363-ED92A3E71D5A}"/>
    <cellStyle name="Normal 33 3 4 2 2" xfId="33952" xr:uid="{957CB163-CBAE-46AE-8202-19FCB02F14A4}"/>
    <cellStyle name="Normal 33 3 4 2 2 2" xfId="33953" xr:uid="{9AFFA8E6-0AD3-477F-A3E6-4BD71D0C37D0}"/>
    <cellStyle name="Normal 33 3 4 2 3" xfId="33954" xr:uid="{0EE86F15-57E7-47FD-94EC-C1169E3AA4EB}"/>
    <cellStyle name="Normal 33 3 4 3" xfId="33955" xr:uid="{3E0D0A9E-098D-490F-896F-06D655139B2F}"/>
    <cellStyle name="Normal 33 3 4 3 2" xfId="33956" xr:uid="{EAC7C381-54C8-499C-8951-CDA38063F2D1}"/>
    <cellStyle name="Normal 33 3 4 3 2 2" xfId="33957" xr:uid="{F0A2503B-4CCA-4FFE-8F09-290E9D57D5B1}"/>
    <cellStyle name="Normal 33 3 4 3 3" xfId="33958" xr:uid="{CF0C41B2-C575-43EB-8380-1FC2FC5E94C4}"/>
    <cellStyle name="Normal 33 3 4 4" xfId="33959" xr:uid="{F2D78371-979B-4114-86B0-EE38049110B0}"/>
    <cellStyle name="Normal 33 3 4 4 2" xfId="33960" xr:uid="{FD3AD5CA-9A7E-4665-891D-AB1F62F3434B}"/>
    <cellStyle name="Normal 33 3 4 5" xfId="33961" xr:uid="{6B596C2B-A8BE-4692-AF21-918558B7759F}"/>
    <cellStyle name="Normal 33 3 5" xfId="33962" xr:uid="{69E237C7-ADEB-4C43-B082-75F16BB12E6E}"/>
    <cellStyle name="Normal 33 3 5 2" xfId="33963" xr:uid="{1F290A31-7B48-42C9-998C-407C3009F097}"/>
    <cellStyle name="Normal 33 3 5 2 2" xfId="33964" xr:uid="{074AD6F0-B465-4464-9974-F4E293FD0282}"/>
    <cellStyle name="Normal 33 3 5 3" xfId="33965" xr:uid="{B164C20F-EAE7-47BE-8579-EBBA9975A36C}"/>
    <cellStyle name="Normal 33 3 6" xfId="33966" xr:uid="{FE4A0572-107E-4E88-BA1B-FDB02300555E}"/>
    <cellStyle name="Normal 33 3 6 2" xfId="33967" xr:uid="{F66FEDB5-10C7-487E-AE64-1F8CF51AE53D}"/>
    <cellStyle name="Normal 33 3 6 2 2" xfId="33968" xr:uid="{600AE110-E08E-4C50-B8B8-69A04CDF92D7}"/>
    <cellStyle name="Normal 33 3 6 3" xfId="33969" xr:uid="{733DB765-6FD7-4ED0-9F6F-A34165095894}"/>
    <cellStyle name="Normal 33 3 7" xfId="33970" xr:uid="{48E82534-7928-4301-88D4-F06CD8230B6E}"/>
    <cellStyle name="Normal 33 3 7 2" xfId="33971" xr:uid="{513D2C86-D0A1-4D19-AAF0-F84E0C6DF8E5}"/>
    <cellStyle name="Normal 33 3 8" xfId="33972" xr:uid="{5A12A45D-4C21-4941-96C0-175444162D3E}"/>
    <cellStyle name="Normal 33 3_15NS" xfId="33973" xr:uid="{B04A0AF7-2547-40F8-BBDF-CC22FB05B14F}"/>
    <cellStyle name="Normal 33 4" xfId="33974" xr:uid="{69A8725D-4916-43D7-9785-8DD63D463F16}"/>
    <cellStyle name="Normal 33 4 2" xfId="33975" xr:uid="{2CBD32B3-8019-4405-B20C-419ADB39A42E}"/>
    <cellStyle name="Normal 33 4 2 2" xfId="33976" xr:uid="{01D304CE-F95B-4E3A-8471-25F0A17CF5F3}"/>
    <cellStyle name="Normal 33 4 2 2 2" xfId="33977" xr:uid="{0D8856B5-CF02-4F0D-905C-80886768D6A8}"/>
    <cellStyle name="Normal 33 4 2 3" xfId="33978" xr:uid="{913C7629-206F-4BCD-831F-83A745C18C60}"/>
    <cellStyle name="Normal 33 4 3" xfId="33979" xr:uid="{EFB69400-AACE-476A-91A9-68E41C2DDF7E}"/>
    <cellStyle name="Normal 33 4 3 2" xfId="33980" xr:uid="{1D99CCF9-67BD-421B-B346-C0E0BEFE6B88}"/>
    <cellStyle name="Normal 33 4 3 2 2" xfId="33981" xr:uid="{85C98755-8DB8-47DD-89C5-0948E9AAE06D}"/>
    <cellStyle name="Normal 33 4 3 3" xfId="33982" xr:uid="{8C2E110A-C65F-45A2-8B4A-99D0046DBC10}"/>
    <cellStyle name="Normal 33 4 4" xfId="33983" xr:uid="{58CFC8DB-E850-4117-B0E5-7A58A7A129A1}"/>
    <cellStyle name="Normal 33 4 4 2" xfId="33984" xr:uid="{40DC924D-136F-4233-B289-C12776CD422B}"/>
    <cellStyle name="Normal 33 4 5" xfId="33985" xr:uid="{11682611-2BDB-4E86-9AE8-803A86E3E7CF}"/>
    <cellStyle name="Normal 33 5" xfId="33986" xr:uid="{2FF5F8B1-98F6-48FF-9F73-D11FC94007BE}"/>
    <cellStyle name="Normal 33 5 2" xfId="33987" xr:uid="{8FD23647-EEF5-4A7B-8140-32F8520CE10C}"/>
    <cellStyle name="Normal 33 5 2 2" xfId="33988" xr:uid="{5883317D-37BD-4B0C-AD63-41630F22BA5A}"/>
    <cellStyle name="Normal 33 5 2 2 2" xfId="33989" xr:uid="{597E6EC3-AAC6-4A24-A7B9-5B885B6EC3DF}"/>
    <cellStyle name="Normal 33 5 2 3" xfId="33990" xr:uid="{09131D33-7E69-4148-BE0C-AFB6A1B3655E}"/>
    <cellStyle name="Normal 33 5 3" xfId="33991" xr:uid="{B58E0B13-3520-4AD2-9814-A03B24D508EC}"/>
    <cellStyle name="Normal 33 5 3 2" xfId="33992" xr:uid="{94F6F696-66AE-4069-A27A-D034B3FD9927}"/>
    <cellStyle name="Normal 33 5 3 2 2" xfId="33993" xr:uid="{A734F4F7-2DE5-4110-8A39-2FF12F8446EC}"/>
    <cellStyle name="Normal 33 5 3 3" xfId="33994" xr:uid="{402AB913-05DC-470F-A26A-82632F499EE6}"/>
    <cellStyle name="Normal 33 5 4" xfId="33995" xr:uid="{687008A9-AB16-48CC-99E0-3724B3AD1E03}"/>
    <cellStyle name="Normal 33 5 4 2" xfId="33996" xr:uid="{7AA72B7F-3319-429E-B206-6DF166E11F40}"/>
    <cellStyle name="Normal 33 5 5" xfId="33997" xr:uid="{590A6E26-8E57-469F-88CF-DD42FC7B7CF6}"/>
    <cellStyle name="Normal 33 6" xfId="33998" xr:uid="{76E8B59F-5CF0-4C6A-BE48-33FE145271EE}"/>
    <cellStyle name="Normal 33 6 2" xfId="33999" xr:uid="{F797EF2C-8A9B-41CC-B996-52AF0C5AFDB9}"/>
    <cellStyle name="Normal 33 6 2 2" xfId="34000" xr:uid="{0B59FA6F-2906-42EE-B04B-D78B3F0ABAA7}"/>
    <cellStyle name="Normal 33 6 2 2 2" xfId="34001" xr:uid="{374A8F65-E8A2-4C36-BA0E-BD92E87B3847}"/>
    <cellStyle name="Normal 33 6 2 3" xfId="34002" xr:uid="{20381652-A724-4613-8328-C6839E4696FE}"/>
    <cellStyle name="Normal 33 6 3" xfId="34003" xr:uid="{5A58434B-CB94-4650-B52F-F0EACC85DE86}"/>
    <cellStyle name="Normal 33 6 3 2" xfId="34004" xr:uid="{B02DAF78-460F-4EB9-8303-ACBE6E1BC76F}"/>
    <cellStyle name="Normal 33 6 3 2 2" xfId="34005" xr:uid="{9547549B-F5F0-48BF-A1EB-A9DBB688D644}"/>
    <cellStyle name="Normal 33 6 3 3" xfId="34006" xr:uid="{2ABE69C7-6DCF-4DB3-BEBB-768FDAD0E9C8}"/>
    <cellStyle name="Normal 33 6 4" xfId="34007" xr:uid="{4294013E-07DD-4EA0-87DC-EFF7440E75C0}"/>
    <cellStyle name="Normal 33 6 4 2" xfId="34008" xr:uid="{5F1B8070-01ED-4429-A4E0-F91B8B8DE9E9}"/>
    <cellStyle name="Normal 33 6 5" xfId="34009" xr:uid="{CDC1B4B4-0579-41DF-A3E8-439D6AD75763}"/>
    <cellStyle name="Normal 33 7" xfId="34010" xr:uid="{0EB96B20-FABF-4FED-98BF-CF0CFD452BBB}"/>
    <cellStyle name="Normal 33 7 2" xfId="34011" xr:uid="{D2717A37-DCDD-4BF4-9534-CE6BF3D67104}"/>
    <cellStyle name="Normal 33 7 2 2" xfId="34012" xr:uid="{B0BF4DD3-1142-4CC1-B3F4-771A2FA091BD}"/>
    <cellStyle name="Normal 33 7 2 2 2" xfId="34013" xr:uid="{12A3F044-80AD-4F72-A175-436FD3BAE56A}"/>
    <cellStyle name="Normal 33 7 2 2 2 2" xfId="34014" xr:uid="{24A4612C-6B22-4D33-9BEA-CE41BFCCED25}"/>
    <cellStyle name="Normal 33 7 2 2 3" xfId="34015" xr:uid="{9D93FC99-4DE6-4D36-BA21-15DD08DC4546}"/>
    <cellStyle name="Normal 33 7 2 3" xfId="34016" xr:uid="{4E8BA931-3A82-465B-8D6E-D18F74300664}"/>
    <cellStyle name="Normal 33 7 2 3 2" xfId="34017" xr:uid="{2B7B5D56-2B16-42DD-8711-E99752DD3776}"/>
    <cellStyle name="Normal 33 7 2 3 2 2" xfId="34018" xr:uid="{CF3E0205-013C-4C42-BA23-BBBDA8919876}"/>
    <cellStyle name="Normal 33 7 2 3 3" xfId="34019" xr:uid="{63A1EF2D-A5C5-4A3B-9E3F-1553685BE12B}"/>
    <cellStyle name="Normal 33 7 2 4" xfId="34020" xr:uid="{36955608-91EB-41EC-B5B9-51C21A6B10B0}"/>
    <cellStyle name="Normal 33 7 2 4 2" xfId="34021" xr:uid="{CFB9708B-FBE2-4176-B6D5-DEDA1500D353}"/>
    <cellStyle name="Normal 33 7 2 5" xfId="34022" xr:uid="{1B1D2040-42EC-4BA3-83CF-F2A87D446007}"/>
    <cellStyle name="Normal 33 7 3" xfId="34023" xr:uid="{60E425EB-D942-4C66-BD5D-AB202F72164B}"/>
    <cellStyle name="Normal 33 7 3 2" xfId="34024" xr:uid="{7A654C74-B131-4C42-8070-12293BB755A1}"/>
    <cellStyle name="Normal 33 7 3 2 2" xfId="34025" xr:uid="{7B7092EB-84E5-4B19-9439-6BB119836F20}"/>
    <cellStyle name="Normal 33 7 3 3" xfId="34026" xr:uid="{0D7B2113-D820-4598-A61F-9EDC3538B2DE}"/>
    <cellStyle name="Normal 33 7 4" xfId="34027" xr:uid="{843EB6E8-F73A-4B0B-81CF-B88D4AEBADAC}"/>
    <cellStyle name="Normal 33 7 4 2" xfId="34028" xr:uid="{29378CC5-FE11-4F46-9618-AEF452A5BB2A}"/>
    <cellStyle name="Normal 33 7 4 2 2" xfId="34029" xr:uid="{C351485C-E2E3-4962-8718-5B0D8D7637DE}"/>
    <cellStyle name="Normal 33 7 4 3" xfId="34030" xr:uid="{B95719EF-415F-4BF3-8937-EE4E3848B7F3}"/>
    <cellStyle name="Normal 33 7 5" xfId="34031" xr:uid="{14909CDA-9C1A-42C7-9646-425B27FA2C5A}"/>
    <cellStyle name="Normal 33 7 5 2" xfId="34032" xr:uid="{49D3D8BC-6BDE-49EE-B752-8CF11F5B7C67}"/>
    <cellStyle name="Normal 33 7 6" xfId="34033" xr:uid="{AD378218-1AB7-4A08-97BB-1E848E4D8C6C}"/>
    <cellStyle name="Normal 33 8" xfId="34034" xr:uid="{57AF6BC2-F82A-4FD9-80E7-FE0CDC75E6DC}"/>
    <cellStyle name="Normal 33 8 2" xfId="34035" xr:uid="{1B007059-A7DD-4CA8-9B24-1B699EA64D09}"/>
    <cellStyle name="Normal 33 8 2 2" xfId="34036" xr:uid="{757E710B-71E2-48DE-876B-03D539E2E615}"/>
    <cellStyle name="Normal 33 8 3" xfId="34037" xr:uid="{E2F91289-701E-46F4-A779-A603B85F9E4B}"/>
    <cellStyle name="Normal 33 9" xfId="34038" xr:uid="{37DF8C69-A487-41D5-8CCE-C427FCDE15A3}"/>
    <cellStyle name="Normal 33 9 2" xfId="34039" xr:uid="{4017237C-3DE2-46E9-9528-B247A43EDAD5}"/>
    <cellStyle name="Normal 33 9 2 2" xfId="34040" xr:uid="{ADC1A217-22A5-40E1-904C-6F222DC75074}"/>
    <cellStyle name="Normal 33 9 3" xfId="34041" xr:uid="{65738FD4-09AE-49B3-953E-895B83D2D670}"/>
    <cellStyle name="Normal 33_05DS" xfId="34042" xr:uid="{BD815F0C-5328-488F-901E-9538F7CBE694}"/>
    <cellStyle name="Normal 330" xfId="34043" xr:uid="{1AB1A037-8741-4B05-8067-DD11829FF188}"/>
    <cellStyle name="Normal 331" xfId="34044" xr:uid="{03A8E7ED-F6F0-4F7F-89F2-FBCDC7608AA9}"/>
    <cellStyle name="Normal 332" xfId="34045" xr:uid="{72A50EC1-0EF8-4261-8A2D-8A04C77F508C}"/>
    <cellStyle name="Normal 333" xfId="34046" xr:uid="{5ADBAE7F-76A3-4025-B4A4-A43AE07E5B43}"/>
    <cellStyle name="Normal 334" xfId="34047" xr:uid="{1B9EC4CD-5F58-49DD-AEDE-2FD831E6C3B1}"/>
    <cellStyle name="Normal 335" xfId="34048" xr:uid="{4EE0C386-9558-4792-83F8-073794C7FDC5}"/>
    <cellStyle name="Normal 336" xfId="34049" xr:uid="{D3D08AD8-F55C-465B-822A-B7EE09735488}"/>
    <cellStyle name="Normal 337" xfId="34050" xr:uid="{0A019EBA-483A-4C02-BCF8-2D1ED006FD3A}"/>
    <cellStyle name="Normal 338" xfId="34051" xr:uid="{E2B19066-A861-4AEC-BCC7-8D70027B065F}"/>
    <cellStyle name="Normal 339" xfId="34052" xr:uid="{0DBE5A57-6BC7-4840-A90F-CE37BDCEBB4F}"/>
    <cellStyle name="Normal 34" xfId="1499" xr:uid="{212C5F50-19EB-4629-AEFC-60DB4067E05C}"/>
    <cellStyle name="Normal 34 10" xfId="34054" xr:uid="{2FF3C63D-9F1E-49FF-AF8B-93C400A62FC8}"/>
    <cellStyle name="Normal 34 11" xfId="34053" xr:uid="{8219850E-B586-4532-9725-6094D26A9F56}"/>
    <cellStyle name="Normal 34 2" xfId="34055" xr:uid="{55C9ACD2-EC5A-4203-AC93-03BC00BB404B}"/>
    <cellStyle name="Normal 34 3" xfId="34056" xr:uid="{8CD22373-7E84-4539-86D8-1E70F32DE377}"/>
    <cellStyle name="Normal 34 3 2" xfId="34057" xr:uid="{D97E1557-8F6D-468C-9837-29C0FDBDA88A}"/>
    <cellStyle name="Normal 34 3 2 2" xfId="34058" xr:uid="{F7F1B9C6-8F57-46BA-B5FF-4694D6534065}"/>
    <cellStyle name="Normal 34 3 2 2 2" xfId="34059" xr:uid="{CA82C1DF-5422-433F-A4FF-9FF28C902B6A}"/>
    <cellStyle name="Normal 34 3 2 2 2 2" xfId="34060" xr:uid="{33C6B9F8-4066-43DF-B9EE-75562C144000}"/>
    <cellStyle name="Normal 34 3 2 2 3" xfId="34061" xr:uid="{762385B8-1193-4967-8EC4-D12AE76420D1}"/>
    <cellStyle name="Normal 34 3 2 3" xfId="34062" xr:uid="{1646B14A-8008-4401-9EE7-AA23139A85F7}"/>
    <cellStyle name="Normal 34 3 2 3 2" xfId="34063" xr:uid="{CBA93E39-874B-46C2-967C-B79D71A1B402}"/>
    <cellStyle name="Normal 34 3 2 3 2 2" xfId="34064" xr:uid="{FD8E0346-B85F-42D1-BACA-A5B5BBFD7678}"/>
    <cellStyle name="Normal 34 3 2 3 3" xfId="34065" xr:uid="{18A95A72-C6A5-4B4A-8780-2D11FFC7C55A}"/>
    <cellStyle name="Normal 34 3 2 4" xfId="34066" xr:uid="{4410AB89-3292-4A11-ACD9-178E68911441}"/>
    <cellStyle name="Normal 34 3 2 4 2" xfId="34067" xr:uid="{628F4AD6-45DE-4D93-B551-068AED303FB2}"/>
    <cellStyle name="Normal 34 3 2 5" xfId="34068" xr:uid="{51A82F8E-E2F0-461A-BDC9-F4C8FF2E85BD}"/>
    <cellStyle name="Normal 34 3 3" xfId="34069" xr:uid="{A58CA7AC-72E0-4A31-BE99-B328F8F71FB6}"/>
    <cellStyle name="Normal 34 3 3 2" xfId="34070" xr:uid="{14A76173-59A6-4A00-96E2-9F1488CAFA39}"/>
    <cellStyle name="Normal 34 3 3 2 2" xfId="34071" xr:uid="{55F11467-D511-4949-87EC-0801B6AADBD1}"/>
    <cellStyle name="Normal 34 3 3 2 2 2" xfId="34072" xr:uid="{7A649F94-5CD9-450D-8633-17FFDA4A3955}"/>
    <cellStyle name="Normal 34 3 3 2 3" xfId="34073" xr:uid="{780C9020-A592-4E29-ACEC-B6D7C5C6AACF}"/>
    <cellStyle name="Normal 34 3 3 3" xfId="34074" xr:uid="{5661415C-5626-4F86-B905-D6BC31028E6F}"/>
    <cellStyle name="Normal 34 3 3 3 2" xfId="34075" xr:uid="{78F77C8C-4897-4E1A-BA34-03591744D347}"/>
    <cellStyle name="Normal 34 3 3 3 2 2" xfId="34076" xr:uid="{85E2A920-DB54-4829-BF5B-79A0A73D6811}"/>
    <cellStyle name="Normal 34 3 3 3 3" xfId="34077" xr:uid="{408C10E0-7EAE-41AF-B7CE-A5CA9CFA52EB}"/>
    <cellStyle name="Normal 34 3 3 4" xfId="34078" xr:uid="{9609E8EF-5F79-4BB6-AC38-F7E348007724}"/>
    <cellStyle name="Normal 34 3 3 4 2" xfId="34079" xr:uid="{902FF031-DB84-4CAD-A649-B7F8A7D04D9A}"/>
    <cellStyle name="Normal 34 3 3 5" xfId="34080" xr:uid="{75BEFEB3-F6DB-4653-A6A9-60A2C08DF72E}"/>
    <cellStyle name="Normal 34 3 4" xfId="34081" xr:uid="{C12AAAC6-6874-4A36-B65E-1030F25881C6}"/>
    <cellStyle name="Normal 34 3 4 2" xfId="34082" xr:uid="{0A652933-1018-4775-A4DB-CA97F1F44F8C}"/>
    <cellStyle name="Normal 34 3 4 2 2" xfId="34083" xr:uid="{D46D9773-CB9D-4659-8311-9F3CE1B0A3A1}"/>
    <cellStyle name="Normal 34 3 4 2 2 2" xfId="34084" xr:uid="{E72EA82A-8CAD-4FDB-BA95-CA720E465596}"/>
    <cellStyle name="Normal 34 3 4 2 3" xfId="34085" xr:uid="{F56A9B1A-B625-4C7A-9A33-7E831D60F232}"/>
    <cellStyle name="Normal 34 3 4 3" xfId="34086" xr:uid="{1DB57AE1-A718-4A58-B831-C0BE4C482820}"/>
    <cellStyle name="Normal 34 3 4 3 2" xfId="34087" xr:uid="{1B249B7E-1780-4BD2-94D3-E6446DB89B9A}"/>
    <cellStyle name="Normal 34 3 4 3 2 2" xfId="34088" xr:uid="{51703F56-C6F8-431B-B760-F9BF1605CA84}"/>
    <cellStyle name="Normal 34 3 4 3 3" xfId="34089" xr:uid="{2E21F663-CC87-4E1B-9841-6555119DBA5E}"/>
    <cellStyle name="Normal 34 3 4 4" xfId="34090" xr:uid="{4F379346-27AA-41F7-A37E-BAEF5CE360DC}"/>
    <cellStyle name="Normal 34 3 4 4 2" xfId="34091" xr:uid="{66EC56CB-1AC5-4EE2-A0B3-B6B65349707A}"/>
    <cellStyle name="Normal 34 3 4 5" xfId="34092" xr:uid="{B986E293-02E8-4AC1-A696-F6B0923C3A0E}"/>
    <cellStyle name="Normal 34 3 5" xfId="34093" xr:uid="{CBC7A065-C285-4FF0-9D9E-88A86E5538DD}"/>
    <cellStyle name="Normal 34 3 5 2" xfId="34094" xr:uid="{D53C2CC5-2FD1-4808-B0E8-C6EA3C18FFDB}"/>
    <cellStyle name="Normal 34 3 5 2 2" xfId="34095" xr:uid="{3B73A3AA-B496-498F-88BE-D9EB1E831BAB}"/>
    <cellStyle name="Normal 34 3 5 3" xfId="34096" xr:uid="{166B708E-047B-4A09-A8E2-F7496850A285}"/>
    <cellStyle name="Normal 34 3 6" xfId="34097" xr:uid="{DDE58942-57E1-42CE-9F77-9D699A7C1123}"/>
    <cellStyle name="Normal 34 3 6 2" xfId="34098" xr:uid="{5B176ED9-A356-49F8-A0A2-8F085F649DC9}"/>
    <cellStyle name="Normal 34 3 6 2 2" xfId="34099" xr:uid="{4CAA4183-2928-42BD-B25F-FF7A2F701779}"/>
    <cellStyle name="Normal 34 3 6 3" xfId="34100" xr:uid="{E18066FA-A3B4-4D3D-957E-87DD34618682}"/>
    <cellStyle name="Normal 34 3 7" xfId="34101" xr:uid="{23205A68-93CC-4E1A-B1E6-5F185E2CF7D2}"/>
    <cellStyle name="Normal 34 3 7 2" xfId="34102" xr:uid="{18FD7ED1-DDC9-4B3F-9E9F-4EC2C9C22B2E}"/>
    <cellStyle name="Normal 34 3 8" xfId="34103" xr:uid="{F86BC760-F84C-47AF-B54B-CFF36C53A4D3}"/>
    <cellStyle name="Normal 34 3_15NS" xfId="34104" xr:uid="{E8BAF1F7-6B68-4C09-A51B-02930DC76B36}"/>
    <cellStyle name="Normal 34 4" xfId="34105" xr:uid="{41E87C1B-E7A7-4A42-8446-DD315FDB1668}"/>
    <cellStyle name="Normal 34 4 2" xfId="34106" xr:uid="{DEBC690E-1761-476E-995B-43C091FCF73C}"/>
    <cellStyle name="Normal 34 4 2 2" xfId="34107" xr:uid="{5D6AA79A-8488-45E5-BD5B-98B94A4680C4}"/>
    <cellStyle name="Normal 34 4 2 2 2" xfId="34108" xr:uid="{10653183-71E4-46AC-BC07-2634EAB6F195}"/>
    <cellStyle name="Normal 34 4 2 3" xfId="34109" xr:uid="{9716E002-1D87-45A8-BB7E-E1BDEC663986}"/>
    <cellStyle name="Normal 34 4 3" xfId="34110" xr:uid="{C237E7A6-5B8C-4DAF-8827-DF46D4894B62}"/>
    <cellStyle name="Normal 34 4 3 2" xfId="34111" xr:uid="{32D5F75A-663A-4D92-912D-31596ACBF91F}"/>
    <cellStyle name="Normal 34 4 3 2 2" xfId="34112" xr:uid="{54FFF558-410C-49EC-86FF-4AFA6F6BA5CF}"/>
    <cellStyle name="Normal 34 4 3 3" xfId="34113" xr:uid="{9FC0B1C2-32B9-4890-B880-BDC5F39AB869}"/>
    <cellStyle name="Normal 34 4 4" xfId="34114" xr:uid="{A0272259-7632-49AB-AD11-D8D929CD19CA}"/>
    <cellStyle name="Normal 34 4 4 2" xfId="34115" xr:uid="{A63A0D83-14F7-432A-9112-DF661F6C74A5}"/>
    <cellStyle name="Normal 34 4 5" xfId="34116" xr:uid="{0126D98C-DD03-47B6-9928-5928E1C3C2D4}"/>
    <cellStyle name="Normal 34 5" xfId="34117" xr:uid="{04C0C8C1-452C-47A7-991C-F9A01528DF7F}"/>
    <cellStyle name="Normal 34 5 2" xfId="34118" xr:uid="{CD1A1026-B9DC-4CB0-BDF7-6F580AADB78F}"/>
    <cellStyle name="Normal 34 5 2 2" xfId="34119" xr:uid="{3BADF941-EF31-4C48-8D74-6F61CD837DCF}"/>
    <cellStyle name="Normal 34 5 2 2 2" xfId="34120" xr:uid="{A1823E67-7C74-4AD2-BBC5-3E7182E697C0}"/>
    <cellStyle name="Normal 34 5 2 3" xfId="34121" xr:uid="{002BBF64-B8AA-4EF5-BD92-88F5CBC4D1E7}"/>
    <cellStyle name="Normal 34 5 3" xfId="34122" xr:uid="{B3AAAF08-507A-44C6-81AD-169835E7DCBF}"/>
    <cellStyle name="Normal 34 5 3 2" xfId="34123" xr:uid="{D26C230C-62E8-41CA-85DC-7BC97F8EE6A4}"/>
    <cellStyle name="Normal 34 5 3 2 2" xfId="34124" xr:uid="{56659D6F-D7D1-4CAC-BFF0-7B0EC721D2E7}"/>
    <cellStyle name="Normal 34 5 3 3" xfId="34125" xr:uid="{D6900050-CF13-4C6B-89E4-D95E16E22761}"/>
    <cellStyle name="Normal 34 5 4" xfId="34126" xr:uid="{46BF242F-80AA-40B2-9456-48F86EF3A79C}"/>
    <cellStyle name="Normal 34 5 4 2" xfId="34127" xr:uid="{07B40C59-EB1C-490E-B2A8-68C2F284661D}"/>
    <cellStyle name="Normal 34 5 5" xfId="34128" xr:uid="{56EFFFEF-AC19-4187-A593-8C351F58E504}"/>
    <cellStyle name="Normal 34 6" xfId="34129" xr:uid="{220AD224-C1AF-4DEE-9422-1C3D3840D218}"/>
    <cellStyle name="Normal 34 6 2" xfId="34130" xr:uid="{FC80392B-4341-4098-A4F1-79B7ED763919}"/>
    <cellStyle name="Normal 34 6 2 2" xfId="34131" xr:uid="{696EACEC-589F-4663-B231-F1CBF71944BD}"/>
    <cellStyle name="Normal 34 6 2 2 2" xfId="34132" xr:uid="{0BEF78A8-BDEF-4849-9B3C-3CB363732AB8}"/>
    <cellStyle name="Normal 34 6 2 3" xfId="34133" xr:uid="{16AD405F-9363-4023-969D-7BFD2C2B29F2}"/>
    <cellStyle name="Normal 34 6 3" xfId="34134" xr:uid="{E5B06894-A1A0-44A0-A33B-7F6554F55979}"/>
    <cellStyle name="Normal 34 6 3 2" xfId="34135" xr:uid="{D4013F7E-C932-49DA-94D8-FAC4A5B697C8}"/>
    <cellStyle name="Normal 34 6 3 2 2" xfId="34136" xr:uid="{90247A94-B21B-45BB-A36F-BC265AC5154C}"/>
    <cellStyle name="Normal 34 6 3 3" xfId="34137" xr:uid="{75DE60F9-978B-49B5-B341-9D7652629158}"/>
    <cellStyle name="Normal 34 6 4" xfId="34138" xr:uid="{67B12A35-E262-4532-9CE1-0FBC29C1FE75}"/>
    <cellStyle name="Normal 34 6 4 2" xfId="34139" xr:uid="{063DE462-FA2D-4089-9E0F-F854C2CA2D7F}"/>
    <cellStyle name="Normal 34 6 5" xfId="34140" xr:uid="{EDE62CAB-3949-46F3-8785-01D56A4808F9}"/>
    <cellStyle name="Normal 34 7" xfId="34141" xr:uid="{09D1625D-CB40-40EB-A556-EDF5D1E644F7}"/>
    <cellStyle name="Normal 34 7 2" xfId="34142" xr:uid="{BA57D98C-0D0F-4C4A-8CCA-7FF9D24FF380}"/>
    <cellStyle name="Normal 34 7 2 2" xfId="34143" xr:uid="{D03D0B6C-85C7-46CF-AF78-E937C3321055}"/>
    <cellStyle name="Normal 34 7 3" xfId="34144" xr:uid="{CA5DB9B7-233F-4E35-A35C-9438DFE0637B}"/>
    <cellStyle name="Normal 34 8" xfId="34145" xr:uid="{7AD401FD-A609-4375-A1F3-F5DCCB07F1E0}"/>
    <cellStyle name="Normal 34 8 2" xfId="34146" xr:uid="{476273C1-3A95-4D7B-A318-733E67B57376}"/>
    <cellStyle name="Normal 34 8 2 2" xfId="34147" xr:uid="{9924F02C-0BF5-4DB4-826F-2446C90B9403}"/>
    <cellStyle name="Normal 34 8 3" xfId="34148" xr:uid="{CF11B7DD-98DA-4A70-B781-2AB33684A061}"/>
    <cellStyle name="Normal 34 9" xfId="34149" xr:uid="{250FD71E-4ED0-4A6C-B290-FDED6B7383D3}"/>
    <cellStyle name="Normal 34 9 2" xfId="34150" xr:uid="{952DFE23-640B-4538-80BC-36CD464CBB80}"/>
    <cellStyle name="Normal 34_05DS" xfId="34151" xr:uid="{F3800402-105D-4D45-AE30-17F8DD892906}"/>
    <cellStyle name="Normal 340" xfId="34152" xr:uid="{61CA4B5A-893D-4907-97A4-2E31F2FAF204}"/>
    <cellStyle name="Normal 341" xfId="34153" xr:uid="{259DBD79-FF81-4AC4-A700-6B7EA915A45B}"/>
    <cellStyle name="Normal 342" xfId="34154" xr:uid="{7426C948-78A6-476B-A3CE-5B781959B7DA}"/>
    <cellStyle name="Normal 343" xfId="34155" xr:uid="{FD00A608-4198-4F63-BA9E-5841851B2D12}"/>
    <cellStyle name="Normal 344" xfId="34156" xr:uid="{88B08AFD-EE1D-4020-B956-ED995AD33C52}"/>
    <cellStyle name="Normal 345" xfId="34157" xr:uid="{53E32B81-006A-492E-B907-22A29712B034}"/>
    <cellStyle name="Normal 346" xfId="34158" xr:uid="{8D63152A-677F-4B26-8AC8-93A561E15C75}"/>
    <cellStyle name="Normal 347" xfId="34159" xr:uid="{002A8407-E4F3-43FE-8325-0CE77881044C}"/>
    <cellStyle name="Normal 348" xfId="34160" xr:uid="{6F4D380F-3CEC-4928-B697-35B982CFB5F6}"/>
    <cellStyle name="Normal 349" xfId="34161" xr:uid="{F8DDD57C-B076-430E-B6FE-A39018A76D57}"/>
    <cellStyle name="Normal 35" xfId="1500" xr:uid="{3E0A941A-41A8-416C-9697-A44428CABBC2}"/>
    <cellStyle name="Normal 35 10" xfId="34163" xr:uid="{5FEB5528-8166-49B9-851E-1D2098343D1A}"/>
    <cellStyle name="Normal 35 11" xfId="49809" xr:uid="{D36BBB98-018F-45A7-8CF7-AE8FAB99327E}"/>
    <cellStyle name="Normal 35 12" xfId="50795" xr:uid="{4EEA9182-D095-4F97-AE1A-2338F618774A}"/>
    <cellStyle name="Normal 35 13" xfId="51070" xr:uid="{CA38D5FF-EB38-47A4-A9A7-E9CBEA41E809}"/>
    <cellStyle name="Normal 35 14" xfId="51404" xr:uid="{60292286-47C7-439C-9572-E0823DB82198}"/>
    <cellStyle name="Normal 35 15" xfId="51683" xr:uid="{71CC5377-7BE0-4314-A4C3-E99A18758B0B}"/>
    <cellStyle name="Normal 35 16" xfId="51939" xr:uid="{8EE40BB1-E0F6-479C-8CE6-081B82016536}"/>
    <cellStyle name="Normal 35 17" xfId="52192" xr:uid="{347D754D-3C4C-4BA3-BFD1-8E5C10F473C5}"/>
    <cellStyle name="Normal 35 18" xfId="52447" xr:uid="{1740FF28-6B76-4DBA-A909-FE7FABA6D195}"/>
    <cellStyle name="Normal 35 19" xfId="52695" xr:uid="{7C3E609F-D1FD-4159-8E8B-81DA59D2FA2D}"/>
    <cellStyle name="Normal 35 2" xfId="34164" xr:uid="{0FD2A429-B7A8-4FA6-9703-5D78427888C0}"/>
    <cellStyle name="Normal 35 2 2" xfId="52940" xr:uid="{272FC957-BDAF-45F5-B5B4-B7EB6449E6FF}"/>
    <cellStyle name="Normal 35 2 3" xfId="53429" xr:uid="{6FBFC027-AEE3-4174-8BB6-06AFD5ABDD06}"/>
    <cellStyle name="Normal 35 20" xfId="53187" xr:uid="{6E2212D4-EF09-4E6F-93EB-CA93BB16BB10}"/>
    <cellStyle name="Normal 35 21" xfId="34162" xr:uid="{BD50906A-644B-4500-94CB-3C517241FF5F}"/>
    <cellStyle name="Normal 35 3" xfId="34165" xr:uid="{B2732374-082A-43A4-9572-0B0840BB3513}"/>
    <cellStyle name="Normal 35 3 2" xfId="34166" xr:uid="{E671AA61-0CF9-45A0-A6DB-D483E6766647}"/>
    <cellStyle name="Normal 35 3 2 2" xfId="34167" xr:uid="{BE332C2B-4E56-4BD5-85F7-A3075D4406DD}"/>
    <cellStyle name="Normal 35 3 2 2 2" xfId="34168" xr:uid="{B4629AC3-47A5-474C-A991-41C57A9F4251}"/>
    <cellStyle name="Normal 35 3 2 2 2 2" xfId="34169" xr:uid="{7D8AF913-AF3A-4160-9452-A9D29013DF15}"/>
    <cellStyle name="Normal 35 3 2 2 3" xfId="34170" xr:uid="{538AE67D-0F37-403F-88FA-A1804A85BAF0}"/>
    <cellStyle name="Normal 35 3 2 3" xfId="34171" xr:uid="{BA66F947-EFEE-4B9F-83E2-FAA05CEA43FC}"/>
    <cellStyle name="Normal 35 3 2 3 2" xfId="34172" xr:uid="{A5627F8B-3FC5-4BA2-905F-2BD7D29CF50F}"/>
    <cellStyle name="Normal 35 3 2 3 2 2" xfId="34173" xr:uid="{36BE21FF-790E-49A6-93B4-C8B64A99D00D}"/>
    <cellStyle name="Normal 35 3 2 3 3" xfId="34174" xr:uid="{01733F21-FF24-4C22-9905-1634048BC3F9}"/>
    <cellStyle name="Normal 35 3 2 4" xfId="34175" xr:uid="{A668FC39-4436-4C27-95A9-1F413C6CB37C}"/>
    <cellStyle name="Normal 35 3 2 4 2" xfId="34176" xr:uid="{6C600D11-A998-4D8D-93D3-B32ED43E0D18}"/>
    <cellStyle name="Normal 35 3 2 5" xfId="34177" xr:uid="{FC98A900-573F-407D-ADAE-0ECB7D806104}"/>
    <cellStyle name="Normal 35 3 3" xfId="34178" xr:uid="{425AC08A-D4A4-4C63-A96F-0AFD0573062D}"/>
    <cellStyle name="Normal 35 3 3 2" xfId="34179" xr:uid="{0B03C61D-FEFD-4513-A1DB-97982C7E484E}"/>
    <cellStyle name="Normal 35 3 3 2 2" xfId="34180" xr:uid="{9375A944-84C2-45FE-9D63-91FFD2CEB02C}"/>
    <cellStyle name="Normal 35 3 3 2 2 2" xfId="34181" xr:uid="{8DEE3479-5BA1-477F-AE3F-CBF64888A956}"/>
    <cellStyle name="Normal 35 3 3 2 3" xfId="34182" xr:uid="{7479857E-1DA6-4622-B3DA-907385359061}"/>
    <cellStyle name="Normal 35 3 3 3" xfId="34183" xr:uid="{F49B18BD-05A4-4B25-9AB4-18680CAB881B}"/>
    <cellStyle name="Normal 35 3 3 3 2" xfId="34184" xr:uid="{D9663BAF-1C8F-486D-A7FB-58AAB59938F0}"/>
    <cellStyle name="Normal 35 3 3 3 2 2" xfId="34185" xr:uid="{24310B61-77C1-49E9-9FEC-87EA984FDD6A}"/>
    <cellStyle name="Normal 35 3 3 3 3" xfId="34186" xr:uid="{8021645F-5F4F-4102-BD56-63D67C4198E6}"/>
    <cellStyle name="Normal 35 3 3 4" xfId="34187" xr:uid="{14DEBF1F-C449-4FD5-889D-BDA161F297C3}"/>
    <cellStyle name="Normal 35 3 3 4 2" xfId="34188" xr:uid="{A6C1BA47-6B42-4E10-B455-9D8B295880F4}"/>
    <cellStyle name="Normal 35 3 3 5" xfId="34189" xr:uid="{8F5B27EA-3779-4B3E-8E10-9AAA07A7D5B4}"/>
    <cellStyle name="Normal 35 3 4" xfId="34190" xr:uid="{09C11653-6B26-41C6-BAD2-CC98D147DB6B}"/>
    <cellStyle name="Normal 35 3 4 2" xfId="34191" xr:uid="{30C64DC7-E9D1-4157-BC49-1FCB60E5FE74}"/>
    <cellStyle name="Normal 35 3 4 2 2" xfId="34192" xr:uid="{983DED5F-49DC-4C22-8165-55488D95DE57}"/>
    <cellStyle name="Normal 35 3 4 2 2 2" xfId="34193" xr:uid="{BF810573-7654-49FE-B28F-729B805EF042}"/>
    <cellStyle name="Normal 35 3 4 2 3" xfId="34194" xr:uid="{CC8D09FC-3219-46AC-9F77-7EE52518FCFE}"/>
    <cellStyle name="Normal 35 3 4 3" xfId="34195" xr:uid="{DE378E1F-2ED6-4438-9030-03BF1BCF22B2}"/>
    <cellStyle name="Normal 35 3 4 3 2" xfId="34196" xr:uid="{58A9A8EF-5F24-4782-9DCB-675B45985D16}"/>
    <cellStyle name="Normal 35 3 4 3 2 2" xfId="34197" xr:uid="{761C3EB7-670B-4919-B17A-E4F7619F8009}"/>
    <cellStyle name="Normal 35 3 4 3 3" xfId="34198" xr:uid="{45FA9B15-F339-4A65-8897-00FCB848F0D0}"/>
    <cellStyle name="Normal 35 3 4 4" xfId="34199" xr:uid="{5A10DB25-D402-4E88-A47B-7CDE07D29435}"/>
    <cellStyle name="Normal 35 3 4 4 2" xfId="34200" xr:uid="{24593F8C-630C-4670-AFD2-A6A0C07ED0E1}"/>
    <cellStyle name="Normal 35 3 4 5" xfId="34201" xr:uid="{35F2B99D-C19D-4C61-8B73-6C376984FF61}"/>
    <cellStyle name="Normal 35 3 5" xfId="34202" xr:uid="{4F7383E9-9CBF-469C-8FE5-EFEEFCCD9D81}"/>
    <cellStyle name="Normal 35 3 5 2" xfId="34203" xr:uid="{13D0F261-97E4-4B7B-A0CA-E240C0E6E5A7}"/>
    <cellStyle name="Normal 35 3 5 2 2" xfId="34204" xr:uid="{32F164F6-C634-474A-A0B4-A36A1F8E5F77}"/>
    <cellStyle name="Normal 35 3 5 3" xfId="34205" xr:uid="{E356F432-9C46-40B8-955F-6CE2E85A3735}"/>
    <cellStyle name="Normal 35 3 6" xfId="34206" xr:uid="{9CCB1CAF-54E0-4F56-8886-396B86AAE2E7}"/>
    <cellStyle name="Normal 35 3 6 2" xfId="34207" xr:uid="{1587DFFE-3E69-4D63-89F4-4E74FE7198B7}"/>
    <cellStyle name="Normal 35 3 6 2 2" xfId="34208" xr:uid="{7AF1FCCA-440C-486B-95D6-B8376F250D1D}"/>
    <cellStyle name="Normal 35 3 6 3" xfId="34209" xr:uid="{EB30E4D6-380A-446D-9F4E-90F7CB665FD7}"/>
    <cellStyle name="Normal 35 3 7" xfId="34210" xr:uid="{BAD6524E-16BB-48C1-A586-75C123573FDF}"/>
    <cellStyle name="Normal 35 3 7 2" xfId="34211" xr:uid="{F1AEF63A-B30A-4948-B8FE-5306A7A068A4}"/>
    <cellStyle name="Normal 35 3 8" xfId="34212" xr:uid="{BB57513E-E4D7-4FD1-9D0A-4EE11047FA1E}"/>
    <cellStyle name="Normal 35 3_15NS" xfId="34213" xr:uid="{430B7109-05A1-45EA-BE2A-D11017CE3D3D}"/>
    <cellStyle name="Normal 35 4" xfId="34214" xr:uid="{D123FDE8-304F-4C53-B896-E904C3F59F49}"/>
    <cellStyle name="Normal 35 4 2" xfId="34215" xr:uid="{F3937C34-594A-4829-B043-1B45C981CD9E}"/>
    <cellStyle name="Normal 35 4 2 2" xfId="34216" xr:uid="{447D009F-CF3C-4117-9C78-C6FB706DB22F}"/>
    <cellStyle name="Normal 35 4 2 2 2" xfId="34217" xr:uid="{73D24EFF-0A6E-42BB-B0A6-6844998C1187}"/>
    <cellStyle name="Normal 35 4 2 3" xfId="34218" xr:uid="{045C50E4-3001-4608-A7CF-D986BC45558C}"/>
    <cellStyle name="Normal 35 4 3" xfId="34219" xr:uid="{3D9023F3-9726-48FD-B75F-59B1B63869B5}"/>
    <cellStyle name="Normal 35 4 3 2" xfId="34220" xr:uid="{3356406D-EA1C-40FB-BAD8-5D3A05D217C0}"/>
    <cellStyle name="Normal 35 4 3 2 2" xfId="34221" xr:uid="{DCD5C843-0DF0-4298-A1C9-613BF9715225}"/>
    <cellStyle name="Normal 35 4 3 3" xfId="34222" xr:uid="{557666D7-D03E-4C12-9E41-B5B71658BE89}"/>
    <cellStyle name="Normal 35 4 4" xfId="34223" xr:uid="{A61B4035-BDBF-4DD7-9A1E-7AACBF1F2FA5}"/>
    <cellStyle name="Normal 35 4 4 2" xfId="34224" xr:uid="{E50201CD-4DDB-4FFD-8585-5699EDB5D3C3}"/>
    <cellStyle name="Normal 35 4 5" xfId="34225" xr:uid="{BECC275A-268F-4355-98FD-0A636256852A}"/>
    <cellStyle name="Normal 35 5" xfId="34226" xr:uid="{C36E7C38-7689-4752-AFDC-E0AE2824395D}"/>
    <cellStyle name="Normal 35 5 2" xfId="34227" xr:uid="{BB1C8775-3F85-4C36-9149-30D1D0FF9E14}"/>
    <cellStyle name="Normal 35 5 2 2" xfId="34228" xr:uid="{5866FFD0-106C-47C2-AD75-CB3D1453AEA2}"/>
    <cellStyle name="Normal 35 5 2 2 2" xfId="34229" xr:uid="{38FDB6C4-F87F-48AE-A0C4-B5F5C79EFDE5}"/>
    <cellStyle name="Normal 35 5 2 3" xfId="34230" xr:uid="{03729725-594F-4977-B4C8-1E7A34CB2DFF}"/>
    <cellStyle name="Normal 35 5 3" xfId="34231" xr:uid="{09FFCC72-6B70-4665-B73D-D5E8FE00972D}"/>
    <cellStyle name="Normal 35 5 3 2" xfId="34232" xr:uid="{9C9D755D-CB8D-4AF9-B0B2-C08929B14E13}"/>
    <cellStyle name="Normal 35 5 3 2 2" xfId="34233" xr:uid="{E9BFD715-D091-439B-B5E4-4DA7AA735563}"/>
    <cellStyle name="Normal 35 5 3 3" xfId="34234" xr:uid="{72B8FAFE-6A98-45BC-AF02-E45C2CDABC74}"/>
    <cellStyle name="Normal 35 5 4" xfId="34235" xr:uid="{5D6D6117-04F3-4225-A8D9-86E335F46DBF}"/>
    <cellStyle name="Normal 35 5 4 2" xfId="34236" xr:uid="{D1D76E9C-47D3-40B8-8497-864F57E853A8}"/>
    <cellStyle name="Normal 35 5 5" xfId="34237" xr:uid="{3132F972-86EA-4BE6-870A-9D57ECA379D2}"/>
    <cellStyle name="Normal 35 6" xfId="34238" xr:uid="{E238A104-F8D2-4E29-9053-40B6E73831DD}"/>
    <cellStyle name="Normal 35 6 2" xfId="34239" xr:uid="{5255D014-C310-4E20-A4C8-2FB87B337FAE}"/>
    <cellStyle name="Normal 35 6 2 2" xfId="34240" xr:uid="{0B70BB06-AA1C-4A23-B1DF-7FC9D5883DC0}"/>
    <cellStyle name="Normal 35 6 2 2 2" xfId="34241" xr:uid="{229DF679-8967-43AD-888E-135785CCAE78}"/>
    <cellStyle name="Normal 35 6 2 3" xfId="34242" xr:uid="{7400A4CD-5A06-4706-A7A0-D83969F98105}"/>
    <cellStyle name="Normal 35 6 3" xfId="34243" xr:uid="{EBBF0E32-2525-4E3D-8BAF-1513C4BD551B}"/>
    <cellStyle name="Normal 35 6 3 2" xfId="34244" xr:uid="{35A9D998-5BA3-4EAA-A4ED-91264F2F5DBB}"/>
    <cellStyle name="Normal 35 6 3 2 2" xfId="34245" xr:uid="{6D72CF2F-F474-49C8-BCA6-3E684B36D9F6}"/>
    <cellStyle name="Normal 35 6 3 3" xfId="34246" xr:uid="{6603D6C9-4D75-4D7E-89D7-36FC5072DFC9}"/>
    <cellStyle name="Normal 35 6 4" xfId="34247" xr:uid="{009A66A2-1283-4707-AC06-B73963AB0838}"/>
    <cellStyle name="Normal 35 6 4 2" xfId="34248" xr:uid="{65F4B1AD-4633-4932-AEC4-328C643A4B66}"/>
    <cellStyle name="Normal 35 6 5" xfId="34249" xr:uid="{ECEA93D9-DB55-4659-8687-940BCB458C9C}"/>
    <cellStyle name="Normal 35 7" xfId="34250" xr:uid="{D2CA6D88-4877-4ABE-A02C-F4394F844EA9}"/>
    <cellStyle name="Normal 35 7 2" xfId="34251" xr:uid="{F17CCF31-7387-4DC0-BEDD-6E3510B51CFC}"/>
    <cellStyle name="Normal 35 7 2 2" xfId="34252" xr:uid="{97AFEFEA-39F4-4547-A76B-5256CF83F022}"/>
    <cellStyle name="Normal 35 7 3" xfId="34253" xr:uid="{A2E7EF93-CFBD-4B8B-89F5-6EAFD18C21F3}"/>
    <cellStyle name="Normal 35 8" xfId="34254" xr:uid="{13DE6812-BE36-470C-82E8-687568508E57}"/>
    <cellStyle name="Normal 35 8 2" xfId="34255" xr:uid="{09602736-1BD9-4550-ACCA-8EF8E0E69FF8}"/>
    <cellStyle name="Normal 35 8 2 2" xfId="34256" xr:uid="{BDB58B34-93A3-4A7F-B54C-FE1293E40141}"/>
    <cellStyle name="Normal 35 8 3" xfId="34257" xr:uid="{F2BE3C39-1932-417E-9F6A-1C96F1CEB206}"/>
    <cellStyle name="Normal 35 9" xfId="34258" xr:uid="{EEC534EC-249C-4366-9598-DC270DD3B541}"/>
    <cellStyle name="Normal 35 9 2" xfId="34259" xr:uid="{844A366C-BC9F-4BA1-BD7A-54DF69459D99}"/>
    <cellStyle name="Normal 35_05DS" xfId="34260" xr:uid="{6AD8BE2B-B386-4A54-A2EE-50D3B5AA7D62}"/>
    <cellStyle name="Normal 350" xfId="34261" xr:uid="{C5F46B9A-4D68-4BAD-87B1-5FA185CA9B3B}"/>
    <cellStyle name="Normal 351" xfId="34262" xr:uid="{F950D72B-D150-4399-96C2-D9D01BA3664D}"/>
    <cellStyle name="Normal 352" xfId="34263" xr:uid="{24A47E0B-E213-4EF2-8660-D2085B8EBE28}"/>
    <cellStyle name="Normal 353" xfId="34264" xr:uid="{8EFE1155-FC32-49CE-8737-55B7EE5B106F}"/>
    <cellStyle name="Normal 354" xfId="34265" xr:uid="{12EC5670-C3A3-4865-B619-71986B76EB21}"/>
    <cellStyle name="Normal 355" xfId="34266" xr:uid="{813CAE8F-266F-471A-A486-DD6946679932}"/>
    <cellStyle name="Normal 356" xfId="34267" xr:uid="{1BA6516C-02BC-4364-85EF-38BFD194BBA9}"/>
    <cellStyle name="Normal 357" xfId="34268" xr:uid="{2DC5EADA-68F1-4BA8-895A-55CCD6C27436}"/>
    <cellStyle name="Normal 358" xfId="34269" xr:uid="{3F50D36B-0841-4EC2-89DA-82D6165C1445}"/>
    <cellStyle name="Normal 359" xfId="34270" xr:uid="{DB5E50CC-57D8-4286-8242-7DCA26BF2CE3}"/>
    <cellStyle name="Normal 36" xfId="1501" xr:uid="{3186EC16-3AC9-4F9C-9A92-8EFDCC6CCFA4}"/>
    <cellStyle name="Normal 36 10" xfId="34272" xr:uid="{D19E7F5A-03AD-49DC-836E-F49C4BC59055}"/>
    <cellStyle name="Normal 36 11" xfId="49810" xr:uid="{F5C0C04B-4B70-47AB-A016-FFBEA1EC358A}"/>
    <cellStyle name="Normal 36 12" xfId="50796" xr:uid="{8AFAA934-B5DD-4079-B73F-263F1E90967C}"/>
    <cellStyle name="Normal 36 13" xfId="51071" xr:uid="{CF09ECB4-54A8-4314-85CF-B3DB42494A8B}"/>
    <cellStyle name="Normal 36 14" xfId="51405" xr:uid="{6897ADDA-4B81-4DDF-BAE8-7314DB22ADED}"/>
    <cellStyle name="Normal 36 15" xfId="51684" xr:uid="{46EC7D90-8FE6-4F90-8919-B54676D0A428}"/>
    <cellStyle name="Normal 36 16" xfId="51940" xr:uid="{8A451D31-F50B-4C3C-9485-4077996098C8}"/>
    <cellStyle name="Normal 36 17" xfId="52193" xr:uid="{5241F73D-B5E5-42A5-B67A-B048E38E82D3}"/>
    <cellStyle name="Normal 36 18" xfId="52448" xr:uid="{8D887BE0-3C3D-4347-AF65-4C139CAC8A83}"/>
    <cellStyle name="Normal 36 19" xfId="52696" xr:uid="{75BF2AA9-B9CA-44A6-9C28-6DFC8870CD3E}"/>
    <cellStyle name="Normal 36 2" xfId="34273" xr:uid="{044A900E-FA38-4DC4-AB81-68C8206C88B4}"/>
    <cellStyle name="Normal 36 2 2" xfId="52941" xr:uid="{93347A1D-DBF1-455A-990C-DA3738B4C675}"/>
    <cellStyle name="Normal 36 2 3" xfId="53430" xr:uid="{DC6EB526-5735-4844-99F3-379FA76CFE16}"/>
    <cellStyle name="Normal 36 20" xfId="53188" xr:uid="{8465FADC-171E-466B-902D-DFBFE0941D8E}"/>
    <cellStyle name="Normal 36 21" xfId="34271" xr:uid="{B9853627-D3BA-4703-ABFE-3B4B9DEE4CCD}"/>
    <cellStyle name="Normal 36 3" xfId="34274" xr:uid="{0877D8DA-985E-4FE2-9C9C-9F86459FF907}"/>
    <cellStyle name="Normal 36 3 2" xfId="34275" xr:uid="{FAF92167-6C4B-440F-828F-69CFF4DFF707}"/>
    <cellStyle name="Normal 36 3 2 2" xfId="34276" xr:uid="{B1DCF364-0A69-4486-A03F-224DE0806D9E}"/>
    <cellStyle name="Normal 36 3 2 2 2" xfId="34277" xr:uid="{BA0F5DC0-CD48-48AE-8DE3-5DE36B7E5944}"/>
    <cellStyle name="Normal 36 3 2 2 2 2" xfId="34278" xr:uid="{27CB0D27-3432-464A-B98C-EBDD074A74CB}"/>
    <cellStyle name="Normal 36 3 2 2 3" xfId="34279" xr:uid="{96E5FBC7-FEDD-4FE3-8BE2-FDC4180DC5F0}"/>
    <cellStyle name="Normal 36 3 2 3" xfId="34280" xr:uid="{35F2614A-8BF8-40CF-86F3-694869A57BCE}"/>
    <cellStyle name="Normal 36 3 2 3 2" xfId="34281" xr:uid="{2851016D-A38E-4C1B-8643-398D3A2EBFF4}"/>
    <cellStyle name="Normal 36 3 2 3 2 2" xfId="34282" xr:uid="{CC4C1A7D-0D3A-4B28-AD6E-E509FB0E190A}"/>
    <cellStyle name="Normal 36 3 2 3 3" xfId="34283" xr:uid="{E3568F50-BAC2-4AD3-BDB9-2D158EB4090B}"/>
    <cellStyle name="Normal 36 3 2 4" xfId="34284" xr:uid="{5D3619DC-0E02-4252-B1EC-33A4BF33663B}"/>
    <cellStyle name="Normal 36 3 2 4 2" xfId="34285" xr:uid="{44EC0EDE-E606-485F-996D-3538E9C5054F}"/>
    <cellStyle name="Normal 36 3 2 5" xfId="34286" xr:uid="{3D869098-AF52-4E32-AAFA-3B233209F769}"/>
    <cellStyle name="Normal 36 3 3" xfId="34287" xr:uid="{5ADBBDF6-7975-4F82-87ED-4A37A84B317A}"/>
    <cellStyle name="Normal 36 3 3 2" xfId="34288" xr:uid="{07F943A4-6987-486B-B414-F88CDB70EF8F}"/>
    <cellStyle name="Normal 36 3 3 2 2" xfId="34289" xr:uid="{51D7E279-03D5-46D7-9F57-16AE391B440F}"/>
    <cellStyle name="Normal 36 3 3 2 2 2" xfId="34290" xr:uid="{97D2FB72-3442-4F9B-8C4C-B678AB697414}"/>
    <cellStyle name="Normal 36 3 3 2 3" xfId="34291" xr:uid="{FD834AFB-BB24-4D83-9BC5-626CC8AEF726}"/>
    <cellStyle name="Normal 36 3 3 3" xfId="34292" xr:uid="{3855D8D3-E801-438D-8624-194FAD73BFAF}"/>
    <cellStyle name="Normal 36 3 3 3 2" xfId="34293" xr:uid="{9F768F54-1C2F-44E7-AA7F-A73510F35F3E}"/>
    <cellStyle name="Normal 36 3 3 3 2 2" xfId="34294" xr:uid="{2AA6D5EB-EC1C-4C86-A611-9C5E087FF3AE}"/>
    <cellStyle name="Normal 36 3 3 3 3" xfId="34295" xr:uid="{CA841713-9066-4B4B-8829-76FB36C75951}"/>
    <cellStyle name="Normal 36 3 3 4" xfId="34296" xr:uid="{A713822B-D983-48B0-B6B3-7590B2E5156A}"/>
    <cellStyle name="Normal 36 3 3 4 2" xfId="34297" xr:uid="{4D13F5BD-5768-4685-94F5-D0A6219FA57D}"/>
    <cellStyle name="Normal 36 3 3 5" xfId="34298" xr:uid="{8E0CAEF1-50AD-4221-A549-345E759F11A3}"/>
    <cellStyle name="Normal 36 3 4" xfId="34299" xr:uid="{01C63D53-088F-4061-BAED-AF842E6084EB}"/>
    <cellStyle name="Normal 36 3 4 2" xfId="34300" xr:uid="{8ADD65B3-7B4F-452E-869D-6B903E6D987E}"/>
    <cellStyle name="Normal 36 3 4 2 2" xfId="34301" xr:uid="{D5FAD872-E560-44A1-8354-549C0C8CFDC4}"/>
    <cellStyle name="Normal 36 3 4 2 2 2" xfId="34302" xr:uid="{3D7A8767-1BEB-48CD-BCD9-DC8693C57507}"/>
    <cellStyle name="Normal 36 3 4 2 3" xfId="34303" xr:uid="{5FD44F1E-7642-4DFC-A8F9-44FC8E04C0D9}"/>
    <cellStyle name="Normal 36 3 4 3" xfId="34304" xr:uid="{5E6B1334-80A6-4A40-B0DA-52AE93917934}"/>
    <cellStyle name="Normal 36 3 4 3 2" xfId="34305" xr:uid="{1A72937F-683B-45A0-9F2D-73911EA63FEC}"/>
    <cellStyle name="Normal 36 3 4 3 2 2" xfId="34306" xr:uid="{3CDE488D-A977-4239-8DA7-D1B2F4D5111A}"/>
    <cellStyle name="Normal 36 3 4 3 3" xfId="34307" xr:uid="{88892390-5777-468D-BCB5-308CC1D9E35D}"/>
    <cellStyle name="Normal 36 3 4 4" xfId="34308" xr:uid="{3030C7A4-E591-4525-9851-BEA8E9185B98}"/>
    <cellStyle name="Normal 36 3 4 4 2" xfId="34309" xr:uid="{32E392FA-725E-4D6E-803B-008E282F539E}"/>
    <cellStyle name="Normal 36 3 4 5" xfId="34310" xr:uid="{21C4482E-C916-4C86-89FB-97E75DB55E63}"/>
    <cellStyle name="Normal 36 3 5" xfId="34311" xr:uid="{87190709-0584-4053-8BCF-543CC10497F3}"/>
    <cellStyle name="Normal 36 3 5 2" xfId="34312" xr:uid="{DE90D1BC-B71E-402C-A271-25F647EF6BB1}"/>
    <cellStyle name="Normal 36 3 5 2 2" xfId="34313" xr:uid="{20AE63A9-0810-4EAD-9286-22B275D8A8A2}"/>
    <cellStyle name="Normal 36 3 5 3" xfId="34314" xr:uid="{9E1192E0-852A-45CB-B73E-52FCDB2A1619}"/>
    <cellStyle name="Normal 36 3 6" xfId="34315" xr:uid="{3E27340E-6452-41C7-B2D4-1B4BA3528BCE}"/>
    <cellStyle name="Normal 36 3 6 2" xfId="34316" xr:uid="{D61A1B12-ED8D-44BA-82F5-32D0C77579DC}"/>
    <cellStyle name="Normal 36 3 6 2 2" xfId="34317" xr:uid="{D8056F84-E092-42CC-81FD-D5475947937A}"/>
    <cellStyle name="Normal 36 3 6 3" xfId="34318" xr:uid="{E90AFAB6-8DA3-4527-8E25-60DF7069D42F}"/>
    <cellStyle name="Normal 36 3 7" xfId="34319" xr:uid="{4FE35CB9-EFFF-4889-BB4C-C5487A2C80A1}"/>
    <cellStyle name="Normal 36 3 7 2" xfId="34320" xr:uid="{7CCC1059-83EF-43C0-8975-FDE6E5EAF57C}"/>
    <cellStyle name="Normal 36 3 8" xfId="34321" xr:uid="{58AA3C70-3017-44E6-86EB-67CE9DDD6E2D}"/>
    <cellStyle name="Normal 36 3_15NS" xfId="34322" xr:uid="{304F302C-470D-4708-9CED-1251A18A9DC6}"/>
    <cellStyle name="Normal 36 4" xfId="34323" xr:uid="{9EEEEFAD-CA62-4ED0-A27E-B1D13B5DAF66}"/>
    <cellStyle name="Normal 36 4 2" xfId="34324" xr:uid="{222B796B-C427-4C85-8C26-F163B658E2AF}"/>
    <cellStyle name="Normal 36 4 2 2" xfId="34325" xr:uid="{713A484B-76A0-4762-9DB6-68012847802B}"/>
    <cellStyle name="Normal 36 4 2 2 2" xfId="34326" xr:uid="{BDA66222-E15E-4461-B80F-95435D8EB7E9}"/>
    <cellStyle name="Normal 36 4 2 3" xfId="34327" xr:uid="{F934FA9F-C9A9-4744-8143-FB5D66834C90}"/>
    <cellStyle name="Normal 36 4 3" xfId="34328" xr:uid="{F3F774A8-BF46-4503-9B7E-ED677A9EAED2}"/>
    <cellStyle name="Normal 36 4 3 2" xfId="34329" xr:uid="{10C55E29-D83F-4F38-AA2D-355080A51815}"/>
    <cellStyle name="Normal 36 4 3 2 2" xfId="34330" xr:uid="{8A02AA46-FCD9-4B47-9060-F7C954A8F830}"/>
    <cellStyle name="Normal 36 4 3 3" xfId="34331" xr:uid="{4C275C3F-6A84-4105-B0AD-2B81BA08B48C}"/>
    <cellStyle name="Normal 36 4 4" xfId="34332" xr:uid="{6357D571-0036-428A-A6FF-4622EEFF528D}"/>
    <cellStyle name="Normal 36 4 4 2" xfId="34333" xr:uid="{A37E6AF5-D01A-4113-AA26-420733FA9236}"/>
    <cellStyle name="Normal 36 4 5" xfId="34334" xr:uid="{5190E17B-F66A-44F5-8723-907A60D5365C}"/>
    <cellStyle name="Normal 36 5" xfId="34335" xr:uid="{2118769A-92AA-49D3-AB74-48CF2AD67F42}"/>
    <cellStyle name="Normal 36 5 2" xfId="34336" xr:uid="{FA36DE5F-D22B-4D70-9CDF-7D483C9B743F}"/>
    <cellStyle name="Normal 36 5 2 2" xfId="34337" xr:uid="{EC19A045-2AC1-4CF0-AEFA-FF28D353DBDE}"/>
    <cellStyle name="Normal 36 5 2 2 2" xfId="34338" xr:uid="{DAAFEBAA-2BBC-4994-B6FC-F35A129C58E8}"/>
    <cellStyle name="Normal 36 5 2 3" xfId="34339" xr:uid="{AF2C6E5B-4A93-4C2B-A266-C5873B8356A9}"/>
    <cellStyle name="Normal 36 5 3" xfId="34340" xr:uid="{09F78D23-F20D-4CE8-BB8E-46E6984D4C63}"/>
    <cellStyle name="Normal 36 5 3 2" xfId="34341" xr:uid="{F9A46F5E-502B-4CA1-99ED-E4AF7D61EC7C}"/>
    <cellStyle name="Normal 36 5 3 2 2" xfId="34342" xr:uid="{1E88C370-D13D-42B4-88FE-7676FBB909C0}"/>
    <cellStyle name="Normal 36 5 3 3" xfId="34343" xr:uid="{D241E438-D6F0-4805-BFC2-977E9349C38C}"/>
    <cellStyle name="Normal 36 5 4" xfId="34344" xr:uid="{B1FAC983-C012-4970-AC4D-1252164FDF22}"/>
    <cellStyle name="Normal 36 5 4 2" xfId="34345" xr:uid="{42F82451-0202-4A5A-81AD-76C0CA86B307}"/>
    <cellStyle name="Normal 36 5 5" xfId="34346" xr:uid="{C7C56CC6-10A0-4F2D-92C8-DA001F1B0B6D}"/>
    <cellStyle name="Normal 36 6" xfId="34347" xr:uid="{1DDAB087-F3B7-4C56-A4B3-144C5F6A89C5}"/>
    <cellStyle name="Normal 36 6 2" xfId="34348" xr:uid="{90C9EA42-85DB-42D6-AA10-14A811745E64}"/>
    <cellStyle name="Normal 36 6 2 2" xfId="34349" xr:uid="{30585856-565B-4A61-85DA-3772BB99267C}"/>
    <cellStyle name="Normal 36 6 2 2 2" xfId="34350" xr:uid="{EC2CAEF8-7EE2-4731-BE1B-0F753F9ED1B9}"/>
    <cellStyle name="Normal 36 6 2 3" xfId="34351" xr:uid="{3361A63D-1196-43E1-93F5-8E556E3C6384}"/>
    <cellStyle name="Normal 36 6 3" xfId="34352" xr:uid="{6431C3B7-CA6D-4D4A-AEA7-81D1B70092C5}"/>
    <cellStyle name="Normal 36 6 3 2" xfId="34353" xr:uid="{AFF6DB91-03E6-47C3-BAA6-DC50A3D7F017}"/>
    <cellStyle name="Normal 36 6 3 2 2" xfId="34354" xr:uid="{D12B798E-B80D-43B4-A34E-ECE435D4E484}"/>
    <cellStyle name="Normal 36 6 3 3" xfId="34355" xr:uid="{517A185B-167B-479E-8517-4EBC2FE2630F}"/>
    <cellStyle name="Normal 36 6 4" xfId="34356" xr:uid="{25974EFF-FC76-49DC-9B46-24641857F5E3}"/>
    <cellStyle name="Normal 36 6 4 2" xfId="34357" xr:uid="{5BB02DCD-93A3-4B5F-A30B-8D77B7FCFD91}"/>
    <cellStyle name="Normal 36 6 5" xfId="34358" xr:uid="{75B37DCA-0F36-4B44-9EA9-44EEC0A198E6}"/>
    <cellStyle name="Normal 36 7" xfId="34359" xr:uid="{ED031D33-4AD7-4872-B43A-AC653603B236}"/>
    <cellStyle name="Normal 36 7 2" xfId="34360" xr:uid="{E9216F3B-7667-4051-8C58-EB7807736672}"/>
    <cellStyle name="Normal 36 7 2 2" xfId="34361" xr:uid="{FD2DD345-4B92-4E94-877E-DFA2909F1C70}"/>
    <cellStyle name="Normal 36 7 3" xfId="34362" xr:uid="{C2010BC6-2597-492B-A47A-FC2B043CDE63}"/>
    <cellStyle name="Normal 36 8" xfId="34363" xr:uid="{C8F04DD5-0C65-46C1-942C-FAE13473A5CC}"/>
    <cellStyle name="Normal 36 8 2" xfId="34364" xr:uid="{ABD8584E-D6D5-4C75-961E-93B2E97764D2}"/>
    <cellStyle name="Normal 36 8 2 2" xfId="34365" xr:uid="{1B8C0BB2-578A-430B-A0FE-8CB61D1DD75B}"/>
    <cellStyle name="Normal 36 8 3" xfId="34366" xr:uid="{92E9E166-A3E6-42F2-B368-0E2A65EF5750}"/>
    <cellStyle name="Normal 36 9" xfId="34367" xr:uid="{62611A7F-297C-49D8-9983-8F1DE9F42C9C}"/>
    <cellStyle name="Normal 36 9 2" xfId="34368" xr:uid="{D385E785-C57E-45D2-9A1A-B8297378D5C6}"/>
    <cellStyle name="Normal 36_05DS" xfId="34369" xr:uid="{67876387-BBC7-4981-9FAF-7BCD978FE03D}"/>
    <cellStyle name="Normal 360" xfId="34370" xr:uid="{E5DFAFED-11BD-465B-A1E8-E651FB7C9071}"/>
    <cellStyle name="Normal 361" xfId="34371" xr:uid="{AF89B68A-21CC-4E8D-8EF0-73313BEB61BB}"/>
    <cellStyle name="Normal 362" xfId="45195" xr:uid="{807B34A5-7E8C-42EB-A86B-CC7AB0BA86BE}"/>
    <cellStyle name="Normal 363" xfId="50388" xr:uid="{4F458C35-73A5-4526-B144-762E4D1E67F0}"/>
    <cellStyle name="Normal 364" xfId="50955" xr:uid="{7C6F966B-BC18-4C0C-BDCF-9845B55E0472}"/>
    <cellStyle name="Normal 365" xfId="51287" xr:uid="{6A0FA92B-E161-4EE8-8E47-15385CEB6322}"/>
    <cellStyle name="Normal 366" xfId="51566" xr:uid="{01D03BBA-B3AC-4144-B408-A56F09D2E025}"/>
    <cellStyle name="Normal 367" xfId="51842" xr:uid="{DA1753DA-0E6B-4D59-A79C-69EBDD5BDBA3}"/>
    <cellStyle name="Normal 368" xfId="52090" xr:uid="{B4A6145D-FACC-4A89-9273-DD29381B973A}"/>
    <cellStyle name="Normal 369" xfId="52341" xr:uid="{31432734-F2A2-40DE-9E14-0632C7E9FD6A}"/>
    <cellStyle name="Normal 37" xfId="1502" xr:uid="{753665C1-58CC-4C44-8141-C9A25EDE5327}"/>
    <cellStyle name="Normal 37 10" xfId="34373" xr:uid="{561078B5-4C3B-48A6-A04E-AA4AEA513B8C}"/>
    <cellStyle name="Normal 37 11" xfId="34372" xr:uid="{DC5CF9D3-5E00-4FEF-866C-754F28CA7E9D}"/>
    <cellStyle name="Normal 37 2" xfId="34374" xr:uid="{D2753E74-BBAA-431D-BA11-68EB5F3801F1}"/>
    <cellStyle name="Normal 37 3" xfId="34375" xr:uid="{ED99F684-DFA7-4D90-802D-CBB96B70DF33}"/>
    <cellStyle name="Normal 37 3 2" xfId="34376" xr:uid="{DD80F096-1BD9-42B0-B9A7-6E5308465FC4}"/>
    <cellStyle name="Normal 37 3 2 2" xfId="34377" xr:uid="{3E155D8D-367A-4134-8891-BF89513F69CB}"/>
    <cellStyle name="Normal 37 3 2 2 2" xfId="34378" xr:uid="{D685327B-6B93-4521-9E3D-094211CAE122}"/>
    <cellStyle name="Normal 37 3 2 2 2 2" xfId="34379" xr:uid="{4BF7E7AF-E064-41D7-B7D7-AD7E59D82F2C}"/>
    <cellStyle name="Normal 37 3 2 2 3" xfId="34380" xr:uid="{B6F971EB-A272-4FE8-B74C-30446F7B3BA1}"/>
    <cellStyle name="Normal 37 3 2 3" xfId="34381" xr:uid="{28180013-EEF8-4265-B870-468815964ED8}"/>
    <cellStyle name="Normal 37 3 2 3 2" xfId="34382" xr:uid="{FB190565-EDD4-4D33-AD29-4054D80D773A}"/>
    <cellStyle name="Normal 37 3 2 3 2 2" xfId="34383" xr:uid="{F17B3DA8-D5FE-4204-AFE3-D6D29BD2B477}"/>
    <cellStyle name="Normal 37 3 2 3 3" xfId="34384" xr:uid="{F8D1C107-A45D-4CAE-A272-90572E025527}"/>
    <cellStyle name="Normal 37 3 2 4" xfId="34385" xr:uid="{95CBD0ED-3763-4D72-9D0C-806D62E908A3}"/>
    <cellStyle name="Normal 37 3 2 4 2" xfId="34386" xr:uid="{5119F0CF-357B-4A9E-A7B0-849A334345AD}"/>
    <cellStyle name="Normal 37 3 2 5" xfId="34387" xr:uid="{977C57AA-14BF-437D-95E9-37DC395294E2}"/>
    <cellStyle name="Normal 37 3 3" xfId="34388" xr:uid="{E447A5C4-4E9D-4EB3-9E72-FF41CE9C405E}"/>
    <cellStyle name="Normal 37 3 3 2" xfId="34389" xr:uid="{C03574D9-E20C-4178-B725-852170A1C8DD}"/>
    <cellStyle name="Normal 37 3 3 2 2" xfId="34390" xr:uid="{ED2EA44B-8677-4820-8929-FEA8CFD12B5B}"/>
    <cellStyle name="Normal 37 3 3 2 2 2" xfId="34391" xr:uid="{4ADA1088-26C1-4076-B239-DF640F4FBD1D}"/>
    <cellStyle name="Normal 37 3 3 2 3" xfId="34392" xr:uid="{F7A2C6D6-D97C-49F9-8D29-7BC75C54D910}"/>
    <cellStyle name="Normal 37 3 3 3" xfId="34393" xr:uid="{D8959B8E-97FD-4DE6-8DF0-160D34DC2A7F}"/>
    <cellStyle name="Normal 37 3 3 3 2" xfId="34394" xr:uid="{41CFDF94-D5AB-4F34-999E-4375CB09F291}"/>
    <cellStyle name="Normal 37 3 3 3 2 2" xfId="34395" xr:uid="{08E1E1D5-D6F1-44E1-928F-80971256A146}"/>
    <cellStyle name="Normal 37 3 3 3 3" xfId="34396" xr:uid="{FAE739AA-B328-4A05-924F-D1F946A43087}"/>
    <cellStyle name="Normal 37 3 3 4" xfId="34397" xr:uid="{72E35524-A0DF-4DE7-9CBA-304B6D6DCB9E}"/>
    <cellStyle name="Normal 37 3 3 4 2" xfId="34398" xr:uid="{E0190CA0-E889-4C8A-B835-AE23113F6DDE}"/>
    <cellStyle name="Normal 37 3 3 5" xfId="34399" xr:uid="{E382D783-E308-416A-90A8-C5E8C0BCD8B1}"/>
    <cellStyle name="Normal 37 3 4" xfId="34400" xr:uid="{43C85228-7EA0-4A16-A275-1DC5359B9CB2}"/>
    <cellStyle name="Normal 37 3 4 2" xfId="34401" xr:uid="{9ACE3660-DF28-42F1-A50E-91CC1A243EBC}"/>
    <cellStyle name="Normal 37 3 4 2 2" xfId="34402" xr:uid="{8250ACDC-4900-4F75-B187-80AA102764EA}"/>
    <cellStyle name="Normal 37 3 4 2 2 2" xfId="34403" xr:uid="{9CA2045A-878A-4796-8006-B4E6791D5D3C}"/>
    <cellStyle name="Normal 37 3 4 2 3" xfId="34404" xr:uid="{B98CF661-2E84-4761-8087-EDC129CFABA6}"/>
    <cellStyle name="Normal 37 3 4 3" xfId="34405" xr:uid="{41188FCB-78E9-46F3-9B19-495F3E243559}"/>
    <cellStyle name="Normal 37 3 4 3 2" xfId="34406" xr:uid="{7F673D6D-5F79-4BFE-9CB4-00DA9FF4D47A}"/>
    <cellStyle name="Normal 37 3 4 3 2 2" xfId="34407" xr:uid="{9348CED2-C4AC-41F6-8AAA-7FE133482985}"/>
    <cellStyle name="Normal 37 3 4 3 3" xfId="34408" xr:uid="{760C761C-9F50-4328-B503-FF8038003F1F}"/>
    <cellStyle name="Normal 37 3 4 4" xfId="34409" xr:uid="{5036781D-AA4F-4CE2-A6E7-E4A56DB0E0A5}"/>
    <cellStyle name="Normal 37 3 4 4 2" xfId="34410" xr:uid="{6A3D4241-4A57-4DBE-B3D5-5837DDCB17AE}"/>
    <cellStyle name="Normal 37 3 4 5" xfId="34411" xr:uid="{1E256E2B-E301-4A9C-8158-E8F7D67F4F08}"/>
    <cellStyle name="Normal 37 3 5" xfId="34412" xr:uid="{01938F42-42EE-4CCC-9059-728E035DA714}"/>
    <cellStyle name="Normal 37 3 5 2" xfId="34413" xr:uid="{F5F04B70-2969-4B0D-820C-DCC5AA352EEB}"/>
    <cellStyle name="Normal 37 3 5 2 2" xfId="34414" xr:uid="{F2B25C79-049E-41CE-A18B-234844224CD5}"/>
    <cellStyle name="Normal 37 3 5 3" xfId="34415" xr:uid="{1ED68135-D211-4F03-964E-A96E13BF4BD8}"/>
    <cellStyle name="Normal 37 3 6" xfId="34416" xr:uid="{2FA2D2BA-C483-4812-8434-183565B8F2F1}"/>
    <cellStyle name="Normal 37 3 6 2" xfId="34417" xr:uid="{BD3625C4-8903-49E6-AEF3-09120B9A8FC8}"/>
    <cellStyle name="Normal 37 3 6 2 2" xfId="34418" xr:uid="{F3541077-A90C-4C06-902D-CF911E49C84E}"/>
    <cellStyle name="Normal 37 3 6 3" xfId="34419" xr:uid="{5CE2D8D0-95DC-4D10-BA14-04BBD218B094}"/>
    <cellStyle name="Normal 37 3 7" xfId="34420" xr:uid="{A1039F1A-C0A8-4956-84D0-E4D58CDE3AF4}"/>
    <cellStyle name="Normal 37 3 7 2" xfId="34421" xr:uid="{3A29DECE-8F0D-4E33-9150-53DB65545BF3}"/>
    <cellStyle name="Normal 37 3 8" xfId="34422" xr:uid="{0EED292D-EFAA-4D7B-AE37-AB7B25E6111E}"/>
    <cellStyle name="Normal 37 3_15NS" xfId="34423" xr:uid="{D45F8876-49A1-4188-AFFC-B8803B6769B9}"/>
    <cellStyle name="Normal 37 4" xfId="34424" xr:uid="{8CBD7662-4DA5-46C9-A695-EFC208E50B61}"/>
    <cellStyle name="Normal 37 4 2" xfId="34425" xr:uid="{4DC57D4C-616A-4A11-B33E-A3A90052D9D1}"/>
    <cellStyle name="Normal 37 4 2 2" xfId="34426" xr:uid="{0B88ED07-8179-4AC3-B743-09B251BF19A1}"/>
    <cellStyle name="Normal 37 4 2 2 2" xfId="34427" xr:uid="{CAD3BADD-CCEC-4C7D-B25C-770EEE941F94}"/>
    <cellStyle name="Normal 37 4 2 3" xfId="34428" xr:uid="{37EFC97D-F3C3-4E41-A3BD-5A6F7F442B35}"/>
    <cellStyle name="Normal 37 4 3" xfId="34429" xr:uid="{AFC656BA-5900-4845-94A5-91E3EB83E106}"/>
    <cellStyle name="Normal 37 4 3 2" xfId="34430" xr:uid="{D18CF81E-F0FC-4CB9-94A7-8F5A3CEC595E}"/>
    <cellStyle name="Normal 37 4 3 2 2" xfId="34431" xr:uid="{5A47A23E-B2BC-46E7-A27C-6830634EC32D}"/>
    <cellStyle name="Normal 37 4 3 3" xfId="34432" xr:uid="{E3CA5B81-A961-478C-8F4A-B766D1989C66}"/>
    <cellStyle name="Normal 37 4 4" xfId="34433" xr:uid="{C5B59202-D4F3-4AA6-865A-D6EB6D74430C}"/>
    <cellStyle name="Normal 37 4 4 2" xfId="34434" xr:uid="{7F487E7D-2E87-41B5-AE80-06AF34F7CB25}"/>
    <cellStyle name="Normal 37 4 5" xfId="34435" xr:uid="{B530DBA4-0EC1-4721-8845-B5A03434CB4A}"/>
    <cellStyle name="Normal 37 5" xfId="34436" xr:uid="{1D7A0A1E-0870-45B1-AF4C-50E116D1C4E4}"/>
    <cellStyle name="Normal 37 5 2" xfId="34437" xr:uid="{CCA623E5-9BA4-49B7-A6A8-0446CEB2AA27}"/>
    <cellStyle name="Normal 37 5 2 2" xfId="34438" xr:uid="{8C679BF2-4205-4CB1-B428-95E021426A6B}"/>
    <cellStyle name="Normal 37 5 2 2 2" xfId="34439" xr:uid="{E2F66C4B-C47B-46EE-98FB-04CC3A2DB531}"/>
    <cellStyle name="Normal 37 5 2 3" xfId="34440" xr:uid="{5C4C5FB5-D74F-4EEA-8982-08CBBF76533C}"/>
    <cellStyle name="Normal 37 5 3" xfId="34441" xr:uid="{3564C814-7B04-46F0-B291-609B53F6DF63}"/>
    <cellStyle name="Normal 37 5 3 2" xfId="34442" xr:uid="{7616C36D-9C01-414A-B796-23C66EE1199B}"/>
    <cellStyle name="Normal 37 5 3 2 2" xfId="34443" xr:uid="{1A2D901E-53F7-40FD-99A6-99A0D01FA05C}"/>
    <cellStyle name="Normal 37 5 3 3" xfId="34444" xr:uid="{8000D4A3-6283-4A71-8BD2-679B269CE9B5}"/>
    <cellStyle name="Normal 37 5 4" xfId="34445" xr:uid="{CF2C81B4-6870-44A3-B4E7-22B91C703D3A}"/>
    <cellStyle name="Normal 37 5 4 2" xfId="34446" xr:uid="{F689C6A4-24B1-4A10-8F6C-4DCB96BAABC0}"/>
    <cellStyle name="Normal 37 5 5" xfId="34447" xr:uid="{B11166C5-C102-48D9-971A-DBDB252097C7}"/>
    <cellStyle name="Normal 37 6" xfId="34448" xr:uid="{9884AF7E-0028-4CF1-8804-CF6223D7C30B}"/>
    <cellStyle name="Normal 37 6 2" xfId="34449" xr:uid="{E72D0679-7BCF-42CE-BE5C-C06B1AA8B49B}"/>
    <cellStyle name="Normal 37 6 2 2" xfId="34450" xr:uid="{1463C03F-B545-405E-B7DE-F83D94FB1C0B}"/>
    <cellStyle name="Normal 37 6 2 2 2" xfId="34451" xr:uid="{085AE067-B370-4681-AE0A-D383B21D2835}"/>
    <cellStyle name="Normal 37 6 2 3" xfId="34452" xr:uid="{6000E643-77A0-4E60-8150-30D267839FBB}"/>
    <cellStyle name="Normal 37 6 3" xfId="34453" xr:uid="{8908DA25-B904-493A-9B3F-04E45B971028}"/>
    <cellStyle name="Normal 37 6 3 2" xfId="34454" xr:uid="{AAA32710-DD6E-4AF3-8A46-728FA1C0A286}"/>
    <cellStyle name="Normal 37 6 3 2 2" xfId="34455" xr:uid="{927604D5-2363-4110-831D-ACB76AA80FCE}"/>
    <cellStyle name="Normal 37 6 3 3" xfId="34456" xr:uid="{552880EB-CE5E-4CEB-B4A3-3507B284D1E1}"/>
    <cellStyle name="Normal 37 6 4" xfId="34457" xr:uid="{51485FE5-AE41-4251-BCF5-05C9E5E73E76}"/>
    <cellStyle name="Normal 37 6 4 2" xfId="34458" xr:uid="{6242623E-7241-4FD0-B82D-8D6DF9885303}"/>
    <cellStyle name="Normal 37 6 5" xfId="34459" xr:uid="{82AFE1CD-4CE2-47CD-96BE-45EA185CD8FC}"/>
    <cellStyle name="Normal 37 7" xfId="34460" xr:uid="{F6E4901B-7E49-4183-927B-B0CDB842CE01}"/>
    <cellStyle name="Normal 37 7 2" xfId="34461" xr:uid="{B194C3A8-C4B9-4E2E-B0A3-92D2CB00E1A0}"/>
    <cellStyle name="Normal 37 7 2 2" xfId="34462" xr:uid="{88D56CA1-A489-415F-8FDE-5EDE68626542}"/>
    <cellStyle name="Normal 37 7 3" xfId="34463" xr:uid="{6161BB69-A893-455D-82F8-4E19E524E53B}"/>
    <cellStyle name="Normal 37 8" xfId="34464" xr:uid="{D032DCE9-C2A6-4719-A947-A9CF803F2771}"/>
    <cellStyle name="Normal 37 8 2" xfId="34465" xr:uid="{13A10ECE-75DE-4E38-971D-212307521806}"/>
    <cellStyle name="Normal 37 8 2 2" xfId="34466" xr:uid="{AE9A67D0-1F52-4005-AE16-34B8A965510E}"/>
    <cellStyle name="Normal 37 8 3" xfId="34467" xr:uid="{74BD1405-83F3-435B-AC81-0A2AE7157824}"/>
    <cellStyle name="Normal 37 9" xfId="34468" xr:uid="{48B98F31-76FB-457E-AB96-D9F000A1A217}"/>
    <cellStyle name="Normal 37 9 2" xfId="34469" xr:uid="{FF955D26-B5C8-4B90-AD57-160ADB4CDC48}"/>
    <cellStyle name="Normal 37_05DS" xfId="34470" xr:uid="{184BB0F9-FE75-4252-B1F8-86FE9CE6E4E4}"/>
    <cellStyle name="Normal 370" xfId="52350" xr:uid="{79793790-8B32-4357-8F97-85618CAB9A0B}"/>
    <cellStyle name="Normal 371" xfId="52598" xr:uid="{C9B3E185-745A-4C2F-A8EF-4FA0FC01ECBF}"/>
    <cellStyle name="Normal 372" xfId="53090" xr:uid="{3287B10D-2814-4B81-B1A3-B30B0EEBB519}"/>
    <cellStyle name="Normal 373" xfId="56584" xr:uid="{0F0FFB52-4058-41A7-B8CF-77946FE28B99}"/>
    <cellStyle name="Normal 38" xfId="1503" xr:uid="{30786A25-F60E-47E8-AC15-C0534446C063}"/>
    <cellStyle name="Normal 38 10" xfId="34472" xr:uid="{46A560C3-9788-4B5D-8B66-64081A5C403C}"/>
    <cellStyle name="Normal 38 11" xfId="49811" xr:uid="{0C1A4A9A-0810-429B-9674-EDD01E3FE04A}"/>
    <cellStyle name="Normal 38 12" xfId="50797" xr:uid="{C5C90AEA-89FA-43D8-834D-41ECFF6D1D50}"/>
    <cellStyle name="Normal 38 13" xfId="51072" xr:uid="{178CA895-05ED-488C-9DA6-A29A198496CD}"/>
    <cellStyle name="Normal 38 14" xfId="51406" xr:uid="{2816CC50-246F-483D-AA53-889E4B3B112A}"/>
    <cellStyle name="Normal 38 15" xfId="51685" xr:uid="{336FFF3A-1CF9-4F4E-A238-D60BF5AE32DC}"/>
    <cellStyle name="Normal 38 16" xfId="51941" xr:uid="{8437EE6E-3995-41FF-B8D3-013B44A41F55}"/>
    <cellStyle name="Normal 38 17" xfId="52194" xr:uid="{400CD44B-E8B1-4C13-B0B7-2E24986AB013}"/>
    <cellStyle name="Normal 38 18" xfId="52449" xr:uid="{EAD83FBE-B1AE-4A99-A374-BE7F5B519600}"/>
    <cellStyle name="Normal 38 19" xfId="52697" xr:uid="{082CF602-1F52-408C-8345-763234B30B99}"/>
    <cellStyle name="Normal 38 2" xfId="34473" xr:uid="{448A9B6C-854B-4B63-8F8C-988EAB186266}"/>
    <cellStyle name="Normal 38 2 2" xfId="52942" xr:uid="{B8F0F250-295C-4201-B0A4-B101AC46FEE3}"/>
    <cellStyle name="Normal 38 2 2 2" xfId="1781" xr:uid="{AE844A64-BD9D-4D4F-B4F4-4FE1ADF9D979}"/>
    <cellStyle name="Normal 38 2 2 2 2" xfId="1943" xr:uid="{5F4638AB-920D-4F5B-BD1D-3A348CB7F722}"/>
    <cellStyle name="Normal 38 2 3" xfId="53431" xr:uid="{21356F56-F7E8-4F3B-A17E-BEC5183E0CC0}"/>
    <cellStyle name="Normal 38 20" xfId="53189" xr:uid="{746C0017-54B4-47F6-9353-FE73A26D4EF6}"/>
    <cellStyle name="Normal 38 21" xfId="34471" xr:uid="{11FF971C-17DB-474F-88AE-11244A49E536}"/>
    <cellStyle name="Normal 38 3" xfId="34474" xr:uid="{61C50C8B-A70A-4B88-9F32-4C0E997016AF}"/>
    <cellStyle name="Normal 38 3 2" xfId="34475" xr:uid="{2454C274-AADE-4776-B797-9C4CD9905642}"/>
    <cellStyle name="Normal 38 3 2 2" xfId="34476" xr:uid="{9B242560-1EA2-4AE9-A556-BC4590BF3CC8}"/>
    <cellStyle name="Normal 38 3 2 2 2" xfId="34477" xr:uid="{C4D9B28B-E6C7-47D7-9C4E-9F24DC48B5A2}"/>
    <cellStyle name="Normal 38 3 2 2 2 2" xfId="34478" xr:uid="{74235229-D96F-4D55-9275-363B03C3E163}"/>
    <cellStyle name="Normal 38 3 2 2 3" xfId="34479" xr:uid="{BB8D887E-A45E-4B35-8DF3-7FE2AA1258A5}"/>
    <cellStyle name="Normal 38 3 2 3" xfId="34480" xr:uid="{EE291AB6-F8A0-4B11-8F7E-4A4697529FF8}"/>
    <cellStyle name="Normal 38 3 2 3 2" xfId="34481" xr:uid="{133185C0-BC12-48D7-B92D-9E84002EB5A9}"/>
    <cellStyle name="Normal 38 3 2 3 2 2" xfId="34482" xr:uid="{A9D3EE64-42AB-45EB-B472-4D6CA5ADEB8B}"/>
    <cellStyle name="Normal 38 3 2 3 3" xfId="34483" xr:uid="{88879777-75EF-42E3-A531-36B03BD588C8}"/>
    <cellStyle name="Normal 38 3 2 4" xfId="34484" xr:uid="{130216FA-1E70-4E2C-807A-19109BF8E0EC}"/>
    <cellStyle name="Normal 38 3 2 4 2" xfId="34485" xr:uid="{7578C129-2C21-4704-88F1-33FDB0C429E2}"/>
    <cellStyle name="Normal 38 3 2 5" xfId="34486" xr:uid="{6B180E8B-871F-4F6F-AE99-FDABB81BB382}"/>
    <cellStyle name="Normal 38 3 3" xfId="34487" xr:uid="{B777ECA6-FCEC-4733-911F-77C83F39A042}"/>
    <cellStyle name="Normal 38 3 3 2" xfId="34488" xr:uid="{EB9A8A36-B933-4919-A78A-A67286E3580F}"/>
    <cellStyle name="Normal 38 3 3 2 2" xfId="34489" xr:uid="{6E931785-DCA7-4076-AB41-1F8B91CCE553}"/>
    <cellStyle name="Normal 38 3 3 2 2 2" xfId="34490" xr:uid="{C35361E0-A91A-430A-BAD0-19AE319A2B9D}"/>
    <cellStyle name="Normal 38 3 3 2 3" xfId="34491" xr:uid="{D69533FA-2F51-44C5-8FA9-7186394C139E}"/>
    <cellStyle name="Normal 38 3 3 3" xfId="34492" xr:uid="{C44186BB-E07F-4C3E-971A-7DCCFC7144F2}"/>
    <cellStyle name="Normal 38 3 3 3 2" xfId="34493" xr:uid="{7BE643CC-40FE-4843-AE75-DA53D4B8C010}"/>
    <cellStyle name="Normal 38 3 3 3 2 2" xfId="34494" xr:uid="{4D2CE7B2-191A-49D9-83B9-2BC46FFA97AB}"/>
    <cellStyle name="Normal 38 3 3 3 3" xfId="34495" xr:uid="{DA86D276-8D31-4A79-A445-3DF6DB2F1DD8}"/>
    <cellStyle name="Normal 38 3 3 4" xfId="34496" xr:uid="{2F72961D-AA68-4F4C-84D1-6FAB59576F1A}"/>
    <cellStyle name="Normal 38 3 3 4 2" xfId="34497" xr:uid="{708D3E55-2EE8-434D-87AF-606ECD35D554}"/>
    <cellStyle name="Normal 38 3 3 5" xfId="34498" xr:uid="{D281F327-9EDC-49D7-9B72-1414B51459AC}"/>
    <cellStyle name="Normal 38 3 4" xfId="34499" xr:uid="{6FF1AAF2-978B-4988-98EF-5882E96BEA30}"/>
    <cellStyle name="Normal 38 3 4 2" xfId="34500" xr:uid="{172A3CD5-E315-472D-A72E-89ED3CFEA897}"/>
    <cellStyle name="Normal 38 3 4 2 2" xfId="34501" xr:uid="{129504B0-1DD8-422A-A9AF-7AA0442504B5}"/>
    <cellStyle name="Normal 38 3 4 2 2 2" xfId="34502" xr:uid="{996C6804-A390-43EC-AA10-89464E905DBD}"/>
    <cellStyle name="Normal 38 3 4 2 3" xfId="34503" xr:uid="{9B5211B2-7B7B-4770-8AA5-75A892D37B15}"/>
    <cellStyle name="Normal 38 3 4 3" xfId="34504" xr:uid="{132E0723-5E7E-4CA5-A5C2-EACF757421F4}"/>
    <cellStyle name="Normal 38 3 4 3 2" xfId="34505" xr:uid="{5E074371-2793-4953-BA51-A1D862D80D29}"/>
    <cellStyle name="Normal 38 3 4 3 2 2" xfId="34506" xr:uid="{53975E05-FBC2-4626-891D-BE1D1EDA201E}"/>
    <cellStyle name="Normal 38 3 4 3 3" xfId="34507" xr:uid="{940F1AC4-8EDC-4A08-B26A-6511C5A307C7}"/>
    <cellStyle name="Normal 38 3 4 4" xfId="34508" xr:uid="{AD56D394-DC6C-45BB-AF3E-C8D37EC1CDC8}"/>
    <cellStyle name="Normal 38 3 4 4 2" xfId="34509" xr:uid="{0A36A805-C70A-45EE-A7F6-B1534E52FE86}"/>
    <cellStyle name="Normal 38 3 4 5" xfId="34510" xr:uid="{729E6594-27E1-44F0-AB79-2E2FA94E88AD}"/>
    <cellStyle name="Normal 38 3 5" xfId="34511" xr:uid="{851E7E5C-D6C0-4593-89AE-E458467937EE}"/>
    <cellStyle name="Normal 38 3 5 2" xfId="34512" xr:uid="{13150DBB-ACDC-45E5-9779-EECB698A521D}"/>
    <cellStyle name="Normal 38 3 5 2 2" xfId="34513" xr:uid="{6DEF4212-90D7-4372-9EC4-333C6FDEF994}"/>
    <cellStyle name="Normal 38 3 5 3" xfId="34514" xr:uid="{91096BC4-8117-4980-A2B5-A6410E96AE28}"/>
    <cellStyle name="Normal 38 3 6" xfId="34515" xr:uid="{94378755-C286-4826-B67B-888E858B4FB9}"/>
    <cellStyle name="Normal 38 3 6 2" xfId="34516" xr:uid="{55A9D46A-EC96-421A-8B3D-705E803BF984}"/>
    <cellStyle name="Normal 38 3 6 2 2" xfId="34517" xr:uid="{B2C9358E-6E97-41F3-82FB-B0678B73F72C}"/>
    <cellStyle name="Normal 38 3 6 3" xfId="34518" xr:uid="{DBE58D28-E1E4-4A35-8E1D-CC350C490199}"/>
    <cellStyle name="Normal 38 3 7" xfId="34519" xr:uid="{24885BB2-8DFA-4C41-9761-C8C42D1CA657}"/>
    <cellStyle name="Normal 38 3 7 2" xfId="34520" xr:uid="{AD929CF4-DC95-4F1C-A396-D557062EEBCC}"/>
    <cellStyle name="Normal 38 3 8" xfId="34521" xr:uid="{C14DBA6A-1EF8-4EF7-B7E8-5079426DED46}"/>
    <cellStyle name="Normal 38 3_15NS" xfId="34522" xr:uid="{FD5148ED-CBE3-497E-9514-60E5EFA790FA}"/>
    <cellStyle name="Normal 38 4" xfId="34523" xr:uid="{C2B6EA9F-83BC-42F9-ABCD-7D7DF79F99E5}"/>
    <cellStyle name="Normal 38 4 2" xfId="34524" xr:uid="{A1444BF2-E3E5-4E7D-A665-DC8A4E9A3FDD}"/>
    <cellStyle name="Normal 38 4 2 2" xfId="34525" xr:uid="{FDED6091-0B3D-4F83-BB33-A74DB993D43B}"/>
    <cellStyle name="Normal 38 4 2 2 2" xfId="34526" xr:uid="{C930A904-3579-4893-AA09-5848F72452E0}"/>
    <cellStyle name="Normal 38 4 2 3" xfId="34527" xr:uid="{0871774D-F21E-467E-8690-8BBB0E4C1C43}"/>
    <cellStyle name="Normal 38 4 3" xfId="34528" xr:uid="{728BD418-20FE-4DAA-B74B-1199FF58F8ED}"/>
    <cellStyle name="Normal 38 4 3 2" xfId="34529" xr:uid="{71B53710-902E-4397-9AB2-4D667C1BF6FC}"/>
    <cellStyle name="Normal 38 4 3 2 2" xfId="34530" xr:uid="{CAC84E03-0C23-4FED-BCBF-3C230B80117F}"/>
    <cellStyle name="Normal 38 4 3 3" xfId="34531" xr:uid="{DA0598E8-9E2C-4FC6-9161-539C97B7BF72}"/>
    <cellStyle name="Normal 38 4 4" xfId="34532" xr:uid="{D84FA111-1008-4C65-A16E-819E7688BF36}"/>
    <cellStyle name="Normal 38 4 4 2" xfId="34533" xr:uid="{62E61BFA-4A21-4F5A-99A0-2152CFF4B986}"/>
    <cellStyle name="Normal 38 4 5" xfId="34534" xr:uid="{C1A9A1AA-DCC8-4CE8-BD67-4651E6DCABD1}"/>
    <cellStyle name="Normal 38 5" xfId="34535" xr:uid="{EC77D9BB-5D14-4CCA-AB61-4A5F30F2CBB9}"/>
    <cellStyle name="Normal 38 5 2" xfId="34536" xr:uid="{3E7D12A6-AD00-4C21-BC7E-835871971ECA}"/>
    <cellStyle name="Normal 38 5 2 2" xfId="34537" xr:uid="{3E515D39-6221-4DBA-A106-F6522E110089}"/>
    <cellStyle name="Normal 38 5 2 2 2" xfId="34538" xr:uid="{E6C037FD-2738-4CC7-9982-9DB21545BF2D}"/>
    <cellStyle name="Normal 38 5 2 3" xfId="34539" xr:uid="{68DF5D2C-E87E-4D61-983E-C6767B92D11C}"/>
    <cellStyle name="Normal 38 5 3" xfId="34540" xr:uid="{42E85B21-49CB-4DC2-809B-057E49DB34E9}"/>
    <cellStyle name="Normal 38 5 3 2" xfId="34541" xr:uid="{2E008298-ECE7-4803-99D0-6FD915F03D7B}"/>
    <cellStyle name="Normal 38 5 3 2 2" xfId="34542" xr:uid="{3A980392-44EE-4729-B955-F6A5D9D67452}"/>
    <cellStyle name="Normal 38 5 3 3" xfId="34543" xr:uid="{F7703332-B6E1-4353-959B-A0A4020B2D52}"/>
    <cellStyle name="Normal 38 5 4" xfId="34544" xr:uid="{47F1704A-9E4B-4666-90CE-927BF4A27E83}"/>
    <cellStyle name="Normal 38 5 4 2" xfId="34545" xr:uid="{FE2437CE-BF65-4AD2-B1C1-84581E395E23}"/>
    <cellStyle name="Normal 38 5 5" xfId="34546" xr:uid="{35A600D2-F130-4B41-8E4E-8BB5AFCE9DCA}"/>
    <cellStyle name="Normal 38 6" xfId="34547" xr:uid="{941885FF-5912-4CC5-BE41-95709DC1E055}"/>
    <cellStyle name="Normal 38 6 2" xfId="34548" xr:uid="{054DFA1E-0515-4CFC-B8B0-9B26D4FE3982}"/>
    <cellStyle name="Normal 38 6 2 2" xfId="34549" xr:uid="{FC343224-0A41-4262-8BC9-0516402ECD21}"/>
    <cellStyle name="Normal 38 6 2 2 2" xfId="34550" xr:uid="{81EF0355-2352-4B38-9FE0-A842365037AF}"/>
    <cellStyle name="Normal 38 6 2 3" xfId="34551" xr:uid="{F77CB05F-5152-4A70-8B5F-D079254F2F44}"/>
    <cellStyle name="Normal 38 6 3" xfId="34552" xr:uid="{FAE1881F-285A-47CF-80DA-4D00F5A6D226}"/>
    <cellStyle name="Normal 38 6 3 2" xfId="34553" xr:uid="{A1874890-2BDC-42CA-8D54-033485C4F3F5}"/>
    <cellStyle name="Normal 38 6 3 2 2" xfId="34554" xr:uid="{877F15CD-731B-44F1-A624-6CC7DB947759}"/>
    <cellStyle name="Normal 38 6 3 3" xfId="34555" xr:uid="{E6EBC0D4-AF65-4189-989E-8810CB002CB2}"/>
    <cellStyle name="Normal 38 6 4" xfId="34556" xr:uid="{C47FBB34-D24F-4022-84A2-9C94555CFE67}"/>
    <cellStyle name="Normal 38 6 4 2" xfId="34557" xr:uid="{0B5FD8B3-A5C9-4D62-9857-2E1108F0D803}"/>
    <cellStyle name="Normal 38 6 5" xfId="34558" xr:uid="{07207E3A-74DB-4907-B5F6-65DA2B9A2FE8}"/>
    <cellStyle name="Normal 38 7" xfId="34559" xr:uid="{1662439A-6F69-4E98-853E-580B0CD47FF9}"/>
    <cellStyle name="Normal 38 7 2" xfId="34560" xr:uid="{F6DDE094-BCDA-4FFE-81AF-6164751F37CB}"/>
    <cellStyle name="Normal 38 7 2 2" xfId="34561" xr:uid="{EB01F45C-293E-4F51-9E92-12AD31F30458}"/>
    <cellStyle name="Normal 38 7 3" xfId="34562" xr:uid="{C78CBD61-B0C3-4085-B2DC-E88E117C9E2F}"/>
    <cellStyle name="Normal 38 8" xfId="34563" xr:uid="{4FD1C4D1-5C95-44DC-818B-8BD5617153E5}"/>
    <cellStyle name="Normal 38 8 2" xfId="34564" xr:uid="{0AA6E657-6D63-4707-B393-AC99D66C2E91}"/>
    <cellStyle name="Normal 38 8 2 2" xfId="34565" xr:uid="{EC2EAD3C-4906-46F8-B219-0B4FC97D361E}"/>
    <cellStyle name="Normal 38 8 3" xfId="34566" xr:uid="{A969ED7A-84A5-41DA-8345-0DDD35377887}"/>
    <cellStyle name="Normal 38 9" xfId="34567" xr:uid="{FBEC258D-6708-4D6D-9A8E-E618747FD7BF}"/>
    <cellStyle name="Normal 38 9 2" xfId="34568" xr:uid="{284E83B1-A4B0-4A04-8D61-749B4663289A}"/>
    <cellStyle name="Normal 38_05DS" xfId="34569" xr:uid="{E6733518-3DD7-4FB6-ABCE-D14826339BC3}"/>
    <cellStyle name="Normal 39" xfId="1504" xr:uid="{CCD42B18-EEC4-4ACC-99B2-2AC9B2A71F99}"/>
    <cellStyle name="Normal 39 10" xfId="34571" xr:uid="{2E4C1FA3-F048-418C-8B14-FCF4A9A071B1}"/>
    <cellStyle name="Normal 39 11" xfId="34570" xr:uid="{3C01C5F7-D669-4194-9309-5A92959526E9}"/>
    <cellStyle name="Normal 39 2" xfId="34572" xr:uid="{A0574B73-3A89-4CC9-ABF0-9F30F876EE11}"/>
    <cellStyle name="Normal 39 3" xfId="34573" xr:uid="{251577BB-2E6E-4D37-AF15-6FC616CF550F}"/>
    <cellStyle name="Normal 39 3 2" xfId="34574" xr:uid="{A2D98DF0-F40F-451F-A329-108903CC74EA}"/>
    <cellStyle name="Normal 39 3 2 2" xfId="34575" xr:uid="{4497F944-54FA-472B-AAA7-3BC2561D7314}"/>
    <cellStyle name="Normal 39 3 2 2 2" xfId="34576" xr:uid="{A7B86853-4DA5-4E1F-A0E6-FE6129A721C3}"/>
    <cellStyle name="Normal 39 3 2 2 2 2" xfId="34577" xr:uid="{870FF122-7F1D-4688-84FC-CDABE26678C2}"/>
    <cellStyle name="Normal 39 3 2 2 3" xfId="34578" xr:uid="{81B5D55A-F6AC-4C99-BE16-FFD728578000}"/>
    <cellStyle name="Normal 39 3 2 3" xfId="34579" xr:uid="{1C4AC7E9-A103-4857-B1A3-467813493D7C}"/>
    <cellStyle name="Normal 39 3 2 3 2" xfId="34580" xr:uid="{0D928427-4D99-4A33-B37C-118CD33B7D4D}"/>
    <cellStyle name="Normal 39 3 2 3 2 2" xfId="34581" xr:uid="{2F569B41-17B1-4AE9-9DE6-D294661CB039}"/>
    <cellStyle name="Normal 39 3 2 3 3" xfId="34582" xr:uid="{8F2F20FF-CBC0-4BDC-AB1D-C806725F0D04}"/>
    <cellStyle name="Normal 39 3 2 4" xfId="34583" xr:uid="{32B28EC2-6D9F-48AC-89B5-C268AE88B6E3}"/>
    <cellStyle name="Normal 39 3 2 4 2" xfId="34584" xr:uid="{2BEFF839-6F97-4686-A499-39C7C67E41D5}"/>
    <cellStyle name="Normal 39 3 2 5" xfId="34585" xr:uid="{CD367D7D-839C-4F6C-922B-F7F70FDF09A5}"/>
    <cellStyle name="Normal 39 3 3" xfId="34586" xr:uid="{D9D45EF0-6201-4D65-8847-41082D0C36A4}"/>
    <cellStyle name="Normal 39 3 3 2" xfId="34587" xr:uid="{FC219090-4A9E-483C-A6F3-FEBBA7937DC5}"/>
    <cellStyle name="Normal 39 3 3 2 2" xfId="34588" xr:uid="{D1B89678-E30A-48B1-8441-BB922CA596CF}"/>
    <cellStyle name="Normal 39 3 3 2 2 2" xfId="34589" xr:uid="{D81443F3-8EBD-4457-86DB-91CFFB9D1D29}"/>
    <cellStyle name="Normal 39 3 3 2 3" xfId="34590" xr:uid="{AB222455-913A-46DF-9B7E-A1B6505108B9}"/>
    <cellStyle name="Normal 39 3 3 3" xfId="34591" xr:uid="{E15DDBFC-B955-4058-9BB4-48E93850175F}"/>
    <cellStyle name="Normal 39 3 3 3 2" xfId="34592" xr:uid="{4B361D05-9BDD-4E40-9124-D39EEF124909}"/>
    <cellStyle name="Normal 39 3 3 3 2 2" xfId="34593" xr:uid="{8F789187-5C8F-4A1B-A0CC-11F8757DC318}"/>
    <cellStyle name="Normal 39 3 3 3 3" xfId="34594" xr:uid="{1DFF7B51-A162-4C0E-A1DC-5929D1612646}"/>
    <cellStyle name="Normal 39 3 3 4" xfId="34595" xr:uid="{E0127D1E-09ED-48CA-B5F3-7521037DAFA3}"/>
    <cellStyle name="Normal 39 3 3 4 2" xfId="34596" xr:uid="{C548F9F4-E5BF-423B-9E35-330A85D81537}"/>
    <cellStyle name="Normal 39 3 3 5" xfId="34597" xr:uid="{AB12F6F3-4537-48AB-B8FD-8706C6EE1193}"/>
    <cellStyle name="Normal 39 3 4" xfId="34598" xr:uid="{04848303-D8CC-4BDE-9FCB-DFA0EFF5B043}"/>
    <cellStyle name="Normal 39 3 4 2" xfId="34599" xr:uid="{2A329276-3C94-4A54-8F33-3B373BDE81F5}"/>
    <cellStyle name="Normal 39 3 4 2 2" xfId="34600" xr:uid="{CBF412C7-7994-4512-8183-69AEDE1AE00C}"/>
    <cellStyle name="Normal 39 3 4 2 2 2" xfId="34601" xr:uid="{BBE2FA69-9A2F-4470-A9E3-B3A5E539A00D}"/>
    <cellStyle name="Normal 39 3 4 2 3" xfId="34602" xr:uid="{2E3E772E-BFAC-4839-981C-EE495AA472BD}"/>
    <cellStyle name="Normal 39 3 4 3" xfId="34603" xr:uid="{8A96434F-2420-4996-8EF2-B76445075EB4}"/>
    <cellStyle name="Normal 39 3 4 3 2" xfId="34604" xr:uid="{D66C720C-4D89-42C1-A075-B39DFF759C23}"/>
    <cellStyle name="Normal 39 3 4 3 2 2" xfId="34605" xr:uid="{330194FA-A763-48C9-BCFA-DFC29F46892F}"/>
    <cellStyle name="Normal 39 3 4 3 3" xfId="34606" xr:uid="{806ACEA6-5B5A-49C5-A61E-A4CB8E0D5179}"/>
    <cellStyle name="Normal 39 3 4 4" xfId="34607" xr:uid="{5BA98E23-27C2-4068-A601-CFB9A9E48077}"/>
    <cellStyle name="Normal 39 3 4 4 2" xfId="34608" xr:uid="{F1806BB3-B8E6-48EF-B7E7-8980D45A6B67}"/>
    <cellStyle name="Normal 39 3 4 5" xfId="34609" xr:uid="{B1528F8A-7D11-4A2E-9162-686F36EABD0C}"/>
    <cellStyle name="Normal 39 3 5" xfId="34610" xr:uid="{1DFD3811-8EA0-4CFA-A468-F26C07A45370}"/>
    <cellStyle name="Normal 39 3 5 2" xfId="34611" xr:uid="{6D3A1570-7EBA-4B4A-860F-7EF617115239}"/>
    <cellStyle name="Normal 39 3 5 2 2" xfId="34612" xr:uid="{B0E6B742-1968-4CE0-924E-CB7CBBFEF80E}"/>
    <cellStyle name="Normal 39 3 5 3" xfId="34613" xr:uid="{9626E513-2ADD-4A79-B2A2-B93A20343F70}"/>
    <cellStyle name="Normal 39 3 6" xfId="34614" xr:uid="{945788FE-2B11-4FC4-BC44-281228DF47E3}"/>
    <cellStyle name="Normal 39 3 6 2" xfId="34615" xr:uid="{6D74DCB4-6DF0-4B69-A723-0EC4BD2BDB8F}"/>
    <cellStyle name="Normal 39 3 6 2 2" xfId="34616" xr:uid="{C1363056-D333-4427-AB56-D6A22E3585D7}"/>
    <cellStyle name="Normal 39 3 6 3" xfId="34617" xr:uid="{8E510E80-259B-450A-B122-704CDF0A2385}"/>
    <cellStyle name="Normal 39 3 7" xfId="34618" xr:uid="{6A8C5B59-8A90-4929-B47D-3CE1C79F7F7A}"/>
    <cellStyle name="Normal 39 3 7 2" xfId="34619" xr:uid="{AE5498EB-2C43-4679-AEF4-3BEB1D0D49B8}"/>
    <cellStyle name="Normal 39 3 8" xfId="34620" xr:uid="{34F64F37-EB9D-4201-AA31-68CC3FBC51F7}"/>
    <cellStyle name="Normal 39 3_15NS" xfId="34621" xr:uid="{77D23D73-C6C5-43DB-8975-09A78BC9D79B}"/>
    <cellStyle name="Normal 39 4" xfId="34622" xr:uid="{6DD28FA5-6ED3-41FC-8C59-C76DCEED5830}"/>
    <cellStyle name="Normal 39 4 2" xfId="34623" xr:uid="{4099DA88-1B3C-41A1-9CBE-3FC35136B013}"/>
    <cellStyle name="Normal 39 4 2 2" xfId="34624" xr:uid="{97342577-32ED-41BA-9FAC-4F0B5BA53076}"/>
    <cellStyle name="Normal 39 4 2 2 2" xfId="34625" xr:uid="{BFDB0B53-88DC-4624-A89C-D8A5B8796DDA}"/>
    <cellStyle name="Normal 39 4 2 3" xfId="34626" xr:uid="{4374EE10-D65F-4AAB-BF5F-A57D7E64930E}"/>
    <cellStyle name="Normal 39 4 3" xfId="34627" xr:uid="{81B4ABB3-4F1F-4C92-8A22-D9B935542E23}"/>
    <cellStyle name="Normal 39 4 3 2" xfId="34628" xr:uid="{4D1E48D6-D9A1-4A2D-B699-435EEF82CF41}"/>
    <cellStyle name="Normal 39 4 3 2 2" xfId="34629" xr:uid="{45B15C2C-4992-4642-9C20-F35773087501}"/>
    <cellStyle name="Normal 39 4 3 3" xfId="34630" xr:uid="{0BE154B3-D57E-4ADA-A758-F501F85690B1}"/>
    <cellStyle name="Normal 39 4 4" xfId="34631" xr:uid="{80F80134-30E8-4189-B8B9-4C4597395363}"/>
    <cellStyle name="Normal 39 4 4 2" xfId="34632" xr:uid="{F1175B50-1526-4036-AA1F-FC05404DB4D1}"/>
    <cellStyle name="Normal 39 4 5" xfId="34633" xr:uid="{956F8CD0-65E6-43A0-969B-8F7D7B69CF18}"/>
    <cellStyle name="Normal 39 5" xfId="34634" xr:uid="{3E0DABD6-F0EF-446F-8DC6-CC791EB22344}"/>
    <cellStyle name="Normal 39 5 2" xfId="34635" xr:uid="{25F98E14-CE32-41E0-8D1D-2C47060F397D}"/>
    <cellStyle name="Normal 39 5 2 2" xfId="34636" xr:uid="{80FE732B-90A6-476C-AB41-033F104007FD}"/>
    <cellStyle name="Normal 39 5 2 2 2" xfId="34637" xr:uid="{F2305BB7-FBA2-4AED-99C2-ED960B7BBB16}"/>
    <cellStyle name="Normal 39 5 2 3" xfId="34638" xr:uid="{FF0C046B-1DD2-4803-AF25-88ECD95E2345}"/>
    <cellStyle name="Normal 39 5 3" xfId="34639" xr:uid="{D5B79A12-38A2-46C1-932F-23B6900CE670}"/>
    <cellStyle name="Normal 39 5 3 2" xfId="34640" xr:uid="{ED7A1F1A-A56D-4D70-8301-05826BAE55D3}"/>
    <cellStyle name="Normal 39 5 3 2 2" xfId="34641" xr:uid="{0D2E8D56-F5B0-48A0-9F0E-555088F32A05}"/>
    <cellStyle name="Normal 39 5 3 3" xfId="34642" xr:uid="{0229E1E3-CD63-4E71-A994-4DBFEE9D5185}"/>
    <cellStyle name="Normal 39 5 4" xfId="34643" xr:uid="{A2F5B0C4-5A77-4226-90C6-2805CA55D7D8}"/>
    <cellStyle name="Normal 39 5 4 2" xfId="34644" xr:uid="{AA30AAAC-7839-49BD-B56A-3A5F136CEF4D}"/>
    <cellStyle name="Normal 39 5 5" xfId="34645" xr:uid="{7E428097-D72F-4ED2-8E4D-057D8367BF3C}"/>
    <cellStyle name="Normal 39 6" xfId="34646" xr:uid="{28E398CE-B357-4BD4-BB38-53B899A72AC8}"/>
    <cellStyle name="Normal 39 6 2" xfId="34647" xr:uid="{14FBFE57-6C17-445B-8598-D57A94C1582B}"/>
    <cellStyle name="Normal 39 6 2 2" xfId="34648" xr:uid="{D4133A8D-76C3-4CB7-930B-10CA6CE94BF2}"/>
    <cellStyle name="Normal 39 6 2 2 2" xfId="34649" xr:uid="{B7295DBB-C59E-4353-81EB-5500B798D1C2}"/>
    <cellStyle name="Normal 39 6 2 3" xfId="34650" xr:uid="{32D23622-2EFC-4E0D-AE6F-0B098380AD9D}"/>
    <cellStyle name="Normal 39 6 3" xfId="34651" xr:uid="{808F3DE5-5EDC-4C99-81E7-74FDE00616FC}"/>
    <cellStyle name="Normal 39 6 3 2" xfId="34652" xr:uid="{EC719CE3-CCD8-4E69-85D6-88D7C69CC81C}"/>
    <cellStyle name="Normal 39 6 3 2 2" xfId="34653" xr:uid="{D6420CF7-6D95-4370-83DB-484D8203074D}"/>
    <cellStyle name="Normal 39 6 3 3" xfId="34654" xr:uid="{41C33A4D-B72E-4872-8CB2-5E6B473C027C}"/>
    <cellStyle name="Normal 39 6 4" xfId="34655" xr:uid="{397952E6-65FE-4C74-985B-5A0E54DA3337}"/>
    <cellStyle name="Normal 39 6 4 2" xfId="34656" xr:uid="{68FFDD6B-0131-41D2-A326-E32A9DB4EF76}"/>
    <cellStyle name="Normal 39 6 5" xfId="34657" xr:uid="{93336F6E-A936-411E-B028-E162728AAD2C}"/>
    <cellStyle name="Normal 39 7" xfId="34658" xr:uid="{C9164DBC-A842-4ACF-9B19-50CE1EB6E3C1}"/>
    <cellStyle name="Normal 39 7 2" xfId="34659" xr:uid="{E8FCE85F-184A-4393-BB42-62928A89E488}"/>
    <cellStyle name="Normal 39 7 2 2" xfId="34660" xr:uid="{E1111490-ED51-45B0-865B-A50CC55C9328}"/>
    <cellStyle name="Normal 39 7 3" xfId="34661" xr:uid="{0FE3DF4C-F5B6-458B-985F-F35DF2074D2A}"/>
    <cellStyle name="Normal 39 8" xfId="34662" xr:uid="{81B2A523-979C-4F89-81B1-95F8F7D2AAC0}"/>
    <cellStyle name="Normal 39 8 2" xfId="34663" xr:uid="{F4327DE2-1CD7-4205-8292-C7BD3B4145A0}"/>
    <cellStyle name="Normal 39 8 2 2" xfId="34664" xr:uid="{D1ACC210-4A73-45C5-9D72-0DB0F1CBC9BE}"/>
    <cellStyle name="Normal 39 8 3" xfId="34665" xr:uid="{1AE07444-8290-4CC0-917C-877464E580CB}"/>
    <cellStyle name="Normal 39 9" xfId="34666" xr:uid="{2910E32A-EC0E-404F-B8E8-500F9DA8CAD6}"/>
    <cellStyle name="Normal 39 9 2" xfId="34667" xr:uid="{4ED13127-3618-45E9-994C-064FA7E80927}"/>
    <cellStyle name="Normal 39_05DS" xfId="34668" xr:uid="{37092611-7363-486E-9353-0042EF7AE4D2}"/>
    <cellStyle name="Normal 390" xfId="34669" xr:uid="{19C2C5D1-A91D-4457-8236-FCFFE3A5A0FF}"/>
    <cellStyle name="Normal 4" xfId="139" xr:uid="{246A952C-71F2-4CF5-9DB5-AB8AB3D6DB35}"/>
    <cellStyle name="Normal 4 10" xfId="1506" xr:uid="{4D682D4E-19C8-4962-A63F-D7241C43AB25}"/>
    <cellStyle name="Normal 4 10 2" xfId="34672" xr:uid="{9D0176BB-26F6-4272-B4FD-67E8404585FA}"/>
    <cellStyle name="Normal 4 10 2 2" xfId="56440" xr:uid="{30D8AD9C-F89A-4BAE-8A24-E072F52935C5}"/>
    <cellStyle name="Normal 4 10 3" xfId="34673" xr:uid="{B7E4FDD0-91FF-4B97-862D-7B8C45DEBEF5}"/>
    <cellStyle name="Normal 4 10 3 2" xfId="56580" xr:uid="{8F375544-C4CE-4FE5-8461-37404CCD52D2}"/>
    <cellStyle name="Normal 4 10 4" xfId="34674" xr:uid="{7E8216CE-A698-4698-985F-9BB02DC93FD8}"/>
    <cellStyle name="Normal 4 10 5" xfId="34671" xr:uid="{8B2A233F-E3A0-4B03-B40C-3ACF4E28715C}"/>
    <cellStyle name="Normal 4 100" xfId="34675" xr:uid="{96E8F2F5-9E35-4D56-8FFF-7583B66174DF}"/>
    <cellStyle name="Normal 4 100 2" xfId="34676" xr:uid="{25A5429B-6459-4F68-A6A3-FE236EC0D808}"/>
    <cellStyle name="Normal 4 100 3" xfId="34677" xr:uid="{820DDD21-0508-4F6F-872F-F2C2E417D3CB}"/>
    <cellStyle name="Normal 4 101" xfId="34678" xr:uid="{44D71B91-046C-4A5A-A480-E9F943C76261}"/>
    <cellStyle name="Normal 4 101 2" xfId="34679" xr:uid="{9545367A-7D9E-4FFD-8AD3-7E2009999402}"/>
    <cellStyle name="Normal 4 101 3" xfId="34680" xr:uid="{2659B0A2-704F-4622-9053-B7D1E502FD63}"/>
    <cellStyle name="Normal 4 102" xfId="34681" xr:uid="{7873F5D9-E143-44DE-BB18-B7752E687389}"/>
    <cellStyle name="Normal 4 102 2" xfId="34682" xr:uid="{EE618D3C-E309-4DEA-B6D0-7220ACFA7AF8}"/>
    <cellStyle name="Normal 4 102 3" xfId="34683" xr:uid="{D5249522-7CFC-4DC2-ABBB-E964A43BD7DF}"/>
    <cellStyle name="Normal 4 103" xfId="34684" xr:uid="{D6542B0B-2370-4DC8-9241-FAE2E4599845}"/>
    <cellStyle name="Normal 4 103 2" xfId="34685" xr:uid="{479AF7C9-849C-47E7-BF40-B29BC31BE700}"/>
    <cellStyle name="Normal 4 103 3" xfId="34686" xr:uid="{C80C7F00-1601-419C-B82B-EB02819F3042}"/>
    <cellStyle name="Normal 4 104" xfId="34687" xr:uid="{72891991-9BAF-4920-BC57-FAC37F22455B}"/>
    <cellStyle name="Normal 4 104 2" xfId="34688" xr:uid="{88630453-DEAD-467B-8407-2BF4FF7FF82C}"/>
    <cellStyle name="Normal 4 104 3" xfId="34689" xr:uid="{3C5C97C1-986E-49F3-9C5D-44B2959320FC}"/>
    <cellStyle name="Normal 4 105" xfId="34690" xr:uid="{DC826D69-1872-4712-A94E-6366D30D4715}"/>
    <cellStyle name="Normal 4 105 2" xfId="34691" xr:uid="{7CECAE5C-0262-4294-A8BA-C662096799FF}"/>
    <cellStyle name="Normal 4 105 3" xfId="34692" xr:uid="{F7D9A6E4-ECBD-4A01-8A89-FD240270230C}"/>
    <cellStyle name="Normal 4 106" xfId="34693" xr:uid="{8F353F9E-FCB8-4472-A888-AC7216A20637}"/>
    <cellStyle name="Normal 4 106 2" xfId="34694" xr:uid="{3493F3BD-A430-4878-89F6-F02A30BA6AEF}"/>
    <cellStyle name="Normal 4 106 3" xfId="34695" xr:uid="{E4ACF288-9AD3-4C6C-9C52-59460D549E17}"/>
    <cellStyle name="Normal 4 107" xfId="34696" xr:uid="{0B445973-1700-4F4C-A3B4-3E95CC6BA9AA}"/>
    <cellStyle name="Normal 4 107 2" xfId="34697" xr:uid="{E7F5EB7E-2657-4A02-A626-D7E16E1F8859}"/>
    <cellStyle name="Normal 4 107 3" xfId="34698" xr:uid="{D842297C-9229-4DC3-88B5-339F8571134B}"/>
    <cellStyle name="Normal 4 108" xfId="34699" xr:uid="{F8508FB0-F263-4B8E-8B56-7DDEEE381A47}"/>
    <cellStyle name="Normal 4 108 2" xfId="34700" xr:uid="{2DB275C6-DB43-4AE4-86F0-71A7F35337C5}"/>
    <cellStyle name="Normal 4 108 3" xfId="34701" xr:uid="{A6779342-9A78-4857-9833-3CCCC7BFD2D8}"/>
    <cellStyle name="Normal 4 109" xfId="34702" xr:uid="{05C309B5-5A54-4A31-9C46-69C018B0FAC3}"/>
    <cellStyle name="Normal 4 109 2" xfId="34703" xr:uid="{D9BF98DC-8856-4CD8-B764-80803B36456D}"/>
    <cellStyle name="Normal 4 109 3" xfId="34704" xr:uid="{0E4A9ECA-AD32-4673-9859-AA2298382B38}"/>
    <cellStyle name="Normal 4 11" xfId="1505" xr:uid="{AC0737E0-0B3C-4A73-96CB-7DDF2E2F0D79}"/>
    <cellStyle name="Normal 4 11 2" xfId="34706" xr:uid="{3AB6C8FC-6038-436B-9543-F1F2350ABF6C}"/>
    <cellStyle name="Normal 4 11 3" xfId="34707" xr:uid="{D5FB6887-934E-48AC-A9A2-A976CAE0A77C}"/>
    <cellStyle name="Normal 4 11 4" xfId="34708" xr:uid="{34B1FA2B-CE69-4541-89C7-42BFF52E50FE}"/>
    <cellStyle name="Normal 4 11 5" xfId="34705" xr:uid="{963F9CBE-F269-4590-AE5F-20DEBB5B0D37}"/>
    <cellStyle name="Normal 4 110" xfId="34709" xr:uid="{ED9F24B6-77B3-424D-BAFD-0C00F3D8061D}"/>
    <cellStyle name="Normal 4 110 2" xfId="34710" xr:uid="{75999AFF-CCA0-4DF9-AF47-57C8E7142984}"/>
    <cellStyle name="Normal 4 110 3" xfId="34711" xr:uid="{38589D6F-D80F-4BEC-A8F6-6891945D5F6E}"/>
    <cellStyle name="Normal 4 111" xfId="34712" xr:uid="{10BCCE9E-C927-4DBB-954A-36C1AB574636}"/>
    <cellStyle name="Normal 4 111 2" xfId="34713" xr:uid="{73528752-3921-43CB-9E2A-3B33E9BD1031}"/>
    <cellStyle name="Normal 4 111 3" xfId="34714" xr:uid="{5F3ECCFC-B8A1-4A39-9A2D-AD6A065ADFAA}"/>
    <cellStyle name="Normal 4 112" xfId="34715" xr:uid="{FB8267A6-E4FA-4BDF-9BEF-EEC1DC07CCA9}"/>
    <cellStyle name="Normal 4 112 2" xfId="34716" xr:uid="{33FE33E7-301B-4268-8A6F-89C217BC7C4A}"/>
    <cellStyle name="Normal 4 112 3" xfId="34717" xr:uid="{F7409D9B-26A8-4470-9A85-D147BC870162}"/>
    <cellStyle name="Normal 4 113" xfId="34718" xr:uid="{E87B0508-D11A-48F6-AADC-E2E681CD5B1A}"/>
    <cellStyle name="Normal 4 113 2" xfId="34719" xr:uid="{D5EF3898-BF1A-46F3-90C6-F56798D04F6D}"/>
    <cellStyle name="Normal 4 113 3" xfId="34720" xr:uid="{DAE71889-D3D7-40AE-81C9-2B85A5A8447B}"/>
    <cellStyle name="Normal 4 114" xfId="34721" xr:uid="{B09D1585-36C2-4E63-B322-E65524EFFC3C}"/>
    <cellStyle name="Normal 4 114 2" xfId="34722" xr:uid="{D07D1F03-2B5E-4D68-B179-B6621D05A099}"/>
    <cellStyle name="Normal 4 114 3" xfId="34723" xr:uid="{D95D32B4-6693-4E87-97AF-24EF30F4ED5C}"/>
    <cellStyle name="Normal 4 115" xfId="34724" xr:uid="{25B792FE-5338-4A9C-84A5-0877A5EE350E}"/>
    <cellStyle name="Normal 4 115 2" xfId="34725" xr:uid="{F3ED89F0-0DAD-453A-ABC8-B7F91E87CA76}"/>
    <cellStyle name="Normal 4 115 3" xfId="34726" xr:uid="{85D75AA2-5136-4BF6-9200-01CECE787AAF}"/>
    <cellStyle name="Normal 4 116" xfId="34727" xr:uid="{BAEAFDE2-E4F8-45BF-A01A-D5BC651B8183}"/>
    <cellStyle name="Normal 4 116 2" xfId="34728" xr:uid="{F8FA858E-2FCA-4DDB-A5AD-BF96446DA4DC}"/>
    <cellStyle name="Normal 4 116 3" xfId="34729" xr:uid="{6DF95EA1-0E7D-41D4-8B52-390F7F4C06BF}"/>
    <cellStyle name="Normal 4 117" xfId="34730" xr:uid="{9A474519-2B86-4BA9-A82A-201E514FEC12}"/>
    <cellStyle name="Normal 4 117 2" xfId="34731" xr:uid="{1E3FC357-1DF7-40BA-A367-6606AD3D7C8B}"/>
    <cellStyle name="Normal 4 117 3" xfId="34732" xr:uid="{C1ACCC78-2597-4565-A368-0E5C7A77F5D4}"/>
    <cellStyle name="Normal 4 118" xfId="34733" xr:uid="{26C4C3A1-133F-4423-8ABC-E3A3FE1314BD}"/>
    <cellStyle name="Normal 4 118 2" xfId="34734" xr:uid="{2FCE4844-9D36-46DE-87D0-8673569E93DD}"/>
    <cellStyle name="Normal 4 118 3" xfId="34735" xr:uid="{C7EE8A92-FA14-4192-A141-10E12F0C90CB}"/>
    <cellStyle name="Normal 4 119" xfId="34736" xr:uid="{E99690BB-A9CC-4253-9755-9A559E8F297A}"/>
    <cellStyle name="Normal 4 119 2" xfId="34737" xr:uid="{0D70798C-F624-414A-894F-6068226069D6}"/>
    <cellStyle name="Normal 4 119 3" xfId="34738" xr:uid="{6971C3BC-D051-412E-A372-AF63FB7F5961}"/>
    <cellStyle name="Normal 4 12" xfId="1802" xr:uid="{790A55B6-9E00-4461-A846-A1A7117B69DF}"/>
    <cellStyle name="Normal 4 12 2" xfId="34740" xr:uid="{AF65D550-75AA-40A9-B473-DE9F15606E55}"/>
    <cellStyle name="Normal 4 12 3" xfId="34741" xr:uid="{0D27A64F-9E81-4E0E-9CC3-DCDE5BD915AD}"/>
    <cellStyle name="Normal 4 12 4" xfId="34742" xr:uid="{8720A63D-74ED-446C-A4A8-6AE3F308AC33}"/>
    <cellStyle name="Normal 4 12 5" xfId="34739" xr:uid="{B279327D-85F8-44B1-A4B2-91C7ABFBB170}"/>
    <cellStyle name="Normal 4 120" xfId="34743" xr:uid="{3E7CB17D-F428-4928-86D9-34610B93216F}"/>
    <cellStyle name="Normal 4 120 2" xfId="34744" xr:uid="{FF37719D-FAA1-4CF7-9793-46617B600341}"/>
    <cellStyle name="Normal 4 120 3" xfId="34745" xr:uid="{4C74C9A0-5556-4C25-9AFF-C445CC9D62CD}"/>
    <cellStyle name="Normal 4 121" xfId="34746" xr:uid="{13B872A1-BF59-4B76-A2D7-F13FF96F0C5A}"/>
    <cellStyle name="Normal 4 121 2" xfId="34747" xr:uid="{6CC51CA4-B41D-410E-99AE-30DD044C3A31}"/>
    <cellStyle name="Normal 4 121 3" xfId="34748" xr:uid="{20A3B2E0-2D96-4B41-845B-1B617772FAE2}"/>
    <cellStyle name="Normal 4 122" xfId="34749" xr:uid="{81A6FA37-CBF1-42A0-812F-E76A673DC233}"/>
    <cellStyle name="Normal 4 122 2" xfId="34750" xr:uid="{6EC5B200-632E-4344-8296-D3D8E90F24CD}"/>
    <cellStyle name="Normal 4 122 3" xfId="34751" xr:uid="{6240F16B-B8A1-4915-91B7-3C8A2DB68C4F}"/>
    <cellStyle name="Normal 4 123" xfId="34752" xr:uid="{3D0E2D11-9897-4B89-9A96-CA1CFE9BD2E5}"/>
    <cellStyle name="Normal 4 123 2" xfId="34753" xr:uid="{95157785-590F-45F2-BEDA-6204D5A5D283}"/>
    <cellStyle name="Normal 4 123 3" xfId="34754" xr:uid="{BA7A57EA-C953-476E-8A9C-96DE4214D501}"/>
    <cellStyle name="Normal 4 124" xfId="34755" xr:uid="{3009E907-30ED-4D94-B6E0-3D560A822477}"/>
    <cellStyle name="Normal 4 124 2" xfId="34756" xr:uid="{54032831-F7FC-46F0-8150-EDBD80E4864A}"/>
    <cellStyle name="Normal 4 124 3" xfId="34757" xr:uid="{95184322-0F3E-464D-A844-07E85C4BB02F}"/>
    <cellStyle name="Normal 4 125" xfId="34758" xr:uid="{A6448084-E0FF-4DE9-8B3C-BF4AE38C5D2D}"/>
    <cellStyle name="Normal 4 125 2" xfId="34759" xr:uid="{08DFE6EA-EF68-4572-9B1E-BE505B807E02}"/>
    <cellStyle name="Normal 4 125 3" xfId="34760" xr:uid="{FF244016-6897-4BF9-A73F-3EDB5DEB44A2}"/>
    <cellStyle name="Normal 4 126" xfId="34761" xr:uid="{0EE9934C-12A3-40BD-87EB-4CF19DAFA524}"/>
    <cellStyle name="Normal 4 126 2" xfId="34762" xr:uid="{621760A9-C722-4D44-978B-96880FE41EA5}"/>
    <cellStyle name="Normal 4 126 3" xfId="34763" xr:uid="{2F792BAA-30C5-4262-8FA8-680D6AB5C307}"/>
    <cellStyle name="Normal 4 127" xfId="34764" xr:uid="{24588C7E-0200-4E30-86D8-ECD1451824A0}"/>
    <cellStyle name="Normal 4 127 2" xfId="34765" xr:uid="{56948566-824E-4B02-9443-BB1499E5256A}"/>
    <cellStyle name="Normal 4 127 3" xfId="34766" xr:uid="{6AE2B201-DDD1-4AAF-BD74-DAE9BB3FE478}"/>
    <cellStyle name="Normal 4 128" xfId="34767" xr:uid="{B826AFBC-34DF-4875-898E-EFD7A35E17A6}"/>
    <cellStyle name="Normal 4 128 2" xfId="34768" xr:uid="{3376C598-E8BB-43D2-836E-7820EA6098B5}"/>
    <cellStyle name="Normal 4 128 3" xfId="34769" xr:uid="{6962A8F6-4157-4B82-BC97-BF9436DD00BC}"/>
    <cellStyle name="Normal 4 129" xfId="34770" xr:uid="{FFA77710-94BB-46B8-AC2D-BB30789294C4}"/>
    <cellStyle name="Normal 4 129 2" xfId="34771" xr:uid="{108351DF-A37A-427D-9EB4-9B3B99599281}"/>
    <cellStyle name="Normal 4 129 3" xfId="34772" xr:uid="{FF2FDA62-1212-454A-BEA7-440F1DF51134}"/>
    <cellStyle name="Normal 4 13" xfId="34773" xr:uid="{E05A2359-D4AC-41E8-B1E3-7DE386F30F6E}"/>
    <cellStyle name="Normal 4 13 10" xfId="51943" xr:uid="{EC1FE7BF-3785-461E-A519-43E6CF10C5BB}"/>
    <cellStyle name="Normal 4 13 11" xfId="52196" xr:uid="{34F083B1-9BE5-4B7D-A646-FCB77FAA0285}"/>
    <cellStyle name="Normal 4 13 12" xfId="52451" xr:uid="{022A00F5-915C-4D88-946A-2728F5744621}"/>
    <cellStyle name="Normal 4 13 13" xfId="52699" xr:uid="{3455A806-D925-47FE-A749-11B4B5F23D37}"/>
    <cellStyle name="Normal 4 13 14" xfId="53191" xr:uid="{2E4BDF41-51A1-46D4-B4B9-71B599D8D995}"/>
    <cellStyle name="Normal 4 13 2" xfId="34774" xr:uid="{FE5C9889-725D-4608-A6C6-B2CC8A389CBA}"/>
    <cellStyle name="Normal 4 13 2 2" xfId="52944" xr:uid="{13F984B1-9799-4E5E-8AAA-9A61F97ABD3C}"/>
    <cellStyle name="Normal 4 13 2 3" xfId="53433" xr:uid="{D143CBBD-F83F-429F-AC83-5E51CC451387}"/>
    <cellStyle name="Normal 4 13 3" xfId="34775" xr:uid="{907B50CF-97D1-4F05-AD9C-21D1C786038C}"/>
    <cellStyle name="Normal 4 13 4" xfId="34776" xr:uid="{0E78B908-B716-4FA1-8A48-F72A8C40AD3E}"/>
    <cellStyle name="Normal 4 13 5" xfId="49813" xr:uid="{96C81704-658D-4705-992A-F0FC782AE85C}"/>
    <cellStyle name="Normal 4 13 6" xfId="50799" xr:uid="{597E76D5-B9C6-415F-A8E8-005550196453}"/>
    <cellStyle name="Normal 4 13 7" xfId="51074" xr:uid="{8199B28E-9600-4C9A-979B-EA8F47439E72}"/>
    <cellStyle name="Normal 4 13 8" xfId="51408" xr:uid="{3936CB67-EDF0-4279-AD7B-825CEFA516DD}"/>
    <cellStyle name="Normal 4 13 9" xfId="51687" xr:uid="{BE6BA45A-12BB-4653-8FBD-5AF97A263A47}"/>
    <cellStyle name="Normal 4 130" xfId="34777" xr:uid="{E6C0B7E6-5BEF-4005-A2C8-917C3DC308D8}"/>
    <cellStyle name="Normal 4 130 2" xfId="34778" xr:uid="{51362E79-9651-4437-B85A-5A53647FF124}"/>
    <cellStyle name="Normal 4 130 3" xfId="34779" xr:uid="{C8658077-8AB5-421B-A7A6-E29F6000FDA1}"/>
    <cellStyle name="Normal 4 131" xfId="34780" xr:uid="{A0B28C0B-D3D7-4703-AE62-0ACA0BEFBC98}"/>
    <cellStyle name="Normal 4 131 2" xfId="34781" xr:uid="{79AE1A99-AD07-4BC4-84CF-DA944CBFFE3B}"/>
    <cellStyle name="Normal 4 131 3" xfId="34782" xr:uid="{CA3BB19B-2599-4A0A-8716-FDA337BEAB6F}"/>
    <cellStyle name="Normal 4 132" xfId="34783" xr:uid="{BA4A5F6E-2D91-488C-89FE-0179E0616F36}"/>
    <cellStyle name="Normal 4 132 2" xfId="34784" xr:uid="{D6793EB5-822A-4BCB-AE19-B10DA8B38B29}"/>
    <cellStyle name="Normal 4 132 3" xfId="34785" xr:uid="{B0570BC1-929D-49BE-88BA-948C45BF094C}"/>
    <cellStyle name="Normal 4 133" xfId="34786" xr:uid="{66F77A09-0710-47E3-A827-CF7076724D8E}"/>
    <cellStyle name="Normal 4 133 2" xfId="34787" xr:uid="{0B74CB8B-0F5D-4ED3-BA65-0E7624E10C97}"/>
    <cellStyle name="Normal 4 133 3" xfId="34788" xr:uid="{622D18F9-9433-4004-97CA-C64F5271D6C5}"/>
    <cellStyle name="Normal 4 134" xfId="34789" xr:uid="{7EF643F3-B326-4782-821C-F8D6719A5E9C}"/>
    <cellStyle name="Normal 4 134 2" xfId="34790" xr:uid="{4D219EF4-48A1-429F-B7FD-566F3DFADD77}"/>
    <cellStyle name="Normal 4 134 3" xfId="34791" xr:uid="{C0CB7563-99E3-480A-A989-BEEF48A8234C}"/>
    <cellStyle name="Normal 4 135" xfId="34792" xr:uid="{8CEB62FA-6CEB-458E-9A39-27E8CB69EF2F}"/>
    <cellStyle name="Normal 4 135 2" xfId="34793" xr:uid="{C3DD7974-1CD0-4C32-B0FC-2B37C2956DE4}"/>
    <cellStyle name="Normal 4 135 3" xfId="34794" xr:uid="{0FD78BE7-F912-4A87-B826-39941AEEBE1F}"/>
    <cellStyle name="Normal 4 136" xfId="34795" xr:uid="{AB17E5F8-D397-4D3B-AC98-9E348F4F1A35}"/>
    <cellStyle name="Normal 4 136 2" xfId="34796" xr:uid="{0BB35CB9-2FDB-49C5-9E2F-5B9CC7BB0AB1}"/>
    <cellStyle name="Normal 4 136 3" xfId="34797" xr:uid="{D977CCF3-DD92-4F79-9215-C46301528332}"/>
    <cellStyle name="Normal 4 137" xfId="34798" xr:uid="{9B3750FB-AD90-46A8-A7B4-E6F45341CA44}"/>
    <cellStyle name="Normal 4 137 2" xfId="34799" xr:uid="{52ADED69-6459-486C-8AE7-5A2C7B2CDA46}"/>
    <cellStyle name="Normal 4 137 3" xfId="34800" xr:uid="{2E2C85C6-0979-44BB-B56B-9A6E95637A32}"/>
    <cellStyle name="Normal 4 138" xfId="34801" xr:uid="{B8D00075-C159-4E04-90FE-97642EB087F8}"/>
    <cellStyle name="Normal 4 138 2" xfId="34802" xr:uid="{2CD31D49-7930-4D96-96A6-32D96E6CC464}"/>
    <cellStyle name="Normal 4 138 3" xfId="34803" xr:uid="{4A702181-012E-4C51-9409-5C1A6A28447B}"/>
    <cellStyle name="Normal 4 139" xfId="34804" xr:uid="{B94769D8-4014-4AE2-91F5-F65B38D1F9CC}"/>
    <cellStyle name="Normal 4 139 2" xfId="34805" xr:uid="{7089D4DE-5FF7-4A27-8516-A2CFC14FA5E0}"/>
    <cellStyle name="Normal 4 139 3" xfId="34806" xr:uid="{49CF23B0-1B7C-4326-804B-CEA4422E6FB1}"/>
    <cellStyle name="Normal 4 14" xfId="34807" xr:uid="{51CF9483-786D-4297-9381-42EA4515EC20}"/>
    <cellStyle name="Normal 4 14 2" xfId="34808" xr:uid="{474F072C-A501-483F-9828-C1718CD14746}"/>
    <cellStyle name="Normal 4 14 3" xfId="34809" xr:uid="{5901E7F5-3C3A-473D-8874-55398CA611FF}"/>
    <cellStyle name="Normal 4 14 4" xfId="34810" xr:uid="{EE9FC74B-19D2-4DFA-BB26-FD6F2E513E43}"/>
    <cellStyle name="Normal 4 14 5" xfId="49814" xr:uid="{D24167DF-D65B-4F5F-AD83-994B601474F2}"/>
    <cellStyle name="Normal 4 140" xfId="34811" xr:uid="{68FA0E18-3FD5-449E-AE1E-9C3F19AD1033}"/>
    <cellStyle name="Normal 4 140 2" xfId="34812" xr:uid="{60564DF0-ED60-45C6-8C86-D20263D6342F}"/>
    <cellStyle name="Normal 4 140 3" xfId="34813" xr:uid="{309C6CDB-A98A-4F46-9C6F-BFD5BE48C1A7}"/>
    <cellStyle name="Normal 4 141" xfId="34814" xr:uid="{BAF7C852-5BFA-40F0-B021-DBEC83587F28}"/>
    <cellStyle name="Normal 4 141 2" xfId="34815" xr:uid="{49E1FFF2-2CCD-4D17-8FB4-3A6E1176E41D}"/>
    <cellStyle name="Normal 4 141 3" xfId="34816" xr:uid="{4EBCB055-7F9A-4B8E-AF58-3A4741954874}"/>
    <cellStyle name="Normal 4 142" xfId="34817" xr:uid="{7C8ADA88-4869-4545-80A0-170723BA8F1E}"/>
    <cellStyle name="Normal 4 142 2" xfId="34818" xr:uid="{EC2A54BF-F4A2-49B2-81B8-E655A5E3C673}"/>
    <cellStyle name="Normal 4 142 3" xfId="34819" xr:uid="{E685E4DA-DF3E-44D1-9F45-CA8734F8FE56}"/>
    <cellStyle name="Normal 4 143" xfId="34820" xr:uid="{A16FB491-AD90-490A-A1B1-A409B3A37BDC}"/>
    <cellStyle name="Normal 4 143 2" xfId="34821" xr:uid="{54FA216A-0FEC-454F-89F1-89F4ECA4A0AF}"/>
    <cellStyle name="Normal 4 143 3" xfId="34822" xr:uid="{FEA638CF-425F-4A0E-890B-083E52840647}"/>
    <cellStyle name="Normal 4 144" xfId="34823" xr:uid="{C77DBE4A-876B-461E-9448-9D4372D4772D}"/>
    <cellStyle name="Normal 4 144 2" xfId="34824" xr:uid="{E3A092FF-383B-4BA8-AD41-57F6C8D1FF6D}"/>
    <cellStyle name="Normal 4 144 3" xfId="34825" xr:uid="{0960C98E-CEE1-41B5-BDA9-CCDB82850DB4}"/>
    <cellStyle name="Normal 4 145" xfId="34826" xr:uid="{E0184F67-36D2-4090-99D6-EAA8840AA0EB}"/>
    <cellStyle name="Normal 4 145 2" xfId="34827" xr:uid="{7DAD2EC6-4AF4-4BC7-B67B-F4A012389C0E}"/>
    <cellStyle name="Normal 4 145 3" xfId="34828" xr:uid="{77CC41EA-79A5-4FA6-8B64-208127F7867A}"/>
    <cellStyle name="Normal 4 146" xfId="34829" xr:uid="{ACAFA2A2-BED8-41D0-A624-EEA8505C6AE3}"/>
    <cellStyle name="Normal 4 146 2" xfId="34830" xr:uid="{F8B285E2-76EA-4417-AA51-DAC50EC82AC1}"/>
    <cellStyle name="Normal 4 146 3" xfId="34831" xr:uid="{2BAFCAFE-6400-4103-833C-9EFF97AD3706}"/>
    <cellStyle name="Normal 4 147" xfId="34832" xr:uid="{BD0F5277-0E3E-4928-9D5A-BACF13961137}"/>
    <cellStyle name="Normal 4 147 2" xfId="34833" xr:uid="{C52EA484-922A-4389-A8A6-F4668207D7C3}"/>
    <cellStyle name="Normal 4 147 3" xfId="34834" xr:uid="{BB45D5CF-6E03-449B-8530-537801B3A28C}"/>
    <cellStyle name="Normal 4 148" xfId="34835" xr:uid="{B2E9FAC7-EBA0-42AB-ACD5-34C7F79DD77B}"/>
    <cellStyle name="Normal 4 148 2" xfId="34836" xr:uid="{6F35AD8D-FE75-4FF1-BDBE-76312447E791}"/>
    <cellStyle name="Normal 4 148 3" xfId="34837" xr:uid="{A5D50ED4-6F16-43B3-B495-45E396976338}"/>
    <cellStyle name="Normal 4 149" xfId="34838" xr:uid="{C0435FB4-3806-459D-9F49-1A8100D4EFF2}"/>
    <cellStyle name="Normal 4 149 2" xfId="34839" xr:uid="{4C9DB657-ADF9-41E4-8377-598408E7FBBC}"/>
    <cellStyle name="Normal 4 149 3" xfId="34840" xr:uid="{FF370312-AA63-4984-BC4B-0F668F5DC025}"/>
    <cellStyle name="Normal 4 15" xfId="34841" xr:uid="{938BBB54-DFDE-4BD0-9EE0-A3A11A4C2137}"/>
    <cellStyle name="Normal 4 15 2" xfId="34842" xr:uid="{402D7049-B5E5-444C-B2C7-4D5D7136E959}"/>
    <cellStyle name="Normal 4 15 3" xfId="34843" xr:uid="{AB9F892E-229A-4BBF-B633-3F82B76E982E}"/>
    <cellStyle name="Normal 4 15 4" xfId="34844" xr:uid="{C1E0BC85-6E6C-42D4-AE77-CF8615CFEAA4}"/>
    <cellStyle name="Normal 4 15 5" xfId="52943" xr:uid="{7B3E6B3F-164F-4738-847C-67FE569B4302}"/>
    <cellStyle name="Normal 4 15 6" xfId="53432" xr:uid="{48D66FF1-4B0B-4B3B-B93D-4E8F625C9B14}"/>
    <cellStyle name="Normal 4 150" xfId="34845" xr:uid="{00C8B743-51DF-44DC-87C1-5B77D0A4EEF8}"/>
    <cellStyle name="Normal 4 150 2" xfId="34846" xr:uid="{683FB374-D8A3-4462-8653-AF4D1BA6C628}"/>
    <cellStyle name="Normal 4 150 3" xfId="34847" xr:uid="{2BABC7BB-13D6-4F86-96D2-5053AD4D09C5}"/>
    <cellStyle name="Normal 4 151" xfId="34848" xr:uid="{BEFF184F-6C2A-4106-8179-171311AE6FF9}"/>
    <cellStyle name="Normal 4 151 2" xfId="34849" xr:uid="{69094D26-0E3F-4CD3-8551-54CC6D45E1A6}"/>
    <cellStyle name="Normal 4 151 3" xfId="34850" xr:uid="{73170106-51F5-448C-A7B5-8C37B6A87CE3}"/>
    <cellStyle name="Normal 4 152" xfId="34851" xr:uid="{3ED4DEF4-7090-4489-9A1C-31CBC70E82DE}"/>
    <cellStyle name="Normal 4 152 2" xfId="34852" xr:uid="{1B955C06-44AF-4530-8D3C-97A49D2DD019}"/>
    <cellStyle name="Normal 4 152 3" xfId="34853" xr:uid="{9F9C4C16-F198-4085-8198-7E8AE500A42F}"/>
    <cellStyle name="Normal 4 153" xfId="34854" xr:uid="{9C211210-2EE1-4B91-AE9C-887109F20AE3}"/>
    <cellStyle name="Normal 4 153 2" xfId="34855" xr:uid="{6D731A57-ED7E-4547-A4C7-F68250F7050E}"/>
    <cellStyle name="Normal 4 153 3" xfId="34856" xr:uid="{C04F4179-2C86-48E2-A363-8233E993A097}"/>
    <cellStyle name="Normal 4 154" xfId="34857" xr:uid="{EF051EBE-F594-4492-B7D4-401681F5F8A9}"/>
    <cellStyle name="Normal 4 154 2" xfId="34858" xr:uid="{08E1BB37-0CF6-4A3A-AE13-B5CCAD986B60}"/>
    <cellStyle name="Normal 4 154 3" xfId="34859" xr:uid="{5080DC26-A267-4972-AD0B-4D6CB9782B07}"/>
    <cellStyle name="Normal 4 155" xfId="34860" xr:uid="{D7ECA57F-E032-485D-B7E6-FFD772D13985}"/>
    <cellStyle name="Normal 4 155 2" xfId="34861" xr:uid="{79407E80-BB2B-4C41-AC27-367578438278}"/>
    <cellStyle name="Normal 4 155 3" xfId="34862" xr:uid="{8AEBD706-BF75-43A5-8815-97F5E50AD0AB}"/>
    <cellStyle name="Normal 4 156" xfId="34863" xr:uid="{B62A8689-B250-4642-8843-3086E32EC6BF}"/>
    <cellStyle name="Normal 4 156 2" xfId="34864" xr:uid="{91EE5D57-8437-4F17-91CA-15380C018EED}"/>
    <cellStyle name="Normal 4 156 3" xfId="34865" xr:uid="{0EEF7B7C-24ED-44AC-9258-AA47B2750A90}"/>
    <cellStyle name="Normal 4 157" xfId="34866" xr:uid="{FD5D2376-5DFA-41D2-847D-6977B2289BF6}"/>
    <cellStyle name="Normal 4 157 2" xfId="34867" xr:uid="{B977C566-FA24-4DD8-8643-6F1257ACA588}"/>
    <cellStyle name="Normal 4 157 3" xfId="34868" xr:uid="{F6D71653-8782-4FA7-B2CF-2328F402B135}"/>
    <cellStyle name="Normal 4 158" xfId="34869" xr:uid="{5B0BD9CB-757C-4384-B5EE-1C6E3FBF6F70}"/>
    <cellStyle name="Normal 4 158 2" xfId="34870" xr:uid="{91B15E92-B417-435F-85BF-F8963E713089}"/>
    <cellStyle name="Normal 4 158 3" xfId="34871" xr:uid="{2952201B-AD1A-4928-9466-29C63D900DAA}"/>
    <cellStyle name="Normal 4 159" xfId="34872" xr:uid="{E666EFB4-6A61-4DD5-93FD-6B57EF602585}"/>
    <cellStyle name="Normal 4 159 2" xfId="34873" xr:uid="{9860D2D5-CD6D-41C6-B09C-19802CCD479B}"/>
    <cellStyle name="Normal 4 159 3" xfId="34874" xr:uid="{24EE8C02-729F-40AD-96EB-44F247385F98}"/>
    <cellStyle name="Normal 4 16" xfId="34875" xr:uid="{A6CDDD0C-CA3E-47E4-937A-E2C43C2FB6C4}"/>
    <cellStyle name="Normal 4 16 2" xfId="34876" xr:uid="{93BA51D3-B0AA-4A5A-9C5B-D639CAE01F60}"/>
    <cellStyle name="Normal 4 16 3" xfId="34877" xr:uid="{BC11A4B2-AF3A-471A-9204-EF4AAB8FD5F8}"/>
    <cellStyle name="Normal 4 16 4" xfId="34878" xr:uid="{6AD2E140-F1EE-4D6F-AE1A-1270D90569B9}"/>
    <cellStyle name="Normal 4 16 5" xfId="56128" xr:uid="{D3C7313A-DDC4-4E6C-8181-F1E5F6CF5504}"/>
    <cellStyle name="Normal 4 160" xfId="34879" xr:uid="{113058E1-FB33-4BDD-85AF-23D4FCA30882}"/>
    <cellStyle name="Normal 4 160 2" xfId="34880" xr:uid="{AAFD3407-282E-4A85-AEC5-4519888D5DB3}"/>
    <cellStyle name="Normal 4 160 3" xfId="34881" xr:uid="{07429D14-AE50-47B4-B2C9-A5DD38F1E202}"/>
    <cellStyle name="Normal 4 161" xfId="34882" xr:uid="{3E0AC7B9-5EB5-4728-B589-2591190A2F1F}"/>
    <cellStyle name="Normal 4 161 2" xfId="34883" xr:uid="{68F0CE70-DC57-4470-9B3D-0F0A22220F82}"/>
    <cellStyle name="Normal 4 161 3" xfId="34884" xr:uid="{FC02EF16-3083-452C-8475-71ADBF418B60}"/>
    <cellStyle name="Normal 4 162" xfId="34885" xr:uid="{2ECE16FA-838F-4C45-A8E1-D324E0910083}"/>
    <cellStyle name="Normal 4 162 2" xfId="34886" xr:uid="{C15F810C-7A45-4277-83CF-AF117CF9C3BC}"/>
    <cellStyle name="Normal 4 162 3" xfId="34887" xr:uid="{F8DC1892-AE90-4623-AB74-79F7C78BBAA8}"/>
    <cellStyle name="Normal 4 163" xfId="34888" xr:uid="{8D4AFD96-98D5-40A3-A22E-564AE8CEAC71}"/>
    <cellStyle name="Normal 4 163 2" xfId="34889" xr:uid="{F5EF1A0F-6418-451F-BEFC-C76A87C57C99}"/>
    <cellStyle name="Normal 4 163 3" xfId="34890" xr:uid="{087DB50A-8138-4026-8CFB-89DED4B086B1}"/>
    <cellStyle name="Normal 4 164" xfId="34891" xr:uid="{56741D25-270E-43C0-859A-1D6AE00FA6EF}"/>
    <cellStyle name="Normal 4 164 2" xfId="34892" xr:uid="{198A89AE-1404-4813-86E6-B8E22683464B}"/>
    <cellStyle name="Normal 4 164 3" xfId="34893" xr:uid="{197DEAAE-ABF6-4056-BD59-05BB80A5CDE0}"/>
    <cellStyle name="Normal 4 165" xfId="34894" xr:uid="{C1D23373-45B0-465E-98A1-FD601EE79D0C}"/>
    <cellStyle name="Normal 4 165 2" xfId="34895" xr:uid="{91CC4066-253F-41F5-9EA9-98C53254473A}"/>
    <cellStyle name="Normal 4 165 3" xfId="34896" xr:uid="{CD1DC144-232C-4111-BCFA-121A9E63E23B}"/>
    <cellStyle name="Normal 4 166" xfId="34897" xr:uid="{E1D75D90-3C94-455A-9D95-9F3DACD765D3}"/>
    <cellStyle name="Normal 4 166 2" xfId="34898" xr:uid="{732F51C9-FA87-44CC-9DC0-190FCA007F4D}"/>
    <cellStyle name="Normal 4 166 3" xfId="34899" xr:uid="{632265AA-E2C7-4733-942E-A3854DE11D5B}"/>
    <cellStyle name="Normal 4 167" xfId="34900" xr:uid="{C1FD5B5B-0715-4952-B9DD-62619B9256B5}"/>
    <cellStyle name="Normal 4 167 2" xfId="34901" xr:uid="{84734131-5C78-46A4-9F28-129518195A34}"/>
    <cellStyle name="Normal 4 167 3" xfId="34902" xr:uid="{AD85F313-C1D7-438E-93A3-BFA791C979AA}"/>
    <cellStyle name="Normal 4 168" xfId="34903" xr:uid="{53753AD0-6DE8-4D65-8AE6-FF4DE51F5A79}"/>
    <cellStyle name="Normal 4 168 2" xfId="34904" xr:uid="{9673435F-A07C-412F-91DF-1FBE70B5A4D2}"/>
    <cellStyle name="Normal 4 168 3" xfId="34905" xr:uid="{26DC9486-7091-414E-BF34-940BE0E98C53}"/>
    <cellStyle name="Normal 4 169" xfId="34906" xr:uid="{6C8EA1D6-000B-4E29-9BB4-417788CB7911}"/>
    <cellStyle name="Normal 4 169 2" xfId="34907" xr:uid="{7890E482-5A14-4C33-8F6D-E4FDEC08EA3C}"/>
    <cellStyle name="Normal 4 169 3" xfId="34908" xr:uid="{055229B5-D7A5-4AC5-A114-E9011DE9927D}"/>
    <cellStyle name="Normal 4 17" xfId="34909" xr:uid="{A426CB80-4B8D-4E06-AE5E-ECFD9B076086}"/>
    <cellStyle name="Normal 4 17 2" xfId="34910" xr:uid="{34576631-3DD8-4434-A9E9-4C8E0B1A0182}"/>
    <cellStyle name="Normal 4 17 3" xfId="34911" xr:uid="{D055C597-C87F-46DD-ADA7-D97F11D90BD7}"/>
    <cellStyle name="Normal 4 17 4" xfId="34912" xr:uid="{FE92B4B0-BFEE-4B16-9723-BC94652969B5}"/>
    <cellStyle name="Normal 4 17 5" xfId="56452" xr:uid="{41023133-69CE-4C7F-97FC-C517C5AA2E0E}"/>
    <cellStyle name="Normal 4 170" xfId="34913" xr:uid="{682E2D43-1830-4C29-A7DE-C7A4A7783220}"/>
    <cellStyle name="Normal 4 170 2" xfId="34914" xr:uid="{1E789193-CAE3-4FA6-8933-7076DB73E497}"/>
    <cellStyle name="Normal 4 170 3" xfId="34915" xr:uid="{31DE22CB-BA6B-4E13-B48C-AC516B2CC6D8}"/>
    <cellStyle name="Normal 4 171" xfId="34916" xr:uid="{8D60CEEC-03E3-4005-BBF8-5C12F0E61AB1}"/>
    <cellStyle name="Normal 4 171 2" xfId="34917" xr:uid="{ACCC31A0-2D02-4DC7-B6EF-C0D13F760D9C}"/>
    <cellStyle name="Normal 4 171 3" xfId="34918" xr:uid="{91168111-E726-4DE6-8342-362F9129F1F1}"/>
    <cellStyle name="Normal 4 172" xfId="34919" xr:uid="{4C942B70-A7DF-486E-A927-CCA8B6113DF9}"/>
    <cellStyle name="Normal 4 172 2" xfId="34920" xr:uid="{E7E0350F-86B0-4714-A655-7E8E978D7640}"/>
    <cellStyle name="Normal 4 172 3" xfId="34921" xr:uid="{F1CC1A0F-D184-4031-8AE0-B622620B261E}"/>
    <cellStyle name="Normal 4 173" xfId="34922" xr:uid="{DC8E7216-122A-4309-A3E6-DB1F65617A2C}"/>
    <cellStyle name="Normal 4 173 2" xfId="34923" xr:uid="{44CDD303-26AC-40A9-BEB3-C500060121CC}"/>
    <cellStyle name="Normal 4 173 3" xfId="34924" xr:uid="{C3C9F69D-584E-4AD0-8D10-34F1CCD078BB}"/>
    <cellStyle name="Normal 4 174" xfId="34925" xr:uid="{AAD42AC0-BB47-48E9-BF21-CC873D563EC0}"/>
    <cellStyle name="Normal 4 174 2" xfId="34926" xr:uid="{32C6A075-5E87-44E8-AC76-0587DD77AED8}"/>
    <cellStyle name="Normal 4 174 3" xfId="34927" xr:uid="{F656DDCC-36D6-4F0E-9D41-B681D3F762F9}"/>
    <cellStyle name="Normal 4 175" xfId="34928" xr:uid="{A90114AC-3A91-45A0-884E-2961FA0437D1}"/>
    <cellStyle name="Normal 4 175 2" xfId="34929" xr:uid="{2FD9CE5C-FCFB-4FB2-A8F1-A768ED65B5EF}"/>
    <cellStyle name="Normal 4 175 3" xfId="34930" xr:uid="{0EB53186-CDD1-4AF7-A286-0DA1BFA23D35}"/>
    <cellStyle name="Normal 4 176" xfId="34931" xr:uid="{728FF5B4-39CD-4F89-8387-93A27C56419C}"/>
    <cellStyle name="Normal 4 176 2" xfId="34932" xr:uid="{A52E5968-3A6B-4D70-8688-2B84121CA13A}"/>
    <cellStyle name="Normal 4 176 3" xfId="34933" xr:uid="{B40AFDCA-C074-40B0-9303-A90D795DDCD2}"/>
    <cellStyle name="Normal 4 177" xfId="34934" xr:uid="{07694CEF-3D8B-4D38-A0D8-3120C1E4B8F0}"/>
    <cellStyle name="Normal 4 177 2" xfId="34935" xr:uid="{4A64E556-ADBB-46CE-8C44-CD6CB836B7F6}"/>
    <cellStyle name="Normal 4 177 3" xfId="34936" xr:uid="{71594DB2-FF06-4ABB-BC70-A7D7931FD06B}"/>
    <cellStyle name="Normal 4 178" xfId="34937" xr:uid="{2CCF5BDF-7A82-4288-A347-CF626071B1E4}"/>
    <cellStyle name="Normal 4 178 2" xfId="34938" xr:uid="{FA977E99-684D-4469-9767-5BB1B7773214}"/>
    <cellStyle name="Normal 4 178 3" xfId="34939" xr:uid="{95C274D8-A952-435C-B4D5-EA37E2730D18}"/>
    <cellStyle name="Normal 4 179" xfId="34940" xr:uid="{05B8947F-3D2A-4D33-B42B-7D671CAF64DD}"/>
    <cellStyle name="Normal 4 179 2" xfId="34941" xr:uid="{DA126C77-EC96-47F1-98E0-43BDE8E07AB9}"/>
    <cellStyle name="Normal 4 179 3" xfId="34942" xr:uid="{1E981C43-7C08-4378-809C-CD71B03E69E6}"/>
    <cellStyle name="Normal 4 18" xfId="34943" xr:uid="{DA469AF8-6163-4584-8014-6F4B8E924F32}"/>
    <cellStyle name="Normal 4 18 2" xfId="34944" xr:uid="{80D1461B-7F79-4ECC-A61E-368B98528460}"/>
    <cellStyle name="Normal 4 18 3" xfId="34945" xr:uid="{0E73AA88-8CC2-4C0E-86E7-121BDEA5DEE4}"/>
    <cellStyle name="Normal 4 18 4" xfId="34946" xr:uid="{8930B83A-E3E7-4D01-B93A-6C493FE1114D}"/>
    <cellStyle name="Normal 4 180" xfId="34947" xr:uid="{129D4E9E-552F-496B-BFC4-EB5FECCAB2B5}"/>
    <cellStyle name="Normal 4 180 2" xfId="34948" xr:uid="{010D6990-991A-4212-925B-4AF43EB85F3E}"/>
    <cellStyle name="Normal 4 180 3" xfId="34949" xr:uid="{9A109D4D-E110-427D-9791-4A4378F185ED}"/>
    <cellStyle name="Normal 4 181" xfId="34950" xr:uid="{F363D69C-EBF1-450D-A2BC-75E2136EDD3B}"/>
    <cellStyle name="Normal 4 181 2" xfId="34951" xr:uid="{79C7326B-BEC1-40F0-BF7F-BC6CF536D742}"/>
    <cellStyle name="Normal 4 181 3" xfId="34952" xr:uid="{5D31AF66-595F-4B7E-BA37-7D98ECB08742}"/>
    <cellStyle name="Normal 4 182" xfId="34953" xr:uid="{AC077E4A-5C24-455B-9C57-8A749533C217}"/>
    <cellStyle name="Normal 4 182 2" xfId="34954" xr:uid="{E5A3C48E-2D64-40C1-975C-4494E3F962BC}"/>
    <cellStyle name="Normal 4 182 3" xfId="34955" xr:uid="{C3839535-8CB2-4F0C-AFDC-5080751D58CA}"/>
    <cellStyle name="Normal 4 183" xfId="34956" xr:uid="{31519B76-CB39-4844-B12C-34929F1ED8BD}"/>
    <cellStyle name="Normal 4 183 2" xfId="34957" xr:uid="{F6B91693-C203-4459-BFC9-0D7BF485C2EB}"/>
    <cellStyle name="Normal 4 183 3" xfId="34958" xr:uid="{385F4A70-80C4-4950-99A8-B7BFA23D0F02}"/>
    <cellStyle name="Normal 4 184" xfId="34959" xr:uid="{58CE2DAF-4F0E-48BC-ADA6-BC0887EC7515}"/>
    <cellStyle name="Normal 4 184 2" xfId="34960" xr:uid="{353BFE32-0358-4C47-9532-7CE0856FCDC4}"/>
    <cellStyle name="Normal 4 184 3" xfId="34961" xr:uid="{06548EE7-2478-4C6A-A2A9-7311CB193BC2}"/>
    <cellStyle name="Normal 4 185" xfId="34962" xr:uid="{62D1CB66-82F0-4EF9-AF0A-7C9A7F5461B9}"/>
    <cellStyle name="Normal 4 185 2" xfId="34963" xr:uid="{EFBCD989-745E-4724-A6C4-C57979BDCC02}"/>
    <cellStyle name="Normal 4 185 3" xfId="34964" xr:uid="{FD2EDEA9-5A7A-46C4-AE9E-49F0B2B9CC0F}"/>
    <cellStyle name="Normal 4 186" xfId="34965" xr:uid="{29078BCC-89C5-4F28-AE66-7CD9C93C03FE}"/>
    <cellStyle name="Normal 4 186 2" xfId="34966" xr:uid="{47AA1624-ADDE-4756-A154-BF763697796A}"/>
    <cellStyle name="Normal 4 186 3" xfId="34967" xr:uid="{AE4DF9FA-9698-4F4E-BA4C-BE50CFF1B8A5}"/>
    <cellStyle name="Normal 4 187" xfId="34968" xr:uid="{20167A63-5226-4F9D-B296-4BE68324785A}"/>
    <cellStyle name="Normal 4 187 2" xfId="34969" xr:uid="{957D2A35-0257-4C91-BCD8-2A3B222352E8}"/>
    <cellStyle name="Normal 4 187 3" xfId="34970" xr:uid="{FE4DF0E8-C7DE-40C4-BDF1-D8C44A52F4DE}"/>
    <cellStyle name="Normal 4 188" xfId="34971" xr:uid="{489957D1-C44B-44E3-AF65-4302D6693AAA}"/>
    <cellStyle name="Normal 4 188 2" xfId="34972" xr:uid="{A17431F3-D7E5-4801-A71B-AD91395452C0}"/>
    <cellStyle name="Normal 4 188 3" xfId="34973" xr:uid="{D94E5186-EDC5-4392-BFCC-314C9F61689B}"/>
    <cellStyle name="Normal 4 189" xfId="34974" xr:uid="{C212B71C-4ACB-4AE5-BF92-88B782A780DD}"/>
    <cellStyle name="Normal 4 189 2" xfId="34975" xr:uid="{1CD931B1-33A0-4114-B263-1A6D3D3303ED}"/>
    <cellStyle name="Normal 4 189 3" xfId="34976" xr:uid="{FA10FED5-2EA8-462F-BAAA-5290F8AD4F31}"/>
    <cellStyle name="Normal 4 19" xfId="34977" xr:uid="{815D8412-9D3D-4ECC-ADA9-2D6002133834}"/>
    <cellStyle name="Normal 4 19 2" xfId="34978" xr:uid="{7156D02D-495E-4840-894A-C3109D63226D}"/>
    <cellStyle name="Normal 4 19 3" xfId="34979" xr:uid="{4E09CE7B-C84D-46F8-B4A4-C32EB8EF1C0A}"/>
    <cellStyle name="Normal 4 19 4" xfId="34980" xr:uid="{7798365D-0BC3-47EB-8685-E84418EC7263}"/>
    <cellStyle name="Normal 4 190" xfId="34981" xr:uid="{239713CD-5293-43DC-A6DF-10F9EC76FA0E}"/>
    <cellStyle name="Normal 4 190 2" xfId="34982" xr:uid="{89BC9336-6B3C-4487-8552-FCA289697551}"/>
    <cellStyle name="Normal 4 190 3" xfId="34983" xr:uid="{0B65DE37-8566-408F-9BA6-AEC46DD8DADD}"/>
    <cellStyle name="Normal 4 191" xfId="34984" xr:uid="{5EE8C7B0-8987-413D-AD2A-4F88DE1B9D0D}"/>
    <cellStyle name="Normal 4 191 2" xfId="34985" xr:uid="{83582687-3817-43AA-9E11-459FE38F2D63}"/>
    <cellStyle name="Normal 4 191 3" xfId="34986" xr:uid="{6F8F9F82-DE0D-467D-9296-6C2DF1715025}"/>
    <cellStyle name="Normal 4 192" xfId="34987" xr:uid="{88F1A2A3-C082-4957-A6FC-FB2B94C16700}"/>
    <cellStyle name="Normal 4 192 2" xfId="34988" xr:uid="{86235643-380B-413F-9F5E-09480B462E2B}"/>
    <cellStyle name="Normal 4 192 3" xfId="34989" xr:uid="{F23915E7-57EA-47AB-B163-98FEA6EF8D2A}"/>
    <cellStyle name="Normal 4 193" xfId="34990" xr:uid="{8CD14B64-7285-4776-9390-FD306E58C020}"/>
    <cellStyle name="Normal 4 193 2" xfId="34991" xr:uid="{4707D914-9E8F-4E8C-9C90-F44DCE7C9BE0}"/>
    <cellStyle name="Normal 4 193 3" xfId="34992" xr:uid="{BACF83B5-6EB4-47A3-BE2D-AFDCC255D0B6}"/>
    <cellStyle name="Normal 4 194" xfId="34993" xr:uid="{87D814D6-63D3-4B0D-90ED-7F467A3D80E5}"/>
    <cellStyle name="Normal 4 194 2" xfId="34994" xr:uid="{19AF99C8-F22B-42DF-B454-0C76D245C08B}"/>
    <cellStyle name="Normal 4 194 3" xfId="34995" xr:uid="{E5BCAB1C-CC2C-4F8F-9614-BAB91588813C}"/>
    <cellStyle name="Normal 4 195" xfId="34996" xr:uid="{AC0F674C-BFB2-4555-A0FB-150C56A2CE49}"/>
    <cellStyle name="Normal 4 195 2" xfId="34997" xr:uid="{E7846140-9B89-4E5E-B069-3D4E9A1D8664}"/>
    <cellStyle name="Normal 4 195 3" xfId="34998" xr:uid="{00AB7122-F1A1-4AFD-876B-49FD9FE7E99A}"/>
    <cellStyle name="Normal 4 196" xfId="34999" xr:uid="{8B014363-98DC-4EC6-B0D3-0F4504367B20}"/>
    <cellStyle name="Normal 4 196 2" xfId="35000" xr:uid="{90F5E533-661F-4B43-809E-C209899ABA86}"/>
    <cellStyle name="Normal 4 196 3" xfId="35001" xr:uid="{82091236-F836-4B6C-95F5-EC6EC0825246}"/>
    <cellStyle name="Normal 4 197" xfId="35002" xr:uid="{0E71AB05-163D-4422-8186-E640B5840A65}"/>
    <cellStyle name="Normal 4 197 2" xfId="35003" xr:uid="{27F90179-7063-4D3D-90E0-A73AF8C295CB}"/>
    <cellStyle name="Normal 4 197 3" xfId="35004" xr:uid="{E8C6BA7D-06B7-451B-B766-A774F7B88E57}"/>
    <cellStyle name="Normal 4 198" xfId="35005" xr:uid="{25F3B9B8-782C-4322-BF54-84556B7BF628}"/>
    <cellStyle name="Normal 4 198 2" xfId="35006" xr:uid="{BC3CC753-9850-4EDE-93F8-DD2FF96F7BF5}"/>
    <cellStyle name="Normal 4 198 3" xfId="35007" xr:uid="{AEA20CF4-F54F-4C67-AFC4-0A99A1780195}"/>
    <cellStyle name="Normal 4 199" xfId="35008" xr:uid="{B0270786-F356-4E43-9B2C-8D63B2AFBB7A}"/>
    <cellStyle name="Normal 4 199 2" xfId="35009" xr:uid="{A6523440-6FF4-416E-BEBA-60EFD8E4CBEC}"/>
    <cellStyle name="Normal 4 199 3" xfId="35010" xr:uid="{93413245-C1FB-4CC6-8DBD-750DAC1891EE}"/>
    <cellStyle name="Normal 4 2" xfId="1507" xr:uid="{EFB30B88-E865-4F60-A54B-F8F404EE51F2}"/>
    <cellStyle name="Normal 4 2 10" xfId="35012" xr:uid="{9B5FB20E-3310-4BAA-9D90-F7C33C0173AA}"/>
    <cellStyle name="Normal 4 2 10 2" xfId="52945" xr:uid="{235F9F04-5F59-4EE0-BB40-112FE9468DB5}"/>
    <cellStyle name="Normal 4 2 10 3" xfId="53434" xr:uid="{D71FC3DE-3B5A-4D4A-A203-B06E8281A09B}"/>
    <cellStyle name="Normal 4 2 100" xfId="35013" xr:uid="{C030E3B9-19EC-48A0-B0A5-4619BD40878B}"/>
    <cellStyle name="Normal 4 2 101" xfId="35014" xr:uid="{F35F5F41-8244-498A-BA0A-DB464AF8A46D}"/>
    <cellStyle name="Normal 4 2 102" xfId="35015" xr:uid="{09839D7F-85D4-458C-ADFC-A1D94DD12B75}"/>
    <cellStyle name="Normal 4 2 103" xfId="35016" xr:uid="{770B7F69-7C32-4FD9-8803-E1CB2DA895C7}"/>
    <cellStyle name="Normal 4 2 104" xfId="35017" xr:uid="{AF64A514-4E70-4E16-AA09-552390C11047}"/>
    <cellStyle name="Normal 4 2 105" xfId="35018" xr:uid="{2B271EF8-CBCF-44DD-973F-9C395D4F8020}"/>
    <cellStyle name="Normal 4 2 106" xfId="35019" xr:uid="{F26D66AB-3DC8-4E7B-A311-36A7B899FF7D}"/>
    <cellStyle name="Normal 4 2 107" xfId="35020" xr:uid="{C8C5FA09-F60F-4668-A209-999645E044BA}"/>
    <cellStyle name="Normal 4 2 108" xfId="35021" xr:uid="{ADD6F6C8-E470-4E9B-9664-02283F1FA638}"/>
    <cellStyle name="Normal 4 2 109" xfId="35022" xr:uid="{21D5D3AF-A122-45FA-ADC8-3087099BCB86}"/>
    <cellStyle name="Normal 4 2 11" xfId="35023" xr:uid="{3718F2E3-3B3C-43A1-AEFC-5095A93C2119}"/>
    <cellStyle name="Normal 4 2 11 2" xfId="56226" xr:uid="{E0433286-BE85-474F-8E3C-5E70DE867175}"/>
    <cellStyle name="Normal 4 2 110" xfId="35024" xr:uid="{6AD47F1A-24DA-458C-901B-A6A37DE65ADC}"/>
    <cellStyle name="Normal 4 2 111" xfId="35025" xr:uid="{DC796A1B-99E6-4236-BCB7-3EB54772BC1C}"/>
    <cellStyle name="Normal 4 2 112" xfId="35026" xr:uid="{8099AE48-1ADC-4521-AC3A-B3F3FC259CE6}"/>
    <cellStyle name="Normal 4 2 113" xfId="35027" xr:uid="{2B6CE16A-DBC7-47D6-9704-864F1F11255D}"/>
    <cellStyle name="Normal 4 2 114" xfId="35028" xr:uid="{7441FF95-A9DF-4FBB-B6DC-635D46EBD907}"/>
    <cellStyle name="Normal 4 2 115" xfId="35029" xr:uid="{DCE2E038-01D8-4547-8803-88950CF495A1}"/>
    <cellStyle name="Normal 4 2 116" xfId="35030" xr:uid="{748E9501-57F8-44B3-8691-E976764CEFF1}"/>
    <cellStyle name="Normal 4 2 117" xfId="35031" xr:uid="{7A9B1969-40BE-4D83-B3D9-E5742F652746}"/>
    <cellStyle name="Normal 4 2 118" xfId="35032" xr:uid="{278A0877-5380-4A4D-9E80-E313A776467D}"/>
    <cellStyle name="Normal 4 2 119" xfId="35033" xr:uid="{EE3723CB-3C7D-4987-A530-1648EDE0D40A}"/>
    <cellStyle name="Normal 4 2 12" xfId="35034" xr:uid="{C7E31E0F-2C38-49F5-9F27-26475601A484}"/>
    <cellStyle name="Normal 4 2 12 2" xfId="56516" xr:uid="{36929599-2E84-4824-B67C-522967FF5E6C}"/>
    <cellStyle name="Normal 4 2 120" xfId="35035" xr:uid="{B555DC46-220C-4A01-9E31-8099404CA695}"/>
    <cellStyle name="Normal 4 2 121" xfId="35036" xr:uid="{78BAD83D-790E-4004-9C97-EFAE76D101EC}"/>
    <cellStyle name="Normal 4 2 122" xfId="35037" xr:uid="{C155A48D-259E-4E0F-AE3B-CD15E41685B4}"/>
    <cellStyle name="Normal 4 2 123" xfId="35038" xr:uid="{50182BED-73D5-49CE-A684-88EE3BEABBFB}"/>
    <cellStyle name="Normal 4 2 124" xfId="35039" xr:uid="{3522A63D-39D1-4316-8BC8-48AF15715A76}"/>
    <cellStyle name="Normal 4 2 125" xfId="35040" xr:uid="{77B2C8B0-FF0D-48D2-B994-C6F417BF1613}"/>
    <cellStyle name="Normal 4 2 126" xfId="35041" xr:uid="{4C32D859-43CE-4A14-8322-71D5F8CBF18B}"/>
    <cellStyle name="Normal 4 2 127" xfId="35042" xr:uid="{940FF8C8-79EF-484F-972D-8331BB00DC60}"/>
    <cellStyle name="Normal 4 2 128" xfId="35043" xr:uid="{A1738314-CBD1-494C-B16A-D9C5F53DCC6D}"/>
    <cellStyle name="Normal 4 2 129" xfId="35044" xr:uid="{E404094B-F702-4788-8FF8-B1346C524BFA}"/>
    <cellStyle name="Normal 4 2 13" xfId="35045" xr:uid="{E42688B7-5147-4967-8E9F-AEA8CE9DBE53}"/>
    <cellStyle name="Normal 4 2 130" xfId="35046" xr:uid="{C08CF67C-2637-4EC1-899B-629B5E4478CB}"/>
    <cellStyle name="Normal 4 2 131" xfId="35047" xr:uid="{400A33DD-74AB-4EA3-9B91-464646FFF557}"/>
    <cellStyle name="Normal 4 2 132" xfId="35048" xr:uid="{73CBF3B5-5295-41E3-9341-A4E68CD9DB34}"/>
    <cellStyle name="Normal 4 2 133" xfId="35049" xr:uid="{1785EE80-FD95-4985-9096-5D5BB76312BE}"/>
    <cellStyle name="Normal 4 2 134" xfId="35050" xr:uid="{328815DA-41ED-4EED-B65F-A4157AEFB5E7}"/>
    <cellStyle name="Normal 4 2 135" xfId="35051" xr:uid="{D01B5FAA-A1E1-4AB8-BC29-4A1D878E0028}"/>
    <cellStyle name="Normal 4 2 136" xfId="35052" xr:uid="{6858CBBA-4224-4A78-9FC9-8290B542D1FB}"/>
    <cellStyle name="Normal 4 2 137" xfId="35053" xr:uid="{C298C328-DC2A-4382-9C9A-93CA044C62D5}"/>
    <cellStyle name="Normal 4 2 138" xfId="35054" xr:uid="{4CFAFBA0-6987-47F2-AD3D-E043655C90B6}"/>
    <cellStyle name="Normal 4 2 139" xfId="35055" xr:uid="{0F71DA57-5B39-4288-B902-40CA2FCE2FE2}"/>
    <cellStyle name="Normal 4 2 14" xfId="35056" xr:uid="{B65D84BD-4C98-46BD-8E06-2DA2D95C60D2}"/>
    <cellStyle name="Normal 4 2 140" xfId="35057" xr:uid="{99F6F429-E7A4-401F-9DF8-18F65ADA6B5B}"/>
    <cellStyle name="Normal 4 2 141" xfId="35058" xr:uid="{534CF125-8B1C-435A-A8F6-DE28C768121A}"/>
    <cellStyle name="Normal 4 2 142" xfId="35059" xr:uid="{F2BE6082-BEFE-4A87-96AC-197C35A7D095}"/>
    <cellStyle name="Normal 4 2 143" xfId="35060" xr:uid="{CC75DCB3-B956-4199-A60E-D62AEA27D0C6}"/>
    <cellStyle name="Normal 4 2 144" xfId="35061" xr:uid="{9D5733D4-8511-4B20-8D95-91604D2AECE9}"/>
    <cellStyle name="Normal 4 2 145" xfId="35062" xr:uid="{3D682869-D87F-4731-88BC-EA0E8C565CBB}"/>
    <cellStyle name="Normal 4 2 146" xfId="35063" xr:uid="{03C0F52D-AE48-4FA8-8914-88D5511A3FD9}"/>
    <cellStyle name="Normal 4 2 147" xfId="35064" xr:uid="{1E65435A-7F7E-409E-B658-6A0391AAC7B2}"/>
    <cellStyle name="Normal 4 2 148" xfId="35065" xr:uid="{68319412-AA22-48A3-B972-D78665371EBC}"/>
    <cellStyle name="Normal 4 2 149" xfId="35066" xr:uid="{9C65EA4E-55D6-475C-BFE8-04304FB3C667}"/>
    <cellStyle name="Normal 4 2 15" xfId="35067" xr:uid="{E907EAB7-A5C8-4642-84C3-93E0D5A75B95}"/>
    <cellStyle name="Normal 4 2 150" xfId="35068" xr:uid="{E269E31B-F842-444E-983A-8981236C9210}"/>
    <cellStyle name="Normal 4 2 151" xfId="35069" xr:uid="{BC322C66-AAAB-4020-A903-137F4A13E20E}"/>
    <cellStyle name="Normal 4 2 152" xfId="35070" xr:uid="{9BE15C66-ED62-4037-9F76-51E1E93A6BC6}"/>
    <cellStyle name="Normal 4 2 153" xfId="35071" xr:uid="{03F7AEA6-41C1-45B5-8D07-7A1C82F1385C}"/>
    <cellStyle name="Normal 4 2 154" xfId="35072" xr:uid="{D0995A70-E885-4B21-BD23-688604940639}"/>
    <cellStyle name="Normal 4 2 155" xfId="35073" xr:uid="{44DC08DB-F71E-4EB3-85D7-E513A1218737}"/>
    <cellStyle name="Normal 4 2 156" xfId="35074" xr:uid="{6E5F8A69-C489-48B6-8330-CFD329CAD8B8}"/>
    <cellStyle name="Normal 4 2 157" xfId="35075" xr:uid="{70B66BE9-A6F9-4AE2-86E6-E160567C4DFA}"/>
    <cellStyle name="Normal 4 2 158" xfId="35076" xr:uid="{92962A2D-C311-4ADB-9EAF-7878DF61DD3C}"/>
    <cellStyle name="Normal 4 2 159" xfId="35077" xr:uid="{1F44E3E0-F64A-4772-975C-14B667B8BA73}"/>
    <cellStyle name="Normal 4 2 16" xfId="35078" xr:uid="{CE23AD77-B5CE-4B4F-B1BA-B711FE3A28AA}"/>
    <cellStyle name="Normal 4 2 160" xfId="35079" xr:uid="{D9B5FAEB-FA79-4BC6-9EC2-5BA7EDB0FB42}"/>
    <cellStyle name="Normal 4 2 161" xfId="35080" xr:uid="{E921CEA6-96D8-47BC-8111-D8C4E0A7C5F3}"/>
    <cellStyle name="Normal 4 2 162" xfId="35081" xr:uid="{99AD245F-A319-4510-8D58-E4C777EFB490}"/>
    <cellStyle name="Normal 4 2 163" xfId="35082" xr:uid="{CFFB6DFF-FB7D-4055-B3B8-ECB4986DE10F}"/>
    <cellStyle name="Normal 4 2 164" xfId="35083" xr:uid="{4D725972-44A7-41EF-A938-6AE751F638DE}"/>
    <cellStyle name="Normal 4 2 165" xfId="35084" xr:uid="{1F066C4A-46A0-4D38-9FB1-DFBE7933B814}"/>
    <cellStyle name="Normal 4 2 166" xfId="35085" xr:uid="{45CDA663-DA10-443F-8548-E35AE7129AF2}"/>
    <cellStyle name="Normal 4 2 167" xfId="35086" xr:uid="{72743E49-05D8-4880-B238-F88C0C58A522}"/>
    <cellStyle name="Normal 4 2 168" xfId="35087" xr:uid="{F5096A2D-B92B-4394-ACA4-35E79677A530}"/>
    <cellStyle name="Normal 4 2 169" xfId="35088" xr:uid="{16147EAB-5595-4BBF-994B-503929193EBF}"/>
    <cellStyle name="Normal 4 2 17" xfId="35089" xr:uid="{DBC77937-4781-415D-9CB8-61A60673D527}"/>
    <cellStyle name="Normal 4 2 170" xfId="35090" xr:uid="{D0BCB74B-884C-40B1-B087-F9AC11E97208}"/>
    <cellStyle name="Normal 4 2 171" xfId="35091" xr:uid="{E6527CD8-D0B3-47FF-B53F-CE843B8B43AE}"/>
    <cellStyle name="Normal 4 2 172" xfId="35092" xr:uid="{5B830E95-DCE4-4CD2-9097-CD9F2B0B84A9}"/>
    <cellStyle name="Normal 4 2 173" xfId="35093" xr:uid="{9F69307C-CAF8-4C58-8AB4-9EF74698C46E}"/>
    <cellStyle name="Normal 4 2 174" xfId="35094" xr:uid="{7A7471FB-D902-497B-BF03-5AF8761C6CA4}"/>
    <cellStyle name="Normal 4 2 175" xfId="35095" xr:uid="{F47660C6-F76E-4821-8790-759376C5B0AA}"/>
    <cellStyle name="Normal 4 2 176" xfId="35096" xr:uid="{2BB604F5-11A1-4654-BBCC-96F6983612EE}"/>
    <cellStyle name="Normal 4 2 177" xfId="35097" xr:uid="{5BC23F62-523D-4C91-8B23-63D6ED7A69A5}"/>
    <cellStyle name="Normal 4 2 178" xfId="35098" xr:uid="{01FA8F39-C4DA-45C0-9A83-9DB6936D494B}"/>
    <cellStyle name="Normal 4 2 179" xfId="35099" xr:uid="{0A8D2963-29F2-4CD1-9737-3BC734B4B60D}"/>
    <cellStyle name="Normal 4 2 18" xfId="35100" xr:uid="{315BBD1A-F16F-4764-AD62-478DFF37803C}"/>
    <cellStyle name="Normal 4 2 180" xfId="35101" xr:uid="{398C4276-A4FB-4843-A8CA-342AFEDC3F35}"/>
    <cellStyle name="Normal 4 2 181" xfId="35102" xr:uid="{EB89D875-E5E7-4D9B-A4FF-AD5AC9B7EB43}"/>
    <cellStyle name="Normal 4 2 182" xfId="35103" xr:uid="{76E15BFB-AE28-4F5E-8E21-B3C5F441938B}"/>
    <cellStyle name="Normal 4 2 183" xfId="35104" xr:uid="{908D488A-E068-4BC5-919E-519311CFA0BE}"/>
    <cellStyle name="Normal 4 2 184" xfId="35105" xr:uid="{9F41F438-04B0-45E6-87F7-EE1EB2D80C29}"/>
    <cellStyle name="Normal 4 2 185" xfId="35106" xr:uid="{E926D3C1-1108-4EE1-9A15-716BF072C24C}"/>
    <cellStyle name="Normal 4 2 186" xfId="35107" xr:uid="{84DD9202-97C3-4591-9C01-9EF7B67E2BC5}"/>
    <cellStyle name="Normal 4 2 187" xfId="35108" xr:uid="{00A39C75-9798-4EC8-984E-94327ACFE00B}"/>
    <cellStyle name="Normal 4 2 188" xfId="35109" xr:uid="{362C4646-C3CB-4D77-9D61-53E6ADE2F528}"/>
    <cellStyle name="Normal 4 2 189" xfId="35110" xr:uid="{EB657A72-7302-4078-9FBB-388782A6FA71}"/>
    <cellStyle name="Normal 4 2 19" xfId="35111" xr:uid="{E5CF7845-E8A0-45CE-A083-F5D1E4D1432F}"/>
    <cellStyle name="Normal 4 2 190" xfId="35112" xr:uid="{89531C3B-9CCB-4542-A1A1-85E48D7160C2}"/>
    <cellStyle name="Normal 4 2 191" xfId="35113" xr:uid="{551FA469-A091-4EC3-8620-79AC55D2DFF0}"/>
    <cellStyle name="Normal 4 2 192" xfId="35114" xr:uid="{E96FA69D-D955-437E-BA4B-886246C592CC}"/>
    <cellStyle name="Normal 4 2 193" xfId="35115" xr:uid="{9AA704CF-B613-4872-8771-4DB910DA6890}"/>
    <cellStyle name="Normal 4 2 194" xfId="35116" xr:uid="{7AE40919-812F-43F4-821A-241008E16565}"/>
    <cellStyle name="Normal 4 2 195" xfId="35117" xr:uid="{15AF99A0-DBCE-441F-BD1B-0A3DC0F2BC96}"/>
    <cellStyle name="Normal 4 2 196" xfId="35118" xr:uid="{42B70F32-03BF-4FC8-B2CC-7D6716E75A72}"/>
    <cellStyle name="Normal 4 2 197" xfId="35119" xr:uid="{A4D42EA5-A74C-4B86-ACE1-E12DBEF4431F}"/>
    <cellStyle name="Normal 4 2 198" xfId="35120" xr:uid="{4FCF46BC-BF43-4667-8C55-C6BBD7568A48}"/>
    <cellStyle name="Normal 4 2 199" xfId="35121" xr:uid="{EBEF9B2C-338D-4991-AA83-AB0A56990BCB}"/>
    <cellStyle name="Normal 4 2 2" xfId="1508" xr:uid="{5FD6DB71-2639-49F3-A44F-F41FBE74B501}"/>
    <cellStyle name="Normal 4 2 2 10" xfId="49817" xr:uid="{1E924486-A6AE-44E4-B8EF-A8723FDA49F3}"/>
    <cellStyle name="Normal 4 2 2 10 10" xfId="52454" xr:uid="{CF5AEED4-CE21-4FFA-B6F1-FDEB6AD26FA8}"/>
    <cellStyle name="Normal 4 2 2 10 11" xfId="52702" xr:uid="{36B09B7E-D091-47CF-9FF2-AC02E3BF63DA}"/>
    <cellStyle name="Normal 4 2 2 10 12" xfId="53194" xr:uid="{9C88DB1C-9A02-432D-80D3-136F7F28A073}"/>
    <cellStyle name="Normal 4 2 2 10 2" xfId="49818" xr:uid="{E202EC47-B1F3-4D8B-892B-0C7D5E479998}"/>
    <cellStyle name="Normal 4 2 2 10 2 10" xfId="53195" xr:uid="{495DA210-ED82-4847-9B32-E949E455F4D0}"/>
    <cellStyle name="Normal 4 2 2 10 2 2" xfId="50803" xr:uid="{56871653-928A-44A6-BDA5-43A04273D56D}"/>
    <cellStyle name="Normal 4 2 2 10 2 2 2" xfId="52948" xr:uid="{29E823F0-F3D9-4C20-8F4C-E9673163A88D}"/>
    <cellStyle name="Normal 4 2 2 10 2 2 3" xfId="53437" xr:uid="{C9760520-E742-4278-A728-FCF1D77A9E9B}"/>
    <cellStyle name="Normal 4 2 2 10 2 3" xfId="51078" xr:uid="{8A189580-C900-44F4-BCB0-C7075D39676E}"/>
    <cellStyle name="Normal 4 2 2 10 2 4" xfId="51412" xr:uid="{76B2AEC0-FF35-4827-BDD8-330121CCC74B}"/>
    <cellStyle name="Normal 4 2 2 10 2 5" xfId="51691" xr:uid="{5617BDA7-94DC-48CE-AD70-1F399519DD91}"/>
    <cellStyle name="Normal 4 2 2 10 2 6" xfId="51947" xr:uid="{7716E33F-AD7B-43E7-9F2B-810A8E002F06}"/>
    <cellStyle name="Normal 4 2 2 10 2 7" xfId="52200" xr:uid="{10915DA9-BEFC-48FF-8409-44F2461E2A03}"/>
    <cellStyle name="Normal 4 2 2 10 2 8" xfId="52455" xr:uid="{C7A831A7-B045-48AB-A26A-483484EA6D5F}"/>
    <cellStyle name="Normal 4 2 2 10 2 9" xfId="52703" xr:uid="{1120C870-D340-4CF0-982B-8BC8F94606A6}"/>
    <cellStyle name="Normal 4 2 2 10 3" xfId="49819" xr:uid="{43E85D64-FE02-4025-B023-A997E6079870}"/>
    <cellStyle name="Normal 4 2 2 10 3 10" xfId="53196" xr:uid="{258F55A9-635B-4E28-9C67-5F5C0E443452}"/>
    <cellStyle name="Normal 4 2 2 10 3 2" xfId="50804" xr:uid="{1DD626AB-AF07-4558-98F1-984610C05AA6}"/>
    <cellStyle name="Normal 4 2 2 10 3 2 2" xfId="52949" xr:uid="{6F55D6F6-0805-4ACF-8F88-F334BAC8D9F4}"/>
    <cellStyle name="Normal 4 2 2 10 3 2 3" xfId="53438" xr:uid="{CF8C07E1-6326-4FB7-AD71-2E1B4FF09D7E}"/>
    <cellStyle name="Normal 4 2 2 10 3 3" xfId="51079" xr:uid="{315C86C0-ADD2-4FA0-BD8A-14D2ED676D2A}"/>
    <cellStyle name="Normal 4 2 2 10 3 4" xfId="51413" xr:uid="{014EBFDA-16B3-4505-B9C9-92622A8E223D}"/>
    <cellStyle name="Normal 4 2 2 10 3 5" xfId="51692" xr:uid="{915B8A61-B210-4896-BED7-B66CB6DE1BE1}"/>
    <cellStyle name="Normal 4 2 2 10 3 6" xfId="51948" xr:uid="{9EF38AB4-0DF1-447D-B31D-53DA60571475}"/>
    <cellStyle name="Normal 4 2 2 10 3 7" xfId="52201" xr:uid="{E7944C3F-CB2A-4641-911C-65D47DFEF0A9}"/>
    <cellStyle name="Normal 4 2 2 10 3 8" xfId="52456" xr:uid="{BE576B74-07D0-4E4C-A535-ECA746CEBA02}"/>
    <cellStyle name="Normal 4 2 2 10 3 9" xfId="52704" xr:uid="{E665493F-00BF-4D1E-AB28-3BC30C151422}"/>
    <cellStyle name="Normal 4 2 2 10 4" xfId="50802" xr:uid="{EE079065-5DD0-4FB4-B322-8EB42250B2C3}"/>
    <cellStyle name="Normal 4 2 2 10 4 2" xfId="52947" xr:uid="{32BD83F5-110F-4CAE-BF47-593B9D7D37C1}"/>
    <cellStyle name="Normal 4 2 2 10 4 3" xfId="53436" xr:uid="{EE64D457-A8BE-4FF6-802E-355C01BC8695}"/>
    <cellStyle name="Normal 4 2 2 10 5" xfId="51077" xr:uid="{EE752416-048C-4A6B-B2BA-7A0B6DEE34FF}"/>
    <cellStyle name="Normal 4 2 2 10 6" xfId="51411" xr:uid="{C92EF155-1466-4349-BA56-8675D0EF018F}"/>
    <cellStyle name="Normal 4 2 2 10 7" xfId="51690" xr:uid="{123540B8-612B-4C7A-90F9-33446FAEA88E}"/>
    <cellStyle name="Normal 4 2 2 10 8" xfId="51946" xr:uid="{266332B0-1563-410C-BD84-DB0FC69244A3}"/>
    <cellStyle name="Normal 4 2 2 10 9" xfId="52199" xr:uid="{C258A015-5183-41FF-A1F3-63DF8C2460B7}"/>
    <cellStyle name="Normal 4 2 2 11" xfId="49820" xr:uid="{51B87534-8088-4A7D-B328-6902035A3D44}"/>
    <cellStyle name="Normal 4 2 2 11 10" xfId="52457" xr:uid="{7E5E8D7D-396B-487A-AB86-981D6D6FECBA}"/>
    <cellStyle name="Normal 4 2 2 11 11" xfId="52705" xr:uid="{C6485BDC-D1C0-4C6D-8B59-963A75CA408D}"/>
    <cellStyle name="Normal 4 2 2 11 12" xfId="53197" xr:uid="{DFC8DFE8-981C-4F46-A8EF-53B8BD469109}"/>
    <cellStyle name="Normal 4 2 2 11 2" xfId="49821" xr:uid="{DCD95D03-4662-40D0-A6BB-25AEED164FA5}"/>
    <cellStyle name="Normal 4 2 2 11 2 10" xfId="53198" xr:uid="{6F88EF37-BE84-47C6-829F-6B1A1EA6F80D}"/>
    <cellStyle name="Normal 4 2 2 11 2 2" xfId="50806" xr:uid="{0424163F-1984-4970-A0DB-3B1290008247}"/>
    <cellStyle name="Normal 4 2 2 11 2 2 2" xfId="52951" xr:uid="{345B18C8-5DC1-469E-9977-050840EE1FB3}"/>
    <cellStyle name="Normal 4 2 2 11 2 2 3" xfId="53440" xr:uid="{2359A94E-DA53-40D1-B60A-73954883F2A3}"/>
    <cellStyle name="Normal 4 2 2 11 2 3" xfId="51081" xr:uid="{83159FA6-2A33-49ED-A077-AF86B632ABDE}"/>
    <cellStyle name="Normal 4 2 2 11 2 4" xfId="51415" xr:uid="{8AB13BCF-5A9E-4AC6-A728-D5AD8DB6B4A4}"/>
    <cellStyle name="Normal 4 2 2 11 2 5" xfId="51694" xr:uid="{DB4D1657-90B0-4085-A351-5926DD57057B}"/>
    <cellStyle name="Normal 4 2 2 11 2 6" xfId="51950" xr:uid="{BCCEC55A-39C2-4A57-9AEC-CBBC4F7E4C46}"/>
    <cellStyle name="Normal 4 2 2 11 2 7" xfId="52203" xr:uid="{7527282E-FDFD-4059-98CB-CDFAC8C3EBD2}"/>
    <cellStyle name="Normal 4 2 2 11 2 8" xfId="52458" xr:uid="{94A7EAE0-041F-48A7-AB62-C00665CB4546}"/>
    <cellStyle name="Normal 4 2 2 11 2 9" xfId="52706" xr:uid="{672F521D-FBFA-415A-93A8-4D9E127E4E25}"/>
    <cellStyle name="Normal 4 2 2 11 3" xfId="49822" xr:uid="{8260CC49-8536-465A-AD92-4DD202609140}"/>
    <cellStyle name="Normal 4 2 2 11 3 10" xfId="53199" xr:uid="{FD17E632-53CB-41AB-8E24-EE47124B7F1F}"/>
    <cellStyle name="Normal 4 2 2 11 3 2" xfId="50807" xr:uid="{1F206EF4-396D-4BDD-BB9F-5E4FCB12E2B8}"/>
    <cellStyle name="Normal 4 2 2 11 3 2 2" xfId="52952" xr:uid="{FD3E67F0-3BB0-428D-B13E-19B8666579BD}"/>
    <cellStyle name="Normal 4 2 2 11 3 2 3" xfId="53441" xr:uid="{5B4FE654-5F08-46F8-9892-FEB1578E5BF3}"/>
    <cellStyle name="Normal 4 2 2 11 3 3" xfId="51082" xr:uid="{8EAD497B-959B-4331-BB98-A896AE0E7C0D}"/>
    <cellStyle name="Normal 4 2 2 11 3 4" xfId="51416" xr:uid="{DFDCF7C5-FDAB-4F44-B5F3-BBA479D26E3F}"/>
    <cellStyle name="Normal 4 2 2 11 3 5" xfId="51695" xr:uid="{643B505D-D375-412C-9F64-BCD02B31AE26}"/>
    <cellStyle name="Normal 4 2 2 11 3 6" xfId="51951" xr:uid="{5DD5674B-244D-47E1-A047-3F6C3321103A}"/>
    <cellStyle name="Normal 4 2 2 11 3 7" xfId="52204" xr:uid="{1B0A24A9-3D6A-4B8D-B388-0275A4ADFDC2}"/>
    <cellStyle name="Normal 4 2 2 11 3 8" xfId="52459" xr:uid="{165392B4-C05B-408D-AF14-FD4DF1A37BF1}"/>
    <cellStyle name="Normal 4 2 2 11 3 9" xfId="52707" xr:uid="{A963B900-F09F-461D-9E9F-78AD083A4199}"/>
    <cellStyle name="Normal 4 2 2 11 4" xfId="50805" xr:uid="{5791681F-E611-40D1-BAD1-19FFE26CB740}"/>
    <cellStyle name="Normal 4 2 2 11 4 2" xfId="52950" xr:uid="{157D0658-E358-41EA-95E7-63DD9293FB3C}"/>
    <cellStyle name="Normal 4 2 2 11 4 3" xfId="53439" xr:uid="{D7DDBA6B-24BF-4501-96F8-FB4176EBB4ED}"/>
    <cellStyle name="Normal 4 2 2 11 5" xfId="51080" xr:uid="{B4E5E8B0-5AD8-407C-9239-9C3BEB9B16EA}"/>
    <cellStyle name="Normal 4 2 2 11 6" xfId="51414" xr:uid="{F8F71D64-FFF8-4F17-8285-CD74EA2E493A}"/>
    <cellStyle name="Normal 4 2 2 11 7" xfId="51693" xr:uid="{4CBC0E71-4B26-4816-8B47-04CB1A44FFC8}"/>
    <cellStyle name="Normal 4 2 2 11 8" xfId="51949" xr:uid="{2129955B-97EC-4C20-9A50-DBCE6DCFACA9}"/>
    <cellStyle name="Normal 4 2 2 11 9" xfId="52202" xr:uid="{19738317-4FEB-4F09-8D88-3132F13C375A}"/>
    <cellStyle name="Normal 4 2 2 12" xfId="49823" xr:uid="{88B1441C-FD30-47E7-B531-F596932D3E9C}"/>
    <cellStyle name="Normal 4 2 2 12 10" xfId="52460" xr:uid="{54C104B4-B041-4786-A2F4-DC9D472FDD79}"/>
    <cellStyle name="Normal 4 2 2 12 11" xfId="52708" xr:uid="{80131713-8297-4F4D-B4C5-E7F255645804}"/>
    <cellStyle name="Normal 4 2 2 12 12" xfId="53200" xr:uid="{781F470B-F940-4BCA-A91C-2C87D0FF104A}"/>
    <cellStyle name="Normal 4 2 2 12 2" xfId="49824" xr:uid="{A725FB2C-A944-4D5F-9834-2DD596F003BD}"/>
    <cellStyle name="Normal 4 2 2 12 2 10" xfId="53201" xr:uid="{A9AC01F9-1338-4861-8612-6A798729AD66}"/>
    <cellStyle name="Normal 4 2 2 12 2 2" xfId="50809" xr:uid="{FC193E55-0C1A-4966-9014-044A71D25D08}"/>
    <cellStyle name="Normal 4 2 2 12 2 2 2" xfId="52954" xr:uid="{BF4531DC-B4E0-4114-9186-D0235FD573C2}"/>
    <cellStyle name="Normal 4 2 2 12 2 2 3" xfId="53443" xr:uid="{0F6595F5-6D53-401A-99BF-4E6F5A96694C}"/>
    <cellStyle name="Normal 4 2 2 12 2 3" xfId="51084" xr:uid="{43EF1165-990D-4FF0-8DA0-B88147C27504}"/>
    <cellStyle name="Normal 4 2 2 12 2 4" xfId="51418" xr:uid="{BBBD6F38-F9D4-43F5-A6AC-84F3966F581F}"/>
    <cellStyle name="Normal 4 2 2 12 2 5" xfId="51697" xr:uid="{B703547A-A8C8-425F-AC7E-E95ED4AB2333}"/>
    <cellStyle name="Normal 4 2 2 12 2 6" xfId="51953" xr:uid="{4D88BFF0-6EA2-46EF-A864-3240330880BF}"/>
    <cellStyle name="Normal 4 2 2 12 2 7" xfId="52206" xr:uid="{37A89652-ED08-4E46-8113-2B5D8C6CEEFB}"/>
    <cellStyle name="Normal 4 2 2 12 2 8" xfId="52461" xr:uid="{17899E20-62AA-4503-964F-CFBD8B891554}"/>
    <cellStyle name="Normal 4 2 2 12 2 9" xfId="52709" xr:uid="{BA899180-1646-4483-B89D-493D959425A7}"/>
    <cellStyle name="Normal 4 2 2 12 3" xfId="49825" xr:uid="{6006BA02-BB53-44F3-8F2A-9D9DC154A6C9}"/>
    <cellStyle name="Normal 4 2 2 12 3 10" xfId="53202" xr:uid="{A5CEA52D-F8DB-4C0E-B8DF-756F8C416690}"/>
    <cellStyle name="Normal 4 2 2 12 3 2" xfId="50810" xr:uid="{E89BD8C9-A8D8-4D6F-AAE9-FEFC94DCEADE}"/>
    <cellStyle name="Normal 4 2 2 12 3 2 2" xfId="52955" xr:uid="{27B9DB53-D742-4089-B6C8-704D7E12A4C1}"/>
    <cellStyle name="Normal 4 2 2 12 3 2 3" xfId="53444" xr:uid="{EE7D58B2-5F73-4EB4-8C39-394E4CFCC703}"/>
    <cellStyle name="Normal 4 2 2 12 3 3" xfId="51085" xr:uid="{29AE81D1-C346-4CAC-876B-76E249D28203}"/>
    <cellStyle name="Normal 4 2 2 12 3 4" xfId="51419" xr:uid="{89F0B8B4-A480-4CD2-8E7B-78D71E6EA469}"/>
    <cellStyle name="Normal 4 2 2 12 3 5" xfId="51698" xr:uid="{717F4363-A708-42EA-A1A9-54BAA18662C9}"/>
    <cellStyle name="Normal 4 2 2 12 3 6" xfId="51954" xr:uid="{502558AA-39FC-4F22-8DC5-0EC3381CE121}"/>
    <cellStyle name="Normal 4 2 2 12 3 7" xfId="52207" xr:uid="{850FB75E-AFFD-49F5-A4BA-BEB0BDED17B0}"/>
    <cellStyle name="Normal 4 2 2 12 3 8" xfId="52462" xr:uid="{47F4E457-8804-42FE-A041-854017D70EBE}"/>
    <cellStyle name="Normal 4 2 2 12 3 9" xfId="52710" xr:uid="{C28EEBA4-4B9C-4684-8924-383E78400474}"/>
    <cellStyle name="Normal 4 2 2 12 4" xfId="50808" xr:uid="{F764A3DB-5188-44C7-9DB9-C1B743E311CE}"/>
    <cellStyle name="Normal 4 2 2 12 4 2" xfId="52953" xr:uid="{0F29614E-CEAF-4BCA-9F8B-9F02014A7F9B}"/>
    <cellStyle name="Normal 4 2 2 12 4 3" xfId="53442" xr:uid="{7078DC9C-110A-473D-ABBE-AB6256D8B431}"/>
    <cellStyle name="Normal 4 2 2 12 5" xfId="51083" xr:uid="{B6306E8C-5F3B-4CA9-B846-DD03F6007388}"/>
    <cellStyle name="Normal 4 2 2 12 6" xfId="51417" xr:uid="{A2421F2F-C092-4EC6-A93C-00E4AE603AFC}"/>
    <cellStyle name="Normal 4 2 2 12 7" xfId="51696" xr:uid="{848238AE-4DCF-4DFA-8D6D-8E8E78F332E3}"/>
    <cellStyle name="Normal 4 2 2 12 8" xfId="51952" xr:uid="{81FFA765-7811-4E8B-AD53-072261D0DCE8}"/>
    <cellStyle name="Normal 4 2 2 12 9" xfId="52205" xr:uid="{41BD903B-5F5B-4E16-BBE9-2E0AE46FC377}"/>
    <cellStyle name="Normal 4 2 2 13" xfId="49826" xr:uid="{9EAE59AB-BD66-4D8C-827E-78FAB0C77DDE}"/>
    <cellStyle name="Normal 4 2 2 14" xfId="49827" xr:uid="{2D20F053-A01C-4BA0-949F-D96EE82A18F2}"/>
    <cellStyle name="Normal 4 2 2 14 10" xfId="53203" xr:uid="{78B050E7-C395-41D9-94DB-5B7E3AE23A6C}"/>
    <cellStyle name="Normal 4 2 2 14 2" xfId="50811" xr:uid="{4535E14E-3F4F-483B-94FA-7A07480A9DFB}"/>
    <cellStyle name="Normal 4 2 2 14 2 2" xfId="52956" xr:uid="{EFFB78FF-9CDB-4651-97F2-82DE0C8B0565}"/>
    <cellStyle name="Normal 4 2 2 14 2 3" xfId="53445" xr:uid="{DAFF6AF4-AE6A-4022-AA5E-83792E977A48}"/>
    <cellStyle name="Normal 4 2 2 14 3" xfId="51086" xr:uid="{3ED0A03E-0092-44C0-A13B-255F7B3F19A5}"/>
    <cellStyle name="Normal 4 2 2 14 4" xfId="51420" xr:uid="{13C7D4C0-94CF-4849-9147-E696EF28B2A1}"/>
    <cellStyle name="Normal 4 2 2 14 5" xfId="51699" xr:uid="{AD15104A-4A9D-4EE0-807B-B4F33B5BBD39}"/>
    <cellStyle name="Normal 4 2 2 14 6" xfId="51955" xr:uid="{B1812170-51EC-4916-8D3F-4381A1868CD9}"/>
    <cellStyle name="Normal 4 2 2 14 7" xfId="52208" xr:uid="{735ABC09-8858-491E-831B-F787B141EF70}"/>
    <cellStyle name="Normal 4 2 2 14 8" xfId="52463" xr:uid="{0C2E60CF-A69A-49BB-96E3-8E59AD85927F}"/>
    <cellStyle name="Normal 4 2 2 14 9" xfId="52711" xr:uid="{8BA5B89B-A857-4AA7-8430-62DDC78E2DF1}"/>
    <cellStyle name="Normal 4 2 2 15" xfId="49828" xr:uid="{B18BB55A-ED7F-4B3E-B64B-AEADF8EFEE27}"/>
    <cellStyle name="Normal 4 2 2 15 10" xfId="53204" xr:uid="{2759194C-3E99-4E05-A1E7-EB6A7ED1CF20}"/>
    <cellStyle name="Normal 4 2 2 15 2" xfId="50812" xr:uid="{FC484C14-D6B5-4675-8972-F86CC0AB415E}"/>
    <cellStyle name="Normal 4 2 2 15 2 2" xfId="52957" xr:uid="{FD3FDDC5-3D49-4405-86CC-252A877A3487}"/>
    <cellStyle name="Normal 4 2 2 15 2 3" xfId="53446" xr:uid="{315B7083-5A69-486A-8303-39537D56A44E}"/>
    <cellStyle name="Normal 4 2 2 15 3" xfId="51087" xr:uid="{49620D5E-13C5-4116-9EE3-273AEBDEC486}"/>
    <cellStyle name="Normal 4 2 2 15 4" xfId="51421" xr:uid="{8DCD6763-9953-4306-99B8-3924F33D6CF3}"/>
    <cellStyle name="Normal 4 2 2 15 5" xfId="51700" xr:uid="{5C17F160-AD8A-4817-AABB-665E7A93D583}"/>
    <cellStyle name="Normal 4 2 2 15 6" xfId="51956" xr:uid="{FDF2AE9B-23C0-401A-9B65-4E4A3F3C480F}"/>
    <cellStyle name="Normal 4 2 2 15 7" xfId="52209" xr:uid="{73372D25-FC5C-4C7D-AAAD-92CA89B51A84}"/>
    <cellStyle name="Normal 4 2 2 15 8" xfId="52464" xr:uid="{89DD7479-6673-46D4-985A-65F0D3AB53BA}"/>
    <cellStyle name="Normal 4 2 2 15 9" xfId="52712" xr:uid="{B93B8305-B83C-4995-A717-084E9D79C1EC}"/>
    <cellStyle name="Normal 4 2 2 16" xfId="49829" xr:uid="{0C41B99B-1178-4A7B-837A-C83EE50962CF}"/>
    <cellStyle name="Normal 4 2 2 17" xfId="49816" xr:uid="{582F5305-53DB-4D17-B8A6-910C10D57012}"/>
    <cellStyle name="Normal 4 2 2 17 2" xfId="52946" xr:uid="{40CC4752-7B79-48A2-9599-87D46A8661BA}"/>
    <cellStyle name="Normal 4 2 2 17 3" xfId="53435" xr:uid="{180BA3BC-9337-4A10-8796-DBFEC68A5EA8}"/>
    <cellStyle name="Normal 4 2 2 18" xfId="50801" xr:uid="{9A55A6E1-1FAA-49BC-BE6F-B61D4BF175EC}"/>
    <cellStyle name="Normal 4 2 2 19" xfId="51076" xr:uid="{5E079CBA-5A4E-432E-AE77-2AA4A87E6449}"/>
    <cellStyle name="Normal 4 2 2 2" xfId="35123" xr:uid="{4267F2AC-F049-4493-A057-450176E295DD}"/>
    <cellStyle name="Normal 4 2 2 2 10" xfId="52210" xr:uid="{898E9350-7B49-4D1A-9315-D55ACAF88DED}"/>
    <cellStyle name="Normal 4 2 2 2 11" xfId="52465" xr:uid="{59FC2E4A-0C08-4226-9413-4A2BCBE35C87}"/>
    <cellStyle name="Normal 4 2 2 2 12" xfId="52713" xr:uid="{C68E537C-C008-4591-B4B8-6D200C5A7181}"/>
    <cellStyle name="Normal 4 2 2 2 13" xfId="53205" xr:uid="{4FBF1C16-B351-4CE8-861C-C777F1541490}"/>
    <cellStyle name="Normal 4 2 2 2 2" xfId="49831" xr:uid="{4D9C38E1-29BE-4E8B-898A-23E70B061032}"/>
    <cellStyle name="Normal 4 2 2 2 2 10" xfId="53206" xr:uid="{654C6204-53AA-4EA6-8423-69EBF969BCF0}"/>
    <cellStyle name="Normal 4 2 2 2 2 2" xfId="50814" xr:uid="{2E226766-4A0E-4E37-BE17-6C6777DF9C9E}"/>
    <cellStyle name="Normal 4 2 2 2 2 2 2" xfId="52959" xr:uid="{0840DC86-B6FC-4F83-85A6-80D2110D257F}"/>
    <cellStyle name="Normal 4 2 2 2 2 2 3" xfId="53448" xr:uid="{C48A9E63-0AB1-4367-BF7F-332B172CF335}"/>
    <cellStyle name="Normal 4 2 2 2 2 3" xfId="51089" xr:uid="{588BEA8B-CF92-48C9-B6BA-7C2A7B450D47}"/>
    <cellStyle name="Normal 4 2 2 2 2 4" xfId="51423" xr:uid="{E92CADB4-00B3-4564-B89F-84B1AC7CBA27}"/>
    <cellStyle name="Normal 4 2 2 2 2 5" xfId="51702" xr:uid="{CD39B1AB-CE5E-4B7C-A8F1-ADD04E755AF8}"/>
    <cellStyle name="Normal 4 2 2 2 2 6" xfId="51958" xr:uid="{C593A072-A659-486F-8C85-7D74608B9189}"/>
    <cellStyle name="Normal 4 2 2 2 2 7" xfId="52211" xr:uid="{77D98E55-FCC6-4A5F-BEEC-31FB95FC82AD}"/>
    <cellStyle name="Normal 4 2 2 2 2 8" xfId="52466" xr:uid="{E4FD8758-8191-48A5-9E65-A7BDDDBFF657}"/>
    <cellStyle name="Normal 4 2 2 2 2 9" xfId="52714" xr:uid="{5BF5470B-0ACF-41FC-B00B-B6C2537A536C}"/>
    <cellStyle name="Normal 4 2 2 2 3" xfId="49832" xr:uid="{5D0CC795-CFE2-40AE-BC47-1A85387A8AEB}"/>
    <cellStyle name="Normal 4 2 2 2 3 10" xfId="53207" xr:uid="{3E8491D0-1691-4551-8E6D-45D0D17F3EE5}"/>
    <cellStyle name="Normal 4 2 2 2 3 2" xfId="50815" xr:uid="{8E7CBFE1-50E0-4435-96C2-40AE27DBF66F}"/>
    <cellStyle name="Normal 4 2 2 2 3 2 2" xfId="52960" xr:uid="{97E83662-3FC6-4FAA-AEEF-B1611E383D69}"/>
    <cellStyle name="Normal 4 2 2 2 3 2 3" xfId="53449" xr:uid="{46AC8DF2-FD90-4C30-BC04-BC3FB976980F}"/>
    <cellStyle name="Normal 4 2 2 2 3 3" xfId="51090" xr:uid="{03A160E8-EE93-495B-AF1B-6F62A30421CD}"/>
    <cellStyle name="Normal 4 2 2 2 3 4" xfId="51424" xr:uid="{832A0764-0747-4BB2-B2DE-E8414376010A}"/>
    <cellStyle name="Normal 4 2 2 2 3 5" xfId="51703" xr:uid="{26963691-8B67-47E1-9690-13C51BC71AF1}"/>
    <cellStyle name="Normal 4 2 2 2 3 6" xfId="51959" xr:uid="{2E556FF1-F46B-4012-8A9A-3AC91937E9E5}"/>
    <cellStyle name="Normal 4 2 2 2 3 7" xfId="52212" xr:uid="{2BE78129-B232-4A9A-AC3F-9F8DC8EA1BDF}"/>
    <cellStyle name="Normal 4 2 2 2 3 8" xfId="52467" xr:uid="{D7709712-8C56-414E-ACA1-CF255D1937A5}"/>
    <cellStyle name="Normal 4 2 2 2 3 9" xfId="52715" xr:uid="{8810D8AF-96D6-4E8C-8076-BB86A88EB1A7}"/>
    <cellStyle name="Normal 4 2 2 2 4" xfId="49830" xr:uid="{B8B86E37-563B-4B3B-B5F4-2983877E857A}"/>
    <cellStyle name="Normal 4 2 2 2 4 2" xfId="52958" xr:uid="{6E1700D7-0591-4712-8CA7-B995F38C0ABB}"/>
    <cellStyle name="Normal 4 2 2 2 4 3" xfId="53447" xr:uid="{CEB07AEC-EBDF-4BCD-9D09-09088CB54CCD}"/>
    <cellStyle name="Normal 4 2 2 2 5" xfId="50813" xr:uid="{F009753E-DBBA-4039-9E11-0A085072242F}"/>
    <cellStyle name="Normal 4 2 2 2 6" xfId="51088" xr:uid="{CDE6168D-F640-45EC-B3AE-C2584896E131}"/>
    <cellStyle name="Normal 4 2 2 2 7" xfId="51422" xr:uid="{18210B7F-B913-4A47-9F7F-D8100CCBCA97}"/>
    <cellStyle name="Normal 4 2 2 2 8" xfId="51701" xr:uid="{DFA29F1D-57E3-4973-9519-03313D5BD859}"/>
    <cellStyle name="Normal 4 2 2 2 9" xfId="51957" xr:uid="{1163C5FB-0D3D-4C75-8B48-F39ED792E152}"/>
    <cellStyle name="Normal 4 2 2 20" xfId="51410" xr:uid="{BCB9E304-D4B0-4102-AE58-F1DFEF6942F9}"/>
    <cellStyle name="Normal 4 2 2 21" xfId="51689" xr:uid="{4F8B28A8-42BB-4AEC-B84F-4DF48F39FFE8}"/>
    <cellStyle name="Normal 4 2 2 22" xfId="51945" xr:uid="{F4465EFF-2CE1-4F9D-B330-B7D85BA288AB}"/>
    <cellStyle name="Normal 4 2 2 23" xfId="52198" xr:uid="{AE5C3935-8072-4ADC-A1C1-CD4C92C3EE1B}"/>
    <cellStyle name="Normal 4 2 2 24" xfId="52453" xr:uid="{292DE82D-A08C-4E63-8FB3-0C2D5A294FF5}"/>
    <cellStyle name="Normal 4 2 2 25" xfId="52701" xr:uid="{4F0B339C-A8FE-45D4-9BB4-9D6CF78DA0FE}"/>
    <cellStyle name="Normal 4 2 2 26" xfId="53193" xr:uid="{D35AA2AC-E733-4929-B36C-0745D85F6D76}"/>
    <cellStyle name="Normal 4 2 2 27" xfId="35122" xr:uid="{F6681F38-D88B-42BA-B162-41E7B6ACDD5F}"/>
    <cellStyle name="Normal 4 2 2 3" xfId="49833" xr:uid="{E58734CB-9607-47D4-A52E-EF26D1A0E917}"/>
    <cellStyle name="Normal 4 2 2 3 10" xfId="49834" xr:uid="{A910ACE7-B5FF-4225-82DD-4378AEB09CA0}"/>
    <cellStyle name="Normal 4 2 2 3 10 10" xfId="53209" xr:uid="{E1EC9EE5-096C-41FA-ACB6-A348FFEB2A6E}"/>
    <cellStyle name="Normal 4 2 2 3 10 2" xfId="50817" xr:uid="{114E92B8-44C7-4F4E-9E7E-3274CBDEFB39}"/>
    <cellStyle name="Normal 4 2 2 3 10 2 2" xfId="52962" xr:uid="{2BF1401D-EFC0-40C8-BB45-0BE6FF027B93}"/>
    <cellStyle name="Normal 4 2 2 3 10 2 3" xfId="53451" xr:uid="{4ABD74E1-2CB5-401C-839C-BEFDB5DDB4CC}"/>
    <cellStyle name="Normal 4 2 2 3 10 3" xfId="51092" xr:uid="{85971AAD-9E45-4990-8478-09E7CDDFDDB7}"/>
    <cellStyle name="Normal 4 2 2 3 10 4" xfId="51426" xr:uid="{3FDD0D6F-B8BE-43DE-9445-C37BCF1AD1D8}"/>
    <cellStyle name="Normal 4 2 2 3 10 5" xfId="51705" xr:uid="{157D9C6F-A3A4-4436-8164-3D2E1A159AC7}"/>
    <cellStyle name="Normal 4 2 2 3 10 6" xfId="51961" xr:uid="{B3BB7D19-0C00-4B2B-AE04-1341B4437814}"/>
    <cellStyle name="Normal 4 2 2 3 10 7" xfId="52214" xr:uid="{5D95C49A-7B70-4609-A5EB-0BA48FBBCE22}"/>
    <cellStyle name="Normal 4 2 2 3 10 8" xfId="52469" xr:uid="{7DA05DD9-4B29-438F-9E9A-7F67C38AE054}"/>
    <cellStyle name="Normal 4 2 2 3 10 9" xfId="52717" xr:uid="{0A9DA6C3-B438-448E-BE60-2172B30381BD}"/>
    <cellStyle name="Normal 4 2 2 3 11" xfId="50816" xr:uid="{9E447DC9-9368-4C8E-9876-3E47BBAAF61B}"/>
    <cellStyle name="Normal 4 2 2 3 11 2" xfId="52961" xr:uid="{C4564FB5-D5D8-4EEC-B379-7F9C2CB25C97}"/>
    <cellStyle name="Normal 4 2 2 3 11 3" xfId="53450" xr:uid="{EA495C71-8D8B-4F9B-B669-C121EBEA4ECB}"/>
    <cellStyle name="Normal 4 2 2 3 12" xfId="51091" xr:uid="{A8415D57-D392-4A49-9DB0-79E845C2669A}"/>
    <cellStyle name="Normal 4 2 2 3 13" xfId="51425" xr:uid="{C4ABF117-2700-46F0-8B4B-0120AE1E1C3F}"/>
    <cellStyle name="Normal 4 2 2 3 14" xfId="51704" xr:uid="{6480C491-4E73-4D22-B947-DEBE3E5BC1AF}"/>
    <cellStyle name="Normal 4 2 2 3 15" xfId="51960" xr:uid="{0FD4590B-8E69-467E-84F9-8FF3CFE4855C}"/>
    <cellStyle name="Normal 4 2 2 3 16" xfId="52213" xr:uid="{AC90FA1A-6D20-4151-9533-B2CD662A9614}"/>
    <cellStyle name="Normal 4 2 2 3 17" xfId="52468" xr:uid="{09F7435C-1AE4-4034-8DF8-EEE6CB4CED30}"/>
    <cellStyle name="Normal 4 2 2 3 18" xfId="52716" xr:uid="{72123E05-62A6-4586-B535-2ADFDC4B91C2}"/>
    <cellStyle name="Normal 4 2 2 3 19" xfId="53208" xr:uid="{5E2D6666-0C8C-47C4-8D8F-22E4D1D51365}"/>
    <cellStyle name="Normal 4 2 2 3 2" xfId="49835" xr:uid="{48FAAC7A-3419-4179-842F-2406DB4ECDF6}"/>
    <cellStyle name="Normal 4 2 2 3 2 10" xfId="52470" xr:uid="{7F473359-9812-43BD-B9D7-CB54D163973D}"/>
    <cellStyle name="Normal 4 2 2 3 2 11" xfId="52718" xr:uid="{9583979F-BE62-4B9B-8695-49E89CDEE6AE}"/>
    <cellStyle name="Normal 4 2 2 3 2 12" xfId="53210" xr:uid="{CA11476A-867F-493B-A373-8469DCC353B9}"/>
    <cellStyle name="Normal 4 2 2 3 2 2" xfId="49836" xr:uid="{751F5FD3-A84A-4736-A8E8-8DA82AEC98BB}"/>
    <cellStyle name="Normal 4 2 2 3 2 2 10" xfId="53211" xr:uid="{80ADEC98-71EC-454E-ACE1-D9BD4B1A0535}"/>
    <cellStyle name="Normal 4 2 2 3 2 2 2" xfId="50819" xr:uid="{7EE836FE-33C0-4BCF-A7C5-E876CF3EC47C}"/>
    <cellStyle name="Normal 4 2 2 3 2 2 2 2" xfId="52964" xr:uid="{C51A4611-94BF-4564-A2C1-A44E899E20F2}"/>
    <cellStyle name="Normal 4 2 2 3 2 2 2 3" xfId="53453" xr:uid="{D9FB3469-9D0B-4785-BF60-FC21ED2256C6}"/>
    <cellStyle name="Normal 4 2 2 3 2 2 3" xfId="51094" xr:uid="{07923E63-099E-42D9-9C04-96E504C34787}"/>
    <cellStyle name="Normal 4 2 2 3 2 2 4" xfId="51428" xr:uid="{BBD2B0B9-8CC7-4141-AAA9-3A3724945F0D}"/>
    <cellStyle name="Normal 4 2 2 3 2 2 5" xfId="51707" xr:uid="{AC6983CE-12F0-4123-ACC0-3B6C6BDFEBA5}"/>
    <cellStyle name="Normal 4 2 2 3 2 2 6" xfId="51963" xr:uid="{F2166986-4BE5-4BBD-BF4E-A05CC3A0248B}"/>
    <cellStyle name="Normal 4 2 2 3 2 2 7" xfId="52216" xr:uid="{5274D369-7740-4401-A674-D7632D7938DF}"/>
    <cellStyle name="Normal 4 2 2 3 2 2 8" xfId="52471" xr:uid="{FA4A0E78-EED8-494E-ADD6-0598896A870F}"/>
    <cellStyle name="Normal 4 2 2 3 2 2 9" xfId="52719" xr:uid="{EA9CA310-2994-4724-915C-B3F1AC610961}"/>
    <cellStyle name="Normal 4 2 2 3 2 3" xfId="49837" xr:uid="{2E6E5B2C-D32B-4F96-B185-F01BC9CA0074}"/>
    <cellStyle name="Normal 4 2 2 3 2 3 10" xfId="53212" xr:uid="{074334F1-A603-48DC-9909-3F2A7E756AB1}"/>
    <cellStyle name="Normal 4 2 2 3 2 3 2" xfId="50820" xr:uid="{669D7725-82B7-4385-8A53-409CA27581BD}"/>
    <cellStyle name="Normal 4 2 2 3 2 3 2 2" xfId="52965" xr:uid="{D59375BF-9CEF-4DEA-8708-7ED64338E8E2}"/>
    <cellStyle name="Normal 4 2 2 3 2 3 2 3" xfId="53454" xr:uid="{114BABAD-54BF-4199-A49C-7E4D5CE2E07A}"/>
    <cellStyle name="Normal 4 2 2 3 2 3 3" xfId="51095" xr:uid="{91697FFC-D8B5-450A-A3B7-A9BD638F1BFA}"/>
    <cellStyle name="Normal 4 2 2 3 2 3 4" xfId="51429" xr:uid="{9F391619-1E9D-4344-A29D-82D50114D11B}"/>
    <cellStyle name="Normal 4 2 2 3 2 3 5" xfId="51708" xr:uid="{2362F30A-8FC7-464D-93AC-AE48D6BB735E}"/>
    <cellStyle name="Normal 4 2 2 3 2 3 6" xfId="51964" xr:uid="{90BAFBCA-E85F-43E7-9E0F-84FB4A4FD96E}"/>
    <cellStyle name="Normal 4 2 2 3 2 3 7" xfId="52217" xr:uid="{2028CC77-30B3-4D4A-B6F4-EBBFC7AEACA7}"/>
    <cellStyle name="Normal 4 2 2 3 2 3 8" xfId="52472" xr:uid="{5E68A6A5-0958-4C59-929A-E092FE95BDDF}"/>
    <cellStyle name="Normal 4 2 2 3 2 3 9" xfId="52720" xr:uid="{CFB33957-A214-4E2E-B170-D8F834C6810A}"/>
    <cellStyle name="Normal 4 2 2 3 2 4" xfId="50818" xr:uid="{3F41D2E2-EE52-4980-BB4E-73BB252A0875}"/>
    <cellStyle name="Normal 4 2 2 3 2 4 2" xfId="52963" xr:uid="{FDDAC263-731D-4552-B518-02711812491B}"/>
    <cellStyle name="Normal 4 2 2 3 2 4 3" xfId="53452" xr:uid="{4029EAA4-44E6-468C-B792-9B4B99B0B619}"/>
    <cellStyle name="Normal 4 2 2 3 2 5" xfId="51093" xr:uid="{DAF89CE0-4F5E-4A69-80AE-029AAF6F2A95}"/>
    <cellStyle name="Normal 4 2 2 3 2 6" xfId="51427" xr:uid="{FB0AC5EC-A4C5-4483-B7FF-62E78A8EB562}"/>
    <cellStyle name="Normal 4 2 2 3 2 7" xfId="51706" xr:uid="{B2C53F14-66C5-4E89-B984-445986AB884F}"/>
    <cellStyle name="Normal 4 2 2 3 2 8" xfId="51962" xr:uid="{8C057105-3159-4B9D-AA64-542DA14E9BE6}"/>
    <cellStyle name="Normal 4 2 2 3 2 9" xfId="52215" xr:uid="{44ACB425-14E6-4D6D-9F5E-1CB5D7A155AA}"/>
    <cellStyle name="Normal 4 2 2 3 3" xfId="49838" xr:uid="{B677760E-56B1-4F32-85CE-F64E9D7AA015}"/>
    <cellStyle name="Normal 4 2 2 3 3 10" xfId="52218" xr:uid="{FF681C1E-B0C4-40E7-801D-8913EDF63F30}"/>
    <cellStyle name="Normal 4 2 2 3 3 11" xfId="52473" xr:uid="{541136D6-7882-4136-9269-A896DC59A7C9}"/>
    <cellStyle name="Normal 4 2 2 3 3 12" xfId="52721" xr:uid="{6876F1D1-28B9-489B-B29F-439A41705B4F}"/>
    <cellStyle name="Normal 4 2 2 3 3 13" xfId="53213" xr:uid="{53CB821E-764A-43BB-8935-68A57DDD66ED}"/>
    <cellStyle name="Normal 4 2 2 3 3 2" xfId="49839" xr:uid="{9ADC5563-416D-49DA-8375-252E4002EE20}"/>
    <cellStyle name="Normal 4 2 2 3 3 2 10" xfId="52474" xr:uid="{EFB7584C-8D00-4C24-B62A-6679863BD315}"/>
    <cellStyle name="Normal 4 2 2 3 3 2 11" xfId="52722" xr:uid="{5A5F7F63-578B-4B6B-ADB1-C204798B1373}"/>
    <cellStyle name="Normal 4 2 2 3 3 2 12" xfId="53214" xr:uid="{DA6DD8FF-18A8-4CA7-A733-E4AB7E4F148A}"/>
    <cellStyle name="Normal 4 2 2 3 3 2 2" xfId="49840" xr:uid="{F3C4C615-37A7-44D9-B81E-28EA03463BE8}"/>
    <cellStyle name="Normal 4 2 2 3 3 2 2 10" xfId="53215" xr:uid="{D8DB4723-4F8C-4585-AFE2-5DE096CC6551}"/>
    <cellStyle name="Normal 4 2 2 3 3 2 2 2" xfId="50823" xr:uid="{ED585432-9B1B-4D50-9024-C5B3C6D0D7CD}"/>
    <cellStyle name="Normal 4 2 2 3 3 2 2 2 2" xfId="52968" xr:uid="{9C07C191-E66C-417A-A353-009FEEFCEBA6}"/>
    <cellStyle name="Normal 4 2 2 3 3 2 2 2 3" xfId="53457" xr:uid="{E29150FA-3FBE-42AA-A545-735F8258B9BA}"/>
    <cellStyle name="Normal 4 2 2 3 3 2 2 3" xfId="51098" xr:uid="{1EDBBFBF-1404-4A14-BF89-C1A2A70F9CA7}"/>
    <cellStyle name="Normal 4 2 2 3 3 2 2 4" xfId="51432" xr:uid="{CB01B70D-E629-4E9E-9940-D88879998513}"/>
    <cellStyle name="Normal 4 2 2 3 3 2 2 5" xfId="51711" xr:uid="{16E5B882-7234-4416-8EED-6E87A701A717}"/>
    <cellStyle name="Normal 4 2 2 3 3 2 2 6" xfId="51967" xr:uid="{939B126B-3D84-4081-A01A-86F92D7E88B0}"/>
    <cellStyle name="Normal 4 2 2 3 3 2 2 7" xfId="52220" xr:uid="{13CC1806-8FFB-4849-B06B-82BEA234CECF}"/>
    <cellStyle name="Normal 4 2 2 3 3 2 2 8" xfId="52475" xr:uid="{FE0486D5-58AB-4FDD-9662-FFF4BFE85A2A}"/>
    <cellStyle name="Normal 4 2 2 3 3 2 2 9" xfId="52723" xr:uid="{FF6EC37B-660D-4986-B1DD-480BD70805A4}"/>
    <cellStyle name="Normal 4 2 2 3 3 2 3" xfId="49841" xr:uid="{4F361FAC-95AB-4049-9656-75C63AE984B2}"/>
    <cellStyle name="Normal 4 2 2 3 3 2 3 10" xfId="53216" xr:uid="{8AF6E850-58C9-4E33-B7AB-7C539E8E0A03}"/>
    <cellStyle name="Normal 4 2 2 3 3 2 3 2" xfId="50824" xr:uid="{1C150EDA-F0EF-4AE7-88C5-32388BD7EE08}"/>
    <cellStyle name="Normal 4 2 2 3 3 2 3 2 2" xfId="52969" xr:uid="{D874683F-7B23-417F-8D40-33B20D8A566D}"/>
    <cellStyle name="Normal 4 2 2 3 3 2 3 2 3" xfId="53458" xr:uid="{6C261844-A32A-4922-8C80-AF03FB06F61F}"/>
    <cellStyle name="Normal 4 2 2 3 3 2 3 3" xfId="51099" xr:uid="{24335D24-36AB-4B9E-9669-B543506D493B}"/>
    <cellStyle name="Normal 4 2 2 3 3 2 3 4" xfId="51433" xr:uid="{154D3BCB-3CF3-432E-A890-F6B1445C8C74}"/>
    <cellStyle name="Normal 4 2 2 3 3 2 3 5" xfId="51712" xr:uid="{CD69D1D6-B60B-43A0-BD92-47451694581A}"/>
    <cellStyle name="Normal 4 2 2 3 3 2 3 6" xfId="51968" xr:uid="{11E9D3B0-1809-49E9-9EFC-1DA2A1B02598}"/>
    <cellStyle name="Normal 4 2 2 3 3 2 3 7" xfId="52221" xr:uid="{97648B2F-19BD-4F66-8106-C862205D69C1}"/>
    <cellStyle name="Normal 4 2 2 3 3 2 3 8" xfId="52476" xr:uid="{AAC88899-EB57-474F-AFFE-889378848658}"/>
    <cellStyle name="Normal 4 2 2 3 3 2 3 9" xfId="52724" xr:uid="{C436AABF-71DF-4C97-AE44-4C6A84F2C001}"/>
    <cellStyle name="Normal 4 2 2 3 3 2 4" xfId="50822" xr:uid="{1EB3D445-11AC-43BF-9B64-450CD37189D0}"/>
    <cellStyle name="Normal 4 2 2 3 3 2 4 2" xfId="52967" xr:uid="{F72F9A2A-ABB8-4D98-84DE-9D0058F864A6}"/>
    <cellStyle name="Normal 4 2 2 3 3 2 4 3" xfId="53456" xr:uid="{AB06BECB-7B99-45E2-8155-7722D2596BA6}"/>
    <cellStyle name="Normal 4 2 2 3 3 2 5" xfId="51097" xr:uid="{0399F91D-F9FD-4FAE-87DA-1190135E69B7}"/>
    <cellStyle name="Normal 4 2 2 3 3 2 6" xfId="51431" xr:uid="{8A5626A9-2337-4BD8-A342-36BD348576E2}"/>
    <cellStyle name="Normal 4 2 2 3 3 2 7" xfId="51710" xr:uid="{5258DC83-0461-4286-BDEA-E5E704FED9CF}"/>
    <cellStyle name="Normal 4 2 2 3 3 2 8" xfId="51966" xr:uid="{B4B13235-34ED-4061-82AC-98D4FF800578}"/>
    <cellStyle name="Normal 4 2 2 3 3 2 9" xfId="52219" xr:uid="{EA919ADF-3EBC-4BE3-9918-CEF8C38D20DB}"/>
    <cellStyle name="Normal 4 2 2 3 3 3" xfId="49842" xr:uid="{8E5FBB6B-686F-4851-B5F1-50E7D9352F76}"/>
    <cellStyle name="Normal 4 2 2 3 3 3 10" xfId="53217" xr:uid="{DE975657-9BD5-4601-BE60-89CF4E71F9A1}"/>
    <cellStyle name="Normal 4 2 2 3 3 3 2" xfId="50825" xr:uid="{F858A9D3-9B06-44A6-8764-104BDA3B58BB}"/>
    <cellStyle name="Normal 4 2 2 3 3 3 2 2" xfId="52970" xr:uid="{D687FCEB-FED2-4387-87B8-9D7DC70EF526}"/>
    <cellStyle name="Normal 4 2 2 3 3 3 2 3" xfId="53459" xr:uid="{FBE743CA-757A-4C83-83AE-266190D7C3F8}"/>
    <cellStyle name="Normal 4 2 2 3 3 3 3" xfId="51100" xr:uid="{A8031AB6-00C0-4FCE-A749-9C60CF3C7DE8}"/>
    <cellStyle name="Normal 4 2 2 3 3 3 4" xfId="51434" xr:uid="{44646AB2-3124-4DEB-9965-FD54989239B6}"/>
    <cellStyle name="Normal 4 2 2 3 3 3 5" xfId="51713" xr:uid="{60F7BAB5-EFA4-416A-BA29-7F8BDA32BE08}"/>
    <cellStyle name="Normal 4 2 2 3 3 3 6" xfId="51969" xr:uid="{3F1DF468-94C2-40BD-8F07-A52B7CB18CD0}"/>
    <cellStyle name="Normal 4 2 2 3 3 3 7" xfId="52222" xr:uid="{23D08C52-BC38-4A3F-8A04-E14FF7154E6F}"/>
    <cellStyle name="Normal 4 2 2 3 3 3 8" xfId="52477" xr:uid="{13CAEFED-A536-4C05-BA70-B6757FD819E3}"/>
    <cellStyle name="Normal 4 2 2 3 3 3 9" xfId="52725" xr:uid="{82931F5B-A0AF-4BA9-B440-32EA7FC0D2BF}"/>
    <cellStyle name="Normal 4 2 2 3 3 4" xfId="49843" xr:uid="{94409602-77C8-4A90-8BC5-9F906543B2CE}"/>
    <cellStyle name="Normal 4 2 2 3 3 4 10" xfId="53218" xr:uid="{BBEA345A-DCFA-44B9-A6B8-19AD33DC4E06}"/>
    <cellStyle name="Normal 4 2 2 3 3 4 2" xfId="50826" xr:uid="{0AD47499-ED4B-4C6A-BFCE-4A5DCEA3F3A6}"/>
    <cellStyle name="Normal 4 2 2 3 3 4 2 2" xfId="52971" xr:uid="{972C2074-733C-49CC-A194-4A33E62E4A49}"/>
    <cellStyle name="Normal 4 2 2 3 3 4 2 3" xfId="53460" xr:uid="{90FBB5DF-6D50-434F-A19C-AFDA5D255979}"/>
    <cellStyle name="Normal 4 2 2 3 3 4 3" xfId="51101" xr:uid="{CB19AEE7-301E-4F7C-A63A-1E976C208742}"/>
    <cellStyle name="Normal 4 2 2 3 3 4 4" xfId="51435" xr:uid="{04BD369B-C562-4A5A-AC51-BC8023CE75F8}"/>
    <cellStyle name="Normal 4 2 2 3 3 4 5" xfId="51714" xr:uid="{E459062C-D947-4950-A41B-7CDAEBBB8FC5}"/>
    <cellStyle name="Normal 4 2 2 3 3 4 6" xfId="51970" xr:uid="{04C5FDC8-69CC-4549-88C1-3329FBBD5631}"/>
    <cellStyle name="Normal 4 2 2 3 3 4 7" xfId="52223" xr:uid="{81CC701B-D353-4E07-B227-F354005C426D}"/>
    <cellStyle name="Normal 4 2 2 3 3 4 8" xfId="52478" xr:uid="{46D1903F-4162-4B83-84AC-A22496558C2A}"/>
    <cellStyle name="Normal 4 2 2 3 3 4 9" xfId="52726" xr:uid="{8904B89A-0992-41D0-B510-EDEEE954B8A2}"/>
    <cellStyle name="Normal 4 2 2 3 3 5" xfId="50821" xr:uid="{F94DE048-1385-4485-82FD-456CE48AD510}"/>
    <cellStyle name="Normal 4 2 2 3 3 5 2" xfId="52966" xr:uid="{1468269F-8CBC-488C-9E7A-3B630AEC22A5}"/>
    <cellStyle name="Normal 4 2 2 3 3 5 3" xfId="53455" xr:uid="{124E5C40-6995-4C8B-A5F6-0E09B215DC45}"/>
    <cellStyle name="Normal 4 2 2 3 3 6" xfId="51096" xr:uid="{6B1E7A8E-5562-4779-B4FD-E5AC3A90BE3C}"/>
    <cellStyle name="Normal 4 2 2 3 3 7" xfId="51430" xr:uid="{2556BA6B-4A37-44A4-A93C-A6FA5FBEF135}"/>
    <cellStyle name="Normal 4 2 2 3 3 8" xfId="51709" xr:uid="{9A27D620-E097-4BB9-BBDA-96CA07534E85}"/>
    <cellStyle name="Normal 4 2 2 3 3 9" xfId="51965" xr:uid="{01046753-FDB1-42B5-B99E-2B68D5C53AE9}"/>
    <cellStyle name="Normal 4 2 2 3 4" xfId="49844" xr:uid="{2B6DB0AA-2155-417B-A3D0-A1B39F1A6FA7}"/>
    <cellStyle name="Normal 4 2 2 3 4 10" xfId="52224" xr:uid="{B91DC6AE-D8A7-49FD-AF52-8FDB07B93BF3}"/>
    <cellStyle name="Normal 4 2 2 3 4 11" xfId="52479" xr:uid="{B7CDDE3B-6B91-4CAD-B9A9-A427D8B2CF37}"/>
    <cellStyle name="Normal 4 2 2 3 4 12" xfId="52727" xr:uid="{26D1D666-30ED-4FBC-9571-FF412230B45B}"/>
    <cellStyle name="Normal 4 2 2 3 4 13" xfId="53219" xr:uid="{BA34F805-2917-4C5E-9727-9FECB91D0DFE}"/>
    <cellStyle name="Normal 4 2 2 3 4 2" xfId="49845" xr:uid="{BA9962F4-B831-45AB-A088-4A58F67F9859}"/>
    <cellStyle name="Normal 4 2 2 3 4 2 10" xfId="52480" xr:uid="{3A511529-C767-4CC7-8B6D-B572B0ACEE22}"/>
    <cellStyle name="Normal 4 2 2 3 4 2 11" xfId="52728" xr:uid="{9F74ECA0-D3A1-4BF9-93DF-2496E6F9FE61}"/>
    <cellStyle name="Normal 4 2 2 3 4 2 12" xfId="53220" xr:uid="{72BD3C2E-92F9-407A-A7D8-351E7542F5FB}"/>
    <cellStyle name="Normal 4 2 2 3 4 2 2" xfId="49846" xr:uid="{A9D1ECBB-5410-4F7E-901A-FEB5FEC33EFD}"/>
    <cellStyle name="Normal 4 2 2 3 4 2 2 10" xfId="53221" xr:uid="{09F6CC88-8D64-4325-8E61-60E05A4811E7}"/>
    <cellStyle name="Normal 4 2 2 3 4 2 2 2" xfId="50829" xr:uid="{6BF81D4F-088B-4791-B3C3-847BFE9D855B}"/>
    <cellStyle name="Normal 4 2 2 3 4 2 2 2 2" xfId="52974" xr:uid="{E9D17151-9002-4D12-BDA3-1DB3FECB18B1}"/>
    <cellStyle name="Normal 4 2 2 3 4 2 2 2 3" xfId="53463" xr:uid="{6B0C679F-515B-4CFF-9203-89E1E67FB1CF}"/>
    <cellStyle name="Normal 4 2 2 3 4 2 2 3" xfId="51104" xr:uid="{389A622B-3DA7-4758-B9CF-3185906D5E61}"/>
    <cellStyle name="Normal 4 2 2 3 4 2 2 4" xfId="51438" xr:uid="{5B1B5634-6E49-4E71-A1E5-B13CD8B6FA0A}"/>
    <cellStyle name="Normal 4 2 2 3 4 2 2 5" xfId="51717" xr:uid="{904902F2-840B-4378-90A4-72B066CEF242}"/>
    <cellStyle name="Normal 4 2 2 3 4 2 2 6" xfId="51973" xr:uid="{5E18FB6B-046A-40C3-A93D-C5980B458D43}"/>
    <cellStyle name="Normal 4 2 2 3 4 2 2 7" xfId="52226" xr:uid="{DC0EE2E4-2598-4C05-AF5D-F6CCD3B9493C}"/>
    <cellStyle name="Normal 4 2 2 3 4 2 2 8" xfId="52481" xr:uid="{D7C47E0E-66A7-4563-B84F-53C72B9CA5DB}"/>
    <cellStyle name="Normal 4 2 2 3 4 2 2 9" xfId="52729" xr:uid="{CF50017F-ADD8-486D-9424-96E338BCB2FD}"/>
    <cellStyle name="Normal 4 2 2 3 4 2 3" xfId="49847" xr:uid="{E68E9468-87A4-463E-8675-EF87C0847461}"/>
    <cellStyle name="Normal 4 2 2 3 4 2 3 10" xfId="53222" xr:uid="{E6D80D53-D5AB-48FD-8917-9479FB8D6EB7}"/>
    <cellStyle name="Normal 4 2 2 3 4 2 3 2" xfId="50830" xr:uid="{2FDE4EF4-F9E2-4FE8-AB83-E419C3813890}"/>
    <cellStyle name="Normal 4 2 2 3 4 2 3 2 2" xfId="52975" xr:uid="{DA090CEF-16D1-498A-8E11-A60D4CD073A2}"/>
    <cellStyle name="Normal 4 2 2 3 4 2 3 2 3" xfId="53464" xr:uid="{63B7E395-909E-4D1E-A43F-8C234E11A20E}"/>
    <cellStyle name="Normal 4 2 2 3 4 2 3 3" xfId="51105" xr:uid="{057D10A7-64B5-4FB9-8392-3B138D0BE5F7}"/>
    <cellStyle name="Normal 4 2 2 3 4 2 3 4" xfId="51439" xr:uid="{23D02B38-40F2-4BE1-B155-ED616C1FD59A}"/>
    <cellStyle name="Normal 4 2 2 3 4 2 3 5" xfId="51718" xr:uid="{16CEEF82-9FC6-4AAB-8D14-7BCF7080E763}"/>
    <cellStyle name="Normal 4 2 2 3 4 2 3 6" xfId="51974" xr:uid="{7F352DA5-8A63-4D4C-82C9-9E0A3A7943F2}"/>
    <cellStyle name="Normal 4 2 2 3 4 2 3 7" xfId="52227" xr:uid="{F0E2C5E4-959B-4851-8A15-FF42B4546D1C}"/>
    <cellStyle name="Normal 4 2 2 3 4 2 3 8" xfId="52482" xr:uid="{684EA4FE-34BB-42B1-8BF0-A56EAF7719BF}"/>
    <cellStyle name="Normal 4 2 2 3 4 2 3 9" xfId="52730" xr:uid="{4833E000-4B49-4E71-97B2-A618E6D89549}"/>
    <cellStyle name="Normal 4 2 2 3 4 2 4" xfId="50828" xr:uid="{C999B2EF-6916-4B49-9DC9-2CEE9CE5B35D}"/>
    <cellStyle name="Normal 4 2 2 3 4 2 4 2" xfId="52973" xr:uid="{7314133A-2EDC-44B8-92B3-04B11200E066}"/>
    <cellStyle name="Normal 4 2 2 3 4 2 4 3" xfId="53462" xr:uid="{910A74DD-403B-4318-89B5-1B7F41B6F216}"/>
    <cellStyle name="Normal 4 2 2 3 4 2 5" xfId="51103" xr:uid="{D0DCF8A5-CB42-46B4-8CF7-215B1CE6D094}"/>
    <cellStyle name="Normal 4 2 2 3 4 2 6" xfId="51437" xr:uid="{520FF2D5-CADC-463B-8000-4E26BEC19163}"/>
    <cellStyle name="Normal 4 2 2 3 4 2 7" xfId="51716" xr:uid="{6832E61C-6A45-4D8C-A73C-DDB3DA9BD59E}"/>
    <cellStyle name="Normal 4 2 2 3 4 2 8" xfId="51972" xr:uid="{B79B6921-D668-4903-8D3D-03B852693669}"/>
    <cellStyle name="Normal 4 2 2 3 4 2 9" xfId="52225" xr:uid="{DBBDBDE2-CFCC-4F51-85EF-3ECED98115A9}"/>
    <cellStyle name="Normal 4 2 2 3 4 3" xfId="49848" xr:uid="{CB1BFD02-F417-4243-9EE0-B569D67AE691}"/>
    <cellStyle name="Normal 4 2 2 3 4 3 10" xfId="53223" xr:uid="{0A4B4BDF-D846-410C-B8A3-8CEA5E04C64C}"/>
    <cellStyle name="Normal 4 2 2 3 4 3 2" xfId="50831" xr:uid="{1511D2C8-BB0D-4550-A926-2EBD882FC5F6}"/>
    <cellStyle name="Normal 4 2 2 3 4 3 2 2" xfId="52976" xr:uid="{B034586A-E94C-4590-8446-469A8FEE1E7B}"/>
    <cellStyle name="Normal 4 2 2 3 4 3 2 3" xfId="53465" xr:uid="{456BD834-8E51-4DA4-804E-C225DD41E8AE}"/>
    <cellStyle name="Normal 4 2 2 3 4 3 3" xfId="51106" xr:uid="{1F272E11-6A08-44A8-936B-D780D49C5830}"/>
    <cellStyle name="Normal 4 2 2 3 4 3 4" xfId="51440" xr:uid="{98867190-7768-49AE-88A2-56A99D2541D8}"/>
    <cellStyle name="Normal 4 2 2 3 4 3 5" xfId="51719" xr:uid="{E533C289-BFF9-49BF-8BE3-9523C3F7D436}"/>
    <cellStyle name="Normal 4 2 2 3 4 3 6" xfId="51975" xr:uid="{30939859-FC57-477E-94BC-F3EC622A8679}"/>
    <cellStyle name="Normal 4 2 2 3 4 3 7" xfId="52228" xr:uid="{DF26FB2C-7D21-407F-8885-FD4F76FD65AA}"/>
    <cellStyle name="Normal 4 2 2 3 4 3 8" xfId="52483" xr:uid="{DFA011CB-0CC1-4ABF-9BBB-58BA8A0730F4}"/>
    <cellStyle name="Normal 4 2 2 3 4 3 9" xfId="52731" xr:uid="{57EC1084-C2B5-442B-B4E5-D8D7573357F0}"/>
    <cellStyle name="Normal 4 2 2 3 4 4" xfId="49849" xr:uid="{50274E42-B995-4709-9A13-91FB5372ABE4}"/>
    <cellStyle name="Normal 4 2 2 3 4 4 10" xfId="53224" xr:uid="{5E32A394-3354-463B-B0C7-B27F263A4B82}"/>
    <cellStyle name="Normal 4 2 2 3 4 4 2" xfId="50832" xr:uid="{3AA17310-3592-416C-87A2-D84B5BB53A50}"/>
    <cellStyle name="Normal 4 2 2 3 4 4 2 2" xfId="52977" xr:uid="{21D8CA30-8DDF-4C23-8C94-DE9DA7724A4C}"/>
    <cellStyle name="Normal 4 2 2 3 4 4 2 3" xfId="53466" xr:uid="{408DC152-39AA-4562-B5E9-A31BE286145D}"/>
    <cellStyle name="Normal 4 2 2 3 4 4 3" xfId="51107" xr:uid="{8CB4C2F3-5553-407D-99FE-217463235F59}"/>
    <cellStyle name="Normal 4 2 2 3 4 4 4" xfId="51441" xr:uid="{8AF4E93E-6428-4713-87B7-2AFF5F726A84}"/>
    <cellStyle name="Normal 4 2 2 3 4 4 5" xfId="51720" xr:uid="{C48B192B-8E4D-460B-87B0-5350D3575819}"/>
    <cellStyle name="Normal 4 2 2 3 4 4 6" xfId="51976" xr:uid="{C392FFD8-92DA-4DE3-97BB-B39E06A47578}"/>
    <cellStyle name="Normal 4 2 2 3 4 4 7" xfId="52229" xr:uid="{57AC1C70-80A3-4300-8522-0D316753285A}"/>
    <cellStyle name="Normal 4 2 2 3 4 4 8" xfId="52484" xr:uid="{0A7A1B1A-5FB1-4DA7-9230-1384B90AA4FC}"/>
    <cellStyle name="Normal 4 2 2 3 4 4 9" xfId="52732" xr:uid="{0342F3E7-FAB4-4363-8B5D-9FD6FFEAE435}"/>
    <cellStyle name="Normal 4 2 2 3 4 5" xfId="50827" xr:uid="{8EF39334-7A74-463F-85BE-599B838577D3}"/>
    <cellStyle name="Normal 4 2 2 3 4 5 2" xfId="52972" xr:uid="{D575B9A8-13F6-4634-8801-01B476373033}"/>
    <cellStyle name="Normal 4 2 2 3 4 5 3" xfId="53461" xr:uid="{1EA1755B-E492-4193-81CD-A56C45CE0296}"/>
    <cellStyle name="Normal 4 2 2 3 4 6" xfId="51102" xr:uid="{438E5292-AF7D-4D2B-93F3-3EF48E3CB65D}"/>
    <cellStyle name="Normal 4 2 2 3 4 7" xfId="51436" xr:uid="{FE85C7D5-DE9F-4EE3-857A-EEBCC68DE4BF}"/>
    <cellStyle name="Normal 4 2 2 3 4 8" xfId="51715" xr:uid="{EFE4A55F-2279-4C78-82A9-D4FB31B12595}"/>
    <cellStyle name="Normal 4 2 2 3 4 9" xfId="51971" xr:uid="{1CDA1C1B-9F42-422E-A0C5-885377877FC4}"/>
    <cellStyle name="Normal 4 2 2 3 5" xfId="49850" xr:uid="{7EDAD5C5-C21D-4E09-A635-7A9F8552979D}"/>
    <cellStyle name="Normal 4 2 2 3 5 10" xfId="52230" xr:uid="{B3681CF1-9FB9-45F8-AF8F-1826B2767A12}"/>
    <cellStyle name="Normal 4 2 2 3 5 11" xfId="52485" xr:uid="{E1E09AE4-C3EE-4A76-A1D6-8D0C2F3ED263}"/>
    <cellStyle name="Normal 4 2 2 3 5 12" xfId="52733" xr:uid="{2AA7C799-467E-4635-9F58-AD5FA96AD87F}"/>
    <cellStyle name="Normal 4 2 2 3 5 13" xfId="53225" xr:uid="{6C3D260C-553D-4C87-8C3C-0D8482FE2D1C}"/>
    <cellStyle name="Normal 4 2 2 3 5 2" xfId="49851" xr:uid="{84AE8492-A9C9-4746-BA21-C52242E6F4DC}"/>
    <cellStyle name="Normal 4 2 2 3 5 2 10" xfId="52486" xr:uid="{6CC5F04C-B1CE-4820-85FF-0F59624D6F47}"/>
    <cellStyle name="Normal 4 2 2 3 5 2 11" xfId="52734" xr:uid="{36CCD91D-0825-47AC-A26C-2B3E9334E87E}"/>
    <cellStyle name="Normal 4 2 2 3 5 2 12" xfId="53226" xr:uid="{5B0BF3BD-33D2-435A-BF9A-3677D25D8781}"/>
    <cellStyle name="Normal 4 2 2 3 5 2 2" xfId="49852" xr:uid="{BE9E94D7-8EBA-4333-9708-AAA5C98E4219}"/>
    <cellStyle name="Normal 4 2 2 3 5 2 2 10" xfId="53227" xr:uid="{93104955-3F8C-45DC-8AD9-03576496BDF0}"/>
    <cellStyle name="Normal 4 2 2 3 5 2 2 2" xfId="50835" xr:uid="{DA293353-15A9-4159-8D53-BEFDFB397E51}"/>
    <cellStyle name="Normal 4 2 2 3 5 2 2 2 2" xfId="52980" xr:uid="{BCA22D86-D569-47AE-9C09-B414AD23D41E}"/>
    <cellStyle name="Normal 4 2 2 3 5 2 2 2 3" xfId="53469" xr:uid="{351E20A6-9EDF-4ED4-BDFA-A76E82A358E3}"/>
    <cellStyle name="Normal 4 2 2 3 5 2 2 3" xfId="51110" xr:uid="{D62B56AF-59F6-46C6-AA34-99ABE7C133C8}"/>
    <cellStyle name="Normal 4 2 2 3 5 2 2 4" xfId="51444" xr:uid="{00939828-B135-4366-AC35-9BBB63170BBC}"/>
    <cellStyle name="Normal 4 2 2 3 5 2 2 5" xfId="51723" xr:uid="{F4767929-EFEF-4109-8D3D-452914CA4307}"/>
    <cellStyle name="Normal 4 2 2 3 5 2 2 6" xfId="51979" xr:uid="{221A6D03-6370-41EE-A28B-02C13151C5A2}"/>
    <cellStyle name="Normal 4 2 2 3 5 2 2 7" xfId="52232" xr:uid="{4389CC04-E375-40A3-9EFA-4D883E2B54E3}"/>
    <cellStyle name="Normal 4 2 2 3 5 2 2 8" xfId="52487" xr:uid="{4E87BAF1-62BE-4D83-A726-AC9B56FD8433}"/>
    <cellStyle name="Normal 4 2 2 3 5 2 2 9" xfId="52735" xr:uid="{363C8610-E2FD-4B38-A0D5-FE63D951936A}"/>
    <cellStyle name="Normal 4 2 2 3 5 2 3" xfId="49853" xr:uid="{CBF2E4CC-B4D9-4435-B0FD-3D1CC6EA546D}"/>
    <cellStyle name="Normal 4 2 2 3 5 2 3 10" xfId="53228" xr:uid="{458DAD9F-E672-47FB-9738-1F0DDB6C2410}"/>
    <cellStyle name="Normal 4 2 2 3 5 2 3 2" xfId="50836" xr:uid="{1C7D3D95-F87D-47B9-9611-C4353775FC1E}"/>
    <cellStyle name="Normal 4 2 2 3 5 2 3 2 2" xfId="52981" xr:uid="{09A30F3B-5D02-426E-983D-D4ADFF41002B}"/>
    <cellStyle name="Normal 4 2 2 3 5 2 3 2 3" xfId="53470" xr:uid="{5FF6CF11-693B-4320-9D3F-EC0405282268}"/>
    <cellStyle name="Normal 4 2 2 3 5 2 3 3" xfId="51111" xr:uid="{B28E0AF3-C26F-454F-960F-491B6C366238}"/>
    <cellStyle name="Normal 4 2 2 3 5 2 3 4" xfId="51445" xr:uid="{2EE6BFEF-9F38-4596-B665-A6D7476BDCC0}"/>
    <cellStyle name="Normal 4 2 2 3 5 2 3 5" xfId="51724" xr:uid="{62AD02C4-8FDF-43AD-8014-FE3DD1BF8F10}"/>
    <cellStyle name="Normal 4 2 2 3 5 2 3 6" xfId="51980" xr:uid="{4B5FDE40-15EE-4D78-BBBF-AD9D782744A4}"/>
    <cellStyle name="Normal 4 2 2 3 5 2 3 7" xfId="52233" xr:uid="{E615D27B-6761-4573-83B9-9489FA80F4A8}"/>
    <cellStyle name="Normal 4 2 2 3 5 2 3 8" xfId="52488" xr:uid="{32AFD89D-2CD4-42D6-9010-78D214D60780}"/>
    <cellStyle name="Normal 4 2 2 3 5 2 3 9" xfId="52736" xr:uid="{56FD44AA-A444-4C02-8438-690CB1653CDC}"/>
    <cellStyle name="Normal 4 2 2 3 5 2 4" xfId="50834" xr:uid="{8F861574-393F-4484-B000-146079D71659}"/>
    <cellStyle name="Normal 4 2 2 3 5 2 4 2" xfId="52979" xr:uid="{75F8C326-E951-4940-AAD4-CA21B05493C5}"/>
    <cellStyle name="Normal 4 2 2 3 5 2 4 3" xfId="53468" xr:uid="{9B9F726D-5046-476E-B4D7-4D241129C9A8}"/>
    <cellStyle name="Normal 4 2 2 3 5 2 5" xfId="51109" xr:uid="{B7FF5E63-F368-490C-9750-33A0FAAB2845}"/>
    <cellStyle name="Normal 4 2 2 3 5 2 6" xfId="51443" xr:uid="{768EA3C6-6277-4217-B635-FD9FAE575DC2}"/>
    <cellStyle name="Normal 4 2 2 3 5 2 7" xfId="51722" xr:uid="{0581788F-3360-41A0-97AA-6F1A1E03F1B5}"/>
    <cellStyle name="Normal 4 2 2 3 5 2 8" xfId="51978" xr:uid="{33F66FA5-E154-4E29-81F1-5E80D1AA1874}"/>
    <cellStyle name="Normal 4 2 2 3 5 2 9" xfId="52231" xr:uid="{95028D9A-7095-4478-B7F3-B000AFB9A35F}"/>
    <cellStyle name="Normal 4 2 2 3 5 3" xfId="49854" xr:uid="{16DB03B6-5FAC-407C-89D9-4E672EB328DB}"/>
    <cellStyle name="Normal 4 2 2 3 5 3 10" xfId="53229" xr:uid="{52E0AC7E-0351-4612-B21D-052F2811071D}"/>
    <cellStyle name="Normal 4 2 2 3 5 3 2" xfId="50837" xr:uid="{C62166E5-6367-4B95-91B4-66D9E101230A}"/>
    <cellStyle name="Normal 4 2 2 3 5 3 2 2" xfId="52982" xr:uid="{735BE9DA-80C6-4150-95FA-D53304476CBA}"/>
    <cellStyle name="Normal 4 2 2 3 5 3 2 3" xfId="53471" xr:uid="{A1112D2F-1E6E-4F3B-943C-2F38CF48925C}"/>
    <cellStyle name="Normal 4 2 2 3 5 3 3" xfId="51112" xr:uid="{BA09DB9D-1C7E-44FA-8EFE-15778E0D3747}"/>
    <cellStyle name="Normal 4 2 2 3 5 3 4" xfId="51446" xr:uid="{4625AAAD-8178-4881-A32F-1AB9FE1ED014}"/>
    <cellStyle name="Normal 4 2 2 3 5 3 5" xfId="51725" xr:uid="{58AEFADD-66A8-4C74-9DC6-2D4E1C110CDA}"/>
    <cellStyle name="Normal 4 2 2 3 5 3 6" xfId="51981" xr:uid="{931A6DA4-34DC-49DC-9EB3-59E9479D15BD}"/>
    <cellStyle name="Normal 4 2 2 3 5 3 7" xfId="52234" xr:uid="{E92CAE70-F4E3-4E0C-B962-8BF98DB8FE83}"/>
    <cellStyle name="Normal 4 2 2 3 5 3 8" xfId="52489" xr:uid="{27B53167-6FE6-40DF-8B71-0C580FF94903}"/>
    <cellStyle name="Normal 4 2 2 3 5 3 9" xfId="52737" xr:uid="{5E538FD0-6557-4B78-88D9-ECD0CB9546D4}"/>
    <cellStyle name="Normal 4 2 2 3 5 4" xfId="49855" xr:uid="{F7EE1035-5B75-47E3-A045-4CE7856FD56F}"/>
    <cellStyle name="Normal 4 2 2 3 5 4 10" xfId="53230" xr:uid="{78EF1084-5C5C-43E3-B897-DEA0D6AA7106}"/>
    <cellStyle name="Normal 4 2 2 3 5 4 2" xfId="50838" xr:uid="{4906DBF4-7939-4218-8473-774DF0D69D9E}"/>
    <cellStyle name="Normal 4 2 2 3 5 4 2 2" xfId="52983" xr:uid="{B2A3A383-D864-42F4-AA38-EFE55C74799E}"/>
    <cellStyle name="Normal 4 2 2 3 5 4 2 3" xfId="53472" xr:uid="{EC66691A-8ECD-4003-BDF7-B735A0C4C2AB}"/>
    <cellStyle name="Normal 4 2 2 3 5 4 3" xfId="51113" xr:uid="{D11CF735-DA73-44A9-ABC9-EEC28CA5695B}"/>
    <cellStyle name="Normal 4 2 2 3 5 4 4" xfId="51447" xr:uid="{FA71172A-1820-4770-9D58-2DE2969AFC7E}"/>
    <cellStyle name="Normal 4 2 2 3 5 4 5" xfId="51726" xr:uid="{163CC152-0C23-4F3E-AE77-6E49A59F3988}"/>
    <cellStyle name="Normal 4 2 2 3 5 4 6" xfId="51982" xr:uid="{4F281353-F5EE-4C1B-98AD-04E2232853E6}"/>
    <cellStyle name="Normal 4 2 2 3 5 4 7" xfId="52235" xr:uid="{A4E2CA1A-AD14-4D6F-AD28-89C9484542C4}"/>
    <cellStyle name="Normal 4 2 2 3 5 4 8" xfId="52490" xr:uid="{718A22D2-9F68-47C7-9025-8AC7E9DCD9A4}"/>
    <cellStyle name="Normal 4 2 2 3 5 4 9" xfId="52738" xr:uid="{08E193BF-74EB-4222-85C2-CA84164F5F13}"/>
    <cellStyle name="Normal 4 2 2 3 5 5" xfId="50833" xr:uid="{421FC0A0-17F5-49E1-AE0C-29AFAF8AE744}"/>
    <cellStyle name="Normal 4 2 2 3 5 5 2" xfId="52978" xr:uid="{7603F284-CA21-44C5-A042-A2D31980D222}"/>
    <cellStyle name="Normal 4 2 2 3 5 5 3" xfId="53467" xr:uid="{984756CD-16EB-479E-880B-6B3E6312269A}"/>
    <cellStyle name="Normal 4 2 2 3 5 6" xfId="51108" xr:uid="{4BDF03D0-07C4-47A2-9655-02C00074DF2E}"/>
    <cellStyle name="Normal 4 2 2 3 5 7" xfId="51442" xr:uid="{0B5761A9-8483-4137-9649-DF443AB25D57}"/>
    <cellStyle name="Normal 4 2 2 3 5 8" xfId="51721" xr:uid="{2981DCC3-6FE3-4F8E-9F77-E5AF26619D71}"/>
    <cellStyle name="Normal 4 2 2 3 5 9" xfId="51977" xr:uid="{DA530AE5-4C26-4C14-AB8F-FA75E763D94D}"/>
    <cellStyle name="Normal 4 2 2 3 6" xfId="49856" xr:uid="{33CC4CB0-B8B5-4728-942E-AA41EB067E12}"/>
    <cellStyle name="Normal 4 2 2 3 6 10" xfId="52236" xr:uid="{55FE6C9F-E63D-4A00-9909-52AE78FF500A}"/>
    <cellStyle name="Normal 4 2 2 3 6 11" xfId="52491" xr:uid="{2944B07B-A993-4970-9A5A-5CD99CBEECE6}"/>
    <cellStyle name="Normal 4 2 2 3 6 12" xfId="52739" xr:uid="{656DFC49-9974-4397-8F9C-1BBAE1FEC620}"/>
    <cellStyle name="Normal 4 2 2 3 6 13" xfId="53231" xr:uid="{572A35BD-F61E-4904-A9CC-57F42878118D}"/>
    <cellStyle name="Normal 4 2 2 3 6 2" xfId="49857" xr:uid="{0DC4E280-2AD8-408C-A6C4-52237666A11D}"/>
    <cellStyle name="Normal 4 2 2 3 6 2 10" xfId="52492" xr:uid="{6AD3F769-D983-4AB4-90A3-BCA0F1432CFF}"/>
    <cellStyle name="Normal 4 2 2 3 6 2 11" xfId="52740" xr:uid="{5FD7AC2A-A5ED-4A1F-B901-C064CBC2F23F}"/>
    <cellStyle name="Normal 4 2 2 3 6 2 12" xfId="53232" xr:uid="{C482B17E-0A8E-47B7-8F99-23CFE1B23969}"/>
    <cellStyle name="Normal 4 2 2 3 6 2 2" xfId="49858" xr:uid="{FFA99174-EBFC-4C4D-9EB6-D8DF6540D7C7}"/>
    <cellStyle name="Normal 4 2 2 3 6 2 2 10" xfId="53233" xr:uid="{674F6D2A-F395-4FFE-859F-2D5B5D2C5822}"/>
    <cellStyle name="Normal 4 2 2 3 6 2 2 2" xfId="50841" xr:uid="{21395CAA-51D6-4699-A9B4-8708DDEA07E1}"/>
    <cellStyle name="Normal 4 2 2 3 6 2 2 2 2" xfId="52986" xr:uid="{E46C6B05-7D5B-4267-BC24-E0AACE7293E5}"/>
    <cellStyle name="Normal 4 2 2 3 6 2 2 2 3" xfId="53475" xr:uid="{5E8F02CC-5D92-4227-A70F-3B7C74578311}"/>
    <cellStyle name="Normal 4 2 2 3 6 2 2 3" xfId="51116" xr:uid="{DB9F6994-FD62-4433-B2E6-6F2EC68DF87D}"/>
    <cellStyle name="Normal 4 2 2 3 6 2 2 4" xfId="51450" xr:uid="{E6E15BD2-F232-4891-A61A-4027F303A0B2}"/>
    <cellStyle name="Normal 4 2 2 3 6 2 2 5" xfId="51729" xr:uid="{2044AC41-1D10-429D-A1A4-DB17AA714239}"/>
    <cellStyle name="Normal 4 2 2 3 6 2 2 6" xfId="51985" xr:uid="{D7B973CB-3B49-4951-BA5C-E92F1F3C0281}"/>
    <cellStyle name="Normal 4 2 2 3 6 2 2 7" xfId="52238" xr:uid="{D312BBA9-2285-48E1-8DE6-20EAF3A242A2}"/>
    <cellStyle name="Normal 4 2 2 3 6 2 2 8" xfId="52493" xr:uid="{83F19F28-119B-444C-9A49-8969CB7D3CC3}"/>
    <cellStyle name="Normal 4 2 2 3 6 2 2 9" xfId="52741" xr:uid="{7F91130E-C761-4BDA-9338-1F1B02D06545}"/>
    <cellStyle name="Normal 4 2 2 3 6 2 3" xfId="49859" xr:uid="{53C8AE54-5D79-4B5E-9726-7E43BE66768C}"/>
    <cellStyle name="Normal 4 2 2 3 6 2 3 10" xfId="53234" xr:uid="{EBB5EFD6-F172-4270-8414-09FA5FCE8F73}"/>
    <cellStyle name="Normal 4 2 2 3 6 2 3 2" xfId="50842" xr:uid="{EBC876BE-9365-4888-B0EE-7341A0C60183}"/>
    <cellStyle name="Normal 4 2 2 3 6 2 3 2 2" xfId="52987" xr:uid="{F8FF5891-DA5E-4994-AE87-603F449B9EA7}"/>
    <cellStyle name="Normal 4 2 2 3 6 2 3 2 3" xfId="53476" xr:uid="{43EDD2C7-68F6-4224-92EE-DC24B5DE2532}"/>
    <cellStyle name="Normal 4 2 2 3 6 2 3 3" xfId="51117" xr:uid="{9F383277-9D3F-4B01-A5A1-6C5CB0FD57AD}"/>
    <cellStyle name="Normal 4 2 2 3 6 2 3 4" xfId="51451" xr:uid="{DDD992AD-A9E1-4896-8E07-16D640BC3C1D}"/>
    <cellStyle name="Normal 4 2 2 3 6 2 3 5" xfId="51730" xr:uid="{66BE46E5-2659-4EBD-9CC7-11CB6BEDF96D}"/>
    <cellStyle name="Normal 4 2 2 3 6 2 3 6" xfId="51986" xr:uid="{9A8752A6-95E7-4198-9EEF-752501BA9589}"/>
    <cellStyle name="Normal 4 2 2 3 6 2 3 7" xfId="52239" xr:uid="{DE2BB371-24D2-4230-9B4A-2E49A7346C4E}"/>
    <cellStyle name="Normal 4 2 2 3 6 2 3 8" xfId="52494" xr:uid="{69E38138-B370-4EBD-89CE-950392AF17E3}"/>
    <cellStyle name="Normal 4 2 2 3 6 2 3 9" xfId="52742" xr:uid="{5542EF86-F9A4-40D5-B90A-547FFF6F239F}"/>
    <cellStyle name="Normal 4 2 2 3 6 2 4" xfId="50840" xr:uid="{4BB49DC4-5F5B-420C-B3BC-2D027B11FCF0}"/>
    <cellStyle name="Normal 4 2 2 3 6 2 4 2" xfId="52985" xr:uid="{61E7F07E-F679-4B07-8E9C-084B26FC5C22}"/>
    <cellStyle name="Normal 4 2 2 3 6 2 4 3" xfId="53474" xr:uid="{283AAD95-AA28-4B2C-BAB3-D81147B42AE8}"/>
    <cellStyle name="Normal 4 2 2 3 6 2 5" xfId="51115" xr:uid="{990CDF2A-EDA5-4810-BD61-1D2F1364A578}"/>
    <cellStyle name="Normal 4 2 2 3 6 2 6" xfId="51449" xr:uid="{C444A49F-462F-4558-9EFD-08EB11B58E1F}"/>
    <cellStyle name="Normal 4 2 2 3 6 2 7" xfId="51728" xr:uid="{113ECE3C-25AA-4022-93F6-F07C92F5C3CF}"/>
    <cellStyle name="Normal 4 2 2 3 6 2 8" xfId="51984" xr:uid="{0AF58B38-C612-4303-AADB-8FC529DDAA4F}"/>
    <cellStyle name="Normal 4 2 2 3 6 2 9" xfId="52237" xr:uid="{425DA490-A175-4D14-92CF-7D43D9660BFC}"/>
    <cellStyle name="Normal 4 2 2 3 6 3" xfId="49860" xr:uid="{FCD7411E-AA30-437A-A04C-858F6C0EFE7F}"/>
    <cellStyle name="Normal 4 2 2 3 6 3 10" xfId="53235" xr:uid="{225FEC56-33E8-4DB7-91A2-CC0669ECAF3F}"/>
    <cellStyle name="Normal 4 2 2 3 6 3 2" xfId="50843" xr:uid="{31BD539F-3B66-4194-A353-6F553796B3AD}"/>
    <cellStyle name="Normal 4 2 2 3 6 3 2 2" xfId="52988" xr:uid="{F2EAC1E2-3F9D-4D0A-9D36-F03816D5D616}"/>
    <cellStyle name="Normal 4 2 2 3 6 3 2 3" xfId="53477" xr:uid="{6671439E-1B04-4C00-A8AE-9A4304A046F2}"/>
    <cellStyle name="Normal 4 2 2 3 6 3 3" xfId="51118" xr:uid="{FEA3B7AD-C6AF-43C2-A043-C4FCB2423433}"/>
    <cellStyle name="Normal 4 2 2 3 6 3 4" xfId="51452" xr:uid="{087D0B81-0B4B-482E-A58B-31379417ECDE}"/>
    <cellStyle name="Normal 4 2 2 3 6 3 5" xfId="51731" xr:uid="{80064986-164D-438B-8FF2-3CA3850C96A3}"/>
    <cellStyle name="Normal 4 2 2 3 6 3 6" xfId="51987" xr:uid="{FE3A49EB-2DCA-4C96-9D2C-197343F660D0}"/>
    <cellStyle name="Normal 4 2 2 3 6 3 7" xfId="52240" xr:uid="{1769BBF5-6699-4B97-9CF8-9E209C062711}"/>
    <cellStyle name="Normal 4 2 2 3 6 3 8" xfId="52495" xr:uid="{7A04CC7B-B774-4902-B50F-931F00DF24FE}"/>
    <cellStyle name="Normal 4 2 2 3 6 3 9" xfId="52743" xr:uid="{E55554DB-17DE-4939-828A-AC1827565154}"/>
    <cellStyle name="Normal 4 2 2 3 6 4" xfId="49861" xr:uid="{5B4A9A38-AB81-4BD9-AD32-1424CCFC9A09}"/>
    <cellStyle name="Normal 4 2 2 3 6 4 10" xfId="53236" xr:uid="{4D505765-0EE2-4FDF-91F7-A7DC608B6D1F}"/>
    <cellStyle name="Normal 4 2 2 3 6 4 2" xfId="50844" xr:uid="{EEDFE306-B8CA-4911-9B7B-7FBF9918F240}"/>
    <cellStyle name="Normal 4 2 2 3 6 4 2 2" xfId="52989" xr:uid="{E4E3EDB8-6982-4411-A671-17E3D95D4D23}"/>
    <cellStyle name="Normal 4 2 2 3 6 4 2 3" xfId="53478" xr:uid="{8562A3A0-2003-485F-85C8-31B2608E228C}"/>
    <cellStyle name="Normal 4 2 2 3 6 4 3" xfId="51119" xr:uid="{7AF1311C-9D8D-49EA-87AA-95D25E99A6EB}"/>
    <cellStyle name="Normal 4 2 2 3 6 4 4" xfId="51453" xr:uid="{B661EF98-29DC-4C4B-9931-E159500D9BB7}"/>
    <cellStyle name="Normal 4 2 2 3 6 4 5" xfId="51732" xr:uid="{C0F98BFE-2700-4164-BEAA-452076A4293B}"/>
    <cellStyle name="Normal 4 2 2 3 6 4 6" xfId="51988" xr:uid="{879CEEEF-C584-4E95-954E-23870E89174B}"/>
    <cellStyle name="Normal 4 2 2 3 6 4 7" xfId="52241" xr:uid="{6C303E6E-2E47-418C-AD28-FA14C9316A50}"/>
    <cellStyle name="Normal 4 2 2 3 6 4 8" xfId="52496" xr:uid="{23C6315B-7C43-4CF5-88DC-56DDCA83AB09}"/>
    <cellStyle name="Normal 4 2 2 3 6 4 9" xfId="52744" xr:uid="{8B76F181-BEC7-49C7-B56F-0B4C14049470}"/>
    <cellStyle name="Normal 4 2 2 3 6 5" xfId="50839" xr:uid="{608EB9DB-DFC0-4EE0-ADD7-2C41F22CFA7F}"/>
    <cellStyle name="Normal 4 2 2 3 6 5 2" xfId="52984" xr:uid="{8E644BF0-23EB-4508-BC07-B4A2D55F0562}"/>
    <cellStyle name="Normal 4 2 2 3 6 5 3" xfId="53473" xr:uid="{F100B27D-61D9-40AD-B853-6637BE7C1F40}"/>
    <cellStyle name="Normal 4 2 2 3 6 6" xfId="51114" xr:uid="{F0BAE80E-4B88-4D34-938D-DB06E1A54FF5}"/>
    <cellStyle name="Normal 4 2 2 3 6 7" xfId="51448" xr:uid="{89C865E1-F9D4-4C06-9B9F-4679C30B993C}"/>
    <cellStyle name="Normal 4 2 2 3 6 8" xfId="51727" xr:uid="{8E0980CC-4F2C-4A3C-BE40-7BE24A87AF03}"/>
    <cellStyle name="Normal 4 2 2 3 6 9" xfId="51983" xr:uid="{A5F94285-DA7B-4D3B-A36C-F1B803133EF5}"/>
    <cellStyle name="Normal 4 2 2 3 7" xfId="49862" xr:uid="{AA0D6782-FFFF-4AB8-9D60-BD870B1C215B}"/>
    <cellStyle name="Normal 4 2 2 3 7 10" xfId="52242" xr:uid="{DE41CD14-3BEC-4B85-8A4F-D74AFA513058}"/>
    <cellStyle name="Normal 4 2 2 3 7 11" xfId="52497" xr:uid="{73490D18-1E7F-45DF-8E39-7D6912223731}"/>
    <cellStyle name="Normal 4 2 2 3 7 12" xfId="52745" xr:uid="{CE864359-E7AF-48A1-B8EF-A7BEF1164BFD}"/>
    <cellStyle name="Normal 4 2 2 3 7 13" xfId="53237" xr:uid="{6617B9F4-C97E-44B7-B45C-948601956229}"/>
    <cellStyle name="Normal 4 2 2 3 7 2" xfId="49863" xr:uid="{4B8E211E-C111-4C75-A8DB-D7F516933780}"/>
    <cellStyle name="Normal 4 2 2 3 7 2 10" xfId="52498" xr:uid="{3E668745-192D-44E6-902D-7B3A48A8C9A7}"/>
    <cellStyle name="Normal 4 2 2 3 7 2 11" xfId="52746" xr:uid="{1B975D3A-C53D-40A8-B772-95269F87BF04}"/>
    <cellStyle name="Normal 4 2 2 3 7 2 12" xfId="53238" xr:uid="{B7EBF5DE-A8C1-4DF9-BB0D-203753427EB5}"/>
    <cellStyle name="Normal 4 2 2 3 7 2 2" xfId="49864" xr:uid="{15D79D3B-A8BC-4B14-98EE-3908A1563146}"/>
    <cellStyle name="Normal 4 2 2 3 7 2 2 10" xfId="53239" xr:uid="{DF5E3895-73D7-4624-9B36-6CB613E9CE61}"/>
    <cellStyle name="Normal 4 2 2 3 7 2 2 2" xfId="50847" xr:uid="{4B5A9B03-991F-4FD1-8207-64AF3ED49835}"/>
    <cellStyle name="Normal 4 2 2 3 7 2 2 2 2" xfId="52992" xr:uid="{38C8002A-89CC-43CA-AC1A-C76E3E617CA6}"/>
    <cellStyle name="Normal 4 2 2 3 7 2 2 2 3" xfId="53481" xr:uid="{11A54C3B-0C02-4BC5-9C0D-86ED6BD4FFB6}"/>
    <cellStyle name="Normal 4 2 2 3 7 2 2 3" xfId="51122" xr:uid="{99425AC7-F687-4928-BFE9-727D12EA1989}"/>
    <cellStyle name="Normal 4 2 2 3 7 2 2 4" xfId="51456" xr:uid="{30A2528C-E775-4BDD-BD1B-63609B1FA777}"/>
    <cellStyle name="Normal 4 2 2 3 7 2 2 5" xfId="51735" xr:uid="{60393958-F53E-4E8F-A361-FE82CFD04FF0}"/>
    <cellStyle name="Normal 4 2 2 3 7 2 2 6" xfId="51991" xr:uid="{7385CBB6-65B1-4C7F-8FFC-976F8F4A2564}"/>
    <cellStyle name="Normal 4 2 2 3 7 2 2 7" xfId="52244" xr:uid="{F72BDD18-0E5A-43F5-8680-1619CF685A70}"/>
    <cellStyle name="Normal 4 2 2 3 7 2 2 8" xfId="52499" xr:uid="{437675AE-4690-4737-A813-85E58DFEA3D3}"/>
    <cellStyle name="Normal 4 2 2 3 7 2 2 9" xfId="52747" xr:uid="{3AF0C574-0A1A-4E6E-80D6-9FF90E412064}"/>
    <cellStyle name="Normal 4 2 2 3 7 2 3" xfId="49865" xr:uid="{C752E021-1FE5-4E4B-AC18-877EFAA98795}"/>
    <cellStyle name="Normal 4 2 2 3 7 2 3 10" xfId="53240" xr:uid="{BEDAC6B7-C680-4132-A031-7B2F9E9FF9FA}"/>
    <cellStyle name="Normal 4 2 2 3 7 2 3 2" xfId="50848" xr:uid="{BA49DF74-EB0A-43FE-9610-C0289AA41F9E}"/>
    <cellStyle name="Normal 4 2 2 3 7 2 3 2 2" xfId="52993" xr:uid="{5AC0F9F2-4EFD-4129-B687-C7AC0C9AEC6E}"/>
    <cellStyle name="Normal 4 2 2 3 7 2 3 2 3" xfId="53482" xr:uid="{EB4DA529-FA9A-4AC7-A375-A057705659D8}"/>
    <cellStyle name="Normal 4 2 2 3 7 2 3 3" xfId="51123" xr:uid="{69181723-8E18-4A2E-BED4-5A264A39E080}"/>
    <cellStyle name="Normal 4 2 2 3 7 2 3 4" xfId="51457" xr:uid="{DB04757C-E1BD-4A3F-A66F-4ED65A0AD83E}"/>
    <cellStyle name="Normal 4 2 2 3 7 2 3 5" xfId="51736" xr:uid="{D1320B61-2FF7-405E-9652-91A69C43C7E4}"/>
    <cellStyle name="Normal 4 2 2 3 7 2 3 6" xfId="51992" xr:uid="{04636BAA-9F3C-4CDE-BB02-4BEC66997DC5}"/>
    <cellStyle name="Normal 4 2 2 3 7 2 3 7" xfId="52245" xr:uid="{0DC5B421-1280-4080-923B-9DCB82E226A7}"/>
    <cellStyle name="Normal 4 2 2 3 7 2 3 8" xfId="52500" xr:uid="{4BBB57BD-2DEE-4396-BA75-1706B425A9AA}"/>
    <cellStyle name="Normal 4 2 2 3 7 2 3 9" xfId="52748" xr:uid="{B2B5F599-BB8A-4A97-8139-3CE00ADE41AA}"/>
    <cellStyle name="Normal 4 2 2 3 7 2 4" xfId="50846" xr:uid="{B93E27E3-F6B1-42B2-AF10-BB8563988F34}"/>
    <cellStyle name="Normal 4 2 2 3 7 2 4 2" xfId="52991" xr:uid="{2BF2B9C0-7703-4BE5-8A72-431BD23AF014}"/>
    <cellStyle name="Normal 4 2 2 3 7 2 4 3" xfId="53480" xr:uid="{1FB97E78-1592-4B46-8635-64E7CFCDB611}"/>
    <cellStyle name="Normal 4 2 2 3 7 2 5" xfId="51121" xr:uid="{79AD4D25-CC47-4523-9321-3FCC1BA47B04}"/>
    <cellStyle name="Normal 4 2 2 3 7 2 6" xfId="51455" xr:uid="{043FA056-C324-4806-84C6-B326AD3558D0}"/>
    <cellStyle name="Normal 4 2 2 3 7 2 7" xfId="51734" xr:uid="{01E4EFE2-D6B9-475A-8BA8-E820A14AB730}"/>
    <cellStyle name="Normal 4 2 2 3 7 2 8" xfId="51990" xr:uid="{26171C25-AE7C-4A34-BCA2-8F4A36BC4C6C}"/>
    <cellStyle name="Normal 4 2 2 3 7 2 9" xfId="52243" xr:uid="{79C73E20-13B8-41B2-91B5-C030DBAE72BB}"/>
    <cellStyle name="Normal 4 2 2 3 7 3" xfId="49866" xr:uid="{4D38ACB5-CE44-4164-931B-F7CBF4E9F852}"/>
    <cellStyle name="Normal 4 2 2 3 7 3 10" xfId="53241" xr:uid="{A07F40F1-8D06-4968-A579-BB6DC2584C8B}"/>
    <cellStyle name="Normal 4 2 2 3 7 3 2" xfId="50849" xr:uid="{13F838D8-DC05-41FD-BBD2-677CABC72670}"/>
    <cellStyle name="Normal 4 2 2 3 7 3 2 2" xfId="52994" xr:uid="{A39E5E62-E6EF-4C1A-A9F6-CB26E6D7A84D}"/>
    <cellStyle name="Normal 4 2 2 3 7 3 2 3" xfId="53483" xr:uid="{57BCF7FE-ED0C-45DE-B54B-E0FFB72B79F2}"/>
    <cellStyle name="Normal 4 2 2 3 7 3 3" xfId="51124" xr:uid="{3B124361-D88F-498A-8A99-1FB6EAB3A3A9}"/>
    <cellStyle name="Normal 4 2 2 3 7 3 4" xfId="51458" xr:uid="{1CE544A5-3B06-476B-A0CD-34FB195DCA62}"/>
    <cellStyle name="Normal 4 2 2 3 7 3 5" xfId="51737" xr:uid="{5D88167F-A614-4CC8-8C02-0E1DE03A30F7}"/>
    <cellStyle name="Normal 4 2 2 3 7 3 6" xfId="51993" xr:uid="{687F328A-FCA4-4B48-AACE-ABEE9F367318}"/>
    <cellStyle name="Normal 4 2 2 3 7 3 7" xfId="52246" xr:uid="{5535B398-4C22-4BB6-9605-D01FE89C86EB}"/>
    <cellStyle name="Normal 4 2 2 3 7 3 8" xfId="52501" xr:uid="{4CCF0299-8671-466B-BAB9-DEC680202B35}"/>
    <cellStyle name="Normal 4 2 2 3 7 3 9" xfId="52749" xr:uid="{ABE4D4D1-5A35-4D00-BBAE-947E8DD5C03F}"/>
    <cellStyle name="Normal 4 2 2 3 7 4" xfId="49867" xr:uid="{124FA784-AC39-4691-8204-5589C35676A9}"/>
    <cellStyle name="Normal 4 2 2 3 7 4 10" xfId="53242" xr:uid="{4277C2FE-CA95-4A19-AA65-E46D81A18741}"/>
    <cellStyle name="Normal 4 2 2 3 7 4 2" xfId="50850" xr:uid="{5C7F7C6B-7224-43B7-8419-CF2C5BF05790}"/>
    <cellStyle name="Normal 4 2 2 3 7 4 2 2" xfId="52995" xr:uid="{D07B9962-A2DA-40F0-8BDC-A8CADFB64E50}"/>
    <cellStyle name="Normal 4 2 2 3 7 4 2 3" xfId="53484" xr:uid="{57B5CB8A-348C-487B-9E04-1BD224B8028D}"/>
    <cellStyle name="Normal 4 2 2 3 7 4 3" xfId="51125" xr:uid="{999391CF-17FA-40DF-B672-1A056C8B8F99}"/>
    <cellStyle name="Normal 4 2 2 3 7 4 4" xfId="51459" xr:uid="{D4B12C71-7479-406C-B59A-143C24B5C545}"/>
    <cellStyle name="Normal 4 2 2 3 7 4 5" xfId="51738" xr:uid="{ACA08582-1674-4B04-A681-1F2E146701B8}"/>
    <cellStyle name="Normal 4 2 2 3 7 4 6" xfId="51994" xr:uid="{DAE9E2E0-7F84-4AB0-8618-EE0CCF11BF38}"/>
    <cellStyle name="Normal 4 2 2 3 7 4 7" xfId="52247" xr:uid="{BD1A51DF-5B58-46AF-90E4-061F2AA50582}"/>
    <cellStyle name="Normal 4 2 2 3 7 4 8" xfId="52502" xr:uid="{495241A9-ACFE-47DE-AE78-56118F7C2FF7}"/>
    <cellStyle name="Normal 4 2 2 3 7 4 9" xfId="52750" xr:uid="{98F8AF37-553C-4210-8149-C248FA633FE5}"/>
    <cellStyle name="Normal 4 2 2 3 7 5" xfId="50845" xr:uid="{ADD720B7-14FF-4130-9B12-8CA0A3DD286B}"/>
    <cellStyle name="Normal 4 2 2 3 7 5 2" xfId="52990" xr:uid="{FFE724C7-2AE3-48E6-911F-3190AAB4089E}"/>
    <cellStyle name="Normal 4 2 2 3 7 5 3" xfId="53479" xr:uid="{CD0B359A-4B2B-49E0-B42B-E56EB480A492}"/>
    <cellStyle name="Normal 4 2 2 3 7 6" xfId="51120" xr:uid="{D27F60B0-6814-45B1-A2A5-AA0990535D6A}"/>
    <cellStyle name="Normal 4 2 2 3 7 7" xfId="51454" xr:uid="{48120DE0-2597-4F82-A89E-27D639BCF50A}"/>
    <cellStyle name="Normal 4 2 2 3 7 8" xfId="51733" xr:uid="{DE3C28E0-3E79-4173-A69E-A2E38A78152B}"/>
    <cellStyle name="Normal 4 2 2 3 7 9" xfId="51989" xr:uid="{1D436B4A-4A7E-4413-99F9-FDA2D7AC2D48}"/>
    <cellStyle name="Normal 4 2 2 3 8" xfId="49868" xr:uid="{1820AF75-E26A-4104-8496-A7F15A01BC90}"/>
    <cellStyle name="Normal 4 2 2 3 8 10" xfId="52503" xr:uid="{B3C948FB-3EB9-4E82-B278-E7DD99290BD8}"/>
    <cellStyle name="Normal 4 2 2 3 8 11" xfId="52751" xr:uid="{44AFCD5E-9FB5-4A36-A038-F1A440429D77}"/>
    <cellStyle name="Normal 4 2 2 3 8 12" xfId="53243" xr:uid="{8113E1CD-06F3-4A5A-B689-AE1DF8E51FBE}"/>
    <cellStyle name="Normal 4 2 2 3 8 2" xfId="49869" xr:uid="{C3A9B224-6C54-4ABE-BA2C-F790CA8D6D0A}"/>
    <cellStyle name="Normal 4 2 2 3 8 2 10" xfId="53244" xr:uid="{72A21664-7F89-4A63-93A1-2DB50BD66782}"/>
    <cellStyle name="Normal 4 2 2 3 8 2 2" xfId="50852" xr:uid="{C8E0CA43-F900-4FC4-AE78-CA92616C27FA}"/>
    <cellStyle name="Normal 4 2 2 3 8 2 2 2" xfId="52997" xr:uid="{4BB7D9B7-3BF7-4048-AC5B-86FA8730ED26}"/>
    <cellStyle name="Normal 4 2 2 3 8 2 2 3" xfId="53486" xr:uid="{9AE1C476-E277-416D-B006-8CAE77AF71AF}"/>
    <cellStyle name="Normal 4 2 2 3 8 2 3" xfId="51127" xr:uid="{E0DE8208-700D-467F-8B9A-DAB891EB89D9}"/>
    <cellStyle name="Normal 4 2 2 3 8 2 4" xfId="51461" xr:uid="{9075C989-B408-4DB9-91B8-C9CDFF8FC1FF}"/>
    <cellStyle name="Normal 4 2 2 3 8 2 5" xfId="51740" xr:uid="{F3667C75-9319-449A-B673-5D9683A9C121}"/>
    <cellStyle name="Normal 4 2 2 3 8 2 6" xfId="51996" xr:uid="{1C3AF20D-E9E9-4D9C-8BC4-A0DD48BDE0FC}"/>
    <cellStyle name="Normal 4 2 2 3 8 2 7" xfId="52249" xr:uid="{E6BE48BD-9A25-4CED-8A46-9727C4A984C0}"/>
    <cellStyle name="Normal 4 2 2 3 8 2 8" xfId="52504" xr:uid="{F9166DF4-89BD-4497-8DAC-A6D992AD3120}"/>
    <cellStyle name="Normal 4 2 2 3 8 2 9" xfId="52752" xr:uid="{10597AC2-1C47-40D4-BCB6-4723CE220435}"/>
    <cellStyle name="Normal 4 2 2 3 8 3" xfId="49870" xr:uid="{F9D14495-4B25-4F6D-8361-081F29313B34}"/>
    <cellStyle name="Normal 4 2 2 3 8 3 10" xfId="53245" xr:uid="{9E4F5622-EA16-42CA-B43A-557A78835E21}"/>
    <cellStyle name="Normal 4 2 2 3 8 3 2" xfId="50853" xr:uid="{7CF7DDFB-EF3E-4019-AACB-2028A2A50D0F}"/>
    <cellStyle name="Normal 4 2 2 3 8 3 2 2" xfId="52998" xr:uid="{20D9490B-5E2B-4A4B-AA2D-EC77BC20D861}"/>
    <cellStyle name="Normal 4 2 2 3 8 3 2 3" xfId="53487" xr:uid="{DDE175B4-1D41-4D97-B139-D7F9A7009F09}"/>
    <cellStyle name="Normal 4 2 2 3 8 3 3" xfId="51128" xr:uid="{5E4C7333-08C0-4112-86DA-502396F33703}"/>
    <cellStyle name="Normal 4 2 2 3 8 3 4" xfId="51462" xr:uid="{C0668278-7C2D-4FA1-897A-07A7972EC779}"/>
    <cellStyle name="Normal 4 2 2 3 8 3 5" xfId="51741" xr:uid="{F9EA79B3-0775-480F-B2DF-4B571B76062D}"/>
    <cellStyle name="Normal 4 2 2 3 8 3 6" xfId="51997" xr:uid="{53BDA100-8DC8-478E-9901-014170F34E10}"/>
    <cellStyle name="Normal 4 2 2 3 8 3 7" xfId="52250" xr:uid="{2C7B0EC4-A4EF-4A3B-B82C-23189274596F}"/>
    <cellStyle name="Normal 4 2 2 3 8 3 8" xfId="52505" xr:uid="{CABAEF37-07AC-4CF9-9938-A899C6F3B9BA}"/>
    <cellStyle name="Normal 4 2 2 3 8 3 9" xfId="52753" xr:uid="{8923EAAB-8BF1-4B10-8629-77F0C90FB6B2}"/>
    <cellStyle name="Normal 4 2 2 3 8 4" xfId="50851" xr:uid="{5558DB85-64F5-4A75-A1DA-02D05F76FD99}"/>
    <cellStyle name="Normal 4 2 2 3 8 4 2" xfId="52996" xr:uid="{A65E9F4D-BDCC-4C2E-92FF-8B392AFE2FF4}"/>
    <cellStyle name="Normal 4 2 2 3 8 4 3" xfId="53485" xr:uid="{024977B7-1B14-4D07-A486-A2788DEBE220}"/>
    <cellStyle name="Normal 4 2 2 3 8 5" xfId="51126" xr:uid="{BE4AB2E9-8D0C-492D-A777-C39DE3B77081}"/>
    <cellStyle name="Normal 4 2 2 3 8 6" xfId="51460" xr:uid="{D4B30E20-6EF9-4C46-BE89-CE1CBD65E7AA}"/>
    <cellStyle name="Normal 4 2 2 3 8 7" xfId="51739" xr:uid="{B942A54D-09CB-42E6-9D64-4D6FF62895AC}"/>
    <cellStyle name="Normal 4 2 2 3 8 8" xfId="51995" xr:uid="{5AFC1969-B424-4B2B-BCA6-3C723EE1C048}"/>
    <cellStyle name="Normal 4 2 2 3 8 9" xfId="52248" xr:uid="{5D230E1E-CB48-4CF8-B8E9-70D050FCB879}"/>
    <cellStyle name="Normal 4 2 2 3 9" xfId="49871" xr:uid="{68AB55D1-69AD-4B33-931F-2BF5B6E7B067}"/>
    <cellStyle name="Normal 4 2 2 3 9 10" xfId="53246" xr:uid="{CA8869C9-3C74-46D6-A6A9-6BB5C924CC07}"/>
    <cellStyle name="Normal 4 2 2 3 9 2" xfId="50854" xr:uid="{9F13E108-92A8-4F14-9DB9-43B19F585CA1}"/>
    <cellStyle name="Normal 4 2 2 3 9 2 2" xfId="52999" xr:uid="{FF932FFA-90CE-419C-90B3-9940249B2ED9}"/>
    <cellStyle name="Normal 4 2 2 3 9 2 3" xfId="53488" xr:uid="{027F0965-E4C0-4555-9847-94212FF48831}"/>
    <cellStyle name="Normal 4 2 2 3 9 3" xfId="51129" xr:uid="{441CA4E5-9811-4E61-8812-99512774A94F}"/>
    <cellStyle name="Normal 4 2 2 3 9 4" xfId="51463" xr:uid="{4277EAA5-63A1-4EDA-B35D-8F021F82DB75}"/>
    <cellStyle name="Normal 4 2 2 3 9 5" xfId="51742" xr:uid="{784B1EA8-EB62-478F-9621-11ADB8D6445E}"/>
    <cellStyle name="Normal 4 2 2 3 9 6" xfId="51998" xr:uid="{4A84CE50-9B20-44FD-AD7A-06AE2FAB14BA}"/>
    <cellStyle name="Normal 4 2 2 3 9 7" xfId="52251" xr:uid="{4926EF13-9BB7-402C-89FD-05DECD2F9C7E}"/>
    <cellStyle name="Normal 4 2 2 3 9 8" xfId="52506" xr:uid="{C1368741-FB5B-4BAE-A8C2-0C42735DD1B3}"/>
    <cellStyle name="Normal 4 2 2 3 9 9" xfId="52754" xr:uid="{01955222-3889-4334-B4F1-F7B3FA2355EC}"/>
    <cellStyle name="Normal 4 2 2 4" xfId="49872" xr:uid="{875FCD3C-91C6-4705-8640-2361B50FB756}"/>
    <cellStyle name="Normal 4 2 2 4 10" xfId="52507" xr:uid="{E92834AA-F054-44D2-8506-A4E856FC9AF5}"/>
    <cellStyle name="Normal 4 2 2 4 11" xfId="52755" xr:uid="{08838DAE-073F-434A-B1C6-3DF29F849808}"/>
    <cellStyle name="Normal 4 2 2 4 12" xfId="53247" xr:uid="{473C922E-BB92-460B-B39F-3322C9706636}"/>
    <cellStyle name="Normal 4 2 2 4 2" xfId="49873" xr:uid="{91E6B8B5-EC73-43F4-B5DF-C43F83E45D39}"/>
    <cellStyle name="Normal 4 2 2 4 2 10" xfId="53248" xr:uid="{32023FB2-F451-4B0E-8D29-118145EC1507}"/>
    <cellStyle name="Normal 4 2 2 4 2 2" xfId="50856" xr:uid="{5B9E95F7-B948-44A9-B222-C4245C2E9E2C}"/>
    <cellStyle name="Normal 4 2 2 4 2 2 2" xfId="53001" xr:uid="{DD0CD6DB-FDFA-4F46-9E0F-9703B3738E54}"/>
    <cellStyle name="Normal 4 2 2 4 2 2 3" xfId="53490" xr:uid="{D526C8B6-5945-4A12-ABCF-B095D114504D}"/>
    <cellStyle name="Normal 4 2 2 4 2 3" xfId="51131" xr:uid="{8C070159-F98C-4697-966D-E0B1E3C3F6D8}"/>
    <cellStyle name="Normal 4 2 2 4 2 4" xfId="51465" xr:uid="{C9875B67-E1A7-4F5D-BA94-C217FF84C0B0}"/>
    <cellStyle name="Normal 4 2 2 4 2 5" xfId="51744" xr:uid="{7C2B49E6-132D-4F36-864C-2E78AA5390EC}"/>
    <cellStyle name="Normal 4 2 2 4 2 6" xfId="52000" xr:uid="{CDFA34FB-2184-477C-B9FC-2BB2E6EAD6D8}"/>
    <cellStyle name="Normal 4 2 2 4 2 7" xfId="52253" xr:uid="{8DC7CCAD-931C-4520-8C97-FA44F60CC09E}"/>
    <cellStyle name="Normal 4 2 2 4 2 8" xfId="52508" xr:uid="{F4CDFD78-9794-46B5-9615-396F9A8C529F}"/>
    <cellStyle name="Normal 4 2 2 4 2 9" xfId="52756" xr:uid="{8CF9B2E8-981B-4528-A297-502AD60063B4}"/>
    <cellStyle name="Normal 4 2 2 4 3" xfId="49874" xr:uid="{B467F8B9-A79C-4678-8BFA-2218764FE319}"/>
    <cellStyle name="Normal 4 2 2 4 3 10" xfId="53249" xr:uid="{A0B4308B-E763-4144-9CFE-2D1105052787}"/>
    <cellStyle name="Normal 4 2 2 4 3 2" xfId="50857" xr:uid="{837966CC-C4A6-4C89-9C45-68B2AE98AB82}"/>
    <cellStyle name="Normal 4 2 2 4 3 2 2" xfId="53002" xr:uid="{F68FC074-AA0C-4F50-AD69-DA98C4D24803}"/>
    <cellStyle name="Normal 4 2 2 4 3 2 3" xfId="53491" xr:uid="{5CC18A22-F9F4-4348-8566-380BC6860BEB}"/>
    <cellStyle name="Normal 4 2 2 4 3 3" xfId="51132" xr:uid="{0415831D-2353-4B03-A3B0-3134BCC14760}"/>
    <cellStyle name="Normal 4 2 2 4 3 4" xfId="51466" xr:uid="{990770C2-5450-45AF-863B-325B22D2D1D5}"/>
    <cellStyle name="Normal 4 2 2 4 3 5" xfId="51745" xr:uid="{6F2B62F5-2E7A-47A3-95C0-A767D19EAECA}"/>
    <cellStyle name="Normal 4 2 2 4 3 6" xfId="52001" xr:uid="{B7AE7631-6D7A-4DF1-8A36-1F06E6973EC8}"/>
    <cellStyle name="Normal 4 2 2 4 3 7" xfId="52254" xr:uid="{6113B03C-1B2D-4F57-BE56-64CEAA3D91CF}"/>
    <cellStyle name="Normal 4 2 2 4 3 8" xfId="52509" xr:uid="{C8C3FF47-0CC8-442E-90BA-69F5C4296A7E}"/>
    <cellStyle name="Normal 4 2 2 4 3 9" xfId="52757" xr:uid="{1516C50C-39F5-44C5-B4AA-49102FF39ACC}"/>
    <cellStyle name="Normal 4 2 2 4 4" xfId="50855" xr:uid="{D180C6EF-663A-40BF-BA28-DE49A58E1C87}"/>
    <cellStyle name="Normal 4 2 2 4 4 2" xfId="53000" xr:uid="{0CA48CE0-2234-4CB8-A299-C05B6029C993}"/>
    <cellStyle name="Normal 4 2 2 4 4 3" xfId="53489" xr:uid="{7693DEE0-983A-46BA-91DE-4733B142B0DE}"/>
    <cellStyle name="Normal 4 2 2 4 5" xfId="51130" xr:uid="{80B6DDF6-C1DC-4AD3-A578-72E13EE94159}"/>
    <cellStyle name="Normal 4 2 2 4 6" xfId="51464" xr:uid="{916B3D89-549E-4D0A-8F98-3BDA0266D3A9}"/>
    <cellStyle name="Normal 4 2 2 4 7" xfId="51743" xr:uid="{D203C19D-BDAF-4A27-8AE2-A71471129D7F}"/>
    <cellStyle name="Normal 4 2 2 4 8" xfId="51999" xr:uid="{1BD38395-AB1D-4368-9638-FE77D1C7916F}"/>
    <cellStyle name="Normal 4 2 2 4 9" xfId="52252" xr:uid="{52C88B7C-29A9-4223-BF05-DC7A2C930E8E}"/>
    <cellStyle name="Normal 4 2 2 5" xfId="49875" xr:uid="{07566AB1-04B8-463D-8857-6707E830B379}"/>
    <cellStyle name="Normal 4 2 2 5 10" xfId="52255" xr:uid="{1E29BDF4-822D-4A08-9379-ECF4D5A3B84A}"/>
    <cellStyle name="Normal 4 2 2 5 11" xfId="52510" xr:uid="{43A48A83-8152-4D06-B3AB-FD8EA498CB24}"/>
    <cellStyle name="Normal 4 2 2 5 12" xfId="52758" xr:uid="{1FE50841-A271-49ED-A3EA-8FB5EEABA725}"/>
    <cellStyle name="Normal 4 2 2 5 13" xfId="53250" xr:uid="{4A4A0C78-9E19-4A32-B3CD-7515A02AD589}"/>
    <cellStyle name="Normal 4 2 2 5 2" xfId="49876" xr:uid="{497406AA-6020-40AA-B7D7-1D28CE682A1C}"/>
    <cellStyle name="Normal 4 2 2 5 2 10" xfId="52511" xr:uid="{3970D6D3-2BBA-47D8-9D1E-525204D603E1}"/>
    <cellStyle name="Normal 4 2 2 5 2 11" xfId="52759" xr:uid="{F7FE07C1-D071-4AC2-8AA6-2A4D66060E02}"/>
    <cellStyle name="Normal 4 2 2 5 2 12" xfId="53251" xr:uid="{019145A6-F1D9-4B2E-AAFE-B34CAEED60DA}"/>
    <cellStyle name="Normal 4 2 2 5 2 2" xfId="49877" xr:uid="{234FBC50-4178-4AC6-BCE5-C755057EF024}"/>
    <cellStyle name="Normal 4 2 2 5 2 2 10" xfId="53252" xr:uid="{03E600F0-BEE9-426C-8F43-99BE2F12A68E}"/>
    <cellStyle name="Normal 4 2 2 5 2 2 2" xfId="50860" xr:uid="{BCFA4431-3239-4F8E-A7F7-1561532A45D0}"/>
    <cellStyle name="Normal 4 2 2 5 2 2 2 2" xfId="53005" xr:uid="{1B7D8172-B41A-42BB-BA6F-C576D30DC596}"/>
    <cellStyle name="Normal 4 2 2 5 2 2 2 3" xfId="53494" xr:uid="{08F2E33D-E9D8-4608-9461-44089E755AB5}"/>
    <cellStyle name="Normal 4 2 2 5 2 2 3" xfId="51135" xr:uid="{7E0AFB7B-2564-4B6D-8D69-B5562E39C488}"/>
    <cellStyle name="Normal 4 2 2 5 2 2 4" xfId="51469" xr:uid="{9C08E06B-E31E-4B28-9580-F3C06D230A3E}"/>
    <cellStyle name="Normal 4 2 2 5 2 2 5" xfId="51748" xr:uid="{3F0EBA88-922C-4B1B-B111-43EB909E08FD}"/>
    <cellStyle name="Normal 4 2 2 5 2 2 6" xfId="52004" xr:uid="{F0A6A851-2245-48A6-B663-9217A44D7A25}"/>
    <cellStyle name="Normal 4 2 2 5 2 2 7" xfId="52257" xr:uid="{D46F9979-2926-42E9-8141-E391EA59E74F}"/>
    <cellStyle name="Normal 4 2 2 5 2 2 8" xfId="52512" xr:uid="{D938D47F-2C9B-46E2-BA1C-27382199ABB2}"/>
    <cellStyle name="Normal 4 2 2 5 2 2 9" xfId="52760" xr:uid="{F8C3BC8C-0F9F-4296-A190-E6EC5D2B9423}"/>
    <cellStyle name="Normal 4 2 2 5 2 3" xfId="49878" xr:uid="{4CB46A6E-36DC-48B0-8BEA-55347BC60E2C}"/>
    <cellStyle name="Normal 4 2 2 5 2 3 10" xfId="53253" xr:uid="{20CFA771-7431-4096-82F1-48A627A8AE64}"/>
    <cellStyle name="Normal 4 2 2 5 2 3 2" xfId="50861" xr:uid="{3922A1CD-9D6B-444A-A2FD-9D2585CBA010}"/>
    <cellStyle name="Normal 4 2 2 5 2 3 2 2" xfId="53006" xr:uid="{3B1E095D-321C-47D6-8518-D3E7AB36F1AA}"/>
    <cellStyle name="Normal 4 2 2 5 2 3 2 3" xfId="53495" xr:uid="{8D35FB07-EB0E-4078-9831-E9C1947258BB}"/>
    <cellStyle name="Normal 4 2 2 5 2 3 3" xfId="51136" xr:uid="{50F84439-BDA1-4DA1-950B-AAEDCCCCED95}"/>
    <cellStyle name="Normal 4 2 2 5 2 3 4" xfId="51470" xr:uid="{B094E198-D1BB-483B-B9B4-1A73879146D9}"/>
    <cellStyle name="Normal 4 2 2 5 2 3 5" xfId="51749" xr:uid="{129ECE4A-DB9C-4873-9B0C-59A1641C7226}"/>
    <cellStyle name="Normal 4 2 2 5 2 3 6" xfId="52005" xr:uid="{C0E64289-37BA-45C8-89A8-1CDFB7778347}"/>
    <cellStyle name="Normal 4 2 2 5 2 3 7" xfId="52258" xr:uid="{AEAB1581-D4C8-42A1-91C0-C384F3906A3B}"/>
    <cellStyle name="Normal 4 2 2 5 2 3 8" xfId="52513" xr:uid="{546829BB-7E9C-4012-9295-8C99C4033E23}"/>
    <cellStyle name="Normal 4 2 2 5 2 3 9" xfId="52761" xr:uid="{5118D228-D94F-42CC-907E-91A852E9776D}"/>
    <cellStyle name="Normal 4 2 2 5 2 4" xfId="50859" xr:uid="{6404CF5D-6F58-4551-90BD-FC5C06E1CFB7}"/>
    <cellStyle name="Normal 4 2 2 5 2 4 2" xfId="53004" xr:uid="{B9E4453E-5ECE-4E5F-82D8-4D9782027FD2}"/>
    <cellStyle name="Normal 4 2 2 5 2 4 3" xfId="53493" xr:uid="{FF794F12-38FE-440E-B195-873EC016315E}"/>
    <cellStyle name="Normal 4 2 2 5 2 5" xfId="51134" xr:uid="{3B8E2A6E-6460-4E79-A848-DFEE553ED235}"/>
    <cellStyle name="Normal 4 2 2 5 2 6" xfId="51468" xr:uid="{2062F374-0756-4EF5-BA20-BEB4085556F5}"/>
    <cellStyle name="Normal 4 2 2 5 2 7" xfId="51747" xr:uid="{C2271D94-0627-4FB4-B2FE-7616A71190FB}"/>
    <cellStyle name="Normal 4 2 2 5 2 8" xfId="52003" xr:uid="{E32DBC27-86B7-4FCB-A5D2-4383A3D8147A}"/>
    <cellStyle name="Normal 4 2 2 5 2 9" xfId="52256" xr:uid="{51DA6C53-2E67-4A69-BE9A-182238BEBCCD}"/>
    <cellStyle name="Normal 4 2 2 5 3" xfId="49879" xr:uid="{CD862649-8755-495F-8109-A2D57E52A0C7}"/>
    <cellStyle name="Normal 4 2 2 5 3 10" xfId="53254" xr:uid="{347C9217-EFE6-4213-9498-6DC809A024DC}"/>
    <cellStyle name="Normal 4 2 2 5 3 2" xfId="50862" xr:uid="{7534DB83-AB99-472A-AE80-882561D7E0B4}"/>
    <cellStyle name="Normal 4 2 2 5 3 2 2" xfId="53007" xr:uid="{3D29141E-F91F-410D-A089-71D7D6701FB7}"/>
    <cellStyle name="Normal 4 2 2 5 3 2 3" xfId="53496" xr:uid="{61776CA0-6C04-4D46-BB31-043399C3DE17}"/>
    <cellStyle name="Normal 4 2 2 5 3 3" xfId="51137" xr:uid="{B02ABD26-3E2E-47FF-BFBA-3CBEEBD8E08F}"/>
    <cellStyle name="Normal 4 2 2 5 3 4" xfId="51471" xr:uid="{CF672278-A697-4DC8-920E-1DB160D911F5}"/>
    <cellStyle name="Normal 4 2 2 5 3 5" xfId="51750" xr:uid="{C3D9B05E-3EDC-41E5-A844-3BF9A1BAC24E}"/>
    <cellStyle name="Normal 4 2 2 5 3 6" xfId="52006" xr:uid="{ABA058D8-3BE8-4D26-A785-528B2415327D}"/>
    <cellStyle name="Normal 4 2 2 5 3 7" xfId="52259" xr:uid="{EAD823C6-05EF-401B-A267-C9D6111D16EE}"/>
    <cellStyle name="Normal 4 2 2 5 3 8" xfId="52514" xr:uid="{CA0440AE-3613-4B5B-AA55-CCE6E1FA50EB}"/>
    <cellStyle name="Normal 4 2 2 5 3 9" xfId="52762" xr:uid="{87EBF0DC-3516-4D16-AFAF-E8CAB645C13C}"/>
    <cellStyle name="Normal 4 2 2 5 4" xfId="49880" xr:uid="{76716171-4D41-4E3E-B4E2-0EF13CF416FD}"/>
    <cellStyle name="Normal 4 2 2 5 4 10" xfId="53255" xr:uid="{23A207D5-763A-4A13-A512-4992A570D887}"/>
    <cellStyle name="Normal 4 2 2 5 4 2" xfId="50863" xr:uid="{02DC9331-6007-470A-83DA-50A353ED407A}"/>
    <cellStyle name="Normal 4 2 2 5 4 2 2" xfId="53008" xr:uid="{C863CE45-CDEC-4846-B64C-C88AE6BDDF9C}"/>
    <cellStyle name="Normal 4 2 2 5 4 2 3" xfId="53497" xr:uid="{E8E862CB-4EEB-42D1-835C-DC89D6A3EE73}"/>
    <cellStyle name="Normal 4 2 2 5 4 3" xfId="51138" xr:uid="{07518658-3FFF-4BB6-9969-0A4236C72E0C}"/>
    <cellStyle name="Normal 4 2 2 5 4 4" xfId="51472" xr:uid="{91D7841C-DC00-4252-8B11-50E46C73E29E}"/>
    <cellStyle name="Normal 4 2 2 5 4 5" xfId="51751" xr:uid="{14B96110-E6B8-40D9-A632-2926AFF6D89B}"/>
    <cellStyle name="Normal 4 2 2 5 4 6" xfId="52007" xr:uid="{B985C28B-87DE-490C-B3D3-85A5F02D6001}"/>
    <cellStyle name="Normal 4 2 2 5 4 7" xfId="52260" xr:uid="{F6B043B3-A3A6-4CB8-90F0-544FC861F5AD}"/>
    <cellStyle name="Normal 4 2 2 5 4 8" xfId="52515" xr:uid="{A95356AB-05B3-44E3-9B19-AF788F6EF7DA}"/>
    <cellStyle name="Normal 4 2 2 5 4 9" xfId="52763" xr:uid="{452C8733-0172-4D3E-83CF-37C6BE0A6233}"/>
    <cellStyle name="Normal 4 2 2 5 5" xfId="50858" xr:uid="{6805321A-35A4-4D6F-BFF6-3E8EA51A7C74}"/>
    <cellStyle name="Normal 4 2 2 5 5 2" xfId="53003" xr:uid="{1467BE2C-4EDA-41B0-9067-3BC27D8FA25C}"/>
    <cellStyle name="Normal 4 2 2 5 5 3" xfId="53492" xr:uid="{05C9275D-52B9-470E-8281-40FB088C250F}"/>
    <cellStyle name="Normal 4 2 2 5 6" xfId="51133" xr:uid="{E427E09B-EA85-4F9B-BC0C-ED90849152F9}"/>
    <cellStyle name="Normal 4 2 2 5 7" xfId="51467" xr:uid="{6666B03B-96C8-4ED3-94EF-7C5882D13193}"/>
    <cellStyle name="Normal 4 2 2 5 8" xfId="51746" xr:uid="{82C256B6-7532-40A4-BBCC-F849A3B26ADF}"/>
    <cellStyle name="Normal 4 2 2 5 9" xfId="52002" xr:uid="{9BA6FB98-7FC1-4F2D-9718-1CC4CEC917E5}"/>
    <cellStyle name="Normal 4 2 2 6" xfId="49881" xr:uid="{7C8D1F7F-A251-4BD8-81D0-7D1B0BFCE345}"/>
    <cellStyle name="Normal 4 2 2 6 10" xfId="52008" xr:uid="{96898042-0D16-4A3D-953C-3BC2EA23D038}"/>
    <cellStyle name="Normal 4 2 2 6 11" xfId="52261" xr:uid="{98A5EEFF-38EC-46BA-807D-CDF013319F26}"/>
    <cellStyle name="Normal 4 2 2 6 12" xfId="52516" xr:uid="{852A42C2-1D04-4A6A-B443-EC8CE439D195}"/>
    <cellStyle name="Normal 4 2 2 6 13" xfId="52764" xr:uid="{4058E04E-501A-45C2-B001-AE17FB5B2BF5}"/>
    <cellStyle name="Normal 4 2 2 6 14" xfId="53256" xr:uid="{E1931925-7C9E-4936-A14A-BD37DEC71384}"/>
    <cellStyle name="Normal 4 2 2 6 2" xfId="49882" xr:uid="{8B8C7EEB-7A52-4241-8513-B444991D47A3}"/>
    <cellStyle name="Normal 4 2 2 6 2 10" xfId="52517" xr:uid="{39C9395D-D6DD-48BE-8D10-0E4E3E6CEDAA}"/>
    <cellStyle name="Normal 4 2 2 6 2 11" xfId="52765" xr:uid="{1B09913A-314A-4360-B2A7-1005349E8D70}"/>
    <cellStyle name="Normal 4 2 2 6 2 12" xfId="53257" xr:uid="{339B3708-DB53-4E84-A407-1AD74518F895}"/>
    <cellStyle name="Normal 4 2 2 6 2 2" xfId="49883" xr:uid="{54281F27-23B5-459F-8D7C-E90158DF8BA0}"/>
    <cellStyle name="Normal 4 2 2 6 2 2 10" xfId="53258" xr:uid="{299F687E-78F0-4DBD-9410-9501F2B6BEE7}"/>
    <cellStyle name="Normal 4 2 2 6 2 2 2" xfId="50866" xr:uid="{E556953C-D32B-40C2-976C-D34548234005}"/>
    <cellStyle name="Normal 4 2 2 6 2 2 2 2" xfId="53011" xr:uid="{0BC4E36F-3787-4680-9782-32DAB5BAB76D}"/>
    <cellStyle name="Normal 4 2 2 6 2 2 2 3" xfId="53500" xr:uid="{F713C01B-BAEE-450F-B9DC-228B4A4147CA}"/>
    <cellStyle name="Normal 4 2 2 6 2 2 3" xfId="51141" xr:uid="{6DACEB93-4685-4EB5-969B-FAD91C25BF0C}"/>
    <cellStyle name="Normal 4 2 2 6 2 2 4" xfId="51475" xr:uid="{4B6B2A11-0B2E-41D9-81AD-828B33F08073}"/>
    <cellStyle name="Normal 4 2 2 6 2 2 5" xfId="51754" xr:uid="{E2186547-2FC8-48B8-BFBC-EB2997D4766F}"/>
    <cellStyle name="Normal 4 2 2 6 2 2 6" xfId="52010" xr:uid="{A7F5D048-135B-4E9E-9BA4-6A0B67033710}"/>
    <cellStyle name="Normal 4 2 2 6 2 2 7" xfId="52263" xr:uid="{2CA2AEA6-7EA8-442C-B0CF-60EA165737C5}"/>
    <cellStyle name="Normal 4 2 2 6 2 2 8" xfId="52518" xr:uid="{3D4324CA-9B81-41CA-B845-3AA20E83AE04}"/>
    <cellStyle name="Normal 4 2 2 6 2 2 9" xfId="52766" xr:uid="{BF28B5D9-7C95-4972-BC12-60C2C54CC831}"/>
    <cellStyle name="Normal 4 2 2 6 2 3" xfId="49884" xr:uid="{8415AFF5-3581-4C4F-992E-F46313241334}"/>
    <cellStyle name="Normal 4 2 2 6 2 3 10" xfId="53259" xr:uid="{06F71521-555D-4BB8-9458-7F5F71E173AA}"/>
    <cellStyle name="Normal 4 2 2 6 2 3 2" xfId="50867" xr:uid="{2733B76F-4C64-4CF2-B85C-F259C53F9EFB}"/>
    <cellStyle name="Normal 4 2 2 6 2 3 2 2" xfId="53012" xr:uid="{3E39CE30-04E4-4ABF-9B1C-4B168F7606B3}"/>
    <cellStyle name="Normal 4 2 2 6 2 3 2 3" xfId="53501" xr:uid="{D079BB1C-2906-4144-A79F-F9A7C351A7E5}"/>
    <cellStyle name="Normal 4 2 2 6 2 3 3" xfId="51142" xr:uid="{1B1DD0F4-5D82-49BD-8486-E41A6F8DC129}"/>
    <cellStyle name="Normal 4 2 2 6 2 3 4" xfId="51476" xr:uid="{9F405AA1-440B-44C4-9C77-6452897E143A}"/>
    <cellStyle name="Normal 4 2 2 6 2 3 5" xfId="51755" xr:uid="{BB409B76-4AD5-4496-91AC-083AC09EDF24}"/>
    <cellStyle name="Normal 4 2 2 6 2 3 6" xfId="52011" xr:uid="{08B567F1-D13D-4C78-B87C-ABEE002DD302}"/>
    <cellStyle name="Normal 4 2 2 6 2 3 7" xfId="52264" xr:uid="{A1E8CF5E-5734-4462-8324-D7CFFF4EFDBA}"/>
    <cellStyle name="Normal 4 2 2 6 2 3 8" xfId="52519" xr:uid="{E11881C8-FD4E-4F08-A63F-CCBEAAFB5BDF}"/>
    <cellStyle name="Normal 4 2 2 6 2 3 9" xfId="52767" xr:uid="{185419D7-C2DD-4858-A29E-69F2752F3F37}"/>
    <cellStyle name="Normal 4 2 2 6 2 4" xfId="50865" xr:uid="{6C914547-0A25-46E7-B49B-EA8749DA6185}"/>
    <cellStyle name="Normal 4 2 2 6 2 4 2" xfId="53010" xr:uid="{6B2668B1-B0B1-4D31-9D8F-0B1B3EB06B96}"/>
    <cellStyle name="Normal 4 2 2 6 2 4 3" xfId="53499" xr:uid="{426AC2BA-AB39-40E3-9D36-D9C651FC9302}"/>
    <cellStyle name="Normal 4 2 2 6 2 5" xfId="51140" xr:uid="{0AC4D205-16F4-4B77-AF8C-6DF8B657EB57}"/>
    <cellStyle name="Normal 4 2 2 6 2 6" xfId="51474" xr:uid="{FC44765A-C926-45FA-B74A-5B356B22B5FC}"/>
    <cellStyle name="Normal 4 2 2 6 2 7" xfId="51753" xr:uid="{46944FED-2F13-445B-87B8-0CFF6F2A9D7C}"/>
    <cellStyle name="Normal 4 2 2 6 2 8" xfId="52009" xr:uid="{21858AE1-F8D3-4471-9F61-9E845ED9F099}"/>
    <cellStyle name="Normal 4 2 2 6 2 9" xfId="52262" xr:uid="{4694FE37-FAA0-4ABB-B497-425A7B2D8F2E}"/>
    <cellStyle name="Normal 4 2 2 6 3" xfId="49885" xr:uid="{3A8F76C7-2791-447F-8D76-1B67B1BB522C}"/>
    <cellStyle name="Normal 4 2 2 6 3 10" xfId="52520" xr:uid="{83F85ABC-6744-4E53-9777-E8356E77D7EB}"/>
    <cellStyle name="Normal 4 2 2 6 3 11" xfId="52768" xr:uid="{0478B607-47D7-4550-8F94-D2829117E2AB}"/>
    <cellStyle name="Normal 4 2 2 6 3 12" xfId="53260" xr:uid="{E4E7C02B-853D-4C58-8F59-D80D95499947}"/>
    <cellStyle name="Normal 4 2 2 6 3 2" xfId="49886" xr:uid="{6E967F88-9C4E-4CD0-A07C-2E741A86B07B}"/>
    <cellStyle name="Normal 4 2 2 6 3 2 10" xfId="53261" xr:uid="{216DAAC2-D56B-4D9D-B69F-27528919A488}"/>
    <cellStyle name="Normal 4 2 2 6 3 2 2" xfId="50869" xr:uid="{4A5E9EA9-8E4B-42C2-A319-BA577146F5A6}"/>
    <cellStyle name="Normal 4 2 2 6 3 2 2 2" xfId="53014" xr:uid="{3309C2B5-FF0A-471B-9620-2677F6C00FD1}"/>
    <cellStyle name="Normal 4 2 2 6 3 2 2 3" xfId="53503" xr:uid="{CF03E6C9-DF44-4F36-AD6A-3E990B26E53B}"/>
    <cellStyle name="Normal 4 2 2 6 3 2 3" xfId="51144" xr:uid="{8D642B3F-A272-47DA-AD1B-777F61EEEEC1}"/>
    <cellStyle name="Normal 4 2 2 6 3 2 4" xfId="51478" xr:uid="{1243EBC5-C585-4F3E-99FB-AF724376243E}"/>
    <cellStyle name="Normal 4 2 2 6 3 2 5" xfId="51757" xr:uid="{E2A91E15-0B62-4FDA-9DEF-E19B9CB148EF}"/>
    <cellStyle name="Normal 4 2 2 6 3 2 6" xfId="52013" xr:uid="{59C885D0-958A-40DE-85B9-1FF00746CBD3}"/>
    <cellStyle name="Normal 4 2 2 6 3 2 7" xfId="52266" xr:uid="{16DAD3A6-1588-498A-A985-42D7BEE11C5D}"/>
    <cellStyle name="Normal 4 2 2 6 3 2 8" xfId="52521" xr:uid="{38746D32-941C-457F-8B5C-97EA219AF7CC}"/>
    <cellStyle name="Normal 4 2 2 6 3 2 9" xfId="52769" xr:uid="{EF183700-B208-4319-984D-A077584860C2}"/>
    <cellStyle name="Normal 4 2 2 6 3 3" xfId="49887" xr:uid="{44EEF87D-678B-46B4-9133-7672C3BE9CEF}"/>
    <cellStyle name="Normal 4 2 2 6 3 3 10" xfId="53262" xr:uid="{81C2897F-8A28-47CD-92D2-DF82B77ACF45}"/>
    <cellStyle name="Normal 4 2 2 6 3 3 2" xfId="50870" xr:uid="{CB6275A2-EB31-4BF0-B229-12FF8CC3A079}"/>
    <cellStyle name="Normal 4 2 2 6 3 3 2 2" xfId="53015" xr:uid="{856DFCAD-90CE-4A14-860C-D7F4EE29179D}"/>
    <cellStyle name="Normal 4 2 2 6 3 3 2 3" xfId="53504" xr:uid="{E37B00C0-3708-40E6-97C7-3EF3B103BDDF}"/>
    <cellStyle name="Normal 4 2 2 6 3 3 3" xfId="51145" xr:uid="{C9C74DA0-ED86-4D07-96BC-BC4AA51A244F}"/>
    <cellStyle name="Normal 4 2 2 6 3 3 4" xfId="51479" xr:uid="{1A60DB89-63F9-4250-B5C2-8829B4440D26}"/>
    <cellStyle name="Normal 4 2 2 6 3 3 5" xfId="51758" xr:uid="{F1F9D0FB-C544-4DC4-919F-ED8815E7FC95}"/>
    <cellStyle name="Normal 4 2 2 6 3 3 6" xfId="52014" xr:uid="{EE04531A-4BB2-44BB-A879-8783A22D8049}"/>
    <cellStyle name="Normal 4 2 2 6 3 3 7" xfId="52267" xr:uid="{FFC6B722-81CE-47A0-987F-0A536849EB63}"/>
    <cellStyle name="Normal 4 2 2 6 3 3 8" xfId="52522" xr:uid="{82E3B38E-B3E2-4D23-BBDF-531F250FED02}"/>
    <cellStyle name="Normal 4 2 2 6 3 3 9" xfId="52770" xr:uid="{751CFDB0-76DA-405A-B464-0CF23C897100}"/>
    <cellStyle name="Normal 4 2 2 6 3 4" xfId="50868" xr:uid="{B166F732-62AF-45B7-A52E-8729D5D2CC42}"/>
    <cellStyle name="Normal 4 2 2 6 3 4 2" xfId="53013" xr:uid="{CDB2CAF0-C530-48E2-84A5-A68A767FFB7E}"/>
    <cellStyle name="Normal 4 2 2 6 3 4 3" xfId="53502" xr:uid="{E8FD5F1D-9C06-43F2-954D-618D168740C1}"/>
    <cellStyle name="Normal 4 2 2 6 3 5" xfId="51143" xr:uid="{DA609AE6-4B33-476C-8211-5BCCF1E74D92}"/>
    <cellStyle name="Normal 4 2 2 6 3 6" xfId="51477" xr:uid="{B116664D-4CC4-4FCD-91FF-074A189724E7}"/>
    <cellStyle name="Normal 4 2 2 6 3 7" xfId="51756" xr:uid="{56500661-8F16-4291-95FF-1402A01072A9}"/>
    <cellStyle name="Normal 4 2 2 6 3 8" xfId="52012" xr:uid="{44B82D84-9E56-4839-B3FE-3C773F3A19BA}"/>
    <cellStyle name="Normal 4 2 2 6 3 9" xfId="52265" xr:uid="{92CD470F-7094-4FA9-808E-E020EEC40086}"/>
    <cellStyle name="Normal 4 2 2 6 4" xfId="49888" xr:uid="{82BFD809-C4C5-4F5F-847A-520A6DB3164C}"/>
    <cellStyle name="Normal 4 2 2 6 4 10" xfId="53263" xr:uid="{0F7BB334-9311-41B1-9892-7A33A1ACDC5F}"/>
    <cellStyle name="Normal 4 2 2 6 4 2" xfId="50871" xr:uid="{922B5AF8-A537-448E-82FC-EA1FBCB9F8E6}"/>
    <cellStyle name="Normal 4 2 2 6 4 2 2" xfId="53016" xr:uid="{E1972BC5-01A1-492E-8E4F-2A16E797AB48}"/>
    <cellStyle name="Normal 4 2 2 6 4 2 3" xfId="53505" xr:uid="{03CC83FC-4076-4EC3-B17D-26AE5497FBD1}"/>
    <cellStyle name="Normal 4 2 2 6 4 3" xfId="51146" xr:uid="{37C887A4-D13C-4561-BC25-DAFBAC0D34BF}"/>
    <cellStyle name="Normal 4 2 2 6 4 4" xfId="51480" xr:uid="{9D570699-A470-4390-8C75-61BEAD055F24}"/>
    <cellStyle name="Normal 4 2 2 6 4 5" xfId="51759" xr:uid="{F14735F8-3F07-4AF9-885B-D75B18AE418C}"/>
    <cellStyle name="Normal 4 2 2 6 4 6" xfId="52015" xr:uid="{5AFA0592-93C3-4737-AB64-1FA5920E1595}"/>
    <cellStyle name="Normal 4 2 2 6 4 7" xfId="52268" xr:uid="{E74A368E-CA48-471D-96BF-1F30570CE9EF}"/>
    <cellStyle name="Normal 4 2 2 6 4 8" xfId="52523" xr:uid="{BA185F30-E5BD-41AC-A97D-E58B06F3E36F}"/>
    <cellStyle name="Normal 4 2 2 6 4 9" xfId="52771" xr:uid="{ABD30447-6221-4B51-AEEF-FB9505903E6D}"/>
    <cellStyle name="Normal 4 2 2 6 5" xfId="49889" xr:uid="{B58C9DF7-26F7-478F-8CE5-761B4046B851}"/>
    <cellStyle name="Normal 4 2 2 6 5 10" xfId="53264" xr:uid="{6F7D1FAE-C0E1-4570-B13E-064BE1966ADD}"/>
    <cellStyle name="Normal 4 2 2 6 5 2" xfId="50872" xr:uid="{7A726312-83B5-42AA-AF7D-7FCF40D4C552}"/>
    <cellStyle name="Normal 4 2 2 6 5 2 2" xfId="53017" xr:uid="{197FDDCA-6281-4B18-8554-E66275AEA170}"/>
    <cellStyle name="Normal 4 2 2 6 5 2 3" xfId="53506" xr:uid="{379091E8-AB41-4F42-8D25-888B0FD94D63}"/>
    <cellStyle name="Normal 4 2 2 6 5 3" xfId="51147" xr:uid="{F644A7F8-3239-4FFF-9277-F3EF75F66F93}"/>
    <cellStyle name="Normal 4 2 2 6 5 4" xfId="51481" xr:uid="{27372040-B534-45F9-8F02-F162E769DF1E}"/>
    <cellStyle name="Normal 4 2 2 6 5 5" xfId="51760" xr:uid="{D223D97A-C656-4F7F-9017-48023EE0C842}"/>
    <cellStyle name="Normal 4 2 2 6 5 6" xfId="52016" xr:uid="{1EE67F28-C0FC-4E7C-B4A4-982CC429C3F4}"/>
    <cellStyle name="Normal 4 2 2 6 5 7" xfId="52269" xr:uid="{4DBAB988-4845-476B-90B8-D6ABA44BAA83}"/>
    <cellStyle name="Normal 4 2 2 6 5 8" xfId="52524" xr:uid="{AA510B5B-1425-40BF-84B1-8269D6E663AE}"/>
    <cellStyle name="Normal 4 2 2 6 5 9" xfId="52772" xr:uid="{0DE4F5A9-C105-45D8-BD5E-A1DA55D52CF5}"/>
    <cellStyle name="Normal 4 2 2 6 6" xfId="50864" xr:uid="{F7C9294A-F4B8-4E3A-8D0A-D4673BA37E1B}"/>
    <cellStyle name="Normal 4 2 2 6 6 2" xfId="53009" xr:uid="{B8E9D391-F5AE-4E49-BBB2-E6148CED2E2C}"/>
    <cellStyle name="Normal 4 2 2 6 6 3" xfId="53498" xr:uid="{4CE00103-9688-4DF9-B13D-2194006BCDF7}"/>
    <cellStyle name="Normal 4 2 2 6 7" xfId="51139" xr:uid="{E35016EB-9B2D-4996-BDB8-EAAD09A9682F}"/>
    <cellStyle name="Normal 4 2 2 6 8" xfId="51473" xr:uid="{4810658C-0B9E-4C10-BD58-DB3A50296200}"/>
    <cellStyle name="Normal 4 2 2 6 9" xfId="51752" xr:uid="{FE556A7B-300B-4830-B462-362FF2A5AE8D}"/>
    <cellStyle name="Normal 4 2 2 7" xfId="49890" xr:uid="{6603FD2D-0240-4000-999C-74A4565672FE}"/>
    <cellStyle name="Normal 4 2 2 7 10" xfId="52017" xr:uid="{59FD1545-5F58-40CE-943A-C49E9FDB7187}"/>
    <cellStyle name="Normal 4 2 2 7 11" xfId="52270" xr:uid="{BD46DC8C-3CB6-413E-90D5-03319CE6329F}"/>
    <cellStyle name="Normal 4 2 2 7 12" xfId="52525" xr:uid="{806D7115-CD38-4458-9D6E-8EC2C0462977}"/>
    <cellStyle name="Normal 4 2 2 7 13" xfId="52773" xr:uid="{69BECE5F-9B34-461E-8970-D959D0F6B5BF}"/>
    <cellStyle name="Normal 4 2 2 7 14" xfId="53265" xr:uid="{A617040F-785B-4256-B63C-326305E4B67B}"/>
    <cellStyle name="Normal 4 2 2 7 2" xfId="49891" xr:uid="{13502F56-5B4E-4133-91FA-4700D466F53E}"/>
    <cellStyle name="Normal 4 2 2 7 2 10" xfId="52271" xr:uid="{E40E0E12-2EA3-4C8B-962A-82B49F307126}"/>
    <cellStyle name="Normal 4 2 2 7 2 11" xfId="52526" xr:uid="{45771A13-DC8D-430D-9224-EC2557F010C6}"/>
    <cellStyle name="Normal 4 2 2 7 2 12" xfId="52774" xr:uid="{CBB17F7E-7EF4-4448-97B8-B070916E563E}"/>
    <cellStyle name="Normal 4 2 2 7 2 13" xfId="53266" xr:uid="{19890F27-BF5B-497B-85AF-F7FF2D91EB4E}"/>
    <cellStyle name="Normal 4 2 2 7 2 2" xfId="49892" xr:uid="{2B8AB2A3-180D-40C0-91A5-A406B6C31FB5}"/>
    <cellStyle name="Normal 4 2 2 7 2 2 10" xfId="52527" xr:uid="{8F7D69E1-FAB3-40AB-AC70-24E872E2C762}"/>
    <cellStyle name="Normal 4 2 2 7 2 2 11" xfId="52775" xr:uid="{56DC3910-8CFF-4C3B-A233-0A695CAEA70D}"/>
    <cellStyle name="Normal 4 2 2 7 2 2 12" xfId="53267" xr:uid="{84C46E82-9F1B-4A4E-95B8-5AEE45D9E9BB}"/>
    <cellStyle name="Normal 4 2 2 7 2 2 2" xfId="49893" xr:uid="{23ACD647-1539-4AA6-BE23-46B95C9F661E}"/>
    <cellStyle name="Normal 4 2 2 7 2 2 2 10" xfId="53268" xr:uid="{29D74ABC-C579-4A2C-815C-24789E21C958}"/>
    <cellStyle name="Normal 4 2 2 7 2 2 2 2" xfId="50876" xr:uid="{73CDD33F-F11D-40D9-B32E-64A0520B6ABC}"/>
    <cellStyle name="Normal 4 2 2 7 2 2 2 2 2" xfId="53021" xr:uid="{E97D4FEA-9170-4CCE-A104-345E9B15939D}"/>
    <cellStyle name="Normal 4 2 2 7 2 2 2 2 3" xfId="53510" xr:uid="{F2E75ADF-E8FA-436F-94E6-46116DB56D5F}"/>
    <cellStyle name="Normal 4 2 2 7 2 2 2 3" xfId="51151" xr:uid="{8197E96B-43A6-43B9-AF6F-9B6EA0820AC0}"/>
    <cellStyle name="Normal 4 2 2 7 2 2 2 4" xfId="51485" xr:uid="{93EA608A-B594-4C44-B541-43108AD2BF77}"/>
    <cellStyle name="Normal 4 2 2 7 2 2 2 5" xfId="51764" xr:uid="{08B49EA2-BAA3-488F-BBB6-E8CCDC3C8C48}"/>
    <cellStyle name="Normal 4 2 2 7 2 2 2 6" xfId="52020" xr:uid="{C0BDCA30-440D-4B93-A95F-BAC107221041}"/>
    <cellStyle name="Normal 4 2 2 7 2 2 2 7" xfId="52273" xr:uid="{85C5F9F6-6B74-40CD-92AF-4054DB2D9052}"/>
    <cellStyle name="Normal 4 2 2 7 2 2 2 8" xfId="52528" xr:uid="{7976D5D0-9836-4BBB-AB0C-A9137E4C9149}"/>
    <cellStyle name="Normal 4 2 2 7 2 2 2 9" xfId="52776" xr:uid="{C9400EBE-CD48-4954-A4F2-6855810073B8}"/>
    <cellStyle name="Normal 4 2 2 7 2 2 3" xfId="49894" xr:uid="{FAB54C12-C43A-4D60-B46A-95FA5899DCC7}"/>
    <cellStyle name="Normal 4 2 2 7 2 2 3 10" xfId="53269" xr:uid="{55098544-E605-4653-9E50-D390ADD397C1}"/>
    <cellStyle name="Normal 4 2 2 7 2 2 3 2" xfId="50877" xr:uid="{BDEFA0DF-B65F-45F2-8321-DA5936116FF0}"/>
    <cellStyle name="Normal 4 2 2 7 2 2 3 2 2" xfId="53022" xr:uid="{AA17D039-37CD-4754-B14B-488943BAEEC8}"/>
    <cellStyle name="Normal 4 2 2 7 2 2 3 2 3" xfId="53511" xr:uid="{CF378DF1-AD22-46A6-95AE-B9692A70E36B}"/>
    <cellStyle name="Normal 4 2 2 7 2 2 3 3" xfId="51152" xr:uid="{F17ECCDD-280B-4DA3-AAEA-6205AF9B78AD}"/>
    <cellStyle name="Normal 4 2 2 7 2 2 3 4" xfId="51486" xr:uid="{8ECB5F26-1D22-4163-9CB4-BBF5FD47C448}"/>
    <cellStyle name="Normal 4 2 2 7 2 2 3 5" xfId="51765" xr:uid="{BE7E13FB-8630-4E09-B868-419E7D2299A5}"/>
    <cellStyle name="Normal 4 2 2 7 2 2 3 6" xfId="52021" xr:uid="{272D6448-A815-4FFD-83FE-13D7727767F3}"/>
    <cellStyle name="Normal 4 2 2 7 2 2 3 7" xfId="52274" xr:uid="{B3FC2995-E04C-49BD-BDFB-7E4EEA0BF8F6}"/>
    <cellStyle name="Normal 4 2 2 7 2 2 3 8" xfId="52529" xr:uid="{6CFB3356-B865-499C-B328-9840C08318BD}"/>
    <cellStyle name="Normal 4 2 2 7 2 2 3 9" xfId="52777" xr:uid="{2BB34E91-5126-483D-BE58-20F693F67E93}"/>
    <cellStyle name="Normal 4 2 2 7 2 2 4" xfId="50875" xr:uid="{919E57BA-89FB-4680-91ED-56E9C892F621}"/>
    <cellStyle name="Normal 4 2 2 7 2 2 4 2" xfId="53020" xr:uid="{7F01B953-5859-4BC4-847B-959CAE2244E4}"/>
    <cellStyle name="Normal 4 2 2 7 2 2 4 3" xfId="53509" xr:uid="{E5D15D05-9E43-4AD8-B600-6C29D9B609A8}"/>
    <cellStyle name="Normal 4 2 2 7 2 2 5" xfId="51150" xr:uid="{949B7857-DE36-423D-AE98-B470F155F9A3}"/>
    <cellStyle name="Normal 4 2 2 7 2 2 6" xfId="51484" xr:uid="{7352EF04-6133-456E-B728-73E80B64BAAA}"/>
    <cellStyle name="Normal 4 2 2 7 2 2 7" xfId="51763" xr:uid="{4580BA8D-CA7A-49FB-B82B-C013C1D068D6}"/>
    <cellStyle name="Normal 4 2 2 7 2 2 8" xfId="52019" xr:uid="{9FEBA4AB-5D1F-4477-B7DA-C1D2D626FF2A}"/>
    <cellStyle name="Normal 4 2 2 7 2 2 9" xfId="52272" xr:uid="{EA1D94B2-AD14-4DD4-BFF6-B12B8E1714CF}"/>
    <cellStyle name="Normal 4 2 2 7 2 3" xfId="49895" xr:uid="{0EB75E98-1149-4B44-9A11-AB4CAE039122}"/>
    <cellStyle name="Normal 4 2 2 7 2 3 10" xfId="53270" xr:uid="{F1E73876-80C1-4449-B079-9F0CD629F024}"/>
    <cellStyle name="Normal 4 2 2 7 2 3 2" xfId="50878" xr:uid="{41327935-53A8-4112-8303-1BC7D17F8157}"/>
    <cellStyle name="Normal 4 2 2 7 2 3 2 2" xfId="53023" xr:uid="{0DBEAB36-5E06-4E53-931D-ABE33FEA2FF1}"/>
    <cellStyle name="Normal 4 2 2 7 2 3 2 3" xfId="53512" xr:uid="{7A332BF5-F91E-47B7-9C1B-26CBA616A0D1}"/>
    <cellStyle name="Normal 4 2 2 7 2 3 3" xfId="51153" xr:uid="{3CE70F61-8753-4413-A6CA-0E75E688043E}"/>
    <cellStyle name="Normal 4 2 2 7 2 3 4" xfId="51487" xr:uid="{55D44857-EE9E-4286-8B25-4E86FD2F11FF}"/>
    <cellStyle name="Normal 4 2 2 7 2 3 5" xfId="51766" xr:uid="{59BDBA95-44F1-4731-A045-8464806224CB}"/>
    <cellStyle name="Normal 4 2 2 7 2 3 6" xfId="52022" xr:uid="{890EB75C-ABB9-495F-94E0-307EDA8FFD9C}"/>
    <cellStyle name="Normal 4 2 2 7 2 3 7" xfId="52275" xr:uid="{B709F380-2FA3-4AEB-A272-FEC52C6A83BB}"/>
    <cellStyle name="Normal 4 2 2 7 2 3 8" xfId="52530" xr:uid="{9B99972F-98EE-4B8F-BE2B-9F5004DD42F6}"/>
    <cellStyle name="Normal 4 2 2 7 2 3 9" xfId="52778" xr:uid="{AFD7E131-AF62-4E39-BD1A-FC2A9044F4E8}"/>
    <cellStyle name="Normal 4 2 2 7 2 4" xfId="49896" xr:uid="{EED70E38-12BF-4422-9E6D-9ED0D2368F9F}"/>
    <cellStyle name="Normal 4 2 2 7 2 4 10" xfId="53271" xr:uid="{9414083B-8648-4939-9EAF-8F1E3DE630A1}"/>
    <cellStyle name="Normal 4 2 2 7 2 4 2" xfId="50879" xr:uid="{C202FA60-65B4-478D-B5B1-1B33783FA390}"/>
    <cellStyle name="Normal 4 2 2 7 2 4 2 2" xfId="53024" xr:uid="{6525FA8C-70A6-4675-85E5-02C4092E0F46}"/>
    <cellStyle name="Normal 4 2 2 7 2 4 2 3" xfId="53513" xr:uid="{53813F71-45BF-4E00-9B4F-6028BE710990}"/>
    <cellStyle name="Normal 4 2 2 7 2 4 3" xfId="51154" xr:uid="{561E5E93-35FE-49EB-A334-F21CF2D91518}"/>
    <cellStyle name="Normal 4 2 2 7 2 4 4" xfId="51488" xr:uid="{1FA4B94B-4285-480F-9C04-8448ECD83848}"/>
    <cellStyle name="Normal 4 2 2 7 2 4 5" xfId="51767" xr:uid="{73F5A49B-305A-4F3A-869D-1684424F4BA8}"/>
    <cellStyle name="Normal 4 2 2 7 2 4 6" xfId="52023" xr:uid="{533074A0-40E5-497F-8AF9-44375E5B70DA}"/>
    <cellStyle name="Normal 4 2 2 7 2 4 7" xfId="52276" xr:uid="{EF869D13-DB31-4A0A-8FE1-D51347F82A8E}"/>
    <cellStyle name="Normal 4 2 2 7 2 4 8" xfId="52531" xr:uid="{1998B8D9-821B-40AC-8876-B360DF1BE6CB}"/>
    <cellStyle name="Normal 4 2 2 7 2 4 9" xfId="52779" xr:uid="{23ECBD66-8E09-4222-B821-6713EE074CB8}"/>
    <cellStyle name="Normal 4 2 2 7 2 5" xfId="50874" xr:uid="{918E3E69-9C8A-43CF-A719-2730AD2F0580}"/>
    <cellStyle name="Normal 4 2 2 7 2 5 2" xfId="53019" xr:uid="{0C389F17-DB26-41CD-A32C-0DE2CA7D1857}"/>
    <cellStyle name="Normal 4 2 2 7 2 5 3" xfId="53508" xr:uid="{FBFE0C44-2B19-47C6-9025-C1D1A8040A86}"/>
    <cellStyle name="Normal 4 2 2 7 2 6" xfId="51149" xr:uid="{1BF0A971-EABD-4747-A959-32D8EA8EBE50}"/>
    <cellStyle name="Normal 4 2 2 7 2 7" xfId="51483" xr:uid="{BB2DBAE7-80D8-442B-8AB8-C375F4A2ABA9}"/>
    <cellStyle name="Normal 4 2 2 7 2 8" xfId="51762" xr:uid="{A7DCC222-1066-41AF-B8ED-B56716FFDD07}"/>
    <cellStyle name="Normal 4 2 2 7 2 9" xfId="52018" xr:uid="{F683E7D8-F4ED-4FF3-AF7B-0C8733C7F8C8}"/>
    <cellStyle name="Normal 4 2 2 7 3" xfId="49897" xr:uid="{A2421153-ADFD-4CE6-A57B-15A90E5A6865}"/>
    <cellStyle name="Normal 4 2 2 7 3 10" xfId="52532" xr:uid="{7C966EE0-B1F2-48DC-B435-6F1677ED8F4A}"/>
    <cellStyle name="Normal 4 2 2 7 3 11" xfId="52780" xr:uid="{55CB37F1-FE59-4963-BEDC-7D7B61998FDE}"/>
    <cellStyle name="Normal 4 2 2 7 3 12" xfId="53272" xr:uid="{B9DB486C-7A2A-48A4-9E7A-57191BFC6D2F}"/>
    <cellStyle name="Normal 4 2 2 7 3 2" xfId="49898" xr:uid="{CA556A7A-FB48-4143-B482-B1AA6B5C4975}"/>
    <cellStyle name="Normal 4 2 2 7 3 2 10" xfId="53273" xr:uid="{ED92E29C-16C3-43BD-B60F-8004DEE1D0BA}"/>
    <cellStyle name="Normal 4 2 2 7 3 2 2" xfId="50881" xr:uid="{FB8400DE-991C-4E44-AF21-785BD44CA5F2}"/>
    <cellStyle name="Normal 4 2 2 7 3 2 2 2" xfId="53026" xr:uid="{91237D80-96E7-4FCA-AF51-C8B38BF05F02}"/>
    <cellStyle name="Normal 4 2 2 7 3 2 2 3" xfId="53515" xr:uid="{83BB308B-A168-4488-A734-3EC2CF332E3F}"/>
    <cellStyle name="Normal 4 2 2 7 3 2 3" xfId="51156" xr:uid="{C126D621-2548-45C3-BE8B-5B36F7586F0A}"/>
    <cellStyle name="Normal 4 2 2 7 3 2 4" xfId="51490" xr:uid="{6060B2FA-6932-44DF-9D69-9558A0C068A1}"/>
    <cellStyle name="Normal 4 2 2 7 3 2 5" xfId="51769" xr:uid="{4D0E6885-76FF-470F-90B0-C4CCB3618140}"/>
    <cellStyle name="Normal 4 2 2 7 3 2 6" xfId="52025" xr:uid="{DCBC6D48-7862-4652-9A97-1ACA1F8982A8}"/>
    <cellStyle name="Normal 4 2 2 7 3 2 7" xfId="52278" xr:uid="{67CC3E01-5129-49CB-9924-72D31916D932}"/>
    <cellStyle name="Normal 4 2 2 7 3 2 8" xfId="52533" xr:uid="{E933B686-6C68-4C99-ADDA-C257FAE1D0A1}"/>
    <cellStyle name="Normal 4 2 2 7 3 2 9" xfId="52781" xr:uid="{C67ACA55-89E7-472F-866A-CCC572A1A7EF}"/>
    <cellStyle name="Normal 4 2 2 7 3 3" xfId="49899" xr:uid="{89E65338-AE83-4AC5-8CCF-A88F9FC97AE9}"/>
    <cellStyle name="Normal 4 2 2 7 3 3 10" xfId="53274" xr:uid="{BD2E4938-D849-4780-B432-64CCF7714116}"/>
    <cellStyle name="Normal 4 2 2 7 3 3 2" xfId="50882" xr:uid="{1F2DD96F-F9AC-4023-B5E6-A632C94BF965}"/>
    <cellStyle name="Normal 4 2 2 7 3 3 2 2" xfId="53027" xr:uid="{10A09CF0-6E4E-4EFC-9513-26CDAC319F74}"/>
    <cellStyle name="Normal 4 2 2 7 3 3 2 3" xfId="53516" xr:uid="{2E25DD99-9669-4AC1-9B1A-8C340D7641E7}"/>
    <cellStyle name="Normal 4 2 2 7 3 3 3" xfId="51157" xr:uid="{AA145FE9-1F5C-4FA3-AAE8-7D755FCFBCF6}"/>
    <cellStyle name="Normal 4 2 2 7 3 3 4" xfId="51491" xr:uid="{EAA1388F-33D7-4869-9E04-B51B8650350D}"/>
    <cellStyle name="Normal 4 2 2 7 3 3 5" xfId="51770" xr:uid="{2001A67C-ACC7-4641-8355-34F0E4669746}"/>
    <cellStyle name="Normal 4 2 2 7 3 3 6" xfId="52026" xr:uid="{2C2F932A-C57F-4443-9581-633670C01F58}"/>
    <cellStyle name="Normal 4 2 2 7 3 3 7" xfId="52279" xr:uid="{59D5F8A9-4202-469E-88D6-3FCC032D1838}"/>
    <cellStyle name="Normal 4 2 2 7 3 3 8" xfId="52534" xr:uid="{8CAEA48B-7A13-49D5-B4C8-C95ED0B2F45D}"/>
    <cellStyle name="Normal 4 2 2 7 3 3 9" xfId="52782" xr:uid="{3CEFC405-AE31-4199-805F-8C17090141B9}"/>
    <cellStyle name="Normal 4 2 2 7 3 4" xfId="50880" xr:uid="{AC27D93B-549C-4792-ABE9-CE5C7E500A95}"/>
    <cellStyle name="Normal 4 2 2 7 3 4 2" xfId="53025" xr:uid="{F1F5BD16-2A63-4019-BE4D-7FE0B4BD6D05}"/>
    <cellStyle name="Normal 4 2 2 7 3 4 3" xfId="53514" xr:uid="{2F41AEFE-202A-4E24-87B8-FB1A635C543C}"/>
    <cellStyle name="Normal 4 2 2 7 3 5" xfId="51155" xr:uid="{EE9ECB5D-0ACC-4891-BA1C-12ED6E0A941F}"/>
    <cellStyle name="Normal 4 2 2 7 3 6" xfId="51489" xr:uid="{4AC307CA-A54E-418D-BFD1-48CDF1E9BA70}"/>
    <cellStyle name="Normal 4 2 2 7 3 7" xfId="51768" xr:uid="{98BF419D-835D-4695-A7C6-FCC2CDCFDB69}"/>
    <cellStyle name="Normal 4 2 2 7 3 8" xfId="52024" xr:uid="{DB791FD3-C3D9-4CD0-A129-410F581482D4}"/>
    <cellStyle name="Normal 4 2 2 7 3 9" xfId="52277" xr:uid="{D48DEA4A-1AD4-4A4D-99A0-84A2FACCED40}"/>
    <cellStyle name="Normal 4 2 2 7 4" xfId="49900" xr:uid="{3DDB1221-8728-4DE3-885A-0C23FBBBB042}"/>
    <cellStyle name="Normal 4 2 2 7 4 10" xfId="53275" xr:uid="{00EEF83A-2D11-4A0D-91F3-0CBA81586EF2}"/>
    <cellStyle name="Normal 4 2 2 7 4 2" xfId="50883" xr:uid="{38988361-E932-47BC-A29D-A055383D126B}"/>
    <cellStyle name="Normal 4 2 2 7 4 2 2" xfId="53028" xr:uid="{6679E10E-3093-4E07-8984-0443192BA5D9}"/>
    <cellStyle name="Normal 4 2 2 7 4 2 3" xfId="53517" xr:uid="{3B665BDC-48EE-47B4-ACBA-AEFB872F1FF9}"/>
    <cellStyle name="Normal 4 2 2 7 4 3" xfId="51158" xr:uid="{5B76354F-B701-41F5-BE40-054AB4AF2B20}"/>
    <cellStyle name="Normal 4 2 2 7 4 4" xfId="51492" xr:uid="{C3F7CDCA-F776-4D69-86AC-0DE31066845F}"/>
    <cellStyle name="Normal 4 2 2 7 4 5" xfId="51771" xr:uid="{5E18FBE4-EF57-41D5-91B4-B16062D5C851}"/>
    <cellStyle name="Normal 4 2 2 7 4 6" xfId="52027" xr:uid="{5A9C6A8B-7C48-4806-BAC6-30DFC5E24752}"/>
    <cellStyle name="Normal 4 2 2 7 4 7" xfId="52280" xr:uid="{BA05DDCD-380B-438F-B00D-5996211B1506}"/>
    <cellStyle name="Normal 4 2 2 7 4 8" xfId="52535" xr:uid="{D8598139-9EAF-4D69-8E87-619A1BD2B191}"/>
    <cellStyle name="Normal 4 2 2 7 4 9" xfId="52783" xr:uid="{4F36AACD-89F2-4BD3-A3D3-24DEFB4B1EF2}"/>
    <cellStyle name="Normal 4 2 2 7 5" xfId="49901" xr:uid="{DA20F1DB-998D-4BAB-838A-BCDEE142692E}"/>
    <cellStyle name="Normal 4 2 2 7 5 10" xfId="53276" xr:uid="{2440F2C4-E62D-4817-92E9-CB4B131AFE48}"/>
    <cellStyle name="Normal 4 2 2 7 5 2" xfId="50884" xr:uid="{A75DCAC7-E451-43E4-9A3B-D323296711F4}"/>
    <cellStyle name="Normal 4 2 2 7 5 2 2" xfId="53029" xr:uid="{271CADD7-610E-4D5F-8694-FDD8F0BF42A9}"/>
    <cellStyle name="Normal 4 2 2 7 5 2 3" xfId="53518" xr:uid="{18A73AE2-4A6C-4B1E-9F1B-2D797590DC77}"/>
    <cellStyle name="Normal 4 2 2 7 5 3" xfId="51159" xr:uid="{B3431C4A-D251-4C65-9182-EF1B6FB1CC8F}"/>
    <cellStyle name="Normal 4 2 2 7 5 4" xfId="51493" xr:uid="{5E88A519-4AA8-4020-87A8-7F5CC625BAE5}"/>
    <cellStyle name="Normal 4 2 2 7 5 5" xfId="51772" xr:uid="{9000FF2D-6EEB-4E35-B154-B3F771F36619}"/>
    <cellStyle name="Normal 4 2 2 7 5 6" xfId="52028" xr:uid="{BA4B7FD9-2334-4823-BD85-0512B30E7626}"/>
    <cellStyle name="Normal 4 2 2 7 5 7" xfId="52281" xr:uid="{3D0455DF-69E7-40A4-9569-C5A2955410B6}"/>
    <cellStyle name="Normal 4 2 2 7 5 8" xfId="52536" xr:uid="{EB5BD543-4832-4180-A83B-7C0C38E98362}"/>
    <cellStyle name="Normal 4 2 2 7 5 9" xfId="52784" xr:uid="{4298CCDB-40C1-443B-B89D-84CB9085CF10}"/>
    <cellStyle name="Normal 4 2 2 7 6" xfId="50873" xr:uid="{FEC8062E-5638-4EF1-9015-7C3C2D9B5FC0}"/>
    <cellStyle name="Normal 4 2 2 7 6 2" xfId="53018" xr:uid="{6DBE9D5E-6B25-49EA-B258-EE7C4A4EC25D}"/>
    <cellStyle name="Normal 4 2 2 7 6 3" xfId="53507" xr:uid="{15EF3AB5-E1E4-44C4-9E72-144114D61025}"/>
    <cellStyle name="Normal 4 2 2 7 7" xfId="51148" xr:uid="{C8A78595-D8C8-4A34-A6C2-B1BE21343D56}"/>
    <cellStyle name="Normal 4 2 2 7 8" xfId="51482" xr:uid="{0E0DC137-778C-40BC-8FB0-68F66093A8B3}"/>
    <cellStyle name="Normal 4 2 2 7 9" xfId="51761" xr:uid="{D96009FD-BA33-4325-8390-2953B93C047C}"/>
    <cellStyle name="Normal 4 2 2 8" xfId="49902" xr:uid="{F68D1727-F2D8-42A7-B1B2-9FB630407740}"/>
    <cellStyle name="Normal 4 2 2 8 10" xfId="52282" xr:uid="{1B0EA1AE-93DB-4EC8-A9DE-C729D46A9EFC}"/>
    <cellStyle name="Normal 4 2 2 8 11" xfId="52537" xr:uid="{923CC044-A4BD-4F2B-987A-28941F140487}"/>
    <cellStyle name="Normal 4 2 2 8 12" xfId="52785" xr:uid="{F9EE6A31-BA15-4A4F-A788-51B9E479B6F0}"/>
    <cellStyle name="Normal 4 2 2 8 13" xfId="53277" xr:uid="{D35A4A2D-9BF9-42C8-83AE-A5B24E5D223F}"/>
    <cellStyle name="Normal 4 2 2 8 2" xfId="49903" xr:uid="{DF0A0109-9B4F-463F-9CBF-6CE57F5BF8E5}"/>
    <cellStyle name="Normal 4 2 2 8 2 10" xfId="52538" xr:uid="{3A671DA0-C54F-4031-8739-700A191A1A42}"/>
    <cellStyle name="Normal 4 2 2 8 2 11" xfId="52786" xr:uid="{833BDBA3-D250-4D45-92E3-33AFE7E63123}"/>
    <cellStyle name="Normal 4 2 2 8 2 12" xfId="53278" xr:uid="{9981DBEC-55AF-499C-A1B5-E53E1E384832}"/>
    <cellStyle name="Normal 4 2 2 8 2 2" xfId="49904" xr:uid="{BDE5912A-E5E9-415C-93F3-BFE251DB8361}"/>
    <cellStyle name="Normal 4 2 2 8 2 2 10" xfId="53279" xr:uid="{D573B2FF-B47B-43B2-AD95-A5F89F083379}"/>
    <cellStyle name="Normal 4 2 2 8 2 2 2" xfId="50887" xr:uid="{63CDC870-7E20-464A-8B70-9B80D299133C}"/>
    <cellStyle name="Normal 4 2 2 8 2 2 2 2" xfId="53032" xr:uid="{5D1E97C9-1ED3-47B9-A5A4-384C3F444F66}"/>
    <cellStyle name="Normal 4 2 2 8 2 2 2 3" xfId="53521" xr:uid="{DF069102-0CB4-422D-BE28-DF2442D59A25}"/>
    <cellStyle name="Normal 4 2 2 8 2 2 3" xfId="51162" xr:uid="{BB70A046-FB68-4D74-BC9F-38488597D62F}"/>
    <cellStyle name="Normal 4 2 2 8 2 2 4" xfId="51496" xr:uid="{0A121154-73B5-4B37-BA87-F8B8A0DCC1EE}"/>
    <cellStyle name="Normal 4 2 2 8 2 2 5" xfId="51775" xr:uid="{F89EA009-77C3-4F68-9D67-09397FB55692}"/>
    <cellStyle name="Normal 4 2 2 8 2 2 6" xfId="52031" xr:uid="{D7B4D489-8D1C-4997-BC26-7069672DEBEA}"/>
    <cellStyle name="Normal 4 2 2 8 2 2 7" xfId="52284" xr:uid="{173031EA-A924-4274-8685-5642BFC59103}"/>
    <cellStyle name="Normal 4 2 2 8 2 2 8" xfId="52539" xr:uid="{BD0A9142-28D1-4926-82FF-39B6F862ED53}"/>
    <cellStyle name="Normal 4 2 2 8 2 2 9" xfId="52787" xr:uid="{72BAC037-034A-4EA8-83C2-D78CBA3A8B6F}"/>
    <cellStyle name="Normal 4 2 2 8 2 3" xfId="49905" xr:uid="{BDAD52A4-4922-47E3-B5C1-8AD43AD62AC3}"/>
    <cellStyle name="Normal 4 2 2 8 2 3 10" xfId="53280" xr:uid="{932481BC-79D3-4AB4-947D-A444B450F6E9}"/>
    <cellStyle name="Normal 4 2 2 8 2 3 2" xfId="50888" xr:uid="{822419B4-6375-494A-A89F-57BB4AD0D06C}"/>
    <cellStyle name="Normal 4 2 2 8 2 3 2 2" xfId="53033" xr:uid="{A49F05A7-DF7F-4881-B913-0826655FC8D7}"/>
    <cellStyle name="Normal 4 2 2 8 2 3 2 3" xfId="53522" xr:uid="{880E17F3-C38B-45D9-AD51-695B8D0FBDC6}"/>
    <cellStyle name="Normal 4 2 2 8 2 3 3" xfId="51163" xr:uid="{A47C9840-3C0A-4571-AC2B-F664A75FFDCF}"/>
    <cellStyle name="Normal 4 2 2 8 2 3 4" xfId="51497" xr:uid="{BDF11486-4A9E-4077-8AD2-D9600B24E4DF}"/>
    <cellStyle name="Normal 4 2 2 8 2 3 5" xfId="51776" xr:uid="{C2C96148-6983-4F5D-BD72-01AB21B04BF9}"/>
    <cellStyle name="Normal 4 2 2 8 2 3 6" xfId="52032" xr:uid="{96F710AF-E276-4A7D-812C-0D45BBFB135D}"/>
    <cellStyle name="Normal 4 2 2 8 2 3 7" xfId="52285" xr:uid="{09630609-7BB7-456A-83B8-3C61572E73F6}"/>
    <cellStyle name="Normal 4 2 2 8 2 3 8" xfId="52540" xr:uid="{737898D3-1CD3-49B9-A5D3-2C4F2A26586F}"/>
    <cellStyle name="Normal 4 2 2 8 2 3 9" xfId="52788" xr:uid="{6E93B836-4D22-4EE5-84D2-311D3E857252}"/>
    <cellStyle name="Normal 4 2 2 8 2 4" xfId="50886" xr:uid="{E3C4CCC2-CA3C-4C79-A701-39EA868A6E2E}"/>
    <cellStyle name="Normal 4 2 2 8 2 4 2" xfId="53031" xr:uid="{EB3D4AD2-ED06-4E3C-B500-AD533E05234B}"/>
    <cellStyle name="Normal 4 2 2 8 2 4 3" xfId="53520" xr:uid="{21D47CE2-7C52-4723-A747-DE98A6CF56F1}"/>
    <cellStyle name="Normal 4 2 2 8 2 5" xfId="51161" xr:uid="{B7501667-4246-4007-8BE7-80B435636D30}"/>
    <cellStyle name="Normal 4 2 2 8 2 6" xfId="51495" xr:uid="{37AD9483-4A2B-44F0-9069-CEFC296FDD3A}"/>
    <cellStyle name="Normal 4 2 2 8 2 7" xfId="51774" xr:uid="{5CC1F44C-664D-461A-8B20-90943A72785F}"/>
    <cellStyle name="Normal 4 2 2 8 2 8" xfId="52030" xr:uid="{F7CA6C2C-558E-4859-AF61-16B4BF1F6AA6}"/>
    <cellStyle name="Normal 4 2 2 8 2 9" xfId="52283" xr:uid="{DCD34E99-B953-4AE9-BCE5-B437BE7838A8}"/>
    <cellStyle name="Normal 4 2 2 8 3" xfId="49906" xr:uid="{592C9A24-E631-43EA-B09F-0C12244F13DE}"/>
    <cellStyle name="Normal 4 2 2 8 3 10" xfId="53281" xr:uid="{9DE96B00-8423-42EC-8314-F5192DFF53CF}"/>
    <cellStyle name="Normal 4 2 2 8 3 2" xfId="50889" xr:uid="{98F4186A-D743-45D3-9CAB-42925CD16A2A}"/>
    <cellStyle name="Normal 4 2 2 8 3 2 2" xfId="53034" xr:uid="{B93295FB-9DC2-4971-ABEA-12441021E81C}"/>
    <cellStyle name="Normal 4 2 2 8 3 2 3" xfId="53523" xr:uid="{EE0772B9-0FC9-4D4E-9486-294A499F948A}"/>
    <cellStyle name="Normal 4 2 2 8 3 3" xfId="51164" xr:uid="{57108929-33F0-42A3-A681-6178C593A92B}"/>
    <cellStyle name="Normal 4 2 2 8 3 4" xfId="51498" xr:uid="{1E7BAE81-DD9B-4E5E-AF9E-E9B2501DCB79}"/>
    <cellStyle name="Normal 4 2 2 8 3 5" xfId="51777" xr:uid="{BB8615C0-EC2A-40CB-BB0F-58320F01F0E5}"/>
    <cellStyle name="Normal 4 2 2 8 3 6" xfId="52033" xr:uid="{264AE5A3-352A-4F65-908B-DE7291F1D2B2}"/>
    <cellStyle name="Normal 4 2 2 8 3 7" xfId="52286" xr:uid="{E4609451-6C31-4283-8811-7423C5893BDF}"/>
    <cellStyle name="Normal 4 2 2 8 3 8" xfId="52541" xr:uid="{272C8988-1E99-44FB-ADE2-63E4FE33A050}"/>
    <cellStyle name="Normal 4 2 2 8 3 9" xfId="52789" xr:uid="{8C8D7B5A-65CF-44F8-922C-3CFEAA18BCA2}"/>
    <cellStyle name="Normal 4 2 2 8 4" xfId="49907" xr:uid="{E82055B2-723C-403A-A939-2DCD6184E3E9}"/>
    <cellStyle name="Normal 4 2 2 8 4 10" xfId="53282" xr:uid="{B316401A-D8C2-4085-B536-9AF8F9033FFD}"/>
    <cellStyle name="Normal 4 2 2 8 4 2" xfId="50890" xr:uid="{809A84B1-5610-4173-BB1F-245B997C7720}"/>
    <cellStyle name="Normal 4 2 2 8 4 2 2" xfId="53035" xr:uid="{581A91ED-559D-42F6-8520-CA75D46E1FE1}"/>
    <cellStyle name="Normal 4 2 2 8 4 2 3" xfId="53524" xr:uid="{AE9AE907-4B50-42C1-ACCA-043956ED6926}"/>
    <cellStyle name="Normal 4 2 2 8 4 3" xfId="51165" xr:uid="{B6FBAAB3-9E6A-44E3-8480-EEEFCB2F91E9}"/>
    <cellStyle name="Normal 4 2 2 8 4 4" xfId="51499" xr:uid="{35AAC7DC-25A0-4FA9-8FE9-C700C5F5303E}"/>
    <cellStyle name="Normal 4 2 2 8 4 5" xfId="51778" xr:uid="{9DA9AA7D-0E61-4F36-A0D3-3F408991079B}"/>
    <cellStyle name="Normal 4 2 2 8 4 6" xfId="52034" xr:uid="{2AD80352-2E11-4A0F-8D52-422FD1131734}"/>
    <cellStyle name="Normal 4 2 2 8 4 7" xfId="52287" xr:uid="{328D09D1-55DE-4A9A-98DD-909E7C94F3A2}"/>
    <cellStyle name="Normal 4 2 2 8 4 8" xfId="52542" xr:uid="{4163D100-7357-400B-B7CE-AA7631A7B6EC}"/>
    <cellStyle name="Normal 4 2 2 8 4 9" xfId="52790" xr:uid="{F2833297-0B03-40D6-9C31-F459CBE8000F}"/>
    <cellStyle name="Normal 4 2 2 8 5" xfId="50885" xr:uid="{1839B30B-FB8E-4983-AB94-C30FBAAA22DF}"/>
    <cellStyle name="Normal 4 2 2 8 5 2" xfId="53030" xr:uid="{A0F5418E-C633-4291-A007-6EC85829F022}"/>
    <cellStyle name="Normal 4 2 2 8 5 3" xfId="53519" xr:uid="{AA72498C-4C84-4A5F-8DCA-AEBE2E4630BB}"/>
    <cellStyle name="Normal 4 2 2 8 6" xfId="51160" xr:uid="{530B9C0C-F7E2-4BF7-9B9C-12DFADCD3477}"/>
    <cellStyle name="Normal 4 2 2 8 7" xfId="51494" xr:uid="{54AA5B0C-F41A-49B3-98EF-F6CB9C87AEDB}"/>
    <cellStyle name="Normal 4 2 2 8 8" xfId="51773" xr:uid="{571CCF4A-7601-434D-84A5-27390184F6AA}"/>
    <cellStyle name="Normal 4 2 2 8 9" xfId="52029" xr:uid="{0D9B8102-6E35-4AB4-B4B7-2DD8FE1CF453}"/>
    <cellStyle name="Normal 4 2 2 9" xfId="49908" xr:uid="{A39E560E-DC9F-4DC4-AF01-D9BE8770D762}"/>
    <cellStyle name="Normal 4 2 2 9 10" xfId="52288" xr:uid="{48024A4A-53DC-44C3-A6B8-F1FDDF3ABED3}"/>
    <cellStyle name="Normal 4 2 2 9 11" xfId="52543" xr:uid="{6FDC311A-D585-4298-803E-2EADF2B10F1C}"/>
    <cellStyle name="Normal 4 2 2 9 12" xfId="52791" xr:uid="{9BE55882-2C2D-41D7-BF93-CCB25C481C49}"/>
    <cellStyle name="Normal 4 2 2 9 13" xfId="53283" xr:uid="{BCCE4803-B68D-40CF-BCCA-AB5F165915F6}"/>
    <cellStyle name="Normal 4 2 2 9 2" xfId="49909" xr:uid="{7A257ADF-F6E9-4C8D-BD3A-8E3BD19AB234}"/>
    <cellStyle name="Normal 4 2 2 9 2 10" xfId="52544" xr:uid="{9B1E3333-A51F-43A1-B22F-1C577AC26AE2}"/>
    <cellStyle name="Normal 4 2 2 9 2 11" xfId="52792" xr:uid="{DD92F3C5-CCC3-48FE-B07F-652FEC93CBE9}"/>
    <cellStyle name="Normal 4 2 2 9 2 12" xfId="53284" xr:uid="{0243CE25-A3E6-4BD6-BA50-7B06EBFDFB2D}"/>
    <cellStyle name="Normal 4 2 2 9 2 2" xfId="49910" xr:uid="{2474C8D2-535D-4DCA-94E3-ECD2A7342B0F}"/>
    <cellStyle name="Normal 4 2 2 9 2 2 10" xfId="53285" xr:uid="{6A95E3A6-11C5-45CD-B55C-44D2356DB9F3}"/>
    <cellStyle name="Normal 4 2 2 9 2 2 2" xfId="50893" xr:uid="{98F28B26-3112-41CB-9AE1-3B1A4D17A549}"/>
    <cellStyle name="Normal 4 2 2 9 2 2 2 2" xfId="53038" xr:uid="{ED972882-58C1-4A04-BB05-175B07BA3127}"/>
    <cellStyle name="Normal 4 2 2 9 2 2 2 3" xfId="53527" xr:uid="{CD618E5D-4144-430E-B2F9-A35CB305C415}"/>
    <cellStyle name="Normal 4 2 2 9 2 2 3" xfId="51168" xr:uid="{8A71D1F3-39F3-4891-94C2-06F39031FBF5}"/>
    <cellStyle name="Normal 4 2 2 9 2 2 4" xfId="51502" xr:uid="{D7B78563-863D-41C2-A583-44868CD2A079}"/>
    <cellStyle name="Normal 4 2 2 9 2 2 5" xfId="51781" xr:uid="{3BACB42A-138A-45B3-9492-217C5063A6F0}"/>
    <cellStyle name="Normal 4 2 2 9 2 2 6" xfId="52037" xr:uid="{50FB8DB8-1327-4627-8648-F32E9EA5DA3D}"/>
    <cellStyle name="Normal 4 2 2 9 2 2 7" xfId="52290" xr:uid="{10C2FD4D-6259-4126-B93F-4C4E0BA2D7F8}"/>
    <cellStyle name="Normal 4 2 2 9 2 2 8" xfId="52545" xr:uid="{025D7CFF-6482-46BD-B91A-4EE36D00D827}"/>
    <cellStyle name="Normal 4 2 2 9 2 2 9" xfId="52793" xr:uid="{E142BE17-94EE-4F41-A053-865C5F668500}"/>
    <cellStyle name="Normal 4 2 2 9 2 3" xfId="49911" xr:uid="{A695E233-E541-4E5C-AE9C-53DD1945C32D}"/>
    <cellStyle name="Normal 4 2 2 9 2 3 10" xfId="53286" xr:uid="{0536C3BE-2D08-43CE-8A4A-9F6A599FD522}"/>
    <cellStyle name="Normal 4 2 2 9 2 3 2" xfId="50894" xr:uid="{D7B2106C-1715-4D7B-814F-BF61BAF03AED}"/>
    <cellStyle name="Normal 4 2 2 9 2 3 2 2" xfId="53039" xr:uid="{0C607C88-F327-4F8B-B13A-CA9B0C90A38E}"/>
    <cellStyle name="Normal 4 2 2 9 2 3 2 3" xfId="53528" xr:uid="{FCD4EF34-632C-4D4E-87AC-CDEE79F4A0CF}"/>
    <cellStyle name="Normal 4 2 2 9 2 3 3" xfId="51169" xr:uid="{024806C7-475D-44F7-A6FB-2BB6C1D975E0}"/>
    <cellStyle name="Normal 4 2 2 9 2 3 4" xfId="51503" xr:uid="{22577C0A-FDE7-4EDA-9421-BF5F0EA3057D}"/>
    <cellStyle name="Normal 4 2 2 9 2 3 5" xfId="51782" xr:uid="{7B0E2C59-672C-40A2-BAAB-93F012159E05}"/>
    <cellStyle name="Normal 4 2 2 9 2 3 6" xfId="52038" xr:uid="{9C931B30-4D49-45A4-902C-C1E8B51FF9ED}"/>
    <cellStyle name="Normal 4 2 2 9 2 3 7" xfId="52291" xr:uid="{6886091E-3EB0-45E9-8256-8705E59B02C6}"/>
    <cellStyle name="Normal 4 2 2 9 2 3 8" xfId="52546" xr:uid="{92B2B624-4D5E-4EF7-B61F-AB2D2C005F31}"/>
    <cellStyle name="Normal 4 2 2 9 2 3 9" xfId="52794" xr:uid="{80B36ED1-EAD1-4239-9C33-B685E9696B85}"/>
    <cellStyle name="Normal 4 2 2 9 2 4" xfId="50892" xr:uid="{D9A1429A-B28D-4CA6-81D4-7914E03A950C}"/>
    <cellStyle name="Normal 4 2 2 9 2 4 2" xfId="53037" xr:uid="{8EE5EA2E-19C2-44C2-B138-33A25FA8977F}"/>
    <cellStyle name="Normal 4 2 2 9 2 4 3" xfId="53526" xr:uid="{03910C77-DC06-40A4-9A2A-50CF201BD99A}"/>
    <cellStyle name="Normal 4 2 2 9 2 5" xfId="51167" xr:uid="{F5A49794-7E8D-46E2-ADBE-F043D0E40B37}"/>
    <cellStyle name="Normal 4 2 2 9 2 6" xfId="51501" xr:uid="{298F3F26-769B-436B-B365-EDF3300110E6}"/>
    <cellStyle name="Normal 4 2 2 9 2 7" xfId="51780" xr:uid="{13B81354-9445-4CE2-9D16-8666FB71E514}"/>
    <cellStyle name="Normal 4 2 2 9 2 8" xfId="52036" xr:uid="{385F421D-C72F-44B9-BAE7-8056E7DEE7B3}"/>
    <cellStyle name="Normal 4 2 2 9 2 9" xfId="52289" xr:uid="{CFE99943-138A-445B-BBD5-FD2081463254}"/>
    <cellStyle name="Normal 4 2 2 9 3" xfId="49912" xr:uid="{C6C6434C-4B0E-426C-98F9-A4632D3D23E4}"/>
    <cellStyle name="Normal 4 2 2 9 3 10" xfId="53287" xr:uid="{887CC273-1137-45C7-8DDA-E9EA58D0FA31}"/>
    <cellStyle name="Normal 4 2 2 9 3 2" xfId="50895" xr:uid="{B361F0DD-0DCC-454F-A5C7-1495B415E4FD}"/>
    <cellStyle name="Normal 4 2 2 9 3 2 2" xfId="53040" xr:uid="{B9977D9F-0916-4D7A-93AF-3F9ACD6E1BE3}"/>
    <cellStyle name="Normal 4 2 2 9 3 2 3" xfId="53529" xr:uid="{F34E4672-529A-43ED-B0A0-E34FBE95A115}"/>
    <cellStyle name="Normal 4 2 2 9 3 3" xfId="51170" xr:uid="{06DA0761-C159-4BB9-B23D-99A432DB7021}"/>
    <cellStyle name="Normal 4 2 2 9 3 4" xfId="51504" xr:uid="{C74F4388-D393-45D3-9EF9-7164E2DB0E81}"/>
    <cellStyle name="Normal 4 2 2 9 3 5" xfId="51783" xr:uid="{01E4798B-24F1-4D3D-B3FB-39D0F2A63FB5}"/>
    <cellStyle name="Normal 4 2 2 9 3 6" xfId="52039" xr:uid="{2C18823F-92A6-4AC7-9FEC-54E5ECC497B8}"/>
    <cellStyle name="Normal 4 2 2 9 3 7" xfId="52292" xr:uid="{8B64287B-9FB7-4D2D-9C0D-F77D8E6D4439}"/>
    <cellStyle name="Normal 4 2 2 9 3 8" xfId="52547" xr:uid="{DCC7859E-9563-40E5-B4FC-89636D230A71}"/>
    <cellStyle name="Normal 4 2 2 9 3 9" xfId="52795" xr:uid="{97144B21-0FE4-436B-B30B-88911C0BE09D}"/>
    <cellStyle name="Normal 4 2 2 9 4" xfId="49913" xr:uid="{64DE328A-4C70-4FB6-B7F8-534EF12DE827}"/>
    <cellStyle name="Normal 4 2 2 9 4 10" xfId="53288" xr:uid="{15D4DC1E-FC33-4A94-8F77-EEF2A6882208}"/>
    <cellStyle name="Normal 4 2 2 9 4 2" xfId="50896" xr:uid="{C2571820-641A-426E-B0C7-EB1039B84E94}"/>
    <cellStyle name="Normal 4 2 2 9 4 2 2" xfId="53041" xr:uid="{1062C8EC-B4AD-4553-B92E-21B150529B0C}"/>
    <cellStyle name="Normal 4 2 2 9 4 2 3" xfId="53530" xr:uid="{CB48902A-339C-4360-ACDE-D361086DB111}"/>
    <cellStyle name="Normal 4 2 2 9 4 3" xfId="51171" xr:uid="{A6958F73-79CB-4603-BE14-50F249B45A8F}"/>
    <cellStyle name="Normal 4 2 2 9 4 4" xfId="51505" xr:uid="{2E4BD737-5148-41FF-A926-175E1C1B39F3}"/>
    <cellStyle name="Normal 4 2 2 9 4 5" xfId="51784" xr:uid="{6CEB0D39-1683-402C-88BF-3C7C0FFA7697}"/>
    <cellStyle name="Normal 4 2 2 9 4 6" xfId="52040" xr:uid="{E897EEAB-BEA7-469D-AB58-9DDDA74F508F}"/>
    <cellStyle name="Normal 4 2 2 9 4 7" xfId="52293" xr:uid="{4A4DFC4D-4364-4213-B59C-5EEDE188C198}"/>
    <cellStyle name="Normal 4 2 2 9 4 8" xfId="52548" xr:uid="{B3BE9A9F-030D-4880-A7F2-D65BB0FE902A}"/>
    <cellStyle name="Normal 4 2 2 9 4 9" xfId="52796" xr:uid="{2D170348-281F-4441-8952-EAC40B93D226}"/>
    <cellStyle name="Normal 4 2 2 9 5" xfId="50891" xr:uid="{BC4C431B-E942-4C20-B534-B663A369BCC8}"/>
    <cellStyle name="Normal 4 2 2 9 5 2" xfId="53036" xr:uid="{DD13DD37-56B5-47C1-BBC1-739D7D91CFFF}"/>
    <cellStyle name="Normal 4 2 2 9 5 3" xfId="53525" xr:uid="{98E4D79D-CD36-44DF-931B-F1FF52E175C2}"/>
    <cellStyle name="Normal 4 2 2 9 6" xfId="51166" xr:uid="{520BD025-47B0-48FA-9106-69556BC79389}"/>
    <cellStyle name="Normal 4 2 2 9 7" xfId="51500" xr:uid="{88CE6930-A5E0-4EC5-A875-109C90FE1EC0}"/>
    <cellStyle name="Normal 4 2 2 9 8" xfId="51779" xr:uid="{8D6961AD-A59E-42AC-A9A2-B44C556E2F42}"/>
    <cellStyle name="Normal 4 2 2 9 9" xfId="52035" xr:uid="{ECD7D901-5E79-4D99-B588-CE982F258A2A}"/>
    <cellStyle name="Normal 4 2 20" xfId="35124" xr:uid="{A3154452-AF87-4964-AE81-BB25C1589634}"/>
    <cellStyle name="Normal 4 2 200" xfId="35125" xr:uid="{7485AF52-AC73-48A8-BFFE-A52D46D2B03C}"/>
    <cellStyle name="Normal 4 2 201" xfId="35126" xr:uid="{0888B824-1BD1-4D0D-A1B0-568AD579B385}"/>
    <cellStyle name="Normal 4 2 202" xfId="35127" xr:uid="{FCE565C8-89A5-486F-9B4F-E1FEA2A60202}"/>
    <cellStyle name="Normal 4 2 203" xfId="35128" xr:uid="{6FD249DB-AAFC-4511-B8FD-53D43108F328}"/>
    <cellStyle name="Normal 4 2 204" xfId="35129" xr:uid="{BAFF7397-A5E2-498D-B78C-DAE89876F1C3}"/>
    <cellStyle name="Normal 4 2 205" xfId="35130" xr:uid="{56FFB712-6FF6-45B4-B890-D02F952EBDA0}"/>
    <cellStyle name="Normal 4 2 206" xfId="35131" xr:uid="{7A0C22B2-D869-44BF-9D47-0BBEA4C5724A}"/>
    <cellStyle name="Normal 4 2 207" xfId="35132" xr:uid="{5DA41257-838B-48BB-A175-D8953FAC6072}"/>
    <cellStyle name="Normal 4 2 208" xfId="35133" xr:uid="{C820D20F-4DF0-43D2-B1BC-B181AB6FA71C}"/>
    <cellStyle name="Normal 4 2 209" xfId="35134" xr:uid="{D90C2F01-0E7A-4C11-90ED-4027CA4FEF16}"/>
    <cellStyle name="Normal 4 2 21" xfId="35135" xr:uid="{33824F99-42D0-4AF1-BC4D-B739790945EC}"/>
    <cellStyle name="Normal 4 2 210" xfId="35136" xr:uid="{35A813E1-E49E-485E-BB58-A52CE8C41ACC}"/>
    <cellStyle name="Normal 4 2 211" xfId="35137" xr:uid="{65B72144-B7D2-412E-92BC-63258F2CEBD3}"/>
    <cellStyle name="Normal 4 2 212" xfId="35138" xr:uid="{67F34B5C-19AF-47C2-98D1-0F7EC2EFD288}"/>
    <cellStyle name="Normal 4 2 213" xfId="35139" xr:uid="{E4B97189-AE1E-4C4E-B570-0A855FA95AE3}"/>
    <cellStyle name="Normal 4 2 213 2" xfId="35140" xr:uid="{508F1E6F-C818-43E0-81B8-FCDE34B844D2}"/>
    <cellStyle name="Normal 4 2 214" xfId="35141" xr:uid="{9EFE3AEF-0CDA-4B9B-BF76-41156D56239E}"/>
    <cellStyle name="Normal 4 2 215" xfId="35142" xr:uid="{498B7A9E-5DF5-4A63-A55A-A7D24C5E1287}"/>
    <cellStyle name="Normal 4 2 216" xfId="49815" xr:uid="{93540DCA-6659-4860-859E-CB373EE10892}"/>
    <cellStyle name="Normal 4 2 217" xfId="50800" xr:uid="{93C13D40-CE63-42DF-B0CC-54E3C62D4953}"/>
    <cellStyle name="Normal 4 2 218" xfId="51075" xr:uid="{4B906957-BEBB-4402-9069-CDFAADE19C1E}"/>
    <cellStyle name="Normal 4 2 219" xfId="51409" xr:uid="{8B23DAA3-AB41-4E03-B62D-4A5CFFCF84EA}"/>
    <cellStyle name="Normal 4 2 22" xfId="35143" xr:uid="{0D559AE8-3882-4BDC-B888-0B75692DB039}"/>
    <cellStyle name="Normal 4 2 220" xfId="51688" xr:uid="{F66334FE-2EB7-4D53-9EB1-F8514C749367}"/>
    <cellStyle name="Normal 4 2 221" xfId="51944" xr:uid="{E5356BDA-02E6-4A1B-AED5-D2C3ADAB8203}"/>
    <cellStyle name="Normal 4 2 222" xfId="52197" xr:uid="{ED6EA882-A6FE-4E40-BC63-2D2663C2AD12}"/>
    <cellStyle name="Normal 4 2 223" xfId="52452" xr:uid="{84748474-B495-402B-A0AA-79579848C0B8}"/>
    <cellStyle name="Normal 4 2 224" xfId="52700" xr:uid="{47CD343A-153D-44D9-A458-0560F0A22330}"/>
    <cellStyle name="Normal 4 2 225" xfId="53192" xr:uid="{3AAA924B-18FF-4D02-99DF-CB80953E4658}"/>
    <cellStyle name="Normal 4 2 226" xfId="35011" xr:uid="{607CBE4F-C142-4F6D-B82C-D93644F42DF5}"/>
    <cellStyle name="Normal 4 2 23" xfId="35144" xr:uid="{31F98720-DD5F-4C34-BB4C-FE5677757B47}"/>
    <cellStyle name="Normal 4 2 24" xfId="35145" xr:uid="{5DCFD797-B75F-4930-903F-0B84B2701B76}"/>
    <cellStyle name="Normal 4 2 25" xfId="35146" xr:uid="{CBBECFC4-6833-4CD3-A582-DC6547C00A0B}"/>
    <cellStyle name="Normal 4 2 26" xfId="35147" xr:uid="{B2DA9B02-2415-4475-ACB9-A29BD94F51CB}"/>
    <cellStyle name="Normal 4 2 27" xfId="35148" xr:uid="{1CCBDFD3-064B-423F-BFE1-EA2940487298}"/>
    <cellStyle name="Normal 4 2 28" xfId="35149" xr:uid="{93ADA87D-FEEB-4EA4-B2EA-B02EB7BA1231}"/>
    <cellStyle name="Normal 4 2 29" xfId="35150" xr:uid="{83CB7C0E-BB30-42DD-AC52-4D132F7640CC}"/>
    <cellStyle name="Normal 4 2 3" xfId="1509" xr:uid="{50C4FA3C-EB58-4D51-999B-7D1A4592C102}"/>
    <cellStyle name="Normal 4 2 3 10" xfId="52041" xr:uid="{E0C1FCBE-9284-47C6-9F86-DE435CC2F062}"/>
    <cellStyle name="Normal 4 2 3 11" xfId="52294" xr:uid="{65430B3A-BCE7-4D93-BAE7-511FCA74C50D}"/>
    <cellStyle name="Normal 4 2 3 12" xfId="52549" xr:uid="{6B1C6FAB-4F39-4654-85F0-0DC0BD7E11B8}"/>
    <cellStyle name="Normal 4 2 3 13" xfId="52797" xr:uid="{96899673-313A-43FE-9089-58B802BA3542}"/>
    <cellStyle name="Normal 4 2 3 14" xfId="53289" xr:uid="{B7E0A85C-07F1-4C1C-A122-A20E3494730A}"/>
    <cellStyle name="Normal 4 2 3 2" xfId="49915" xr:uid="{F1F6A419-D8BD-4B1B-B062-ABE443219777}"/>
    <cellStyle name="Normal 4 2 3 3" xfId="49916" xr:uid="{DF75FCB8-E1A1-40A2-8F7C-74B313203E95}"/>
    <cellStyle name="Normal 4 2 3 3 10" xfId="53290" xr:uid="{AD775223-38DA-4705-B5C1-425EC3410D20}"/>
    <cellStyle name="Normal 4 2 3 3 2" xfId="50898" xr:uid="{D5DE8F1B-7143-4078-844C-86CD2D3C6557}"/>
    <cellStyle name="Normal 4 2 3 3 2 2" xfId="53043" xr:uid="{8CE28582-21BC-4971-9524-68B979AD514F}"/>
    <cellStyle name="Normal 4 2 3 3 2 3" xfId="53532" xr:uid="{C750720E-6A05-495F-9607-8D10D69F4809}"/>
    <cellStyle name="Normal 4 2 3 3 3" xfId="51173" xr:uid="{E418FB3F-96B6-42A3-9696-F206ACE3A48E}"/>
    <cellStyle name="Normal 4 2 3 3 4" xfId="51507" xr:uid="{C95F7387-544B-4AEE-A400-6D8DACA093D2}"/>
    <cellStyle name="Normal 4 2 3 3 5" xfId="51786" xr:uid="{AD4DF4EA-581B-40C4-9FCB-52229BCA1E5F}"/>
    <cellStyle name="Normal 4 2 3 3 6" xfId="52042" xr:uid="{1C3AE38C-95DE-4AFA-B855-A2FCF519C562}"/>
    <cellStyle name="Normal 4 2 3 3 7" xfId="52295" xr:uid="{09FF3E4A-D4A6-4E4F-B8DF-F60B6C2F4BAC}"/>
    <cellStyle name="Normal 4 2 3 3 8" xfId="52550" xr:uid="{CDA0BBDD-7F2C-40D3-A3B1-BCE268C94680}"/>
    <cellStyle name="Normal 4 2 3 3 9" xfId="52798" xr:uid="{37F76370-E441-4154-8A47-D66CF689F08A}"/>
    <cellStyle name="Normal 4 2 3 4" xfId="49917" xr:uid="{3DBFA5DC-115B-4C3E-9AF1-0321CF0A53BE}"/>
    <cellStyle name="Normal 4 2 3 4 10" xfId="53291" xr:uid="{A2AF7B0C-3C02-4636-ACB5-384286A590B1}"/>
    <cellStyle name="Normal 4 2 3 4 2" xfId="50899" xr:uid="{DB739885-28BB-4A6C-BBA2-6D30ED699BF1}"/>
    <cellStyle name="Normal 4 2 3 4 2 2" xfId="53044" xr:uid="{88C77C60-4325-4DF0-9EDD-94A7C5FAD561}"/>
    <cellStyle name="Normal 4 2 3 4 2 3" xfId="53533" xr:uid="{FECFE0FD-4AE1-4910-AAEB-6CB9B86BBC3F}"/>
    <cellStyle name="Normal 4 2 3 4 3" xfId="51174" xr:uid="{1D4F89C9-D278-4D9D-8C6E-1FBC91B762FB}"/>
    <cellStyle name="Normal 4 2 3 4 4" xfId="51508" xr:uid="{AE4BC47A-5D31-4D34-9507-EE44196DCA47}"/>
    <cellStyle name="Normal 4 2 3 4 5" xfId="51787" xr:uid="{D8012520-9F3F-4913-B485-1A6A24CEE2EA}"/>
    <cellStyle name="Normal 4 2 3 4 6" xfId="52043" xr:uid="{74436827-0689-47F3-91AC-B58BD5DB010D}"/>
    <cellStyle name="Normal 4 2 3 4 7" xfId="52296" xr:uid="{945ACA31-1CE9-4F65-9F00-8AD84096E7E7}"/>
    <cellStyle name="Normal 4 2 3 4 8" xfId="52551" xr:uid="{B642F187-B738-49F4-B64E-A57F629DB1A6}"/>
    <cellStyle name="Normal 4 2 3 4 9" xfId="52799" xr:uid="{117A7820-AC6B-4D6F-9624-07D0F5567FC5}"/>
    <cellStyle name="Normal 4 2 3 5" xfId="49914" xr:uid="{202202C3-AE44-4472-90B7-96707AF12999}"/>
    <cellStyle name="Normal 4 2 3 5 2" xfId="53042" xr:uid="{353E218A-91EC-431A-8646-F9F46199977A}"/>
    <cellStyle name="Normal 4 2 3 5 3" xfId="53531" xr:uid="{A37A7547-9646-4B14-B14D-DE1B5085E99A}"/>
    <cellStyle name="Normal 4 2 3 6" xfId="50897" xr:uid="{97519339-9825-4F98-8A7E-7D683CF650F1}"/>
    <cellStyle name="Normal 4 2 3 7" xfId="51172" xr:uid="{B1E61645-82B1-41DF-BA6F-1F7CA1913105}"/>
    <cellStyle name="Normal 4 2 3 8" xfId="51506" xr:uid="{592F4392-B8B1-46CD-9332-F4AA579EEAA1}"/>
    <cellStyle name="Normal 4 2 3 9" xfId="51785" xr:uid="{D967A0DB-5409-4263-BFB2-7851D36F757E}"/>
    <cellStyle name="Normal 4 2 30" xfId="35151" xr:uid="{C7CB4A57-8B12-49E6-9F3F-0D665B172CE5}"/>
    <cellStyle name="Normal 4 2 31" xfId="35152" xr:uid="{8CBCAF23-AD92-4F7B-96B7-0020FCB54F2D}"/>
    <cellStyle name="Normal 4 2 32" xfId="35153" xr:uid="{DEEF4ECC-EDFA-4D00-A527-3F51D524FEE0}"/>
    <cellStyle name="Normal 4 2 33" xfId="35154" xr:uid="{088F8544-809C-42E7-BE66-2EE65C988324}"/>
    <cellStyle name="Normal 4 2 34" xfId="35155" xr:uid="{38AC0EFB-744D-4485-9C68-E56B276D794D}"/>
    <cellStyle name="Normal 4 2 35" xfId="35156" xr:uid="{FA4205AE-D59B-498F-B936-AAD5C4B5D3FA}"/>
    <cellStyle name="Normal 4 2 36" xfId="35157" xr:uid="{080DB46F-B0E1-4189-90DB-7A25B080F17B}"/>
    <cellStyle name="Normal 4 2 37" xfId="35158" xr:uid="{582527C5-91B7-47BA-87A3-AB09E878B0C6}"/>
    <cellStyle name="Normal 4 2 38" xfId="35159" xr:uid="{EF5DB689-EBAC-40CC-AC26-C55751536D1D}"/>
    <cellStyle name="Normal 4 2 39" xfId="35160" xr:uid="{2C14F6C1-320C-4D01-BB88-EFA575DA10E5}"/>
    <cellStyle name="Normal 4 2 4" xfId="35161" xr:uid="{FB952913-62A6-44AA-B3D0-708B8BE1485E}"/>
    <cellStyle name="Normal 4 2 4 10" xfId="52552" xr:uid="{7D95F103-173B-4893-9644-C840742F864F}"/>
    <cellStyle name="Normal 4 2 4 11" xfId="52800" xr:uid="{6B77869E-3430-4DFF-AD33-FD9E2E8A2322}"/>
    <cellStyle name="Normal 4 2 4 12" xfId="53292" xr:uid="{5F09ABBC-709A-4380-86F7-27BDF54F2F1A}"/>
    <cellStyle name="Normal 4 2 4 2" xfId="49919" xr:uid="{53DCA3F7-A132-4E8B-AD58-644B50877431}"/>
    <cellStyle name="Normal 4 2 4 3" xfId="49918" xr:uid="{51CAB2D4-E8DA-4499-B261-647621104790}"/>
    <cellStyle name="Normal 4 2 4 3 2" xfId="53045" xr:uid="{B4532622-D9E6-4D67-9400-C89605DC1F22}"/>
    <cellStyle name="Normal 4 2 4 3 3" xfId="53534" xr:uid="{2AC044C9-6A98-478E-A181-7B71EB99F6D0}"/>
    <cellStyle name="Normal 4 2 4 4" xfId="50900" xr:uid="{6379432A-0657-44C0-978C-250DB3064DDB}"/>
    <cellStyle name="Normal 4 2 4 5" xfId="51175" xr:uid="{F0A63504-5CAA-417E-9001-26093BFAC9A8}"/>
    <cellStyle name="Normal 4 2 4 6" xfId="51509" xr:uid="{FC615352-A8DE-4FA1-BDC0-896D743E4F66}"/>
    <cellStyle name="Normal 4 2 4 7" xfId="51788" xr:uid="{DE036AD6-C340-4A71-B4A6-5ADA62829B5B}"/>
    <cellStyle name="Normal 4 2 4 8" xfId="52044" xr:uid="{26FC3230-FC88-43CF-A017-1B7B8FB69126}"/>
    <cellStyle name="Normal 4 2 4 9" xfId="52297" xr:uid="{920C7C73-F166-4C79-9719-DB755EBE7155}"/>
    <cellStyle name="Normal 4 2 40" xfId="35162" xr:uid="{3215F0DF-608E-4AAD-8C72-92E8AC5FDD9B}"/>
    <cellStyle name="Normal 4 2 41" xfId="35163" xr:uid="{BA3D45BC-3745-4D88-A2BC-EA13501ECBAD}"/>
    <cellStyle name="Normal 4 2 42" xfId="35164" xr:uid="{E9A25A93-0F82-4963-9325-D35A9B06BB77}"/>
    <cellStyle name="Normal 4 2 43" xfId="35165" xr:uid="{F7AF7A20-5448-48A1-95CC-9D6ABDC744FC}"/>
    <cellStyle name="Normal 4 2 44" xfId="35166" xr:uid="{247F3C67-AB2C-4207-BFF1-84366AE362B4}"/>
    <cellStyle name="Normal 4 2 45" xfId="35167" xr:uid="{A49205C4-B5CB-4E13-B3F9-5FA1BBF1C15E}"/>
    <cellStyle name="Normal 4 2 46" xfId="35168" xr:uid="{E5B41AF4-8DEE-418F-9F16-83B841716A2A}"/>
    <cellStyle name="Normal 4 2 47" xfId="35169" xr:uid="{A70298E1-AAB8-4AE1-8023-CA9BFBF0AA08}"/>
    <cellStyle name="Normal 4 2 48" xfId="35170" xr:uid="{DCAADDFA-1B52-4BC3-92AD-2EFA20D4C756}"/>
    <cellStyle name="Normal 4 2 49" xfId="35171" xr:uid="{ED805BC5-EB09-4068-8114-2D249C281329}"/>
    <cellStyle name="Normal 4 2 5" xfId="35172" xr:uid="{9412B771-C596-41EE-A0B6-71C0770CD62C}"/>
    <cellStyle name="Normal 4 2 5 2" xfId="49920" xr:uid="{B408687F-11A9-4102-B95C-047F9D6CD0ED}"/>
    <cellStyle name="Normal 4 2 50" xfId="35173" xr:uid="{2F1EB777-3B75-4643-9FA4-45CAEC8A84CF}"/>
    <cellStyle name="Normal 4 2 51" xfId="35174" xr:uid="{D64D0053-536B-499A-A436-BB2BBFF1DDD3}"/>
    <cellStyle name="Normal 4 2 52" xfId="35175" xr:uid="{6F2839F9-CDB8-4B10-A46B-3196E920CFB5}"/>
    <cellStyle name="Normal 4 2 53" xfId="35176" xr:uid="{CB8F4A07-AB6F-44E6-8778-00AA2D3F5F6D}"/>
    <cellStyle name="Normal 4 2 54" xfId="35177" xr:uid="{9BF58AB1-EBFE-46C9-B703-B8909C3F7C0F}"/>
    <cellStyle name="Normal 4 2 55" xfId="35178" xr:uid="{6A3591C6-AA3E-4E0B-8B86-60A49E6EF271}"/>
    <cellStyle name="Normal 4 2 56" xfId="35179" xr:uid="{ADADED18-B68D-412D-881F-097BCCC2E091}"/>
    <cellStyle name="Normal 4 2 57" xfId="35180" xr:uid="{8A0A2516-2F0D-41C5-9671-285F25E60F98}"/>
    <cellStyle name="Normal 4 2 58" xfId="35181" xr:uid="{749E9559-A2C5-4BCC-A849-983733FFF1EE}"/>
    <cellStyle name="Normal 4 2 59" xfId="35182" xr:uid="{83874A09-7B35-40F1-AFB0-1F3BDE7F6B18}"/>
    <cellStyle name="Normal 4 2 6" xfId="35183" xr:uid="{6018EB3F-12A8-4BA4-A106-7798C13B52AE}"/>
    <cellStyle name="Normal 4 2 60" xfId="35184" xr:uid="{C63947C8-5859-4DF2-AC26-E7741962E05B}"/>
    <cellStyle name="Normal 4 2 61" xfId="35185" xr:uid="{A2C96C37-CACB-4D43-98FD-895C41C8B571}"/>
    <cellStyle name="Normal 4 2 62" xfId="35186" xr:uid="{7AEECF86-437D-4AB1-ADB5-794D7D608600}"/>
    <cellStyle name="Normal 4 2 63" xfId="35187" xr:uid="{1692DB36-8F9B-4459-A148-477D60667232}"/>
    <cellStyle name="Normal 4 2 64" xfId="35188" xr:uid="{D385E12F-FCF0-454C-B6BE-EC5AC6A50FC6}"/>
    <cellStyle name="Normal 4 2 65" xfId="35189" xr:uid="{A8ED5388-2397-49D2-A694-78EDB62ACF30}"/>
    <cellStyle name="Normal 4 2 66" xfId="35190" xr:uid="{DBE05F45-7E76-450B-BC4B-069ABD30B3E7}"/>
    <cellStyle name="Normal 4 2 67" xfId="35191" xr:uid="{29708834-FA3F-47AE-9BAC-BD3CBAF3F352}"/>
    <cellStyle name="Normal 4 2 68" xfId="35192" xr:uid="{199E344D-5B40-4D3F-BEB3-6CB8097E1DC7}"/>
    <cellStyle name="Normal 4 2 69" xfId="35193" xr:uid="{EC603245-3623-4784-AD3B-437826D91994}"/>
    <cellStyle name="Normal 4 2 7" xfId="35194" xr:uid="{1387BAE1-E8A1-4247-BA74-28CDB9A60C4C}"/>
    <cellStyle name="Normal 4 2 7 10" xfId="52801" xr:uid="{EFBA0478-7AA3-4D16-A58D-9E20CAEE882A}"/>
    <cellStyle name="Normal 4 2 7 11" xfId="53293" xr:uid="{7EBFD702-F95D-49C0-828D-CDD46B7ADBAE}"/>
    <cellStyle name="Normal 4 2 7 2" xfId="49921" xr:uid="{B009FC09-FE3A-414B-A5F1-88455CDEA5D8}"/>
    <cellStyle name="Normal 4 2 7 2 2" xfId="53046" xr:uid="{45C7F774-D89A-4437-A29B-81B688493B9C}"/>
    <cellStyle name="Normal 4 2 7 2 3" xfId="53535" xr:uid="{43664111-A8C2-401A-A1F7-770F894D8AA9}"/>
    <cellStyle name="Normal 4 2 7 3" xfId="50901" xr:uid="{7DF4F0D2-9584-443C-BB83-4FDA1538A4C2}"/>
    <cellStyle name="Normal 4 2 7 4" xfId="51176" xr:uid="{5EC0C129-C041-4EFE-A776-C1B0D8308734}"/>
    <cellStyle name="Normal 4 2 7 5" xfId="51510" xr:uid="{343E7228-9DE1-449D-9012-167755A1C3A8}"/>
    <cellStyle name="Normal 4 2 7 6" xfId="51789" xr:uid="{ECC7F319-7EF4-49B4-A8DC-854447A4C005}"/>
    <cellStyle name="Normal 4 2 7 7" xfId="52045" xr:uid="{69FA6D99-B7DF-4D2E-BADB-602C06B04FDD}"/>
    <cellStyle name="Normal 4 2 7 8" xfId="52298" xr:uid="{E97AC103-8C1F-4D0E-8C42-E5F2110463CF}"/>
    <cellStyle name="Normal 4 2 7 9" xfId="52553" xr:uid="{08E159D9-054A-40F9-830B-C1A03712D52B}"/>
    <cellStyle name="Normal 4 2 70" xfId="35195" xr:uid="{CBA5F7EB-A14B-4623-A0B3-72BBD7A329CF}"/>
    <cellStyle name="Normal 4 2 71" xfId="35196" xr:uid="{51FB1B73-6A87-46A0-9568-ED9F8585B317}"/>
    <cellStyle name="Normal 4 2 72" xfId="35197" xr:uid="{76AE0104-598D-43C3-A1F9-6F253853F891}"/>
    <cellStyle name="Normal 4 2 73" xfId="35198" xr:uid="{4E0F35B0-D4A6-4643-B25B-5BDE703FF55A}"/>
    <cellStyle name="Normal 4 2 74" xfId="35199" xr:uid="{BE4EF9B7-2564-4EA1-B97A-006286F79A4E}"/>
    <cellStyle name="Normal 4 2 75" xfId="35200" xr:uid="{8709A894-3952-4BC9-8B55-4DA778C72500}"/>
    <cellStyle name="Normal 4 2 76" xfId="35201" xr:uid="{0AFBD39D-C3E9-49EF-8E25-576FAEBC52A2}"/>
    <cellStyle name="Normal 4 2 77" xfId="35202" xr:uid="{D2B57A5E-85F2-4446-9A88-CF273BC01592}"/>
    <cellStyle name="Normal 4 2 78" xfId="35203" xr:uid="{6112962F-58C1-4B32-AFAB-0807D8D5B18B}"/>
    <cellStyle name="Normal 4 2 79" xfId="35204" xr:uid="{6B02753B-C83D-4AD4-A7E8-6A40B58A0682}"/>
    <cellStyle name="Normal 4 2 8" xfId="35205" xr:uid="{F95414CA-C7E0-49E8-A863-C28FFC6FBA5B}"/>
    <cellStyle name="Normal 4 2 8 10" xfId="52802" xr:uid="{17863F8E-1382-4E7B-A3D5-73083CF4D22A}"/>
    <cellStyle name="Normal 4 2 8 11" xfId="53294" xr:uid="{F4E1E313-6989-46D7-8244-F3C76CA2610C}"/>
    <cellStyle name="Normal 4 2 8 2" xfId="49922" xr:uid="{5723CC7A-12F1-4FB3-B9B6-911EF0310004}"/>
    <cellStyle name="Normal 4 2 8 2 2" xfId="53047" xr:uid="{505165AA-C3CE-494E-AF96-C6F7663CCC82}"/>
    <cellStyle name="Normal 4 2 8 2 3" xfId="53536" xr:uid="{A7CDE142-03E8-4294-AFD7-CA16AC198BFD}"/>
    <cellStyle name="Normal 4 2 8 3" xfId="50902" xr:uid="{E5219F11-6E01-4381-833B-D2FE520AB77A}"/>
    <cellStyle name="Normal 4 2 8 4" xfId="51177" xr:uid="{D7C07020-B732-48C9-8F4F-373424D6EF65}"/>
    <cellStyle name="Normal 4 2 8 5" xfId="51511" xr:uid="{75FD8235-6975-4848-BB83-63C858F67794}"/>
    <cellStyle name="Normal 4 2 8 6" xfId="51790" xr:uid="{10FD0C8A-5420-457E-977B-24EA4147ED29}"/>
    <cellStyle name="Normal 4 2 8 7" xfId="52046" xr:uid="{FB47D831-6AF3-4796-B03E-B9F1A8C0D951}"/>
    <cellStyle name="Normal 4 2 8 8" xfId="52299" xr:uid="{3554DC1D-77E0-49D6-927F-2A2773195A5F}"/>
    <cellStyle name="Normal 4 2 8 9" xfId="52554" xr:uid="{5CD871A0-275D-4827-8D44-94165BACADF7}"/>
    <cellStyle name="Normal 4 2 80" xfId="35206" xr:uid="{18907D2C-021B-43B8-B3CB-C7BA93CAB429}"/>
    <cellStyle name="Normal 4 2 81" xfId="35207" xr:uid="{35A27475-F725-44B6-AE46-A036D6CBD80B}"/>
    <cellStyle name="Normal 4 2 82" xfId="35208" xr:uid="{AB248EEC-B750-4577-8003-80FD760A73EF}"/>
    <cellStyle name="Normal 4 2 83" xfId="35209" xr:uid="{114C2F72-7ED3-4C34-B764-1F970745588E}"/>
    <cellStyle name="Normal 4 2 84" xfId="35210" xr:uid="{9442428A-EE9E-4378-9B10-9DB1278A0DFC}"/>
    <cellStyle name="Normal 4 2 85" xfId="35211" xr:uid="{8CC498FE-E2A7-4916-97CE-D7FE7419F473}"/>
    <cellStyle name="Normal 4 2 86" xfId="35212" xr:uid="{1C39C59A-ABA6-4540-830A-28BDDD8C7E15}"/>
    <cellStyle name="Normal 4 2 87" xfId="35213" xr:uid="{2078C7C1-DA18-49F2-8C12-C2856B75A0FA}"/>
    <cellStyle name="Normal 4 2 88" xfId="35214" xr:uid="{DDBD8938-5469-4E71-8BEC-269B9BF692D1}"/>
    <cellStyle name="Normal 4 2 89" xfId="35215" xr:uid="{13E331E2-7B2D-4D93-9144-1BE5E4925F15}"/>
    <cellStyle name="Normal 4 2 9" xfId="35216" xr:uid="{204A34CC-39F9-4476-BD97-BBFBF2FDE90F}"/>
    <cellStyle name="Normal 4 2 9 2" xfId="49923" xr:uid="{4DC71B9E-5A5D-49FD-8086-F8D9FFC56668}"/>
    <cellStyle name="Normal 4 2 90" xfId="35217" xr:uid="{B42992C2-6A8C-42D6-A6DE-C7821199B05B}"/>
    <cellStyle name="Normal 4 2 91" xfId="35218" xr:uid="{DDDD996C-804F-4EC4-8FF4-C9E7477DB893}"/>
    <cellStyle name="Normal 4 2 92" xfId="35219" xr:uid="{B2BDD555-FF25-4903-A429-60FB902FC036}"/>
    <cellStyle name="Normal 4 2 93" xfId="35220" xr:uid="{49195F81-5C7D-4888-A4E2-3DFECB5C3D7D}"/>
    <cellStyle name="Normal 4 2 94" xfId="35221" xr:uid="{F9FC90DA-1667-4F2F-8F50-3370D124AC81}"/>
    <cellStyle name="Normal 4 2 95" xfId="35222" xr:uid="{CCB4EA24-E09E-43BB-8056-6E5FBB937536}"/>
    <cellStyle name="Normal 4 2 96" xfId="35223" xr:uid="{D7F3ED28-1033-4AB5-A7A4-2FBB7862E981}"/>
    <cellStyle name="Normal 4 2 97" xfId="35224" xr:uid="{B47AE785-2A11-4285-BD91-024B3936D302}"/>
    <cellStyle name="Normal 4 2 98" xfId="35225" xr:uid="{6124D987-F5C9-4CBB-8EEB-5FA2A3A0C63E}"/>
    <cellStyle name="Normal 4 2 99" xfId="35226" xr:uid="{3D08CFEB-9260-4458-937B-B877D30030C3}"/>
    <cellStyle name="Normal 4 2_05DS" xfId="35227" xr:uid="{D6B1883B-BFAD-438A-8FC1-8346FB7B8005}"/>
    <cellStyle name="Normal 4 20" xfId="35228" xr:uid="{63B09E00-2F62-41C8-94D1-C07ED63BBCE5}"/>
    <cellStyle name="Normal 4 20 2" xfId="35229" xr:uid="{D8C4ECB9-AD5F-4029-890D-38A1BF486094}"/>
    <cellStyle name="Normal 4 20 3" xfId="35230" xr:uid="{2A08A6A5-294E-4959-A19C-30D17A6D9526}"/>
    <cellStyle name="Normal 4 20 4" xfId="35231" xr:uid="{C6D96A61-A0EE-4913-A8EE-CEBBF25499F4}"/>
    <cellStyle name="Normal 4 200" xfId="35232" xr:uid="{42D94FDC-7D05-43B8-9F0A-E67BE2D53671}"/>
    <cellStyle name="Normal 4 200 2" xfId="35233" xr:uid="{7402416D-8090-4E2D-85DD-DFAEEB7343A0}"/>
    <cellStyle name="Normal 4 200 3" xfId="35234" xr:uid="{EA9943B7-398A-4D59-B7D7-ACC4A08929E8}"/>
    <cellStyle name="Normal 4 201" xfId="35235" xr:uid="{F6CA3C36-A27F-4474-A22C-BA48AAD8BF1C}"/>
    <cellStyle name="Normal 4 201 2" xfId="35236" xr:uid="{F51F510A-7E0E-4569-A9AC-D143C11E0C86}"/>
    <cellStyle name="Normal 4 201 3" xfId="35237" xr:uid="{1D06C5B3-FDE2-4B25-896F-7C9BF4E76BB4}"/>
    <cellStyle name="Normal 4 202" xfId="35238" xr:uid="{F640678D-AFE0-4990-BC65-8B72707A0A0F}"/>
    <cellStyle name="Normal 4 202 2" xfId="35239" xr:uid="{EFF967A1-4DF8-4AF2-BE8B-FD93E0B31BB7}"/>
    <cellStyle name="Normal 4 202 3" xfId="35240" xr:uid="{C9A527D7-A0B1-4E06-96FC-FE2E02AE96A1}"/>
    <cellStyle name="Normal 4 203" xfId="35241" xr:uid="{5FF507FE-5F7B-4602-9CEF-D12306DAB456}"/>
    <cellStyle name="Normal 4 203 2" xfId="35242" xr:uid="{3EA21B61-6B0B-4A4A-AFA6-0EF71CEC2D8A}"/>
    <cellStyle name="Normal 4 203 3" xfId="35243" xr:uid="{CF046C89-B40D-44C2-900D-367FC1D536E4}"/>
    <cellStyle name="Normal 4 204" xfId="35244" xr:uid="{04A0750C-DCC0-46B7-BD14-3C000634900C}"/>
    <cellStyle name="Normal 4 204 2" xfId="35245" xr:uid="{298B4BA7-B381-4185-A0C4-C2AE8DA8007C}"/>
    <cellStyle name="Normal 4 204 3" xfId="35246" xr:uid="{94DC666C-B174-4AFA-8D44-137325DB89FD}"/>
    <cellStyle name="Normal 4 205" xfId="35247" xr:uid="{343CE0CB-B161-4F75-81F6-63BBEFD814E4}"/>
    <cellStyle name="Normal 4 205 2" xfId="35248" xr:uid="{B26F563B-787A-44A8-82FA-EF0CD054238B}"/>
    <cellStyle name="Normal 4 205 3" xfId="35249" xr:uid="{E0BE44CF-FA74-4065-AD99-3A290DC636E8}"/>
    <cellStyle name="Normal 4 206" xfId="35250" xr:uid="{F71B38DF-F21E-4DB0-8397-3FF3EDAA45E1}"/>
    <cellStyle name="Normal 4 206 2" xfId="35251" xr:uid="{0CCCD423-FCA2-4FAF-AFBD-B558D8BE6152}"/>
    <cellStyle name="Normal 4 206 3" xfId="35252" xr:uid="{62E58BFC-275F-449E-BC46-2DF0291E495E}"/>
    <cellStyle name="Normal 4 207" xfId="35253" xr:uid="{96147BAA-9E9D-42A2-8132-C4AE52E54D0A}"/>
    <cellStyle name="Normal 4 207 2" xfId="35254" xr:uid="{BDC6AD19-F585-4D46-B2AA-C355B66E39E0}"/>
    <cellStyle name="Normal 4 207 3" xfId="35255" xr:uid="{C8A18999-A957-4C4D-86D8-93D35EC956B7}"/>
    <cellStyle name="Normal 4 208" xfId="35256" xr:uid="{5C6C8248-F1F7-451B-A36D-9BDF98B130B3}"/>
    <cellStyle name="Normal 4 208 2" xfId="35257" xr:uid="{395C8170-B654-45C1-95B1-67475E63B171}"/>
    <cellStyle name="Normal 4 208 3" xfId="35258" xr:uid="{4298217C-D136-4D00-81C6-641F15C2E6FE}"/>
    <cellStyle name="Normal 4 209" xfId="35259" xr:uid="{4BEBD284-2884-4C80-B9B8-C2A5801D077E}"/>
    <cellStyle name="Normal 4 209 2" xfId="35260" xr:uid="{76BC6487-74E2-4104-AEA7-EAFA0D14594C}"/>
    <cellStyle name="Normal 4 209 3" xfId="35261" xr:uid="{59F4B482-871A-49CB-AB27-7A0497CA2574}"/>
    <cellStyle name="Normal 4 21" xfId="35262" xr:uid="{E5AE983D-3CA2-4340-BB7A-7A029D8B61DB}"/>
    <cellStyle name="Normal 4 21 2" xfId="35263" xr:uid="{A7F6F8F5-1E22-493F-BD76-D3AA84355E60}"/>
    <cellStyle name="Normal 4 21 3" xfId="35264" xr:uid="{C564BD93-9EAC-4F44-8728-EE72F048B0EF}"/>
    <cellStyle name="Normal 4 21 4" xfId="35265" xr:uid="{E050EFF8-4196-4612-8E0B-0E0C5EA1FE4B}"/>
    <cellStyle name="Normal 4 210" xfId="35266" xr:uid="{E74B2683-A4FC-4C59-90BB-613E028DCAE8}"/>
    <cellStyle name="Normal 4 210 2" xfId="35267" xr:uid="{260A86D3-9F1E-4A07-8037-BD886C8B5013}"/>
    <cellStyle name="Normal 4 210 3" xfId="35268" xr:uid="{4151F03B-1E1D-4DF5-A966-0970395EA89E}"/>
    <cellStyle name="Normal 4 211" xfId="35269" xr:uid="{8B305C16-0749-4C97-B496-EA92E59D629B}"/>
    <cellStyle name="Normal 4 211 2" xfId="35270" xr:uid="{F2C7C85E-07AD-4605-A531-E42456F82E9F}"/>
    <cellStyle name="Normal 4 211 3" xfId="35271" xr:uid="{CB91BA09-0C48-4AF9-AF00-0881A5091842}"/>
    <cellStyle name="Normal 4 212" xfId="35272" xr:uid="{3BB5CBA7-3009-4781-9277-0F1B6B407F45}"/>
    <cellStyle name="Normal 4 212 2" xfId="35273" xr:uid="{E31F23D2-A91E-4D0D-A6D1-21186562AFA2}"/>
    <cellStyle name="Normal 4 212 3" xfId="35274" xr:uid="{3C4C425E-27F5-42F9-B64D-01394E720BF3}"/>
    <cellStyle name="Normal 4 213" xfId="35275" xr:uid="{9E00F2A6-14DD-40B8-9ED5-844A4A5FDD14}"/>
    <cellStyle name="Normal 4 213 2" xfId="35276" xr:uid="{7DFBCB35-3240-4DC7-BF6E-D45A9B003919}"/>
    <cellStyle name="Normal 4 213 3" xfId="35277" xr:uid="{382AE94E-D30E-4273-9D52-59B9D1E56543}"/>
    <cellStyle name="Normal 4 214" xfId="35278" xr:uid="{C9A1DFEA-EF77-4F42-8635-54380FFAFD53}"/>
    <cellStyle name="Normal 4 215" xfId="35279" xr:uid="{F9752CE5-1F0C-4A68-B8DF-C84670EB6B05}"/>
    <cellStyle name="Normal 4 216" xfId="49812" xr:uid="{3C7492DF-3A65-4DFE-A8A7-05F7C12679A8}"/>
    <cellStyle name="Normal 4 217" xfId="50798" xr:uid="{BCF495D9-3A0D-43C0-9C48-BB7B5BC3B667}"/>
    <cellStyle name="Normal 4 218" xfId="51073" xr:uid="{D0B83FEE-BB00-4F95-86B1-33E197E2C636}"/>
    <cellStyle name="Normal 4 219" xfId="51407" xr:uid="{9F05C6BB-F60E-4A2A-B5EA-E1297B794A98}"/>
    <cellStyle name="Normal 4 22" xfId="35280" xr:uid="{EB18B571-06CA-4552-97DE-883E43143406}"/>
    <cellStyle name="Normal 4 22 2" xfId="35281" xr:uid="{8D1E1284-0086-4FE5-9795-9DE228E8ECD2}"/>
    <cellStyle name="Normal 4 22 3" xfId="35282" xr:uid="{9FFF926D-42CA-423A-9188-9D8E682C1A77}"/>
    <cellStyle name="Normal 4 22 4" xfId="35283" xr:uid="{D2889DEB-677F-41EE-AB8D-60F7910BD491}"/>
    <cellStyle name="Normal 4 220" xfId="51686" xr:uid="{AD7E44FE-3089-4530-A10F-7A260786D8D6}"/>
    <cellStyle name="Normal 4 221" xfId="51942" xr:uid="{E08F42EB-6B83-4C64-A1DF-AD80D189E2AD}"/>
    <cellStyle name="Normal 4 222" xfId="52195" xr:uid="{E914E66A-C6C6-431F-8DF2-F18E5D3C9468}"/>
    <cellStyle name="Normal 4 223" xfId="52450" xr:uid="{D9C9C876-E320-4A2D-B403-0DA0FF38EF5E}"/>
    <cellStyle name="Normal 4 224" xfId="52698" xr:uid="{FC076A99-5100-48C2-BF4D-524BDE26E55D}"/>
    <cellStyle name="Normal 4 225" xfId="53190" xr:uid="{04AAF2CF-0F2A-4F1F-B351-8FD6907F4D9A}"/>
    <cellStyle name="Normal 4 226" xfId="34670" xr:uid="{7E188399-DFA9-4068-ABA6-D86DD8ABD089}"/>
    <cellStyle name="Normal 4 23" xfId="35284" xr:uid="{6C0942DA-1A0F-4F96-8E4F-36460F47B8AC}"/>
    <cellStyle name="Normal 4 23 2" xfId="35285" xr:uid="{06359D61-1EE1-4CA4-9F26-AC22DBD50081}"/>
    <cellStyle name="Normal 4 23 3" xfId="35286" xr:uid="{95E1872D-4EF1-499D-8FC1-FCB460894E4D}"/>
    <cellStyle name="Normal 4 23 4" xfId="35287" xr:uid="{2CAB10C7-C980-457D-8FEB-F1EDDBA29A35}"/>
    <cellStyle name="Normal 4 24" xfId="35288" xr:uid="{54129DC3-BE0C-4A17-A05E-8A04A3F770C7}"/>
    <cellStyle name="Normal 4 24 2" xfId="35289" xr:uid="{47690267-2E09-4A9E-B9D1-AEDB0B5A158C}"/>
    <cellStyle name="Normal 4 24 3" xfId="35290" xr:uid="{C7F14BC5-7B9F-44C4-9A32-E64223FA938C}"/>
    <cellStyle name="Normal 4 24 4" xfId="35291" xr:uid="{10902915-AEDF-41B7-A594-4A6F20083352}"/>
    <cellStyle name="Normal 4 25" xfId="35292" xr:uid="{05CD9CD0-FCCB-4B76-A27A-9276C7F125AD}"/>
    <cellStyle name="Normal 4 25 2" xfId="35293" xr:uid="{DAA6416F-FE0A-4BB1-AADF-65A0EF9E1F00}"/>
    <cellStyle name="Normal 4 25 3" xfId="35294" xr:uid="{971E9009-6574-432A-B8BF-06FF05FC4178}"/>
    <cellStyle name="Normal 4 25 4" xfId="35295" xr:uid="{D666E56C-6F8C-4D22-9247-A9F8214F065E}"/>
    <cellStyle name="Normal 4 26" xfId="35296" xr:uid="{075A7E2A-8463-4A49-9940-E8CA378ECE04}"/>
    <cellStyle name="Normal 4 26 2" xfId="35297" xr:uid="{6A5FEDA2-5514-4683-91C8-D2FACCF3F2C7}"/>
    <cellStyle name="Normal 4 26 3" xfId="35298" xr:uid="{760B4948-1014-4C16-9FF2-29252CCD29AA}"/>
    <cellStyle name="Normal 4 26 4" xfId="35299" xr:uid="{76350A60-0F94-45E9-BA1F-905596459824}"/>
    <cellStyle name="Normal 4 27" xfId="35300" xr:uid="{AF8E9DD2-C400-460C-A0EB-063DDE4E8F07}"/>
    <cellStyle name="Normal 4 27 2" xfId="35301" xr:uid="{C2EBF005-DFEC-4DFD-9C96-5D4FF829A7FC}"/>
    <cellStyle name="Normal 4 27 3" xfId="35302" xr:uid="{E022DCF6-C7F0-4193-A744-8B307B30C8C5}"/>
    <cellStyle name="Normal 4 27 4" xfId="35303" xr:uid="{EC46DB64-0817-4CB4-A1B4-41C14A9F94F5}"/>
    <cellStyle name="Normal 4 28" xfId="35304" xr:uid="{E25FD6B3-AFAC-465E-9C1E-AB5097A6123B}"/>
    <cellStyle name="Normal 4 28 2" xfId="35305" xr:uid="{1E25676D-02F0-41A7-B9F5-D0AFE705613C}"/>
    <cellStyle name="Normal 4 28 3" xfId="35306" xr:uid="{AA7C0FD2-51C8-4432-8596-DBFB8379AF37}"/>
    <cellStyle name="Normal 4 28 4" xfId="35307" xr:uid="{16ECC808-3CCD-4E8B-AF0E-22401FC32D1E}"/>
    <cellStyle name="Normal 4 29" xfId="35308" xr:uid="{C54ACFC7-C7A6-4267-A0FC-6D8375BEFDF4}"/>
    <cellStyle name="Normal 4 29 2" xfId="35309" xr:uid="{9133523A-FB45-4311-8A8E-2CCE69E29CF5}"/>
    <cellStyle name="Normal 4 29 3" xfId="35310" xr:uid="{CC8A2D26-5D70-40BB-A281-E9A20651E90A}"/>
    <cellStyle name="Normal 4 29 4" xfId="35311" xr:uid="{157BFC51-B753-43B3-B2CE-9BF265754382}"/>
    <cellStyle name="Normal 4 3" xfId="1510" xr:uid="{C86B2FFE-0868-4734-BF00-AAAEFC86DE3B}"/>
    <cellStyle name="Normal 4 3 10" xfId="49924" xr:uid="{0D6E9A0E-8303-4FCD-BE26-C438CD8AA49C}"/>
    <cellStyle name="Normal 4 3 11" xfId="35312" xr:uid="{E95412D9-1CFA-463D-B3A3-BF027DA32953}"/>
    <cellStyle name="Normal 4 3 2" xfId="35313" xr:uid="{A08C741D-0EC0-45DB-AFBA-0482AAEBF51D}"/>
    <cellStyle name="Normal 4 3 2 2" xfId="35314" xr:uid="{8C214666-32D1-4A37-9129-469F59C63187}"/>
    <cellStyle name="Normal 4 3 2 2 2" xfId="35315" xr:uid="{520CC851-15D2-4B15-B00E-69720FC7ABE5}"/>
    <cellStyle name="Normal 4 3 2 2 2 2" xfId="35316" xr:uid="{511DB8F0-EADD-4321-AF99-81D67D969E98}"/>
    <cellStyle name="Normal 4 3 2 2 2 2 2" xfId="35317" xr:uid="{B349E2DB-B780-47CA-851E-52ED9E42BA5F}"/>
    <cellStyle name="Normal 4 3 2 2 2 3" xfId="35318" xr:uid="{AED35166-BCBF-4554-B374-045D42CFB74D}"/>
    <cellStyle name="Normal 4 3 2 2 3" xfId="35319" xr:uid="{0C777B5C-D3E8-4DFA-A3B9-BE81C149D523}"/>
    <cellStyle name="Normal 4 3 2 2 3 2" xfId="35320" xr:uid="{119B3AE1-A083-41F2-93F4-01187112E7B7}"/>
    <cellStyle name="Normal 4 3 2 2 3 2 2" xfId="35321" xr:uid="{972A9ED5-5073-4FBE-949F-FB5BC46E405A}"/>
    <cellStyle name="Normal 4 3 2 2 3 3" xfId="35322" xr:uid="{D587482B-1FE5-4CE8-90C3-5853C647950D}"/>
    <cellStyle name="Normal 4 3 2 2 4" xfId="35323" xr:uid="{5FFC4E49-FC71-4F54-983E-10AFB9C3BD8E}"/>
    <cellStyle name="Normal 4 3 2 2 4 2" xfId="35324" xr:uid="{0DB07190-DDF6-4C0B-ACA8-E0BA2FABA184}"/>
    <cellStyle name="Normal 4 3 2 2 5" xfId="35325" xr:uid="{ACF0ED19-0814-4A92-B36B-E1A8CE0C1E20}"/>
    <cellStyle name="Normal 4 3 2 3" xfId="35326" xr:uid="{868D4048-8D9D-4CFD-AE93-D4BF8E160A40}"/>
    <cellStyle name="Normal 4 3 2 3 2" xfId="35327" xr:uid="{F1258190-4DE2-491A-AB47-FAAC901A7F21}"/>
    <cellStyle name="Normal 4 3 2 3 2 2" xfId="35328" xr:uid="{2F5EAA70-EEEC-463E-A7DA-46D46DFCCEC7}"/>
    <cellStyle name="Normal 4 3 2 3 2 2 2" xfId="35329" xr:uid="{7A8FA5C4-BF61-4A44-843B-6880DCC61C62}"/>
    <cellStyle name="Normal 4 3 2 3 2 3" xfId="35330" xr:uid="{F8F5A017-A7B2-4A42-9CF7-279C97F8F9C2}"/>
    <cellStyle name="Normal 4 3 2 3 3" xfId="35331" xr:uid="{F2A3F684-8E78-4C2C-962D-51B64547080F}"/>
    <cellStyle name="Normal 4 3 2 3 3 2" xfId="35332" xr:uid="{9DEF867B-B8CA-4F43-B25D-9D114C6A47FE}"/>
    <cellStyle name="Normal 4 3 2 3 3 2 2" xfId="35333" xr:uid="{F1F32E1B-BB76-48A5-9CE9-3E6C468395BE}"/>
    <cellStyle name="Normal 4 3 2 3 3 3" xfId="35334" xr:uid="{2437E0D4-0F59-4D85-8603-19BA4A425E23}"/>
    <cellStyle name="Normal 4 3 2 3 4" xfId="35335" xr:uid="{4519A4A3-07EC-417E-AA2D-A286548E05AF}"/>
    <cellStyle name="Normal 4 3 2 3 4 2" xfId="35336" xr:uid="{EC342F8C-E430-4F9C-AA02-5C27A004DA57}"/>
    <cellStyle name="Normal 4 3 2 3 5" xfId="35337" xr:uid="{FDA057FD-444B-4993-8251-3F39AF862AC4}"/>
    <cellStyle name="Normal 4 3 2 4" xfId="35338" xr:uid="{D00D872F-B7EC-427C-9593-A40EE5E325EC}"/>
    <cellStyle name="Normal 4 3 2 4 2" xfId="35339" xr:uid="{9A2CCA1A-217D-4A46-8D81-F65DA40D72B3}"/>
    <cellStyle name="Normal 4 3 2 4 2 2" xfId="35340" xr:uid="{3086C107-BB2A-4DFC-97D3-0598A26FF800}"/>
    <cellStyle name="Normal 4 3 2 4 2 2 2" xfId="35341" xr:uid="{790C1E41-F194-4321-927F-084AEED41FBA}"/>
    <cellStyle name="Normal 4 3 2 4 2 3" xfId="35342" xr:uid="{ED922724-357D-4C6D-959E-8FAA9F1AC21A}"/>
    <cellStyle name="Normal 4 3 2 4 3" xfId="35343" xr:uid="{261A1F3F-19CE-4977-B5BF-F3192053B826}"/>
    <cellStyle name="Normal 4 3 2 4 3 2" xfId="35344" xr:uid="{FD27380C-13FD-4DEC-95E3-8B26CFDDE38B}"/>
    <cellStyle name="Normal 4 3 2 4 3 2 2" xfId="35345" xr:uid="{41AA4993-61BD-4667-8DBE-15C6FB9EA433}"/>
    <cellStyle name="Normal 4 3 2 4 3 3" xfId="35346" xr:uid="{56E82D93-92C9-4758-BE9D-A95AB4CD09E5}"/>
    <cellStyle name="Normal 4 3 2 4 4" xfId="35347" xr:uid="{C903FD77-6AC4-473B-8FA0-FDE4ACC8CC69}"/>
    <cellStyle name="Normal 4 3 2 4 4 2" xfId="35348" xr:uid="{2626F1CD-4E5A-43FB-A401-6250C3881658}"/>
    <cellStyle name="Normal 4 3 2 4 5" xfId="35349" xr:uid="{483D344A-D94A-40B6-8A97-96D1F7638F1C}"/>
    <cellStyle name="Normal 4 3 2 5" xfId="35350" xr:uid="{A92AB906-7F70-48A5-9DAD-6F082521ECCD}"/>
    <cellStyle name="Normal 4 3 2 5 2" xfId="35351" xr:uid="{2F45B2E0-C219-46DD-9EDB-526F6DC266AE}"/>
    <cellStyle name="Normal 4 3 2 5 2 2" xfId="35352" xr:uid="{C6D89DA3-D77F-439D-BA7C-7D4AB8135BEF}"/>
    <cellStyle name="Normal 4 3 2 5 3" xfId="35353" xr:uid="{434E5E5B-D5B3-4BB6-A4E0-B38796992DDD}"/>
    <cellStyle name="Normal 4 3 2 6" xfId="35354" xr:uid="{0AAB493D-F111-48E4-B20F-D625CDA2487C}"/>
    <cellStyle name="Normal 4 3 2 6 2" xfId="35355" xr:uid="{2463930C-94DE-4C37-8432-13371E78A7BD}"/>
    <cellStyle name="Normal 4 3 2 6 2 2" xfId="35356" xr:uid="{B61C5CF8-1D89-41B5-95B4-EC155A755714}"/>
    <cellStyle name="Normal 4 3 2 6 3" xfId="35357" xr:uid="{A3AFF940-880D-490D-A9DB-3D9BB9D17036}"/>
    <cellStyle name="Normal 4 3 2 7" xfId="35358" xr:uid="{D0B06BAB-00B4-412F-8488-3250686C42DC}"/>
    <cellStyle name="Normal 4 3 2 7 2" xfId="35359" xr:uid="{9D60966E-B69B-46D7-A907-CC9FCF184A5D}"/>
    <cellStyle name="Normal 4 3 2 8" xfId="35360" xr:uid="{CADF42A5-9142-47F1-8EE2-0938EE276299}"/>
    <cellStyle name="Normal 4 3 2 9" xfId="49925" xr:uid="{274F082E-E64A-4300-93BB-08E7504E30C5}"/>
    <cellStyle name="Normal 4 3 2_15NS" xfId="35361" xr:uid="{2F31D1E7-44D7-4257-BF0B-70B1A34C8FFA}"/>
    <cellStyle name="Normal 4 3 3" xfId="35362" xr:uid="{9F9F334A-96CB-4F03-B75B-652BFBDA6C96}"/>
    <cellStyle name="Normal 4 3 3 2" xfId="35363" xr:uid="{17BEE215-F6FA-4D62-BC3F-FFBCFCE3B89F}"/>
    <cellStyle name="Normal 4 3 3 2 2" xfId="35364" xr:uid="{05D66F08-5934-46D3-A820-7DB04ADEDC9A}"/>
    <cellStyle name="Normal 4 3 3 2 2 2" xfId="35365" xr:uid="{0D60B6C1-9DE9-4BA0-9854-57485C45A085}"/>
    <cellStyle name="Normal 4 3 3 2 3" xfId="35366" xr:uid="{C48D4604-C3DD-4CCE-AAE4-77046FEB0C84}"/>
    <cellStyle name="Normal 4 3 3 3" xfId="35367" xr:uid="{AB80082C-CD76-4379-81EC-74277355EE8B}"/>
    <cellStyle name="Normal 4 3 3 3 2" xfId="35368" xr:uid="{11C39DDD-5303-423D-A1E6-A8283157806B}"/>
    <cellStyle name="Normal 4 3 3 3 2 2" xfId="35369" xr:uid="{B09C0141-8B9D-4399-AEC1-44FFB340E5CE}"/>
    <cellStyle name="Normal 4 3 3 3 3" xfId="35370" xr:uid="{F18E3B57-024F-4EEA-8C27-C71F4247C0BD}"/>
    <cellStyle name="Normal 4 3 3 4" xfId="35371" xr:uid="{F63CF7C2-951E-4E44-A461-A1D6CEA07DB5}"/>
    <cellStyle name="Normal 4 3 3 4 2" xfId="35372" xr:uid="{025067D1-53DA-4ABE-827A-681039414690}"/>
    <cellStyle name="Normal 4 3 3 5" xfId="35373" xr:uid="{7A1E679F-4428-4A3E-8F0E-A0CA51E308C5}"/>
    <cellStyle name="Normal 4 3 3 6" xfId="49926" xr:uid="{ED890F41-B02C-4AF9-85ED-F25D4D8A0208}"/>
    <cellStyle name="Normal 4 3 4" xfId="35374" xr:uid="{9ED3C632-C3E5-4890-B532-4BD4341DD484}"/>
    <cellStyle name="Normal 4 3 4 2" xfId="35375" xr:uid="{3E7747FD-0149-4FD0-B780-8C49661E769A}"/>
    <cellStyle name="Normal 4 3 4 2 2" xfId="35376" xr:uid="{37482B43-793C-4BAB-BABF-970FE56CDB73}"/>
    <cellStyle name="Normal 4 3 4 2 2 2" xfId="35377" xr:uid="{4D1B701D-C54E-4ADF-AF7B-9A91BA48A8CE}"/>
    <cellStyle name="Normal 4 3 4 2 3" xfId="35378" xr:uid="{64127DFF-08E6-4FE9-BACE-4265607D5273}"/>
    <cellStyle name="Normal 4 3 4 3" xfId="35379" xr:uid="{FEC85B2D-4DC1-4278-9307-3A6BF60359D3}"/>
    <cellStyle name="Normal 4 3 4 3 2" xfId="35380" xr:uid="{A3EDB080-EE42-40B5-BF67-C599A3B60150}"/>
    <cellStyle name="Normal 4 3 4 3 2 2" xfId="35381" xr:uid="{29C1C85A-6337-44B8-A11A-23D0055CF1D7}"/>
    <cellStyle name="Normal 4 3 4 3 3" xfId="35382" xr:uid="{3F047318-95AF-4FF1-A3CC-8F1D949217BB}"/>
    <cellStyle name="Normal 4 3 4 4" xfId="35383" xr:uid="{7950C7B6-5142-4137-BEEE-4C309857E073}"/>
    <cellStyle name="Normal 4 3 4 4 2" xfId="35384" xr:uid="{F925DF19-CA2E-4CCB-9633-EB81929B6CCA}"/>
    <cellStyle name="Normal 4 3 4 5" xfId="35385" xr:uid="{607477EC-274E-46D2-B4EF-32AD8E7F8BE2}"/>
    <cellStyle name="Normal 4 3 4 6" xfId="56289" xr:uid="{A2904A59-6EC9-40CA-8E55-8F08FB452214}"/>
    <cellStyle name="Normal 4 3 5" xfId="35386" xr:uid="{6A6E0E34-D9CA-4722-9F1E-1B141E3FC22D}"/>
    <cellStyle name="Normal 4 3 5 2" xfId="35387" xr:uid="{5A940507-FBE4-4D74-814A-3064CB88EB87}"/>
    <cellStyle name="Normal 4 3 5 2 2" xfId="35388" xr:uid="{14BF5088-6AC3-4EA8-A4BB-026D7FC61892}"/>
    <cellStyle name="Normal 4 3 5 2 2 2" xfId="35389" xr:uid="{976F4203-CE88-4CD9-AFA9-CDCB7D896BFC}"/>
    <cellStyle name="Normal 4 3 5 2 3" xfId="35390" xr:uid="{EEB68936-C41B-467F-BB8D-E01C298E0038}"/>
    <cellStyle name="Normal 4 3 5 3" xfId="35391" xr:uid="{D7B98CE6-00FB-4B5D-996A-7A2C10E7E7E0}"/>
    <cellStyle name="Normal 4 3 5 3 2" xfId="35392" xr:uid="{E1070954-B2A3-40DA-80AF-D4F36879B3AD}"/>
    <cellStyle name="Normal 4 3 5 3 2 2" xfId="35393" xr:uid="{F4B6FD8C-D225-4D70-AA77-B93A2A2EB660}"/>
    <cellStyle name="Normal 4 3 5 3 3" xfId="35394" xr:uid="{B86A9C16-9954-4933-BF68-2B1D55F62B43}"/>
    <cellStyle name="Normal 4 3 5 4" xfId="35395" xr:uid="{FC8415FA-2058-454C-B935-990B525FA029}"/>
    <cellStyle name="Normal 4 3 5 4 2" xfId="35396" xr:uid="{BD6A5735-7800-4775-A55E-D9D2E8999CD3}"/>
    <cellStyle name="Normal 4 3 5 5" xfId="35397" xr:uid="{DB707CB7-7294-4925-82F5-A88F8F337600}"/>
    <cellStyle name="Normal 4 3 5 6" xfId="56524" xr:uid="{83DAC279-0D9F-4D36-81CE-ABEA691D9638}"/>
    <cellStyle name="Normal 4 3 6" xfId="35398" xr:uid="{594AD187-11B2-4DC9-AB91-F43416454B3A}"/>
    <cellStyle name="Normal 4 3 6 2" xfId="35399" xr:uid="{942A714C-0DE0-45EA-A120-C701C4DFC01E}"/>
    <cellStyle name="Normal 4 3 6 2 2" xfId="35400" xr:uid="{1F0AB76A-B052-42C1-98C5-E0A8ABD77F40}"/>
    <cellStyle name="Normal 4 3 6 3" xfId="35401" xr:uid="{08ADF3C5-CFF3-4282-80BE-7FB9A7B910AD}"/>
    <cellStyle name="Normal 4 3 7" xfId="35402" xr:uid="{E7773E86-5AF0-4297-9FE1-5E46BF27C77F}"/>
    <cellStyle name="Normal 4 3 7 2" xfId="35403" xr:uid="{5C6B166E-C6D6-40FC-9FFE-7ABF1E0A96D9}"/>
    <cellStyle name="Normal 4 3 7 2 2" xfId="35404" xr:uid="{6289E42A-0C20-4746-950D-F7A7685361C2}"/>
    <cellStyle name="Normal 4 3 7 3" xfId="35405" xr:uid="{EF48A305-BFD6-4565-9402-A106A41688BB}"/>
    <cellStyle name="Normal 4 3 8" xfId="35406" xr:uid="{46B0BE46-A222-4071-85C3-03FB3DE3BF60}"/>
    <cellStyle name="Normal 4 3 8 2" xfId="35407" xr:uid="{A1CC816D-52A2-4123-A1D2-DE0534D4F91D}"/>
    <cellStyle name="Normal 4 3 9" xfId="35408" xr:uid="{0454ED5D-3767-4A4D-A06D-F275BA18AD97}"/>
    <cellStyle name="Normal 4 3_05DS" xfId="35409" xr:uid="{B7EA2618-2FE3-4D50-8015-FF64368B0997}"/>
    <cellStyle name="Normal 4 30" xfId="35410" xr:uid="{EDC8D970-2C8A-406C-9F93-5B73410E0BA2}"/>
    <cellStyle name="Normal 4 30 2" xfId="35411" xr:uid="{2A9C8CAA-3E18-4C17-8B18-E760697ACA9D}"/>
    <cellStyle name="Normal 4 30 3" xfId="35412" xr:uid="{094C2390-B3A8-48A8-A723-3EA97BBD9676}"/>
    <cellStyle name="Normal 4 30 4" xfId="35413" xr:uid="{B43BD7DD-9F45-4468-9A2F-F4968EEB19DC}"/>
    <cellStyle name="Normal 4 31" xfId="35414" xr:uid="{8661902F-24F8-4857-BE17-EA3D8D11EB33}"/>
    <cellStyle name="Normal 4 31 2" xfId="35415" xr:uid="{36F2EC9C-FB09-4B8D-BD64-4F87C9247495}"/>
    <cellStyle name="Normal 4 31 3" xfId="35416" xr:uid="{F9C0B063-1EA9-4E3B-B7EC-51404AE9AAD5}"/>
    <cellStyle name="Normal 4 31 4" xfId="35417" xr:uid="{131D18A5-0CC7-4697-BF81-4B528EE8AD2B}"/>
    <cellStyle name="Normal 4 32" xfId="35418" xr:uid="{DB3EF426-1BE3-40BC-AF54-2E32A01A51B0}"/>
    <cellStyle name="Normal 4 32 2" xfId="35419" xr:uid="{AFDD6BF4-B3D9-436A-893F-606D82C55A5F}"/>
    <cellStyle name="Normal 4 32 3" xfId="35420" xr:uid="{FDDD00D8-098E-4D53-9AC0-9E6CBD48DEC4}"/>
    <cellStyle name="Normal 4 32 4" xfId="35421" xr:uid="{B0F16982-4652-448E-B8DC-626293A69F68}"/>
    <cellStyle name="Normal 4 33" xfId="35422" xr:uid="{5C09845C-0DDC-47C1-B678-145D5CCCEB84}"/>
    <cellStyle name="Normal 4 33 2" xfId="35423" xr:uid="{5ADD39FC-7B1A-4FB3-8205-682D584BC9DF}"/>
    <cellStyle name="Normal 4 33 3" xfId="35424" xr:uid="{3B1B9687-8C62-499D-A5DE-3A24E8DC452D}"/>
    <cellStyle name="Normal 4 33 4" xfId="35425" xr:uid="{74B06E7D-F56D-4013-A38E-3DC0C43FE5DC}"/>
    <cellStyle name="Normal 4 34" xfId="35426" xr:uid="{6632EFEB-8309-479C-8CC1-A1780549F4B0}"/>
    <cellStyle name="Normal 4 34 2" xfId="35427" xr:uid="{560353FC-5B93-4EB1-80FB-E2DA9D12DF3E}"/>
    <cellStyle name="Normal 4 34 3" xfId="35428" xr:uid="{74635A1B-33C9-481A-AC82-4CE504755D25}"/>
    <cellStyle name="Normal 4 34 4" xfId="35429" xr:uid="{AD8CADDC-687D-4400-ACD6-A0982C64BCFC}"/>
    <cellStyle name="Normal 4 35" xfId="35430" xr:uid="{1C88FA12-F2DB-4F7C-BE36-DCFA40EDC798}"/>
    <cellStyle name="Normal 4 35 2" xfId="35431" xr:uid="{E73E68AB-5D16-4DAE-AF95-37335FCD49D3}"/>
    <cellStyle name="Normal 4 35 3" xfId="35432" xr:uid="{C33BDC49-5169-4725-92E3-904DF10E74E5}"/>
    <cellStyle name="Normal 4 35 4" xfId="35433" xr:uid="{DBF2C913-8A22-4F6C-BFE9-1D38D63DC0D5}"/>
    <cellStyle name="Normal 4 36" xfId="35434" xr:uid="{20D4D335-0001-41F8-8AC3-5B76AC43BAEE}"/>
    <cellStyle name="Normal 4 36 2" xfId="35435" xr:uid="{43329A6C-4CC1-4D21-8CF7-D8C55598525D}"/>
    <cellStyle name="Normal 4 36 3" xfId="35436" xr:uid="{03ACCBED-272D-4920-80C2-D57CE530A341}"/>
    <cellStyle name="Normal 4 36 4" xfId="35437" xr:uid="{D321717F-99AC-482D-BAE6-AA4939ED891C}"/>
    <cellStyle name="Normal 4 37" xfId="35438" xr:uid="{C2316A38-3394-494F-99C7-C15890FEEAB7}"/>
    <cellStyle name="Normal 4 37 2" xfId="35439" xr:uid="{B8C84385-B2E7-46A1-AB14-2505FA99251F}"/>
    <cellStyle name="Normal 4 37 3" xfId="35440" xr:uid="{7134494C-F326-4F15-B4CD-150EB1B095AF}"/>
    <cellStyle name="Normal 4 37 4" xfId="35441" xr:uid="{10552AEC-BB06-4AE6-9A99-812A027F9CFF}"/>
    <cellStyle name="Normal 4 38" xfId="35442" xr:uid="{23D2527A-69FC-4291-AA48-E5F07358CE55}"/>
    <cellStyle name="Normal 4 38 2" xfId="35443" xr:uid="{37C6D6C0-0EBE-49A0-A990-3D06870CCF6A}"/>
    <cellStyle name="Normal 4 38 3" xfId="35444" xr:uid="{8227C02A-D1BD-4F59-8975-3084F00CA349}"/>
    <cellStyle name="Normal 4 38 4" xfId="35445" xr:uid="{F113FD2E-49AE-438E-94BD-E01F51113305}"/>
    <cellStyle name="Normal 4 39" xfId="35446" xr:uid="{B3AD01E1-2921-4DB6-9C1E-91A96781A43B}"/>
    <cellStyle name="Normal 4 39 2" xfId="35447" xr:uid="{7C8B3D84-3A2E-4C86-8EE6-621A92089602}"/>
    <cellStyle name="Normal 4 39 3" xfId="35448" xr:uid="{69296B90-7D5D-48F5-AF95-04DCE9F096E9}"/>
    <cellStyle name="Normal 4 39 4" xfId="35449" xr:uid="{BB04525B-D80D-472F-953F-A499DBF6DA52}"/>
    <cellStyle name="Normal 4 4" xfId="1511" xr:uid="{A5F6195C-65CE-4361-B736-E5D6F4885B29}"/>
    <cellStyle name="Normal 4 4 2" xfId="35451" xr:uid="{135373F6-2FC7-4DB9-8F47-7E81E1B3D67B}"/>
    <cellStyle name="Normal 4 4 2 10" xfId="52803" xr:uid="{6E46D072-998A-4208-ABAB-70234DD39A03}"/>
    <cellStyle name="Normal 4 4 2 11" xfId="53295" xr:uid="{CB13E97F-00C8-4B3E-B581-0B3DAE2F38E3}"/>
    <cellStyle name="Normal 4 4 2 2" xfId="49927" xr:uid="{71013561-A450-4A72-A545-2E00AB5D96BF}"/>
    <cellStyle name="Normal 4 4 2 2 2" xfId="53048" xr:uid="{325328CD-6A6B-4095-AF0A-8A5D000F45B7}"/>
    <cellStyle name="Normal 4 4 2 2 3" xfId="53537" xr:uid="{E365CE93-C512-45DA-A0A6-DDC19715A672}"/>
    <cellStyle name="Normal 4 4 2 3" xfId="50903" xr:uid="{B03CBC2D-88FE-411E-941B-203B74C6421B}"/>
    <cellStyle name="Normal 4 4 2 4" xfId="51178" xr:uid="{EC1EFAA8-CF20-42CE-B64C-CFDFBC5AD422}"/>
    <cellStyle name="Normal 4 4 2 5" xfId="51512" xr:uid="{49A9AF35-8633-45C6-B0C3-553DE34C1349}"/>
    <cellStyle name="Normal 4 4 2 6" xfId="51791" xr:uid="{BC5CBFCE-48FF-4059-BF65-2E69B4C4344A}"/>
    <cellStyle name="Normal 4 4 2 7" xfId="52047" xr:uid="{E3BF849D-E0A0-4748-BB46-045A4B2BEF95}"/>
    <cellStyle name="Normal 4 4 2 8" xfId="52300" xr:uid="{3B9D4A0F-B7F9-4B7A-B4CA-81D0069BCCE7}"/>
    <cellStyle name="Normal 4 4 2 9" xfId="52555" xr:uid="{77D192E7-0019-4D07-8FFE-31564C2060E7}"/>
    <cellStyle name="Normal 4 4 3" xfId="35452" xr:uid="{B554DF3B-AC59-402D-B361-3A57A966ADB2}"/>
    <cellStyle name="Normal 4 4 3 2" xfId="35453" xr:uid="{84CB1FAC-23EC-453A-8073-184F7D5C5F4D}"/>
    <cellStyle name="Normal 4 4 3 3" xfId="56328" xr:uid="{51703270-7DC8-42E5-B697-995F0E298041}"/>
    <cellStyle name="Normal 4 4 4" xfId="35454" xr:uid="{85384F73-0C3D-4ACB-BCDC-49E6DC12CDB5}"/>
    <cellStyle name="Normal 4 4 4 2" xfId="56532" xr:uid="{485331FA-FA08-4EE3-8A67-2E4EAA9FCD4A}"/>
    <cellStyle name="Normal 4 4 5" xfId="35455" xr:uid="{2F0006CD-5212-445D-A2B6-22AC9C3DD42F}"/>
    <cellStyle name="Normal 4 4 6" xfId="35450" xr:uid="{A69F1E28-016D-4243-B9A5-CE4725721B1B}"/>
    <cellStyle name="Normal 4 40" xfId="35456" xr:uid="{7AD682CF-1972-44CF-99EE-FEBEEA8EBBD4}"/>
    <cellStyle name="Normal 4 40 2" xfId="35457" xr:uid="{2C6E7FD2-0B07-4000-BF1A-1FE659576B93}"/>
    <cellStyle name="Normal 4 40 3" xfId="35458" xr:uid="{B811989B-C7A5-48A7-A99A-E32F071F85B8}"/>
    <cellStyle name="Normal 4 41" xfId="35459" xr:uid="{9478E948-A140-4886-932D-E6C4034FFB17}"/>
    <cellStyle name="Normal 4 41 2" xfId="35460" xr:uid="{429A014C-04E6-4528-9BA6-99FC503A9282}"/>
    <cellStyle name="Normal 4 41 3" xfId="35461" xr:uid="{24078065-3BFE-44E7-9046-49C62FD28EEE}"/>
    <cellStyle name="Normal 4 42" xfId="35462" xr:uid="{7E13306D-2336-44EB-954A-997EA44DEB14}"/>
    <cellStyle name="Normal 4 42 2" xfId="35463" xr:uid="{197D6511-AEBA-4097-9727-B62CAB53FF6F}"/>
    <cellStyle name="Normal 4 42 3" xfId="35464" xr:uid="{4BA4DBEC-7736-4E94-A844-AF2D5C6438AE}"/>
    <cellStyle name="Normal 4 43" xfId="35465" xr:uid="{007CC02F-70D9-4441-A632-CEC26C1B6A01}"/>
    <cellStyle name="Normal 4 43 2" xfId="35466" xr:uid="{8FB69913-83A7-4D9E-ABB7-D5F005FA8701}"/>
    <cellStyle name="Normal 4 43 3" xfId="35467" xr:uid="{4FA7EE63-5F1C-4B5F-8ED8-E90357C047DA}"/>
    <cellStyle name="Normal 4 44" xfId="35468" xr:uid="{0070272E-3D9A-428D-BD37-CF35CAC233BC}"/>
    <cellStyle name="Normal 4 44 2" xfId="35469" xr:uid="{E52B05E5-007B-4898-BF4E-1D5277983C06}"/>
    <cellStyle name="Normal 4 44 3" xfId="35470" xr:uid="{5C5F418D-284E-44AF-BCB5-1E8923A5F91A}"/>
    <cellStyle name="Normal 4 45" xfId="35471" xr:uid="{034F0A78-120A-4A0D-B549-0B114E525347}"/>
    <cellStyle name="Normal 4 45 2" xfId="35472" xr:uid="{9FD72C76-D181-4A4D-904B-C31BB161971B}"/>
    <cellStyle name="Normal 4 45 3" xfId="35473" xr:uid="{582DD34B-7079-4054-8351-9F9E58F6A0F9}"/>
    <cellStyle name="Normal 4 46" xfId="35474" xr:uid="{9DF5498A-10BB-48BE-BD62-818F73564A87}"/>
    <cellStyle name="Normal 4 46 2" xfId="35475" xr:uid="{0227DFD6-6031-4A20-A89A-32C22371002F}"/>
    <cellStyle name="Normal 4 46 3" xfId="35476" xr:uid="{AE6640AE-B551-4F86-BC04-D123D6697B3E}"/>
    <cellStyle name="Normal 4 47" xfId="35477" xr:uid="{B96DA0E0-EEA6-423C-BC34-64A92CBCCBDD}"/>
    <cellStyle name="Normal 4 47 2" xfId="35478" xr:uid="{1F0F61D5-9504-4506-8C1F-EBF1E664DE3C}"/>
    <cellStyle name="Normal 4 47 3" xfId="35479" xr:uid="{A957165A-E1DB-4463-B8AF-E4EDC58B03D3}"/>
    <cellStyle name="Normal 4 48" xfId="35480" xr:uid="{DCE61927-0152-4CEA-B02B-47A720B809D5}"/>
    <cellStyle name="Normal 4 48 2" xfId="35481" xr:uid="{07819F11-8481-4561-93AA-20D786328965}"/>
    <cellStyle name="Normal 4 48 3" xfId="35482" xr:uid="{E779A1B2-68F2-474D-A2F0-FD839D4F99F3}"/>
    <cellStyle name="Normal 4 49" xfId="35483" xr:uid="{42368827-A3DD-49A7-B4D0-06D3400AF9FB}"/>
    <cellStyle name="Normal 4 49 2" xfId="35484" xr:uid="{99CB05FE-2BE5-42F6-97F0-C2AC6E556A5E}"/>
    <cellStyle name="Normal 4 49 3" xfId="35485" xr:uid="{5A1A5343-2F3B-46CD-A492-24BF2FDD5EA1}"/>
    <cellStyle name="Normal 4 5" xfId="1512" xr:uid="{56A014A5-602F-4FB6-88E4-BAD3B8F9ED72}"/>
    <cellStyle name="Normal 4 5 10" xfId="51792" xr:uid="{DC95BD2E-D2AD-4AEF-B621-2C14C2CC3C3D}"/>
    <cellStyle name="Normal 4 5 11" xfId="52048" xr:uid="{222948C4-9772-4326-8477-FE3DDA738E85}"/>
    <cellStyle name="Normal 4 5 12" xfId="52301" xr:uid="{ECB3569B-145F-43DC-B13F-2885798E5396}"/>
    <cellStyle name="Normal 4 5 13" xfId="52556" xr:uid="{81FB3E50-9D21-43B8-B4B5-DA55B6988771}"/>
    <cellStyle name="Normal 4 5 14" xfId="52804" xr:uid="{22B31848-B88E-4595-AD43-FF0D97C6BF66}"/>
    <cellStyle name="Normal 4 5 15" xfId="53296" xr:uid="{3BA46CAA-0B70-43CF-B79F-CD172619B8CB}"/>
    <cellStyle name="Normal 4 5 16" xfId="35486" xr:uid="{A0C8909D-4EB7-45DA-9BD4-86C06BB9DDB2}"/>
    <cellStyle name="Normal 4 5 2" xfId="35487" xr:uid="{62046D05-307A-4E6D-A571-B1DB0CEDFF19}"/>
    <cellStyle name="Normal 4 5 2 2" xfId="49929" xr:uid="{4D10885E-3DC0-4B42-AD59-241763B3B7E0}"/>
    <cellStyle name="Normal 4 5 3" xfId="35488" xr:uid="{210855EB-AD4D-469F-B6D5-6D7324777669}"/>
    <cellStyle name="Normal 4 5 3 10" xfId="52557" xr:uid="{54AB9C76-C67E-49C6-91D6-EB40D1F0F5A5}"/>
    <cellStyle name="Normal 4 5 3 11" xfId="52805" xr:uid="{23BFF44B-BE75-4C0E-B05E-24BB0AE7EAC4}"/>
    <cellStyle name="Normal 4 5 3 12" xfId="53297" xr:uid="{25C177F6-BB7D-4350-B297-6215770B61C4}"/>
    <cellStyle name="Normal 4 5 3 2" xfId="35489" xr:uid="{C6A5CE4C-D507-4DFC-A705-6F9E92A643CF}"/>
    <cellStyle name="Normal 4 5 3 2 2" xfId="53050" xr:uid="{463D0B42-C9CB-490A-B5AB-EF063574E854}"/>
    <cellStyle name="Normal 4 5 3 2 3" xfId="53539" xr:uid="{B6A08F8C-FAA3-4EF3-A6C7-9B14B5BDB6DA}"/>
    <cellStyle name="Normal 4 5 3 3" xfId="49930" xr:uid="{68757EDC-AFAA-4966-8976-B9633242725B}"/>
    <cellStyle name="Normal 4 5 3 4" xfId="50905" xr:uid="{4522B76B-7991-4108-851F-7293752592E8}"/>
    <cellStyle name="Normal 4 5 3 5" xfId="51180" xr:uid="{B4992DCC-603E-4C7D-A25B-5A11D16437F4}"/>
    <cellStyle name="Normal 4 5 3 6" xfId="51514" xr:uid="{A0E8EC60-8F20-4606-A8DB-2B484314B006}"/>
    <cellStyle name="Normal 4 5 3 7" xfId="51793" xr:uid="{3EDB412D-1828-44EC-A7E9-1E0C905A4AE8}"/>
    <cellStyle name="Normal 4 5 3 8" xfId="52049" xr:uid="{48509DE1-1691-42F9-B4CF-CF65A49A7695}"/>
    <cellStyle name="Normal 4 5 3 9" xfId="52302" xr:uid="{19499EF7-FDF3-4B04-8603-BD828791BCDC}"/>
    <cellStyle name="Normal 4 5 4" xfId="35490" xr:uid="{A5F011E9-A1D5-47AC-8949-F6E85EC05676}"/>
    <cellStyle name="Normal 4 5 4 2" xfId="53049" xr:uid="{B5F8E46A-9063-4EFA-BB7C-BC6428E432E7}"/>
    <cellStyle name="Normal 4 5 4 3" xfId="53538" xr:uid="{A3841EFA-52D0-425C-BA54-CCEEC73DA0B8}"/>
    <cellStyle name="Normal 4 5 5" xfId="35491" xr:uid="{428AA662-09F3-4A29-93ED-A7B81DC98A83}"/>
    <cellStyle name="Normal 4 5 5 2" xfId="56340" xr:uid="{6E4B6463-B917-45CB-A742-0589E29DC7C7}"/>
    <cellStyle name="Normal 4 5 6" xfId="49928" xr:uid="{0750EB66-D1FB-440F-9553-CC99CD0438B0}"/>
    <cellStyle name="Normal 4 5 6 2" xfId="56540" xr:uid="{CBFB00C7-0A7D-4AFE-A2BB-9259F8E955AF}"/>
    <cellStyle name="Normal 4 5 7" xfId="50904" xr:uid="{18950B1C-0907-4E9A-A729-B1798DDA0240}"/>
    <cellStyle name="Normal 4 5 8" xfId="51179" xr:uid="{1DBE6255-1603-485A-ABA6-C41E2A48BC7E}"/>
    <cellStyle name="Normal 4 5 9" xfId="51513" xr:uid="{00779192-D12C-4A36-9250-A0C33493ACEB}"/>
    <cellStyle name="Normal 4 50" xfId="35492" xr:uid="{543EF466-DC8D-4A0E-8180-AB840C62F63E}"/>
    <cellStyle name="Normal 4 50 2" xfId="35493" xr:uid="{CDE0CC07-98C6-4A30-8182-461324D1E116}"/>
    <cellStyle name="Normal 4 50 3" xfId="35494" xr:uid="{2409DCF4-A189-4CD6-BB30-D71E2BC1DEDE}"/>
    <cellStyle name="Normal 4 51" xfId="35495" xr:uid="{1C3A6872-62E3-4870-90E1-311938EA781E}"/>
    <cellStyle name="Normal 4 51 2" xfId="35496" xr:uid="{8901C15C-088D-45D5-AA49-403AC9BC5A91}"/>
    <cellStyle name="Normal 4 51 3" xfId="35497" xr:uid="{40085E58-980F-4C41-A8B2-9701222DA6F2}"/>
    <cellStyle name="Normal 4 52" xfId="35498" xr:uid="{47AD1B22-75C6-4FFC-8EDE-48CA4790FDF5}"/>
    <cellStyle name="Normal 4 52 2" xfId="35499" xr:uid="{7CAC7F85-3178-4B55-AD69-3E49FCFB1373}"/>
    <cellStyle name="Normal 4 52 3" xfId="35500" xr:uid="{D5CD322D-A98D-4D4F-8180-10C4E20CFD77}"/>
    <cellStyle name="Normal 4 53" xfId="35501" xr:uid="{2B09BA7E-A13C-46B0-999E-2721CE8A2DEE}"/>
    <cellStyle name="Normal 4 53 2" xfId="35502" xr:uid="{49AFBA18-01A3-4A99-A09E-C6878AC814CE}"/>
    <cellStyle name="Normal 4 53 3" xfId="35503" xr:uid="{00E05764-09DC-4C75-B89E-6699D1F144C5}"/>
    <cellStyle name="Normal 4 54" xfId="35504" xr:uid="{C3E621D9-E68D-4FFD-A417-C7E26F4EBA60}"/>
    <cellStyle name="Normal 4 54 2" xfId="35505" xr:uid="{0BCFDA8D-653B-4846-8512-86EE23289C84}"/>
    <cellStyle name="Normal 4 54 3" xfId="35506" xr:uid="{A558E5D3-5345-4B32-9F87-F8E28190854B}"/>
    <cellStyle name="Normal 4 55" xfId="35507" xr:uid="{FB10D1B6-A0B4-4591-8D7D-81B4335B6ECB}"/>
    <cellStyle name="Normal 4 55 2" xfId="35508" xr:uid="{762327F9-EE28-4AD6-B1A1-994E2625D636}"/>
    <cellStyle name="Normal 4 55 3" xfId="35509" xr:uid="{97F3F86C-C689-49EA-B6F5-47D497497083}"/>
    <cellStyle name="Normal 4 56" xfId="35510" xr:uid="{85EE8485-FD55-490F-B6AF-169B9FCCB450}"/>
    <cellStyle name="Normal 4 56 2" xfId="35511" xr:uid="{5E5985C2-6937-4E38-9CC5-5949D2961058}"/>
    <cellStyle name="Normal 4 56 3" xfId="35512" xr:uid="{F696AD7E-96C7-4CF3-BB93-7E8B93158F72}"/>
    <cellStyle name="Normal 4 57" xfId="35513" xr:uid="{D0D5DE93-D3C0-4842-849D-5E383ABE7CC4}"/>
    <cellStyle name="Normal 4 57 2" xfId="35514" xr:uid="{B184356C-3CDE-4AEA-9265-6CB2B01BCE5E}"/>
    <cellStyle name="Normal 4 57 3" xfId="35515" xr:uid="{E3A494F0-BC54-458D-AA72-C5FAF5B1AB9A}"/>
    <cellStyle name="Normal 4 58" xfId="35516" xr:uid="{EB2D56CE-CC34-4FD5-838C-CB73D68A584E}"/>
    <cellStyle name="Normal 4 58 2" xfId="35517" xr:uid="{19C11C61-F9E2-4A61-9A08-0EF3BC3BD2DE}"/>
    <cellStyle name="Normal 4 58 3" xfId="35518" xr:uid="{7FF787C8-F585-40C2-ABF7-EC4C3A0EA1BF}"/>
    <cellStyle name="Normal 4 59" xfId="35519" xr:uid="{D9732565-3BE7-40AF-8FDD-88F2B2A7399D}"/>
    <cellStyle name="Normal 4 59 2" xfId="35520" xr:uid="{6E3E271D-846E-4F24-B670-59B95953F7FD}"/>
    <cellStyle name="Normal 4 59 3" xfId="35521" xr:uid="{EA1040CA-0DDA-426B-9989-AE8BCEB65842}"/>
    <cellStyle name="Normal 4 6" xfId="1513" xr:uid="{702A0745-E34D-44D0-98A7-F43B7138970E}"/>
    <cellStyle name="Normal 4 6 2" xfId="35523" xr:uid="{E82B2A11-69F8-446E-A01A-0C10AE7397A4}"/>
    <cellStyle name="Normal 4 6 2 10" xfId="52558" xr:uid="{3A1E46CB-90C9-4444-B8A5-D2E900FAB912}"/>
    <cellStyle name="Normal 4 6 2 11" xfId="52806" xr:uid="{9CDA55DD-367E-45EF-9D7E-8A4B66BA0CD0}"/>
    <cellStyle name="Normal 4 6 2 12" xfId="53298" xr:uid="{4FB1F2C3-127D-4A4C-8B28-4AD9FFF29CEA}"/>
    <cellStyle name="Normal 4 6 2 2" xfId="35524" xr:uid="{F1767AC1-4113-4151-9CC0-06B38EFA3F92}"/>
    <cellStyle name="Normal 4 6 2 2 2" xfId="53051" xr:uid="{C97D9B05-97DC-40BF-A377-CCFB97DA0E62}"/>
    <cellStyle name="Normal 4 6 2 2 3" xfId="53540" xr:uid="{E85A7BCC-8277-4FB6-84AB-C7D354982F05}"/>
    <cellStyle name="Normal 4 6 2 3" xfId="49931" xr:uid="{08EC5020-FC8C-4EE4-B674-5AA169783AC3}"/>
    <cellStyle name="Normal 4 6 2 4" xfId="50906" xr:uid="{7244C146-0225-448E-AC94-51A801F169EA}"/>
    <cellStyle name="Normal 4 6 2 5" xfId="51181" xr:uid="{82EBEB71-D85A-461F-B7C9-0FF49BF13003}"/>
    <cellStyle name="Normal 4 6 2 6" xfId="51515" xr:uid="{B71F5106-8E4E-4EA0-B148-BD9CF3591F57}"/>
    <cellStyle name="Normal 4 6 2 7" xfId="51794" xr:uid="{B75CE38E-EEE8-4460-AD92-8BAF726BC27D}"/>
    <cellStyle name="Normal 4 6 2 8" xfId="52050" xr:uid="{2708B0EB-E769-4656-8CAB-0D3C5A4916C2}"/>
    <cellStyle name="Normal 4 6 2 9" xfId="52303" xr:uid="{824EA7F8-7B8A-42A2-B7CC-7D7611433F49}"/>
    <cellStyle name="Normal 4 6 3" xfId="35525" xr:uid="{DA635AD5-A368-47C4-BBE7-9551ADC28977}"/>
    <cellStyle name="Normal 4 6 3 2" xfId="56361" xr:uid="{C1743B68-D3DE-467F-B508-B9F481D2CCA1}"/>
    <cellStyle name="Normal 4 6 4" xfId="35526" xr:uid="{46E47C8D-30A3-4431-8CC0-B12E66692EBD}"/>
    <cellStyle name="Normal 4 6 4 2" xfId="56548" xr:uid="{23D3B00C-DC8C-4DA9-9205-159B34EB45F0}"/>
    <cellStyle name="Normal 4 6 5" xfId="35522" xr:uid="{A171AAA6-9D34-4A6A-BD0E-976BF8AE1ECF}"/>
    <cellStyle name="Normal 4 60" xfId="35527" xr:uid="{BF1F7674-89F1-4970-8857-CE0BAFF27319}"/>
    <cellStyle name="Normal 4 60 2" xfId="35528" xr:uid="{98AE9DFC-07F6-4C37-A9A2-BFC904AF4012}"/>
    <cellStyle name="Normal 4 60 3" xfId="35529" xr:uid="{58022D21-04F3-4D0B-A594-342AC1B84CC4}"/>
    <cellStyle name="Normal 4 61" xfId="35530" xr:uid="{57726643-F35F-4A44-B5E8-60F024E04504}"/>
    <cellStyle name="Normal 4 61 2" xfId="35531" xr:uid="{DD8F1E40-1C62-41B9-A080-77AACFC22E6C}"/>
    <cellStyle name="Normal 4 61 3" xfId="35532" xr:uid="{629835DD-C432-4FA2-8CC0-A230E232F482}"/>
    <cellStyle name="Normal 4 62" xfId="35533" xr:uid="{3916100F-DADC-43FA-A7B3-0EDF34C17F12}"/>
    <cellStyle name="Normal 4 62 2" xfId="35534" xr:uid="{850A2247-87C2-4CFA-8457-03BA70A00DD5}"/>
    <cellStyle name="Normal 4 62 3" xfId="35535" xr:uid="{9651E8EE-6B07-446D-9E26-4668784DDBC4}"/>
    <cellStyle name="Normal 4 63" xfId="35536" xr:uid="{696BC27F-B7CE-44C4-8132-7BDE165591D1}"/>
    <cellStyle name="Normal 4 63 2" xfId="35537" xr:uid="{5EDE2BED-72B2-4F64-9D58-A31FFE1F5E52}"/>
    <cellStyle name="Normal 4 63 3" xfId="35538" xr:uid="{3486884B-A970-4AD3-8484-1E6E04F0EFE1}"/>
    <cellStyle name="Normal 4 64" xfId="35539" xr:uid="{716F37A6-BBD9-4B45-B2BF-0C49C03F2E64}"/>
    <cellStyle name="Normal 4 64 2" xfId="35540" xr:uid="{90277965-2167-4452-B06E-F7550D5E3AE1}"/>
    <cellStyle name="Normal 4 64 3" xfId="35541" xr:uid="{AD81EB75-79EA-4487-960F-99AD8270B549}"/>
    <cellStyle name="Normal 4 65" xfId="35542" xr:uid="{B4B07E4B-3422-4326-82AB-A40F035FA46A}"/>
    <cellStyle name="Normal 4 65 2" xfId="35543" xr:uid="{E0764C2A-D6CD-44FA-A482-AAF6C2A43023}"/>
    <cellStyle name="Normal 4 65 3" xfId="35544" xr:uid="{543574AB-AF8C-4E2B-9621-F3AF789F15F2}"/>
    <cellStyle name="Normal 4 66" xfId="35545" xr:uid="{1E3D55CD-6762-406A-AE3D-70CEB47093F1}"/>
    <cellStyle name="Normal 4 66 2" xfId="35546" xr:uid="{B7E77903-EF46-46C2-BE82-F0B181C0520E}"/>
    <cellStyle name="Normal 4 66 3" xfId="35547" xr:uid="{EDF1EA52-2CA7-4260-954F-E9DC823A5922}"/>
    <cellStyle name="Normal 4 67" xfId="35548" xr:uid="{52039839-7162-44F5-AAB7-B58C315A90B4}"/>
    <cellStyle name="Normal 4 67 2" xfId="35549" xr:uid="{0B871C24-1286-4DB0-9114-456F13C86C34}"/>
    <cellStyle name="Normal 4 67 3" xfId="35550" xr:uid="{7EA8336B-B18E-410B-ABAE-7B92C6743864}"/>
    <cellStyle name="Normal 4 68" xfId="35551" xr:uid="{5A83B40A-5C87-4EFC-86F2-EC8FA0A53E5C}"/>
    <cellStyle name="Normal 4 68 2" xfId="35552" xr:uid="{3211E96B-72C4-47F6-8581-87F5C35B509B}"/>
    <cellStyle name="Normal 4 68 3" xfId="35553" xr:uid="{7B445CA4-2DEA-4953-BE8C-3193571512B5}"/>
    <cellStyle name="Normal 4 69" xfId="35554" xr:uid="{5D967038-A7CD-4BCB-A01C-1B4585139DC7}"/>
    <cellStyle name="Normal 4 69 2" xfId="35555" xr:uid="{9D3010DC-8B79-4347-ABF3-1352751D433B}"/>
    <cellStyle name="Normal 4 69 3" xfId="35556" xr:uid="{B9C6C836-4C58-47B6-990B-E3934C48242E}"/>
    <cellStyle name="Normal 4 7" xfId="1514" xr:uid="{60C5739A-1DFE-4CD1-971F-D4EDE1BA39F4}"/>
    <cellStyle name="Normal 4 7 2" xfId="35558" xr:uid="{F55EFDC2-801A-4281-98BE-89F3F0A10457}"/>
    <cellStyle name="Normal 4 7 2 2" xfId="56402" xr:uid="{8B4B0A66-3807-450E-9163-3DCFE512DFAF}"/>
    <cellStyle name="Normal 4 7 3" xfId="35559" xr:uid="{DBEBFD1B-DA2B-4391-9D3B-8686ADBE63AF}"/>
    <cellStyle name="Normal 4 7 3 2" xfId="56556" xr:uid="{2270AB8B-D290-48A7-B0EA-5664589246D0}"/>
    <cellStyle name="Normal 4 7 4" xfId="35560" xr:uid="{6309B152-3CA9-4C0C-990D-B98A1CF3633A}"/>
    <cellStyle name="Normal 4 7 5" xfId="35557" xr:uid="{072BA5E8-9D29-4D11-86EC-2C5ABA4C82E9}"/>
    <cellStyle name="Normal 4 70" xfId="35561" xr:uid="{1F3AB0CB-8862-45C3-98ED-B8549E85470F}"/>
    <cellStyle name="Normal 4 70 2" xfId="35562" xr:uid="{26E25B2E-41EA-4430-BC7C-FE80EAA20FA4}"/>
    <cellStyle name="Normal 4 70 3" xfId="35563" xr:uid="{57F7CD86-2F34-47FF-A75E-54F9AECFDBCA}"/>
    <cellStyle name="Normal 4 71" xfId="35564" xr:uid="{2F699128-390C-40C2-875E-6953C0321500}"/>
    <cellStyle name="Normal 4 71 2" xfId="35565" xr:uid="{8961AB3A-85C1-4C10-AD38-6314645F9708}"/>
    <cellStyle name="Normal 4 71 3" xfId="35566" xr:uid="{2B76A595-F7D6-47DE-983E-AC53982F7C62}"/>
    <cellStyle name="Normal 4 72" xfId="35567" xr:uid="{4FBAEA80-080C-4133-9263-0F6346D72994}"/>
    <cellStyle name="Normal 4 72 2" xfId="35568" xr:uid="{C341CA06-7FB0-455B-9D1D-81BB59B23E33}"/>
    <cellStyle name="Normal 4 72 3" xfId="35569" xr:uid="{C538066A-DAC7-4F80-B6C0-CE0CA69AD57D}"/>
    <cellStyle name="Normal 4 73" xfId="35570" xr:uid="{B8956ECF-5250-4A6B-A847-88863D9829E1}"/>
    <cellStyle name="Normal 4 73 2" xfId="35571" xr:uid="{0FD6CBFA-4AFC-472F-918F-743557A54E59}"/>
    <cellStyle name="Normal 4 73 3" xfId="35572" xr:uid="{26371AB8-D829-4066-98B6-C7599EB36B0C}"/>
    <cellStyle name="Normal 4 74" xfId="35573" xr:uid="{34A4E1DF-E1E8-40BA-BCEE-E46EA8D88867}"/>
    <cellStyle name="Normal 4 74 2" xfId="35574" xr:uid="{9603DD3D-0C26-4CCF-AFEF-1C1608233FE4}"/>
    <cellStyle name="Normal 4 74 3" xfId="35575" xr:uid="{B191C299-E01C-475F-8155-9B0D1A2F239D}"/>
    <cellStyle name="Normal 4 75" xfId="35576" xr:uid="{DEE6F4D1-934B-4DC8-95DB-CBE2582761E4}"/>
    <cellStyle name="Normal 4 75 2" xfId="35577" xr:uid="{F8E5FD23-0A7D-4622-86FB-DECEE7E45FED}"/>
    <cellStyle name="Normal 4 75 3" xfId="35578" xr:uid="{C4C6101D-02BD-4FA6-B258-06305F47E571}"/>
    <cellStyle name="Normal 4 76" xfId="35579" xr:uid="{61624F0B-F04F-4596-8E1B-7426A1F94AF8}"/>
    <cellStyle name="Normal 4 76 2" xfId="35580" xr:uid="{22A7F53F-349B-471B-957E-1B14F12BA7F3}"/>
    <cellStyle name="Normal 4 76 3" xfId="35581" xr:uid="{21A5242C-FE87-4A7D-B02F-6E727D5425C0}"/>
    <cellStyle name="Normal 4 77" xfId="35582" xr:uid="{89A074FE-6E67-403C-837F-7C938F09CE7E}"/>
    <cellStyle name="Normal 4 77 2" xfId="35583" xr:uid="{5061BE60-8997-4F4D-84E8-AA9B2A955165}"/>
    <cellStyle name="Normal 4 77 3" xfId="35584" xr:uid="{21A2A770-BDE5-4800-9364-F57CE7F02BEE}"/>
    <cellStyle name="Normal 4 78" xfId="35585" xr:uid="{4AB978BA-1ADE-456A-A37E-2B7BDF38F5C9}"/>
    <cellStyle name="Normal 4 78 2" xfId="35586" xr:uid="{17B0056A-C787-481F-8E36-60627023FA70}"/>
    <cellStyle name="Normal 4 78 3" xfId="35587" xr:uid="{56E408D8-1D8F-4B04-B078-66C652630F14}"/>
    <cellStyle name="Normal 4 79" xfId="35588" xr:uid="{341F7BFE-3D64-4222-B889-E6783F76E9E8}"/>
    <cellStyle name="Normal 4 79 2" xfId="35589" xr:uid="{7F4FD8C2-4853-45C0-B5A1-D21D7C20DBFC}"/>
    <cellStyle name="Normal 4 79 3" xfId="35590" xr:uid="{6AC27AA1-0D71-49DE-980A-05E6E925EB17}"/>
    <cellStyle name="Normal 4 8" xfId="1515" xr:uid="{B1940686-DA58-4E07-A20A-57AC2C92F07C}"/>
    <cellStyle name="Normal 4 8 2" xfId="35592" xr:uid="{3ED03FA4-0F4D-479C-A3C6-AF776F87AB32}"/>
    <cellStyle name="Normal 4 8 2 2" xfId="56417" xr:uid="{6383DC40-34FD-4636-BE28-16CAA4D9654E}"/>
    <cellStyle name="Normal 4 8 3" xfId="35593" xr:uid="{9E4C2466-709B-4E42-8DF0-B7FF3965ABF8}"/>
    <cellStyle name="Normal 4 8 3 2" xfId="56564" xr:uid="{BC451DDD-6FDB-47BC-9B60-84A28AE87D51}"/>
    <cellStyle name="Normal 4 8 4" xfId="35594" xr:uid="{0E57B12D-D3CE-492F-87E4-3B05EA276305}"/>
    <cellStyle name="Normal 4 8 5" xfId="35591" xr:uid="{91602D08-3BF8-423A-8E04-559F0B3B9C31}"/>
    <cellStyle name="Normal 4 80" xfId="35595" xr:uid="{36B00DB3-2619-4583-8AD7-088420C84B99}"/>
    <cellStyle name="Normal 4 80 2" xfId="35596" xr:uid="{5B0D6456-C17E-467C-B505-B1D83BD7CC07}"/>
    <cellStyle name="Normal 4 80 3" xfId="35597" xr:uid="{0D967B0C-B606-49C8-8F38-707675AC5124}"/>
    <cellStyle name="Normal 4 81" xfId="35598" xr:uid="{FD88C4B3-3D5A-4014-A449-80BE8854C673}"/>
    <cellStyle name="Normal 4 81 2" xfId="35599" xr:uid="{7C2FDD45-2B91-41F5-B90B-D21BCBA9381F}"/>
    <cellStyle name="Normal 4 81 3" xfId="35600" xr:uid="{14D2E3D4-862F-4D69-AB76-AF48E46F2C2F}"/>
    <cellStyle name="Normal 4 82" xfId="35601" xr:uid="{6E362C6F-1862-422A-BBCE-5998745FE1A2}"/>
    <cellStyle name="Normal 4 82 2" xfId="35602" xr:uid="{4867D73C-8D7A-46BE-8DF4-1E8871346EFA}"/>
    <cellStyle name="Normal 4 82 3" xfId="35603" xr:uid="{5C50CEC1-C510-43EB-963C-7D4114C7B4B8}"/>
    <cellStyle name="Normal 4 83" xfId="35604" xr:uid="{39CDF917-767D-4C72-B750-290411D574E2}"/>
    <cellStyle name="Normal 4 83 2" xfId="35605" xr:uid="{4C450019-13D2-4780-83AB-E42243292333}"/>
    <cellStyle name="Normal 4 83 3" xfId="35606" xr:uid="{F1A67BCD-2D8C-4B6B-972E-49914EC06DD7}"/>
    <cellStyle name="Normal 4 84" xfId="35607" xr:uid="{1ADDD045-BD70-4F30-B481-CA22A019D4CB}"/>
    <cellStyle name="Normal 4 84 2" xfId="35608" xr:uid="{75946675-47E5-4B00-82DB-1C050D92E6F6}"/>
    <cellStyle name="Normal 4 84 3" xfId="35609" xr:uid="{69BE0E11-5FDD-4BF6-9B4C-81E8A7657411}"/>
    <cellStyle name="Normal 4 85" xfId="35610" xr:uid="{87854275-9944-45FC-A7B9-5CEC3188ABFC}"/>
    <cellStyle name="Normal 4 85 2" xfId="35611" xr:uid="{2C05ACE6-5AB5-477C-9079-7D399C7D4764}"/>
    <cellStyle name="Normal 4 85 3" xfId="35612" xr:uid="{870D38EF-41DA-4B73-A012-7CA0BBD3CFB5}"/>
    <cellStyle name="Normal 4 86" xfId="35613" xr:uid="{E5ECA1E8-7386-496A-9498-4025F4806883}"/>
    <cellStyle name="Normal 4 86 2" xfId="35614" xr:uid="{A0AEAC57-F8B1-43D5-A4DB-5718F5556292}"/>
    <cellStyle name="Normal 4 86 3" xfId="35615" xr:uid="{06D77F1B-9A1A-4719-B63B-2F4B49C35E9E}"/>
    <cellStyle name="Normal 4 87" xfId="35616" xr:uid="{9DE7E114-B144-4B86-A612-4E449C34AC8C}"/>
    <cellStyle name="Normal 4 87 2" xfId="35617" xr:uid="{3C5EEEF5-2C3A-4DB4-B834-8DA54492A1AE}"/>
    <cellStyle name="Normal 4 87 3" xfId="35618" xr:uid="{E8F68321-6139-4B7A-8362-F51C73647170}"/>
    <cellStyle name="Normal 4 88" xfId="35619" xr:uid="{7CE7505C-27BE-4458-80B9-2528044CAEA0}"/>
    <cellStyle name="Normal 4 88 2" xfId="35620" xr:uid="{AD832D2F-A583-4E66-9847-FEAF9249E361}"/>
    <cellStyle name="Normal 4 88 3" xfId="35621" xr:uid="{480DBE67-B869-4EC6-9E28-8DC173D8C6F6}"/>
    <cellStyle name="Normal 4 89" xfId="35622" xr:uid="{11E4A8ED-3718-46D0-B12C-7710136CAE4B}"/>
    <cellStyle name="Normal 4 89 2" xfId="35623" xr:uid="{470AA07B-251E-4E88-8643-96F9E68CB785}"/>
    <cellStyle name="Normal 4 89 3" xfId="35624" xr:uid="{FD084A20-CF64-4EA6-A59E-B545DA03565A}"/>
    <cellStyle name="Normal 4 9" xfId="1516" xr:uid="{E44A7FA2-522A-4B53-BC3A-CAE57D4EFA5D}"/>
    <cellStyle name="Normal 4 9 2" xfId="35626" xr:uid="{F19CCF1D-11DB-4508-8CA2-60AF1DD69797}"/>
    <cellStyle name="Normal 4 9 2 2" xfId="56431" xr:uid="{BF3D7ED3-18A7-429B-A8FD-700E425ADE17}"/>
    <cellStyle name="Normal 4 9 3" xfId="35627" xr:uid="{5DDABCC8-90FF-4D90-B2F9-CD8569CEF11F}"/>
    <cellStyle name="Normal 4 9 3 2" xfId="56572" xr:uid="{5793C499-D31A-499D-AF5A-AE181EF2AD25}"/>
    <cellStyle name="Normal 4 9 4" xfId="35628" xr:uid="{01FBEDAA-2F95-4C89-B55D-0067A9C951E9}"/>
    <cellStyle name="Normal 4 9 5" xfId="35625" xr:uid="{3D024A88-0E51-41A2-9A70-DDBD5E85B39D}"/>
    <cellStyle name="Normal 4 90" xfId="35629" xr:uid="{808E83D4-CDAB-40B4-8917-5B7818A0F371}"/>
    <cellStyle name="Normal 4 90 2" xfId="35630" xr:uid="{7A8909CD-32E3-4FCA-901B-C501D676BBF2}"/>
    <cellStyle name="Normal 4 90 3" xfId="35631" xr:uid="{1298EEC9-FA52-4B1F-94BA-CFF1A85E9755}"/>
    <cellStyle name="Normal 4 91" xfId="35632" xr:uid="{09DFCFC4-51A8-43BD-A25A-037607402A17}"/>
    <cellStyle name="Normal 4 91 2" xfId="35633" xr:uid="{BDB7C8B1-0377-4C20-A9C1-19053F2846C8}"/>
    <cellStyle name="Normal 4 91 3" xfId="35634" xr:uid="{D86751A9-4AD9-4984-80D6-FAD92EB566BA}"/>
    <cellStyle name="Normal 4 92" xfId="35635" xr:uid="{4EF0A33F-08CE-4CA7-BC5F-1C86621925E7}"/>
    <cellStyle name="Normal 4 92 2" xfId="35636" xr:uid="{16C8D4A3-1776-4ACA-85A7-01F0FD00AB05}"/>
    <cellStyle name="Normal 4 92 3" xfId="35637" xr:uid="{A0C30171-8EBA-4B33-B1F0-A1C659EFFE8F}"/>
    <cellStyle name="Normal 4 93" xfId="35638" xr:uid="{CB6C811D-1F07-489F-B35D-4D40B74637C9}"/>
    <cellStyle name="Normal 4 93 2" xfId="35639" xr:uid="{9DDE1B76-9350-440E-B7BE-FD25E61ABBD8}"/>
    <cellStyle name="Normal 4 93 3" xfId="35640" xr:uid="{D4589FCF-4B17-43C5-95D1-F0C9612B6683}"/>
    <cellStyle name="Normal 4 94" xfId="35641" xr:uid="{AE813B12-2DC5-47AF-BB30-85E834CEAACE}"/>
    <cellStyle name="Normal 4 94 2" xfId="35642" xr:uid="{5123F70B-6FB9-4E8A-BE97-F16056EC187F}"/>
    <cellStyle name="Normal 4 94 3" xfId="35643" xr:uid="{EA83FA8F-BA7A-46DE-A6C1-FC52B51DBE49}"/>
    <cellStyle name="Normal 4 95" xfId="35644" xr:uid="{77955A62-C51B-48E6-9D5D-BC561268FF52}"/>
    <cellStyle name="Normal 4 95 2" xfId="35645" xr:uid="{61411116-06E5-406A-9554-7B2B37401586}"/>
    <cellStyle name="Normal 4 95 3" xfId="35646" xr:uid="{16B2BD92-FAD2-4FE4-8C53-52E3D91882E5}"/>
    <cellStyle name="Normal 4 96" xfId="35647" xr:uid="{EDFF774E-F735-4FFA-846A-34B0E58B690C}"/>
    <cellStyle name="Normal 4 96 2" xfId="35648" xr:uid="{A6FE6CA2-D17E-442A-94D5-D4C7F8C96387}"/>
    <cellStyle name="Normal 4 96 3" xfId="35649" xr:uid="{A262DEA3-D2E7-4ED1-A653-09440E4A9EBF}"/>
    <cellStyle name="Normal 4 97" xfId="35650" xr:uid="{B12D2EE2-BE6C-48EE-BE9E-E59597062948}"/>
    <cellStyle name="Normal 4 97 2" xfId="35651" xr:uid="{06F3F8E5-42F4-4C05-84F8-1DD67583C907}"/>
    <cellStyle name="Normal 4 97 3" xfId="35652" xr:uid="{A4DBABCC-3B62-47AC-92B4-C99D4E037740}"/>
    <cellStyle name="Normal 4 98" xfId="35653" xr:uid="{C6EF4B13-759C-47C5-91FC-34427587713A}"/>
    <cellStyle name="Normal 4 98 2" xfId="35654" xr:uid="{65274258-60DC-4488-AD7C-0E20A51DF90C}"/>
    <cellStyle name="Normal 4 98 3" xfId="35655" xr:uid="{1BE14F55-1C7E-4518-AAA5-CEC03C949B86}"/>
    <cellStyle name="Normal 4 99" xfId="35656" xr:uid="{2A4CF695-E0DC-44A1-87C3-A9287201CC64}"/>
    <cellStyle name="Normal 4 99 2" xfId="35657" xr:uid="{D790B0C6-A746-4EE8-905A-A3AFE5E6630D}"/>
    <cellStyle name="Normal 4 99 3" xfId="35658" xr:uid="{14F31DE8-EB0A-4A86-BBE9-4B678ECA0A6E}"/>
    <cellStyle name="Normal 4_15NS" xfId="35659" xr:uid="{6230FB7F-34BF-4B0D-8696-1B04F558B49B}"/>
    <cellStyle name="Normal 40" xfId="1517" xr:uid="{3FA0FE2A-8CC5-4F0A-8C88-9B9C9E8CAD52}"/>
    <cellStyle name="Normal 40 10" xfId="35661" xr:uid="{DA8D9F99-9479-4967-B1D8-7CDEBBCF7EDF}"/>
    <cellStyle name="Normal 40 11" xfId="35660" xr:uid="{A95CF0F3-DF56-406C-BC60-BA8417DBAB83}"/>
    <cellStyle name="Normal 40 2" xfId="35662" xr:uid="{40D30C25-9B46-4027-BAD2-66BD2B739D2E}"/>
    <cellStyle name="Normal 40 3" xfId="35663" xr:uid="{18A06107-D249-4919-B33F-D818D2D4C99D}"/>
    <cellStyle name="Normal 40 3 2" xfId="35664" xr:uid="{6420CDF0-44D9-49F8-8EBE-C40876377FF6}"/>
    <cellStyle name="Normal 40 3 2 2" xfId="35665" xr:uid="{A554E252-7AAC-4E22-BC0D-0225F4F251FD}"/>
    <cellStyle name="Normal 40 3 2 2 2" xfId="35666" xr:uid="{F680A168-D5F9-43F1-A62B-BE097134FBF8}"/>
    <cellStyle name="Normal 40 3 2 2 2 2" xfId="35667" xr:uid="{986F98B8-D6FE-4391-A508-25A6BDEC3FEA}"/>
    <cellStyle name="Normal 40 3 2 2 3" xfId="35668" xr:uid="{07DF0C94-E430-490C-A22D-3162D426DA65}"/>
    <cellStyle name="Normal 40 3 2 3" xfId="35669" xr:uid="{4E8728BC-CDDF-42C6-87E6-379460600EE4}"/>
    <cellStyle name="Normal 40 3 2 3 2" xfId="35670" xr:uid="{43B83F06-F2CE-450B-9A21-978A5DAAD484}"/>
    <cellStyle name="Normal 40 3 2 3 2 2" xfId="35671" xr:uid="{A9BAA6EB-E48B-47DE-A2E9-251EA7E29CA9}"/>
    <cellStyle name="Normal 40 3 2 3 3" xfId="35672" xr:uid="{209E1B3F-F517-4324-B412-C6ADC767644C}"/>
    <cellStyle name="Normal 40 3 2 4" xfId="35673" xr:uid="{91FAB8D3-DC23-423A-A16A-2DAD2EB2D42E}"/>
    <cellStyle name="Normal 40 3 2 4 2" xfId="35674" xr:uid="{14132D0D-B6C8-4ED6-9577-91562C56AABD}"/>
    <cellStyle name="Normal 40 3 2 5" xfId="35675" xr:uid="{F469F7BD-56DB-4B69-987A-BDF90D59F68F}"/>
    <cellStyle name="Normal 40 3 3" xfId="35676" xr:uid="{EFFC31EB-176F-40D0-B4F5-184179A32CC8}"/>
    <cellStyle name="Normal 40 3 3 2" xfId="35677" xr:uid="{C0459C06-9414-46C3-AB91-2AA6D3424175}"/>
    <cellStyle name="Normal 40 3 3 2 2" xfId="35678" xr:uid="{96653ABA-60E2-4E9C-9B5C-79E0CCA57B69}"/>
    <cellStyle name="Normal 40 3 3 2 2 2" xfId="35679" xr:uid="{E351013E-6436-4A81-8250-43AE59355C49}"/>
    <cellStyle name="Normal 40 3 3 2 3" xfId="35680" xr:uid="{1A9BC9B9-52CB-4608-BEA2-378C1B313C4B}"/>
    <cellStyle name="Normal 40 3 3 3" xfId="35681" xr:uid="{0C035EAC-4744-4C60-B67E-9338D49B76EC}"/>
    <cellStyle name="Normal 40 3 3 3 2" xfId="35682" xr:uid="{36E32AF6-51BA-4DA4-A7EC-1133A1831E9C}"/>
    <cellStyle name="Normal 40 3 3 3 2 2" xfId="35683" xr:uid="{85724C37-942D-42F7-93F7-4C607FC02EB0}"/>
    <cellStyle name="Normal 40 3 3 3 3" xfId="35684" xr:uid="{B7EB6FC3-A7AE-4BE5-A600-2B0E37027A99}"/>
    <cellStyle name="Normal 40 3 3 4" xfId="35685" xr:uid="{DB1C038A-A8FB-487F-AB28-8D60A730C93E}"/>
    <cellStyle name="Normal 40 3 3 4 2" xfId="35686" xr:uid="{56E1A79E-9B94-4FD0-921F-0F8B3F2C6B62}"/>
    <cellStyle name="Normal 40 3 3 5" xfId="35687" xr:uid="{2C6445BD-958B-4996-ACC1-FBA1DD8F38DB}"/>
    <cellStyle name="Normal 40 3 4" xfId="35688" xr:uid="{64DBC353-FBD1-42FC-936F-5DC6DBA5FF84}"/>
    <cellStyle name="Normal 40 3 4 2" xfId="35689" xr:uid="{1F5D1FF4-41C4-4E42-B72C-63942DFC5FD3}"/>
    <cellStyle name="Normal 40 3 4 2 2" xfId="35690" xr:uid="{AAB9FBE6-9D19-49DC-B9BC-0F1CB5883F69}"/>
    <cellStyle name="Normal 40 3 4 2 2 2" xfId="35691" xr:uid="{509D52CF-D346-4AE8-BDFD-F009CEFE390C}"/>
    <cellStyle name="Normal 40 3 4 2 3" xfId="35692" xr:uid="{556D5435-1D9D-4D11-8018-68D40D4C6504}"/>
    <cellStyle name="Normal 40 3 4 3" xfId="35693" xr:uid="{0E0B25A9-951A-4F01-B6D6-446063C91906}"/>
    <cellStyle name="Normal 40 3 4 3 2" xfId="35694" xr:uid="{CC7B3A29-7037-4C7F-83FF-DB69F1035C59}"/>
    <cellStyle name="Normal 40 3 4 3 2 2" xfId="35695" xr:uid="{60629F44-EBE0-4C92-A166-BFD26A98D29B}"/>
    <cellStyle name="Normal 40 3 4 3 3" xfId="35696" xr:uid="{310CA23C-0BC0-467C-9456-B676EB99F0C8}"/>
    <cellStyle name="Normal 40 3 4 4" xfId="35697" xr:uid="{0812A4E6-260A-4320-BEAD-F00B67DC2EFF}"/>
    <cellStyle name="Normal 40 3 4 4 2" xfId="35698" xr:uid="{A0906595-2E96-4031-83CE-AAA641AE5453}"/>
    <cellStyle name="Normal 40 3 4 5" xfId="35699" xr:uid="{4D9E7268-C1FA-4B98-8E30-343DEEAB44A9}"/>
    <cellStyle name="Normal 40 3 5" xfId="35700" xr:uid="{DF6A1D65-A4DD-465F-8706-4D8F476CD5B2}"/>
    <cellStyle name="Normal 40 3 5 2" xfId="35701" xr:uid="{9A463981-0ED0-420E-8EB3-4B98969F51F0}"/>
    <cellStyle name="Normal 40 3 5 2 2" xfId="35702" xr:uid="{BF310BC5-692D-43C9-BDB7-DB7454DA24E2}"/>
    <cellStyle name="Normal 40 3 5 3" xfId="35703" xr:uid="{4D717094-81F2-48E5-BBC3-1C35F971FD07}"/>
    <cellStyle name="Normal 40 3 6" xfId="35704" xr:uid="{A350A287-0284-42C0-826E-79B20195D023}"/>
    <cellStyle name="Normal 40 3 6 2" xfId="35705" xr:uid="{5A0A971A-098D-49D1-A7D7-7F4F7D21644A}"/>
    <cellStyle name="Normal 40 3 6 2 2" xfId="35706" xr:uid="{7C8E3C0B-ED8D-4CE6-8176-95381FE31628}"/>
    <cellStyle name="Normal 40 3 6 3" xfId="35707" xr:uid="{F0A3AB8C-C6B2-4834-8B1F-111F9ACABB9A}"/>
    <cellStyle name="Normal 40 3 7" xfId="35708" xr:uid="{7870DBD5-C007-418C-A62E-EBE6BA482B5C}"/>
    <cellStyle name="Normal 40 3 7 2" xfId="35709" xr:uid="{E081FB10-27E7-44BF-AD90-D4E78B16B1BD}"/>
    <cellStyle name="Normal 40 3 8" xfId="35710" xr:uid="{0679676A-E097-4F57-8B5C-12765983CDEE}"/>
    <cellStyle name="Normal 40 3_15NS" xfId="35711" xr:uid="{225F6B99-99D1-463D-AF63-E7054941D97A}"/>
    <cellStyle name="Normal 40 4" xfId="35712" xr:uid="{0E179CC3-37B9-4E18-A28A-13851A45C857}"/>
    <cellStyle name="Normal 40 4 2" xfId="35713" xr:uid="{F4F8502C-1D93-4B6A-9815-0D6AABB53C9B}"/>
    <cellStyle name="Normal 40 4 2 2" xfId="35714" xr:uid="{107B3755-4578-4457-AB74-6FFF4DF63191}"/>
    <cellStyle name="Normal 40 4 2 2 2" xfId="35715" xr:uid="{08961407-4DD7-4D0B-B87D-30B59CD15C09}"/>
    <cellStyle name="Normal 40 4 2 3" xfId="35716" xr:uid="{58702C95-BB35-4E06-911A-1BCBA822B975}"/>
    <cellStyle name="Normal 40 4 3" xfId="35717" xr:uid="{6468FBA7-F399-4530-A575-DE399F8FFB98}"/>
    <cellStyle name="Normal 40 4 3 2" xfId="35718" xr:uid="{54444C27-EDBD-48FD-925F-745E69CB26C4}"/>
    <cellStyle name="Normal 40 4 3 2 2" xfId="35719" xr:uid="{97EA2A3F-46F5-4862-A4BC-EF5D618FA986}"/>
    <cellStyle name="Normal 40 4 3 3" xfId="35720" xr:uid="{C637101A-4F4A-4DBD-8EB2-43C8138BDC55}"/>
    <cellStyle name="Normal 40 4 4" xfId="35721" xr:uid="{87D75AF0-D449-44CD-AED1-AB24BA3BDF07}"/>
    <cellStyle name="Normal 40 4 4 2" xfId="35722" xr:uid="{57C53CBE-CE6C-4815-9B9B-2077FD61DD17}"/>
    <cellStyle name="Normal 40 4 5" xfId="35723" xr:uid="{E39596FB-E573-4938-AD94-E60D7550254F}"/>
    <cellStyle name="Normal 40 5" xfId="35724" xr:uid="{7F143EF5-DCC2-4C93-9859-24694B141110}"/>
    <cellStyle name="Normal 40 5 2" xfId="35725" xr:uid="{3137525E-F11E-4EC3-B29B-D4245BAAF837}"/>
    <cellStyle name="Normal 40 5 2 2" xfId="35726" xr:uid="{BFD27D93-8B3A-45FA-9DAC-59B5CB9A5C13}"/>
    <cellStyle name="Normal 40 5 2 2 2" xfId="35727" xr:uid="{B8602831-5AB5-4FF6-92E6-C1D0A4264F5A}"/>
    <cellStyle name="Normal 40 5 2 3" xfId="35728" xr:uid="{9A868C0C-7220-4308-8FCD-2CB454CBF49A}"/>
    <cellStyle name="Normal 40 5 3" xfId="35729" xr:uid="{9BDAD43D-50F6-439A-A92A-64634935F914}"/>
    <cellStyle name="Normal 40 5 3 2" xfId="35730" xr:uid="{240646E8-B4BE-453E-B68D-49939F72945A}"/>
    <cellStyle name="Normal 40 5 3 2 2" xfId="35731" xr:uid="{9B01DFB4-8F0E-4121-93D0-4C5754240966}"/>
    <cellStyle name="Normal 40 5 3 3" xfId="35732" xr:uid="{311CA690-1449-45DE-B69A-824774B303D3}"/>
    <cellStyle name="Normal 40 5 4" xfId="35733" xr:uid="{A53DC66C-813E-4BAB-8160-F3AABD11620B}"/>
    <cellStyle name="Normal 40 5 4 2" xfId="35734" xr:uid="{08EC16F9-663F-40D2-BA3F-868A2F7A23CB}"/>
    <cellStyle name="Normal 40 5 5" xfId="35735" xr:uid="{8D02D628-CFAF-46FE-95C1-093F7A8D9F96}"/>
    <cellStyle name="Normal 40 6" xfId="35736" xr:uid="{6A033A61-77D9-4BB9-BC87-AC610E1F1697}"/>
    <cellStyle name="Normal 40 6 2" xfId="35737" xr:uid="{B4A0EFAB-F185-4D32-90D0-5D7F309611DC}"/>
    <cellStyle name="Normal 40 6 2 2" xfId="35738" xr:uid="{D8C17208-0F14-4ACF-9213-ED1E41D8F73A}"/>
    <cellStyle name="Normal 40 6 2 2 2" xfId="35739" xr:uid="{1B885F8D-523A-4640-9496-E1EFBA44B6A0}"/>
    <cellStyle name="Normal 40 6 2 3" xfId="35740" xr:uid="{6F29A04A-EE20-4A33-BFBC-162AD045E8A0}"/>
    <cellStyle name="Normal 40 6 3" xfId="35741" xr:uid="{80C6AFD1-4F13-4D40-8730-9078B808845F}"/>
    <cellStyle name="Normal 40 6 3 2" xfId="35742" xr:uid="{72279CA2-3015-4D3A-A317-BF956B939E43}"/>
    <cellStyle name="Normal 40 6 3 2 2" xfId="35743" xr:uid="{8536722B-69A4-44A6-9A13-48A9CDA38232}"/>
    <cellStyle name="Normal 40 6 3 3" xfId="35744" xr:uid="{4D6E2EEE-CF1F-4D14-8E16-DA12B4A7D301}"/>
    <cellStyle name="Normal 40 6 4" xfId="35745" xr:uid="{E5F7DCE7-4361-409E-A33A-FF02E01AB71C}"/>
    <cellStyle name="Normal 40 6 4 2" xfId="35746" xr:uid="{44B7E3BA-5002-43F2-8707-375719AC0B33}"/>
    <cellStyle name="Normal 40 6 5" xfId="35747" xr:uid="{A4A5B241-AC32-4F14-AFED-695A317E9D27}"/>
    <cellStyle name="Normal 40 7" xfId="35748" xr:uid="{948B5CC1-7C01-4B38-8746-7FE3374E6220}"/>
    <cellStyle name="Normal 40 7 2" xfId="35749" xr:uid="{4D9CBEDF-76A3-4576-97BF-3A510BD2580C}"/>
    <cellStyle name="Normal 40 7 2 2" xfId="35750" xr:uid="{76AC5197-14AB-42AE-82CB-83D7A2169BFC}"/>
    <cellStyle name="Normal 40 7 3" xfId="35751" xr:uid="{2EA47A2C-8FDA-45A5-8754-AF2DD4F1B8E8}"/>
    <cellStyle name="Normal 40 8" xfId="35752" xr:uid="{9A3F3C0F-F15B-43E3-9F0D-292F7532EE39}"/>
    <cellStyle name="Normal 40 8 2" xfId="35753" xr:uid="{7C8F5C13-E583-49B9-B7B4-D0624269B775}"/>
    <cellStyle name="Normal 40 8 2 2" xfId="35754" xr:uid="{902A6E02-E866-4146-A47E-0C43DCC649AF}"/>
    <cellStyle name="Normal 40 8 3" xfId="35755" xr:uid="{D93019A1-97E5-4DD8-8ABD-8B39F9769073}"/>
    <cellStyle name="Normal 40 9" xfId="35756" xr:uid="{7155AEF0-27C8-44A6-BE29-A70AB34F162A}"/>
    <cellStyle name="Normal 40 9 2" xfId="35757" xr:uid="{F9F2D788-A7BE-45E3-A7F1-C07B717B29F0}"/>
    <cellStyle name="Normal 40_05DS" xfId="35758" xr:uid="{86B5C8A9-0855-4950-ACE9-33E0780B0286}"/>
    <cellStyle name="Normal 41" xfId="1518" xr:uid="{C65C8582-D025-431C-A3AD-C1FC57ACA81D}"/>
    <cellStyle name="Normal 41 10" xfId="35760" xr:uid="{E39E6229-E1BA-42B7-B941-D2C2559D5CC1}"/>
    <cellStyle name="Normal 41 11" xfId="35759" xr:uid="{16692195-59A5-4D6A-9F1F-BEDD7C6635E2}"/>
    <cellStyle name="Normal 41 2" xfId="35761" xr:uid="{7D4A70AA-46B3-4D08-ABCA-7BCDEB1EC0D4}"/>
    <cellStyle name="Normal 41 3" xfId="35762" xr:uid="{127A1EB3-8019-45A0-B464-D2981A98BDC3}"/>
    <cellStyle name="Normal 41 3 2" xfId="35763" xr:uid="{04C43189-1E43-44B4-807C-8E4C62A3A802}"/>
    <cellStyle name="Normal 41 3 2 2" xfId="35764" xr:uid="{7F9D42AA-F093-42D8-937D-D460627AFC5F}"/>
    <cellStyle name="Normal 41 3 2 2 2" xfId="35765" xr:uid="{0455FAAA-291D-4B34-B2C6-1DC1298BA7AE}"/>
    <cellStyle name="Normal 41 3 2 2 2 2" xfId="35766" xr:uid="{EC8AD7F2-BE71-42D4-A518-E6928CB0EF1F}"/>
    <cellStyle name="Normal 41 3 2 2 3" xfId="35767" xr:uid="{A13DFDE3-7425-41F5-97A8-72BB8DBEA6F0}"/>
    <cellStyle name="Normal 41 3 2 3" xfId="35768" xr:uid="{9ACBBFC6-7617-4EF8-81A4-54C99FABE26C}"/>
    <cellStyle name="Normal 41 3 2 3 2" xfId="35769" xr:uid="{95B4E252-C5BE-4C21-A7B8-0A12DF9E001C}"/>
    <cellStyle name="Normal 41 3 2 3 2 2" xfId="35770" xr:uid="{9C3E77C1-9B97-49B5-BC0B-EDE3859AC256}"/>
    <cellStyle name="Normal 41 3 2 3 3" xfId="35771" xr:uid="{783FEF7F-BC42-42EC-8FDC-52785CE79268}"/>
    <cellStyle name="Normal 41 3 2 4" xfId="35772" xr:uid="{31788FB6-64C7-4AED-BCE2-D91EFB9B8203}"/>
    <cellStyle name="Normal 41 3 2 4 2" xfId="35773" xr:uid="{67D3D285-4804-4A3B-B4DE-13A5F865D0B6}"/>
    <cellStyle name="Normal 41 3 2 5" xfId="35774" xr:uid="{4B1259EF-3E10-4741-B94E-AE904E89EA34}"/>
    <cellStyle name="Normal 41 3 3" xfId="35775" xr:uid="{BDDC3245-F158-4754-94CA-598AD6E8526D}"/>
    <cellStyle name="Normal 41 3 3 2" xfId="35776" xr:uid="{27FCAA39-A50F-4D34-93A0-F0E7D079A3FC}"/>
    <cellStyle name="Normal 41 3 3 2 2" xfId="35777" xr:uid="{927D1E75-3E88-4CD1-9ED4-8DAC69538E79}"/>
    <cellStyle name="Normal 41 3 3 2 2 2" xfId="35778" xr:uid="{A759A4B1-976B-4EEC-B09A-97C5ED910FF3}"/>
    <cellStyle name="Normal 41 3 3 2 3" xfId="35779" xr:uid="{A44690F4-E99B-491C-A81A-0D20F1695FE0}"/>
    <cellStyle name="Normal 41 3 3 3" xfId="35780" xr:uid="{86659A42-BF87-4F1B-A60C-F14247635CFE}"/>
    <cellStyle name="Normal 41 3 3 3 2" xfId="35781" xr:uid="{4558C8C8-A039-4A8D-9EE8-5FC826E51889}"/>
    <cellStyle name="Normal 41 3 3 3 2 2" xfId="35782" xr:uid="{9B2F5025-3298-4016-AC36-DEB0CD3620CD}"/>
    <cellStyle name="Normal 41 3 3 3 3" xfId="35783" xr:uid="{762A6EC5-AFC2-4351-9E33-1F97A4B289BB}"/>
    <cellStyle name="Normal 41 3 3 4" xfId="35784" xr:uid="{8932CEA4-AAB7-4779-88CC-76A053BFCD2D}"/>
    <cellStyle name="Normal 41 3 3 4 2" xfId="35785" xr:uid="{290B5B58-439F-417A-A3C6-E78D8146DBE2}"/>
    <cellStyle name="Normal 41 3 3 5" xfId="35786" xr:uid="{77C5519A-E672-48D3-B38D-BE313818AE20}"/>
    <cellStyle name="Normal 41 3 4" xfId="35787" xr:uid="{C42C0CD7-E49D-413E-A9FA-6B4F87AF9727}"/>
    <cellStyle name="Normal 41 3 4 2" xfId="35788" xr:uid="{207FA035-FD40-4FC7-9684-D2C94AD8E28B}"/>
    <cellStyle name="Normal 41 3 4 2 2" xfId="35789" xr:uid="{8F3C7449-1047-465A-9F36-F21E7314D848}"/>
    <cellStyle name="Normal 41 3 4 2 2 2" xfId="35790" xr:uid="{9A2EB9F9-8BEE-4B31-AC6F-3CE3C7ED78DD}"/>
    <cellStyle name="Normal 41 3 4 2 3" xfId="35791" xr:uid="{950B116A-673D-49CC-BDD4-F118C953B025}"/>
    <cellStyle name="Normal 41 3 4 3" xfId="35792" xr:uid="{D0308CD9-BD51-4025-9A72-CE43C5E8AB31}"/>
    <cellStyle name="Normal 41 3 4 3 2" xfId="35793" xr:uid="{49668296-AD74-4CE4-A461-2B5AA2B23570}"/>
    <cellStyle name="Normal 41 3 4 3 2 2" xfId="35794" xr:uid="{46BE90DD-C9AE-4525-BC8A-8EACFAB5FBA5}"/>
    <cellStyle name="Normal 41 3 4 3 3" xfId="35795" xr:uid="{8E71D116-5D2A-4140-8008-6341F5F5886D}"/>
    <cellStyle name="Normal 41 3 4 4" xfId="35796" xr:uid="{B67E1567-F4D8-43C6-B82B-0422A52D23FF}"/>
    <cellStyle name="Normal 41 3 4 4 2" xfId="35797" xr:uid="{23D1F672-1DE3-49AC-A7F6-0998518E9498}"/>
    <cellStyle name="Normal 41 3 4 5" xfId="35798" xr:uid="{5D47621C-8B20-4229-AFC5-C4B7B0339343}"/>
    <cellStyle name="Normal 41 3 5" xfId="35799" xr:uid="{9E4962C6-FEA4-4914-B2B7-14DCA6A11F6C}"/>
    <cellStyle name="Normal 41 3 5 2" xfId="35800" xr:uid="{63DF0034-BE29-4361-9A93-7B637273931F}"/>
    <cellStyle name="Normal 41 3 5 2 2" xfId="35801" xr:uid="{7E71FCBD-D105-4A86-9460-22072F28C052}"/>
    <cellStyle name="Normal 41 3 5 3" xfId="35802" xr:uid="{48394760-458E-487F-A9C9-935F22D3A6E8}"/>
    <cellStyle name="Normal 41 3 6" xfId="35803" xr:uid="{68FC13CC-8E81-4808-8B85-28DE2F129DEA}"/>
    <cellStyle name="Normal 41 3 6 2" xfId="35804" xr:uid="{C24965C1-181F-4779-AFF1-F17962BEC6CB}"/>
    <cellStyle name="Normal 41 3 6 2 2" xfId="35805" xr:uid="{5AA69F64-394E-4E71-B593-1500229613B3}"/>
    <cellStyle name="Normal 41 3 6 3" xfId="35806" xr:uid="{16F5425B-B1BB-41F9-B63B-5D87FE7A17EF}"/>
    <cellStyle name="Normal 41 3 7" xfId="35807" xr:uid="{E09BCF66-32A1-4627-B68C-B50E8BBF0933}"/>
    <cellStyle name="Normal 41 3 7 2" xfId="35808" xr:uid="{07EED807-A2B9-4F64-8134-50E25A1AD843}"/>
    <cellStyle name="Normal 41 3 8" xfId="35809" xr:uid="{2C3E0F4F-0AEA-484B-8878-14850657EEBC}"/>
    <cellStyle name="Normal 41 3_15NS" xfId="35810" xr:uid="{B5EE0F7B-5771-43F4-BD65-6179005DE656}"/>
    <cellStyle name="Normal 41 4" xfId="35811" xr:uid="{01530863-9D4E-4339-8A02-850FB79CDEE8}"/>
    <cellStyle name="Normal 41 4 2" xfId="35812" xr:uid="{9134BD79-B441-4AF1-8660-3640DA2EFF44}"/>
    <cellStyle name="Normal 41 4 2 2" xfId="35813" xr:uid="{7A807376-53C8-4BA7-84CB-7A9F12BDC0A5}"/>
    <cellStyle name="Normal 41 4 2 2 2" xfId="35814" xr:uid="{EA2EE3EC-5128-4F87-82AE-D310B33FB6DA}"/>
    <cellStyle name="Normal 41 4 2 3" xfId="35815" xr:uid="{4F6BA6E5-8968-42E7-A6BF-B40BD8529452}"/>
    <cellStyle name="Normal 41 4 3" xfId="35816" xr:uid="{9B48B0A2-2E3D-4B35-B5EA-7D11F7B08DC1}"/>
    <cellStyle name="Normal 41 4 3 2" xfId="35817" xr:uid="{498A0B07-6801-4FF5-A6AB-FBE548652801}"/>
    <cellStyle name="Normal 41 4 3 2 2" xfId="35818" xr:uid="{6350162B-9885-4EB8-B6C7-8B2DFBC7D2A4}"/>
    <cellStyle name="Normal 41 4 3 3" xfId="35819" xr:uid="{927ABD0D-A99D-4A86-AD7B-744478CF51E4}"/>
    <cellStyle name="Normal 41 4 4" xfId="35820" xr:uid="{1AAC3D4E-08C9-418E-A24D-BE6118FE84C7}"/>
    <cellStyle name="Normal 41 4 4 2" xfId="35821" xr:uid="{8EC2B38B-80AC-4473-B423-87391822B255}"/>
    <cellStyle name="Normal 41 4 5" xfId="35822" xr:uid="{C48C9809-0AF6-43A5-AB40-C81ED763DE92}"/>
    <cellStyle name="Normal 41 5" xfId="35823" xr:uid="{D5DB2E99-C9E8-4AA2-95D5-EBD15CA09B7C}"/>
    <cellStyle name="Normal 41 5 2" xfId="35824" xr:uid="{4F5B13A8-D5CB-48A4-9E93-F136100890A5}"/>
    <cellStyle name="Normal 41 5 2 2" xfId="35825" xr:uid="{40C11ED9-1DA5-46F7-8D3D-221349315E9C}"/>
    <cellStyle name="Normal 41 5 2 2 2" xfId="35826" xr:uid="{EC945191-0B41-49FD-9205-BE8FBBC359C4}"/>
    <cellStyle name="Normal 41 5 2 3" xfId="35827" xr:uid="{ECBE57C7-D024-4AFA-B57D-104696D7592E}"/>
    <cellStyle name="Normal 41 5 3" xfId="35828" xr:uid="{77CB4BF6-F9A4-428C-BC34-F3FE32E07DFA}"/>
    <cellStyle name="Normal 41 5 3 2" xfId="35829" xr:uid="{B1AF3F8E-1034-4B82-ABBC-657981C699E2}"/>
    <cellStyle name="Normal 41 5 3 2 2" xfId="35830" xr:uid="{74C6789D-35E7-44AB-B3C9-305F76DE0043}"/>
    <cellStyle name="Normal 41 5 3 3" xfId="35831" xr:uid="{3E12EF6A-360C-4B48-9FE2-FE306B8ED0AD}"/>
    <cellStyle name="Normal 41 5 4" xfId="35832" xr:uid="{3C9D3163-C844-4ECB-B8CF-2117094B9CFC}"/>
    <cellStyle name="Normal 41 5 4 2" xfId="35833" xr:uid="{AAE8846D-6E77-4770-A215-EE38FE7263EC}"/>
    <cellStyle name="Normal 41 5 5" xfId="35834" xr:uid="{134ED33F-A28B-4B85-817E-9465918D226D}"/>
    <cellStyle name="Normal 41 6" xfId="35835" xr:uid="{FC7DFD00-242D-4C4A-8FDF-8BE7E8ABEBA8}"/>
    <cellStyle name="Normal 41 6 2" xfId="35836" xr:uid="{599E4D3C-061F-4879-937D-D25E7AB18C16}"/>
    <cellStyle name="Normal 41 6 2 2" xfId="35837" xr:uid="{3A64DA4E-A55C-419E-BD09-AFBABAB87778}"/>
    <cellStyle name="Normal 41 6 2 2 2" xfId="35838" xr:uid="{E89A3FC8-EDB5-469C-BD94-65D99B050FB9}"/>
    <cellStyle name="Normal 41 6 2 3" xfId="35839" xr:uid="{60AA63B5-F391-4F0D-9955-8CDD58EE5EDE}"/>
    <cellStyle name="Normal 41 6 3" xfId="35840" xr:uid="{209A57C5-0862-463D-81E8-D66DE4CAED13}"/>
    <cellStyle name="Normal 41 6 3 2" xfId="35841" xr:uid="{7187CAA0-69E9-4C7C-A278-C999E2D16B06}"/>
    <cellStyle name="Normal 41 6 3 2 2" xfId="35842" xr:uid="{A0DC264A-AF43-470A-B5A1-499756F9C0A4}"/>
    <cellStyle name="Normal 41 6 3 3" xfId="35843" xr:uid="{21365010-52CD-478C-AF0B-E7D7C7DE139D}"/>
    <cellStyle name="Normal 41 6 4" xfId="35844" xr:uid="{069A5A32-15C4-4E02-9521-58E2C560EBA1}"/>
    <cellStyle name="Normal 41 6 4 2" xfId="35845" xr:uid="{BA597561-6FD8-40C6-B9EF-3662B1F2C0B1}"/>
    <cellStyle name="Normal 41 6 5" xfId="35846" xr:uid="{0B7A0B4A-1D43-49C4-AFEE-D6CCA78A842E}"/>
    <cellStyle name="Normal 41 7" xfId="35847" xr:uid="{6FD34707-4C97-4ED7-874D-365C7BD836DC}"/>
    <cellStyle name="Normal 41 7 2" xfId="35848" xr:uid="{59E55567-AD40-4281-817D-E0213CA93B3B}"/>
    <cellStyle name="Normal 41 7 2 2" xfId="35849" xr:uid="{5233C836-5C33-48A4-A10C-989C2C3184BC}"/>
    <cellStyle name="Normal 41 7 3" xfId="35850" xr:uid="{ED27EF47-F70D-4744-92CE-B6A40AD88E1E}"/>
    <cellStyle name="Normal 41 8" xfId="35851" xr:uid="{D93FE590-34A0-49D7-A81D-CD94ABC0F9B1}"/>
    <cellStyle name="Normal 41 8 2" xfId="35852" xr:uid="{E6E6431D-3C63-4EF0-A8C9-A74FB73547F3}"/>
    <cellStyle name="Normal 41 8 2 2" xfId="35853" xr:uid="{EFF51592-91F0-4766-BF56-B4A59E196C01}"/>
    <cellStyle name="Normal 41 8 3" xfId="35854" xr:uid="{B930099E-E768-4A15-862E-6EC8398256E0}"/>
    <cellStyle name="Normal 41 9" xfId="35855" xr:uid="{14F8CE1A-DE0B-42BB-9E68-A2F7BB9EF3EE}"/>
    <cellStyle name="Normal 41 9 2" xfId="35856" xr:uid="{1BD8BBFD-BD6F-4375-8789-4D65E9960B50}"/>
    <cellStyle name="Normal 41_05DS" xfId="35857" xr:uid="{9E7AB759-FAAD-4268-B6CC-938A69338064}"/>
    <cellStyle name="Normal 42" xfId="1519" xr:uid="{18F7C5E3-CDA5-4EC8-9F73-BBA6D02EB393}"/>
    <cellStyle name="Normal 42 10" xfId="35859" xr:uid="{EC59F625-295F-43B4-81B7-CEA96F288D68}"/>
    <cellStyle name="Normal 42 11" xfId="49932" xr:uid="{1B9DCED9-7DEA-4CDB-8CF1-E7B5DD934363}"/>
    <cellStyle name="Normal 42 12" xfId="50907" xr:uid="{13BAFEBF-6574-479B-AD33-CBC40CB8B872}"/>
    <cellStyle name="Normal 42 13" xfId="51182" xr:uid="{90AD3DAF-A23A-4DD8-8A6C-66130833784F}"/>
    <cellStyle name="Normal 42 14" xfId="51516" xr:uid="{D807F80F-BD05-479A-88F6-993AB1093C5D}"/>
    <cellStyle name="Normal 42 15" xfId="51795" xr:uid="{A78F89E9-C272-47EB-8CE6-8318EEA251D6}"/>
    <cellStyle name="Normal 42 16" xfId="52051" xr:uid="{18FF3053-C555-433A-B51E-ACDA7153C1BA}"/>
    <cellStyle name="Normal 42 17" xfId="52304" xr:uid="{2DE0811B-1E36-44C2-82AC-8A316394EF63}"/>
    <cellStyle name="Normal 42 18" xfId="52559" xr:uid="{6E700723-3FF2-4E70-989B-4BB1F8FD833B}"/>
    <cellStyle name="Normal 42 19" xfId="52807" xr:uid="{45E5CBC5-F044-4CFE-9780-F5360F37F602}"/>
    <cellStyle name="Normal 42 2" xfId="35860" xr:uid="{EEE8D2CF-64E5-4BB0-9C43-E5E8467F8EAB}"/>
    <cellStyle name="Normal 42 2 2" xfId="53052" xr:uid="{4CB63AB1-754F-47AF-8136-6D6375B983AE}"/>
    <cellStyle name="Normal 42 2 3" xfId="53541" xr:uid="{A8B79BE1-9EE4-4809-B6EA-61F8E31F9903}"/>
    <cellStyle name="Normal 42 20" xfId="53299" xr:uid="{CD991CD6-5801-43FA-B78F-3C8EAF5D1776}"/>
    <cellStyle name="Normal 42 21" xfId="35858" xr:uid="{005CBB05-40B2-4895-B853-2AA041EE52E7}"/>
    <cellStyle name="Normal 42 3" xfId="35861" xr:uid="{CAFEB78D-0FB5-4CE9-AFD6-61F3D475D9FD}"/>
    <cellStyle name="Normal 42 3 2" xfId="35862" xr:uid="{F24D4E8E-2A75-4A58-B059-A4C1DAF1A75C}"/>
    <cellStyle name="Normal 42 3 2 2" xfId="35863" xr:uid="{8B94C1A6-30A7-420C-8B96-8AF92F938312}"/>
    <cellStyle name="Normal 42 3 2 2 2" xfId="35864" xr:uid="{4F4EA4A4-DD8A-4B7D-9727-9A212EE7894F}"/>
    <cellStyle name="Normal 42 3 2 2 2 2" xfId="35865" xr:uid="{A717563E-A8CA-4283-B19E-2F8B6CB1E930}"/>
    <cellStyle name="Normal 42 3 2 2 3" xfId="35866" xr:uid="{A33BEB7A-B288-43BA-9ACC-2164DDDA65D7}"/>
    <cellStyle name="Normal 42 3 2 3" xfId="35867" xr:uid="{35713032-8BDD-4CB6-A336-07D93166ADF5}"/>
    <cellStyle name="Normal 42 3 2 3 2" xfId="35868" xr:uid="{044EA650-DED8-4E09-AED9-FF7749888907}"/>
    <cellStyle name="Normal 42 3 2 3 2 2" xfId="35869" xr:uid="{7B3C0F23-E636-4EDF-8849-BAD3BB81E1AE}"/>
    <cellStyle name="Normal 42 3 2 3 3" xfId="35870" xr:uid="{7B021406-C6EB-4EF7-AEAD-D352B7451D4F}"/>
    <cellStyle name="Normal 42 3 2 4" xfId="35871" xr:uid="{38D09891-7E55-4B1C-8A8D-034752378D8D}"/>
    <cellStyle name="Normal 42 3 2 4 2" xfId="35872" xr:uid="{0D8B5F7B-E7E5-44A9-818A-E3FACF3691ED}"/>
    <cellStyle name="Normal 42 3 2 5" xfId="35873" xr:uid="{E802F920-14F1-4057-B463-D7C688018B44}"/>
    <cellStyle name="Normal 42 3 3" xfId="35874" xr:uid="{7611F2F1-ED46-43FB-A384-E97AB1D3DD1B}"/>
    <cellStyle name="Normal 42 3 3 2" xfId="35875" xr:uid="{04CAC474-4BF5-4EAE-8903-20787EAD33A5}"/>
    <cellStyle name="Normal 42 3 3 2 2" xfId="35876" xr:uid="{BABCFA5F-BCD0-4AFE-9CE0-2D6A56FBF242}"/>
    <cellStyle name="Normal 42 3 3 2 2 2" xfId="35877" xr:uid="{BA05CC95-36C3-4D0B-B8E3-9C02C1EEE03E}"/>
    <cellStyle name="Normal 42 3 3 2 3" xfId="35878" xr:uid="{D327ABF1-4B3F-4E77-BAB6-963948F667B8}"/>
    <cellStyle name="Normal 42 3 3 3" xfId="35879" xr:uid="{1B73FFE7-24BC-42CA-B2A0-D024D875D939}"/>
    <cellStyle name="Normal 42 3 3 3 2" xfId="35880" xr:uid="{00A898B1-8B1D-4F11-9E96-A00949A85F65}"/>
    <cellStyle name="Normal 42 3 3 3 2 2" xfId="35881" xr:uid="{1C16110C-2C65-4FD7-9388-E8BE4AE34D47}"/>
    <cellStyle name="Normal 42 3 3 3 3" xfId="35882" xr:uid="{F95C6F1D-BA2A-4015-8230-7F0DD9DD8A3A}"/>
    <cellStyle name="Normal 42 3 3 4" xfId="35883" xr:uid="{06E70A8E-8BD1-4A6F-8644-DA20C7C41E7A}"/>
    <cellStyle name="Normal 42 3 3 4 2" xfId="35884" xr:uid="{D7984FA8-7705-4B5D-AC68-1CE8BEFE6786}"/>
    <cellStyle name="Normal 42 3 3 5" xfId="35885" xr:uid="{1AB64384-C964-41B8-A9C4-C29A6E83DE04}"/>
    <cellStyle name="Normal 42 3 4" xfId="35886" xr:uid="{BFC9435E-F02B-458A-B5D2-CBE824B3ECB6}"/>
    <cellStyle name="Normal 42 3 4 2" xfId="35887" xr:uid="{BA2E1263-01AC-4AA6-9E27-42FB4B012C2C}"/>
    <cellStyle name="Normal 42 3 4 2 2" xfId="35888" xr:uid="{81D38B38-E5F4-4A4D-8BD9-6B0C57B4EA6C}"/>
    <cellStyle name="Normal 42 3 4 2 2 2" xfId="35889" xr:uid="{3907C9CF-AB19-490E-BA45-72A93DB2F8A6}"/>
    <cellStyle name="Normal 42 3 4 2 3" xfId="35890" xr:uid="{3F80A97C-BA24-4D6B-84D0-47BD1B90B07A}"/>
    <cellStyle name="Normal 42 3 4 3" xfId="35891" xr:uid="{41739295-1C4A-473A-ABA2-CB5B22069146}"/>
    <cellStyle name="Normal 42 3 4 3 2" xfId="35892" xr:uid="{D0DC7899-E7D5-4B66-8DB7-A1855A82390A}"/>
    <cellStyle name="Normal 42 3 4 3 2 2" xfId="35893" xr:uid="{E8FE60B6-86C6-4DC2-970F-6E43708F8B47}"/>
    <cellStyle name="Normal 42 3 4 3 3" xfId="35894" xr:uid="{F72F9FD3-A97B-49CD-AB2F-A2C7BF59AEBF}"/>
    <cellStyle name="Normal 42 3 4 4" xfId="35895" xr:uid="{DA0AD218-4751-4DD7-85EA-942E2EF01172}"/>
    <cellStyle name="Normal 42 3 4 4 2" xfId="35896" xr:uid="{2B701A5A-625A-4F16-B4EA-92A978CF57C8}"/>
    <cellStyle name="Normal 42 3 4 5" xfId="35897" xr:uid="{223A013F-B495-4895-833D-CBE6AA4201A5}"/>
    <cellStyle name="Normal 42 3 5" xfId="35898" xr:uid="{6407BA1D-C0CD-4161-B9C1-E848EA4B2F4F}"/>
    <cellStyle name="Normal 42 3 5 2" xfId="35899" xr:uid="{2A87EA11-9D59-4B86-B2FF-192C39BF89BA}"/>
    <cellStyle name="Normal 42 3 5 2 2" xfId="35900" xr:uid="{09DAF677-9E5C-4AD6-880B-2E5623F8F2A3}"/>
    <cellStyle name="Normal 42 3 5 3" xfId="35901" xr:uid="{3CCE035F-0204-44EF-8822-65001A81A008}"/>
    <cellStyle name="Normal 42 3 6" xfId="35902" xr:uid="{255D82CC-3E17-49BE-8107-4B16121A4083}"/>
    <cellStyle name="Normal 42 3 6 2" xfId="35903" xr:uid="{2C3EDEEB-D1E8-47AF-B8CB-5C1EE878EC27}"/>
    <cellStyle name="Normal 42 3 6 2 2" xfId="35904" xr:uid="{A53B3E88-42E3-419E-BB4F-87B765321AE3}"/>
    <cellStyle name="Normal 42 3 6 3" xfId="35905" xr:uid="{B0A6C94A-E105-4375-89E9-677025297E39}"/>
    <cellStyle name="Normal 42 3 7" xfId="35906" xr:uid="{368153D1-33DE-40F7-9C63-1B2B71759192}"/>
    <cellStyle name="Normal 42 3 7 2" xfId="35907" xr:uid="{DF626797-4051-4446-8675-6B7929655AD9}"/>
    <cellStyle name="Normal 42 3 8" xfId="35908" xr:uid="{09E2AB50-75AB-4D84-9FAF-544D796DFEE3}"/>
    <cellStyle name="Normal 42 3_15NS" xfId="35909" xr:uid="{55F90168-039D-432C-8DC4-887B8BFDC06D}"/>
    <cellStyle name="Normal 42 4" xfId="35910" xr:uid="{287FD1F2-CB56-4039-A44F-09674A03DC6D}"/>
    <cellStyle name="Normal 42 4 2" xfId="35911" xr:uid="{BAE1AD81-AD6E-4B00-A591-6D88E02CED62}"/>
    <cellStyle name="Normal 42 4 2 2" xfId="35912" xr:uid="{D06D0813-FFCA-4096-9857-9BD69F868747}"/>
    <cellStyle name="Normal 42 4 2 2 2" xfId="35913" xr:uid="{8DDC7630-78C5-4F28-822F-4E0006EE0850}"/>
    <cellStyle name="Normal 42 4 2 3" xfId="35914" xr:uid="{B4CF64C4-107E-44BD-9203-859D674E5585}"/>
    <cellStyle name="Normal 42 4 3" xfId="35915" xr:uid="{0B9EA4FB-ACC7-447E-B6EB-5E8D815B909E}"/>
    <cellStyle name="Normal 42 4 3 2" xfId="35916" xr:uid="{DBF4FD2A-67CF-405C-BC48-F3A00E0085A0}"/>
    <cellStyle name="Normal 42 4 3 2 2" xfId="35917" xr:uid="{D3133651-785F-455F-900F-33FA84E20302}"/>
    <cellStyle name="Normal 42 4 3 3" xfId="35918" xr:uid="{A63C0175-551F-43F5-8242-650027577F21}"/>
    <cellStyle name="Normal 42 4 4" xfId="35919" xr:uid="{F30CF323-FD5C-4459-BD46-7DD508BCEE3B}"/>
    <cellStyle name="Normal 42 4 4 2" xfId="35920" xr:uid="{6A273C97-6FF7-49B9-BBD3-EAF36B345566}"/>
    <cellStyle name="Normal 42 4 5" xfId="35921" xr:uid="{02458D6B-B667-4824-8856-8F90D05E51ED}"/>
    <cellStyle name="Normal 42 5" xfId="35922" xr:uid="{4DCF85F2-DF80-45F6-9BBE-F329536E5CDD}"/>
    <cellStyle name="Normal 42 5 2" xfId="35923" xr:uid="{08BCB02D-C823-4BFD-BE32-36FAD707D110}"/>
    <cellStyle name="Normal 42 5 2 2" xfId="35924" xr:uid="{4926098B-DDD5-4E49-AFB2-9E4AB844CF9F}"/>
    <cellStyle name="Normal 42 5 2 2 2" xfId="35925" xr:uid="{8AD7453B-9A0B-46F6-BB95-E3E279E3EE56}"/>
    <cellStyle name="Normal 42 5 2 3" xfId="35926" xr:uid="{1726C296-6B01-4D61-9C86-1D8DCF13829B}"/>
    <cellStyle name="Normal 42 5 3" xfId="35927" xr:uid="{FE5B9C70-3BEC-4D12-8967-010F7015F44A}"/>
    <cellStyle name="Normal 42 5 3 2" xfId="35928" xr:uid="{D8C12FA1-0B32-465C-8DC0-1065725C76DD}"/>
    <cellStyle name="Normal 42 5 3 2 2" xfId="35929" xr:uid="{24CE9563-D94F-44CD-A2AB-0FF8675E20C8}"/>
    <cellStyle name="Normal 42 5 3 3" xfId="35930" xr:uid="{FFEDDC4E-30F1-447E-8CEA-715BFA3BE950}"/>
    <cellStyle name="Normal 42 5 4" xfId="35931" xr:uid="{36B00C1F-1D29-4D50-AD86-C3096B2808C3}"/>
    <cellStyle name="Normal 42 5 4 2" xfId="35932" xr:uid="{B73E541A-C4FC-4665-8478-3FDE97575AED}"/>
    <cellStyle name="Normal 42 5 5" xfId="35933" xr:uid="{54BAF9F6-9B9A-45E4-BE98-5BE3B2DB2199}"/>
    <cellStyle name="Normal 42 6" xfId="35934" xr:uid="{C615DDB5-CFCF-42F8-8B4E-5C1F938407C1}"/>
    <cellStyle name="Normal 42 6 2" xfId="35935" xr:uid="{8B80C26F-5F99-4087-AE87-5C1DBE3EDCA9}"/>
    <cellStyle name="Normal 42 6 2 2" xfId="35936" xr:uid="{F62E72EA-D4D7-48DB-87C6-8A4F5DCB4576}"/>
    <cellStyle name="Normal 42 6 2 2 2" xfId="35937" xr:uid="{A495E6AE-8E58-48DA-958C-EC0D8D4412F2}"/>
    <cellStyle name="Normal 42 6 2 3" xfId="35938" xr:uid="{74441EA1-9F3B-47C5-87B1-6FA524018C3D}"/>
    <cellStyle name="Normal 42 6 3" xfId="35939" xr:uid="{E0D99793-4BB1-4F4A-B52B-F61CFA3D5755}"/>
    <cellStyle name="Normal 42 6 3 2" xfId="35940" xr:uid="{B5F3B0A2-A26A-4168-9ABC-D2A488CFAE31}"/>
    <cellStyle name="Normal 42 6 3 2 2" xfId="35941" xr:uid="{845F15CC-9C02-4526-8421-4AFCE9FBBADB}"/>
    <cellStyle name="Normal 42 6 3 3" xfId="35942" xr:uid="{AFEC072D-9E9D-4549-AE25-07E33B7AEA01}"/>
    <cellStyle name="Normal 42 6 4" xfId="35943" xr:uid="{0BC061DA-77EC-46E8-B67E-91A2A1FF6F97}"/>
    <cellStyle name="Normal 42 6 4 2" xfId="35944" xr:uid="{E2481E7E-E0C4-40BA-86CF-05E7B67DBFFF}"/>
    <cellStyle name="Normal 42 6 5" xfId="35945" xr:uid="{1F3ADD0E-FA9E-47B9-A0CA-9E6057AFC1E0}"/>
    <cellStyle name="Normal 42 7" xfId="35946" xr:uid="{BF93CCF2-5579-401F-A4F7-3F26025771E4}"/>
    <cellStyle name="Normal 42 7 2" xfId="35947" xr:uid="{20E42A04-57CD-4B59-8494-D4B280AEC1B0}"/>
    <cellStyle name="Normal 42 7 2 2" xfId="35948" xr:uid="{3E9C8C45-ED17-4BEC-8145-E004FCF83106}"/>
    <cellStyle name="Normal 42 7 3" xfId="35949" xr:uid="{2494F9B2-4700-4025-A6D9-43CEBFB169F6}"/>
    <cellStyle name="Normal 42 8" xfId="35950" xr:uid="{02AC605D-48C0-43FD-8C73-7BACEEE06E6F}"/>
    <cellStyle name="Normal 42 8 2" xfId="35951" xr:uid="{EB52A3B9-3D5B-466B-A424-EF965A3AE119}"/>
    <cellStyle name="Normal 42 8 2 2" xfId="35952" xr:uid="{9250A8BF-46FD-4AE9-AFA2-0E5CFF3C0631}"/>
    <cellStyle name="Normal 42 8 3" xfId="35953" xr:uid="{03B51F46-AF89-4DEE-B54A-1BF432B75DC4}"/>
    <cellStyle name="Normal 42 9" xfId="35954" xr:uid="{E1118801-ADD5-4484-A9CE-1ABB5E583721}"/>
    <cellStyle name="Normal 42 9 2" xfId="35955" xr:uid="{A2B51A70-1030-47AB-9371-5B60ED7BA6C4}"/>
    <cellStyle name="Normal 42_05DS" xfId="35956" xr:uid="{11E1255C-8567-4496-905B-3AC4FC820B1D}"/>
    <cellStyle name="Normal 43" xfId="1520" xr:uid="{57A64F5B-57F2-4767-B9E4-67F32B8E2D61}"/>
    <cellStyle name="Normal 43 10" xfId="35958" xr:uid="{230C011D-E4EF-47B8-85EF-BD0D93B3C036}"/>
    <cellStyle name="Normal 43 11" xfId="51561" xr:uid="{D1C53661-457C-4958-8827-656462C0AAB1}"/>
    <cellStyle name="Normal 43 12" xfId="51839" xr:uid="{31B9C36F-95B2-4EFD-B77B-BBD3F4D74BBE}"/>
    <cellStyle name="Normal 43 13" xfId="52087" xr:uid="{ADCA9C00-7512-4138-9B1D-C8F514723644}"/>
    <cellStyle name="Normal 43 14" xfId="52342" xr:uid="{80F337B8-E8FD-440A-80D4-962897FDEAB6}"/>
    <cellStyle name="Normal 43 15" xfId="52595" xr:uid="{A015E67A-7C20-4DE0-AF0F-88446008D331}"/>
    <cellStyle name="Normal 43 16" xfId="52845" xr:uid="{DF6E46DA-E992-4C5F-B776-470222D5E9F4}"/>
    <cellStyle name="Normal 43 17" xfId="53335" xr:uid="{6843EA5F-DBD4-4564-B689-78439BEC65C7}"/>
    <cellStyle name="Normal 43 18" xfId="35957" xr:uid="{5A701390-C63C-42BB-B7A9-DA9703308182}"/>
    <cellStyle name="Normal 43 2" xfId="35959" xr:uid="{D6EC0780-331A-456D-B90C-80045737ECA6}"/>
    <cellStyle name="Normal 43 2 2" xfId="53086" xr:uid="{51A4EC1A-876F-406A-97F6-E77D233E6ABE}"/>
    <cellStyle name="Normal 43 2 3" xfId="53574" xr:uid="{1115B064-9E66-4F46-9532-87CECBAC2E0D}"/>
    <cellStyle name="Normal 43 3" xfId="35960" xr:uid="{E612CF92-98C8-443D-B551-DB6DC99CF301}"/>
    <cellStyle name="Normal 43 3 2" xfId="35961" xr:uid="{9DB7951E-B479-4AC3-867D-2F09DDAAA064}"/>
    <cellStyle name="Normal 43 3 2 2" xfId="35962" xr:uid="{FBCADE93-F345-4B17-A8C1-1D7343F436BF}"/>
    <cellStyle name="Normal 43 3 2 2 2" xfId="35963" xr:uid="{1A10F692-391B-43F9-BF52-3631493CD6EB}"/>
    <cellStyle name="Normal 43 3 2 2 2 2" xfId="35964" xr:uid="{F5F3B7C4-6948-4F46-9F04-310FC57C801D}"/>
    <cellStyle name="Normal 43 3 2 2 3" xfId="35965" xr:uid="{8C149937-D9A8-4CDC-BDC4-C2EB231CEA53}"/>
    <cellStyle name="Normal 43 3 2 3" xfId="35966" xr:uid="{B4491E8C-AC9A-4C74-9F8E-4668D9AB17AA}"/>
    <cellStyle name="Normal 43 3 2 3 2" xfId="35967" xr:uid="{43FF71A5-9433-44ED-9AD6-B1C2FBE44649}"/>
    <cellStyle name="Normal 43 3 2 3 2 2" xfId="35968" xr:uid="{6EE60765-A9E0-4DF5-B502-5A85CAEB7804}"/>
    <cellStyle name="Normal 43 3 2 3 3" xfId="35969" xr:uid="{ABC2BF04-F465-49DC-AB3B-F88579DE003A}"/>
    <cellStyle name="Normal 43 3 2 4" xfId="35970" xr:uid="{0B8DD5CB-2CBC-490E-AB88-BEFD9C76DA06}"/>
    <cellStyle name="Normal 43 3 2 4 2" xfId="35971" xr:uid="{BB7BD516-122C-40EF-87AF-18B88FECB23A}"/>
    <cellStyle name="Normal 43 3 2 5" xfId="35972" xr:uid="{62BF0629-BA49-482D-9CC5-8AD685A0A14C}"/>
    <cellStyle name="Normal 43 3 3" xfId="35973" xr:uid="{2C2DB6AB-45B7-4FA6-BE61-5DDB264C5BB4}"/>
    <cellStyle name="Normal 43 3 3 2" xfId="35974" xr:uid="{F91C91D5-E02A-4231-869F-88CC42500DB6}"/>
    <cellStyle name="Normal 43 3 3 2 2" xfId="35975" xr:uid="{09990873-3FF7-42DA-B7DB-50DD8F937490}"/>
    <cellStyle name="Normal 43 3 3 2 2 2" xfId="35976" xr:uid="{93015615-68CE-4D0E-806E-E0CF6A2D4E81}"/>
    <cellStyle name="Normal 43 3 3 2 3" xfId="35977" xr:uid="{FB24F567-23AD-4934-8D42-E76C23E31CEC}"/>
    <cellStyle name="Normal 43 3 3 3" xfId="35978" xr:uid="{550CE9F4-0AA0-4990-911C-21553B0BF985}"/>
    <cellStyle name="Normal 43 3 3 3 2" xfId="35979" xr:uid="{C5C48ACC-E7C0-4AA2-B56F-F6682A71EB66}"/>
    <cellStyle name="Normal 43 3 3 3 2 2" xfId="35980" xr:uid="{3944E706-E839-492F-B50C-CACE6AA3D5F3}"/>
    <cellStyle name="Normal 43 3 3 3 3" xfId="35981" xr:uid="{5765D892-A820-466F-A1C8-551B22AD1260}"/>
    <cellStyle name="Normal 43 3 3 4" xfId="35982" xr:uid="{888D22D2-75E8-42B2-BEF1-91CE32811372}"/>
    <cellStyle name="Normal 43 3 3 4 2" xfId="35983" xr:uid="{861A0940-9761-4499-B7FA-07F4B3FBAF8D}"/>
    <cellStyle name="Normal 43 3 3 5" xfId="35984" xr:uid="{6315AB95-E04E-4F8F-856D-FF89C282FAB9}"/>
    <cellStyle name="Normal 43 3 4" xfId="35985" xr:uid="{3A65FE20-357B-4A93-89B7-4F462810E040}"/>
    <cellStyle name="Normal 43 3 4 2" xfId="35986" xr:uid="{B2427142-ADBD-495F-993A-F4CC687C56E3}"/>
    <cellStyle name="Normal 43 3 4 2 2" xfId="35987" xr:uid="{20BD451F-4AA9-4F52-9E8E-809CF57AAF57}"/>
    <cellStyle name="Normal 43 3 4 2 2 2" xfId="35988" xr:uid="{5A26276F-7D23-429E-8382-D44A4826A80C}"/>
    <cellStyle name="Normal 43 3 4 2 3" xfId="35989" xr:uid="{BE7C8495-CCAE-4004-AC25-034170F44B71}"/>
    <cellStyle name="Normal 43 3 4 3" xfId="35990" xr:uid="{C49B7FC6-B382-4986-B925-9BCF5C8C1FB9}"/>
    <cellStyle name="Normal 43 3 4 3 2" xfId="35991" xr:uid="{F972920F-8B9D-40D9-BF8E-C2CD862FDAFF}"/>
    <cellStyle name="Normal 43 3 4 3 2 2" xfId="35992" xr:uid="{B6C4DC23-0F47-4032-BC4D-29DD73933023}"/>
    <cellStyle name="Normal 43 3 4 3 3" xfId="35993" xr:uid="{ACC346A2-351C-444B-B5D1-75C81ECF1F18}"/>
    <cellStyle name="Normal 43 3 4 4" xfId="35994" xr:uid="{DB9A2436-474C-4B86-BBA8-B037357549B8}"/>
    <cellStyle name="Normal 43 3 4 4 2" xfId="35995" xr:uid="{31B5F35B-F636-4E2A-9F2D-624EFED13767}"/>
    <cellStyle name="Normal 43 3 4 5" xfId="35996" xr:uid="{F8B465FF-095C-4DA4-AC28-501C3A8BF13D}"/>
    <cellStyle name="Normal 43 3 5" xfId="35997" xr:uid="{F5697873-FF8F-4A44-80D6-E9E690742646}"/>
    <cellStyle name="Normal 43 3 5 2" xfId="35998" xr:uid="{C219EC27-9463-416E-9B28-3157C02A358D}"/>
    <cellStyle name="Normal 43 3 5 2 2" xfId="35999" xr:uid="{F6548942-FAD7-4039-B715-17364B056DD4}"/>
    <cellStyle name="Normal 43 3 5 3" xfId="36000" xr:uid="{050FDFD4-F8B1-43BE-A5A6-0CFB61CB5AA8}"/>
    <cellStyle name="Normal 43 3 6" xfId="36001" xr:uid="{2C33838D-71E7-45BD-8402-6B9E3355379A}"/>
    <cellStyle name="Normal 43 3 6 2" xfId="36002" xr:uid="{6151880F-4ADF-4490-A133-E5004A690C51}"/>
    <cellStyle name="Normal 43 3 6 2 2" xfId="36003" xr:uid="{A0BA6B80-C18B-44D8-9D86-29E553CB4787}"/>
    <cellStyle name="Normal 43 3 6 3" xfId="36004" xr:uid="{0DB2EDB7-49FB-4BCE-8687-260CAB1644D8}"/>
    <cellStyle name="Normal 43 3 7" xfId="36005" xr:uid="{09074BA1-FBC0-48A4-BDF9-B52C6A7D8378}"/>
    <cellStyle name="Normal 43 3 7 2" xfId="36006" xr:uid="{795FBA38-6E7F-4810-BCCD-63FBE6FE1D49}"/>
    <cellStyle name="Normal 43 3 8" xfId="36007" xr:uid="{3148E57D-FB19-4CD3-9AA1-F4552958121F}"/>
    <cellStyle name="Normal 43 3_15NS" xfId="36008" xr:uid="{09B6AEE8-B5EF-42BB-AF97-263A4E1B5C3A}"/>
    <cellStyle name="Normal 43 4" xfId="36009" xr:uid="{B8B25D3D-0DB9-4546-999D-6F091518C78D}"/>
    <cellStyle name="Normal 43 4 2" xfId="36010" xr:uid="{DE5B3609-20AD-4EAF-9751-EB5CE5D47414}"/>
    <cellStyle name="Normal 43 4 2 2" xfId="36011" xr:uid="{DC727A2A-0B9E-43CD-B9C8-723C368A5D7C}"/>
    <cellStyle name="Normal 43 4 2 2 2" xfId="36012" xr:uid="{22F060C9-CC62-4D46-B634-CBBFAB33D349}"/>
    <cellStyle name="Normal 43 4 2 3" xfId="36013" xr:uid="{8294F0E4-8430-41D7-8E61-56C84CFBD6F1}"/>
    <cellStyle name="Normal 43 4 3" xfId="36014" xr:uid="{81446913-D8C4-40FD-BA1D-1DECCFB53888}"/>
    <cellStyle name="Normal 43 4 3 2" xfId="36015" xr:uid="{BD374E71-BDAB-4146-940A-5630F67E173E}"/>
    <cellStyle name="Normal 43 4 3 2 2" xfId="36016" xr:uid="{B4673D48-AAAD-4392-B53D-7D8EB13C3EE1}"/>
    <cellStyle name="Normal 43 4 3 3" xfId="36017" xr:uid="{9ED3EF66-85E7-41ED-8700-614FD0D66267}"/>
    <cellStyle name="Normal 43 4 4" xfId="36018" xr:uid="{92FF0002-1E8C-4580-B045-4C453EADEAED}"/>
    <cellStyle name="Normal 43 4 4 2" xfId="36019" xr:uid="{89B96925-FA2F-4E21-AB2F-A8EED1666EFD}"/>
    <cellStyle name="Normal 43 4 5" xfId="36020" xr:uid="{4B255959-9D89-4AEE-BABB-06E1AD2F097C}"/>
    <cellStyle name="Normal 43 5" xfId="36021" xr:uid="{C9E84FE2-C209-484A-88E1-8B027093192C}"/>
    <cellStyle name="Normal 43 5 2" xfId="36022" xr:uid="{85974C16-D7BB-4EC4-BF22-7EF16523B2CD}"/>
    <cellStyle name="Normal 43 5 2 2" xfId="36023" xr:uid="{89317301-9B8D-4F40-B57C-B01A4CB4C252}"/>
    <cellStyle name="Normal 43 5 2 2 2" xfId="36024" xr:uid="{49D2922E-CBA5-45A9-A8E6-98D0EF812820}"/>
    <cellStyle name="Normal 43 5 2 3" xfId="36025" xr:uid="{84657D5D-C984-4B24-A583-10585DE049C7}"/>
    <cellStyle name="Normal 43 5 3" xfId="36026" xr:uid="{A7713E49-27F8-44F7-B616-E5514893E372}"/>
    <cellStyle name="Normal 43 5 3 2" xfId="36027" xr:uid="{1FCA5AB7-7BE7-4141-99F3-9E1D81ACD58C}"/>
    <cellStyle name="Normal 43 5 3 2 2" xfId="36028" xr:uid="{4FB50CEB-5B6B-4392-957A-5D947F860DBD}"/>
    <cellStyle name="Normal 43 5 3 3" xfId="36029" xr:uid="{995FFE1B-A2F7-4370-936F-8C7180D527D5}"/>
    <cellStyle name="Normal 43 5 4" xfId="36030" xr:uid="{B3AC29BC-FB49-4684-A86A-47B78D537033}"/>
    <cellStyle name="Normal 43 5 4 2" xfId="36031" xr:uid="{C49AE06F-06A1-4271-A11F-BECA60E35EDF}"/>
    <cellStyle name="Normal 43 5 5" xfId="36032" xr:uid="{3DB97FA5-573F-4808-A3F0-3F9BE6FDB936}"/>
    <cellStyle name="Normal 43 6" xfId="36033" xr:uid="{0992FD78-5CE8-42F6-8634-8B185ACDD8F9}"/>
    <cellStyle name="Normal 43 6 2" xfId="36034" xr:uid="{69594F45-674B-4B2A-B15A-12DECFE0FFDA}"/>
    <cellStyle name="Normal 43 6 2 2" xfId="36035" xr:uid="{A429B171-580A-4F05-ABE5-DDF7D297F603}"/>
    <cellStyle name="Normal 43 6 2 2 2" xfId="36036" xr:uid="{AF5D11C0-5286-4AE0-BE1F-42A177F2B560}"/>
    <cellStyle name="Normal 43 6 2 3" xfId="36037" xr:uid="{837AF875-20B6-4568-BDF1-B606CC9A0801}"/>
    <cellStyle name="Normal 43 6 3" xfId="36038" xr:uid="{602252F1-9F97-48BD-B37B-F52E18DDEE42}"/>
    <cellStyle name="Normal 43 6 3 2" xfId="36039" xr:uid="{6E46ADB8-11E3-449A-AAFE-83273CB8247E}"/>
    <cellStyle name="Normal 43 6 3 2 2" xfId="36040" xr:uid="{C4588832-753E-4029-AB85-D04E04B50A61}"/>
    <cellStyle name="Normal 43 6 3 3" xfId="36041" xr:uid="{B0C731AC-D315-4923-BCF6-D822381EF2FA}"/>
    <cellStyle name="Normal 43 6 4" xfId="36042" xr:uid="{F9DEC61A-B6CD-490B-98C2-46FEE10E8776}"/>
    <cellStyle name="Normal 43 6 4 2" xfId="36043" xr:uid="{32D1C3B7-E9F2-4B09-9F4A-7167F78F2426}"/>
    <cellStyle name="Normal 43 6 5" xfId="36044" xr:uid="{856C8875-4837-424C-840E-2FF5F182CC42}"/>
    <cellStyle name="Normal 43 7" xfId="36045" xr:uid="{EEAB518A-69BC-4E16-94F3-382A39A80AC9}"/>
    <cellStyle name="Normal 43 7 2" xfId="36046" xr:uid="{B401CFFD-3798-4244-BBB0-8520AF2A07F3}"/>
    <cellStyle name="Normal 43 7 2 2" xfId="36047" xr:uid="{51608D80-AFCF-4226-B973-743B41A63F39}"/>
    <cellStyle name="Normal 43 7 3" xfId="36048" xr:uid="{3314DC8B-0DF4-4359-AD92-1A8296C5674C}"/>
    <cellStyle name="Normal 43 8" xfId="36049" xr:uid="{D162BC4E-81A3-495B-A5CC-09F163A7799F}"/>
    <cellStyle name="Normal 43 8 2" xfId="36050" xr:uid="{CAC5C9C9-F0F4-4BF5-A9D5-8B45406B3588}"/>
    <cellStyle name="Normal 43 8 2 2" xfId="36051" xr:uid="{E422A63C-85B8-4FF0-B0EB-4051943ADF14}"/>
    <cellStyle name="Normal 43 8 3" xfId="36052" xr:uid="{BD23E0FD-4BD5-4902-947D-27B1691072DA}"/>
    <cellStyle name="Normal 43 9" xfId="36053" xr:uid="{256C0447-9180-4661-AD0A-BF03AC6AC099}"/>
    <cellStyle name="Normal 43 9 2" xfId="36054" xr:uid="{8C8D9030-8B51-4845-82C8-F71B2476E668}"/>
    <cellStyle name="Normal 43_05DS" xfId="36055" xr:uid="{099109E7-511A-4202-86C2-AE1794BD4A88}"/>
    <cellStyle name="Normal 44" xfId="1521" xr:uid="{81F961E1-D637-493C-AE99-A207ED3AF1E3}"/>
    <cellStyle name="Normal 44 10" xfId="36057" xr:uid="{5C5827AF-726A-4E29-AA63-CDA1C303993F}"/>
    <cellStyle name="Normal 44 11" xfId="53578" xr:uid="{74364731-71A3-43F4-B774-691F4D40EE66}"/>
    <cellStyle name="Normal 44 12" xfId="36056" xr:uid="{B6647C89-B575-4315-B680-8D1366313775}"/>
    <cellStyle name="Normal 44 2" xfId="36058" xr:uid="{5F383BBE-8D61-483C-9421-CAE0F6B59D99}"/>
    <cellStyle name="Normal 44 3" xfId="36059" xr:uid="{C7E90B7E-032C-4363-983F-19254B3101FF}"/>
    <cellStyle name="Normal 44 3 2" xfId="36060" xr:uid="{201BD301-174F-4D5C-A2B2-866B801B22D5}"/>
    <cellStyle name="Normal 44 3 2 2" xfId="36061" xr:uid="{20FCE29A-2F51-427D-ACCE-79033BF6F5BE}"/>
    <cellStyle name="Normal 44 3 2 2 2" xfId="36062" xr:uid="{DE15E1EA-5C04-4A7B-9AC1-6780E93ED20E}"/>
    <cellStyle name="Normal 44 3 2 2 2 2" xfId="36063" xr:uid="{612B2313-D29E-49C1-81B3-824006BC1B70}"/>
    <cellStyle name="Normal 44 3 2 2 3" xfId="36064" xr:uid="{7CEF2C28-3E2F-4483-930C-052E816D110C}"/>
    <cellStyle name="Normal 44 3 2 3" xfId="36065" xr:uid="{F0311FCA-377A-43A4-A3E4-26898D81B94D}"/>
    <cellStyle name="Normal 44 3 2 3 2" xfId="36066" xr:uid="{15E513DD-6CBA-4EC8-A47B-33DB9423CAA6}"/>
    <cellStyle name="Normal 44 3 2 3 2 2" xfId="36067" xr:uid="{0CAFA913-9605-4BAD-9A4A-F92E07471793}"/>
    <cellStyle name="Normal 44 3 2 3 3" xfId="36068" xr:uid="{1E584060-F4B9-411D-9D68-9F14A23E5C79}"/>
    <cellStyle name="Normal 44 3 2 4" xfId="36069" xr:uid="{6D2195A0-207A-40B7-A5AF-1FC3E0A8965A}"/>
    <cellStyle name="Normal 44 3 2 4 2" xfId="36070" xr:uid="{02C88195-BC1B-4C89-8956-51BDB0463774}"/>
    <cellStyle name="Normal 44 3 2 5" xfId="36071" xr:uid="{74B3AA73-0414-41D2-9163-3D25F58E2466}"/>
    <cellStyle name="Normal 44 3 3" xfId="36072" xr:uid="{CC29DE72-B8DA-44BE-9073-7307FFC4D350}"/>
    <cellStyle name="Normal 44 3 3 2" xfId="36073" xr:uid="{3718A7E2-E66B-4731-8AF4-12859D5529B5}"/>
    <cellStyle name="Normal 44 3 3 2 2" xfId="36074" xr:uid="{BE73328E-8A59-4F26-A46F-B02802AADFB4}"/>
    <cellStyle name="Normal 44 3 3 2 2 2" xfId="36075" xr:uid="{D127E497-7BAD-4A28-929A-82828A2B5487}"/>
    <cellStyle name="Normal 44 3 3 2 3" xfId="36076" xr:uid="{819D809C-18CA-4688-BE86-06D949ADAA58}"/>
    <cellStyle name="Normal 44 3 3 3" xfId="36077" xr:uid="{9C405ABF-E077-4E40-9E73-756E2C0F85B4}"/>
    <cellStyle name="Normal 44 3 3 3 2" xfId="36078" xr:uid="{E6B85AB1-C085-4DD2-9E0D-0D4861A4C66E}"/>
    <cellStyle name="Normal 44 3 3 3 2 2" xfId="36079" xr:uid="{DA25D8F3-B1C0-4CEB-9752-1920A87AE75D}"/>
    <cellStyle name="Normal 44 3 3 3 3" xfId="36080" xr:uid="{74B00DBB-7221-413F-9AAC-B07E4EA201E9}"/>
    <cellStyle name="Normal 44 3 3 4" xfId="36081" xr:uid="{18ED4423-45E4-4165-AB56-CCEE9944D081}"/>
    <cellStyle name="Normal 44 3 3 4 2" xfId="36082" xr:uid="{045C8006-B218-462A-A078-2645C628C463}"/>
    <cellStyle name="Normal 44 3 3 5" xfId="36083" xr:uid="{E634AF46-C347-4594-BBA6-F792351951EE}"/>
    <cellStyle name="Normal 44 3 4" xfId="36084" xr:uid="{D64073CD-2EE9-40F3-AEFE-077B3D3653AE}"/>
    <cellStyle name="Normal 44 3 4 2" xfId="36085" xr:uid="{63219120-7F0C-403E-9161-BFD5BF88DB22}"/>
    <cellStyle name="Normal 44 3 4 2 2" xfId="36086" xr:uid="{80DCDD80-691D-4F44-B03A-C0688D0E4904}"/>
    <cellStyle name="Normal 44 3 4 2 2 2" xfId="36087" xr:uid="{75571C00-9753-4EC3-B8D7-9AA0BF037BFD}"/>
    <cellStyle name="Normal 44 3 4 2 3" xfId="36088" xr:uid="{C5C5BD73-8D27-4218-8DB4-EE1999063597}"/>
    <cellStyle name="Normal 44 3 4 3" xfId="36089" xr:uid="{EC579236-BC5E-4A83-9BBF-7CBF3DB140C1}"/>
    <cellStyle name="Normal 44 3 4 3 2" xfId="36090" xr:uid="{3EECDAD6-A64E-4F31-9024-D6036A284B47}"/>
    <cellStyle name="Normal 44 3 4 3 2 2" xfId="36091" xr:uid="{BEB1B0D0-3C4E-45AF-BEB0-BE376A929174}"/>
    <cellStyle name="Normal 44 3 4 3 3" xfId="36092" xr:uid="{98A78269-F2B3-4F03-B900-0C1CE4321E9B}"/>
    <cellStyle name="Normal 44 3 4 4" xfId="36093" xr:uid="{B1541270-04C9-4E8D-A405-7ABA0050D200}"/>
    <cellStyle name="Normal 44 3 4 4 2" xfId="36094" xr:uid="{1987C12C-49FE-4BB1-823A-3E174B196252}"/>
    <cellStyle name="Normal 44 3 4 5" xfId="36095" xr:uid="{E54C44CF-9225-4F2F-BF22-F69374DF9846}"/>
    <cellStyle name="Normal 44 3 5" xfId="36096" xr:uid="{5A26FD57-85FE-4A21-AFFE-CD976103C3B3}"/>
    <cellStyle name="Normal 44 3 5 2" xfId="36097" xr:uid="{EF10B92D-9349-40C2-9C43-1FDF61FB609B}"/>
    <cellStyle name="Normal 44 3 5 2 2" xfId="36098" xr:uid="{6DFFB3B8-54C6-4BDB-94D9-D0B049501D11}"/>
    <cellStyle name="Normal 44 3 5 3" xfId="36099" xr:uid="{AB410AE5-292F-456A-B211-0D56C6891156}"/>
    <cellStyle name="Normal 44 3 6" xfId="36100" xr:uid="{FD42A278-94C6-4423-80C3-7C1565109C5F}"/>
    <cellStyle name="Normal 44 3 6 2" xfId="36101" xr:uid="{0A311F68-CD21-4947-8A6B-C19FCFB4DDD2}"/>
    <cellStyle name="Normal 44 3 6 2 2" xfId="36102" xr:uid="{5B851A70-C0CE-4FBC-B75D-525C861DD525}"/>
    <cellStyle name="Normal 44 3 6 3" xfId="36103" xr:uid="{6E7A76A7-729C-4F13-A7BC-CFC1D926D706}"/>
    <cellStyle name="Normal 44 3 7" xfId="36104" xr:uid="{E78E9F98-8A1D-4D7E-8BA1-F09DABDB1E5E}"/>
    <cellStyle name="Normal 44 3 7 2" xfId="36105" xr:uid="{00F8B207-E135-42E3-833E-248AFF24D815}"/>
    <cellStyle name="Normal 44 3 8" xfId="36106" xr:uid="{646E445C-AFCD-4E05-AC00-087B25A9FF72}"/>
    <cellStyle name="Normal 44 3_15NS" xfId="36107" xr:uid="{BC89CA13-9CDE-4FDF-A90C-0E82FE9C3386}"/>
    <cellStyle name="Normal 44 4" xfId="36108" xr:uid="{AE69D6B3-9654-4333-91E6-74629EB6380C}"/>
    <cellStyle name="Normal 44 4 2" xfId="36109" xr:uid="{DF6D1A99-DC19-4B15-949C-7F81F70E43CA}"/>
    <cellStyle name="Normal 44 4 2 2" xfId="36110" xr:uid="{DE49F80A-E53F-44EB-B0C8-83B004EDDD1D}"/>
    <cellStyle name="Normal 44 4 2 2 2" xfId="36111" xr:uid="{7C5A311A-AEFD-42D5-B58B-920C34E9DD59}"/>
    <cellStyle name="Normal 44 4 2 3" xfId="36112" xr:uid="{FD617131-1747-4C61-BB9A-D34641AED841}"/>
    <cellStyle name="Normal 44 4 3" xfId="36113" xr:uid="{E3987FB7-E0BA-47B6-88F9-79CD1935A1B7}"/>
    <cellStyle name="Normal 44 4 3 2" xfId="36114" xr:uid="{3952AF7B-8D43-4150-82CB-AB6832BD5B2C}"/>
    <cellStyle name="Normal 44 4 3 2 2" xfId="36115" xr:uid="{5D54EF89-D909-485C-A666-89059EAC792D}"/>
    <cellStyle name="Normal 44 4 3 3" xfId="36116" xr:uid="{D1C1A039-293D-4AE3-A0EC-DCAD25DDCB99}"/>
    <cellStyle name="Normal 44 4 4" xfId="36117" xr:uid="{CCB5E98B-5D73-4D2B-B433-AB5CC0CD06A1}"/>
    <cellStyle name="Normal 44 4 4 2" xfId="36118" xr:uid="{AB470F63-A1EF-47F1-9F10-438E04870C0C}"/>
    <cellStyle name="Normal 44 4 5" xfId="36119" xr:uid="{E029E1F9-9AC9-4ECA-8C3A-0C7E2955343D}"/>
    <cellStyle name="Normal 44 5" xfId="36120" xr:uid="{6090A334-D633-436E-8E7C-967E34F2057A}"/>
    <cellStyle name="Normal 44 5 2" xfId="36121" xr:uid="{CDADA377-D5B5-4D4F-B38B-1E4051717370}"/>
    <cellStyle name="Normal 44 5 2 2" xfId="36122" xr:uid="{F5CC18A1-0C37-4425-8424-477F86109C04}"/>
    <cellStyle name="Normal 44 5 2 2 2" xfId="36123" xr:uid="{46555748-B767-4E07-9C52-A6F737284319}"/>
    <cellStyle name="Normal 44 5 2 3" xfId="36124" xr:uid="{98312610-573D-4756-8CA7-54ECF508027C}"/>
    <cellStyle name="Normal 44 5 3" xfId="36125" xr:uid="{BA1591E3-C291-403A-8CE2-CCFCDF1B6436}"/>
    <cellStyle name="Normal 44 5 3 2" xfId="36126" xr:uid="{1200AC05-668F-4539-8E9F-306E5E5AAB12}"/>
    <cellStyle name="Normal 44 5 3 2 2" xfId="36127" xr:uid="{D93986DD-4122-453C-BDEF-D55F1C361F04}"/>
    <cellStyle name="Normal 44 5 3 3" xfId="36128" xr:uid="{89481CDB-E7C4-4E0B-9231-2B7973AB638C}"/>
    <cellStyle name="Normal 44 5 4" xfId="36129" xr:uid="{D234FBD9-114F-47B9-983A-2D0996A3697F}"/>
    <cellStyle name="Normal 44 5 4 2" xfId="36130" xr:uid="{6AF8604B-48B5-430D-8C14-233D2AE7DEAB}"/>
    <cellStyle name="Normal 44 5 5" xfId="36131" xr:uid="{227AE28B-8208-4DD7-8139-9828A1938BD8}"/>
    <cellStyle name="Normal 44 6" xfId="36132" xr:uid="{1A7FB16A-5D43-4E91-AFB1-43DBE164750C}"/>
    <cellStyle name="Normal 44 6 2" xfId="36133" xr:uid="{5219CB59-3D71-4C8C-89B1-18AF0BB8E41C}"/>
    <cellStyle name="Normal 44 6 2 2" xfId="36134" xr:uid="{48E6F0BF-717B-46EA-B6E4-421E0FCBEE0F}"/>
    <cellStyle name="Normal 44 6 2 2 2" xfId="36135" xr:uid="{63FE2EE0-11D3-4191-A09F-A223F3BEB1A7}"/>
    <cellStyle name="Normal 44 6 2 3" xfId="36136" xr:uid="{7EFF5AA8-CF34-45DD-ADA5-D224B63ED0FE}"/>
    <cellStyle name="Normal 44 6 3" xfId="36137" xr:uid="{C1F9FC01-66DA-4C46-A4A1-350836185061}"/>
    <cellStyle name="Normal 44 6 3 2" xfId="36138" xr:uid="{B25E4C06-3A01-4221-9C72-0816F034051C}"/>
    <cellStyle name="Normal 44 6 3 2 2" xfId="36139" xr:uid="{26BD18E5-013E-4407-8FA1-AAB31BEEBE97}"/>
    <cellStyle name="Normal 44 6 3 3" xfId="36140" xr:uid="{18EEFA28-CABD-4D81-AC78-C5E2203D8BAD}"/>
    <cellStyle name="Normal 44 6 4" xfId="36141" xr:uid="{9282F9F4-473F-49AE-910F-39CB28954167}"/>
    <cellStyle name="Normal 44 6 4 2" xfId="36142" xr:uid="{F832CB08-4826-471D-9CB9-E9A74FBD5B67}"/>
    <cellStyle name="Normal 44 6 5" xfId="36143" xr:uid="{B72491FE-4B45-4AD2-82DC-D5841BE36460}"/>
    <cellStyle name="Normal 44 7" xfId="36144" xr:uid="{FBEE5A5D-75CB-4817-A7A7-9F47375DC5FC}"/>
    <cellStyle name="Normal 44 7 2" xfId="36145" xr:uid="{5CA381E9-D01F-4056-A637-8E782B35C9DF}"/>
    <cellStyle name="Normal 44 7 2 2" xfId="36146" xr:uid="{1092A19C-0678-4FAF-97DE-F6E34F062592}"/>
    <cellStyle name="Normal 44 7 3" xfId="36147" xr:uid="{F64A80B3-B7D9-4D62-9C24-9FFB6ED25E06}"/>
    <cellStyle name="Normal 44 8" xfId="36148" xr:uid="{59894BC3-B7AB-4A3B-A268-3A9B12A806FC}"/>
    <cellStyle name="Normal 44 8 2" xfId="36149" xr:uid="{E7054D56-4191-44E1-A421-4740FBA393F5}"/>
    <cellStyle name="Normal 44 8 2 2" xfId="36150" xr:uid="{7CD9FE9B-7F54-45D8-B208-C422F3C1A381}"/>
    <cellStyle name="Normal 44 8 3" xfId="36151" xr:uid="{3A87FFB9-E35B-4DC9-B904-2B424A69DA39}"/>
    <cellStyle name="Normal 44 9" xfId="36152" xr:uid="{ADC3FEA7-5A5B-4CF4-9F1E-4C3C33A33D2D}"/>
    <cellStyle name="Normal 44 9 2" xfId="36153" xr:uid="{96AFB46C-8178-4BDA-9A57-5EC6C37053E2}"/>
    <cellStyle name="Normal 44_05DS" xfId="36154" xr:uid="{CD971905-5A18-4663-8A97-EAEDF503C1CD}"/>
    <cellStyle name="Normal 45" xfId="1522" xr:uid="{DC49B083-D957-4440-9C42-EAEC83270BEA}"/>
    <cellStyle name="Normal 45 10" xfId="36156" xr:uid="{FC0C7235-02F8-4A34-91E5-B9105CE4D1F3}"/>
    <cellStyle name="Normal 45 11" xfId="36155" xr:uid="{A4F4D41E-3230-48A1-9470-6314D5DE68EA}"/>
    <cellStyle name="Normal 45 2" xfId="36157" xr:uid="{F61C4315-80A2-44F6-9BC2-15A4EB28189D}"/>
    <cellStyle name="Normal 45 3" xfId="36158" xr:uid="{BBE08A5A-88D4-4F7E-875A-2E5B29E316C0}"/>
    <cellStyle name="Normal 45 3 2" xfId="36159" xr:uid="{3739AC21-4E1A-420C-9270-B02CAC993982}"/>
    <cellStyle name="Normal 45 3 2 2" xfId="36160" xr:uid="{0592E50B-C514-421D-BFD5-A177B79B8DF0}"/>
    <cellStyle name="Normal 45 3 2 2 2" xfId="36161" xr:uid="{2B34CB69-8F41-46CF-9E93-158FA06DC8A5}"/>
    <cellStyle name="Normal 45 3 2 2 2 2" xfId="36162" xr:uid="{6F137912-F9FF-42C0-9E33-0D14C1D58307}"/>
    <cellStyle name="Normal 45 3 2 2 3" xfId="36163" xr:uid="{03DEDBFB-AD40-427A-99A9-5F5A6D24978D}"/>
    <cellStyle name="Normal 45 3 2 3" xfId="36164" xr:uid="{16290867-A1EC-46EE-AA1C-32AC366BFD5B}"/>
    <cellStyle name="Normal 45 3 2 3 2" xfId="36165" xr:uid="{29D115B0-54F7-4BB6-8A61-9DFE56ED04C2}"/>
    <cellStyle name="Normal 45 3 2 3 2 2" xfId="36166" xr:uid="{13810ACF-F5DE-440E-BC26-08058D3524D8}"/>
    <cellStyle name="Normal 45 3 2 3 3" xfId="36167" xr:uid="{DCA366AF-A5F8-4D85-AD0D-F8217F179808}"/>
    <cellStyle name="Normal 45 3 2 4" xfId="36168" xr:uid="{8480F183-2389-4016-959C-AA0A15B859D7}"/>
    <cellStyle name="Normal 45 3 2 4 2" xfId="36169" xr:uid="{0E0BF906-51A9-418E-B2DF-694B84B937F8}"/>
    <cellStyle name="Normal 45 3 2 5" xfId="36170" xr:uid="{6981D70D-034C-4EE5-B240-832D4DC41BBF}"/>
    <cellStyle name="Normal 45 3 3" xfId="36171" xr:uid="{952D7037-4F0D-4CF4-9199-BFD02CCDB29C}"/>
    <cellStyle name="Normal 45 3 3 2" xfId="36172" xr:uid="{3D0FA9CC-F2D0-43C8-A0D6-121BE8B4EB61}"/>
    <cellStyle name="Normal 45 3 3 2 2" xfId="36173" xr:uid="{5FD8C4A6-75C3-4DF6-8D8D-8D7F19730650}"/>
    <cellStyle name="Normal 45 3 3 2 2 2" xfId="36174" xr:uid="{3D753420-A15D-4535-B3B1-78C0752E3590}"/>
    <cellStyle name="Normal 45 3 3 2 3" xfId="36175" xr:uid="{AE55A982-0A40-457F-AC2A-578685D2FC48}"/>
    <cellStyle name="Normal 45 3 3 3" xfId="36176" xr:uid="{DCED9ABF-EB88-42C6-9952-C395C7942A84}"/>
    <cellStyle name="Normal 45 3 3 3 2" xfId="36177" xr:uid="{B20708FF-C856-4119-B9D6-0E8C6FB068C1}"/>
    <cellStyle name="Normal 45 3 3 3 2 2" xfId="36178" xr:uid="{8CC05F82-B862-4CB0-944D-738742826B2F}"/>
    <cellStyle name="Normal 45 3 3 3 3" xfId="36179" xr:uid="{6F8AF46A-D17F-482B-9C79-A8D7C7D20EF6}"/>
    <cellStyle name="Normal 45 3 3 4" xfId="36180" xr:uid="{3C2DE5DE-8082-4CE3-AA88-A90AE0E32E67}"/>
    <cellStyle name="Normal 45 3 3 4 2" xfId="36181" xr:uid="{C03BF0DB-0B08-467B-B57A-45035BD51572}"/>
    <cellStyle name="Normal 45 3 3 5" xfId="36182" xr:uid="{DD12B918-C055-4845-A81D-029A6611444C}"/>
    <cellStyle name="Normal 45 3 4" xfId="36183" xr:uid="{7986AFB9-1E2D-46A5-B669-2EE9734C48D6}"/>
    <cellStyle name="Normal 45 3 4 2" xfId="36184" xr:uid="{2FA5E57B-9F9A-4BBF-BD9E-FD7BCB66EED2}"/>
    <cellStyle name="Normal 45 3 4 2 2" xfId="36185" xr:uid="{A73CB257-C122-457A-BFA9-DAC5AA617320}"/>
    <cellStyle name="Normal 45 3 4 2 2 2" xfId="36186" xr:uid="{3D772AB6-794D-4017-B93A-F1101B34B52B}"/>
    <cellStyle name="Normal 45 3 4 2 3" xfId="36187" xr:uid="{F85DD28B-6940-4CC0-B7C0-CEEEF7B31ED1}"/>
    <cellStyle name="Normal 45 3 4 3" xfId="36188" xr:uid="{F66918E0-0714-48CA-9719-E51ED06F1DB1}"/>
    <cellStyle name="Normal 45 3 4 3 2" xfId="36189" xr:uid="{5D8802F3-3E56-481B-95F0-7DCCBDE93920}"/>
    <cellStyle name="Normal 45 3 4 3 2 2" xfId="36190" xr:uid="{3657D28D-5B91-4D2B-86AF-150E5FEBA226}"/>
    <cellStyle name="Normal 45 3 4 3 3" xfId="36191" xr:uid="{E8425F7C-931E-4BC6-9A14-5C1FA02E9559}"/>
    <cellStyle name="Normal 45 3 4 4" xfId="36192" xr:uid="{77FEDFEB-DF10-4E04-A97E-6B8FCD6B2094}"/>
    <cellStyle name="Normal 45 3 4 4 2" xfId="36193" xr:uid="{2B5C5D14-511D-476A-B867-9652227AAF8B}"/>
    <cellStyle name="Normal 45 3 4 5" xfId="36194" xr:uid="{99785968-FBD9-4C88-A858-CBBCDA7048AE}"/>
    <cellStyle name="Normal 45 3 5" xfId="36195" xr:uid="{6F23CADB-8A6E-4E96-A92F-8415047B669F}"/>
    <cellStyle name="Normal 45 3 5 2" xfId="36196" xr:uid="{362EDFEF-7CEB-47E6-B3E4-8998EBE4DB53}"/>
    <cellStyle name="Normal 45 3 5 2 2" xfId="36197" xr:uid="{1C993527-E269-49EB-8237-10DDD3732A90}"/>
    <cellStyle name="Normal 45 3 5 3" xfId="36198" xr:uid="{6F3C4ACD-54CB-458B-B1F1-2494CC52C787}"/>
    <cellStyle name="Normal 45 3 6" xfId="36199" xr:uid="{5FE33B36-C225-42F7-BEE2-AA4A3B6141F1}"/>
    <cellStyle name="Normal 45 3 6 2" xfId="36200" xr:uid="{D9FFC228-96FF-4F97-9F37-6C4D9C8D7E99}"/>
    <cellStyle name="Normal 45 3 6 2 2" xfId="36201" xr:uid="{27684769-6748-4495-94E8-207B60E5D25D}"/>
    <cellStyle name="Normal 45 3 6 3" xfId="36202" xr:uid="{CEE43B15-4CEB-4F87-9D34-9D8632817DD4}"/>
    <cellStyle name="Normal 45 3 7" xfId="36203" xr:uid="{70F2390B-5E0C-4CD3-86CB-7ACD2FF1623D}"/>
    <cellStyle name="Normal 45 3 7 2" xfId="36204" xr:uid="{F558A0BB-BB20-4DA9-9023-542DD934C30E}"/>
    <cellStyle name="Normal 45 3 8" xfId="36205" xr:uid="{2B722246-A62D-4A11-8918-A2D6EF323AAF}"/>
    <cellStyle name="Normal 45 3_15NS" xfId="36206" xr:uid="{17E3242C-4418-4D82-A29D-9ECE51DD11C9}"/>
    <cellStyle name="Normal 45 4" xfId="36207" xr:uid="{973E38FA-7768-4D1E-B497-F52013B52D15}"/>
    <cellStyle name="Normal 45 4 2" xfId="36208" xr:uid="{CE32F1EF-29BE-43B5-A0A0-06A7A98BC663}"/>
    <cellStyle name="Normal 45 4 2 2" xfId="36209" xr:uid="{3AC01AD7-6983-4EC4-A269-354E8082FB8C}"/>
    <cellStyle name="Normal 45 4 2 2 2" xfId="36210" xr:uid="{D013B937-A3C4-42C9-8371-67713778C91E}"/>
    <cellStyle name="Normal 45 4 2 3" xfId="36211" xr:uid="{1F040390-4B7C-45EB-974F-01CBD0A1A8D6}"/>
    <cellStyle name="Normal 45 4 3" xfId="36212" xr:uid="{6D3A9B5C-32BE-411D-9EE2-4409593A8808}"/>
    <cellStyle name="Normal 45 4 3 2" xfId="36213" xr:uid="{59778E21-D586-49BA-96EC-A85A876303AA}"/>
    <cellStyle name="Normal 45 4 3 2 2" xfId="36214" xr:uid="{CA0B6106-47EE-4229-877C-EB44F53057F8}"/>
    <cellStyle name="Normal 45 4 3 3" xfId="36215" xr:uid="{E1CAAD32-1A4B-4EC0-B41C-ECFF646531E3}"/>
    <cellStyle name="Normal 45 4 4" xfId="36216" xr:uid="{BFCAF6CA-50D9-4C50-8D16-A7B6980B21A0}"/>
    <cellStyle name="Normal 45 4 4 2" xfId="36217" xr:uid="{772A11F9-7CA4-43B0-BE16-0C2E772437E3}"/>
    <cellStyle name="Normal 45 4 5" xfId="36218" xr:uid="{4AFDB63A-77BB-472D-99B3-8072BCF0175F}"/>
    <cellStyle name="Normal 45 5" xfId="36219" xr:uid="{65C4D958-7FB4-4CB7-9D13-5DC15DDEA0F4}"/>
    <cellStyle name="Normal 45 5 2" xfId="36220" xr:uid="{DE734B6A-BB00-409B-995D-2398A89B0C47}"/>
    <cellStyle name="Normal 45 5 2 2" xfId="36221" xr:uid="{78C9A3ED-F7E2-42E5-B741-07C3044E0774}"/>
    <cellStyle name="Normal 45 5 2 2 2" xfId="36222" xr:uid="{B4C8C177-ABBC-447B-8DFC-7BD49CE3B004}"/>
    <cellStyle name="Normal 45 5 2 3" xfId="36223" xr:uid="{0ABD327C-1276-4099-BBEE-941A4B6CCA81}"/>
    <cellStyle name="Normal 45 5 3" xfId="36224" xr:uid="{2A5EBD1B-1FB6-499A-A1D3-E3757C9FA99B}"/>
    <cellStyle name="Normal 45 5 3 2" xfId="36225" xr:uid="{F008B5A8-7870-4A49-AE67-FFCC5C35A6D3}"/>
    <cellStyle name="Normal 45 5 3 2 2" xfId="36226" xr:uid="{D9FB1E37-445C-40C1-8BEC-9590CC3F74E2}"/>
    <cellStyle name="Normal 45 5 3 3" xfId="36227" xr:uid="{EFEAEB9D-2066-4DB3-8DF0-9A996F3F81AD}"/>
    <cellStyle name="Normal 45 5 4" xfId="36228" xr:uid="{BB280659-D4B7-486F-84B5-A32EDC4D0907}"/>
    <cellStyle name="Normal 45 5 4 2" xfId="36229" xr:uid="{92C2C76F-1F94-4D45-BED0-CCECC0F9CAE5}"/>
    <cellStyle name="Normal 45 5 5" xfId="36230" xr:uid="{AA1AE780-611F-4C8C-B118-9B16A22B4084}"/>
    <cellStyle name="Normal 45 6" xfId="36231" xr:uid="{5F45178D-6EF2-49D7-AC1C-C710B5628030}"/>
    <cellStyle name="Normal 45 6 2" xfId="36232" xr:uid="{D18B276E-C459-4096-A184-36D7A3C964D9}"/>
    <cellStyle name="Normal 45 6 2 2" xfId="36233" xr:uid="{D777FE30-F1D5-452B-B28A-28B27E25CFA9}"/>
    <cellStyle name="Normal 45 6 2 2 2" xfId="36234" xr:uid="{9798E446-3A7D-480F-87EC-EFEFC310E579}"/>
    <cellStyle name="Normal 45 6 2 3" xfId="36235" xr:uid="{54ECC178-95CD-477D-986B-23DD8B7F0826}"/>
    <cellStyle name="Normal 45 6 3" xfId="36236" xr:uid="{CD885C8A-E4AE-4FF9-B62E-002DF33D0825}"/>
    <cellStyle name="Normal 45 6 3 2" xfId="36237" xr:uid="{EE366A6B-5103-4EF8-B67F-CF14246DFE3A}"/>
    <cellStyle name="Normal 45 6 3 2 2" xfId="36238" xr:uid="{E7081095-4FCA-4E06-954F-1E1AD9DB7983}"/>
    <cellStyle name="Normal 45 6 3 3" xfId="36239" xr:uid="{DCD7FB3E-8037-4D88-9CA6-D95EE714C905}"/>
    <cellStyle name="Normal 45 6 4" xfId="36240" xr:uid="{5FF14A93-82C0-42FB-A92E-C6D752FF89DD}"/>
    <cellStyle name="Normal 45 6 4 2" xfId="36241" xr:uid="{95DACE3C-68E3-4518-9640-4427F8A7AAED}"/>
    <cellStyle name="Normal 45 6 5" xfId="36242" xr:uid="{FA536708-B9E9-4417-9809-74AFE4508052}"/>
    <cellStyle name="Normal 45 7" xfId="36243" xr:uid="{6F0D7FE1-6423-4DB0-82CD-F42F3E595309}"/>
    <cellStyle name="Normal 45 7 2" xfId="36244" xr:uid="{9C88C7F2-EC7A-40B5-8BC0-265A0317F86D}"/>
    <cellStyle name="Normal 45 7 2 2" xfId="36245" xr:uid="{AC33D4FC-989F-48C8-BA85-D349AD64ABED}"/>
    <cellStyle name="Normal 45 7 3" xfId="36246" xr:uid="{166EA6F9-E501-4C80-8E9A-BDA7B85E6167}"/>
    <cellStyle name="Normal 45 8" xfId="36247" xr:uid="{C5D57F8B-974A-4494-BC4C-7313EA8F6A96}"/>
    <cellStyle name="Normal 45 8 2" xfId="36248" xr:uid="{AB66715E-A672-407E-B0B3-674DFCA3D2DE}"/>
    <cellStyle name="Normal 45 8 2 2" xfId="36249" xr:uid="{91CC06A8-ABF0-4366-B785-E0C1D4A84406}"/>
    <cellStyle name="Normal 45 8 3" xfId="36250" xr:uid="{CDF326B5-5021-46F9-BCA6-9D4EACB4F311}"/>
    <cellStyle name="Normal 45 9" xfId="36251" xr:uid="{DAD44690-ACD8-4245-A6B4-5859BFD58FF2}"/>
    <cellStyle name="Normal 45 9 2" xfId="36252" xr:uid="{84F2424B-1A48-47D0-AF8E-272563D5916D}"/>
    <cellStyle name="Normal 45_05DS" xfId="36253" xr:uid="{774B4BC0-1C99-4D9C-A55D-49289E3FA6DF}"/>
    <cellStyle name="Normal 46" xfId="1523" xr:uid="{2575591B-8CBF-47EA-86A4-10128CE3DAF8}"/>
    <cellStyle name="Normal 46 10" xfId="36255" xr:uid="{9BD85A52-C262-433B-AB82-006C7190C6B9}"/>
    <cellStyle name="Normal 46 11" xfId="56446" xr:uid="{D9392F87-4FD5-48A9-A25F-F6388B0FE262}"/>
    <cellStyle name="Normal 46 12" xfId="36254" xr:uid="{14AEBCDC-75A4-45CB-AED4-FC814F6D7781}"/>
    <cellStyle name="Normal 46 2" xfId="1872" xr:uid="{6FC6740E-EBA1-4BE7-9483-A456BB7A5566}"/>
    <cellStyle name="Normal 46 2 2" xfId="36256" xr:uid="{F053DDF5-8F11-484F-A2BF-B455BACC135D}"/>
    <cellStyle name="Normal 46 3" xfId="36257" xr:uid="{D7191CF3-6315-4E1D-BBCE-97B6B86B099E}"/>
    <cellStyle name="Normal 46 3 2" xfId="36258" xr:uid="{0CDD394D-E08A-40E8-BF31-51A696D04EB6}"/>
    <cellStyle name="Normal 46 3 2 2" xfId="36259" xr:uid="{24B1F727-6524-4A68-91FC-05E1279C3074}"/>
    <cellStyle name="Normal 46 3 2 2 2" xfId="36260" xr:uid="{4C94C82F-B8D2-4215-A764-E4D8FEBE21FA}"/>
    <cellStyle name="Normal 46 3 2 2 2 2" xfId="36261" xr:uid="{E6EC57CF-A703-492E-B7EE-63E229F65B80}"/>
    <cellStyle name="Normal 46 3 2 2 3" xfId="36262" xr:uid="{F176BF58-AF29-4B71-A20C-9C818B24512C}"/>
    <cellStyle name="Normal 46 3 2 3" xfId="36263" xr:uid="{DCE52FF8-DC05-4929-99B4-91AB814D8641}"/>
    <cellStyle name="Normal 46 3 2 3 2" xfId="36264" xr:uid="{75DFDCC7-808C-48AA-B53E-14B8BD283094}"/>
    <cellStyle name="Normal 46 3 2 3 2 2" xfId="36265" xr:uid="{A0C268F7-4D63-47E7-8563-BAC081A78332}"/>
    <cellStyle name="Normal 46 3 2 3 3" xfId="36266" xr:uid="{523390C3-8908-4079-86BB-0B6041C87B30}"/>
    <cellStyle name="Normal 46 3 2 4" xfId="36267" xr:uid="{CB00F584-9785-4B8B-B7B8-326253D1388E}"/>
    <cellStyle name="Normal 46 3 2 4 2" xfId="36268" xr:uid="{4A6346B1-DEC7-47F5-B2FD-66F4740601C8}"/>
    <cellStyle name="Normal 46 3 2 5" xfId="36269" xr:uid="{7FB76642-5EAE-4A40-A3D6-3201E573CFE6}"/>
    <cellStyle name="Normal 46 3 3" xfId="36270" xr:uid="{1F139A5D-5DFD-459A-ACDE-13524B0AD083}"/>
    <cellStyle name="Normal 46 3 3 2" xfId="36271" xr:uid="{3BBD88F1-03AF-40A6-AABB-14B268546D31}"/>
    <cellStyle name="Normal 46 3 3 2 2" xfId="36272" xr:uid="{4BBBD9B9-3EBF-4725-AD55-D78B197EF346}"/>
    <cellStyle name="Normal 46 3 3 2 2 2" xfId="36273" xr:uid="{3937EFF7-8952-46EC-B2AD-B6426ABCCF5D}"/>
    <cellStyle name="Normal 46 3 3 2 3" xfId="36274" xr:uid="{24369DC0-05E2-4C15-ABCA-6AF59568C825}"/>
    <cellStyle name="Normal 46 3 3 3" xfId="36275" xr:uid="{0D108965-7875-43B2-B3E0-4E43F6B24765}"/>
    <cellStyle name="Normal 46 3 3 3 2" xfId="36276" xr:uid="{8DF845BA-216B-4402-BDE1-D7731091482C}"/>
    <cellStyle name="Normal 46 3 3 3 2 2" xfId="36277" xr:uid="{3EAD376E-9521-4B64-8851-DDF8BC3C4D67}"/>
    <cellStyle name="Normal 46 3 3 3 3" xfId="36278" xr:uid="{15AB3228-F3F2-4B02-9E78-9E8A10A40C2A}"/>
    <cellStyle name="Normal 46 3 3 4" xfId="36279" xr:uid="{DAF57E89-58E2-4353-ABB5-CDB9B441736B}"/>
    <cellStyle name="Normal 46 3 3 4 2" xfId="36280" xr:uid="{C97F9EDA-84D1-4DA5-A736-566D70B14198}"/>
    <cellStyle name="Normal 46 3 3 5" xfId="36281" xr:uid="{EC0BB917-9BCB-4BDE-B967-4DDDF502BD5C}"/>
    <cellStyle name="Normal 46 3 4" xfId="36282" xr:uid="{1425C865-82E7-4118-81BC-74D3E38F6177}"/>
    <cellStyle name="Normal 46 3 4 2" xfId="36283" xr:uid="{53CDC06F-FA90-42DE-8A3A-1ED2158FDB5B}"/>
    <cellStyle name="Normal 46 3 4 2 2" xfId="36284" xr:uid="{A36DD457-128A-4F14-85F2-7A38486C627E}"/>
    <cellStyle name="Normal 46 3 4 2 2 2" xfId="36285" xr:uid="{F97F4EA5-ACB1-43BF-BEAB-7DF301211558}"/>
    <cellStyle name="Normal 46 3 4 2 3" xfId="36286" xr:uid="{9595FB88-C371-473B-B5ED-A49AF446E2B2}"/>
    <cellStyle name="Normal 46 3 4 3" xfId="36287" xr:uid="{6825041F-EBD4-4D33-8857-FBDFB364A098}"/>
    <cellStyle name="Normal 46 3 4 3 2" xfId="36288" xr:uid="{DC24110A-412F-4359-9CD3-2C677D10D7F6}"/>
    <cellStyle name="Normal 46 3 4 3 2 2" xfId="36289" xr:uid="{3D4E7F8B-2BBF-46D3-83B6-94587EB48D7C}"/>
    <cellStyle name="Normal 46 3 4 3 3" xfId="36290" xr:uid="{89CF26B3-E6C5-4156-915F-FC23DC1A21BF}"/>
    <cellStyle name="Normal 46 3 4 4" xfId="36291" xr:uid="{6884F56E-8E41-4F23-AF42-F135ABAE46B4}"/>
    <cellStyle name="Normal 46 3 4 4 2" xfId="36292" xr:uid="{BE40B651-93ED-46D0-978B-8C8B456ADBF8}"/>
    <cellStyle name="Normal 46 3 4 5" xfId="36293" xr:uid="{39D48C8A-D863-4CBF-A3E3-F77FC5CC3BC2}"/>
    <cellStyle name="Normal 46 3 5" xfId="36294" xr:uid="{5FEE5E8B-3350-49C3-9980-91C7E2C30610}"/>
    <cellStyle name="Normal 46 3 5 2" xfId="36295" xr:uid="{917E1904-0F5B-4B89-BF7D-A7939B4118E8}"/>
    <cellStyle name="Normal 46 3 5 2 2" xfId="36296" xr:uid="{240C73CB-A345-4B2E-9833-EC418E790880}"/>
    <cellStyle name="Normal 46 3 5 3" xfId="36297" xr:uid="{FE77EB8A-00B3-4AAC-863A-E29F6FE93850}"/>
    <cellStyle name="Normal 46 3 6" xfId="36298" xr:uid="{FAADC21A-7039-4493-B344-3D3B95DB370F}"/>
    <cellStyle name="Normal 46 3 6 2" xfId="36299" xr:uid="{095B2CD8-6476-459F-88B9-CAF6AFFD6969}"/>
    <cellStyle name="Normal 46 3 6 2 2" xfId="36300" xr:uid="{EADB0BBF-FCEC-4DE3-8A49-D7F389DC559D}"/>
    <cellStyle name="Normal 46 3 6 3" xfId="36301" xr:uid="{B9CF8FB7-0B2E-468D-93F9-71839FF369B5}"/>
    <cellStyle name="Normal 46 3 7" xfId="36302" xr:uid="{2D99E42C-EC57-4A56-9884-5EEBE1C4F8B5}"/>
    <cellStyle name="Normal 46 3 7 2" xfId="36303" xr:uid="{446CAA08-82C1-42B8-9C1D-1434CC14CC84}"/>
    <cellStyle name="Normal 46 3 8" xfId="36304" xr:uid="{D5A108C4-E045-495E-8A81-431780145D88}"/>
    <cellStyle name="Normal 46 3_15NS" xfId="36305" xr:uid="{CFB45425-6CB7-4010-BC49-F7809C1AE551}"/>
    <cellStyle name="Normal 46 4" xfId="36306" xr:uid="{A6590D4F-2E67-42BB-B6C2-C3FD5FBEAA44}"/>
    <cellStyle name="Normal 46 4 2" xfId="36307" xr:uid="{6F62F215-8DC4-4223-965E-2BB77FB4578E}"/>
    <cellStyle name="Normal 46 4 2 2" xfId="36308" xr:uid="{4F08497C-0316-44FA-9F82-A8C0EB294598}"/>
    <cellStyle name="Normal 46 4 2 2 2" xfId="36309" xr:uid="{A46343F5-7578-4D3B-B722-C595DC38FBEB}"/>
    <cellStyle name="Normal 46 4 2 3" xfId="36310" xr:uid="{B7E86653-250C-4797-AAEC-7C3A39D5C1FD}"/>
    <cellStyle name="Normal 46 4 3" xfId="36311" xr:uid="{E2D13A44-A084-4EE4-8E4D-7F1F504E4A8D}"/>
    <cellStyle name="Normal 46 4 3 2" xfId="36312" xr:uid="{63AA81B1-9681-48F1-8898-AD07DF4B207F}"/>
    <cellStyle name="Normal 46 4 3 2 2" xfId="36313" xr:uid="{6A83FF17-3BDE-4818-BD55-6DB75BAB8CC8}"/>
    <cellStyle name="Normal 46 4 3 3" xfId="36314" xr:uid="{602DB811-905F-49A6-91E7-718DA8593A9E}"/>
    <cellStyle name="Normal 46 4 4" xfId="36315" xr:uid="{45DCADC1-C5CC-476F-B7FE-3B8E255297E9}"/>
    <cellStyle name="Normal 46 4 4 2" xfId="36316" xr:uid="{23EB0803-12FD-416F-BC39-D1928968344B}"/>
    <cellStyle name="Normal 46 4 5" xfId="36317" xr:uid="{81B35427-DD03-4683-906B-66BBFC7B00E1}"/>
    <cellStyle name="Normal 46 5" xfId="36318" xr:uid="{82EBB599-C392-465A-99ED-42DC1F513AD0}"/>
    <cellStyle name="Normal 46 5 2" xfId="36319" xr:uid="{2267D20C-D9FC-413C-BFA3-20E3D6D075D3}"/>
    <cellStyle name="Normal 46 5 2 2" xfId="36320" xr:uid="{6BA3DEA5-091A-4282-A75B-794B734A20BE}"/>
    <cellStyle name="Normal 46 5 2 2 2" xfId="36321" xr:uid="{7BD9C985-ABD3-4027-AA40-0F659C41499E}"/>
    <cellStyle name="Normal 46 5 2 3" xfId="36322" xr:uid="{0AB8C587-7168-421F-AAF0-7527FE5A9FDA}"/>
    <cellStyle name="Normal 46 5 3" xfId="36323" xr:uid="{26FE4791-9A84-469C-A59E-532EF83BB58D}"/>
    <cellStyle name="Normal 46 5 3 2" xfId="36324" xr:uid="{1E14A53D-1A30-4A37-AE74-909793E449B1}"/>
    <cellStyle name="Normal 46 5 3 2 2" xfId="36325" xr:uid="{62CE5DF2-1656-4B74-B6F2-788ECA7D7511}"/>
    <cellStyle name="Normal 46 5 3 3" xfId="36326" xr:uid="{CF025AED-A648-4088-B179-74C22F7BF199}"/>
    <cellStyle name="Normal 46 5 4" xfId="36327" xr:uid="{7EFE1612-137B-494C-988B-E23E00FAB319}"/>
    <cellStyle name="Normal 46 5 4 2" xfId="36328" xr:uid="{024C4B1D-4128-4EDF-98D2-33CC95167F48}"/>
    <cellStyle name="Normal 46 5 5" xfId="36329" xr:uid="{873AA2CC-F6FC-4DCD-A8F2-05A5C46FFA26}"/>
    <cellStyle name="Normal 46 6" xfId="36330" xr:uid="{D78CF986-9C36-4214-99E5-F01CCAECEBF5}"/>
    <cellStyle name="Normal 46 6 2" xfId="36331" xr:uid="{93B6FB65-8C43-4778-91AD-2AC97118B217}"/>
    <cellStyle name="Normal 46 6 2 2" xfId="36332" xr:uid="{974262CF-D753-4264-BCD3-DF19BA7F8406}"/>
    <cellStyle name="Normal 46 6 2 2 2" xfId="36333" xr:uid="{742FABD0-DEEB-4BE7-B067-482FDEEACAA7}"/>
    <cellStyle name="Normal 46 6 2 3" xfId="36334" xr:uid="{7FEDB02C-A163-4F2B-8051-E1B033EFCD0D}"/>
    <cellStyle name="Normal 46 6 3" xfId="36335" xr:uid="{EA3EB2A3-F362-4CE0-8264-C8375176B31B}"/>
    <cellStyle name="Normal 46 6 3 2" xfId="36336" xr:uid="{B5156250-0D82-4F48-B11C-B27EA2369A20}"/>
    <cellStyle name="Normal 46 6 3 2 2" xfId="36337" xr:uid="{D2C25F47-3844-48BC-BB13-0E5D49DA75DF}"/>
    <cellStyle name="Normal 46 6 3 3" xfId="36338" xr:uid="{FEFCB6F6-D0C9-4BC3-BA59-BFB76B3AA7F2}"/>
    <cellStyle name="Normal 46 6 4" xfId="36339" xr:uid="{828C5E28-AB10-45DC-BDC4-F692D5AA427E}"/>
    <cellStyle name="Normal 46 6 4 2" xfId="36340" xr:uid="{634FF577-2A18-46A0-8884-AFCFF379F317}"/>
    <cellStyle name="Normal 46 6 5" xfId="36341" xr:uid="{56604780-235A-468E-ABBB-FC764BBF6F21}"/>
    <cellStyle name="Normal 46 7" xfId="36342" xr:uid="{23D1C4F3-6E06-4192-B008-0339C3E42664}"/>
    <cellStyle name="Normal 46 7 2" xfId="36343" xr:uid="{34DBF0E3-6DC0-409A-A695-71BBBF1C08BC}"/>
    <cellStyle name="Normal 46 7 2 2" xfId="36344" xr:uid="{59AAEAD7-B0CD-43DB-A129-268D26D684A5}"/>
    <cellStyle name="Normal 46 7 3" xfId="36345" xr:uid="{10CADD0E-E175-4BFD-8C83-701B6FED9183}"/>
    <cellStyle name="Normal 46 8" xfId="36346" xr:uid="{2760B09C-8D52-4A36-BD27-F80F5A8A1D68}"/>
    <cellStyle name="Normal 46 8 2" xfId="36347" xr:uid="{D0B49756-0338-4901-8C03-69D4901E3098}"/>
    <cellStyle name="Normal 46 8 2 2" xfId="36348" xr:uid="{03B3AE98-704D-4206-8FB1-608D012F6976}"/>
    <cellStyle name="Normal 46 8 3" xfId="36349" xr:uid="{B63AA522-C9BF-4171-A45F-C36FBC7C4D27}"/>
    <cellStyle name="Normal 46 9" xfId="36350" xr:uid="{ABC97CBD-97D8-4FFE-9AE4-06DC4FA236DF}"/>
    <cellStyle name="Normal 46 9 2" xfId="36351" xr:uid="{BDFE4867-008B-4007-9093-B666871E086D}"/>
    <cellStyle name="Normal 46_05DS" xfId="36352" xr:uid="{B44379FA-A37C-42A1-A7BE-523FFD34ADDE}"/>
    <cellStyle name="Normal 47" xfId="1524" xr:uid="{8D77E944-CB21-4367-AD3F-1BC779AC2E24}"/>
    <cellStyle name="Normal 47 10" xfId="36354" xr:uid="{D8CE5676-A0D1-47FA-8396-B65F7D2CA515}"/>
    <cellStyle name="Normal 47 11" xfId="36353" xr:uid="{6A451F53-339E-405E-B081-5A8E7538D62A}"/>
    <cellStyle name="Normal 47 2" xfId="1873" xr:uid="{D7B21E22-4579-438A-ABFF-3F05917AEB38}"/>
    <cellStyle name="Normal 47 2 2" xfId="36355" xr:uid="{2DE50543-E3B4-4291-8178-1DD6F5E51B5E}"/>
    <cellStyle name="Normal 47 3" xfId="36356" xr:uid="{6C13CAB0-6D93-4149-B12E-7DE5AC0868D8}"/>
    <cellStyle name="Normal 47 3 2" xfId="36357" xr:uid="{99A2817B-E4FF-4C46-83F4-6DAA11A90C17}"/>
    <cellStyle name="Normal 47 3 2 2" xfId="36358" xr:uid="{F2DA9D03-C158-4DCB-8A2C-F71538A656B1}"/>
    <cellStyle name="Normal 47 3 2 2 2" xfId="36359" xr:uid="{7EC585C7-A7CB-4B35-8C0D-974DACC7AB08}"/>
    <cellStyle name="Normal 47 3 2 2 2 2" xfId="36360" xr:uid="{0039A689-F9BA-4FBF-8C9F-D78BBE064AA4}"/>
    <cellStyle name="Normal 47 3 2 2 3" xfId="36361" xr:uid="{72436271-4EF6-4A3E-A11A-5347B1CEB01E}"/>
    <cellStyle name="Normal 47 3 2 3" xfId="36362" xr:uid="{0E7A2CD1-E8D7-4868-A13C-5187E19A00D3}"/>
    <cellStyle name="Normal 47 3 2 3 2" xfId="36363" xr:uid="{74A1A34B-7488-480A-AD5D-5B0E56B5921D}"/>
    <cellStyle name="Normal 47 3 2 3 2 2" xfId="36364" xr:uid="{7815F38C-5C5D-4A36-A444-E7ACE0D28DC2}"/>
    <cellStyle name="Normal 47 3 2 3 3" xfId="36365" xr:uid="{F3D276DA-9822-443B-A9E0-F2EC744F0E9C}"/>
    <cellStyle name="Normal 47 3 2 4" xfId="36366" xr:uid="{5037DFE2-3896-44B2-AE37-F8AEF4CDB12C}"/>
    <cellStyle name="Normal 47 3 2 4 2" xfId="36367" xr:uid="{8BD0E46B-C391-4FD9-9FBD-726C2DE43F2A}"/>
    <cellStyle name="Normal 47 3 2 5" xfId="36368" xr:uid="{C955CDB2-B980-4048-A70F-7C24570FB4B7}"/>
    <cellStyle name="Normal 47 3 3" xfId="36369" xr:uid="{D1AFC25E-369D-4351-A457-62E7918D550B}"/>
    <cellStyle name="Normal 47 3 3 2" xfId="36370" xr:uid="{5236C7FC-5A7C-443C-B9BC-7906B8229509}"/>
    <cellStyle name="Normal 47 3 3 2 2" xfId="36371" xr:uid="{4756F95B-6012-40A5-BE8C-C3E4E16A1863}"/>
    <cellStyle name="Normal 47 3 3 2 2 2" xfId="36372" xr:uid="{B0F0841F-1376-4EDE-BF26-56103070BBD1}"/>
    <cellStyle name="Normal 47 3 3 2 3" xfId="36373" xr:uid="{DB7F9347-FF31-492D-8622-B188D0B5657C}"/>
    <cellStyle name="Normal 47 3 3 3" xfId="36374" xr:uid="{9DA7394B-3CC3-4398-A22F-2EA9196713B5}"/>
    <cellStyle name="Normal 47 3 3 3 2" xfId="36375" xr:uid="{1F00BA26-BDE2-41D6-9D3D-A53C25AB5FCB}"/>
    <cellStyle name="Normal 47 3 3 3 2 2" xfId="36376" xr:uid="{C9CEF2F0-0F28-44B0-9E81-462FB7DA244F}"/>
    <cellStyle name="Normal 47 3 3 3 3" xfId="36377" xr:uid="{46870EEF-6E79-4401-9C0A-EEED9ED0A75B}"/>
    <cellStyle name="Normal 47 3 3 4" xfId="36378" xr:uid="{E0A46F6D-630F-442B-8ACD-528AED17604B}"/>
    <cellStyle name="Normal 47 3 3 4 2" xfId="36379" xr:uid="{3ACC278C-9D7E-4638-8A20-F5B06E95750D}"/>
    <cellStyle name="Normal 47 3 3 5" xfId="36380" xr:uid="{A2A4E781-5D78-4DC7-B801-1F0A40BA5A47}"/>
    <cellStyle name="Normal 47 3 4" xfId="36381" xr:uid="{E6FC966E-D8BB-4C00-B9CA-709906C85111}"/>
    <cellStyle name="Normal 47 3 4 2" xfId="36382" xr:uid="{72763860-EC05-4A4C-A9D5-8EE730DC58D7}"/>
    <cellStyle name="Normal 47 3 4 2 2" xfId="36383" xr:uid="{392BE5C6-99FB-4E4C-BF1D-6BFBE683F2E0}"/>
    <cellStyle name="Normal 47 3 4 2 2 2" xfId="36384" xr:uid="{9FE6593E-0A50-4988-B4E4-2533C522147A}"/>
    <cellStyle name="Normal 47 3 4 2 3" xfId="36385" xr:uid="{2CF1C549-FDA2-4EF5-B3F8-7C27A34EBA9C}"/>
    <cellStyle name="Normal 47 3 4 3" xfId="36386" xr:uid="{A0C2A2F6-ED61-49E4-AE05-85B7013490B9}"/>
    <cellStyle name="Normal 47 3 4 3 2" xfId="36387" xr:uid="{D9CAAB50-BA50-4F68-B19F-1BF4A2259358}"/>
    <cellStyle name="Normal 47 3 4 3 2 2" xfId="36388" xr:uid="{0AB03B6F-8B82-43C9-93C9-33254B2B6CBC}"/>
    <cellStyle name="Normal 47 3 4 3 3" xfId="36389" xr:uid="{70EFEBAF-64B9-4ABA-AFF6-2EDF1A25E3A9}"/>
    <cellStyle name="Normal 47 3 4 4" xfId="36390" xr:uid="{F1DDDF6C-0A7A-4846-ACEC-7EC1FAC007C9}"/>
    <cellStyle name="Normal 47 3 4 4 2" xfId="36391" xr:uid="{6DA623B9-FA8D-4181-8D19-9A7C0B1528C5}"/>
    <cellStyle name="Normal 47 3 4 5" xfId="36392" xr:uid="{CEF3A013-1579-4553-BFA1-700F5ED0936C}"/>
    <cellStyle name="Normal 47 3 5" xfId="36393" xr:uid="{F2A66DC1-A319-4AB3-B062-E3340942AA8C}"/>
    <cellStyle name="Normal 47 3 5 2" xfId="36394" xr:uid="{B9BBB71F-12CB-4B2D-B94A-28E3CB35B2CF}"/>
    <cellStyle name="Normal 47 3 5 2 2" xfId="36395" xr:uid="{8F66387F-C3A3-4295-A551-4FD4A63CE35F}"/>
    <cellStyle name="Normal 47 3 5 3" xfId="36396" xr:uid="{2E35BF61-98A5-4A43-93F9-7E97A4C7BAA5}"/>
    <cellStyle name="Normal 47 3 6" xfId="36397" xr:uid="{E0C82E3B-3181-4B03-BAB6-78220D46B1A2}"/>
    <cellStyle name="Normal 47 3 6 2" xfId="36398" xr:uid="{EA6C7F35-9548-45B3-87B4-C8BCBB786FCA}"/>
    <cellStyle name="Normal 47 3 6 2 2" xfId="36399" xr:uid="{BBB2CCAA-01DE-44CE-AA05-25A66893B667}"/>
    <cellStyle name="Normal 47 3 6 3" xfId="36400" xr:uid="{15314A22-9176-4E70-B089-6A8898DAF11D}"/>
    <cellStyle name="Normal 47 3 7" xfId="36401" xr:uid="{56A91D3B-19C5-403F-84BC-8EA21358514F}"/>
    <cellStyle name="Normal 47 3 7 2" xfId="36402" xr:uid="{B33ACDCF-F550-490D-AD9D-1542A610C8A4}"/>
    <cellStyle name="Normal 47 3 8" xfId="36403" xr:uid="{0F084C75-34CA-4AEB-93EB-E1FFFF8C48E3}"/>
    <cellStyle name="Normal 47 3_15NS" xfId="36404" xr:uid="{780BFED0-578D-40EF-86FC-9ED8A98F019C}"/>
    <cellStyle name="Normal 47 4" xfId="36405" xr:uid="{779CEB39-1E98-4A73-90DA-1C60B31AF2E6}"/>
    <cellStyle name="Normal 47 4 2" xfId="36406" xr:uid="{CF25F7A1-BE8B-42CB-8351-06F72F2AFADB}"/>
    <cellStyle name="Normal 47 4 2 2" xfId="36407" xr:uid="{F7AEE8EF-87E0-4B24-9A5E-184819B0BAC5}"/>
    <cellStyle name="Normal 47 4 2 2 2" xfId="36408" xr:uid="{17296750-8340-498A-9658-3F1CDD4C94B9}"/>
    <cellStyle name="Normal 47 4 2 3" xfId="36409" xr:uid="{817CA141-7C7C-477E-9F54-0A02AEC67F28}"/>
    <cellStyle name="Normal 47 4 3" xfId="36410" xr:uid="{2B05C95D-58CA-4580-B190-2A22675B2D7C}"/>
    <cellStyle name="Normal 47 4 3 2" xfId="36411" xr:uid="{8C584DB5-159A-4D04-98B3-8C98AD2CA706}"/>
    <cellStyle name="Normal 47 4 3 2 2" xfId="36412" xr:uid="{1744ECFA-5FB2-43A2-A7EF-CC0051441356}"/>
    <cellStyle name="Normal 47 4 3 3" xfId="36413" xr:uid="{80EFAE86-3A7A-4143-ADB4-2D9657876849}"/>
    <cellStyle name="Normal 47 4 4" xfId="36414" xr:uid="{9E3107A9-7C14-416E-A835-981141F8CC52}"/>
    <cellStyle name="Normal 47 4 4 2" xfId="36415" xr:uid="{2CC335A5-5FD9-412E-8533-425EBEC7495F}"/>
    <cellStyle name="Normal 47 4 5" xfId="36416" xr:uid="{43265BE7-A3FE-47BD-B3BE-9178BD5CFFE5}"/>
    <cellStyle name="Normal 47 5" xfId="36417" xr:uid="{22B616F3-DFF7-4EBA-A443-9E73691D02DB}"/>
    <cellStyle name="Normal 47 5 2" xfId="36418" xr:uid="{364972A5-E358-47C0-B5AF-A40CF901F695}"/>
    <cellStyle name="Normal 47 5 2 2" xfId="36419" xr:uid="{D60D70D0-C880-4ECB-863E-65095E2BFA05}"/>
    <cellStyle name="Normal 47 5 2 2 2" xfId="36420" xr:uid="{DA5DAD36-53F1-49C6-B7A3-D534D79D38D2}"/>
    <cellStyle name="Normal 47 5 2 3" xfId="36421" xr:uid="{C5C5BF7C-20CC-458F-8C90-D6FCDF54F298}"/>
    <cellStyle name="Normal 47 5 3" xfId="36422" xr:uid="{BAD18B7C-FE97-4651-B9B5-99B303BAEC2A}"/>
    <cellStyle name="Normal 47 5 3 2" xfId="36423" xr:uid="{90E3E194-26D2-40E0-9C96-A10C15C0F65B}"/>
    <cellStyle name="Normal 47 5 3 2 2" xfId="36424" xr:uid="{294CEDA2-3A8D-4AEE-B6FF-F9CA6242157F}"/>
    <cellStyle name="Normal 47 5 3 3" xfId="36425" xr:uid="{ACCD5782-1B9D-4E38-A50F-6E15D502BB16}"/>
    <cellStyle name="Normal 47 5 4" xfId="36426" xr:uid="{BE1A2251-3BC7-4C79-A4E6-4D7B76DBDA57}"/>
    <cellStyle name="Normal 47 5 4 2" xfId="36427" xr:uid="{A5409ED2-9E40-4ED3-B3AD-04275E3650AD}"/>
    <cellStyle name="Normal 47 5 5" xfId="36428" xr:uid="{AEAEC97C-AD61-46BD-89E1-C21373C2F6EA}"/>
    <cellStyle name="Normal 47 6" xfId="36429" xr:uid="{D7A9469B-3A58-4011-B13D-27FA1C4D9A85}"/>
    <cellStyle name="Normal 47 6 2" xfId="36430" xr:uid="{6EF4C4EC-1A24-4B04-A40A-D1D8C41B63E2}"/>
    <cellStyle name="Normal 47 6 2 2" xfId="36431" xr:uid="{AC374F90-32AB-4830-B21B-84EBA530CF47}"/>
    <cellStyle name="Normal 47 6 2 2 2" xfId="36432" xr:uid="{92F01363-53DA-4A02-AD85-B262ECFBF109}"/>
    <cellStyle name="Normal 47 6 2 3" xfId="36433" xr:uid="{8C4907FE-2322-4421-A169-757BA59EFDD4}"/>
    <cellStyle name="Normal 47 6 3" xfId="36434" xr:uid="{C370F38E-A541-40AD-9BFD-8D161FFF8AE0}"/>
    <cellStyle name="Normal 47 6 3 2" xfId="36435" xr:uid="{0D9EB987-C7E9-4B62-A815-46AA640FED10}"/>
    <cellStyle name="Normal 47 6 3 2 2" xfId="36436" xr:uid="{EAF14133-BAFB-4BA2-9608-D2FB0A5E36BC}"/>
    <cellStyle name="Normal 47 6 3 3" xfId="36437" xr:uid="{982C88B9-B8B8-4EC2-93F1-65C969A8C71B}"/>
    <cellStyle name="Normal 47 6 4" xfId="36438" xr:uid="{CDD27872-66D6-4169-B1DC-177EFCFAB3B9}"/>
    <cellStyle name="Normal 47 6 4 2" xfId="36439" xr:uid="{9AAD29B2-5374-44E4-AF9F-7C35A2A01018}"/>
    <cellStyle name="Normal 47 6 5" xfId="36440" xr:uid="{FBE122E4-B0F4-4FCE-A8DC-58A83DF33595}"/>
    <cellStyle name="Normal 47 7" xfId="36441" xr:uid="{E11CA21E-B527-45BD-A7D7-8E0F12E94D47}"/>
    <cellStyle name="Normal 47 7 2" xfId="36442" xr:uid="{D1DB8C56-7EC3-4E80-AEC7-8B55D8080545}"/>
    <cellStyle name="Normal 47 7 2 2" xfId="36443" xr:uid="{5EFE9175-3DD5-4805-A496-D6FA69655A56}"/>
    <cellStyle name="Normal 47 7 3" xfId="36444" xr:uid="{10B6DFCE-65DF-4FCA-9680-47D9DF4680BC}"/>
    <cellStyle name="Normal 47 8" xfId="36445" xr:uid="{F951E955-7B16-4C4B-87AF-0D5BC0BB5611}"/>
    <cellStyle name="Normal 47 8 2" xfId="36446" xr:uid="{FF1EC7ED-F843-4FF5-A818-A2B95822CEDE}"/>
    <cellStyle name="Normal 47 8 2 2" xfId="36447" xr:uid="{69ABCE43-9667-448D-A699-5D51B49CACAE}"/>
    <cellStyle name="Normal 47 8 3" xfId="36448" xr:uid="{B23574EA-94C9-4EE0-AAC8-11C4FBC4F360}"/>
    <cellStyle name="Normal 47 9" xfId="36449" xr:uid="{FA880095-D206-4652-AFD9-F024453EEE5E}"/>
    <cellStyle name="Normal 47 9 2" xfId="36450" xr:uid="{7CA1C19D-6F6D-4727-B2D4-733F56EC0F90}"/>
    <cellStyle name="Normal 47_05DS" xfId="36451" xr:uid="{1488D3F2-3448-4729-BC9D-DE548167AB8F}"/>
    <cellStyle name="Normal 48" xfId="1525" xr:uid="{97FBE361-BC59-4C18-9C77-38CBF793DC77}"/>
    <cellStyle name="Normal 48 10" xfId="36453" xr:uid="{84AD9AA0-472C-40B9-B67C-048E2C36B195}"/>
    <cellStyle name="Normal 48 11" xfId="36452" xr:uid="{36196361-C201-4A0D-90DA-41EE3D2F0ED0}"/>
    <cellStyle name="Normal 48 2" xfId="1874" xr:uid="{A524F81A-64C4-4230-B50D-828C6DC71F16}"/>
    <cellStyle name="Normal 48 2 2" xfId="36454" xr:uid="{4FF89C5E-F571-49E5-83C4-3A566236C373}"/>
    <cellStyle name="Normal 48 3" xfId="36455" xr:uid="{AE806A3F-BAEA-4A94-ABCC-9D88AC14FF5D}"/>
    <cellStyle name="Normal 48 3 2" xfId="36456" xr:uid="{880C07A7-C8B0-4A88-8473-29E914B43876}"/>
    <cellStyle name="Normal 48 3 2 2" xfId="36457" xr:uid="{4056644E-1611-4491-9928-B6F9631F77CB}"/>
    <cellStyle name="Normal 48 3 2 2 2" xfId="36458" xr:uid="{39230768-1251-4CD8-B3B3-D3E7DC5D681D}"/>
    <cellStyle name="Normal 48 3 2 2 2 2" xfId="36459" xr:uid="{9052541B-4AEE-4AD3-88F2-05548D999353}"/>
    <cellStyle name="Normal 48 3 2 2 3" xfId="36460" xr:uid="{6082287D-AF1D-4340-83BD-B0E41F9D9E4A}"/>
    <cellStyle name="Normal 48 3 2 3" xfId="36461" xr:uid="{129ED7D9-9067-46F4-B608-86007606FD16}"/>
    <cellStyle name="Normal 48 3 2 3 2" xfId="36462" xr:uid="{19557722-EC83-49CE-9FE0-04EEFC0D6327}"/>
    <cellStyle name="Normal 48 3 2 3 2 2" xfId="36463" xr:uid="{6800507E-E831-486E-BD36-C10C4D37DC5A}"/>
    <cellStyle name="Normal 48 3 2 3 3" xfId="36464" xr:uid="{07D03B92-CD8F-4B1F-8478-6789A50AEBB0}"/>
    <cellStyle name="Normal 48 3 2 4" xfId="36465" xr:uid="{FB74C4E9-DAE6-4847-B732-867CAED70D39}"/>
    <cellStyle name="Normal 48 3 2 4 2" xfId="36466" xr:uid="{689F7EE7-DCDB-4859-80E7-C06244B5B6D5}"/>
    <cellStyle name="Normal 48 3 2 5" xfId="36467" xr:uid="{8DA7358F-2D35-4A99-BCB8-26E3661AB268}"/>
    <cellStyle name="Normal 48 3 3" xfId="36468" xr:uid="{CB9B4697-02C2-43F8-9D6D-7CC696B4C193}"/>
    <cellStyle name="Normal 48 3 3 2" xfId="36469" xr:uid="{01109A62-761F-46F5-BD53-A7A86ED7E8D1}"/>
    <cellStyle name="Normal 48 3 3 2 2" xfId="36470" xr:uid="{EADC15D0-005B-41F9-8EBC-9F09212C76C8}"/>
    <cellStyle name="Normal 48 3 3 2 2 2" xfId="36471" xr:uid="{40C36CC6-35AC-48C7-9B7A-56AA1E9651AF}"/>
    <cellStyle name="Normal 48 3 3 2 3" xfId="36472" xr:uid="{C6473A50-7564-4BCA-AA42-32869AC3E8CD}"/>
    <cellStyle name="Normal 48 3 3 3" xfId="36473" xr:uid="{CDFB0AEE-6C85-4ADC-BB3B-2D8BA492EC1E}"/>
    <cellStyle name="Normal 48 3 3 3 2" xfId="36474" xr:uid="{552D6E7B-D181-489C-82C2-4CEC0620CEAF}"/>
    <cellStyle name="Normal 48 3 3 3 2 2" xfId="36475" xr:uid="{8308CDC7-85D4-4D98-88E4-584A2477FB22}"/>
    <cellStyle name="Normal 48 3 3 3 3" xfId="36476" xr:uid="{AC491DFB-916C-48D3-8FC0-F6B104B762F0}"/>
    <cellStyle name="Normal 48 3 3 4" xfId="36477" xr:uid="{D2A2E010-5570-4632-B3AF-0671642262E1}"/>
    <cellStyle name="Normal 48 3 3 4 2" xfId="36478" xr:uid="{162E101F-9D9F-444D-941D-9A3F40370AE8}"/>
    <cellStyle name="Normal 48 3 3 5" xfId="36479" xr:uid="{3006F771-AF91-4A62-AE9A-896488070C29}"/>
    <cellStyle name="Normal 48 3 4" xfId="36480" xr:uid="{3DCCF03E-78D5-4A0D-AFB9-F86FB943A37D}"/>
    <cellStyle name="Normal 48 3 4 2" xfId="36481" xr:uid="{8D93AD3B-D2EB-4B4F-822E-3F266BD16192}"/>
    <cellStyle name="Normal 48 3 4 2 2" xfId="36482" xr:uid="{35A90B4E-135B-4086-A6CC-FFC8BCC9E948}"/>
    <cellStyle name="Normal 48 3 4 2 2 2" xfId="36483" xr:uid="{7C8DE87F-7948-4C01-87E7-6AA173E3CED6}"/>
    <cellStyle name="Normal 48 3 4 2 3" xfId="36484" xr:uid="{0F5ED9E3-5074-4FB9-9DEA-B3F99E100040}"/>
    <cellStyle name="Normal 48 3 4 3" xfId="36485" xr:uid="{C590DB2E-7C57-4CA1-B077-F398F5E285CD}"/>
    <cellStyle name="Normal 48 3 4 3 2" xfId="36486" xr:uid="{741D0AC5-7408-43A4-A388-F45109762204}"/>
    <cellStyle name="Normal 48 3 4 3 2 2" xfId="36487" xr:uid="{88964E5C-7A7F-4864-8119-836F469599A6}"/>
    <cellStyle name="Normal 48 3 4 3 3" xfId="36488" xr:uid="{FFE90321-94B0-46F1-8D39-CDB0FB0849AD}"/>
    <cellStyle name="Normal 48 3 4 4" xfId="36489" xr:uid="{4CB73EBC-59F6-4713-8A59-62F2BE1B9DF9}"/>
    <cellStyle name="Normal 48 3 4 4 2" xfId="36490" xr:uid="{CADAF724-EE97-4189-8D9A-19AD884932B1}"/>
    <cellStyle name="Normal 48 3 4 5" xfId="36491" xr:uid="{94B8ADB9-DD4A-4E37-8E62-24095DEBCFF5}"/>
    <cellStyle name="Normal 48 3 5" xfId="36492" xr:uid="{14C448CB-8033-460F-BE21-77E662D65B26}"/>
    <cellStyle name="Normal 48 3 5 2" xfId="36493" xr:uid="{DC4B7572-0707-42DE-B7A6-A2B78B2E6A35}"/>
    <cellStyle name="Normal 48 3 5 2 2" xfId="36494" xr:uid="{AA34AE6F-2FA8-499E-8081-5C0EE2A8E858}"/>
    <cellStyle name="Normal 48 3 5 3" xfId="36495" xr:uid="{F8AD583D-36B2-46E1-8C29-2CFDA878A370}"/>
    <cellStyle name="Normal 48 3 6" xfId="36496" xr:uid="{85955444-B969-4C9D-9957-EF25B0E2CD97}"/>
    <cellStyle name="Normal 48 3 6 2" xfId="36497" xr:uid="{2E645A3F-857D-46FD-9B4D-939F95B09FF1}"/>
    <cellStyle name="Normal 48 3 6 2 2" xfId="36498" xr:uid="{C795CE97-DAFA-4116-AFC9-676DD8DFE820}"/>
    <cellStyle name="Normal 48 3 6 3" xfId="36499" xr:uid="{9A12EA4B-DAE8-42BC-85E5-00661F23F354}"/>
    <cellStyle name="Normal 48 3 7" xfId="36500" xr:uid="{3BD2CB45-8641-48B9-B33D-C66D8ADF9B90}"/>
    <cellStyle name="Normal 48 3 7 2" xfId="36501" xr:uid="{8B9364B3-3B5F-4248-9C96-49CD864EDD50}"/>
    <cellStyle name="Normal 48 3 8" xfId="36502" xr:uid="{9CD0C3A9-5C64-4B28-AF4D-EA6DDA7F4157}"/>
    <cellStyle name="Normal 48 3_15NS" xfId="36503" xr:uid="{8A368DC7-DCA9-40EF-98CB-07C700F39AB3}"/>
    <cellStyle name="Normal 48 4" xfId="36504" xr:uid="{BB309391-0FC3-4713-AA62-34E79AF5F57F}"/>
    <cellStyle name="Normal 48 4 2" xfId="36505" xr:uid="{8E92513B-6E15-4F18-9E11-6578DA053753}"/>
    <cellStyle name="Normal 48 4 2 2" xfId="36506" xr:uid="{51A43B18-CDE0-430C-A966-F2C18976DFBB}"/>
    <cellStyle name="Normal 48 4 2 2 2" xfId="36507" xr:uid="{57266AE9-C775-4E2C-8FF1-2F6CFA2AA028}"/>
    <cellStyle name="Normal 48 4 2 3" xfId="36508" xr:uid="{DDD2FFEC-6C42-4ADE-9A77-84840C21AF7E}"/>
    <cellStyle name="Normal 48 4 3" xfId="36509" xr:uid="{C4D946B7-18F6-4C2E-8D83-4E53F88AF589}"/>
    <cellStyle name="Normal 48 4 3 2" xfId="36510" xr:uid="{7BA79AA1-AB9B-43F1-923D-01B1E886715E}"/>
    <cellStyle name="Normal 48 4 3 2 2" xfId="36511" xr:uid="{CE290926-ADDD-4727-B584-91953879ED42}"/>
    <cellStyle name="Normal 48 4 3 3" xfId="36512" xr:uid="{E70E5F7E-A0C0-47C7-ACBC-A28F8BC88FAC}"/>
    <cellStyle name="Normal 48 4 4" xfId="36513" xr:uid="{F8323279-D6BB-458B-9D0B-1B48BA439599}"/>
    <cellStyle name="Normal 48 4 4 2" xfId="36514" xr:uid="{6B832C44-9A46-44EF-BFE2-6FDD3A79943F}"/>
    <cellStyle name="Normal 48 4 5" xfId="36515" xr:uid="{7DB773C1-7519-4FC0-91E2-67FF530E6D35}"/>
    <cellStyle name="Normal 48 5" xfId="36516" xr:uid="{EA94EA83-4444-4110-9058-D6C0AF219091}"/>
    <cellStyle name="Normal 48 5 2" xfId="36517" xr:uid="{796492D0-ADB8-424E-AAF8-6A77657D6020}"/>
    <cellStyle name="Normal 48 5 2 2" xfId="36518" xr:uid="{483AF47E-FA64-4BF4-8EAD-D4C2467B818B}"/>
    <cellStyle name="Normal 48 5 2 2 2" xfId="36519" xr:uid="{2CB8428F-FBF7-47C3-85BB-44182D4E0E36}"/>
    <cellStyle name="Normal 48 5 2 3" xfId="36520" xr:uid="{706463C9-E3D2-4230-AD67-54045EEB255D}"/>
    <cellStyle name="Normal 48 5 3" xfId="36521" xr:uid="{D5756585-BFB8-44F5-B00F-160FBB9E25F9}"/>
    <cellStyle name="Normal 48 5 3 2" xfId="36522" xr:uid="{3B3C2627-2602-4E43-AC2D-5114C69C259F}"/>
    <cellStyle name="Normal 48 5 3 2 2" xfId="36523" xr:uid="{2FC08DD8-C771-4AF6-AE27-35B279ECA3F1}"/>
    <cellStyle name="Normal 48 5 3 3" xfId="36524" xr:uid="{7AA1B416-D0E6-4490-A29B-2ED7F05D4FAC}"/>
    <cellStyle name="Normal 48 5 4" xfId="36525" xr:uid="{50111E11-041C-4811-88BB-97E931CA62DC}"/>
    <cellStyle name="Normal 48 5 4 2" xfId="36526" xr:uid="{06B01B56-F594-4ED3-A9F2-8E44B32DEA86}"/>
    <cellStyle name="Normal 48 5 5" xfId="36527" xr:uid="{7D54AC77-9B81-4062-BB21-B36D792DE04C}"/>
    <cellStyle name="Normal 48 6" xfId="36528" xr:uid="{F8C74670-9666-4EF1-98E1-914A378A75C3}"/>
    <cellStyle name="Normal 48 6 2" xfId="36529" xr:uid="{BAD96C96-5761-4A7E-8596-9344594C1C27}"/>
    <cellStyle name="Normal 48 6 2 2" xfId="36530" xr:uid="{291DC875-F906-43C4-9E8E-A206DF2F9E64}"/>
    <cellStyle name="Normal 48 6 2 2 2" xfId="36531" xr:uid="{E6008497-7F7E-4A06-B1DF-CAD0667496C8}"/>
    <cellStyle name="Normal 48 6 2 3" xfId="36532" xr:uid="{A3454C19-4625-4724-8E44-AC449B103B08}"/>
    <cellStyle name="Normal 48 6 3" xfId="36533" xr:uid="{281AF3ED-DABE-47EF-8E3B-6D4A920C82E1}"/>
    <cellStyle name="Normal 48 6 3 2" xfId="36534" xr:uid="{3CD83E8C-0BE0-46AE-864A-7185CB7B5859}"/>
    <cellStyle name="Normal 48 6 3 2 2" xfId="36535" xr:uid="{3CF222F6-E173-4BB2-9A6F-341AE465328D}"/>
    <cellStyle name="Normal 48 6 3 3" xfId="36536" xr:uid="{F51C059B-B6A1-4A41-8CC9-589572C6ACE9}"/>
    <cellStyle name="Normal 48 6 4" xfId="36537" xr:uid="{0F95BCC6-9F30-4B83-9A7A-C356DC76DACC}"/>
    <cellStyle name="Normal 48 6 4 2" xfId="36538" xr:uid="{37DA2762-4568-407F-9C88-1F7F639836EB}"/>
    <cellStyle name="Normal 48 6 5" xfId="36539" xr:uid="{D067DC72-7B16-41ED-9A0C-F431F6F20B53}"/>
    <cellStyle name="Normal 48 7" xfId="36540" xr:uid="{B37FB10B-9501-4CCF-9208-B58B6899EB94}"/>
    <cellStyle name="Normal 48 7 2" xfId="36541" xr:uid="{5D03E675-42EF-4798-A2E4-E40532EF4949}"/>
    <cellStyle name="Normal 48 7 2 2" xfId="36542" xr:uid="{B3DD7573-E1DA-4FCC-AB3F-559540C11393}"/>
    <cellStyle name="Normal 48 7 3" xfId="36543" xr:uid="{D2391A03-54DB-41BC-9AFD-6AD6792A9FF5}"/>
    <cellStyle name="Normal 48 8" xfId="36544" xr:uid="{59AF2929-11E5-4EDF-8093-7C2D20714968}"/>
    <cellStyle name="Normal 48 8 2" xfId="36545" xr:uid="{892197DD-4FAE-46DF-8BFB-5A513DB35E37}"/>
    <cellStyle name="Normal 48 8 2 2" xfId="36546" xr:uid="{DEB607C1-6E3B-4E8A-B419-89F0E67F0CCB}"/>
    <cellStyle name="Normal 48 8 3" xfId="36547" xr:uid="{C3DE2A3D-35CD-4A67-BD0C-D36EF55C7BA1}"/>
    <cellStyle name="Normal 48 9" xfId="36548" xr:uid="{CE172FA7-7A99-4DD0-BA69-DE24AD2EF97D}"/>
    <cellStyle name="Normal 48 9 2" xfId="36549" xr:uid="{3B262999-1F60-4FAB-9DF3-B0F804998D6A}"/>
    <cellStyle name="Normal 48_05DS" xfId="36550" xr:uid="{A167B253-7349-4026-83F3-955E602CFE0B}"/>
    <cellStyle name="Normal 49" xfId="1526" xr:uid="{1D17FD23-8D2B-4E84-B844-95C7DF8C7829}"/>
    <cellStyle name="Normal 49 10" xfId="36552" xr:uid="{E6674A24-9173-47E9-B56F-FDB8DA3B3FB4}"/>
    <cellStyle name="Normal 49 11" xfId="36551" xr:uid="{AE8411A9-7D07-421E-A4D3-69B4702B8180}"/>
    <cellStyle name="Normal 49 2" xfId="1875" xr:uid="{F5FDFB8B-A4F2-4BDF-930E-8AA5B1168DE5}"/>
    <cellStyle name="Normal 49 2 2" xfId="36553" xr:uid="{7FF23012-DF9A-4817-BFA0-3A87CC836266}"/>
    <cellStyle name="Normal 49 3" xfId="36554" xr:uid="{C8367651-5E8E-4617-B823-A6D7FB53ABFB}"/>
    <cellStyle name="Normal 49 3 2" xfId="36555" xr:uid="{C7B47E0A-2B42-482C-9E59-6FDFCF1108AD}"/>
    <cellStyle name="Normal 49 3 2 2" xfId="36556" xr:uid="{04848DD1-CE36-4078-BFA9-51E07847DDFA}"/>
    <cellStyle name="Normal 49 3 2 2 2" xfId="36557" xr:uid="{A8FF7685-4EBA-422E-8880-133A353D3CBB}"/>
    <cellStyle name="Normal 49 3 2 2 2 2" xfId="36558" xr:uid="{B406F360-8B94-4E52-B68E-9730AD5F80E8}"/>
    <cellStyle name="Normal 49 3 2 2 3" xfId="36559" xr:uid="{8D32956B-FBC3-416D-A314-0704DB5CA60B}"/>
    <cellStyle name="Normal 49 3 2 3" xfId="36560" xr:uid="{8383145C-965E-4E1C-92AD-01B17166E85A}"/>
    <cellStyle name="Normal 49 3 2 3 2" xfId="36561" xr:uid="{D87631FF-4AD4-4781-B9AB-3D5D9A564BF0}"/>
    <cellStyle name="Normal 49 3 2 3 2 2" xfId="36562" xr:uid="{BDFEB59E-750A-4FDE-A360-1F8257F30885}"/>
    <cellStyle name="Normal 49 3 2 3 3" xfId="36563" xr:uid="{A88AF5B6-008C-443D-A5C7-6F50EB058246}"/>
    <cellStyle name="Normal 49 3 2 4" xfId="36564" xr:uid="{3D8FC538-0233-4E0C-9CE1-C8E97572E5FA}"/>
    <cellStyle name="Normal 49 3 2 4 2" xfId="36565" xr:uid="{6C5FAC7B-DFD3-4F20-87CF-0454097644DF}"/>
    <cellStyle name="Normal 49 3 2 5" xfId="36566" xr:uid="{DC7262A6-7282-41AE-B361-D4443E2B4D0B}"/>
    <cellStyle name="Normal 49 3 3" xfId="36567" xr:uid="{586E7831-83BE-4A59-90B6-9411C6FCCCCE}"/>
    <cellStyle name="Normal 49 3 3 2" xfId="36568" xr:uid="{31F385EA-90C2-4C00-86E0-F12338EF0900}"/>
    <cellStyle name="Normal 49 3 3 2 2" xfId="36569" xr:uid="{7649826B-63F6-49D6-9636-C497C17B7571}"/>
    <cellStyle name="Normal 49 3 3 2 2 2" xfId="36570" xr:uid="{199C54CB-5B05-4262-A896-82D8D789FF13}"/>
    <cellStyle name="Normal 49 3 3 2 3" xfId="36571" xr:uid="{00B78C14-044C-4144-931F-20EA81E099E2}"/>
    <cellStyle name="Normal 49 3 3 3" xfId="36572" xr:uid="{AFE6D6C3-53C2-444B-9FB5-BF56DDB9F8AE}"/>
    <cellStyle name="Normal 49 3 3 3 2" xfId="36573" xr:uid="{ED6F943C-81D4-43EA-914A-6C199111A421}"/>
    <cellStyle name="Normal 49 3 3 3 2 2" xfId="36574" xr:uid="{3EB7A977-A0FB-4E46-8DCE-21CD0F6EEEEC}"/>
    <cellStyle name="Normal 49 3 3 3 3" xfId="36575" xr:uid="{B24B2D51-78EB-453D-880D-A46B2CD2EBA5}"/>
    <cellStyle name="Normal 49 3 3 4" xfId="36576" xr:uid="{7187BA9E-01AF-415F-A524-E7F8DECD4E95}"/>
    <cellStyle name="Normal 49 3 3 4 2" xfId="36577" xr:uid="{6B6E7D0F-72B6-48AB-A4D7-B28A253A8127}"/>
    <cellStyle name="Normal 49 3 3 5" xfId="36578" xr:uid="{F98D0528-0845-4045-9107-D7BCDFD8D0F6}"/>
    <cellStyle name="Normal 49 3 4" xfId="36579" xr:uid="{B15DB700-1E87-4437-BAF6-D28EF280B882}"/>
    <cellStyle name="Normal 49 3 4 2" xfId="36580" xr:uid="{F75D440E-501E-4E7E-A6EB-1453848244BF}"/>
    <cellStyle name="Normal 49 3 4 2 2" xfId="36581" xr:uid="{8286B22E-C20A-4821-8346-B88660AF0224}"/>
    <cellStyle name="Normal 49 3 4 2 2 2" xfId="36582" xr:uid="{3637DEEE-1330-4290-AC90-C4DA270AF87C}"/>
    <cellStyle name="Normal 49 3 4 2 3" xfId="36583" xr:uid="{8AF3CD94-72CC-4FF1-AA74-B4C1067E23EF}"/>
    <cellStyle name="Normal 49 3 4 3" xfId="36584" xr:uid="{E7750144-055F-4C1E-9111-3B8358FFCC67}"/>
    <cellStyle name="Normal 49 3 4 3 2" xfId="36585" xr:uid="{3166AF1B-4EB7-49A7-BCA5-48E63506554A}"/>
    <cellStyle name="Normal 49 3 4 3 2 2" xfId="36586" xr:uid="{0F3C66E1-93A2-42E0-90CE-969F64F137A6}"/>
    <cellStyle name="Normal 49 3 4 3 3" xfId="36587" xr:uid="{05B6ED1A-93BF-4362-B1EE-72705134E981}"/>
    <cellStyle name="Normal 49 3 4 4" xfId="36588" xr:uid="{1357C0C6-210E-423D-9C6E-FF048EC7781D}"/>
    <cellStyle name="Normal 49 3 4 4 2" xfId="36589" xr:uid="{21F96441-5902-4363-B389-9023B1A7E8FC}"/>
    <cellStyle name="Normal 49 3 4 5" xfId="36590" xr:uid="{A0C3D106-C12E-4E44-94BA-BDEA715C4B3A}"/>
    <cellStyle name="Normal 49 3 5" xfId="36591" xr:uid="{C1ABCE49-9AC2-4ACC-9D05-F7BDCE0DE0C9}"/>
    <cellStyle name="Normal 49 3 5 2" xfId="36592" xr:uid="{CFFC80C2-B5BB-4CA8-B30C-154C334E3B26}"/>
    <cellStyle name="Normal 49 3 5 2 2" xfId="36593" xr:uid="{75E86F82-1793-4387-91F6-0E9C895B5157}"/>
    <cellStyle name="Normal 49 3 5 3" xfId="36594" xr:uid="{E93F6D85-545D-4187-A8E7-C5BF4EFF74B6}"/>
    <cellStyle name="Normal 49 3 6" xfId="36595" xr:uid="{8A495E5E-518B-46A2-AF3B-D351111227D7}"/>
    <cellStyle name="Normal 49 3 6 2" xfId="36596" xr:uid="{B6453E88-B971-49BC-BF27-D1E8CB6E4B9A}"/>
    <cellStyle name="Normal 49 3 6 2 2" xfId="36597" xr:uid="{24D47472-BD45-4E30-9330-A3BD8F1DFE45}"/>
    <cellStyle name="Normal 49 3 6 3" xfId="36598" xr:uid="{06198300-09EF-440A-9906-96E75F64066E}"/>
    <cellStyle name="Normal 49 3 7" xfId="36599" xr:uid="{A0E49D40-1A70-4F8B-A051-5D24B85BB0A0}"/>
    <cellStyle name="Normal 49 3 7 2" xfId="36600" xr:uid="{4FBCD6B0-47CC-4220-8E45-759F24D3B325}"/>
    <cellStyle name="Normal 49 3 8" xfId="36601" xr:uid="{F011A166-EAFF-4CBF-8795-29FD62C49ED8}"/>
    <cellStyle name="Normal 49 3_15NS" xfId="36602" xr:uid="{8B63D38A-3018-4726-BDEB-66B5B8ECE38D}"/>
    <cellStyle name="Normal 49 4" xfId="36603" xr:uid="{C9BD84B2-E0BA-4B4E-93DE-78B2A9B9EC23}"/>
    <cellStyle name="Normal 49 4 2" xfId="36604" xr:uid="{F74014A8-6D53-48CA-A0D8-5D88BEBF882E}"/>
    <cellStyle name="Normal 49 4 2 2" xfId="36605" xr:uid="{B10B92C3-082B-4BEA-B75D-21BDFF55141F}"/>
    <cellStyle name="Normal 49 4 2 2 2" xfId="36606" xr:uid="{63370145-1D44-44B6-B158-07E1BD4AEC75}"/>
    <cellStyle name="Normal 49 4 2 3" xfId="36607" xr:uid="{3967257E-7D0B-4B86-BC89-E1897FF82BB7}"/>
    <cellStyle name="Normal 49 4 3" xfId="36608" xr:uid="{D5210901-3AF8-4AF1-82E2-16ECDF5746A2}"/>
    <cellStyle name="Normal 49 4 3 2" xfId="36609" xr:uid="{47519821-F99F-4DA9-B355-48437763320A}"/>
    <cellStyle name="Normal 49 4 3 2 2" xfId="36610" xr:uid="{931F1883-B899-41FF-804E-4C3E449C5D18}"/>
    <cellStyle name="Normal 49 4 3 3" xfId="36611" xr:uid="{B13F6F36-5D92-4593-8C6F-4E510F9AE276}"/>
    <cellStyle name="Normal 49 4 4" xfId="36612" xr:uid="{4A7635B0-6BD5-4439-9B74-05D55ED47D95}"/>
    <cellStyle name="Normal 49 4 4 2" xfId="36613" xr:uid="{65DEEB7D-691B-43F9-A59F-056642AA2E3D}"/>
    <cellStyle name="Normal 49 4 5" xfId="36614" xr:uid="{7788171E-9C0C-4AC7-8F2D-68ED59C1E140}"/>
    <cellStyle name="Normal 49 5" xfId="36615" xr:uid="{F2C5722C-F4BF-493C-8075-DABAE4541671}"/>
    <cellStyle name="Normal 49 5 2" xfId="36616" xr:uid="{C2CE42DB-7AC5-4077-82CF-168887E1FCE5}"/>
    <cellStyle name="Normal 49 5 2 2" xfId="36617" xr:uid="{5464E9B0-0434-4F4D-AA76-906808FB1DF0}"/>
    <cellStyle name="Normal 49 5 2 2 2" xfId="36618" xr:uid="{91198609-8D34-4EA9-A703-029D3DDE27C8}"/>
    <cellStyle name="Normal 49 5 2 3" xfId="36619" xr:uid="{3ECFB9E5-69E5-49D7-9318-2A2047247ECB}"/>
    <cellStyle name="Normal 49 5 3" xfId="36620" xr:uid="{8C9F7402-F286-4D95-8FE0-74B6479711E6}"/>
    <cellStyle name="Normal 49 5 3 2" xfId="36621" xr:uid="{B15FCCCC-2CD4-4570-8079-3042B8730067}"/>
    <cellStyle name="Normal 49 5 3 2 2" xfId="36622" xr:uid="{57FA1CD9-A2D1-4528-9BCC-B46BC0F5886F}"/>
    <cellStyle name="Normal 49 5 3 3" xfId="36623" xr:uid="{A5EFE582-E012-45C5-9769-2E6C192A9282}"/>
    <cellStyle name="Normal 49 5 4" xfId="36624" xr:uid="{A4C228A7-78B8-4F57-9073-7F4A6F93E333}"/>
    <cellStyle name="Normal 49 5 4 2" xfId="36625" xr:uid="{163174F3-E3BA-4A17-8423-B113A91C46B7}"/>
    <cellStyle name="Normal 49 5 5" xfId="36626" xr:uid="{A3B4EB4C-B597-47A7-90C2-930A0233A68E}"/>
    <cellStyle name="Normal 49 6" xfId="36627" xr:uid="{8E57D8E6-A3FA-4AE6-BB60-4FAB7D6F29AD}"/>
    <cellStyle name="Normal 49 6 2" xfId="36628" xr:uid="{E0BCDF00-2CA6-40E3-9303-10B22772DA1D}"/>
    <cellStyle name="Normal 49 6 2 2" xfId="36629" xr:uid="{533B9063-8CB4-483C-9A9C-CD98DDBF6146}"/>
    <cellStyle name="Normal 49 6 2 2 2" xfId="36630" xr:uid="{72759F11-7466-4DA8-972F-8FEF2305D072}"/>
    <cellStyle name="Normal 49 6 2 3" xfId="36631" xr:uid="{6B2AC328-2852-40B4-934F-334AF995DD35}"/>
    <cellStyle name="Normal 49 6 3" xfId="36632" xr:uid="{6DF518F1-1553-4571-A1E4-EF5A12889CC0}"/>
    <cellStyle name="Normal 49 6 3 2" xfId="36633" xr:uid="{B5B4EA43-3EB2-47E1-9242-BFD4A09DA06F}"/>
    <cellStyle name="Normal 49 6 3 2 2" xfId="36634" xr:uid="{3F22A754-782C-483F-B307-1737C0645BF2}"/>
    <cellStyle name="Normal 49 6 3 3" xfId="36635" xr:uid="{88854BD8-7B20-4292-A77E-1A805947A7C8}"/>
    <cellStyle name="Normal 49 6 4" xfId="36636" xr:uid="{A514F2FF-0E29-409F-B2FB-3D7208BF434D}"/>
    <cellStyle name="Normal 49 6 4 2" xfId="36637" xr:uid="{307C6A8D-6490-4731-91CB-A675382B5233}"/>
    <cellStyle name="Normal 49 6 5" xfId="36638" xr:uid="{523D89A1-0676-4B07-8181-2F514AC8430F}"/>
    <cellStyle name="Normal 49 7" xfId="36639" xr:uid="{0948CE67-41AC-4BE0-9CD9-85A599226AEF}"/>
    <cellStyle name="Normal 49 7 2" xfId="36640" xr:uid="{DCFA96CF-3A47-4CB9-A7CD-228AC63B740F}"/>
    <cellStyle name="Normal 49 7 2 2" xfId="36641" xr:uid="{506D2094-F313-4331-9208-19C17E52E118}"/>
    <cellStyle name="Normal 49 7 3" xfId="36642" xr:uid="{195428EA-91DA-4AD5-82EE-3DE766DF548E}"/>
    <cellStyle name="Normal 49 8" xfId="36643" xr:uid="{6C28B865-85AA-43AE-B078-AAF72CDEFEB8}"/>
    <cellStyle name="Normal 49 8 2" xfId="36644" xr:uid="{DB81E085-3D30-4F49-9F7E-5CD767AF64E9}"/>
    <cellStyle name="Normal 49 8 2 2" xfId="36645" xr:uid="{20310983-413C-4F1C-9DC3-E6292BACEF3F}"/>
    <cellStyle name="Normal 49 8 3" xfId="36646" xr:uid="{9A669EE9-7644-437C-B1F5-E28025F0295B}"/>
    <cellStyle name="Normal 49 9" xfId="36647" xr:uid="{869DDD28-8D54-4CFB-B100-2C04E80A1CEC}"/>
    <cellStyle name="Normal 49 9 2" xfId="36648" xr:uid="{B20DD529-972D-487F-9927-7804E3E74431}"/>
    <cellStyle name="Normal 49_05DS" xfId="36649" xr:uid="{3A8C8CE0-DDF2-4D03-97D5-9501085DC66A}"/>
    <cellStyle name="Normal 5" xfId="1527" xr:uid="{36B1F7F7-920B-427A-A44B-A16340874B80}"/>
    <cellStyle name="Normal 5 10" xfId="50908" xr:uid="{2F704DDF-5BDC-4923-B921-B342A9FB0B13}"/>
    <cellStyle name="Normal 5 10 2" xfId="56581" xr:uid="{638835DA-3D29-4588-93C0-DA2814DAEC5C}"/>
    <cellStyle name="Normal 5 10 3" xfId="56441" xr:uid="{EFD7E08B-F95E-4759-A246-6A0A55CAD149}"/>
    <cellStyle name="Normal 5 11" xfId="56129" xr:uid="{533456CA-5F48-4DC2-9FB9-EE3CF4574B39}"/>
    <cellStyle name="Normal 5 12" xfId="56453" xr:uid="{0C2CB915-BE9C-4392-88CB-B61237EC7978}"/>
    <cellStyle name="Normal 5 13" xfId="36650" xr:uid="{3883DE5C-705C-4ADF-9A53-3151BBEDE04F}"/>
    <cellStyle name="Normal 5 2" xfId="1528" xr:uid="{48CEB8F4-BBEA-491D-90E7-F2B436F00505}"/>
    <cellStyle name="Normal 5 2 10" xfId="36652" xr:uid="{83AA7D3E-19DB-4DF3-B764-D9CB7E8724A0}"/>
    <cellStyle name="Normal 5 2 10 2" xfId="36653" xr:uid="{8F30A9E9-6822-4390-8D28-89941752C125}"/>
    <cellStyle name="Normal 5 2 11" xfId="36654" xr:uid="{C9B3B186-573C-4933-AE54-0D796E6E4206}"/>
    <cellStyle name="Normal 5 2 11 2" xfId="36655" xr:uid="{316D8F9A-42A9-471B-8BCD-E49AB39C0A1E}"/>
    <cellStyle name="Normal 5 2 12" xfId="36656" xr:uid="{FC12DFB9-E692-4F10-BF77-06E13C495B96}"/>
    <cellStyle name="Normal 5 2 12 2" xfId="36657" xr:uid="{8E696A2E-8566-43B0-A865-35DB304BD070}"/>
    <cellStyle name="Normal 5 2 13" xfId="36658" xr:uid="{1EBD5F96-82BF-4B6F-B565-60C2553B2C9C}"/>
    <cellStyle name="Normal 5 2 13 2" xfId="36659" xr:uid="{FD2B6A98-B8F7-4A71-807B-431E4BD04CCA}"/>
    <cellStyle name="Normal 5 2 14" xfId="36660" xr:uid="{F55C9F22-884C-496E-AAC3-D6FA4C7F1BD4}"/>
    <cellStyle name="Normal 5 2 14 2" xfId="36661" xr:uid="{206931DD-67D9-4F80-B3FF-D9EE26B053A7}"/>
    <cellStyle name="Normal 5 2 15" xfId="36662" xr:uid="{48BE6403-429D-4CCE-AE98-EF2285658AF7}"/>
    <cellStyle name="Normal 5 2 15 2" xfId="36663" xr:uid="{EE8B81F1-2819-4B0F-8FB7-97C046F75169}"/>
    <cellStyle name="Normal 5 2 16" xfId="36664" xr:uid="{705DDF2C-180F-45DF-8EDF-A054741791E9}"/>
    <cellStyle name="Normal 5 2 16 2" xfId="36665" xr:uid="{5DB0F03D-8DB3-48D9-90DE-0C14F3FE8B51}"/>
    <cellStyle name="Normal 5 2 17" xfId="36666" xr:uid="{6ACDEA49-DA8C-4B5D-8DA2-17280A0E7900}"/>
    <cellStyle name="Normal 5 2 17 2" xfId="36667" xr:uid="{D91278F8-4A9F-4009-AC20-000D7CBAD422}"/>
    <cellStyle name="Normal 5 2 18" xfId="36668" xr:uid="{F596E7FF-350F-4148-884B-9FD5598C0895}"/>
    <cellStyle name="Normal 5 2 18 2" xfId="36669" xr:uid="{22391933-5E9F-4043-87B6-6671774C04E5}"/>
    <cellStyle name="Normal 5 2 19" xfId="36670" xr:uid="{6A5EDECE-FB70-4C38-8BCF-D4857E67E53D}"/>
    <cellStyle name="Normal 5 2 19 2" xfId="36671" xr:uid="{34AFD4A6-8CF3-4618-A294-59B77B2AC6E2}"/>
    <cellStyle name="Normal 5 2 2" xfId="36672" xr:uid="{AB94DC02-3D87-4C5B-A3E6-03D0C5936A7D}"/>
    <cellStyle name="Normal 5 2 2 2" xfId="36673" xr:uid="{6C1CA59F-AD2B-41E4-97AB-7DD7457AA48D}"/>
    <cellStyle name="Normal 5 2 2 3" xfId="49934" xr:uid="{2871B1E7-0629-4E8D-BEAB-23780127CE27}"/>
    <cellStyle name="Normal 5 2 20" xfId="36674" xr:uid="{ADF17FBD-2B45-4FE5-B573-B9C5CE40A754}"/>
    <cellStyle name="Normal 5 2 20 2" xfId="36675" xr:uid="{4A576DFA-F96B-4C6A-A5C3-93E72AC8AA9D}"/>
    <cellStyle name="Normal 5 2 21" xfId="36676" xr:uid="{9401EE7F-99B7-4A84-9336-A31BCF7FCC5C}"/>
    <cellStyle name="Normal 5 2 21 2" xfId="36677" xr:uid="{F318B590-2D07-4580-B241-E907C589E0CC}"/>
    <cellStyle name="Normal 5 2 22" xfId="36678" xr:uid="{25C16354-1140-495F-BD4C-D1DF67B7E30D}"/>
    <cellStyle name="Normal 5 2 22 2" xfId="36679" xr:uid="{6851AEFB-4192-4178-B414-DA6B4B74B31C}"/>
    <cellStyle name="Normal 5 2 23" xfId="36680" xr:uid="{77C0B232-60F0-4E92-92D3-5572A6C4C8CF}"/>
    <cellStyle name="Normal 5 2 23 2" xfId="36681" xr:uid="{93F9FC47-01D3-40B4-9F06-E766A4B87ADD}"/>
    <cellStyle name="Normal 5 2 24" xfId="36682" xr:uid="{F77A7D48-CE92-40BD-B3AB-FDFF67EDEDBF}"/>
    <cellStyle name="Normal 5 2 24 2" xfId="36683" xr:uid="{C71CE808-C19E-4BCA-B2AF-929F63F417DA}"/>
    <cellStyle name="Normal 5 2 25" xfId="36684" xr:uid="{1B9783AE-CCA0-4F92-94CC-C6E714579244}"/>
    <cellStyle name="Normal 5 2 25 2" xfId="36685" xr:uid="{B1038134-0A43-4691-A9D2-ECEF71CD9F8D}"/>
    <cellStyle name="Normal 5 2 26" xfId="36686" xr:uid="{FFA74EB6-3A19-4F84-BF78-F8B869E6B7C5}"/>
    <cellStyle name="Normal 5 2 26 2" xfId="36687" xr:uid="{0FC9CF86-D8E1-41A7-8C28-99D8C583E266}"/>
    <cellStyle name="Normal 5 2 27" xfId="36688" xr:uid="{B57F7A27-4693-41AD-8314-41D3EEF2A67B}"/>
    <cellStyle name="Normal 5 2 27 2" xfId="36689" xr:uid="{16A4389C-604C-4995-BE45-538022BB3FA8}"/>
    <cellStyle name="Normal 5 2 28" xfId="36690" xr:uid="{4592F8F2-22B0-4F96-925C-DB4C4489F9B6}"/>
    <cellStyle name="Normal 5 2 28 2" xfId="36691" xr:uid="{356837A2-7BDD-450E-B0B5-0166BE7F6C49}"/>
    <cellStyle name="Normal 5 2 29" xfId="36692" xr:uid="{1147FF45-6496-48BF-9DEA-276F93EDF065}"/>
    <cellStyle name="Normal 5 2 29 2" xfId="36693" xr:uid="{B17250D8-BB77-4495-9E67-9A03816F610E}"/>
    <cellStyle name="Normal 5 2 3" xfId="36694" xr:uid="{94C0DBA6-311C-432B-8816-93180942580D}"/>
    <cellStyle name="Normal 5 2 3 2" xfId="36695" xr:uid="{2C0A25D3-2BEE-4AD3-B525-95F1DE7A3DB3}"/>
    <cellStyle name="Normal 5 2 3 3" xfId="49935" xr:uid="{2A226B1F-D65D-4AB7-86FD-35EC56901212}"/>
    <cellStyle name="Normal 5 2 30" xfId="36696" xr:uid="{EE04EBB0-BADF-4509-ACBD-DBCC2FD9D351}"/>
    <cellStyle name="Normal 5 2 30 2" xfId="36697" xr:uid="{BCD2898B-EF1F-4DA2-96E9-FA9A0A08A3D3}"/>
    <cellStyle name="Normal 5 2 31" xfId="36698" xr:uid="{56CB39C9-940B-4390-B477-7068FC53D1D9}"/>
    <cellStyle name="Normal 5 2 31 2" xfId="36699" xr:uid="{C497E926-6A1B-49BF-9637-F3A260A97022}"/>
    <cellStyle name="Normal 5 2 32" xfId="36700" xr:uid="{17C2B524-17F0-4418-9E31-A9C87ABC51AB}"/>
    <cellStyle name="Normal 5 2 32 2" xfId="36701" xr:uid="{6667D2CE-EE47-455F-8B32-78A5E5A8576D}"/>
    <cellStyle name="Normal 5 2 33" xfId="36702" xr:uid="{14685F9B-AF0B-4814-8457-65D0AC43CEE6}"/>
    <cellStyle name="Normal 5 2 33 2" xfId="36703" xr:uid="{D6B6EE0D-94D2-4A37-9477-35406142DFFA}"/>
    <cellStyle name="Normal 5 2 34" xfId="36704" xr:uid="{3FB814D1-4E00-44CB-8E61-A6B513C557C8}"/>
    <cellStyle name="Normal 5 2 34 2" xfId="36705" xr:uid="{E07AC02A-1D4E-4B25-B193-452B6F81A066}"/>
    <cellStyle name="Normal 5 2 35" xfId="36706" xr:uid="{8280A60D-4CA2-46D8-BA1D-8AECF2F640CB}"/>
    <cellStyle name="Normal 5 2 35 2" xfId="36707" xr:uid="{6DF431A9-3C82-4173-A6FF-9481D1C801F7}"/>
    <cellStyle name="Normal 5 2 36" xfId="36708" xr:uid="{6D41E297-5853-4980-889F-CB10A4B3C2DE}"/>
    <cellStyle name="Normal 5 2 36 2" xfId="36709" xr:uid="{F59987AC-EFEE-40E5-AFCD-97B9BC2ABE6B}"/>
    <cellStyle name="Normal 5 2 37" xfId="36710" xr:uid="{4A2F1896-14FB-4397-96AC-59B4C9D324A5}"/>
    <cellStyle name="Normal 5 2 37 2" xfId="36711" xr:uid="{465DCFE1-44D7-46AB-9802-4BF604798743}"/>
    <cellStyle name="Normal 5 2 38" xfId="36712" xr:uid="{12734050-81B6-455B-AC72-07FAB6DBB196}"/>
    <cellStyle name="Normal 5 2 38 2" xfId="36713" xr:uid="{47AE4B1C-FB66-45DB-A984-DF9B8E509DAB}"/>
    <cellStyle name="Normal 5 2 39" xfId="36714" xr:uid="{C3EFE64E-3EF1-4683-9F88-885DA2CA35EB}"/>
    <cellStyle name="Normal 5 2 39 2" xfId="36715" xr:uid="{59A85AF6-EF2A-4F8B-9959-3E1209CB4DAB}"/>
    <cellStyle name="Normal 5 2 4" xfId="36716" xr:uid="{5673752B-187D-4FD1-A125-689398F48862}"/>
    <cellStyle name="Normal 5 2 4 2" xfId="36717" xr:uid="{108158A1-4611-4BE8-B068-1C965F6F7891}"/>
    <cellStyle name="Normal 5 2 4 3" xfId="56227" xr:uid="{85C68640-4E9D-4877-883F-802A5AE3F93C}"/>
    <cellStyle name="Normal 5 2 40" xfId="36718" xr:uid="{2020AE59-7830-4538-BDBD-7E3DDFC1362D}"/>
    <cellStyle name="Normal 5 2 40 2" xfId="36719" xr:uid="{08BAEA72-1841-4C01-9649-A47EF6C510E2}"/>
    <cellStyle name="Normal 5 2 41" xfId="36720" xr:uid="{FB80FD34-1A6E-4767-AF26-F9C718862198}"/>
    <cellStyle name="Normal 5 2 41 2" xfId="36721" xr:uid="{6A07FA0F-C0B5-4985-9CF7-0605EFA5A4CD}"/>
    <cellStyle name="Normal 5 2 42" xfId="36722" xr:uid="{79FEE098-D6C2-4C3B-8252-B20234F17CAE}"/>
    <cellStyle name="Normal 5 2 42 2" xfId="36723" xr:uid="{C6E45570-9E11-4AA1-B45F-A48F19EB144A}"/>
    <cellStyle name="Normal 5 2 43" xfId="36724" xr:uid="{52856776-45E7-4171-9933-352C3F33D6E6}"/>
    <cellStyle name="Normal 5 2 43 2" xfId="36725" xr:uid="{CE0DEBA0-6283-4612-8F5E-2C3ADD1EAA39}"/>
    <cellStyle name="Normal 5 2 44" xfId="36726" xr:uid="{4E39082E-5888-4D40-B026-4E29585EC28B}"/>
    <cellStyle name="Normal 5 2 44 2" xfId="36727" xr:uid="{D066D319-F773-4C89-A51D-85F643A5DDF2}"/>
    <cellStyle name="Normal 5 2 45" xfId="36728" xr:uid="{6F83B191-9FE1-42EE-99CF-DF51E810BB4F}"/>
    <cellStyle name="Normal 5 2 45 2" xfId="36729" xr:uid="{BDAEF319-E296-4A98-9147-0C7F87B25F11}"/>
    <cellStyle name="Normal 5 2 46" xfId="36730" xr:uid="{6347E10E-AB76-436E-BD8D-FC4916CF9E38}"/>
    <cellStyle name="Normal 5 2 46 2" xfId="36731" xr:uid="{84649EFB-B681-4361-8AD8-E5A44E6FAAE2}"/>
    <cellStyle name="Normal 5 2 47" xfId="36732" xr:uid="{7962251B-BE0C-4A9A-9D5B-89798A9C3161}"/>
    <cellStyle name="Normal 5 2 47 2" xfId="36733" xr:uid="{B4C9FAF0-9379-4234-B5DD-C43C1BCBA5A9}"/>
    <cellStyle name="Normal 5 2 48" xfId="36734" xr:uid="{113B75E9-8B9D-45F3-8780-9FED4F009B0A}"/>
    <cellStyle name="Normal 5 2 48 2" xfId="36735" xr:uid="{17878D54-610D-4E9C-BEF9-82D8FD4AD2E4}"/>
    <cellStyle name="Normal 5 2 49" xfId="36736" xr:uid="{52A6BAC4-F475-44D7-B261-65373B016376}"/>
    <cellStyle name="Normal 5 2 49 2" xfId="36737" xr:uid="{ACA55ACE-E368-48D8-B3D0-087096EF0D2F}"/>
    <cellStyle name="Normal 5 2 5" xfId="36738" xr:uid="{67E52382-14E4-4440-82C3-55F08FB82FF3}"/>
    <cellStyle name="Normal 5 2 5 2" xfId="36739" xr:uid="{82483C62-0DD7-4084-8772-A1B0D4B940CF}"/>
    <cellStyle name="Normal 5 2 5 3" xfId="56517" xr:uid="{625914AE-7CD9-47B7-BFE4-097B5B22914B}"/>
    <cellStyle name="Normal 5 2 50" xfId="36740" xr:uid="{D8B7FD77-45D6-4753-A188-AFBA1220509D}"/>
    <cellStyle name="Normal 5 2 50 2" xfId="36741" xr:uid="{296EC60A-B321-4486-B7E2-438F30C3AB87}"/>
    <cellStyle name="Normal 5 2 51" xfId="36742" xr:uid="{A63287DA-AE28-4E1E-9501-68B984F6EEB7}"/>
    <cellStyle name="Normal 5 2 51 2" xfId="36743" xr:uid="{395FEE31-C761-4D13-B300-88B580D054B1}"/>
    <cellStyle name="Normal 5 2 52" xfId="36744" xr:uid="{32373AE2-06E5-45FB-B8D2-049C6E41FDA5}"/>
    <cellStyle name="Normal 5 2 52 2" xfId="36745" xr:uid="{834895D3-350A-4200-A9FC-203BA4061B1E}"/>
    <cellStyle name="Normal 5 2 53" xfId="36746" xr:uid="{2F134FCF-EB44-4658-88E6-5DC271B84A9A}"/>
    <cellStyle name="Normal 5 2 53 2" xfId="36747" xr:uid="{84CAC0DD-9D6B-44D3-9CA1-28C99D3A8A35}"/>
    <cellStyle name="Normal 5 2 54" xfId="36748" xr:uid="{DCBE0958-C9F6-47DE-8D8D-947CB574A6FD}"/>
    <cellStyle name="Normal 5 2 54 2" xfId="36749" xr:uid="{4258B9E6-8525-4705-9A4C-0FB763B4E987}"/>
    <cellStyle name="Normal 5 2 55" xfId="36750" xr:uid="{7F1142FA-D289-4E3C-A6DD-1D83E1F3F64C}"/>
    <cellStyle name="Normal 5 2 55 2" xfId="36751" xr:uid="{3BC67504-4897-4493-B5C6-1427F38E3B23}"/>
    <cellStyle name="Normal 5 2 56" xfId="36752" xr:uid="{2FC0C61A-579D-4011-AED2-BD9ECACC00DF}"/>
    <cellStyle name="Normal 5 2 56 2" xfId="36753" xr:uid="{B3A2104D-D7AE-4DEE-8817-FED24887BF6E}"/>
    <cellStyle name="Normal 5 2 57" xfId="36754" xr:uid="{9E4200DD-A5A8-4201-9181-8CFDDCE2C75D}"/>
    <cellStyle name="Normal 5 2 57 2" xfId="36755" xr:uid="{9545FC9A-71A1-492F-8C0A-55B40B68F50B}"/>
    <cellStyle name="Normal 5 2 58" xfId="36756" xr:uid="{645EF8D0-87AC-40C3-963D-0E73D86F09A8}"/>
    <cellStyle name="Normal 5 2 58 2" xfId="36757" xr:uid="{B7A08171-3E19-43BA-80CF-8DFA8D417442}"/>
    <cellStyle name="Normal 5 2 59" xfId="36758" xr:uid="{B158A7F5-4F9B-4C6B-9F50-E2D27D2189AF}"/>
    <cellStyle name="Normal 5 2 59 2" xfId="36759" xr:uid="{B7C0AF28-6094-44A5-B6A2-95BA49EB6394}"/>
    <cellStyle name="Normal 5 2 6" xfId="36760" xr:uid="{A20663A2-F4A4-4103-80BE-02DEFD994115}"/>
    <cellStyle name="Normal 5 2 6 2" xfId="36761" xr:uid="{523F7744-4F03-464C-94C2-3DCF3EF1C8D5}"/>
    <cellStyle name="Normal 5 2 60" xfId="36762" xr:uid="{A29A0BB8-8B40-4FA2-8C62-3CF09D4FE73B}"/>
    <cellStyle name="Normal 5 2 60 2" xfId="36763" xr:uid="{FAB346E2-BF74-4220-8D6E-DFE6BC20326A}"/>
    <cellStyle name="Normal 5 2 61" xfId="36764" xr:uid="{73F85760-4EB1-49ED-A7C3-EA4CF6AA3409}"/>
    <cellStyle name="Normal 5 2 61 2" xfId="36765" xr:uid="{DE349941-1CF4-4A40-AC1A-9E1D51C6A0D4}"/>
    <cellStyle name="Normal 5 2 62" xfId="36766" xr:uid="{3AF3117C-0199-4E68-BF16-7DD7B2979841}"/>
    <cellStyle name="Normal 5 2 62 2" xfId="36767" xr:uid="{A6A68CA3-3B34-4B86-9EAB-5106AE9FF2BF}"/>
    <cellStyle name="Normal 5 2 63" xfId="36768" xr:uid="{EF70196F-27EF-44EB-8AC3-0F87B817ED79}"/>
    <cellStyle name="Normal 5 2 63 2" xfId="36769" xr:uid="{8173E2C2-EE1A-4870-946E-CA978857F1AB}"/>
    <cellStyle name="Normal 5 2 64" xfId="36770" xr:uid="{10F445AD-0AE7-40AC-B0C4-DB2F4154087A}"/>
    <cellStyle name="Normal 5 2 64 2" xfId="36771" xr:uid="{CC9140FB-5432-48CC-A237-D1AC4FC86412}"/>
    <cellStyle name="Normal 5 2 65" xfId="36772" xr:uid="{7937538B-E5D8-4146-8772-F5105B8F92E4}"/>
    <cellStyle name="Normal 5 2 66" xfId="36773" xr:uid="{C7135D5A-6F56-4B08-9D76-CAB4201EFE0A}"/>
    <cellStyle name="Normal 5 2 67" xfId="36774" xr:uid="{B4EAEC54-B1ED-4888-BE0F-2EF03D239F64}"/>
    <cellStyle name="Normal 5 2 68" xfId="36775" xr:uid="{F9A6D714-26EA-49D4-B0CC-E0B191E74B4E}"/>
    <cellStyle name="Normal 5 2 69" xfId="36776" xr:uid="{26D7458A-E265-489C-B2A3-0AEFE113AEA0}"/>
    <cellStyle name="Normal 5 2 7" xfId="36777" xr:uid="{CB0159C5-5044-4405-9175-C1D74C94F091}"/>
    <cellStyle name="Normal 5 2 7 2" xfId="36778" xr:uid="{C25246D3-E633-4A20-A2CC-AAF865F466BF}"/>
    <cellStyle name="Normal 5 2 70" xfId="36779" xr:uid="{717D0773-8138-4265-8001-506BDAB4CEC5}"/>
    <cellStyle name="Normal 5 2 71" xfId="36780" xr:uid="{7A4B31DB-CD58-440E-A82B-A5CE2FE84DE8}"/>
    <cellStyle name="Normal 5 2 72" xfId="36781" xr:uid="{71C2C79C-B128-4021-99CC-1912DD4B4DB7}"/>
    <cellStyle name="Normal 5 2 73" xfId="36782" xr:uid="{6313834E-79A6-438D-A1F3-37ACA14C4728}"/>
    <cellStyle name="Normal 5 2 74" xfId="36783" xr:uid="{FA4640C7-1D3B-4543-BACE-2850C97D86C2}"/>
    <cellStyle name="Normal 5 2 75" xfId="36784" xr:uid="{35E4E031-2835-4D44-9285-601336C7867B}"/>
    <cellStyle name="Normal 5 2 76" xfId="36785" xr:uid="{291762CA-4A8C-49D5-9386-37F461F43291}"/>
    <cellStyle name="Normal 5 2 77" xfId="36786" xr:uid="{D449E857-F140-4BDA-A08F-9C0A5B6FC3FB}"/>
    <cellStyle name="Normal 5 2 78" xfId="36787" xr:uid="{650121DA-A553-4D71-A344-43C782AC0628}"/>
    <cellStyle name="Normal 5 2 79" xfId="36788" xr:uid="{44FC4190-B779-47AC-832E-B40308402316}"/>
    <cellStyle name="Normal 5 2 8" xfId="36789" xr:uid="{9DE1889C-59F0-4F59-8478-56D19E01046D}"/>
    <cellStyle name="Normal 5 2 8 2" xfId="36790" xr:uid="{DCE40935-BDE5-4912-ACB0-9A73BAA6C295}"/>
    <cellStyle name="Normal 5 2 80" xfId="36791" xr:uid="{D449BDFE-6754-4BB2-A722-00E15519F14C}"/>
    <cellStyle name="Normal 5 2 81" xfId="36792" xr:uid="{01AC7DBF-4D58-4327-8C5D-F30A3995CD40}"/>
    <cellStyle name="Normal 5 2 82" xfId="36793" xr:uid="{C8C1C775-0E97-4022-A76B-2E0888F33FDC}"/>
    <cellStyle name="Normal 5 2 83" xfId="36794" xr:uid="{86BD1D4C-DBF0-47D3-887E-39C57CCA235A}"/>
    <cellStyle name="Normal 5 2 84" xfId="36795" xr:uid="{250382D9-8148-42A3-998C-DD47E8F2B14C}"/>
    <cellStyle name="Normal 5 2 85" xfId="36796" xr:uid="{2AC8ED22-27CF-499D-9684-D05FA4B1F8A2}"/>
    <cellStyle name="Normal 5 2 86" xfId="36797" xr:uid="{F7A1C201-9AF8-4E1A-A210-6327942977C3}"/>
    <cellStyle name="Normal 5 2 87" xfId="36651" xr:uid="{60F27411-385D-4E4E-9DC6-77562C4321C7}"/>
    <cellStyle name="Normal 5 2 9" xfId="36798" xr:uid="{1B7842CC-DD62-4D65-BE13-9CEA144B4BE0}"/>
    <cellStyle name="Normal 5 2 9 2" xfId="36799" xr:uid="{C869990B-F96D-4FB9-9A55-F7957BE751C3}"/>
    <cellStyle name="Normal 5 2_10" xfId="36800" xr:uid="{30562D6E-AAF5-42FD-A5ED-E70F328DA67B}"/>
    <cellStyle name="Normal 5 3" xfId="1529" xr:uid="{5E38F1E5-95E0-4CD9-904F-064A4280ABF1}"/>
    <cellStyle name="Normal 5 3 10" xfId="36802" xr:uid="{6202A6F9-F1E0-4D84-928E-CE51AF5AC7B9}"/>
    <cellStyle name="Normal 5 3 11" xfId="36801" xr:uid="{7D593A72-1B7A-4651-A646-0DFA244632F7}"/>
    <cellStyle name="Normal 5 3 2" xfId="36803" xr:uid="{378FE1AE-7566-45E4-9521-AE8FF8CAE0C6}"/>
    <cellStyle name="Normal 5 3 2 2" xfId="36804" xr:uid="{6E6C1DC8-6288-425D-9D3A-2E905793D816}"/>
    <cellStyle name="Normal 5 3 2 2 2" xfId="36805" xr:uid="{52E4632B-1223-475D-817A-823E385D10FB}"/>
    <cellStyle name="Normal 5 3 2 2 2 2" xfId="36806" xr:uid="{8FA43D30-B3A4-48EF-83C2-0BF77C160F68}"/>
    <cellStyle name="Normal 5 3 2 2 2 2 2" xfId="36807" xr:uid="{661BEFD3-D24A-41EC-96C6-0806B00CEB61}"/>
    <cellStyle name="Normal 5 3 2 2 2 3" xfId="36808" xr:uid="{97063901-D850-4241-951A-805F73031077}"/>
    <cellStyle name="Normal 5 3 2 2 3" xfId="36809" xr:uid="{737AC76E-CC5C-4327-9F9B-DC7A9979E978}"/>
    <cellStyle name="Normal 5 3 2 2 3 2" xfId="36810" xr:uid="{04D49BEA-0D79-4D89-8FB1-AF766A29B97A}"/>
    <cellStyle name="Normal 5 3 2 2 3 2 2" xfId="36811" xr:uid="{CA8C7590-C084-4A74-AB5E-CA51F32D6CDB}"/>
    <cellStyle name="Normal 5 3 2 2 3 3" xfId="36812" xr:uid="{D4CB0292-D980-402D-9A48-A184C8B6EF7D}"/>
    <cellStyle name="Normal 5 3 2 2 4" xfId="36813" xr:uid="{BF51317F-1F8C-46F1-99C2-EEDF2230019A}"/>
    <cellStyle name="Normal 5 3 2 2 4 2" xfId="36814" xr:uid="{21D22BA0-399C-4046-99A5-41967D20122A}"/>
    <cellStyle name="Normal 5 3 2 2 5" xfId="36815" xr:uid="{B0591F47-BC51-4F64-82E7-68D6B00C9BA0}"/>
    <cellStyle name="Normal 5 3 2 3" xfId="36816" xr:uid="{026A57CE-9212-4E17-B711-0C58C276B27F}"/>
    <cellStyle name="Normal 5 3 2 3 2" xfId="36817" xr:uid="{1C6CAEB0-74B4-43CE-B369-8659B0B7E137}"/>
    <cellStyle name="Normal 5 3 2 3 2 2" xfId="36818" xr:uid="{C1C4B590-5DEE-4E83-9A84-BA29ECF6D65D}"/>
    <cellStyle name="Normal 5 3 2 3 2 2 2" xfId="36819" xr:uid="{A428DB28-594E-4595-88B2-37C42E86AC8B}"/>
    <cellStyle name="Normal 5 3 2 3 2 3" xfId="36820" xr:uid="{1211A278-BA2B-415B-AF60-EAFFF2770712}"/>
    <cellStyle name="Normal 5 3 2 3 3" xfId="36821" xr:uid="{B035D8E6-6320-48A1-A98E-F28CEBA24896}"/>
    <cellStyle name="Normal 5 3 2 3 3 2" xfId="36822" xr:uid="{CA9555B0-0059-410C-BB54-D72BED3212D1}"/>
    <cellStyle name="Normal 5 3 2 3 3 2 2" xfId="36823" xr:uid="{2FBC453A-DB8F-44EE-8DD0-3485074CAD0C}"/>
    <cellStyle name="Normal 5 3 2 3 3 3" xfId="36824" xr:uid="{8F3BEEC5-47F7-4742-A06E-D1166A691C86}"/>
    <cellStyle name="Normal 5 3 2 3 4" xfId="36825" xr:uid="{F90A8D9B-E2D6-4AFC-83E1-57EB165A3B31}"/>
    <cellStyle name="Normal 5 3 2 3 4 2" xfId="36826" xr:uid="{CE7AE33E-7577-4920-B402-2EA95C4B8A61}"/>
    <cellStyle name="Normal 5 3 2 3 5" xfId="36827" xr:uid="{BDB26657-523F-4DD0-BE0C-5A714161AE4E}"/>
    <cellStyle name="Normal 5 3 2 4" xfId="36828" xr:uid="{CEF6CC48-D459-4F76-BE75-9FDAB6A3DE1E}"/>
    <cellStyle name="Normal 5 3 2 4 2" xfId="36829" xr:uid="{166038BD-7D0A-47C0-BFEA-17367401B0C6}"/>
    <cellStyle name="Normal 5 3 2 4 2 2" xfId="36830" xr:uid="{C8F488F5-6822-4007-BCEE-94EB46961E5D}"/>
    <cellStyle name="Normal 5 3 2 4 2 2 2" xfId="36831" xr:uid="{26084C19-A72B-4BB4-B10B-F2047594A650}"/>
    <cellStyle name="Normal 5 3 2 4 2 3" xfId="36832" xr:uid="{EE5A0C7A-3781-41E8-A5E3-B4C777895A91}"/>
    <cellStyle name="Normal 5 3 2 4 3" xfId="36833" xr:uid="{2E327CCC-48A8-49B0-8AB6-E574D525DE6D}"/>
    <cellStyle name="Normal 5 3 2 4 3 2" xfId="36834" xr:uid="{262C89EE-FA36-4EB2-B34E-8A75A5460A0F}"/>
    <cellStyle name="Normal 5 3 2 4 3 2 2" xfId="36835" xr:uid="{195EFC29-FF50-4F4C-8D8C-1C403D8B58C6}"/>
    <cellStyle name="Normal 5 3 2 4 3 3" xfId="36836" xr:uid="{FD8CA201-5C12-4E9B-8B9B-018E3DC76734}"/>
    <cellStyle name="Normal 5 3 2 4 4" xfId="36837" xr:uid="{14CE737D-E375-4886-901E-0D8EF88EF9EB}"/>
    <cellStyle name="Normal 5 3 2 4 4 2" xfId="36838" xr:uid="{5A6B8C2B-DFD0-4AD0-ADD2-A42B22CD12EA}"/>
    <cellStyle name="Normal 5 3 2 4 5" xfId="36839" xr:uid="{A49D149A-32A2-4D3A-8543-213C80489CED}"/>
    <cellStyle name="Normal 5 3 2 5" xfId="36840" xr:uid="{0DDC10AD-3E7B-4D33-A17E-522A6285CEB0}"/>
    <cellStyle name="Normal 5 3 2 5 2" xfId="36841" xr:uid="{4CCC8E73-709F-48F2-9C34-1B94115B4A31}"/>
    <cellStyle name="Normal 5 3 2 5 2 2" xfId="36842" xr:uid="{3609C175-6675-4BFD-AF51-DB6411A2AF8C}"/>
    <cellStyle name="Normal 5 3 2 5 3" xfId="36843" xr:uid="{AB098970-D82D-437F-B982-DABE2E79691F}"/>
    <cellStyle name="Normal 5 3 2 6" xfId="36844" xr:uid="{0CA59F87-131A-49F1-9515-EFCDB9441298}"/>
    <cellStyle name="Normal 5 3 2 6 2" xfId="36845" xr:uid="{012C3DDB-96C9-4B68-B9B3-44528E60709E}"/>
    <cellStyle name="Normal 5 3 2 6 2 2" xfId="36846" xr:uid="{179777EC-4ACA-4DC3-9A89-F66B600ECD84}"/>
    <cellStyle name="Normal 5 3 2 6 3" xfId="36847" xr:uid="{88083CCE-1F11-4628-9081-21B59F26745B}"/>
    <cellStyle name="Normal 5 3 2 7" xfId="36848" xr:uid="{C841549E-2B97-486D-8111-226E8959C107}"/>
    <cellStyle name="Normal 5 3 2 7 2" xfId="36849" xr:uid="{765CC2D2-94DB-4C54-A920-1AC70A0BCE93}"/>
    <cellStyle name="Normal 5 3 2 8" xfId="36850" xr:uid="{C34118EE-8D37-45C6-B813-942C7E48287E}"/>
    <cellStyle name="Normal 5 3 2 9" xfId="49936" xr:uid="{47119FD9-18F9-40EC-B200-2F579D10545A}"/>
    <cellStyle name="Normal 5 3 2_15NS" xfId="36851" xr:uid="{0C9F783C-2ED2-429A-AA12-B4576E4FF1AC}"/>
    <cellStyle name="Normal 5 3 3" xfId="36852" xr:uid="{2947263B-8542-4A4A-874B-D8F6CEC23640}"/>
    <cellStyle name="Normal 5 3 3 2" xfId="36853" xr:uid="{D4CD84B6-D400-4719-A866-7D3AA86FB213}"/>
    <cellStyle name="Normal 5 3 3 2 2" xfId="36854" xr:uid="{6868C7E8-3A9E-48C2-A69A-26B352447F05}"/>
    <cellStyle name="Normal 5 3 3 2 2 2" xfId="36855" xr:uid="{54280C70-B29D-4508-8D94-845AD5B68FA2}"/>
    <cellStyle name="Normal 5 3 3 2 3" xfId="36856" xr:uid="{9D08F21A-626B-4498-9E89-0594C9810E53}"/>
    <cellStyle name="Normal 5 3 3 3" xfId="36857" xr:uid="{7E082285-34BF-4D5C-99F8-49C3DABBDFBA}"/>
    <cellStyle name="Normal 5 3 3 3 2" xfId="36858" xr:uid="{58125A7F-DAE2-4ABC-AAA5-72AADF0A13A7}"/>
    <cellStyle name="Normal 5 3 3 3 2 2" xfId="36859" xr:uid="{52008DC1-4D6A-4BC5-A969-5985F494D536}"/>
    <cellStyle name="Normal 5 3 3 3 3" xfId="36860" xr:uid="{FAD624C0-5379-4411-A6F7-4CE4DDBC79DD}"/>
    <cellStyle name="Normal 5 3 3 4" xfId="36861" xr:uid="{1055CF5B-A804-4C1A-972B-E344519246D5}"/>
    <cellStyle name="Normal 5 3 3 4 2" xfId="36862" xr:uid="{00CAA4E9-6886-4F84-A30E-B98A9143F295}"/>
    <cellStyle name="Normal 5 3 3 5" xfId="36863" xr:uid="{BB170EC8-547F-44AF-A90C-66F5FC9FD171}"/>
    <cellStyle name="Normal 5 3 3 6" xfId="56290" xr:uid="{188B235A-7497-445A-9DDE-671EE65936AB}"/>
    <cellStyle name="Normal 5 3 4" xfId="36864" xr:uid="{C6CCF881-E5F7-438D-B1BE-0D9785809625}"/>
    <cellStyle name="Normal 5 3 4 2" xfId="36865" xr:uid="{8322E6D5-D516-4913-838D-2EA4FEC2AF44}"/>
    <cellStyle name="Normal 5 3 4 2 2" xfId="36866" xr:uid="{BEBEBA53-4669-48A3-938E-09A00E1ED12E}"/>
    <cellStyle name="Normal 5 3 4 2 2 2" xfId="36867" xr:uid="{C04991F6-E0B4-4DB8-AEE4-C4AF79BA9CCA}"/>
    <cellStyle name="Normal 5 3 4 2 3" xfId="36868" xr:uid="{D28890C7-D9B7-4B05-972F-97B123EA5693}"/>
    <cellStyle name="Normal 5 3 4 3" xfId="36869" xr:uid="{36CC6C9D-EBCC-4610-9BE1-CB904E6A98F5}"/>
    <cellStyle name="Normal 5 3 4 3 2" xfId="36870" xr:uid="{45C98153-2A67-4387-82D1-1B0B0A3524C6}"/>
    <cellStyle name="Normal 5 3 4 3 2 2" xfId="36871" xr:uid="{30976AFE-6C98-4B4C-8A5A-3D3038BCE9A3}"/>
    <cellStyle name="Normal 5 3 4 3 3" xfId="36872" xr:uid="{C4706545-4974-4A45-916B-1960B3D4BE2C}"/>
    <cellStyle name="Normal 5 3 4 4" xfId="36873" xr:uid="{38FDA745-A1A4-46F7-B98F-DCED76751BE2}"/>
    <cellStyle name="Normal 5 3 4 4 2" xfId="36874" xr:uid="{7C5025B0-E1F7-49EC-8B72-7BB6F5689A9B}"/>
    <cellStyle name="Normal 5 3 4 5" xfId="36875" xr:uid="{14E61E58-8DDD-4171-BBAC-C1B3CCE2F902}"/>
    <cellStyle name="Normal 5 3 4 6" xfId="56525" xr:uid="{F27753D4-DDBA-4CF7-A223-87E1FD62F7EF}"/>
    <cellStyle name="Normal 5 3 5" xfId="36876" xr:uid="{387C181B-14DA-4FE0-B997-96585A13AA77}"/>
    <cellStyle name="Normal 5 3 5 2" xfId="36877" xr:uid="{033307C1-FB26-4C48-8828-AFA95C49EB13}"/>
    <cellStyle name="Normal 5 3 5 2 2" xfId="36878" xr:uid="{51BE80E0-7AC9-4677-B11B-ABE5BF552879}"/>
    <cellStyle name="Normal 5 3 5 2 2 2" xfId="36879" xr:uid="{285D5A5B-0D0F-489F-BB59-D60D1B2EDF26}"/>
    <cellStyle name="Normal 5 3 5 2 3" xfId="36880" xr:uid="{59459D07-4542-4DB1-A859-A59442F821D3}"/>
    <cellStyle name="Normal 5 3 5 3" xfId="36881" xr:uid="{B5D67CA1-B302-4C8B-B49B-E580504E1D28}"/>
    <cellStyle name="Normal 5 3 5 3 2" xfId="36882" xr:uid="{3C2C136F-A64C-459A-B6E6-D3B54F3C88EC}"/>
    <cellStyle name="Normal 5 3 5 3 2 2" xfId="36883" xr:uid="{0E1B0B89-345A-400A-A948-07FA3C41EDE4}"/>
    <cellStyle name="Normal 5 3 5 3 3" xfId="36884" xr:uid="{70ABF223-8232-4894-9F94-AB96CB19546C}"/>
    <cellStyle name="Normal 5 3 5 4" xfId="36885" xr:uid="{979422EC-9BB7-4079-B02D-5DEF5F7F73D1}"/>
    <cellStyle name="Normal 5 3 5 4 2" xfId="36886" xr:uid="{3C6B8856-6DEB-4E97-B7D1-B398EC1B09C1}"/>
    <cellStyle name="Normal 5 3 5 5" xfId="36887" xr:uid="{EB6BA819-D13C-4082-8A60-50A3C6B59593}"/>
    <cellStyle name="Normal 5 3 6" xfId="36888" xr:uid="{350A4D7B-C975-4797-9D5F-A8E7CBDFA7E1}"/>
    <cellStyle name="Normal 5 3 6 2" xfId="36889" xr:uid="{4A923431-CDAE-4101-BCBB-9AEB9635A14E}"/>
    <cellStyle name="Normal 5 3 6 2 2" xfId="36890" xr:uid="{E37E2844-FF1D-4A04-9B86-E9370CB54689}"/>
    <cellStyle name="Normal 5 3 6 3" xfId="36891" xr:uid="{592F904E-7633-4826-86F2-F9CF11036743}"/>
    <cellStyle name="Normal 5 3 7" xfId="36892" xr:uid="{CF46AAFF-1B04-428D-8876-F93CD7DB4BD8}"/>
    <cellStyle name="Normal 5 3 7 2" xfId="36893" xr:uid="{0AF98752-AEDC-4E8F-90C5-CD75699A4DB5}"/>
    <cellStyle name="Normal 5 3 7 2 2" xfId="36894" xr:uid="{6ADC2141-659E-4D2E-B494-811828DBEAB6}"/>
    <cellStyle name="Normal 5 3 7 3" xfId="36895" xr:uid="{324EFDF8-67E7-4ED8-8C27-10820D2926B7}"/>
    <cellStyle name="Normal 5 3 8" xfId="36896" xr:uid="{94C91E55-9683-41F0-AB62-FBEECACC00C5}"/>
    <cellStyle name="Normal 5 3 8 2" xfId="36897" xr:uid="{19CF6B1F-C58C-4435-9BD2-B64B9A68E494}"/>
    <cellStyle name="Normal 5 3 9" xfId="36898" xr:uid="{C998871E-A136-4069-8DFB-3D1810E31D8A}"/>
    <cellStyle name="Normal 5 3_05DS" xfId="36899" xr:uid="{182D917A-CEFB-409F-8DDB-33F5C2A2C529}"/>
    <cellStyle name="Normal 5 4" xfId="1530" xr:uid="{17F35A09-0DC4-414D-A4CF-4637E261D3D9}"/>
    <cellStyle name="Normal 5 4 2" xfId="49937" xr:uid="{DA6E673B-5A59-4230-96AE-212AF2922A6C}"/>
    <cellStyle name="Normal 5 4 2 2" xfId="56329" xr:uid="{DE1FC018-71EC-4A79-9E0A-913DEC17BD9D}"/>
    <cellStyle name="Normal 5 4 3" xfId="56533" xr:uid="{708768CF-ADCE-4CF8-8316-B1DDB3444762}"/>
    <cellStyle name="Normal 5 4 4" xfId="36900" xr:uid="{97557DC1-E9EC-4F1D-BA76-3E4101B63924}"/>
    <cellStyle name="Normal 5 5" xfId="45189" xr:uid="{86CE90D4-F718-4DC4-8177-6706BBDF9AA8}"/>
    <cellStyle name="Normal 5 5 2" xfId="49939" xr:uid="{E7C69F3E-D196-4E9E-A2C1-4CF5EF19CDF8}"/>
    <cellStyle name="Normal 5 5 3" xfId="49938" xr:uid="{11A84EEF-F36F-458E-93C5-672CEFEF1D67}"/>
    <cellStyle name="Normal 5 5 3 2" xfId="56341" xr:uid="{519262A4-E924-46E2-B849-A62CD50D6BA0}"/>
    <cellStyle name="Normal 5 5 4" xfId="56541" xr:uid="{527975AE-759A-4596-9986-951AE70EBEA7}"/>
    <cellStyle name="Normal 5 6" xfId="49940" xr:uid="{B8222259-806A-4668-8FEC-592955B349DB}"/>
    <cellStyle name="Normal 5 6 2" xfId="56362" xr:uid="{8122FC4F-3354-42EE-8D05-8A672A249E73}"/>
    <cellStyle name="Normal 5 6 3" xfId="56549" xr:uid="{2EECFF35-AADA-4406-AA93-85382B4A5BA4}"/>
    <cellStyle name="Normal 5 7" xfId="49941" xr:uid="{5164BBBE-7504-4341-B89D-C8F11384153C}"/>
    <cellStyle name="Normal 5 7 10" xfId="53300" xr:uid="{95D2B98E-8747-4E94-BFE2-51DC25ECCB85}"/>
    <cellStyle name="Normal 5 7 2" xfId="50909" xr:uid="{68CADC96-64E0-4D5F-B71F-00C87270E36D}"/>
    <cellStyle name="Normal 5 7 2 2" xfId="53053" xr:uid="{50DD2FC4-3FAC-4A48-9202-77D731263DDF}"/>
    <cellStyle name="Normal 5 7 2 3" xfId="53542" xr:uid="{F4DA8192-8F6D-4BC7-9A7D-C4C2F6BF9BE7}"/>
    <cellStyle name="Normal 5 7 3" xfId="51183" xr:uid="{70832B8B-0816-48E2-9A21-1DFD503DDBA7}"/>
    <cellStyle name="Normal 5 7 3 2" xfId="56403" xr:uid="{B573DFFB-0371-4C22-B78C-7B24E43DF316}"/>
    <cellStyle name="Normal 5 7 4" xfId="51517" xr:uid="{B97D09B2-D3C4-4A72-9F3E-241ED91F767A}"/>
    <cellStyle name="Normal 5 7 4 2" xfId="56557" xr:uid="{C80FAB5D-BD2D-4600-85A0-FD8FA45EBE8B}"/>
    <cellStyle name="Normal 5 7 5" xfId="51796" xr:uid="{7037BA5D-1A49-4EDB-BF9B-A19D6F5D741F}"/>
    <cellStyle name="Normal 5 7 6" xfId="52052" xr:uid="{82BA72B1-549E-45CC-912D-B106B3697361}"/>
    <cellStyle name="Normal 5 7 7" xfId="52305" xr:uid="{8D9BC971-47A6-4F76-8FAD-6C6FDB5D0429}"/>
    <cellStyle name="Normal 5 7 8" xfId="52560" xr:uid="{7252044F-8882-4A89-BDDF-C7324A347902}"/>
    <cellStyle name="Normal 5 7 9" xfId="52808" xr:uid="{CA47F396-BA95-49FE-9F18-B072AC2E0CF7}"/>
    <cellStyle name="Normal 5 8" xfId="49942" xr:uid="{109DDEFF-A4B5-404E-AEFB-644E127CE9A6}"/>
    <cellStyle name="Normal 5 8 10" xfId="53301" xr:uid="{D18386E0-402A-441D-AE4C-9A73069A0811}"/>
    <cellStyle name="Normal 5 8 2" xfId="50910" xr:uid="{B5FF56D2-F955-43E7-A7BA-1519B3A614A3}"/>
    <cellStyle name="Normal 5 8 2 2" xfId="53054" xr:uid="{D6F61DE4-97F4-412C-A7F5-736CE999A366}"/>
    <cellStyle name="Normal 5 8 2 3" xfId="53543" xr:uid="{0CE4D209-6FD0-479F-B2B8-8CB1F555985C}"/>
    <cellStyle name="Normal 5 8 3" xfId="51184" xr:uid="{FF45EDA6-1D88-4C17-9CE4-476725728B76}"/>
    <cellStyle name="Normal 5 8 3 2" xfId="56418" xr:uid="{D9D5EC29-260E-49E1-A645-A974092B2472}"/>
    <cellStyle name="Normal 5 8 4" xfId="51518" xr:uid="{04861736-4281-4444-AB98-76C0DC5F7ED4}"/>
    <cellStyle name="Normal 5 8 4 2" xfId="56565" xr:uid="{07BED0D2-478D-401B-A5CC-869F664A9737}"/>
    <cellStyle name="Normal 5 8 5" xfId="51797" xr:uid="{6DB7ADC9-2468-411E-BA5E-F612630E17B0}"/>
    <cellStyle name="Normal 5 8 6" xfId="52053" xr:uid="{8B46BA82-C8A0-4EA3-A94C-31EF125BFB5A}"/>
    <cellStyle name="Normal 5 8 7" xfId="52306" xr:uid="{1526A134-916D-43C7-A301-209D44DBCBFA}"/>
    <cellStyle name="Normal 5 8 8" xfId="52561" xr:uid="{BB7C9F3D-432A-481A-A1E5-0BBFE2F2FF5F}"/>
    <cellStyle name="Normal 5 8 9" xfId="52809" xr:uid="{C49E1428-22F2-46E2-915D-F1A5F5F607C3}"/>
    <cellStyle name="Normal 5 9" xfId="49933" xr:uid="{4CA25D29-5521-4956-BFAB-84F8CE4780B1}"/>
    <cellStyle name="Normal 5 9 2" xfId="56573" xr:uid="{2B31C812-759E-492A-9770-9C66D2CEACE0}"/>
    <cellStyle name="Normal 5 9 3" xfId="56432" xr:uid="{CC600189-ABF2-46D4-BA37-466684F644D7}"/>
    <cellStyle name="Normal 5_15NS" xfId="36901" xr:uid="{BFCDFC05-F52F-4103-ACE4-08EFF347EA82}"/>
    <cellStyle name="Normal 50" xfId="1531" xr:uid="{B9FAB045-C572-4B2E-AF6E-F3D8D026DE11}"/>
    <cellStyle name="Normal 50 10" xfId="36903" xr:uid="{025E9A9A-B7C5-421C-ADE4-15B6A66E2F28}"/>
    <cellStyle name="Normal 50 11" xfId="36902" xr:uid="{2E285C08-BB76-4B45-9C40-3A1E739AF583}"/>
    <cellStyle name="Normal 50 2" xfId="36904" xr:uid="{C5B27C15-4A97-4987-91CF-727CFDBDE43C}"/>
    <cellStyle name="Normal 50 3" xfId="36905" xr:uid="{42B81E05-1955-47C0-8B45-FF58433EF735}"/>
    <cellStyle name="Normal 50 3 2" xfId="36906" xr:uid="{090F4C68-06D0-4508-94DD-87494C36848D}"/>
    <cellStyle name="Normal 50 3 2 2" xfId="36907" xr:uid="{565B0C5A-3106-49C3-A9F1-CAC5B06E23CF}"/>
    <cellStyle name="Normal 50 3 2 2 2" xfId="36908" xr:uid="{8FD6C229-BB37-463A-A787-F6E36E78206F}"/>
    <cellStyle name="Normal 50 3 2 2 2 2" xfId="36909" xr:uid="{808E5362-311B-48A5-94C7-17B32B038C7B}"/>
    <cellStyle name="Normal 50 3 2 2 3" xfId="36910" xr:uid="{028ECA00-4F8A-41AC-B567-48FB778F5FCD}"/>
    <cellStyle name="Normal 50 3 2 3" xfId="36911" xr:uid="{8017A1E2-B7F8-4094-BECE-82BB47B2539B}"/>
    <cellStyle name="Normal 50 3 2 3 2" xfId="36912" xr:uid="{048BD610-A8ED-4758-AB7B-841BAAFAFF1C}"/>
    <cellStyle name="Normal 50 3 2 3 2 2" xfId="36913" xr:uid="{83AB4D28-71F5-4AFA-AC99-2FC141BC87BF}"/>
    <cellStyle name="Normal 50 3 2 3 3" xfId="36914" xr:uid="{90A01B07-7D50-4749-8AF7-A9A9F5AF23AA}"/>
    <cellStyle name="Normal 50 3 2 4" xfId="36915" xr:uid="{B83198AD-357D-4B04-B927-39AC62FF8461}"/>
    <cellStyle name="Normal 50 3 2 4 2" xfId="36916" xr:uid="{CF3FA38A-CAD9-4AAA-A9C6-2AB7107B1CE9}"/>
    <cellStyle name="Normal 50 3 2 5" xfId="36917" xr:uid="{66D3640D-3087-4E44-B21F-E39A929D7049}"/>
    <cellStyle name="Normal 50 3 3" xfId="36918" xr:uid="{C7443EB9-633E-4276-AE19-6B24D91200FA}"/>
    <cellStyle name="Normal 50 3 3 2" xfId="36919" xr:uid="{A6E0AB88-85F1-4B5D-878A-3F22CAD474AD}"/>
    <cellStyle name="Normal 50 3 3 2 2" xfId="36920" xr:uid="{0AF80A88-E84A-44C2-A120-B9C361971B8A}"/>
    <cellStyle name="Normal 50 3 3 2 2 2" xfId="36921" xr:uid="{B69EBA99-4B57-40A1-AB4D-BE3FB732152E}"/>
    <cellStyle name="Normal 50 3 3 2 3" xfId="36922" xr:uid="{A00F906D-57A0-49C5-80E0-4719A7A6F16C}"/>
    <cellStyle name="Normal 50 3 3 3" xfId="36923" xr:uid="{384D0DC9-8357-4689-9760-6DF9E2631253}"/>
    <cellStyle name="Normal 50 3 3 3 2" xfId="36924" xr:uid="{940F377E-98B7-4362-A123-660EA145A139}"/>
    <cellStyle name="Normal 50 3 3 3 2 2" xfId="36925" xr:uid="{D6D19B9D-AE90-4C31-8A37-341EB8870B98}"/>
    <cellStyle name="Normal 50 3 3 3 3" xfId="36926" xr:uid="{BC3E0827-0BFC-4021-A0D9-44BF0BC985B3}"/>
    <cellStyle name="Normal 50 3 3 4" xfId="36927" xr:uid="{DAD567EC-38FE-46B1-B69B-AC7979A30A9C}"/>
    <cellStyle name="Normal 50 3 3 4 2" xfId="36928" xr:uid="{41461BA0-BAE4-4F42-8CE6-A99E7DF5A092}"/>
    <cellStyle name="Normal 50 3 3 5" xfId="36929" xr:uid="{FB081E65-F1CD-49FC-B34D-A0DB6E39DF87}"/>
    <cellStyle name="Normal 50 3 4" xfId="36930" xr:uid="{84E2E376-619C-455A-8E1A-112A98E241DA}"/>
    <cellStyle name="Normal 50 3 4 2" xfId="36931" xr:uid="{843C6E05-90A9-4D64-899C-85B1F3F4BC3D}"/>
    <cellStyle name="Normal 50 3 4 2 2" xfId="36932" xr:uid="{6D4186A9-D43C-4F6A-A509-7E4DD7F03C6A}"/>
    <cellStyle name="Normal 50 3 4 2 2 2" xfId="36933" xr:uid="{B68AB77E-9457-4363-9C50-ACBE3C7C5C15}"/>
    <cellStyle name="Normal 50 3 4 2 3" xfId="36934" xr:uid="{7A7EBBAF-D15B-4E32-841A-B80B95A9E499}"/>
    <cellStyle name="Normal 50 3 4 3" xfId="36935" xr:uid="{32D63524-5432-4C3B-89B4-24FFD7D50D50}"/>
    <cellStyle name="Normal 50 3 4 3 2" xfId="36936" xr:uid="{39A97DCA-10E7-4D7A-A5A6-8087EC63EC52}"/>
    <cellStyle name="Normal 50 3 4 3 2 2" xfId="36937" xr:uid="{5B8CEA7B-0FBC-4484-824B-01C827C2E829}"/>
    <cellStyle name="Normal 50 3 4 3 3" xfId="36938" xr:uid="{0B3539ED-CCB9-40A4-9408-1B1E13370C4D}"/>
    <cellStyle name="Normal 50 3 4 4" xfId="36939" xr:uid="{1CE4888F-DB39-4788-9589-D07E2040A358}"/>
    <cellStyle name="Normal 50 3 4 4 2" xfId="36940" xr:uid="{705F1F4D-F627-4BFF-A29C-885FEE364F6E}"/>
    <cellStyle name="Normal 50 3 4 5" xfId="36941" xr:uid="{16B9D20B-BD16-4B3F-A47C-5C2A939A1B34}"/>
    <cellStyle name="Normal 50 3 5" xfId="36942" xr:uid="{58FF4628-DE8C-48A8-8004-4CECF99F4C7B}"/>
    <cellStyle name="Normal 50 3 5 2" xfId="36943" xr:uid="{6F84FD17-C5CA-40C7-9ACA-867EB45C97B5}"/>
    <cellStyle name="Normal 50 3 5 2 2" xfId="36944" xr:uid="{A2E3ADB0-5C4F-4036-9306-6851A68B376E}"/>
    <cellStyle name="Normal 50 3 5 3" xfId="36945" xr:uid="{5A905BB8-626F-4520-B2E8-A051DEDC6F4F}"/>
    <cellStyle name="Normal 50 3 6" xfId="36946" xr:uid="{91A653D4-CDE3-4C32-862B-80EB314D2BB3}"/>
    <cellStyle name="Normal 50 3 6 2" xfId="36947" xr:uid="{213FAE39-7A3E-4E7E-9D41-971B73482738}"/>
    <cellStyle name="Normal 50 3 6 2 2" xfId="36948" xr:uid="{819D907A-8BD3-4481-8462-0BAF15EBFAF3}"/>
    <cellStyle name="Normal 50 3 6 3" xfId="36949" xr:uid="{26D92774-A9D2-4384-9CFD-C44AE17E46AD}"/>
    <cellStyle name="Normal 50 3 7" xfId="36950" xr:uid="{2EBD3820-E490-444C-9405-4C34B4BD889C}"/>
    <cellStyle name="Normal 50 3 7 2" xfId="36951" xr:uid="{41E7F4C8-6E7E-4D6F-B332-CC0D979D01E1}"/>
    <cellStyle name="Normal 50 3 8" xfId="36952" xr:uid="{CB35D40C-56E5-49F2-9D63-A737A7C190E3}"/>
    <cellStyle name="Normal 50 3_15NS" xfId="36953" xr:uid="{AF937AB1-9C82-48A9-B318-41FFB0EEE645}"/>
    <cellStyle name="Normal 50 4" xfId="36954" xr:uid="{BEDE670B-9D7F-4823-B25A-7D1160EFB249}"/>
    <cellStyle name="Normal 50 4 2" xfId="36955" xr:uid="{F8C47CCB-8298-4C5B-AC99-3B2831B60774}"/>
    <cellStyle name="Normal 50 4 2 2" xfId="36956" xr:uid="{40FC79B8-9C3A-4F7B-BD80-E48C25A63FB9}"/>
    <cellStyle name="Normal 50 4 2 2 2" xfId="36957" xr:uid="{6DDFCBDE-6429-40EE-BBCB-AAF62D245F71}"/>
    <cellStyle name="Normal 50 4 2 3" xfId="36958" xr:uid="{EE1C1410-629D-44A5-9CA9-BB96944E5E5E}"/>
    <cellStyle name="Normal 50 4 3" xfId="36959" xr:uid="{2A6E7162-F8F0-4D59-B0E3-B8ADC1ED13FF}"/>
    <cellStyle name="Normal 50 4 3 2" xfId="36960" xr:uid="{EB74ABDD-3950-4391-AA67-985662C00E3E}"/>
    <cellStyle name="Normal 50 4 3 2 2" xfId="36961" xr:uid="{7710AA4B-A427-4A08-9D0F-48B338439E3A}"/>
    <cellStyle name="Normal 50 4 3 3" xfId="36962" xr:uid="{11D8038A-8E41-404B-927E-C9DD04E5798A}"/>
    <cellStyle name="Normal 50 4 4" xfId="36963" xr:uid="{957DBE02-F89C-4A81-A477-39666F1A36F6}"/>
    <cellStyle name="Normal 50 4 4 2" xfId="36964" xr:uid="{DFB50A8B-8BFE-4384-82CE-FDADC96441C6}"/>
    <cellStyle name="Normal 50 4 5" xfId="36965" xr:uid="{93AE2089-0C54-4E6D-BA8B-29F670F030C2}"/>
    <cellStyle name="Normal 50 5" xfId="36966" xr:uid="{0F23E3EA-DBF9-4C07-B2D4-542AE53E6AB0}"/>
    <cellStyle name="Normal 50 5 2" xfId="36967" xr:uid="{A884A830-9B4D-4F79-94CD-2C33ECDEB03E}"/>
    <cellStyle name="Normal 50 5 2 2" xfId="36968" xr:uid="{0BCBD9AA-F7EB-4458-82A4-E8EE0FE2C632}"/>
    <cellStyle name="Normal 50 5 2 2 2" xfId="36969" xr:uid="{E7E74866-DEDE-44FA-8DF2-DE21772987C0}"/>
    <cellStyle name="Normal 50 5 2 3" xfId="36970" xr:uid="{3EEA3260-0DF6-4B14-9404-088B00532A00}"/>
    <cellStyle name="Normal 50 5 3" xfId="36971" xr:uid="{CE0839FC-D9F8-4F48-8BFA-002A276A732E}"/>
    <cellStyle name="Normal 50 5 3 2" xfId="36972" xr:uid="{CA5A01EB-202C-459F-ADC5-52B27492257A}"/>
    <cellStyle name="Normal 50 5 3 2 2" xfId="36973" xr:uid="{591A8878-8F72-45FF-84F0-D739110516F0}"/>
    <cellStyle name="Normal 50 5 3 3" xfId="36974" xr:uid="{697DF24C-75C7-4D6F-9B4A-AD4E0894949F}"/>
    <cellStyle name="Normal 50 5 4" xfId="36975" xr:uid="{E1189E66-1B7F-4739-B784-8C8F7AE46ADA}"/>
    <cellStyle name="Normal 50 5 4 2" xfId="36976" xr:uid="{B15AADA8-F413-4A4D-BF99-DBFA039082D2}"/>
    <cellStyle name="Normal 50 5 5" xfId="36977" xr:uid="{E0E571DF-4333-4FD0-B7E4-5D28267E615C}"/>
    <cellStyle name="Normal 50 6" xfId="36978" xr:uid="{3AFA2406-6ECA-43EC-A89E-3C21FCA4DA5B}"/>
    <cellStyle name="Normal 50 6 2" xfId="36979" xr:uid="{B38D17A2-E12E-404C-8F61-2333AFAD3D18}"/>
    <cellStyle name="Normal 50 6 2 2" xfId="36980" xr:uid="{F5DA443B-283F-4DE7-ACD9-558B271EC994}"/>
    <cellStyle name="Normal 50 6 2 2 2" xfId="36981" xr:uid="{C5239151-B4FB-4D3D-A45B-AD4CD02B96FB}"/>
    <cellStyle name="Normal 50 6 2 3" xfId="36982" xr:uid="{7CC8AEB9-09C4-4BA6-9AD7-309A44CDAE19}"/>
    <cellStyle name="Normal 50 6 3" xfId="36983" xr:uid="{15BC3FF1-A1FB-49B9-A46D-17F3DD8A8164}"/>
    <cellStyle name="Normal 50 6 3 2" xfId="36984" xr:uid="{0C985C99-11AF-45BC-B64C-8A96F50C4157}"/>
    <cellStyle name="Normal 50 6 3 2 2" xfId="36985" xr:uid="{FA3A0ED3-D0FB-45BD-88F1-CB2D0F94FFDF}"/>
    <cellStyle name="Normal 50 6 3 3" xfId="36986" xr:uid="{84DE89F8-5008-46EE-BF9B-9C0231DD7882}"/>
    <cellStyle name="Normal 50 6 4" xfId="36987" xr:uid="{E4D17195-B7BE-4F70-A982-9F0A24736017}"/>
    <cellStyle name="Normal 50 6 4 2" xfId="36988" xr:uid="{BF8EFBC8-2BCC-48B5-AAB2-E6DCC67CD1DE}"/>
    <cellStyle name="Normal 50 6 5" xfId="36989" xr:uid="{139FC398-918E-4841-B8AF-31022BE8D733}"/>
    <cellStyle name="Normal 50 7" xfId="36990" xr:uid="{125E9803-3BB9-4A88-9F15-B12EF127B5FD}"/>
    <cellStyle name="Normal 50 7 2" xfId="36991" xr:uid="{16634985-B2C3-43E4-BB1A-CC26E92578DE}"/>
    <cellStyle name="Normal 50 7 2 2" xfId="36992" xr:uid="{F78381C8-8E09-4659-A445-0C05606C2E0E}"/>
    <cellStyle name="Normal 50 7 3" xfId="36993" xr:uid="{CE9D4F82-ECA0-41CF-9286-28430982110B}"/>
    <cellStyle name="Normal 50 8" xfId="36994" xr:uid="{D318BE21-A13D-4CE0-ABA7-DD6986D14BF0}"/>
    <cellStyle name="Normal 50 8 2" xfId="36995" xr:uid="{840F7ACA-CEF5-4530-AD4B-004191871979}"/>
    <cellStyle name="Normal 50 8 2 2" xfId="36996" xr:uid="{D7618254-C057-470B-8239-5665B7EEE73B}"/>
    <cellStyle name="Normal 50 8 3" xfId="36997" xr:uid="{7F711397-B4D6-407C-BFCC-3E566CA00443}"/>
    <cellStyle name="Normal 50 9" xfId="36998" xr:uid="{DE790A74-156A-4075-BD6D-E167B9F3C091}"/>
    <cellStyle name="Normal 50 9 2" xfId="36999" xr:uid="{BA5EBF60-4CFC-4E29-BFFA-E08D70F520DD}"/>
    <cellStyle name="Normal 50_05DS" xfId="37000" xr:uid="{2868801F-912D-4D78-A04F-B5185CEC3CAD}"/>
    <cellStyle name="Normal 51" xfId="1532" xr:uid="{F70298B5-6109-47AA-8B28-192A89818CD7}"/>
    <cellStyle name="Normal 51 10" xfId="37002" xr:uid="{D6D5640C-0140-4D08-A482-1F45B019F66E}"/>
    <cellStyle name="Normal 51 11" xfId="37001" xr:uid="{0F705945-0BD8-4558-BB3A-0369E8D0650A}"/>
    <cellStyle name="Normal 51 2" xfId="37003" xr:uid="{88F31B2F-75BB-4ED4-AEC7-5366F1E1C3EF}"/>
    <cellStyle name="Normal 51 3" xfId="37004" xr:uid="{0ABCFEB0-23CC-416E-A6D9-47AD58C3265C}"/>
    <cellStyle name="Normal 51 3 2" xfId="37005" xr:uid="{300351EF-C0EC-47D1-91B7-51E052B1B974}"/>
    <cellStyle name="Normal 51 3 2 2" xfId="37006" xr:uid="{587E0356-8D71-4894-B05C-5BB986F496F7}"/>
    <cellStyle name="Normal 51 3 2 2 2" xfId="37007" xr:uid="{BEDAE2C5-62D0-4B86-9AFC-0C511829A8A9}"/>
    <cellStyle name="Normal 51 3 2 2 2 2" xfId="37008" xr:uid="{43180746-5A84-4752-9D8A-75262AE69FE6}"/>
    <cellStyle name="Normal 51 3 2 2 3" xfId="37009" xr:uid="{5BCB9253-78F2-4A50-B964-3C0E32528F02}"/>
    <cellStyle name="Normal 51 3 2 3" xfId="37010" xr:uid="{1CB7AC8B-6EEC-42B2-86DF-B59ABF1789E3}"/>
    <cellStyle name="Normal 51 3 2 3 2" xfId="37011" xr:uid="{D3279CFD-BE3F-403D-95BA-865112B2E8EF}"/>
    <cellStyle name="Normal 51 3 2 3 2 2" xfId="37012" xr:uid="{F8111E6D-84AF-4836-B108-3424CDF8A03B}"/>
    <cellStyle name="Normal 51 3 2 3 3" xfId="37013" xr:uid="{3B2AD23C-D280-4768-870E-78115D850A79}"/>
    <cellStyle name="Normal 51 3 2 4" xfId="37014" xr:uid="{FD3484B1-B348-4179-B3BE-2D4704BC751E}"/>
    <cellStyle name="Normal 51 3 2 4 2" xfId="37015" xr:uid="{F7D70849-96D3-4F40-AEC1-2342EF4F1F21}"/>
    <cellStyle name="Normal 51 3 2 5" xfId="37016" xr:uid="{8789BE65-33C3-46C8-9672-1FCC9416F499}"/>
    <cellStyle name="Normal 51 3 3" xfId="37017" xr:uid="{9BA08A07-0C5B-4797-B48C-6D30E1884D43}"/>
    <cellStyle name="Normal 51 3 3 2" xfId="37018" xr:uid="{480797A9-3B4C-4EE2-85DA-F3141B399667}"/>
    <cellStyle name="Normal 51 3 3 2 2" xfId="37019" xr:uid="{154A3E97-8AC5-4E22-BADD-019A9B3B91AF}"/>
    <cellStyle name="Normal 51 3 3 2 2 2" xfId="37020" xr:uid="{62C36571-A1A3-49E3-A505-1DB62872E2CA}"/>
    <cellStyle name="Normal 51 3 3 2 3" xfId="37021" xr:uid="{E1B7F6BD-78A5-405D-AD7E-91D008CA9D60}"/>
    <cellStyle name="Normal 51 3 3 3" xfId="37022" xr:uid="{847CF32B-7645-4563-9036-A33149E325F9}"/>
    <cellStyle name="Normal 51 3 3 3 2" xfId="37023" xr:uid="{A9151795-804E-4973-AFFE-A2FB344203F8}"/>
    <cellStyle name="Normal 51 3 3 3 2 2" xfId="37024" xr:uid="{4396E25B-03FE-4FFA-8BCB-9C2CA3C01029}"/>
    <cellStyle name="Normal 51 3 3 3 3" xfId="37025" xr:uid="{2C6ECB31-3F91-480F-825F-5F8B47CCCF9C}"/>
    <cellStyle name="Normal 51 3 3 4" xfId="37026" xr:uid="{92B9A06C-2385-412D-AB63-31446B6BFEEF}"/>
    <cellStyle name="Normal 51 3 3 4 2" xfId="37027" xr:uid="{E29862C6-40F8-4EB6-A515-D684483DDFDE}"/>
    <cellStyle name="Normal 51 3 3 5" xfId="37028" xr:uid="{6F824457-9130-434B-B925-8D632F55486F}"/>
    <cellStyle name="Normal 51 3 4" xfId="37029" xr:uid="{AA69E20B-E1A8-40E7-B3DD-13CDE2AA774C}"/>
    <cellStyle name="Normal 51 3 4 2" xfId="37030" xr:uid="{92224266-F0D9-43A4-B5FC-8F48023E4965}"/>
    <cellStyle name="Normal 51 3 4 2 2" xfId="37031" xr:uid="{44B5827C-4AA9-486C-9F6A-B736075B9448}"/>
    <cellStyle name="Normal 51 3 4 2 2 2" xfId="37032" xr:uid="{E7C16169-5620-419A-911B-9072B8F3B9C6}"/>
    <cellStyle name="Normal 51 3 4 2 3" xfId="37033" xr:uid="{BCF619AB-DA33-42DB-98EE-76191512A581}"/>
    <cellStyle name="Normal 51 3 4 3" xfId="37034" xr:uid="{7BFF870A-BE65-4AB3-B206-05B04B94266F}"/>
    <cellStyle name="Normal 51 3 4 3 2" xfId="37035" xr:uid="{AD355AC7-B699-4D7A-8EE9-27D6B6FB50C6}"/>
    <cellStyle name="Normal 51 3 4 3 2 2" xfId="37036" xr:uid="{7D2D985A-8A75-4C0B-9ABD-59DD58ED4E47}"/>
    <cellStyle name="Normal 51 3 4 3 3" xfId="37037" xr:uid="{5BF79CC3-072D-41A6-B95F-67F0DED549E6}"/>
    <cellStyle name="Normal 51 3 4 4" xfId="37038" xr:uid="{C6D030F2-9A2F-48B1-89D4-8E0F126C00B0}"/>
    <cellStyle name="Normal 51 3 4 4 2" xfId="37039" xr:uid="{9AD73923-9703-4F36-8ACF-2C833F4528E2}"/>
    <cellStyle name="Normal 51 3 4 5" xfId="37040" xr:uid="{F4A4E1B2-2D45-48A6-986F-41CCF6F6653C}"/>
    <cellStyle name="Normal 51 3 5" xfId="37041" xr:uid="{94E2D754-2412-407B-975A-9EB12031E1E6}"/>
    <cellStyle name="Normal 51 3 5 2" xfId="37042" xr:uid="{9F0AC746-7E33-42EB-9917-B43691610753}"/>
    <cellStyle name="Normal 51 3 5 2 2" xfId="37043" xr:uid="{587B2C0B-2A1E-4A0D-A591-EA7450501569}"/>
    <cellStyle name="Normal 51 3 5 3" xfId="37044" xr:uid="{5AB4993F-933F-4792-BDF7-B36BF5330829}"/>
    <cellStyle name="Normal 51 3 6" xfId="37045" xr:uid="{BE840AA2-494E-4C8A-9C6F-F1AD217DB50A}"/>
    <cellStyle name="Normal 51 3 6 2" xfId="37046" xr:uid="{E6FE97E6-3CA6-4154-84A5-6A6D16130489}"/>
    <cellStyle name="Normal 51 3 6 2 2" xfId="37047" xr:uid="{E846310F-9698-44B3-BDE0-653A6402A2F0}"/>
    <cellStyle name="Normal 51 3 6 3" xfId="37048" xr:uid="{E3630155-FEC2-4DEE-AAB2-F1792E3931FF}"/>
    <cellStyle name="Normal 51 3 7" xfId="37049" xr:uid="{0D3BA167-78C3-47E0-BFB7-37C2DFFCF465}"/>
    <cellStyle name="Normal 51 3 7 2" xfId="37050" xr:uid="{47C1DB19-E526-4AA8-A5AC-D5B4AF4C542C}"/>
    <cellStyle name="Normal 51 3 8" xfId="37051" xr:uid="{78AA7718-185A-4544-8B6D-F328FF03C56B}"/>
    <cellStyle name="Normal 51 3_15NS" xfId="37052" xr:uid="{289AFF8A-D685-4C90-B0AD-CE38F24891F0}"/>
    <cellStyle name="Normal 51 4" xfId="37053" xr:uid="{C22D2C41-3F4C-4F1F-8FB6-DCBDF40578CA}"/>
    <cellStyle name="Normal 51 4 2" xfId="37054" xr:uid="{52D0161B-7B85-49B9-9DF9-7E9A6D519D73}"/>
    <cellStyle name="Normal 51 4 2 2" xfId="37055" xr:uid="{AC4C488D-C742-483B-832B-CEF634E3DB73}"/>
    <cellStyle name="Normal 51 4 2 2 2" xfId="37056" xr:uid="{2EDDAA92-1F49-4982-8C80-714B1FE9A106}"/>
    <cellStyle name="Normal 51 4 2 3" xfId="37057" xr:uid="{FF30741C-CD29-43AB-97A6-29BEE43AC443}"/>
    <cellStyle name="Normal 51 4 3" xfId="37058" xr:uid="{DDAEA946-4D13-40AB-9A3E-7CA20CA6C755}"/>
    <cellStyle name="Normal 51 4 3 2" xfId="37059" xr:uid="{9229DBC9-BE91-4687-A799-8A39658F9388}"/>
    <cellStyle name="Normal 51 4 3 2 2" xfId="37060" xr:uid="{897D622D-7A4E-4832-90BC-8EAFAD1CD8D9}"/>
    <cellStyle name="Normal 51 4 3 3" xfId="37061" xr:uid="{76A8029D-DC23-4AA9-A736-3ED7E61E50E0}"/>
    <cellStyle name="Normal 51 4 4" xfId="37062" xr:uid="{C0E5C161-5647-446C-983A-0475D9431996}"/>
    <cellStyle name="Normal 51 4 4 2" xfId="37063" xr:uid="{E522BB79-58DF-4259-AB8F-CBA817F0AA8E}"/>
    <cellStyle name="Normal 51 4 5" xfId="37064" xr:uid="{780AD864-FF17-45F6-8C41-6029D1FCF7CD}"/>
    <cellStyle name="Normal 51 5" xfId="37065" xr:uid="{8FFB0C37-FF54-426E-A519-3D3EA2E094A9}"/>
    <cellStyle name="Normal 51 5 2" xfId="37066" xr:uid="{EAD3126F-9546-46C6-9D39-B83C7A543BEA}"/>
    <cellStyle name="Normal 51 5 2 2" xfId="37067" xr:uid="{926D1406-EDAE-467D-BDAA-BF3731BF7C54}"/>
    <cellStyle name="Normal 51 5 2 2 2" xfId="37068" xr:uid="{4B0A5CCF-1F17-465E-B7E0-EF740B569134}"/>
    <cellStyle name="Normal 51 5 2 3" xfId="37069" xr:uid="{7A83E4E5-5D47-4F2D-A9B0-D26FE5F70B21}"/>
    <cellStyle name="Normal 51 5 3" xfId="37070" xr:uid="{EABA9B64-2D2D-448C-92D7-082FA15F152A}"/>
    <cellStyle name="Normal 51 5 3 2" xfId="37071" xr:uid="{5FAE20B0-38B3-4CE1-90ED-9C95E627EC7D}"/>
    <cellStyle name="Normal 51 5 3 2 2" xfId="37072" xr:uid="{69CDCCAC-0503-484D-8AF4-560F402BED3A}"/>
    <cellStyle name="Normal 51 5 3 3" xfId="37073" xr:uid="{4B36E901-6A85-4002-A96E-B16691853080}"/>
    <cellStyle name="Normal 51 5 4" xfId="37074" xr:uid="{FD1E9562-708C-4364-A1BC-B09ACC4DE27D}"/>
    <cellStyle name="Normal 51 5 4 2" xfId="37075" xr:uid="{4AFFA0F2-54A4-4F3C-9392-17796AE90CBD}"/>
    <cellStyle name="Normal 51 5 5" xfId="37076" xr:uid="{3BF5E4AE-EBF1-4EA4-A343-3BBE2819CB31}"/>
    <cellStyle name="Normal 51 6" xfId="37077" xr:uid="{4D1A00D0-682C-4102-8B92-A33AC8C8A8F1}"/>
    <cellStyle name="Normal 51 6 2" xfId="37078" xr:uid="{F7044E58-1756-40B5-B264-BC04DF05BB0A}"/>
    <cellStyle name="Normal 51 6 2 2" xfId="37079" xr:uid="{9BDBCA3F-91AF-4C92-9F77-CABFE9011010}"/>
    <cellStyle name="Normal 51 6 2 2 2" xfId="37080" xr:uid="{AC65ED94-9919-4427-AEF8-87FE6CF7DAA8}"/>
    <cellStyle name="Normal 51 6 2 3" xfId="37081" xr:uid="{54044199-F661-4454-99A3-8D3DD6E9C970}"/>
    <cellStyle name="Normal 51 6 3" xfId="37082" xr:uid="{E3B38039-AA93-4BA3-A699-7EFC7F261D2E}"/>
    <cellStyle name="Normal 51 6 3 2" xfId="37083" xr:uid="{AB65F510-04D1-4F4C-AAFB-983CADF98D85}"/>
    <cellStyle name="Normal 51 6 3 2 2" xfId="37084" xr:uid="{FEF28021-BC31-4757-BD47-B11372B7465C}"/>
    <cellStyle name="Normal 51 6 3 3" xfId="37085" xr:uid="{7BF6CD73-01E2-4F0B-88BE-8B8D42C70967}"/>
    <cellStyle name="Normal 51 6 4" xfId="37086" xr:uid="{72F5F191-F7F1-47BF-87D8-B6069F34DE4F}"/>
    <cellStyle name="Normal 51 6 4 2" xfId="37087" xr:uid="{1F32FB6A-D35C-4E48-AB98-A78F48F1CFEF}"/>
    <cellStyle name="Normal 51 6 5" xfId="37088" xr:uid="{3608037B-3F83-4F5A-AFE5-617630A882A5}"/>
    <cellStyle name="Normal 51 7" xfId="37089" xr:uid="{41A1824A-9F58-4FB9-BC4B-30D077CDA4D3}"/>
    <cellStyle name="Normal 51 7 2" xfId="37090" xr:uid="{2E980529-66E2-4299-BE56-9A1148456683}"/>
    <cellStyle name="Normal 51 7 2 2" xfId="37091" xr:uid="{8FA80C94-617F-420B-9E65-0CBC00E49CFA}"/>
    <cellStyle name="Normal 51 7 3" xfId="37092" xr:uid="{203F890C-E5A7-473A-BA30-5816199B0443}"/>
    <cellStyle name="Normal 51 8" xfId="37093" xr:uid="{F9F6E822-5B00-42C3-B4B0-8D18D3DB88C1}"/>
    <cellStyle name="Normal 51 8 2" xfId="37094" xr:uid="{10D01FD5-5E3D-49BA-8CBB-5B257F2A7FE0}"/>
    <cellStyle name="Normal 51 8 2 2" xfId="37095" xr:uid="{C4ECBB5F-DE64-498D-9FD1-67A35B7B71FE}"/>
    <cellStyle name="Normal 51 8 3" xfId="37096" xr:uid="{AAFCF970-53DA-4F67-9B6C-B9EF58D09A93}"/>
    <cellStyle name="Normal 51 9" xfId="37097" xr:uid="{0C4D0DC5-844F-4ED9-8B23-D71EB2152179}"/>
    <cellStyle name="Normal 51 9 2" xfId="37098" xr:uid="{4C63CA1B-BEDE-479F-8225-0E3B69814F85}"/>
    <cellStyle name="Normal 51_05DS" xfId="37099" xr:uid="{DAC1CC8F-1F12-4DDC-8C48-89B41AB7733E}"/>
    <cellStyle name="Normal 52" xfId="216" xr:uid="{34669A79-9458-4E03-B17F-2ABA86325DDB}"/>
    <cellStyle name="Normal 52 10" xfId="37101" xr:uid="{943A7CCB-3FA7-46E1-854E-0D22A900ED77}"/>
    <cellStyle name="Normal 52 11" xfId="37100" xr:uid="{E30F2767-7BA1-406C-875A-19D786802E72}"/>
    <cellStyle name="Normal 52 2" xfId="37102" xr:uid="{A87EE0F0-4DF1-473D-9010-9F67F95EB5CC}"/>
    <cellStyle name="Normal 52 3" xfId="37103" xr:uid="{5DB56D1C-2FAB-4708-ACB8-57A71C4F3B21}"/>
    <cellStyle name="Normal 52 3 2" xfId="37104" xr:uid="{C53EE382-B1F3-49CB-B726-B74F35CC9A48}"/>
    <cellStyle name="Normal 52 3 2 2" xfId="37105" xr:uid="{9D9BC1CE-3902-400D-97DB-FCDC7A086F51}"/>
    <cellStyle name="Normal 52 3 2 2 2" xfId="37106" xr:uid="{7D468B7F-CB5B-4824-B1B5-2D2375E1E0AB}"/>
    <cellStyle name="Normal 52 3 2 2 2 2" xfId="37107" xr:uid="{D7A1CAE6-C4D4-45C4-BBDA-0BB55AB928FA}"/>
    <cellStyle name="Normal 52 3 2 2 3" xfId="37108" xr:uid="{91DBD985-8056-42E1-8BD6-88AF1A4BD85E}"/>
    <cellStyle name="Normal 52 3 2 3" xfId="37109" xr:uid="{F4A885AF-2750-4F9B-A5E1-1BC1D47CCC0A}"/>
    <cellStyle name="Normal 52 3 2 3 2" xfId="37110" xr:uid="{4D5C921E-990C-4B8F-95A9-24CA0C07FC82}"/>
    <cellStyle name="Normal 52 3 2 3 2 2" xfId="37111" xr:uid="{7F519D99-0E53-4220-A519-25F23A972CA7}"/>
    <cellStyle name="Normal 52 3 2 3 3" xfId="37112" xr:uid="{56A8B32C-363A-4883-AFFD-BFC82AFCA142}"/>
    <cellStyle name="Normal 52 3 2 4" xfId="37113" xr:uid="{FD9B2BAB-EAB5-4D85-8D9C-AE2BDBDFAAF9}"/>
    <cellStyle name="Normal 52 3 2 4 2" xfId="37114" xr:uid="{59FD1D6F-A6D6-4B6E-BBBB-5B3146482595}"/>
    <cellStyle name="Normal 52 3 2 5" xfId="37115" xr:uid="{6F1C1947-2C20-4DEF-BA3C-C890B7DA581A}"/>
    <cellStyle name="Normal 52 3 3" xfId="37116" xr:uid="{AC2BAF49-98CA-473F-8460-E992282E98B9}"/>
    <cellStyle name="Normal 52 3 3 2" xfId="37117" xr:uid="{F76B422B-BB9A-42DB-B0FE-DDD1BE87073E}"/>
    <cellStyle name="Normal 52 3 3 2 2" xfId="37118" xr:uid="{FEE02C05-27CD-4C9D-99FA-F4833E617B13}"/>
    <cellStyle name="Normal 52 3 3 2 2 2" xfId="37119" xr:uid="{46EB3639-D75E-4509-9DC6-CE7AE6A09D46}"/>
    <cellStyle name="Normal 52 3 3 2 3" xfId="37120" xr:uid="{35FF6D01-426C-4C4A-8CAD-7C7853975F27}"/>
    <cellStyle name="Normal 52 3 3 3" xfId="37121" xr:uid="{FFACC55B-9408-4477-9924-934F2CABAD35}"/>
    <cellStyle name="Normal 52 3 3 3 2" xfId="37122" xr:uid="{82C61F0E-FD9D-422F-B199-FAC0240BC056}"/>
    <cellStyle name="Normal 52 3 3 3 2 2" xfId="37123" xr:uid="{746B0B4E-AB7C-4809-8802-A44D35627888}"/>
    <cellStyle name="Normal 52 3 3 3 3" xfId="37124" xr:uid="{73D2D5FF-D9A2-4F5E-A078-41BD9CB26970}"/>
    <cellStyle name="Normal 52 3 3 4" xfId="37125" xr:uid="{1AA9C186-9B1F-4A50-9392-DE7DC5208AE3}"/>
    <cellStyle name="Normal 52 3 3 4 2" xfId="37126" xr:uid="{34372D48-0B2A-4EC2-8814-50AC2E810645}"/>
    <cellStyle name="Normal 52 3 3 5" xfId="37127" xr:uid="{56FAEF99-A7F6-4F8D-BDD5-2EB773C831DD}"/>
    <cellStyle name="Normal 52 3 4" xfId="37128" xr:uid="{53A03325-DAA4-497E-B72B-F00E04942C60}"/>
    <cellStyle name="Normal 52 3 4 2" xfId="37129" xr:uid="{ECC3C9D1-5FBD-4E6B-9F1B-AB2C1E06B5E0}"/>
    <cellStyle name="Normal 52 3 4 2 2" xfId="37130" xr:uid="{81C30550-1763-42B0-89C7-8572AEC7A777}"/>
    <cellStyle name="Normal 52 3 4 2 2 2" xfId="37131" xr:uid="{A774F1FC-364C-48D4-BEBA-087565286832}"/>
    <cellStyle name="Normal 52 3 4 2 3" xfId="37132" xr:uid="{7E7931BA-513A-4929-B231-54FADF951208}"/>
    <cellStyle name="Normal 52 3 4 3" xfId="37133" xr:uid="{5CA99C55-922D-4ACF-88D9-6B745096A232}"/>
    <cellStyle name="Normal 52 3 4 3 2" xfId="37134" xr:uid="{370C78F1-75D2-4ECA-8596-B9F89A99A689}"/>
    <cellStyle name="Normal 52 3 4 3 2 2" xfId="37135" xr:uid="{A9DF7FD7-7091-4279-813E-4A2094515428}"/>
    <cellStyle name="Normal 52 3 4 3 3" xfId="37136" xr:uid="{3B828037-4326-4C11-85F3-29A283F6ADE0}"/>
    <cellStyle name="Normal 52 3 4 4" xfId="37137" xr:uid="{EF3490E8-89DC-4286-AC95-40839439234C}"/>
    <cellStyle name="Normal 52 3 4 4 2" xfId="37138" xr:uid="{49559BA5-9D94-45DF-9E37-FE5B81004ADC}"/>
    <cellStyle name="Normal 52 3 4 5" xfId="37139" xr:uid="{2938E1A8-171A-49FD-A973-767281520E27}"/>
    <cellStyle name="Normal 52 3 5" xfId="37140" xr:uid="{75527F43-DC95-41D5-903C-341283E58C81}"/>
    <cellStyle name="Normal 52 3 5 2" xfId="37141" xr:uid="{F037FFE7-FB2A-421C-8F36-70B1272342DF}"/>
    <cellStyle name="Normal 52 3 5 2 2" xfId="37142" xr:uid="{5939F970-CF49-4B0C-A75E-BCD867D96400}"/>
    <cellStyle name="Normal 52 3 5 3" xfId="37143" xr:uid="{DBBDB3CD-1238-4B17-9B25-481D7B4D65D7}"/>
    <cellStyle name="Normal 52 3 6" xfId="37144" xr:uid="{3AB65448-C2D4-471F-8603-CE7C593B517A}"/>
    <cellStyle name="Normal 52 3 6 2" xfId="37145" xr:uid="{83D4F12B-974B-494D-9114-DB1C608FCD6B}"/>
    <cellStyle name="Normal 52 3 6 2 2" xfId="37146" xr:uid="{3B3A07C2-9B60-4F66-99FA-41DEB06A7FA7}"/>
    <cellStyle name="Normal 52 3 6 3" xfId="37147" xr:uid="{047269E1-8B85-4A0B-B221-6B6E814E3DE0}"/>
    <cellStyle name="Normal 52 3 7" xfId="37148" xr:uid="{FC091678-F6D3-430E-896A-AFD7E1704C05}"/>
    <cellStyle name="Normal 52 3 7 2" xfId="37149" xr:uid="{D785CAE6-AD38-4937-B005-C076CE05B984}"/>
    <cellStyle name="Normal 52 3 8" xfId="37150" xr:uid="{F3F3B6AE-8430-4696-8648-5C90D0BAA0DA}"/>
    <cellStyle name="Normal 52 3_15NS" xfId="37151" xr:uid="{E0848616-9531-4636-85D8-2AD15F57DC18}"/>
    <cellStyle name="Normal 52 4" xfId="37152" xr:uid="{A4E6B4CA-E4F0-451F-87BF-C3CF24BC6BB9}"/>
    <cellStyle name="Normal 52 4 2" xfId="37153" xr:uid="{957ABD2D-5241-4304-8B8D-A7E67EAB00DD}"/>
    <cellStyle name="Normal 52 4 2 2" xfId="37154" xr:uid="{2435F7FE-65D3-465D-BF40-F0F3B573DD15}"/>
    <cellStyle name="Normal 52 4 2 2 2" xfId="37155" xr:uid="{C22D1CF1-BF50-4CEC-A15D-2216F78267DE}"/>
    <cellStyle name="Normal 52 4 2 3" xfId="37156" xr:uid="{B9ECCB56-7958-47AD-8A49-8138174AC796}"/>
    <cellStyle name="Normal 52 4 3" xfId="37157" xr:uid="{952CB3BE-5D39-4B8D-803C-1541F2B009B2}"/>
    <cellStyle name="Normal 52 4 3 2" xfId="37158" xr:uid="{A3FBFE08-328D-4AC0-B6FE-B3931AE3663A}"/>
    <cellStyle name="Normal 52 4 3 2 2" xfId="37159" xr:uid="{5C04BC37-C4FA-40AC-9207-549A2C145BD2}"/>
    <cellStyle name="Normal 52 4 3 3" xfId="37160" xr:uid="{A94CB684-FCFB-4938-AABC-74BC60F9F03A}"/>
    <cellStyle name="Normal 52 4 4" xfId="37161" xr:uid="{FB1B0532-894B-4967-9D4C-88635C7C7E3E}"/>
    <cellStyle name="Normal 52 4 4 2" xfId="37162" xr:uid="{5CED5D76-943C-4489-B833-5A5EFDEFB6C6}"/>
    <cellStyle name="Normal 52 4 5" xfId="37163" xr:uid="{99D39348-3A19-44CF-A1BB-81FF0842F7C8}"/>
    <cellStyle name="Normal 52 5" xfId="37164" xr:uid="{CC2C4CAD-B4E9-412A-AB33-FB0F33B19217}"/>
    <cellStyle name="Normal 52 5 2" xfId="37165" xr:uid="{C011B29A-2A2D-4143-A80F-B598552499C4}"/>
    <cellStyle name="Normal 52 5 2 2" xfId="37166" xr:uid="{B071F78A-DBF2-4386-BC99-FBD0895E481C}"/>
    <cellStyle name="Normal 52 5 2 2 2" xfId="37167" xr:uid="{95F0EA7D-133C-453C-95FE-AB45A2CD5B19}"/>
    <cellStyle name="Normal 52 5 2 3" xfId="37168" xr:uid="{58BE775F-77FD-4E29-A5A7-DDFDA57E99EA}"/>
    <cellStyle name="Normal 52 5 3" xfId="37169" xr:uid="{FDB69EB7-B44D-4D84-A983-4F723094A172}"/>
    <cellStyle name="Normal 52 5 3 2" xfId="37170" xr:uid="{E66C431E-2DA6-4430-9EC8-E90E8708571B}"/>
    <cellStyle name="Normal 52 5 3 2 2" xfId="37171" xr:uid="{FFD12211-1A06-4ED2-863D-1EDA792BAD7F}"/>
    <cellStyle name="Normal 52 5 3 3" xfId="37172" xr:uid="{C66F0958-F5A3-4C51-B996-CCD203C9086A}"/>
    <cellStyle name="Normal 52 5 4" xfId="37173" xr:uid="{EF770B6B-1CE1-41C7-B020-A48ECA3AE211}"/>
    <cellStyle name="Normal 52 5 4 2" xfId="37174" xr:uid="{BF89390F-5A56-49E1-AAC7-AEAA060BEAC9}"/>
    <cellStyle name="Normal 52 5 5" xfId="37175" xr:uid="{8E5A1798-AE5E-41C7-B1D4-628CD78B48D9}"/>
    <cellStyle name="Normal 52 6" xfId="37176" xr:uid="{6FD073FD-39FD-494C-A163-1B85B1A3F178}"/>
    <cellStyle name="Normal 52 6 2" xfId="37177" xr:uid="{E4B11CD5-2BB8-486D-8A44-7ED4D9B4F76D}"/>
    <cellStyle name="Normal 52 6 2 2" xfId="37178" xr:uid="{7110A9E9-B317-498F-A084-F2D03FF30F8D}"/>
    <cellStyle name="Normal 52 6 2 2 2" xfId="37179" xr:uid="{CBA45397-2F62-46E0-B6DB-FF2AF2344F98}"/>
    <cellStyle name="Normal 52 6 2 3" xfId="37180" xr:uid="{02E5E8F6-8F3E-4D29-A67A-EAF82FC67B91}"/>
    <cellStyle name="Normal 52 6 3" xfId="37181" xr:uid="{C9DD048F-F090-450D-AA29-937B139B232E}"/>
    <cellStyle name="Normal 52 6 3 2" xfId="37182" xr:uid="{FB80B62F-F73E-479F-B4EF-46155BE78D41}"/>
    <cellStyle name="Normal 52 6 3 2 2" xfId="37183" xr:uid="{A9B35CC3-8CCC-4FD8-9E1A-DBFBF5A770B4}"/>
    <cellStyle name="Normal 52 6 3 3" xfId="37184" xr:uid="{BAF6154F-DF70-4CB9-875E-A0AB289EF86A}"/>
    <cellStyle name="Normal 52 6 4" xfId="37185" xr:uid="{926481A7-77A4-4209-8AF4-8811B903F1B9}"/>
    <cellStyle name="Normal 52 6 4 2" xfId="37186" xr:uid="{DC14B114-3BFC-4C35-AE2D-67DF5B691C21}"/>
    <cellStyle name="Normal 52 6 5" xfId="37187" xr:uid="{C00EE717-CF87-44DA-BF43-7E30B18BD4F3}"/>
    <cellStyle name="Normal 52 7" xfId="37188" xr:uid="{C535EA08-27AF-4B6E-968F-D9AB4049B830}"/>
    <cellStyle name="Normal 52 7 2" xfId="37189" xr:uid="{52C2C44D-F0A7-4066-ADF2-E57407C8A29A}"/>
    <cellStyle name="Normal 52 7 2 2" xfId="37190" xr:uid="{C1FE6C06-DDB2-4F74-A7B7-3CC5D6338EE9}"/>
    <cellStyle name="Normal 52 7 3" xfId="37191" xr:uid="{73367E59-21D4-4E95-8858-068BB3AF7CC3}"/>
    <cellStyle name="Normal 52 8" xfId="37192" xr:uid="{826B4BE1-8BE3-492A-8881-0A89AC511D45}"/>
    <cellStyle name="Normal 52 8 2" xfId="37193" xr:uid="{2DCC0637-4B09-41C2-93DD-78D539699E8E}"/>
    <cellStyle name="Normal 52 8 2 2" xfId="37194" xr:uid="{364E33FB-517E-4B83-8F5F-61DC600E03AD}"/>
    <cellStyle name="Normal 52 8 3" xfId="37195" xr:uid="{4A9FA2E4-E95B-438A-B83B-684B3C9378FC}"/>
    <cellStyle name="Normal 52 9" xfId="37196" xr:uid="{2C7FFE5B-FE03-4237-9516-E56FBCD56FE7}"/>
    <cellStyle name="Normal 52 9 2" xfId="37197" xr:uid="{F7700D6B-EEEE-4BCB-BEBD-10FDB8FD4DE0}"/>
    <cellStyle name="Normal 52_05DS" xfId="37198" xr:uid="{BDCDCACA-C847-4BF4-A970-C36E22F3AEE3}"/>
    <cellStyle name="Normal 53" xfId="1782" xr:uid="{50C47381-5266-469F-A0DE-CF0BDEF01738}"/>
    <cellStyle name="Normal 53 10" xfId="37200" xr:uid="{2E3AD486-5AA0-41C9-AC09-0C15F38F345B}"/>
    <cellStyle name="Normal 53 11" xfId="37199" xr:uid="{B5A03AEF-CB2B-40FB-B46E-D9AAB0CCD4E7}"/>
    <cellStyle name="Normal 53 2" xfId="37201" xr:uid="{B9BFC552-A84E-40C0-B68D-1B12202A6253}"/>
    <cellStyle name="Normal 53 3" xfId="37202" xr:uid="{ADE22D46-4DD8-4D23-87C7-40B426A99CE1}"/>
    <cellStyle name="Normal 53 3 2" xfId="37203" xr:uid="{BFF969B2-99B8-4155-8FE0-60702D6D6049}"/>
    <cellStyle name="Normal 53 3 2 2" xfId="37204" xr:uid="{8A8718E4-7A44-4E8D-B2DD-13E3C153CDD1}"/>
    <cellStyle name="Normal 53 3 2 2 2" xfId="37205" xr:uid="{50C41557-63BF-475A-84DD-ADC861321A14}"/>
    <cellStyle name="Normal 53 3 2 2 2 2" xfId="37206" xr:uid="{328E78BA-06CB-4C9F-89CB-611AA675783F}"/>
    <cellStyle name="Normal 53 3 2 2 3" xfId="37207" xr:uid="{60C69283-6519-4C39-A696-84434AEC9C4B}"/>
    <cellStyle name="Normal 53 3 2 3" xfId="37208" xr:uid="{7DC7CAB6-85A0-415D-9D38-A4713DEC73A7}"/>
    <cellStyle name="Normal 53 3 2 3 2" xfId="37209" xr:uid="{E872B067-5382-4F03-98FD-157EF1ED00AA}"/>
    <cellStyle name="Normal 53 3 2 3 2 2" xfId="37210" xr:uid="{3E1D7AC7-CE04-46A4-89B3-78CA9DBF8883}"/>
    <cellStyle name="Normal 53 3 2 3 3" xfId="37211" xr:uid="{F1067FC2-4AD4-485E-BB0E-12C5EBF3D47A}"/>
    <cellStyle name="Normal 53 3 2 4" xfId="37212" xr:uid="{19FE1495-4D5A-43CB-8D38-382011E34C53}"/>
    <cellStyle name="Normal 53 3 2 4 2" xfId="37213" xr:uid="{6CFDB598-8893-40C2-B91E-35505DA81038}"/>
    <cellStyle name="Normal 53 3 2 5" xfId="37214" xr:uid="{2AED43BD-A81C-4816-901B-35663157DE08}"/>
    <cellStyle name="Normal 53 3 3" xfId="37215" xr:uid="{E2FCCF07-C7F2-4203-8CC9-8697F7B37D57}"/>
    <cellStyle name="Normal 53 3 3 2" xfId="37216" xr:uid="{2EF87199-0295-4C1E-A8F2-F281684F8F3C}"/>
    <cellStyle name="Normal 53 3 3 2 2" xfId="37217" xr:uid="{23319230-85FC-4E1C-BC6F-DCA11927E8BD}"/>
    <cellStyle name="Normal 53 3 3 2 2 2" xfId="37218" xr:uid="{FA8E2487-0546-4F0A-9A7A-8254ADE8C64E}"/>
    <cellStyle name="Normal 53 3 3 2 3" xfId="37219" xr:uid="{AECFBCB7-5EA0-4E56-8CF2-8964AB55E2E7}"/>
    <cellStyle name="Normal 53 3 3 3" xfId="37220" xr:uid="{F9020479-8444-4298-BC78-29A6447C37D4}"/>
    <cellStyle name="Normal 53 3 3 3 2" xfId="37221" xr:uid="{33A5E724-BD87-4EBD-B843-22938304E3AC}"/>
    <cellStyle name="Normal 53 3 3 3 2 2" xfId="37222" xr:uid="{E52266C5-3D73-4A74-82E9-213B5D03A3B0}"/>
    <cellStyle name="Normal 53 3 3 3 3" xfId="37223" xr:uid="{136F6FCD-DBA9-4760-81A1-3EDADEB684A4}"/>
    <cellStyle name="Normal 53 3 3 4" xfId="37224" xr:uid="{28835FD6-9C3E-4897-9892-5FEBF60A51D2}"/>
    <cellStyle name="Normal 53 3 3 4 2" xfId="37225" xr:uid="{F80D8109-ECB6-4081-9A26-E497C681FD61}"/>
    <cellStyle name="Normal 53 3 3 5" xfId="37226" xr:uid="{D2844CAE-4E93-4316-824E-1611F4C84767}"/>
    <cellStyle name="Normal 53 3 4" xfId="37227" xr:uid="{D845BBD8-787A-481D-9220-8A83015FA2A4}"/>
    <cellStyle name="Normal 53 3 4 2" xfId="37228" xr:uid="{4FED9204-81BF-4A99-B7F6-1FD89B7A0EA9}"/>
    <cellStyle name="Normal 53 3 4 2 2" xfId="37229" xr:uid="{B158EF96-F1BD-43FD-B506-BDD4BAFAECA0}"/>
    <cellStyle name="Normal 53 3 4 2 2 2" xfId="37230" xr:uid="{F2B80170-D168-45F5-8F2A-84ED427F8471}"/>
    <cellStyle name="Normal 53 3 4 2 3" xfId="37231" xr:uid="{E5D38389-0226-4443-AE8F-B6A1357634EE}"/>
    <cellStyle name="Normal 53 3 4 3" xfId="37232" xr:uid="{D10B7359-910C-41BE-B575-B6D9EDA8B924}"/>
    <cellStyle name="Normal 53 3 4 3 2" xfId="37233" xr:uid="{8B18C2BD-007B-48C0-A732-884B140B2BAF}"/>
    <cellStyle name="Normal 53 3 4 3 2 2" xfId="37234" xr:uid="{4A08206D-383D-4607-94D5-DB5FD33816BB}"/>
    <cellStyle name="Normal 53 3 4 3 3" xfId="37235" xr:uid="{38619EA8-819E-43AA-A483-D70C58EBA867}"/>
    <cellStyle name="Normal 53 3 4 4" xfId="37236" xr:uid="{D421E51D-CAD4-432E-82EA-5AC2D7FBB545}"/>
    <cellStyle name="Normal 53 3 4 4 2" xfId="37237" xr:uid="{B741E6FC-CFCF-4C25-B467-9FDFFC08799F}"/>
    <cellStyle name="Normal 53 3 4 5" xfId="37238" xr:uid="{40F90779-F54D-45D1-8AE8-13C32FDB3D94}"/>
    <cellStyle name="Normal 53 3 5" xfId="37239" xr:uid="{5CE5C1C3-48FB-4123-AC70-89410BB0E08C}"/>
    <cellStyle name="Normal 53 3 5 2" xfId="37240" xr:uid="{422CFA64-0B30-47C7-B0E3-D7E3DF1F2CB7}"/>
    <cellStyle name="Normal 53 3 5 2 2" xfId="37241" xr:uid="{7647DD9B-E2C6-4617-8CDE-39C59C76E8F4}"/>
    <cellStyle name="Normal 53 3 5 3" xfId="37242" xr:uid="{31A18F85-E369-4135-BAEE-64380A3FED8B}"/>
    <cellStyle name="Normal 53 3 6" xfId="37243" xr:uid="{1AF066EB-71E9-48DF-97F3-AB1249483FD5}"/>
    <cellStyle name="Normal 53 3 6 2" xfId="37244" xr:uid="{461B9D2B-47DC-4265-B4BC-6EBD216FAD6F}"/>
    <cellStyle name="Normal 53 3 6 2 2" xfId="37245" xr:uid="{AB6D65E1-6018-4383-A7AF-3D0C9784EA9D}"/>
    <cellStyle name="Normal 53 3 6 3" xfId="37246" xr:uid="{53D175F9-A003-4A58-ADEE-549C8DADB6AA}"/>
    <cellStyle name="Normal 53 3 7" xfId="37247" xr:uid="{169221C8-3366-493B-856F-9D9A6F2C56BC}"/>
    <cellStyle name="Normal 53 3 7 2" xfId="37248" xr:uid="{D47BA899-D841-44C3-BFF4-89B25930A93C}"/>
    <cellStyle name="Normal 53 3 8" xfId="37249" xr:uid="{CE00E22B-1541-4C1D-B9BC-CF7CC87B8A9B}"/>
    <cellStyle name="Normal 53 3_15NS" xfId="37250" xr:uid="{A2FB06D6-DC1E-42E3-B9DE-25E4140384BB}"/>
    <cellStyle name="Normal 53 4" xfId="37251" xr:uid="{DE740E1D-C443-4C4C-A976-02EDCCA1BD34}"/>
    <cellStyle name="Normal 53 4 2" xfId="37252" xr:uid="{CF6E5AD0-98EB-402F-896D-76BD4B89900E}"/>
    <cellStyle name="Normal 53 4 2 2" xfId="37253" xr:uid="{4746EABF-FC2D-4CDF-A32A-E2E66D4455C2}"/>
    <cellStyle name="Normal 53 4 2 2 2" xfId="37254" xr:uid="{338C125E-DFAE-4A08-B77F-6A8A9514F252}"/>
    <cellStyle name="Normal 53 4 2 3" xfId="37255" xr:uid="{D0527F3C-F75B-456D-9418-853D62810114}"/>
    <cellStyle name="Normal 53 4 3" xfId="37256" xr:uid="{E41AA9E1-6469-482A-9FF4-CB245DFBC00E}"/>
    <cellStyle name="Normal 53 4 3 2" xfId="37257" xr:uid="{35B8D68A-C50D-4984-8529-EC120879985E}"/>
    <cellStyle name="Normal 53 4 3 2 2" xfId="37258" xr:uid="{3D210DB4-7F05-4B2C-BB6E-5507F9BD22BA}"/>
    <cellStyle name="Normal 53 4 3 3" xfId="37259" xr:uid="{7E421ADA-219F-437C-B7CF-468CF031CDAE}"/>
    <cellStyle name="Normal 53 4 4" xfId="37260" xr:uid="{B22EF77C-6876-4F05-B267-F263DEFDE296}"/>
    <cellStyle name="Normal 53 4 4 2" xfId="37261" xr:uid="{78A1EBEC-95EE-4584-8034-B894462A3A2E}"/>
    <cellStyle name="Normal 53 4 5" xfId="37262" xr:uid="{61D73CE5-E381-476C-BEA3-DB7D756AE08F}"/>
    <cellStyle name="Normal 53 5" xfId="37263" xr:uid="{4F5829C0-051C-425A-889A-7158B2F35619}"/>
    <cellStyle name="Normal 53 5 2" xfId="37264" xr:uid="{D2D4E87F-E2FC-4D8C-8A03-897A5A79170C}"/>
    <cellStyle name="Normal 53 5 2 2" xfId="37265" xr:uid="{2A8D2800-42E3-4FF6-9FEE-3B0C7870D8BB}"/>
    <cellStyle name="Normal 53 5 2 2 2" xfId="37266" xr:uid="{10D611C3-7831-4643-BE25-D1EDD62BB495}"/>
    <cellStyle name="Normal 53 5 2 3" xfId="37267" xr:uid="{A8E3E8B2-E5BF-4DFF-8D27-084BE2CB2B7F}"/>
    <cellStyle name="Normal 53 5 3" xfId="37268" xr:uid="{96B86472-ED1E-41FE-9384-9535996F0202}"/>
    <cellStyle name="Normal 53 5 3 2" xfId="37269" xr:uid="{2DDBA1F2-7811-459C-9EA6-730074ACDF1B}"/>
    <cellStyle name="Normal 53 5 3 2 2" xfId="37270" xr:uid="{2A46C49F-533D-4F35-8010-125B92CF9C1C}"/>
    <cellStyle name="Normal 53 5 3 3" xfId="37271" xr:uid="{74CF7D8C-5B1F-4886-932C-7597170095BA}"/>
    <cellStyle name="Normal 53 5 4" xfId="37272" xr:uid="{3745AC3C-A4AD-47CA-9AC2-8D505C3AB322}"/>
    <cellStyle name="Normal 53 5 4 2" xfId="37273" xr:uid="{BACD90F8-FBC4-4364-AE15-97FEEC0D7BBB}"/>
    <cellStyle name="Normal 53 5 5" xfId="37274" xr:uid="{7A687B1A-6198-45E6-9CDE-F88B94FD9692}"/>
    <cellStyle name="Normal 53 6" xfId="37275" xr:uid="{567D12F3-903A-4A80-BD1A-062F0769F7A2}"/>
    <cellStyle name="Normal 53 6 2" xfId="37276" xr:uid="{219B1F9D-DA3D-4E71-B4E3-5E0440556921}"/>
    <cellStyle name="Normal 53 6 2 2" xfId="37277" xr:uid="{EE2BBAB9-B0AC-4EEF-823D-875EDEBE5133}"/>
    <cellStyle name="Normal 53 6 2 2 2" xfId="37278" xr:uid="{C56DBABC-EBE0-4612-BB16-CD13CD7DEC26}"/>
    <cellStyle name="Normal 53 6 2 3" xfId="37279" xr:uid="{2E8DD48C-E574-43E5-B528-9F8EDB546F2E}"/>
    <cellStyle name="Normal 53 6 3" xfId="37280" xr:uid="{07BA7B05-9A67-4A1B-B3F2-586013D14C9F}"/>
    <cellStyle name="Normal 53 6 3 2" xfId="37281" xr:uid="{B021CF7B-DF6D-4D57-9891-3CB8FA3CBE5D}"/>
    <cellStyle name="Normal 53 6 3 2 2" xfId="37282" xr:uid="{4F7D8838-2A7B-4B06-A634-EA3F778B5293}"/>
    <cellStyle name="Normal 53 6 3 3" xfId="37283" xr:uid="{D06FEDCD-855D-42FE-A91A-CEDD6C2834C7}"/>
    <cellStyle name="Normal 53 6 4" xfId="37284" xr:uid="{F819A3F5-132F-4D09-A519-9FE8C65C921C}"/>
    <cellStyle name="Normal 53 6 4 2" xfId="37285" xr:uid="{2F72F5C3-F8C8-494D-8BAB-05B376DCD7B6}"/>
    <cellStyle name="Normal 53 6 5" xfId="37286" xr:uid="{9D213619-8641-4ECC-A3E7-EBDFE9DE8D1F}"/>
    <cellStyle name="Normal 53 7" xfId="37287" xr:uid="{B63F2442-DB2E-4698-B73C-755EAC0F7BDF}"/>
    <cellStyle name="Normal 53 7 2" xfId="37288" xr:uid="{64C1E260-620D-47A7-8C49-CC207662E72F}"/>
    <cellStyle name="Normal 53 7 2 2" xfId="37289" xr:uid="{6809F097-128B-430E-B361-0766BE7822C0}"/>
    <cellStyle name="Normal 53 7 3" xfId="37290" xr:uid="{9DFD65AA-D08E-4E6B-942A-F9F84C942993}"/>
    <cellStyle name="Normal 53 8" xfId="37291" xr:uid="{52183F95-5A8B-4BF3-B7D8-6A48D9373797}"/>
    <cellStyle name="Normal 53 8 2" xfId="37292" xr:uid="{AFF42095-D863-4000-AEBA-8007F1E06371}"/>
    <cellStyle name="Normal 53 8 2 2" xfId="37293" xr:uid="{F1429112-F83B-405C-ACEE-FD51FA3478B3}"/>
    <cellStyle name="Normal 53 8 3" xfId="37294" xr:uid="{EAF9BFD8-50DD-4FBD-9F76-40D3634DA732}"/>
    <cellStyle name="Normal 53 9" xfId="37295" xr:uid="{740ED777-F4E2-4D42-8061-E78937CAFC51}"/>
    <cellStyle name="Normal 53 9 2" xfId="37296" xr:uid="{E6AC4DAD-6F67-4315-8C41-856E3ED8D9D7}"/>
    <cellStyle name="Normal 53_05DS" xfId="37297" xr:uid="{96403E14-3E06-4EA4-9AEC-ADD68395A330}"/>
    <cellStyle name="Normal 54" xfId="1783" xr:uid="{26C91BAD-3189-4A67-A163-E48D21CB8943}"/>
    <cellStyle name="Normal 54 10" xfId="37299" xr:uid="{77F00132-2BD6-414D-93F0-F1C37F0FF491}"/>
    <cellStyle name="Normal 54 11" xfId="37298" xr:uid="{AB54EA1D-65B8-408C-B1FF-2D82FD098E33}"/>
    <cellStyle name="Normal 54 2" xfId="37300" xr:uid="{F7BC70E4-942C-47C0-9415-46889029AF31}"/>
    <cellStyle name="Normal 54 3" xfId="37301" xr:uid="{8C3700A2-4152-4CC4-98EE-490D4EFF3B58}"/>
    <cellStyle name="Normal 54 3 2" xfId="37302" xr:uid="{A49B1767-A168-4CB4-AB3A-ECAF418C5B39}"/>
    <cellStyle name="Normal 54 3 2 2" xfId="37303" xr:uid="{474BD472-71B4-4F6E-B897-6C5CD6A99DEB}"/>
    <cellStyle name="Normal 54 3 2 2 2" xfId="37304" xr:uid="{C65822A3-E064-42D9-A68D-7D1F2588DB31}"/>
    <cellStyle name="Normal 54 3 2 2 2 2" xfId="37305" xr:uid="{7385FAD9-0868-494F-833F-10A26C91F67D}"/>
    <cellStyle name="Normal 54 3 2 2 3" xfId="37306" xr:uid="{560D5BA3-ACF3-4F73-BF98-C15F89796C18}"/>
    <cellStyle name="Normal 54 3 2 3" xfId="37307" xr:uid="{CB092729-E87A-4F00-83DE-47E1902123B6}"/>
    <cellStyle name="Normal 54 3 2 3 2" xfId="37308" xr:uid="{5A2F32F3-FB02-4BE2-97B4-CAA0A31571A5}"/>
    <cellStyle name="Normal 54 3 2 3 2 2" xfId="37309" xr:uid="{FF3379B3-05E7-499B-8AD3-661C09F915F5}"/>
    <cellStyle name="Normal 54 3 2 3 3" xfId="37310" xr:uid="{66194ABD-94E0-49D1-9ACF-00ED7859E4F8}"/>
    <cellStyle name="Normal 54 3 2 4" xfId="37311" xr:uid="{7BE87337-B923-4427-868A-EF76FAA9FEC3}"/>
    <cellStyle name="Normal 54 3 2 4 2" xfId="37312" xr:uid="{42E5E3CF-5C01-47EF-B0AF-20BE8C16B34E}"/>
    <cellStyle name="Normal 54 3 2 5" xfId="37313" xr:uid="{B0B175A1-3DD9-46B1-BE98-272185011747}"/>
    <cellStyle name="Normal 54 3 3" xfId="37314" xr:uid="{9A0DE265-F2C8-45FB-829D-488E0499346F}"/>
    <cellStyle name="Normal 54 3 3 2" xfId="37315" xr:uid="{6CA2221E-0712-4049-A51E-058BE28BD120}"/>
    <cellStyle name="Normal 54 3 3 2 2" xfId="37316" xr:uid="{56C96F6D-F348-41A2-8561-F612440E5FF5}"/>
    <cellStyle name="Normal 54 3 3 2 2 2" xfId="37317" xr:uid="{3CC117F3-64AC-4332-9596-61E8E58202D2}"/>
    <cellStyle name="Normal 54 3 3 2 3" xfId="37318" xr:uid="{F885B2B6-676E-44EE-830E-4C6EFECE8BDD}"/>
    <cellStyle name="Normal 54 3 3 3" xfId="37319" xr:uid="{14C90A39-2E16-40E5-93CE-A88695C76052}"/>
    <cellStyle name="Normal 54 3 3 3 2" xfId="37320" xr:uid="{BB3E6B81-D852-4107-942E-73B5C81C37ED}"/>
    <cellStyle name="Normal 54 3 3 3 2 2" xfId="37321" xr:uid="{17F06751-B4BB-457E-9D21-64F1360A90A5}"/>
    <cellStyle name="Normal 54 3 3 3 3" xfId="37322" xr:uid="{BBD5D935-CFCF-4771-8D1E-4A32326FCA12}"/>
    <cellStyle name="Normal 54 3 3 4" xfId="37323" xr:uid="{0F63205D-90D9-4F49-9115-FC3EDEE9850C}"/>
    <cellStyle name="Normal 54 3 3 4 2" xfId="37324" xr:uid="{03E94A5F-970E-4076-9A8C-C89B45A7775D}"/>
    <cellStyle name="Normal 54 3 3 5" xfId="37325" xr:uid="{5A0322B9-7A66-4D23-A506-60A01D021B74}"/>
    <cellStyle name="Normal 54 3 4" xfId="37326" xr:uid="{C9704B28-A57F-4F34-AFE6-4CEE755D250C}"/>
    <cellStyle name="Normal 54 3 4 2" xfId="37327" xr:uid="{79997653-5C7B-47E7-B691-F9749C11DB75}"/>
    <cellStyle name="Normal 54 3 4 2 2" xfId="37328" xr:uid="{EE451762-9DD2-487E-8A6F-1B947852E9C2}"/>
    <cellStyle name="Normal 54 3 4 2 2 2" xfId="37329" xr:uid="{60961C6C-BDC7-4039-8AD7-B25AD112C232}"/>
    <cellStyle name="Normal 54 3 4 2 3" xfId="37330" xr:uid="{2A43F386-A28F-4F3E-BE14-0C89FBA65944}"/>
    <cellStyle name="Normal 54 3 4 3" xfId="37331" xr:uid="{7F057100-098D-4BF8-86F7-8B918329B1DF}"/>
    <cellStyle name="Normal 54 3 4 3 2" xfId="37332" xr:uid="{C03FB128-B343-4821-B894-60FAD1818943}"/>
    <cellStyle name="Normal 54 3 4 3 2 2" xfId="37333" xr:uid="{238876AB-7D34-4AFA-87B4-738792DBEB47}"/>
    <cellStyle name="Normal 54 3 4 3 3" xfId="37334" xr:uid="{2B5B6048-B67C-4F7B-8C2E-8524ED5502AC}"/>
    <cellStyle name="Normal 54 3 4 4" xfId="37335" xr:uid="{FE6F4ACD-474A-4B0F-8AA5-E9E81D328E91}"/>
    <cellStyle name="Normal 54 3 4 4 2" xfId="37336" xr:uid="{BD16D500-E859-48AF-B218-714103A95292}"/>
    <cellStyle name="Normal 54 3 4 5" xfId="37337" xr:uid="{F6129E29-0569-4B3C-87F5-B0F7B96E0DFD}"/>
    <cellStyle name="Normal 54 3 5" xfId="37338" xr:uid="{63A2D861-6293-4D84-8428-23FA8486D01A}"/>
    <cellStyle name="Normal 54 3 5 2" xfId="37339" xr:uid="{A9342339-387B-4815-9BD9-D86E417C2F16}"/>
    <cellStyle name="Normal 54 3 5 2 2" xfId="37340" xr:uid="{BAE0CCE1-F538-46BB-B046-8EC54A3635F1}"/>
    <cellStyle name="Normal 54 3 5 3" xfId="37341" xr:uid="{98DE56A6-8018-414A-AED5-D8BD4C5D6D6E}"/>
    <cellStyle name="Normal 54 3 6" xfId="37342" xr:uid="{D69F5269-B9AD-4C6F-B4CA-46F07E6375A3}"/>
    <cellStyle name="Normal 54 3 6 2" xfId="37343" xr:uid="{63A4C9C3-5F20-458A-B144-E8A265089E80}"/>
    <cellStyle name="Normal 54 3 6 2 2" xfId="37344" xr:uid="{3A69E7DE-3FCC-4A25-8B87-47C60EC55FB2}"/>
    <cellStyle name="Normal 54 3 6 3" xfId="37345" xr:uid="{3E782ACC-4427-4DEE-8FC6-3F6EF2C996E0}"/>
    <cellStyle name="Normal 54 3 7" xfId="37346" xr:uid="{FD5866B4-4931-426A-8D80-FFACFF77CA37}"/>
    <cellStyle name="Normal 54 3 7 2" xfId="37347" xr:uid="{3B399FE3-B9FE-42F6-9087-FCA39EE55FB7}"/>
    <cellStyle name="Normal 54 3 8" xfId="37348" xr:uid="{0C9F1DF5-5358-4419-8ACF-B2F6EB089DE2}"/>
    <cellStyle name="Normal 54 3_15NS" xfId="37349" xr:uid="{70F736B4-4760-4E82-81D2-6C9F9F28F024}"/>
    <cellStyle name="Normal 54 4" xfId="37350" xr:uid="{FC4B18FC-EC1A-4756-9FA3-D7414023847D}"/>
    <cellStyle name="Normal 54 4 2" xfId="37351" xr:uid="{D9BBF73B-C61F-470E-A4C0-42A78202247E}"/>
    <cellStyle name="Normal 54 4 2 2" xfId="37352" xr:uid="{5B0DDEFB-1666-41F3-ADD8-079BC26D982E}"/>
    <cellStyle name="Normal 54 4 2 2 2" xfId="37353" xr:uid="{028C4B35-86C0-4CFB-B8B6-320E539CAEE9}"/>
    <cellStyle name="Normal 54 4 2 3" xfId="37354" xr:uid="{EF73133D-8654-456B-831C-501A0AE3D5AB}"/>
    <cellStyle name="Normal 54 4 3" xfId="37355" xr:uid="{26904913-AB0D-496F-B2A8-A4CA1C4E75E4}"/>
    <cellStyle name="Normal 54 4 3 2" xfId="37356" xr:uid="{41E1B970-A80D-438E-8866-BAD195F80217}"/>
    <cellStyle name="Normal 54 4 3 2 2" xfId="37357" xr:uid="{73D33BE9-67B7-4CCD-8ABC-1286C9D5D1D0}"/>
    <cellStyle name="Normal 54 4 3 3" xfId="37358" xr:uid="{A783D2AD-D334-439E-931A-2E44421A3591}"/>
    <cellStyle name="Normal 54 4 4" xfId="37359" xr:uid="{8E6DC9FA-0931-4AA5-BED5-67E3ED1C36C8}"/>
    <cellStyle name="Normal 54 4 4 2" xfId="37360" xr:uid="{2FFFD2A1-5D2B-46A4-B153-1566F29E6D54}"/>
    <cellStyle name="Normal 54 4 5" xfId="37361" xr:uid="{F85B0B64-6323-4508-B24C-3F809781921B}"/>
    <cellStyle name="Normal 54 5" xfId="37362" xr:uid="{D26E61ED-FDE1-4E59-A073-912DB7BBB1D2}"/>
    <cellStyle name="Normal 54 5 2" xfId="37363" xr:uid="{16A02157-7B89-46B6-8CF5-53F8C1768BF4}"/>
    <cellStyle name="Normal 54 5 2 2" xfId="37364" xr:uid="{A8E7A72B-AB6C-4B20-AE56-BEC25E57372E}"/>
    <cellStyle name="Normal 54 5 2 2 2" xfId="37365" xr:uid="{2EC272FD-468B-40FA-9AA0-2F930774889C}"/>
    <cellStyle name="Normal 54 5 2 3" xfId="37366" xr:uid="{77313ED2-4AF3-4C94-BE9A-99B8C45C96E8}"/>
    <cellStyle name="Normal 54 5 3" xfId="37367" xr:uid="{57637DA4-5850-4644-9B87-9AE27B1A27D2}"/>
    <cellStyle name="Normal 54 5 3 2" xfId="37368" xr:uid="{709BF731-FE12-448C-A2BD-9C1FD49AC20A}"/>
    <cellStyle name="Normal 54 5 3 2 2" xfId="37369" xr:uid="{06C26519-F5E9-4CC7-BD12-C7E73D567AA2}"/>
    <cellStyle name="Normal 54 5 3 3" xfId="37370" xr:uid="{56CDC8F2-3CE5-4D70-978E-60FC20C87B6D}"/>
    <cellStyle name="Normal 54 5 4" xfId="37371" xr:uid="{7D273F95-E849-4560-AACF-65C2B92FDFCE}"/>
    <cellStyle name="Normal 54 5 4 2" xfId="37372" xr:uid="{388969B8-DE30-426B-980E-B164733FD665}"/>
    <cellStyle name="Normal 54 5 5" xfId="37373" xr:uid="{AA4BADC6-8638-495F-9333-84A6A38546B0}"/>
    <cellStyle name="Normal 54 6" xfId="37374" xr:uid="{F1393C67-EFE7-4D6A-B77D-33826EA170B4}"/>
    <cellStyle name="Normal 54 6 2" xfId="37375" xr:uid="{8106E61E-E219-45B6-B2F4-506BFD5EDE21}"/>
    <cellStyle name="Normal 54 6 2 2" xfId="37376" xr:uid="{4CA71C30-5978-4253-8C6B-C983CBA19ABD}"/>
    <cellStyle name="Normal 54 6 2 2 2" xfId="37377" xr:uid="{934D21C2-8660-43E4-8F54-97CFA81F9710}"/>
    <cellStyle name="Normal 54 6 2 3" xfId="37378" xr:uid="{BD19FFFB-7392-433C-AA66-A3FFEA50D25E}"/>
    <cellStyle name="Normal 54 6 3" xfId="37379" xr:uid="{56BC56FB-B0CB-4EE0-AD0D-9DF54A1B3FF5}"/>
    <cellStyle name="Normal 54 6 3 2" xfId="37380" xr:uid="{4758114D-EC39-490C-B502-333EF4B54438}"/>
    <cellStyle name="Normal 54 6 3 2 2" xfId="37381" xr:uid="{0442C563-538B-4285-BC74-2544D5220FEF}"/>
    <cellStyle name="Normal 54 6 3 3" xfId="37382" xr:uid="{3191F365-4A48-43A3-9B7E-FDB6F7E8F055}"/>
    <cellStyle name="Normal 54 6 4" xfId="37383" xr:uid="{4E4315A1-8F40-496C-943F-2840A6B13C91}"/>
    <cellStyle name="Normal 54 6 4 2" xfId="37384" xr:uid="{3077A998-4D58-455C-B0B1-F8E54163F252}"/>
    <cellStyle name="Normal 54 6 5" xfId="37385" xr:uid="{BCAD8542-8281-4683-BA71-84C4A17168B6}"/>
    <cellStyle name="Normal 54 7" xfId="37386" xr:uid="{BD42DCA3-9D4B-4DA0-9CF5-6BAEFF02B079}"/>
    <cellStyle name="Normal 54 7 2" xfId="37387" xr:uid="{86038483-7EC9-4207-95EC-0F4896BC723B}"/>
    <cellStyle name="Normal 54 7 2 2" xfId="37388" xr:uid="{FAD76764-7462-4EBC-A7AB-776BE7D97642}"/>
    <cellStyle name="Normal 54 7 3" xfId="37389" xr:uid="{079B278C-2548-4419-B80C-8F3764AEC2D3}"/>
    <cellStyle name="Normal 54 8" xfId="37390" xr:uid="{BDCA2C7D-6005-4968-8DE5-E20D8153E49A}"/>
    <cellStyle name="Normal 54 8 2" xfId="37391" xr:uid="{1446572F-0336-4B54-954B-557C9BF69080}"/>
    <cellStyle name="Normal 54 8 2 2" xfId="37392" xr:uid="{A5B7C749-2B39-43A8-B67B-E0CB2F19AD89}"/>
    <cellStyle name="Normal 54 8 3" xfId="37393" xr:uid="{77283CAF-A34C-4285-A824-7076765CFE38}"/>
    <cellStyle name="Normal 54 9" xfId="37394" xr:uid="{4355DB64-43B7-4F39-939B-1A145A888451}"/>
    <cellStyle name="Normal 54 9 2" xfId="37395" xr:uid="{8ECD9788-2A4A-4A91-B06A-C36383EC3DE3}"/>
    <cellStyle name="Normal 54_05DS" xfId="37396" xr:uid="{157C9227-25EB-42AE-BBAC-0DAFE97C4DFF}"/>
    <cellStyle name="Normal 55" xfId="1786" xr:uid="{5B0DBAB8-8E5B-4F73-A961-7275ECB151A9}"/>
    <cellStyle name="Normal 55 10" xfId="37398" xr:uid="{A5CF7FD3-FF6C-464F-BB44-4688CB5A2461}"/>
    <cellStyle name="Normal 55 11" xfId="37397" xr:uid="{F2337386-8C58-4F00-9903-A1ABDAE3FD1B}"/>
    <cellStyle name="Normal 55 2" xfId="37399" xr:uid="{908195B4-6086-4A59-8A90-A4C073089B47}"/>
    <cellStyle name="Normal 55 3" xfId="37400" xr:uid="{0AC25331-CB48-4773-99CD-D127B5CD6CB7}"/>
    <cellStyle name="Normal 55 3 2" xfId="37401" xr:uid="{86D47E90-FE5B-4E03-9004-F349743C8F38}"/>
    <cellStyle name="Normal 55 3 2 2" xfId="37402" xr:uid="{3E6032EB-3348-4B5E-8990-F5563D36D966}"/>
    <cellStyle name="Normal 55 3 2 2 2" xfId="37403" xr:uid="{A909EBC6-FBA8-4889-933D-A1BA009B2679}"/>
    <cellStyle name="Normal 55 3 2 2 2 2" xfId="37404" xr:uid="{71EE6656-9D84-4FC9-872B-BA2D84B65C61}"/>
    <cellStyle name="Normal 55 3 2 2 3" xfId="37405" xr:uid="{1B00A4F3-5B30-4014-81D6-445878828ECA}"/>
    <cellStyle name="Normal 55 3 2 3" xfId="37406" xr:uid="{2AC47A9D-4B17-4A37-8458-114C71E688FA}"/>
    <cellStyle name="Normal 55 3 2 3 2" xfId="37407" xr:uid="{62F39789-BFBD-48D5-B5A4-077875A948B9}"/>
    <cellStyle name="Normal 55 3 2 3 2 2" xfId="37408" xr:uid="{F1231C68-D23A-4824-BBAB-D4F5238AB3C0}"/>
    <cellStyle name="Normal 55 3 2 3 3" xfId="37409" xr:uid="{F595860F-8717-40F5-9D36-5E7574A86C19}"/>
    <cellStyle name="Normal 55 3 2 4" xfId="37410" xr:uid="{456DB687-C909-4330-9F5D-DABE69D0D85D}"/>
    <cellStyle name="Normal 55 3 2 4 2" xfId="37411" xr:uid="{47631D1B-2DD6-4352-9232-0A4BEE92A94B}"/>
    <cellStyle name="Normal 55 3 2 5" xfId="37412" xr:uid="{AC1C75C8-85B4-43D3-BC82-BA7942F43783}"/>
    <cellStyle name="Normal 55 3 3" xfId="37413" xr:uid="{F1796C3A-9705-42C4-8489-4A34DEB1475B}"/>
    <cellStyle name="Normal 55 3 3 2" xfId="37414" xr:uid="{E291CEF9-BFBC-4677-BBF2-E661040CF381}"/>
    <cellStyle name="Normal 55 3 3 2 2" xfId="37415" xr:uid="{CA49DBBA-5B6A-4859-8668-1FA9FF17539B}"/>
    <cellStyle name="Normal 55 3 3 2 2 2" xfId="37416" xr:uid="{54622197-69C0-4749-947B-3B564FB754FD}"/>
    <cellStyle name="Normal 55 3 3 2 3" xfId="37417" xr:uid="{EE4CDAF7-E22D-4CBD-A3D2-50C325072429}"/>
    <cellStyle name="Normal 55 3 3 3" xfId="37418" xr:uid="{67D25D33-6490-4EA6-8786-FC6E72AB08E7}"/>
    <cellStyle name="Normal 55 3 3 3 2" xfId="37419" xr:uid="{AC5FA2ED-9697-4C19-987F-E12AF284FF44}"/>
    <cellStyle name="Normal 55 3 3 3 2 2" xfId="37420" xr:uid="{6A1E4456-CD06-4279-8567-DA3848245732}"/>
    <cellStyle name="Normal 55 3 3 3 3" xfId="37421" xr:uid="{586C94D3-8F39-4EDD-BFA8-F2CE80279B56}"/>
    <cellStyle name="Normal 55 3 3 4" xfId="37422" xr:uid="{B46B1008-1C3C-4D30-92D4-C3D0C6F6A7C6}"/>
    <cellStyle name="Normal 55 3 3 4 2" xfId="37423" xr:uid="{2DA1973F-582F-4F08-8462-6A3BD3094189}"/>
    <cellStyle name="Normal 55 3 3 5" xfId="37424" xr:uid="{19A7CDC2-8868-44B6-A170-81B84CB2B95D}"/>
    <cellStyle name="Normal 55 3 4" xfId="37425" xr:uid="{040CBD79-9B6D-414B-81D9-60E241B2DEA0}"/>
    <cellStyle name="Normal 55 3 4 2" xfId="37426" xr:uid="{3710863F-E2F9-4672-BD65-79468EAA11E6}"/>
    <cellStyle name="Normal 55 3 4 2 2" xfId="37427" xr:uid="{A0894DC9-A14C-4ADA-AE80-4F7AE5B6C1B8}"/>
    <cellStyle name="Normal 55 3 4 2 2 2" xfId="37428" xr:uid="{151D5366-2460-4005-BB25-BD719F7F6DCA}"/>
    <cellStyle name="Normal 55 3 4 2 3" xfId="37429" xr:uid="{A7F9C40F-7FD7-4D55-B266-D95737CB0C13}"/>
    <cellStyle name="Normal 55 3 4 3" xfId="37430" xr:uid="{F9FEB8E6-2F10-462B-B316-76BF276B820B}"/>
    <cellStyle name="Normal 55 3 4 3 2" xfId="37431" xr:uid="{C0FEB48E-DBA2-402C-BCAB-BDCE953928C8}"/>
    <cellStyle name="Normal 55 3 4 3 2 2" xfId="37432" xr:uid="{71E02A65-8DBA-485B-8289-E3B0686E2A7F}"/>
    <cellStyle name="Normal 55 3 4 3 3" xfId="37433" xr:uid="{2B131C4D-783B-4F34-8D52-DB6F75663313}"/>
    <cellStyle name="Normal 55 3 4 4" xfId="37434" xr:uid="{868B46DD-FC74-4E87-A037-D98DC828C01B}"/>
    <cellStyle name="Normal 55 3 4 4 2" xfId="37435" xr:uid="{7B113256-B77E-4B6C-B698-C7D55F1682AD}"/>
    <cellStyle name="Normal 55 3 4 5" xfId="37436" xr:uid="{C60D4621-EB4E-4CA9-BEA2-C13E32D7D057}"/>
    <cellStyle name="Normal 55 3 5" xfId="37437" xr:uid="{A2A284CC-82CC-4678-85BA-3D8E26C7867B}"/>
    <cellStyle name="Normal 55 3 5 2" xfId="37438" xr:uid="{2FB2CDA0-08F1-425A-B79D-18C1EFAD5FE8}"/>
    <cellStyle name="Normal 55 3 5 2 2" xfId="37439" xr:uid="{67915443-2814-4305-85C6-EDC370158C80}"/>
    <cellStyle name="Normal 55 3 5 3" xfId="37440" xr:uid="{FCF1A7FC-8CA3-400A-B23D-7FD467A4EA7A}"/>
    <cellStyle name="Normal 55 3 6" xfId="37441" xr:uid="{ED3A0100-FD7B-4934-BD60-1C5438BC3294}"/>
    <cellStyle name="Normal 55 3 6 2" xfId="37442" xr:uid="{911BA226-AC7F-447D-B906-669F6EB0D3FE}"/>
    <cellStyle name="Normal 55 3 6 2 2" xfId="37443" xr:uid="{25133A4F-A3DD-4BFE-B3D4-56566D0E1DDF}"/>
    <cellStyle name="Normal 55 3 6 3" xfId="37444" xr:uid="{9F73A080-13E8-4182-9083-70E1187D2495}"/>
    <cellStyle name="Normal 55 3 7" xfId="37445" xr:uid="{7D0F8CD9-9AB0-486F-BA2C-5D680CB5574A}"/>
    <cellStyle name="Normal 55 3 7 2" xfId="37446" xr:uid="{CB30DB5F-5EA9-45FE-8111-D9E3AC358804}"/>
    <cellStyle name="Normal 55 3 8" xfId="37447" xr:uid="{4C44A5AE-FB8D-4072-8D20-AC2297222B93}"/>
    <cellStyle name="Normal 55 3_15NS" xfId="37448" xr:uid="{B83A0ED1-45F4-411E-A251-BA1A50AADA33}"/>
    <cellStyle name="Normal 55 4" xfId="37449" xr:uid="{F5351D19-5D9E-413D-A762-CC083544917E}"/>
    <cellStyle name="Normal 55 4 2" xfId="37450" xr:uid="{AAB35281-3F34-422D-B2DC-4BAE6D0AB1FA}"/>
    <cellStyle name="Normal 55 4 2 2" xfId="37451" xr:uid="{EA19788B-6389-4FDD-9518-94C2E14FFEE6}"/>
    <cellStyle name="Normal 55 4 2 2 2" xfId="37452" xr:uid="{1A4CAEC1-FE9E-42C1-9397-5637D5F183D0}"/>
    <cellStyle name="Normal 55 4 2 3" xfId="37453" xr:uid="{1A833F1A-51BD-4608-BFD9-76F8778E8E6C}"/>
    <cellStyle name="Normal 55 4 3" xfId="37454" xr:uid="{9DDEBE61-6E6D-451E-9795-883653A0EC59}"/>
    <cellStyle name="Normal 55 4 3 2" xfId="37455" xr:uid="{2CD30633-8EF1-479C-A063-DEAB9A57C38E}"/>
    <cellStyle name="Normal 55 4 3 2 2" xfId="37456" xr:uid="{646FEE4B-5FF1-4740-A481-A343256498B4}"/>
    <cellStyle name="Normal 55 4 3 3" xfId="37457" xr:uid="{59EAC835-78B1-4000-ADB3-700FF917B195}"/>
    <cellStyle name="Normal 55 4 4" xfId="37458" xr:uid="{DFB03668-1128-41B3-A9BA-CCDE1355245D}"/>
    <cellStyle name="Normal 55 4 4 2" xfId="37459" xr:uid="{5FB99864-F061-4BC8-9C0F-10061BDE6ADA}"/>
    <cellStyle name="Normal 55 4 5" xfId="37460" xr:uid="{F6893576-773B-4A15-B470-D922087C0491}"/>
    <cellStyle name="Normal 55 5" xfId="37461" xr:uid="{81D44010-9F02-4B94-BA27-A500888F5D88}"/>
    <cellStyle name="Normal 55 5 2" xfId="37462" xr:uid="{3273CC26-1981-4B28-BE27-0B211E7F3E34}"/>
    <cellStyle name="Normal 55 5 2 2" xfId="37463" xr:uid="{8DDF74CD-F674-427E-B768-F526E62E30CB}"/>
    <cellStyle name="Normal 55 5 2 2 2" xfId="37464" xr:uid="{58731B66-23F6-470A-B5AF-90B7FDE31E99}"/>
    <cellStyle name="Normal 55 5 2 3" xfId="37465" xr:uid="{FF6EDD27-9A24-4798-AFC0-51722C45BF63}"/>
    <cellStyle name="Normal 55 5 3" xfId="37466" xr:uid="{53CCC0EF-CA6D-4515-933F-FF948F8204F4}"/>
    <cellStyle name="Normal 55 5 3 2" xfId="37467" xr:uid="{49FA4962-2B8C-4B41-ABD9-10107AB49E07}"/>
    <cellStyle name="Normal 55 5 3 2 2" xfId="37468" xr:uid="{949028C9-78D7-4831-939E-49E1AA986E5F}"/>
    <cellStyle name="Normal 55 5 3 3" xfId="37469" xr:uid="{9BD3F65B-6DA9-42FF-8233-539BE73A9C2D}"/>
    <cellStyle name="Normal 55 5 4" xfId="37470" xr:uid="{663D5183-C908-4A91-9EC5-126E5CED302D}"/>
    <cellStyle name="Normal 55 5 4 2" xfId="37471" xr:uid="{61193BA9-F77E-4AE8-9A56-7EE02652548C}"/>
    <cellStyle name="Normal 55 5 5" xfId="37472" xr:uid="{993AFF0B-4799-4C10-B8A0-C29ACAB3EF54}"/>
    <cellStyle name="Normal 55 6" xfId="37473" xr:uid="{559C301B-1D97-401B-8D04-0D26D7476195}"/>
    <cellStyle name="Normal 55 6 2" xfId="37474" xr:uid="{42F54A74-D948-4464-AADA-75D6300A32AF}"/>
    <cellStyle name="Normal 55 6 2 2" xfId="37475" xr:uid="{FC0F28BD-9A68-4B97-879C-B3F3702ABA11}"/>
    <cellStyle name="Normal 55 6 2 2 2" xfId="37476" xr:uid="{51EB2639-F9E0-4AB4-BB15-BFCB9DCA6D7C}"/>
    <cellStyle name="Normal 55 6 2 3" xfId="37477" xr:uid="{560224F0-FF73-4F2E-BF56-B4548F0D0821}"/>
    <cellStyle name="Normal 55 6 3" xfId="37478" xr:uid="{0566985F-F82A-430D-9657-728B67232CA3}"/>
    <cellStyle name="Normal 55 6 3 2" xfId="37479" xr:uid="{8A79F6CA-41C5-4539-99B5-89FC639DE581}"/>
    <cellStyle name="Normal 55 6 3 2 2" xfId="37480" xr:uid="{C0F1D941-D2EA-445B-84A7-868299E3E9DB}"/>
    <cellStyle name="Normal 55 6 3 3" xfId="37481" xr:uid="{8B792E56-AAAB-43F9-87E7-D636E4829734}"/>
    <cellStyle name="Normal 55 6 4" xfId="37482" xr:uid="{D7B1C77D-388B-4A59-85FC-DECFA17E2FFC}"/>
    <cellStyle name="Normal 55 6 4 2" xfId="37483" xr:uid="{1E73485C-63E1-4803-B0E0-FBCEA509BB2C}"/>
    <cellStyle name="Normal 55 6 5" xfId="37484" xr:uid="{04FBD0C8-8B03-4908-9900-E6D7520935F2}"/>
    <cellStyle name="Normal 55 7" xfId="37485" xr:uid="{B4A1A3C7-D262-40DF-993A-1554E7FDBB60}"/>
    <cellStyle name="Normal 55 7 2" xfId="37486" xr:uid="{E1FBB922-D5A4-4E7C-B117-61235B6871FF}"/>
    <cellStyle name="Normal 55 7 2 2" xfId="37487" xr:uid="{C396E232-F3FF-44D4-A6A9-15BEB624C19B}"/>
    <cellStyle name="Normal 55 7 3" xfId="37488" xr:uid="{065FDA0D-FFC2-47D6-97BE-3685AF268A62}"/>
    <cellStyle name="Normal 55 8" xfId="37489" xr:uid="{052BD078-E4FC-4EF5-9D3D-4FC1AB743F95}"/>
    <cellStyle name="Normal 55 8 2" xfId="37490" xr:uid="{B5A86529-2293-48BA-A9C4-124986D99F12}"/>
    <cellStyle name="Normal 55 8 2 2" xfId="37491" xr:uid="{58A2579B-649A-4BD8-AD57-DAC3419BC619}"/>
    <cellStyle name="Normal 55 8 3" xfId="37492" xr:uid="{9E455A50-5A0D-4105-BBC8-9082F2CB256B}"/>
    <cellStyle name="Normal 55 9" xfId="37493" xr:uid="{28A42552-D96A-478F-B7AF-A0C98FB9C80F}"/>
    <cellStyle name="Normal 55 9 2" xfId="37494" xr:uid="{55260145-EAE7-4E83-BA18-9E38245530AE}"/>
    <cellStyle name="Normal 55_05DS" xfId="37495" xr:uid="{AFA63A56-BF3E-4357-A3A4-B9A74C03E9D8}"/>
    <cellStyle name="Normal 56" xfId="147" xr:uid="{12ED23C7-A9BD-40B7-BCD8-8BE11C7CCF25}"/>
    <cellStyle name="Normal 56 10" xfId="37497" xr:uid="{E2D084BF-F84C-48CA-9D9A-F0375A55C74A}"/>
    <cellStyle name="Normal 56 11" xfId="37496" xr:uid="{BC26F0A2-1D5F-417A-B8F8-822AA3E55D53}"/>
    <cellStyle name="Normal 56 2" xfId="1944" xr:uid="{DD1E46FA-6F31-4E70-851A-766734479546}"/>
    <cellStyle name="Normal 56 3" xfId="37498" xr:uid="{20F1989C-DC74-4A4D-9070-94127C7B2E2F}"/>
    <cellStyle name="Normal 56 3 2" xfId="37499" xr:uid="{F11DE4C7-D5AD-49C8-99EF-9868BFB622FC}"/>
    <cellStyle name="Normal 56 3 2 2" xfId="37500" xr:uid="{28BA2DDB-A9FD-479D-82B0-C9C2C079CD6C}"/>
    <cellStyle name="Normal 56 3 2 2 2" xfId="37501" xr:uid="{777BA70C-4FC8-4770-9DAD-CEF65C43BD34}"/>
    <cellStyle name="Normal 56 3 2 2 2 2" xfId="37502" xr:uid="{72561C14-177E-4217-A557-E288B13D12A1}"/>
    <cellStyle name="Normal 56 3 2 2 3" xfId="37503" xr:uid="{DCE96BF7-D1C0-45DA-9FA5-807E61C8A644}"/>
    <cellStyle name="Normal 56 3 2 3" xfId="37504" xr:uid="{4942E62E-C303-48DC-AAD2-5E91A6344E1C}"/>
    <cellStyle name="Normal 56 3 2 3 2" xfId="37505" xr:uid="{DA26E3F7-31DD-401A-A73A-80A0FB0710E1}"/>
    <cellStyle name="Normal 56 3 2 3 2 2" xfId="37506" xr:uid="{3AA286B7-D478-436A-B086-885115DA6F69}"/>
    <cellStyle name="Normal 56 3 2 3 3" xfId="37507" xr:uid="{D2B98514-A133-43C1-81E9-8524B45FE29A}"/>
    <cellStyle name="Normal 56 3 2 4" xfId="37508" xr:uid="{D704B503-AE3D-4A32-B1FA-584B32074409}"/>
    <cellStyle name="Normal 56 3 2 4 2" xfId="37509" xr:uid="{D76769F6-FEEB-4E0D-9A92-4747614F558F}"/>
    <cellStyle name="Normal 56 3 2 5" xfId="37510" xr:uid="{D1B392FF-FAAF-4554-8795-A1EE59D75396}"/>
    <cellStyle name="Normal 56 3 3" xfId="37511" xr:uid="{2BE14928-B8F6-400C-9BA5-DA722B015E0A}"/>
    <cellStyle name="Normal 56 3 3 2" xfId="37512" xr:uid="{E9C19691-E919-4478-B0D9-DB25195B6E67}"/>
    <cellStyle name="Normal 56 3 3 2 2" xfId="37513" xr:uid="{9F003883-D210-45D0-9FD6-30BE5E9099BE}"/>
    <cellStyle name="Normal 56 3 3 2 2 2" xfId="37514" xr:uid="{73BCC4D9-260E-4176-AF13-87246DCA7DD1}"/>
    <cellStyle name="Normal 56 3 3 2 3" xfId="37515" xr:uid="{E7662981-7B85-4075-A7D2-7C629BFB4361}"/>
    <cellStyle name="Normal 56 3 3 3" xfId="37516" xr:uid="{FAD1F107-0400-4055-9C91-4188BA35C254}"/>
    <cellStyle name="Normal 56 3 3 3 2" xfId="37517" xr:uid="{98F07292-773A-4035-BBA3-CD1ABD8E8315}"/>
    <cellStyle name="Normal 56 3 3 3 2 2" xfId="37518" xr:uid="{760A9539-4500-4DAE-BB1A-6FFB8A8277A3}"/>
    <cellStyle name="Normal 56 3 3 3 3" xfId="37519" xr:uid="{4F8BADC8-CBDF-42DE-B7DD-75ADA6E72FD1}"/>
    <cellStyle name="Normal 56 3 3 4" xfId="37520" xr:uid="{5730F6CD-6883-406B-B13B-76581E1A8876}"/>
    <cellStyle name="Normal 56 3 3 4 2" xfId="37521" xr:uid="{F681C5C1-B52E-478A-88C4-8B8048690BEF}"/>
    <cellStyle name="Normal 56 3 3 5" xfId="37522" xr:uid="{FDD5AB90-D41E-41F3-90DA-E064FC67EDBA}"/>
    <cellStyle name="Normal 56 3 4" xfId="37523" xr:uid="{2E1F7BA1-A536-4A60-862F-EA935AE8C5AC}"/>
    <cellStyle name="Normal 56 3 4 2" xfId="37524" xr:uid="{00276E81-C687-4459-B921-CAEBD81A39B4}"/>
    <cellStyle name="Normal 56 3 4 2 2" xfId="37525" xr:uid="{108E91D6-8B10-4613-ACAE-60C4F0D8AB60}"/>
    <cellStyle name="Normal 56 3 4 2 2 2" xfId="37526" xr:uid="{E7F481F9-B09A-435D-9028-FF0AE7EA6DE0}"/>
    <cellStyle name="Normal 56 3 4 2 3" xfId="37527" xr:uid="{4EBBEAB2-A6AA-476D-AF0B-8B1AF5A92EB5}"/>
    <cellStyle name="Normal 56 3 4 3" xfId="37528" xr:uid="{1D92A2E6-1A09-4FF5-BDB3-6C892A82E1BC}"/>
    <cellStyle name="Normal 56 3 4 3 2" xfId="37529" xr:uid="{7A28D38C-842D-4367-AF53-C6A0101B4A0A}"/>
    <cellStyle name="Normal 56 3 4 3 2 2" xfId="37530" xr:uid="{A0E84B27-51E7-43BD-A811-879FE7E3EDD4}"/>
    <cellStyle name="Normal 56 3 4 3 3" xfId="37531" xr:uid="{0AD009B6-A68D-497D-A86C-FD691811BCEC}"/>
    <cellStyle name="Normal 56 3 4 4" xfId="37532" xr:uid="{00273D9F-9FA7-4E8E-9A3D-ED7950C54C68}"/>
    <cellStyle name="Normal 56 3 4 4 2" xfId="37533" xr:uid="{D8D9BBFF-3D8F-4BBF-889A-BF9E67E650CE}"/>
    <cellStyle name="Normal 56 3 4 5" xfId="37534" xr:uid="{8AD6F13E-B78A-496C-A0A0-1E99C79B8607}"/>
    <cellStyle name="Normal 56 3 5" xfId="37535" xr:uid="{99FB6F29-E335-489A-9037-7B640FAD6211}"/>
    <cellStyle name="Normal 56 3 5 2" xfId="37536" xr:uid="{4349AD24-CE8B-4A70-A8A4-C9439D641F94}"/>
    <cellStyle name="Normal 56 3 5 2 2" xfId="37537" xr:uid="{37CE320E-7918-43F9-87A7-6F688B09D1EF}"/>
    <cellStyle name="Normal 56 3 5 3" xfId="37538" xr:uid="{9B6EF9DC-327F-4086-8F07-0601833E0245}"/>
    <cellStyle name="Normal 56 3 6" xfId="37539" xr:uid="{346819D6-73FE-41D3-A242-3AC72D0A7D82}"/>
    <cellStyle name="Normal 56 3 6 2" xfId="37540" xr:uid="{ED3FF503-2D85-4230-B53C-37198EBD1388}"/>
    <cellStyle name="Normal 56 3 6 2 2" xfId="37541" xr:uid="{D7BEF593-19F2-469E-8B3C-ADF04746743B}"/>
    <cellStyle name="Normal 56 3 6 3" xfId="37542" xr:uid="{673850F6-B44C-4A17-ABED-5CE9626F2EA0}"/>
    <cellStyle name="Normal 56 3 7" xfId="37543" xr:uid="{93136285-C12A-4261-AC1F-C0549B97CB97}"/>
    <cellStyle name="Normal 56 3 7 2" xfId="37544" xr:uid="{D7605FF2-AB4D-45A4-AD45-6A8459368F54}"/>
    <cellStyle name="Normal 56 3 8" xfId="37545" xr:uid="{3B6565C1-7A74-4D11-B82B-2D07B96D649B}"/>
    <cellStyle name="Normal 56 3_15NS" xfId="37546" xr:uid="{B958A01C-A411-423C-9045-EF5046EE2E6D}"/>
    <cellStyle name="Normal 56 4" xfId="37547" xr:uid="{E876FD1A-A846-4AF3-9FBB-6757672F9636}"/>
    <cellStyle name="Normal 56 4 2" xfId="37548" xr:uid="{1B07A534-A410-4810-8FF5-9AF593A29800}"/>
    <cellStyle name="Normal 56 4 2 2" xfId="37549" xr:uid="{408A0117-6B93-4544-8240-CB3AAF97D97E}"/>
    <cellStyle name="Normal 56 4 2 2 2" xfId="37550" xr:uid="{527507CF-8346-44E0-B6C4-8D7CAB9CAA3E}"/>
    <cellStyle name="Normal 56 4 2 3" xfId="37551" xr:uid="{FDCC3A05-F05A-44D1-B6E4-D1687C5BF5D2}"/>
    <cellStyle name="Normal 56 4 3" xfId="37552" xr:uid="{66E08C40-79EE-4232-849F-38A3B881603B}"/>
    <cellStyle name="Normal 56 4 3 2" xfId="37553" xr:uid="{B840DACE-6176-40E7-8BC6-069639AB39DC}"/>
    <cellStyle name="Normal 56 4 3 2 2" xfId="37554" xr:uid="{538459B3-D617-44BC-9BFD-F286CEECC9F2}"/>
    <cellStyle name="Normal 56 4 3 3" xfId="37555" xr:uid="{14818125-18F6-49E6-A7B2-8D362D2AF18B}"/>
    <cellStyle name="Normal 56 4 4" xfId="37556" xr:uid="{2864FD4C-1BAA-454D-A88E-AF7F3BDAF9A0}"/>
    <cellStyle name="Normal 56 4 4 2" xfId="37557" xr:uid="{2D234CD6-C12B-410A-A4CA-7C3F93F3CAEC}"/>
    <cellStyle name="Normal 56 4 5" xfId="37558" xr:uid="{3937707C-F2C1-4E88-B964-F7FC91783E07}"/>
    <cellStyle name="Normal 56 5" xfId="37559" xr:uid="{93C21595-B4ED-4A8C-8970-4578AA566D4D}"/>
    <cellStyle name="Normal 56 5 2" xfId="37560" xr:uid="{A6822EF1-C606-4397-B7AD-29DED505CB68}"/>
    <cellStyle name="Normal 56 5 2 2" xfId="37561" xr:uid="{64EBEF2E-08CA-4AA7-BC7D-68C9B15C2F0E}"/>
    <cellStyle name="Normal 56 5 2 2 2" xfId="37562" xr:uid="{964A6269-9E2E-4666-B43C-AB07D882B83D}"/>
    <cellStyle name="Normal 56 5 2 3" xfId="37563" xr:uid="{B7A52EC0-B29F-4676-ADEB-A1151FD35D73}"/>
    <cellStyle name="Normal 56 5 3" xfId="37564" xr:uid="{61EC526D-32E4-4002-A881-8E9047913E96}"/>
    <cellStyle name="Normal 56 5 3 2" xfId="37565" xr:uid="{812575F2-35C7-40B3-8E59-6731F7A5EE31}"/>
    <cellStyle name="Normal 56 5 3 2 2" xfId="37566" xr:uid="{559A87F2-5DE2-460E-91F4-164B36023F03}"/>
    <cellStyle name="Normal 56 5 3 3" xfId="37567" xr:uid="{C86375E4-B700-47EA-9948-82C28AD234F7}"/>
    <cellStyle name="Normal 56 5 4" xfId="37568" xr:uid="{A545D429-3ADB-4566-8220-07D51E4FF5CB}"/>
    <cellStyle name="Normal 56 5 4 2" xfId="37569" xr:uid="{21F6BC8D-5643-4E2B-9C51-21C2F3C61F3D}"/>
    <cellStyle name="Normal 56 5 5" xfId="37570" xr:uid="{B9227D3C-EE35-4FB3-B7DA-AE89F913915D}"/>
    <cellStyle name="Normal 56 6" xfId="37571" xr:uid="{2EC21C34-5610-4893-B958-3ACE0F4034C7}"/>
    <cellStyle name="Normal 56 6 2" xfId="37572" xr:uid="{18C161EA-2A7D-4F52-A25B-5924F038C974}"/>
    <cellStyle name="Normal 56 6 2 2" xfId="37573" xr:uid="{61F3BCAC-FE3B-41EC-AC13-9A3269F844AF}"/>
    <cellStyle name="Normal 56 6 2 2 2" xfId="37574" xr:uid="{3145111D-4A4C-4236-93E4-D6983906889A}"/>
    <cellStyle name="Normal 56 6 2 3" xfId="37575" xr:uid="{1CE32B86-35CB-42D8-8D1A-F2E7820530A5}"/>
    <cellStyle name="Normal 56 6 3" xfId="37576" xr:uid="{65A3871E-7D6E-4038-8076-F7EAFA7CE008}"/>
    <cellStyle name="Normal 56 6 3 2" xfId="37577" xr:uid="{7415E9AC-DA0E-4FA1-A763-A363E1BAC729}"/>
    <cellStyle name="Normal 56 6 3 2 2" xfId="37578" xr:uid="{96627311-F977-4248-91A4-BEE54FDAE5EE}"/>
    <cellStyle name="Normal 56 6 3 3" xfId="37579" xr:uid="{2B095B85-652A-48B1-B380-DA3192DE2B3A}"/>
    <cellStyle name="Normal 56 6 4" xfId="37580" xr:uid="{EBE9E58D-0A32-437F-B8E4-DCCF05638D09}"/>
    <cellStyle name="Normal 56 6 4 2" xfId="37581" xr:uid="{153E9FFC-AD8F-4DCF-B934-99E4D6CFFD88}"/>
    <cellStyle name="Normal 56 6 5" xfId="37582" xr:uid="{9FC43AA4-2A6E-4BB2-AE27-3B012D783A41}"/>
    <cellStyle name="Normal 56 7" xfId="37583" xr:uid="{5D6F559A-305A-428D-B292-9708CCFBF2F4}"/>
    <cellStyle name="Normal 56 7 2" xfId="37584" xr:uid="{95ACB38C-7362-4FE8-8AAD-00D26AA045B1}"/>
    <cellStyle name="Normal 56 7 2 2" xfId="37585" xr:uid="{F4788054-03D6-47DD-9C1B-30957EAE1A95}"/>
    <cellStyle name="Normal 56 7 3" xfId="37586" xr:uid="{68FEC16A-BCE4-45F8-8B92-07E63B40ABC0}"/>
    <cellStyle name="Normal 56 8" xfId="37587" xr:uid="{0E347FB4-1EA2-4047-8350-91F77173C094}"/>
    <cellStyle name="Normal 56 8 2" xfId="37588" xr:uid="{6ACDA64D-A9A7-4C7C-9B7C-A77F1119C459}"/>
    <cellStyle name="Normal 56 8 2 2" xfId="37589" xr:uid="{DB671E41-AE92-4157-AC01-4AAA3B9E77D3}"/>
    <cellStyle name="Normal 56 8 3" xfId="37590" xr:uid="{48F5DCE3-634F-4638-9F15-EAEF0FEC6CF6}"/>
    <cellStyle name="Normal 56 9" xfId="37591" xr:uid="{92591C5B-0B6C-42EB-9278-E748CD978344}"/>
    <cellStyle name="Normal 56 9 2" xfId="37592" xr:uid="{557D3DE4-5ACE-4538-9156-4AE8689D15A3}"/>
    <cellStyle name="Normal 56_05DS" xfId="37593" xr:uid="{46529FEB-CC0B-464F-A3E2-32D7C4666F72}"/>
    <cellStyle name="Normal 57" xfId="150" xr:uid="{CDF3B8FB-BBF9-428D-B096-F2068096D4AD}"/>
    <cellStyle name="Normal 57 10" xfId="37595" xr:uid="{97F536DB-720E-4C14-8D7B-6BA549737B61}"/>
    <cellStyle name="Normal 57 11" xfId="37594" xr:uid="{5601F659-477F-46A1-AB17-2FFB71DD40CB}"/>
    <cellStyle name="Normal 57 2" xfId="1947" xr:uid="{10B639F6-06AF-4E5A-B782-4E91CAB5BD02}"/>
    <cellStyle name="Normal 57 3" xfId="37596" xr:uid="{2FC94E1A-629E-4065-A3D8-E09A26B0F751}"/>
    <cellStyle name="Normal 57 3 2" xfId="37597" xr:uid="{F35631FC-604C-42AA-BFBE-909D52641A6C}"/>
    <cellStyle name="Normal 57 3 2 2" xfId="37598" xr:uid="{5620FAF7-5B67-4806-AE2C-551D90751E01}"/>
    <cellStyle name="Normal 57 3 2 2 2" xfId="37599" xr:uid="{1BA1482C-E481-4BA5-B760-9A2C2B722E24}"/>
    <cellStyle name="Normal 57 3 2 2 2 2" xfId="37600" xr:uid="{55B3F3B5-D5D6-4874-8FAE-3FEEA0AFECC7}"/>
    <cellStyle name="Normal 57 3 2 2 3" xfId="37601" xr:uid="{DC5585AE-8CB3-44DC-A9B9-5CA2C4DAB6B9}"/>
    <cellStyle name="Normal 57 3 2 3" xfId="37602" xr:uid="{CC06EBD1-2741-4FFF-875A-BCFE445C16CC}"/>
    <cellStyle name="Normal 57 3 2 3 2" xfId="37603" xr:uid="{34AB6AC5-4662-4389-ABE2-19D1EDF4754F}"/>
    <cellStyle name="Normal 57 3 2 3 2 2" xfId="37604" xr:uid="{174B1192-08A7-44A2-8707-04B7F88E9D2B}"/>
    <cellStyle name="Normal 57 3 2 3 3" xfId="37605" xr:uid="{B74F5A86-5FD1-4F20-B807-22316DB22DBB}"/>
    <cellStyle name="Normal 57 3 2 4" xfId="37606" xr:uid="{E331A22C-D6B2-4E72-A917-B8F5407A9834}"/>
    <cellStyle name="Normal 57 3 2 4 2" xfId="37607" xr:uid="{23139668-3244-4EC7-A9E4-DFE139D7BD8B}"/>
    <cellStyle name="Normal 57 3 2 5" xfId="37608" xr:uid="{02C3509F-F68F-45BB-8F79-72A3D67F4DD0}"/>
    <cellStyle name="Normal 57 3 3" xfId="37609" xr:uid="{B81BD331-1F3C-4FF3-8E07-187A3F8C688D}"/>
    <cellStyle name="Normal 57 3 3 2" xfId="37610" xr:uid="{059CB38D-9359-4CBF-B59D-775D5FD1CECD}"/>
    <cellStyle name="Normal 57 3 3 2 2" xfId="37611" xr:uid="{5720187D-500C-4E87-B8E1-6B32731E90FF}"/>
    <cellStyle name="Normal 57 3 3 2 2 2" xfId="37612" xr:uid="{4CE68975-EDD8-40BE-B209-2984F0580E96}"/>
    <cellStyle name="Normal 57 3 3 2 3" xfId="37613" xr:uid="{4322F2D1-835B-4EF8-BFBF-9234877D3539}"/>
    <cellStyle name="Normal 57 3 3 3" xfId="37614" xr:uid="{EF1ED0C2-B640-44AB-8739-CDE0B576A2E9}"/>
    <cellStyle name="Normal 57 3 3 3 2" xfId="37615" xr:uid="{0052C301-11F3-430E-8EC0-39F595297D9E}"/>
    <cellStyle name="Normal 57 3 3 3 2 2" xfId="37616" xr:uid="{7DD222DE-17F0-4D97-8034-EACC0591EA3B}"/>
    <cellStyle name="Normal 57 3 3 3 3" xfId="37617" xr:uid="{6AB53D28-9A01-483B-9A31-F26AA97D7F3F}"/>
    <cellStyle name="Normal 57 3 3 4" xfId="37618" xr:uid="{C69EE06A-0A14-4E7F-BCF4-E59BF7BEE586}"/>
    <cellStyle name="Normal 57 3 3 4 2" xfId="37619" xr:uid="{F3A191F3-4FBE-41B3-9C6D-6EAFBABE2A74}"/>
    <cellStyle name="Normal 57 3 3 5" xfId="37620" xr:uid="{8B771AE4-EE65-4472-BA6D-606B97FDB3CA}"/>
    <cellStyle name="Normal 57 3 4" xfId="37621" xr:uid="{CF78A636-DE9A-4407-9777-4C9D155812FC}"/>
    <cellStyle name="Normal 57 3 4 2" xfId="37622" xr:uid="{523BE4F2-8A31-444E-AA10-DBF667148B6E}"/>
    <cellStyle name="Normal 57 3 4 2 2" xfId="37623" xr:uid="{297217DA-B595-44A8-B63D-A29646F76457}"/>
    <cellStyle name="Normal 57 3 4 2 2 2" xfId="37624" xr:uid="{2E1FEC5B-AB9A-4E96-BF33-6649013EE101}"/>
    <cellStyle name="Normal 57 3 4 2 3" xfId="37625" xr:uid="{C134C311-C826-419B-8D24-5EC8D936D264}"/>
    <cellStyle name="Normal 57 3 4 3" xfId="37626" xr:uid="{11142401-1096-4C95-B19D-05C51E8F35E4}"/>
    <cellStyle name="Normal 57 3 4 3 2" xfId="37627" xr:uid="{E9B4B59D-8ACC-42ED-A433-4742DA399ED9}"/>
    <cellStyle name="Normal 57 3 4 3 2 2" xfId="37628" xr:uid="{9DEA2913-CF6C-4D99-906A-C8119DED7331}"/>
    <cellStyle name="Normal 57 3 4 3 3" xfId="37629" xr:uid="{B46F0969-3B27-4371-A070-6DEA9ED64AD1}"/>
    <cellStyle name="Normal 57 3 4 4" xfId="37630" xr:uid="{4DFB04DF-0140-4BF0-849B-8724BD3DF4B0}"/>
    <cellStyle name="Normal 57 3 4 4 2" xfId="37631" xr:uid="{510B7D2D-6CD3-4981-8957-99E94FE85BAD}"/>
    <cellStyle name="Normal 57 3 4 5" xfId="37632" xr:uid="{25A0AED0-05BC-4421-BA67-4F136AB6D336}"/>
    <cellStyle name="Normal 57 3 5" xfId="37633" xr:uid="{EE4F6C3D-8E52-4CBF-A3DA-BF74BA5DC9DE}"/>
    <cellStyle name="Normal 57 3 5 2" xfId="37634" xr:uid="{FCDCB6F7-9EDF-42DB-846B-9E528DB619A4}"/>
    <cellStyle name="Normal 57 3 5 2 2" xfId="37635" xr:uid="{E15785F9-784A-47CD-90A5-FE96DEBB1D2D}"/>
    <cellStyle name="Normal 57 3 5 3" xfId="37636" xr:uid="{4B395BD9-DA64-4C01-A7F3-170BB5189D72}"/>
    <cellStyle name="Normal 57 3 6" xfId="37637" xr:uid="{64346532-8916-42A8-84A2-DBA0B8400AD7}"/>
    <cellStyle name="Normal 57 3 6 2" xfId="37638" xr:uid="{CAD3D813-78AC-440E-B11E-107C27A71E46}"/>
    <cellStyle name="Normal 57 3 6 2 2" xfId="37639" xr:uid="{611B7F28-DB38-4B3C-84F3-ECD2D7354CF9}"/>
    <cellStyle name="Normal 57 3 6 3" xfId="37640" xr:uid="{4E1B4D8C-FD4C-4158-8A20-A4BB65D3DA9D}"/>
    <cellStyle name="Normal 57 3 7" xfId="37641" xr:uid="{405F1F09-2B7E-40A3-9DBF-34429031E65F}"/>
    <cellStyle name="Normal 57 3 7 2" xfId="37642" xr:uid="{2EC5F025-C548-427F-A242-C5DF2CB0FA40}"/>
    <cellStyle name="Normal 57 3 8" xfId="37643" xr:uid="{8E66330D-5EAF-4E72-8948-0D6D667654EB}"/>
    <cellStyle name="Normal 57 3_15NS" xfId="37644" xr:uid="{C47F8432-0609-48B4-992A-ED03F6CDF47D}"/>
    <cellStyle name="Normal 57 4" xfId="37645" xr:uid="{F7105218-3357-45B0-958E-9E1570449B15}"/>
    <cellStyle name="Normal 57 4 2" xfId="37646" xr:uid="{AF047DE5-2304-4D73-9488-D2AD56E84382}"/>
    <cellStyle name="Normal 57 4 2 2" xfId="37647" xr:uid="{6E2A7CFE-B619-447B-A05C-8272F31A513F}"/>
    <cellStyle name="Normal 57 4 2 2 2" xfId="37648" xr:uid="{85FFCC05-83B5-4E93-99B5-C1BD27E29B5F}"/>
    <cellStyle name="Normal 57 4 2 3" xfId="37649" xr:uid="{DB144441-D101-4805-B5F9-48DC881A9981}"/>
    <cellStyle name="Normal 57 4 3" xfId="37650" xr:uid="{A677E181-0A57-4C5C-9175-38017FB1B216}"/>
    <cellStyle name="Normal 57 4 3 2" xfId="37651" xr:uid="{1E3C173E-4B0C-4048-8175-150C4754D4CD}"/>
    <cellStyle name="Normal 57 4 3 2 2" xfId="37652" xr:uid="{E4EF3A79-7BDC-4AA4-B678-89BFBD5D7DC7}"/>
    <cellStyle name="Normal 57 4 3 3" xfId="37653" xr:uid="{B98235D4-9C9A-47CF-852F-EE09FEECA607}"/>
    <cellStyle name="Normal 57 4 4" xfId="37654" xr:uid="{FF146D96-802B-46CB-9765-6DD7D7022D31}"/>
    <cellStyle name="Normal 57 4 4 2" xfId="37655" xr:uid="{AE7BB901-DFC9-4C73-B410-C18CEB16ECC3}"/>
    <cellStyle name="Normal 57 4 5" xfId="37656" xr:uid="{586720ED-8F30-4692-B625-279BC850F212}"/>
    <cellStyle name="Normal 57 5" xfId="37657" xr:uid="{0A4D2DDB-F641-4AB8-997A-AF307019DEC5}"/>
    <cellStyle name="Normal 57 5 2" xfId="37658" xr:uid="{CFFE6FB4-FF03-4D57-9769-BED468F4AA1F}"/>
    <cellStyle name="Normal 57 5 2 2" xfId="37659" xr:uid="{0A5769DE-FD0E-4FA8-A3B0-E498AD9F9F0F}"/>
    <cellStyle name="Normal 57 5 2 2 2" xfId="37660" xr:uid="{056DD633-C0AA-4D07-A3D7-EC45C7F8AE04}"/>
    <cellStyle name="Normal 57 5 2 3" xfId="37661" xr:uid="{BD2E6309-091F-4737-8F72-154496C4CE06}"/>
    <cellStyle name="Normal 57 5 3" xfId="37662" xr:uid="{1E969F7C-F4BD-48B8-90B4-DB08196B7F8C}"/>
    <cellStyle name="Normal 57 5 3 2" xfId="37663" xr:uid="{9F81F2D3-8657-429F-86E0-65FB76E5733D}"/>
    <cellStyle name="Normal 57 5 3 2 2" xfId="37664" xr:uid="{48049CBC-3553-408E-96BF-D2D0CF5333CD}"/>
    <cellStyle name="Normal 57 5 3 3" xfId="37665" xr:uid="{A0DADF3A-4296-4B0E-B27C-59025E525B55}"/>
    <cellStyle name="Normal 57 5 4" xfId="37666" xr:uid="{9866EE53-12A4-4776-8E9D-D564DF8FB90B}"/>
    <cellStyle name="Normal 57 5 4 2" xfId="37667" xr:uid="{83BAD02C-2FF7-47DE-A8A3-61BB6D98D173}"/>
    <cellStyle name="Normal 57 5 5" xfId="37668" xr:uid="{85A6BC37-05A5-436D-B20C-083D6A5B65A5}"/>
    <cellStyle name="Normal 57 6" xfId="37669" xr:uid="{58DBCB99-BA21-479D-8C8C-5BB196A08C3C}"/>
    <cellStyle name="Normal 57 6 2" xfId="37670" xr:uid="{098881EB-42DA-44C3-B61F-BC55C5CD717E}"/>
    <cellStyle name="Normal 57 6 2 2" xfId="37671" xr:uid="{CBD897E2-16D6-4B8A-BC40-A5F2B8E3B4C9}"/>
    <cellStyle name="Normal 57 6 2 2 2" xfId="37672" xr:uid="{6A89704B-1D4A-47B7-B5B6-3145E8357BB8}"/>
    <cellStyle name="Normal 57 6 2 3" xfId="37673" xr:uid="{29C7682F-F008-4692-8DFD-24A6FA383E32}"/>
    <cellStyle name="Normal 57 6 3" xfId="37674" xr:uid="{E5DAFFDC-3A0A-4402-98AE-807BC21BC5E8}"/>
    <cellStyle name="Normal 57 6 3 2" xfId="37675" xr:uid="{24AD5F28-2378-488C-AC30-D3AFB9443B6B}"/>
    <cellStyle name="Normal 57 6 3 2 2" xfId="37676" xr:uid="{B4C611D6-96A0-4870-BD7E-900D7E76A3A9}"/>
    <cellStyle name="Normal 57 6 3 3" xfId="37677" xr:uid="{8CF92C53-619F-4874-A277-DC7ADC3D6EDE}"/>
    <cellStyle name="Normal 57 6 4" xfId="37678" xr:uid="{AA7E8A92-9F98-43A9-9401-D163BDF9089B}"/>
    <cellStyle name="Normal 57 6 4 2" xfId="37679" xr:uid="{8041ABC5-D000-4A78-B95D-9E9635A408EC}"/>
    <cellStyle name="Normal 57 6 5" xfId="37680" xr:uid="{86C9A007-868B-493F-A7E8-B1BDAC3BD9A9}"/>
    <cellStyle name="Normal 57 7" xfId="37681" xr:uid="{B16873BD-66B8-4A84-A8E7-498028D8FE28}"/>
    <cellStyle name="Normal 57 7 2" xfId="37682" xr:uid="{4B7BCFE7-B2E2-4955-9355-5EC541792D7E}"/>
    <cellStyle name="Normal 57 7 2 2" xfId="37683" xr:uid="{DCDCABB8-1178-4B09-B009-78A9897AF750}"/>
    <cellStyle name="Normal 57 7 3" xfId="37684" xr:uid="{E26CC9BC-A6A4-47D9-BBD6-E48B209C31E5}"/>
    <cellStyle name="Normal 57 8" xfId="37685" xr:uid="{D96A9DA3-1CBB-4C26-9549-B73C3ADF4061}"/>
    <cellStyle name="Normal 57 8 2" xfId="37686" xr:uid="{0BB4C6BB-0EAC-416B-9B3C-D3F69D0C312E}"/>
    <cellStyle name="Normal 57 8 2 2" xfId="37687" xr:uid="{74DB8443-18F6-4899-BD1B-374D0CA10699}"/>
    <cellStyle name="Normal 57 8 3" xfId="37688" xr:uid="{9DD5FF35-8407-47D3-B192-603C9D500341}"/>
    <cellStyle name="Normal 57 9" xfId="37689" xr:uid="{77D661CF-7952-4C43-A3E4-90C38DD1DBF1}"/>
    <cellStyle name="Normal 57 9 2" xfId="37690" xr:uid="{E8E2AA0B-CD36-4D1B-9B6B-CBB4E56D7846}"/>
    <cellStyle name="Normal 57_05DS" xfId="37691" xr:uid="{736CFF46-8A4A-430B-98E3-DD2858162C0B}"/>
    <cellStyle name="Normal 58" xfId="1791" xr:uid="{C29FB73B-6B1E-453E-A266-BB4B77CD17D9}"/>
    <cellStyle name="Normal 58 10" xfId="37693" xr:uid="{FAB30ED0-C443-468A-805D-E093446AE779}"/>
    <cellStyle name="Normal 58 11" xfId="37692" xr:uid="{78F117A5-DA85-4467-895F-F590352EF921}"/>
    <cellStyle name="Normal 58 2" xfId="37694" xr:uid="{E7DF97C6-F0D1-4E69-8CB5-82BC56D46019}"/>
    <cellStyle name="Normal 58 3" xfId="37695" xr:uid="{636D19EE-E787-4940-A70C-B3029175C583}"/>
    <cellStyle name="Normal 58 3 2" xfId="37696" xr:uid="{A6D17BB7-D57D-4FCB-9CD3-5CB7BBAFE704}"/>
    <cellStyle name="Normal 58 3 2 2" xfId="37697" xr:uid="{DF244DCA-D9BE-4E23-9C1B-B3FB372EF131}"/>
    <cellStyle name="Normal 58 3 2 2 2" xfId="37698" xr:uid="{D488016C-0E3F-4783-B6B2-D9D04A9BEC56}"/>
    <cellStyle name="Normal 58 3 2 2 2 2" xfId="37699" xr:uid="{3599BEC1-204C-475D-B1F9-E1DFD3A7ECD7}"/>
    <cellStyle name="Normal 58 3 2 2 3" xfId="37700" xr:uid="{0DBC97E2-5CB4-4A4F-9A5A-767D14A29416}"/>
    <cellStyle name="Normal 58 3 2 3" xfId="37701" xr:uid="{58EC97CD-F23C-4665-BF6A-69399F194784}"/>
    <cellStyle name="Normal 58 3 2 3 2" xfId="37702" xr:uid="{348230CA-0614-4C98-BB62-6E9397B6D953}"/>
    <cellStyle name="Normal 58 3 2 3 2 2" xfId="37703" xr:uid="{77FB060A-4FE1-4AE1-B91F-E4B8E1CDCBAB}"/>
    <cellStyle name="Normal 58 3 2 3 3" xfId="37704" xr:uid="{EA89F2DD-E66E-469F-8B6C-309F5E5D7886}"/>
    <cellStyle name="Normal 58 3 2 4" xfId="37705" xr:uid="{2657A5B0-7EF2-40F2-9640-C95CB15F5840}"/>
    <cellStyle name="Normal 58 3 2 4 2" xfId="37706" xr:uid="{EE69EEB3-C0EF-43DA-90DC-D2851D350724}"/>
    <cellStyle name="Normal 58 3 2 5" xfId="37707" xr:uid="{D24570D4-0A30-4BEE-B0AF-D49220D1022A}"/>
    <cellStyle name="Normal 58 3 3" xfId="37708" xr:uid="{D14F3BF4-858B-4269-8195-8CC37330CD70}"/>
    <cellStyle name="Normal 58 3 3 2" xfId="37709" xr:uid="{5A3C0CAE-74B9-4729-B244-7B9FB126284B}"/>
    <cellStyle name="Normal 58 3 3 2 2" xfId="37710" xr:uid="{2ACF8C63-662C-461E-8297-5EC2727D6586}"/>
    <cellStyle name="Normal 58 3 3 2 2 2" xfId="37711" xr:uid="{ECC75F29-F170-407B-A94B-065047B86978}"/>
    <cellStyle name="Normal 58 3 3 2 3" xfId="37712" xr:uid="{981A0D49-FBA4-498D-BD59-8531B3591C9F}"/>
    <cellStyle name="Normal 58 3 3 3" xfId="37713" xr:uid="{9D909A48-8CB1-40CC-B016-41C94AB64562}"/>
    <cellStyle name="Normal 58 3 3 3 2" xfId="37714" xr:uid="{9AF06224-2E4B-4648-9022-8C8ED7EEC7D1}"/>
    <cellStyle name="Normal 58 3 3 3 2 2" xfId="37715" xr:uid="{02912A73-7CBD-4B5F-94AE-0A99F52C8931}"/>
    <cellStyle name="Normal 58 3 3 3 3" xfId="37716" xr:uid="{8485396F-784B-4BCF-ABCB-6CEA950638B3}"/>
    <cellStyle name="Normal 58 3 3 4" xfId="37717" xr:uid="{465B9196-59F5-42BD-9E41-F76491427807}"/>
    <cellStyle name="Normal 58 3 3 4 2" xfId="37718" xr:uid="{F4C37DD3-1FD7-427F-8A3C-DBBCE913AA48}"/>
    <cellStyle name="Normal 58 3 3 5" xfId="37719" xr:uid="{CBDDC4F3-AD0F-4E50-8CD1-5D55B4B87BDC}"/>
    <cellStyle name="Normal 58 3 4" xfId="37720" xr:uid="{82909FD6-D193-4D5D-A3E8-5781FA7F1E0D}"/>
    <cellStyle name="Normal 58 3 4 2" xfId="37721" xr:uid="{1467FA8F-23E7-489D-83FB-7E7C73F95C96}"/>
    <cellStyle name="Normal 58 3 4 2 2" xfId="37722" xr:uid="{71971CC1-A197-4EE7-9AB5-182A50BE3CA3}"/>
    <cellStyle name="Normal 58 3 4 2 2 2" xfId="37723" xr:uid="{EFBFBC47-9325-4223-99EF-D6B64A477800}"/>
    <cellStyle name="Normal 58 3 4 2 3" xfId="37724" xr:uid="{B8FA6F8A-E0BE-4B7B-9109-7B1338D82C82}"/>
    <cellStyle name="Normal 58 3 4 3" xfId="37725" xr:uid="{1A0EE79C-428D-4F49-AA78-9E4B3AB8846F}"/>
    <cellStyle name="Normal 58 3 4 3 2" xfId="37726" xr:uid="{6A0C28EA-AFE2-4CE6-90AE-DEB91449C417}"/>
    <cellStyle name="Normal 58 3 4 3 2 2" xfId="37727" xr:uid="{B592B3D3-306F-465D-AF51-D43A7F321DAF}"/>
    <cellStyle name="Normal 58 3 4 3 3" xfId="37728" xr:uid="{E4D63CF3-5604-40A3-9A9D-0E7787F154F4}"/>
    <cellStyle name="Normal 58 3 4 4" xfId="37729" xr:uid="{8BE04443-EA60-4E36-A563-19A9592E0094}"/>
    <cellStyle name="Normal 58 3 4 4 2" xfId="37730" xr:uid="{156F6EB6-75D3-40B5-B3E0-88D5F19D44D2}"/>
    <cellStyle name="Normal 58 3 4 5" xfId="37731" xr:uid="{482EF448-6372-41B8-82FC-264AC81D05AF}"/>
    <cellStyle name="Normal 58 3 5" xfId="37732" xr:uid="{B2108CD5-D8F6-4A6C-BCDD-4A48DA0599CF}"/>
    <cellStyle name="Normal 58 3 5 2" xfId="37733" xr:uid="{64DDCE62-0836-4CAF-89F7-68A25A8E9A56}"/>
    <cellStyle name="Normal 58 3 5 2 2" xfId="37734" xr:uid="{8E657184-010C-42AF-9FFB-721AF19656BD}"/>
    <cellStyle name="Normal 58 3 5 3" xfId="37735" xr:uid="{88E4E629-B9C0-4EFE-87D7-4C17C34B66BD}"/>
    <cellStyle name="Normal 58 3 6" xfId="37736" xr:uid="{576CC015-B1F7-4945-9954-71DB35235690}"/>
    <cellStyle name="Normal 58 3 6 2" xfId="37737" xr:uid="{29B15251-5379-414B-9BB2-7DAB0BB32126}"/>
    <cellStyle name="Normal 58 3 6 2 2" xfId="37738" xr:uid="{BEADD6AC-2207-4756-8CC1-6700DC1008B1}"/>
    <cellStyle name="Normal 58 3 6 3" xfId="37739" xr:uid="{A3068B94-8E26-4D6E-8D1F-EB28B460D6B4}"/>
    <cellStyle name="Normal 58 3 7" xfId="37740" xr:uid="{1E1C623A-27ED-4609-8ECC-E2858A431578}"/>
    <cellStyle name="Normal 58 3 7 2" xfId="37741" xr:uid="{360BB354-FA5B-4C4B-B4F2-836B42118B51}"/>
    <cellStyle name="Normal 58 3 8" xfId="37742" xr:uid="{3A38EABB-0C17-45E8-9736-C907BBD138F8}"/>
    <cellStyle name="Normal 58 3_15NS" xfId="37743" xr:uid="{B27D9328-F20C-4882-B38E-568CF24DC5F6}"/>
    <cellStyle name="Normal 58 4" xfId="37744" xr:uid="{CE96CBBD-C111-44BB-9372-03039FC1738F}"/>
    <cellStyle name="Normal 58 4 2" xfId="37745" xr:uid="{922DE401-FFAB-4C13-8BD1-078145A4E1C0}"/>
    <cellStyle name="Normal 58 4 2 2" xfId="37746" xr:uid="{0ABBA269-7596-42A6-B69F-758BD6E3DD36}"/>
    <cellStyle name="Normal 58 4 2 2 2" xfId="37747" xr:uid="{86E4729E-0CEB-4A54-BF4C-79A35F33E19F}"/>
    <cellStyle name="Normal 58 4 2 3" xfId="37748" xr:uid="{68FE4FD6-EFA6-4346-B795-33EF35E605B8}"/>
    <cellStyle name="Normal 58 4 3" xfId="37749" xr:uid="{2798D2E5-3238-4A6D-B67F-81B9DF50731D}"/>
    <cellStyle name="Normal 58 4 3 2" xfId="37750" xr:uid="{8D42C5BB-8712-405D-8B51-E29610A28A30}"/>
    <cellStyle name="Normal 58 4 3 2 2" xfId="37751" xr:uid="{D3F1DF25-DDCE-46C0-9654-D30737CE5961}"/>
    <cellStyle name="Normal 58 4 3 3" xfId="37752" xr:uid="{523BFE0F-F95E-4290-A7DF-B8E03160835E}"/>
    <cellStyle name="Normal 58 4 4" xfId="37753" xr:uid="{E362E391-C404-4108-846B-2EA425376415}"/>
    <cellStyle name="Normal 58 4 4 2" xfId="37754" xr:uid="{E7491CE7-A815-4CCB-9F2D-561E96901E41}"/>
    <cellStyle name="Normal 58 4 5" xfId="37755" xr:uid="{7564028D-DA98-4247-B661-BCDE614E68C3}"/>
    <cellStyle name="Normal 58 5" xfId="37756" xr:uid="{728D64C5-372A-4B47-8FC9-4C963DC1115A}"/>
    <cellStyle name="Normal 58 5 2" xfId="37757" xr:uid="{0B4AA798-DF94-4BF0-8D34-880E3BE2FE07}"/>
    <cellStyle name="Normal 58 5 2 2" xfId="37758" xr:uid="{E1A05B9E-BFE7-4145-86FE-4BCFCEBEACB8}"/>
    <cellStyle name="Normal 58 5 2 2 2" xfId="37759" xr:uid="{1BCC1A82-112D-4F50-BCEB-2019A38D910D}"/>
    <cellStyle name="Normal 58 5 2 3" xfId="37760" xr:uid="{142C344C-0D44-4309-A186-8093EB4C0162}"/>
    <cellStyle name="Normal 58 5 3" xfId="37761" xr:uid="{711286D5-9018-4731-8449-AE91F43BA5CD}"/>
    <cellStyle name="Normal 58 5 3 2" xfId="37762" xr:uid="{3240DCB9-DF91-4943-9A79-F09D47C134E4}"/>
    <cellStyle name="Normal 58 5 3 2 2" xfId="37763" xr:uid="{B61A63D1-7AC1-4B46-84B1-D4C190051BB1}"/>
    <cellStyle name="Normal 58 5 3 3" xfId="37764" xr:uid="{C09B8139-1B5C-4B49-ABEC-1FBF5AEA23AD}"/>
    <cellStyle name="Normal 58 5 4" xfId="37765" xr:uid="{EF97C9E3-0383-4C04-AD9A-9404B964D8C3}"/>
    <cellStyle name="Normal 58 5 4 2" xfId="37766" xr:uid="{9533761D-0C66-46A5-8B41-3922C343A830}"/>
    <cellStyle name="Normal 58 5 5" xfId="37767" xr:uid="{1DAD705A-BE6E-498D-8F55-412751182D65}"/>
    <cellStyle name="Normal 58 6" xfId="37768" xr:uid="{7D385ABD-ADE0-49E9-9B86-962D169A744C}"/>
    <cellStyle name="Normal 58 6 2" xfId="37769" xr:uid="{DDA96B46-7A77-41AF-B9A3-F7D1B45420F6}"/>
    <cellStyle name="Normal 58 6 2 2" xfId="37770" xr:uid="{1342E07C-969D-4E3D-876F-66FCA5806287}"/>
    <cellStyle name="Normal 58 6 2 2 2" xfId="37771" xr:uid="{1C0A196A-73FB-44DF-ACC2-2F96AA62C974}"/>
    <cellStyle name="Normal 58 6 2 3" xfId="37772" xr:uid="{F1D175C5-8E6A-4A49-8834-7D271604D61A}"/>
    <cellStyle name="Normal 58 6 3" xfId="37773" xr:uid="{B5C49703-DA03-4D89-A9AA-E4F90038CB98}"/>
    <cellStyle name="Normal 58 6 3 2" xfId="37774" xr:uid="{43053756-6EAD-400F-B2A0-B57F16AA2E09}"/>
    <cellStyle name="Normal 58 6 3 2 2" xfId="37775" xr:uid="{3C0B5452-E594-4B2A-BC54-7691632C58D3}"/>
    <cellStyle name="Normal 58 6 3 3" xfId="37776" xr:uid="{0870B463-C6D8-4AE1-812D-64DEBE1F5CB4}"/>
    <cellStyle name="Normal 58 6 4" xfId="37777" xr:uid="{0E1176AC-B3EA-4DC8-B835-3EC1DFCA7D5E}"/>
    <cellStyle name="Normal 58 6 4 2" xfId="37778" xr:uid="{E491753E-00A6-4AAA-B006-DDEF2FA48064}"/>
    <cellStyle name="Normal 58 6 5" xfId="37779" xr:uid="{BBFB3228-AEE5-492A-BEDD-23B469BF90C4}"/>
    <cellStyle name="Normal 58 7" xfId="37780" xr:uid="{799A5C0C-1920-49C3-9DBC-B6066ADF71B7}"/>
    <cellStyle name="Normal 58 7 2" xfId="37781" xr:uid="{898435AA-CB2D-4125-B788-FD6097FF89BE}"/>
    <cellStyle name="Normal 58 7 2 2" xfId="37782" xr:uid="{E9ABDD11-AA85-4BD2-93F8-27EDB9D083EC}"/>
    <cellStyle name="Normal 58 7 3" xfId="37783" xr:uid="{7438608D-B4B3-4C7A-9809-0EA4A8B76CC1}"/>
    <cellStyle name="Normal 58 8" xfId="37784" xr:uid="{101FA820-AE84-45EA-B089-1A1D6A526238}"/>
    <cellStyle name="Normal 58 8 2" xfId="37785" xr:uid="{226D8543-1399-46E6-B764-B5B3860A06CB}"/>
    <cellStyle name="Normal 58 8 2 2" xfId="37786" xr:uid="{62B03207-0969-4488-B5A1-9EEA2DE42876}"/>
    <cellStyle name="Normal 58 8 3" xfId="37787" xr:uid="{4291D904-6CA3-478C-A9AC-E506022693BB}"/>
    <cellStyle name="Normal 58 9" xfId="37788" xr:uid="{A65E1592-19CD-43F8-8BAF-4478442A5D97}"/>
    <cellStyle name="Normal 58 9 2" xfId="37789" xr:uid="{DC6783D2-566C-4BCF-AB2B-223CCC409A40}"/>
    <cellStyle name="Normal 58_05DS" xfId="37790" xr:uid="{AC484829-E71F-4C25-8791-111C17492210}"/>
    <cellStyle name="Normal 59" xfId="1949" xr:uid="{8504EF8A-068A-41DD-BC10-A25529DF3DB3}"/>
    <cellStyle name="Normal 59 10" xfId="37792" xr:uid="{F8AA8665-F874-40AF-923D-5DB2549D77F5}"/>
    <cellStyle name="Normal 59 11" xfId="37791" xr:uid="{362085D7-B138-4F87-ABA6-94621900F56D}"/>
    <cellStyle name="Normal 59 2" xfId="37793" xr:uid="{2D411375-ADDD-475E-9669-B17E8771E729}"/>
    <cellStyle name="Normal 59 3" xfId="37794" xr:uid="{1625B919-705D-42EE-A042-B672259CEC5F}"/>
    <cellStyle name="Normal 59 3 2" xfId="37795" xr:uid="{60B65497-786C-4590-A7DA-6223638739C3}"/>
    <cellStyle name="Normal 59 3 2 2" xfId="37796" xr:uid="{4AB11314-9331-4D3C-B933-F8013EE0360E}"/>
    <cellStyle name="Normal 59 3 2 2 2" xfId="37797" xr:uid="{479ED52F-6E20-4394-B6A1-A95FD82818AC}"/>
    <cellStyle name="Normal 59 3 2 2 2 2" xfId="37798" xr:uid="{9A118052-179C-40AC-8512-474BC0424739}"/>
    <cellStyle name="Normal 59 3 2 2 3" xfId="37799" xr:uid="{A985D29B-1728-479E-8B5A-87B9C1FEE4C0}"/>
    <cellStyle name="Normal 59 3 2 3" xfId="37800" xr:uid="{74B1D44A-D24A-4975-B853-1A5FA27F3074}"/>
    <cellStyle name="Normal 59 3 2 3 2" xfId="37801" xr:uid="{9D06E110-7D40-438E-A9FB-DB02D3CC9D8D}"/>
    <cellStyle name="Normal 59 3 2 3 2 2" xfId="37802" xr:uid="{0C540B87-EB9B-4876-AD49-2DD54778B4A9}"/>
    <cellStyle name="Normal 59 3 2 3 3" xfId="37803" xr:uid="{6AD20FE3-307B-4B37-8C05-18737FA82316}"/>
    <cellStyle name="Normal 59 3 2 4" xfId="37804" xr:uid="{80880DFC-D9AF-4765-8F51-F251D458F917}"/>
    <cellStyle name="Normal 59 3 2 4 2" xfId="37805" xr:uid="{0B4973DB-B0D5-4A86-A3F2-3F3759ABE032}"/>
    <cellStyle name="Normal 59 3 2 5" xfId="37806" xr:uid="{20D57722-64A2-4F64-AB40-D4980F1C52DA}"/>
    <cellStyle name="Normal 59 3 3" xfId="37807" xr:uid="{BD9A84D2-F2EC-4A7D-A156-BE86EDE0930C}"/>
    <cellStyle name="Normal 59 3 3 2" xfId="37808" xr:uid="{1BFDE8C1-015F-4354-9385-D4DC210EBCFF}"/>
    <cellStyle name="Normal 59 3 3 2 2" xfId="37809" xr:uid="{48C90B49-8F55-4A12-B8FD-E34FE15DD838}"/>
    <cellStyle name="Normal 59 3 3 2 2 2" xfId="37810" xr:uid="{4BCEAE65-AC05-4234-B709-4355BEF1E973}"/>
    <cellStyle name="Normal 59 3 3 2 3" xfId="37811" xr:uid="{407BCEF7-7E1A-41F4-9E52-FE973AC560E8}"/>
    <cellStyle name="Normal 59 3 3 3" xfId="37812" xr:uid="{33E065DF-FC61-445E-A2A0-25892E4ECB65}"/>
    <cellStyle name="Normal 59 3 3 3 2" xfId="37813" xr:uid="{2058CF7C-547E-4D3F-A29D-294EF90C871D}"/>
    <cellStyle name="Normal 59 3 3 3 2 2" xfId="37814" xr:uid="{09D51933-A8DB-4150-834B-73B5B1D7DE92}"/>
    <cellStyle name="Normal 59 3 3 3 3" xfId="37815" xr:uid="{55E7C71A-A535-4BF3-8565-7BF90DAC0BED}"/>
    <cellStyle name="Normal 59 3 3 4" xfId="37816" xr:uid="{7C61EB7B-D800-4240-8535-E906DB9BB255}"/>
    <cellStyle name="Normal 59 3 3 4 2" xfId="37817" xr:uid="{6FA1C9B0-A678-44B3-ADD9-B2BED067A1C0}"/>
    <cellStyle name="Normal 59 3 3 5" xfId="37818" xr:uid="{B5AD44DC-3D35-4C2E-A969-3C42693D1DAD}"/>
    <cellStyle name="Normal 59 3 4" xfId="37819" xr:uid="{19A30E9A-6FA6-427E-8E0C-587DC1F431E6}"/>
    <cellStyle name="Normal 59 3 4 2" xfId="37820" xr:uid="{688684A7-96E5-4CD9-B1BC-B610FF7103BE}"/>
    <cellStyle name="Normal 59 3 4 2 2" xfId="37821" xr:uid="{ACD12BD7-E6F6-4FA2-9339-58081D120EE2}"/>
    <cellStyle name="Normal 59 3 4 2 2 2" xfId="37822" xr:uid="{48A03201-BA92-4871-B086-F57BE1245A10}"/>
    <cellStyle name="Normal 59 3 4 2 3" xfId="37823" xr:uid="{AD315D13-3249-412E-B5F4-F79E8BDFF2F7}"/>
    <cellStyle name="Normal 59 3 4 3" xfId="37824" xr:uid="{6D83FFA8-032E-4E28-9464-DE9D0E24F5B0}"/>
    <cellStyle name="Normal 59 3 4 3 2" xfId="37825" xr:uid="{1201D316-CD64-4FBA-850A-AB1F4EE88391}"/>
    <cellStyle name="Normal 59 3 4 3 2 2" xfId="37826" xr:uid="{78061EC3-C6A5-4AAF-B7E5-4E67BC1ECC3A}"/>
    <cellStyle name="Normal 59 3 4 3 3" xfId="37827" xr:uid="{2892D501-8202-4261-998B-570F00885D0B}"/>
    <cellStyle name="Normal 59 3 4 4" xfId="37828" xr:uid="{12C12243-1D39-4450-ABA7-F99250BC65BB}"/>
    <cellStyle name="Normal 59 3 4 4 2" xfId="37829" xr:uid="{883D7D6A-592F-4600-8858-26AC854CD54A}"/>
    <cellStyle name="Normal 59 3 4 5" xfId="37830" xr:uid="{6C9D1E7F-FFDB-489B-8434-62D4F5683163}"/>
    <cellStyle name="Normal 59 3 5" xfId="37831" xr:uid="{FD0C33F0-D34F-44C4-9AAE-A52AA16C0674}"/>
    <cellStyle name="Normal 59 3 5 2" xfId="37832" xr:uid="{814A25DB-5F12-43D3-A67E-C68C6A489E79}"/>
    <cellStyle name="Normal 59 3 5 2 2" xfId="37833" xr:uid="{CC1567F6-EB26-4B6B-81DE-B4E5B6923210}"/>
    <cellStyle name="Normal 59 3 5 3" xfId="37834" xr:uid="{9E49B129-A906-4BD0-80C4-205FF93F0A53}"/>
    <cellStyle name="Normal 59 3 6" xfId="37835" xr:uid="{24370181-1090-4199-A102-2EBF3AE056B9}"/>
    <cellStyle name="Normal 59 3 6 2" xfId="37836" xr:uid="{F584BBD7-EBD0-41A7-9922-386F2A0BA764}"/>
    <cellStyle name="Normal 59 3 6 2 2" xfId="37837" xr:uid="{8A73E897-ADE2-43A1-B338-0F4C526E5FC1}"/>
    <cellStyle name="Normal 59 3 6 3" xfId="37838" xr:uid="{355C1393-83FE-4EAE-AC93-B3BD8F7463B3}"/>
    <cellStyle name="Normal 59 3 7" xfId="37839" xr:uid="{AFC2413E-ED88-4666-8983-81838E610686}"/>
    <cellStyle name="Normal 59 3 7 2" xfId="37840" xr:uid="{0E23000C-C27E-4EB9-8842-964FDB024084}"/>
    <cellStyle name="Normal 59 3 8" xfId="37841" xr:uid="{672D243C-DE83-4765-9026-5E62B2D2595C}"/>
    <cellStyle name="Normal 59 3_15NS" xfId="37842" xr:uid="{4C93856E-E4A8-4307-B036-E753B10503AC}"/>
    <cellStyle name="Normal 59 4" xfId="37843" xr:uid="{14E0F194-89F9-4284-928F-1B977B131F83}"/>
    <cellStyle name="Normal 59 4 2" xfId="37844" xr:uid="{1545216F-CFD1-46EC-BDB7-6BD661459E7F}"/>
    <cellStyle name="Normal 59 4 2 2" xfId="37845" xr:uid="{993F4C39-60AE-430A-A7A0-C4E82386ABC1}"/>
    <cellStyle name="Normal 59 4 2 2 2" xfId="37846" xr:uid="{DF58201F-6AF7-4927-A91E-D28DBB75A31D}"/>
    <cellStyle name="Normal 59 4 2 3" xfId="37847" xr:uid="{2F1461F4-6896-4874-9D71-927BC0401934}"/>
    <cellStyle name="Normal 59 4 3" xfId="37848" xr:uid="{301FEF7D-B49F-4204-A929-A6859920A5E9}"/>
    <cellStyle name="Normal 59 4 3 2" xfId="37849" xr:uid="{E7EE2E3A-ACB2-465B-9297-DD588210E384}"/>
    <cellStyle name="Normal 59 4 3 2 2" xfId="37850" xr:uid="{289F3BDC-AD59-48D9-9995-B54EB11BE00F}"/>
    <cellStyle name="Normal 59 4 3 3" xfId="37851" xr:uid="{47EB4D88-D604-467E-BD72-F7FDD65BAB3E}"/>
    <cellStyle name="Normal 59 4 4" xfId="37852" xr:uid="{2EF7ABD2-BBAC-4929-B891-6116F5066867}"/>
    <cellStyle name="Normal 59 4 4 2" xfId="37853" xr:uid="{4B4699B3-5DD0-4BEB-A218-0A632C320AE2}"/>
    <cellStyle name="Normal 59 4 5" xfId="37854" xr:uid="{43106900-32F2-4EFC-B7AF-6697188D9625}"/>
    <cellStyle name="Normal 59 5" xfId="37855" xr:uid="{EAB80103-19B4-44FE-AEA8-D8EEBAB003A4}"/>
    <cellStyle name="Normal 59 5 2" xfId="37856" xr:uid="{563F4335-749A-4988-B4EF-CB9899FDB51C}"/>
    <cellStyle name="Normal 59 5 2 2" xfId="37857" xr:uid="{38E5EB99-7C8F-4D3D-96A9-A96F281DE313}"/>
    <cellStyle name="Normal 59 5 2 2 2" xfId="37858" xr:uid="{45DB6E31-88E6-43E0-A464-532900BE7CA8}"/>
    <cellStyle name="Normal 59 5 2 3" xfId="37859" xr:uid="{A17C7563-6317-43CA-863D-0C9749D3CDFC}"/>
    <cellStyle name="Normal 59 5 3" xfId="37860" xr:uid="{EC17695D-9F28-4472-B763-BF80B46E9D0B}"/>
    <cellStyle name="Normal 59 5 3 2" xfId="37861" xr:uid="{C0468281-2C7D-49E7-8EF5-7AE7CADC1FF1}"/>
    <cellStyle name="Normal 59 5 3 2 2" xfId="37862" xr:uid="{1E5A244F-E0FB-4053-96D0-B4D8BF46524C}"/>
    <cellStyle name="Normal 59 5 3 3" xfId="37863" xr:uid="{A42F4CD1-6B22-418B-B184-EBB93F03B4E1}"/>
    <cellStyle name="Normal 59 5 4" xfId="37864" xr:uid="{F45677F3-A743-489A-905C-5F503BE85D9B}"/>
    <cellStyle name="Normal 59 5 4 2" xfId="37865" xr:uid="{E3476AB9-A156-4FF9-A33C-355EE278277D}"/>
    <cellStyle name="Normal 59 5 5" xfId="37866" xr:uid="{CEAE482C-0385-4D8E-AF9A-AF77C575B8FB}"/>
    <cellStyle name="Normal 59 6" xfId="37867" xr:uid="{63AA3F37-7DD9-4D3C-A4B9-7725AC2BC368}"/>
    <cellStyle name="Normal 59 6 2" xfId="37868" xr:uid="{8C8A3EF0-18D4-45C2-A5D3-87AC364C6623}"/>
    <cellStyle name="Normal 59 6 2 2" xfId="37869" xr:uid="{ADCEFA29-3058-4CB8-892B-9BF8F227EEC5}"/>
    <cellStyle name="Normal 59 6 2 2 2" xfId="37870" xr:uid="{0AD04D67-D23B-49B9-A06C-C2E825B12C0D}"/>
    <cellStyle name="Normal 59 6 2 3" xfId="37871" xr:uid="{82A1BDBD-6BFE-4BB9-A6F6-AE0AA272F291}"/>
    <cellStyle name="Normal 59 6 3" xfId="37872" xr:uid="{EDB6E28E-2788-450D-9801-701A3A5555D0}"/>
    <cellStyle name="Normal 59 6 3 2" xfId="37873" xr:uid="{85599696-9020-40E8-9243-7F0503A02CE0}"/>
    <cellStyle name="Normal 59 6 3 2 2" xfId="37874" xr:uid="{722DED2A-2639-459C-B287-0F23B1471C9F}"/>
    <cellStyle name="Normal 59 6 3 3" xfId="37875" xr:uid="{6BE7D1E9-B348-4F6A-BA74-C2F4D3A5856B}"/>
    <cellStyle name="Normal 59 6 4" xfId="37876" xr:uid="{46FA5DA7-26D2-414C-8463-C03E00F2ABBB}"/>
    <cellStyle name="Normal 59 6 4 2" xfId="37877" xr:uid="{25B223E1-D0B9-49FC-B788-9C9D4A73A60D}"/>
    <cellStyle name="Normal 59 6 5" xfId="37878" xr:uid="{6646B8A0-9ED4-4580-82A3-649F06436105}"/>
    <cellStyle name="Normal 59 7" xfId="37879" xr:uid="{D8FC876F-0A6C-484A-8611-8A2C0627112F}"/>
    <cellStyle name="Normal 59 7 2" xfId="37880" xr:uid="{9C68C569-676B-4924-91DD-F7D154D67CA0}"/>
    <cellStyle name="Normal 59 7 2 2" xfId="37881" xr:uid="{D73B4293-BDB7-4427-9F64-6C2E46C9F027}"/>
    <cellStyle name="Normal 59 7 3" xfId="37882" xr:uid="{C14DA6B9-0169-4D5E-86BC-318E773696B8}"/>
    <cellStyle name="Normal 59 8" xfId="37883" xr:uid="{F0D7681F-196D-433B-B40E-9EA6FABB8CDF}"/>
    <cellStyle name="Normal 59 8 2" xfId="37884" xr:uid="{CEE174C0-BD8A-487C-B0E6-F6581141A491}"/>
    <cellStyle name="Normal 59 8 2 2" xfId="37885" xr:uid="{A71851C6-EA4D-4EBC-968B-4C5130C663F9}"/>
    <cellStyle name="Normal 59 8 3" xfId="37886" xr:uid="{EE4FE663-1C1B-488F-9E94-9D8DC054997C}"/>
    <cellStyle name="Normal 59 9" xfId="37887" xr:uid="{A3294784-DABF-413E-8696-00CBB549D5E4}"/>
    <cellStyle name="Normal 59 9 2" xfId="37888" xr:uid="{07DF3AEF-4AB7-4D79-B13F-7B03CAB2963C}"/>
    <cellStyle name="Normal 59_05DS" xfId="37889" xr:uid="{45DEB405-1FB1-4D41-B1BE-4D16252C1F1D}"/>
    <cellStyle name="Normal 6" xfId="1533" xr:uid="{0057E009-8353-421F-B004-42FC5684B147}"/>
    <cellStyle name="Normal 6 10" xfId="49943" xr:uid="{8062FFDC-3BB3-4CF1-A06B-87D71E02E3FC}"/>
    <cellStyle name="Normal 6 10 2" xfId="56123" xr:uid="{976334B9-B76A-4449-BBDE-E5B76FE70F9C}"/>
    <cellStyle name="Normal 6 11" xfId="37890" xr:uid="{21F48103-61BD-45D7-BC2E-0EFDAE67B10D}"/>
    <cellStyle name="Normal 6 2" xfId="1534" xr:uid="{CA919DC6-C740-4F93-894C-6061B7BA536C}"/>
    <cellStyle name="Normal 6 2 2" xfId="1535" xr:uid="{FD275829-7C74-4F2C-837E-192CCFF695F1}"/>
    <cellStyle name="Normal 6 2 2 2" xfId="37893" xr:uid="{61F16280-7E29-41BD-9F46-16EF7392B89F}"/>
    <cellStyle name="Normal 6 2 2 3" xfId="49945" xr:uid="{373A10ED-68EB-472B-ADFE-13D7DA9EC05B}"/>
    <cellStyle name="Normal 6 2 2 4" xfId="37892" xr:uid="{055AECFC-9A0A-4495-AABD-BB72A2DEEEB4}"/>
    <cellStyle name="Normal 6 2 3" xfId="37894" xr:uid="{3A438349-9228-4EEF-91E8-41A1FB0112A1}"/>
    <cellStyle name="Normal 6 2 3 2" xfId="49946" xr:uid="{836EC948-3FA7-4107-8C92-1C6732169382}"/>
    <cellStyle name="Normal 6 2 4" xfId="37895" xr:uid="{62D371EA-5BE8-474D-B98F-0EF41FBF8A91}"/>
    <cellStyle name="Normal 6 2 5" xfId="49944" xr:uid="{85BF5950-8DBC-490C-82BC-EBF4EB194626}"/>
    <cellStyle name="Normal 6 2 6" xfId="37891" xr:uid="{024C7629-A927-41B9-86A7-CAF62F489935}"/>
    <cellStyle name="Normal 6 3" xfId="1536" xr:uid="{6CEEA006-BF11-4D48-9A20-5A6C1EF128ED}"/>
    <cellStyle name="Normal 6 3 10" xfId="49947" xr:uid="{1D607CB4-BDBA-47A1-A55B-8140941DABD3}"/>
    <cellStyle name="Normal 6 3 11" xfId="37896" xr:uid="{96B794AD-95F3-4ACC-AA09-470213A49016}"/>
    <cellStyle name="Normal 6 3 2" xfId="37897" xr:uid="{53CCBAE6-BEFA-490F-B473-72646436E62F}"/>
    <cellStyle name="Normal 6 3 2 2" xfId="37898" xr:uid="{FBC2661C-CE6F-4771-B8CE-F5454194119A}"/>
    <cellStyle name="Normal 6 3 2 2 2" xfId="37899" xr:uid="{C1721D87-9892-4DA2-91F7-A42C64EE9833}"/>
    <cellStyle name="Normal 6 3 2 2 2 2" xfId="37900" xr:uid="{D279F323-2102-4E4B-885D-660B9A5402AF}"/>
    <cellStyle name="Normal 6 3 2 2 2 2 2" xfId="37901" xr:uid="{E1AD59AB-AAB8-4BAC-9832-111CDC25D3F8}"/>
    <cellStyle name="Normal 6 3 2 2 2 3" xfId="37902" xr:uid="{F4903D59-0863-4D1B-A18A-60AEBF1CBBAE}"/>
    <cellStyle name="Normal 6 3 2 2 3" xfId="37903" xr:uid="{EF8E0026-FDB2-4351-935A-97EE5CDB4D18}"/>
    <cellStyle name="Normal 6 3 2 2 3 2" xfId="37904" xr:uid="{EA31BF0F-2165-4A1A-9D37-7A53A4759258}"/>
    <cellStyle name="Normal 6 3 2 2 3 2 2" xfId="37905" xr:uid="{047C0154-EE0A-42BA-A65C-BDB414AD27F7}"/>
    <cellStyle name="Normal 6 3 2 2 3 3" xfId="37906" xr:uid="{D825045D-F5C8-4754-8C71-4B8EDEA69AF2}"/>
    <cellStyle name="Normal 6 3 2 2 4" xfId="37907" xr:uid="{6A9C0B28-5135-4C81-9450-AEEDF76542D4}"/>
    <cellStyle name="Normal 6 3 2 2 4 2" xfId="37908" xr:uid="{1662F602-3D5E-4C0A-BD99-8B4D33DD3251}"/>
    <cellStyle name="Normal 6 3 2 2 5" xfId="37909" xr:uid="{01EFD8EF-E423-47A1-BBFB-9FCD9C17413F}"/>
    <cellStyle name="Normal 6 3 2 3" xfId="37910" xr:uid="{804C54FD-FF7B-4F80-857C-9F21D99E29FA}"/>
    <cellStyle name="Normal 6 3 2 3 2" xfId="37911" xr:uid="{EF56D462-E5CE-47CC-8AD9-ECDAF964D439}"/>
    <cellStyle name="Normal 6 3 2 3 2 2" xfId="37912" xr:uid="{321ED107-0C8B-42F5-95A5-A1AC70D2FC81}"/>
    <cellStyle name="Normal 6 3 2 3 2 2 2" xfId="37913" xr:uid="{878A23A2-EED6-455A-BAB1-C6B724649F75}"/>
    <cellStyle name="Normal 6 3 2 3 2 3" xfId="37914" xr:uid="{9AD4FEDD-2D7A-4B77-B223-5F5D7CEE6D0D}"/>
    <cellStyle name="Normal 6 3 2 3 3" xfId="37915" xr:uid="{1E18CA94-9CAE-4967-8DD6-E212567D0C3B}"/>
    <cellStyle name="Normal 6 3 2 3 3 2" xfId="37916" xr:uid="{A26AE80A-F392-46E7-8F14-7FB3EB3491B1}"/>
    <cellStyle name="Normal 6 3 2 3 3 2 2" xfId="37917" xr:uid="{8266A402-9B78-4650-9ACC-8B0841043F78}"/>
    <cellStyle name="Normal 6 3 2 3 3 3" xfId="37918" xr:uid="{6158B60C-BEE7-4838-A281-96AAE9C5A055}"/>
    <cellStyle name="Normal 6 3 2 3 4" xfId="37919" xr:uid="{9BE8327A-B4DE-45C6-8A1C-672B9433A3CB}"/>
    <cellStyle name="Normal 6 3 2 3 4 2" xfId="37920" xr:uid="{61FE9F14-41DA-475A-AC0B-1F0D4CAC72CE}"/>
    <cellStyle name="Normal 6 3 2 3 5" xfId="37921" xr:uid="{825D7C35-F9BA-4EDE-910F-BDA80B978C62}"/>
    <cellStyle name="Normal 6 3 2 4" xfId="37922" xr:uid="{B119AA3D-F07B-401D-8C8F-5B50395413A3}"/>
    <cellStyle name="Normal 6 3 2 4 2" xfId="37923" xr:uid="{9F8059DA-78C3-46BD-AA8F-90ECB6907082}"/>
    <cellStyle name="Normal 6 3 2 4 2 2" xfId="37924" xr:uid="{E87E2CDA-2BFE-4510-9A52-3E7A63EBC018}"/>
    <cellStyle name="Normal 6 3 2 4 2 2 2" xfId="37925" xr:uid="{4781C8AF-3DB4-4972-82C8-F5773B5AF07A}"/>
    <cellStyle name="Normal 6 3 2 4 2 3" xfId="37926" xr:uid="{160CC741-113A-4FC2-9B42-48AF333E202C}"/>
    <cellStyle name="Normal 6 3 2 4 3" xfId="37927" xr:uid="{E3B590B4-FB07-47E8-AB16-E1B3C5ACB82E}"/>
    <cellStyle name="Normal 6 3 2 4 3 2" xfId="37928" xr:uid="{DBD9D04C-5A0D-4422-8061-582C73DE8BF4}"/>
    <cellStyle name="Normal 6 3 2 4 3 2 2" xfId="37929" xr:uid="{EFE72C20-AFB0-4212-A174-E743672DA5E3}"/>
    <cellStyle name="Normal 6 3 2 4 3 3" xfId="37930" xr:uid="{CAD09E05-2F37-4DCA-8CBC-5E3196099AB6}"/>
    <cellStyle name="Normal 6 3 2 4 4" xfId="37931" xr:uid="{5EA9B8B1-BD2B-4BB1-942E-4E08964CE403}"/>
    <cellStyle name="Normal 6 3 2 4 4 2" xfId="37932" xr:uid="{E98B359C-7EFD-45A5-A07D-7D628E43A65D}"/>
    <cellStyle name="Normal 6 3 2 4 5" xfId="37933" xr:uid="{76110B97-5799-4266-9D65-6E59FBC4406D}"/>
    <cellStyle name="Normal 6 3 2 5" xfId="37934" xr:uid="{0E50BB9D-1E04-4541-A289-89C24BC04FDE}"/>
    <cellStyle name="Normal 6 3 2 5 2" xfId="37935" xr:uid="{22F4BDA3-1D74-4BCE-8B30-6A6219B52199}"/>
    <cellStyle name="Normal 6 3 2 5 2 2" xfId="37936" xr:uid="{D0944968-DEB7-4DF6-A38C-90D7AECCB112}"/>
    <cellStyle name="Normal 6 3 2 5 3" xfId="37937" xr:uid="{835E25D4-75B1-47D6-978D-42679878BECF}"/>
    <cellStyle name="Normal 6 3 2 6" xfId="37938" xr:uid="{2351204B-73D5-47C8-A5D8-D4E14D48D16E}"/>
    <cellStyle name="Normal 6 3 2 6 2" xfId="37939" xr:uid="{8EFA1850-9C6A-4B7F-9EE0-B784991B1E9E}"/>
    <cellStyle name="Normal 6 3 2 6 2 2" xfId="37940" xr:uid="{18252C30-F5AB-46AA-A247-B91BD3802296}"/>
    <cellStyle name="Normal 6 3 2 6 3" xfId="37941" xr:uid="{F859D0C1-C4AB-4BB5-A281-8D7DCB9CCFBE}"/>
    <cellStyle name="Normal 6 3 2 7" xfId="37942" xr:uid="{5F0C3B75-2200-4786-94FD-21F7E33FE2DA}"/>
    <cellStyle name="Normal 6 3 2 7 2" xfId="37943" xr:uid="{E9D7843B-615D-4C0F-B317-7C73DC3F6F84}"/>
    <cellStyle name="Normal 6 3 2 8" xfId="37944" xr:uid="{980E9CA9-E9B6-4B66-AB04-17E12182504D}"/>
    <cellStyle name="Normal 6 3 2 9" xfId="49948" xr:uid="{0F67C7D4-DA56-42B0-AA80-E2B2A3359D1F}"/>
    <cellStyle name="Normal 6 3 2_15NS" xfId="37945" xr:uid="{E4C8A5EC-9292-4F87-96AA-38BA894AF15D}"/>
    <cellStyle name="Normal 6 3 3" xfId="37946" xr:uid="{A7FE22FD-0B47-46AA-A648-C136DF84A0A7}"/>
    <cellStyle name="Normal 6 3 3 2" xfId="37947" xr:uid="{BD5E1B6F-4111-49EA-8331-AB69061B6BA1}"/>
    <cellStyle name="Normal 6 3 3 2 2" xfId="37948" xr:uid="{10405560-70BD-4FE6-A6E4-A513F3E7FB42}"/>
    <cellStyle name="Normal 6 3 3 2 2 2" xfId="37949" xr:uid="{0878D601-0FC8-4C03-BFD1-70794D8554AE}"/>
    <cellStyle name="Normal 6 3 3 2 3" xfId="37950" xr:uid="{9CD411A5-78E3-40AD-AD46-590D81467B6F}"/>
    <cellStyle name="Normal 6 3 3 3" xfId="37951" xr:uid="{21476243-8B71-4BF0-87D0-52C7447753F3}"/>
    <cellStyle name="Normal 6 3 3 3 2" xfId="37952" xr:uid="{5445155B-F550-4C1B-BEB2-EB883EFF0DEB}"/>
    <cellStyle name="Normal 6 3 3 3 2 2" xfId="37953" xr:uid="{F2450AA8-AB3A-4202-9146-71EC34CF9A1F}"/>
    <cellStyle name="Normal 6 3 3 3 3" xfId="37954" xr:uid="{3A2C5CDA-F58C-44D6-8B25-5AACB2B378CD}"/>
    <cellStyle name="Normal 6 3 3 4" xfId="37955" xr:uid="{936C2FC1-F3BA-49CD-B65A-40B7867629C2}"/>
    <cellStyle name="Normal 6 3 3 4 2" xfId="37956" xr:uid="{22D00DD8-F6C0-4265-9EEF-086ACCAE07D2}"/>
    <cellStyle name="Normal 6 3 3 5" xfId="37957" xr:uid="{8810C056-64A0-47F4-A504-C9EB76DA5BDE}"/>
    <cellStyle name="Normal 6 3 4" xfId="37958" xr:uid="{0558A647-4497-455D-A085-4E8220030916}"/>
    <cellStyle name="Normal 6 3 4 2" xfId="37959" xr:uid="{9B401F60-BB99-4706-A8D1-2BB46F461EBF}"/>
    <cellStyle name="Normal 6 3 4 2 2" xfId="37960" xr:uid="{D124E320-878A-41BD-ACB4-09EA38AF368D}"/>
    <cellStyle name="Normal 6 3 4 2 2 2" xfId="37961" xr:uid="{D144A6D6-24D6-4BDD-B2EA-86B3C5583FAE}"/>
    <cellStyle name="Normal 6 3 4 2 3" xfId="37962" xr:uid="{D5565E71-D376-488A-93D7-6D899B49725B}"/>
    <cellStyle name="Normal 6 3 4 3" xfId="37963" xr:uid="{6BDD0E12-27AC-4AF8-9A56-67681A6660B1}"/>
    <cellStyle name="Normal 6 3 4 3 2" xfId="37964" xr:uid="{AC171D21-4E2D-4218-9850-1204B9DEA872}"/>
    <cellStyle name="Normal 6 3 4 3 2 2" xfId="37965" xr:uid="{0F4B4525-5D1A-4C14-936A-7D3B81D4ED95}"/>
    <cellStyle name="Normal 6 3 4 3 3" xfId="37966" xr:uid="{95758E71-42FD-4028-AB0F-F4EF0E6F33AF}"/>
    <cellStyle name="Normal 6 3 4 4" xfId="37967" xr:uid="{2A77D0C1-639F-42D5-AFB7-E6C4D2098FA3}"/>
    <cellStyle name="Normal 6 3 4 4 2" xfId="37968" xr:uid="{D520B18B-9268-435A-8A52-29975AF1A322}"/>
    <cellStyle name="Normal 6 3 4 5" xfId="37969" xr:uid="{429CC3C2-4400-47F9-A90D-0D139699F823}"/>
    <cellStyle name="Normal 6 3 5" xfId="37970" xr:uid="{E0C32EC0-20A1-4285-986F-C51670820249}"/>
    <cellStyle name="Normal 6 3 5 2" xfId="37971" xr:uid="{865C48E6-AA94-407E-8E09-82CE1FAA70CE}"/>
    <cellStyle name="Normal 6 3 5 2 2" xfId="37972" xr:uid="{6F8B472A-DC2B-4BC0-BF54-AA9C58D35A1C}"/>
    <cellStyle name="Normal 6 3 5 2 2 2" xfId="37973" xr:uid="{A9219566-35F2-4250-83C5-CAF869211858}"/>
    <cellStyle name="Normal 6 3 5 2 3" xfId="37974" xr:uid="{3E699257-C257-4519-BE47-F03564B3C4E3}"/>
    <cellStyle name="Normal 6 3 5 3" xfId="37975" xr:uid="{F183C020-54FD-4504-BBE3-A50BD4AF7536}"/>
    <cellStyle name="Normal 6 3 5 3 2" xfId="37976" xr:uid="{4EBD1AE6-2923-4A84-9FD4-33D1B44508D5}"/>
    <cellStyle name="Normal 6 3 5 3 2 2" xfId="37977" xr:uid="{F60A066B-7841-4C55-BFCE-1FC877A7E0B6}"/>
    <cellStyle name="Normal 6 3 5 3 3" xfId="37978" xr:uid="{22497433-5371-4633-8181-2A9761CA5B97}"/>
    <cellStyle name="Normal 6 3 5 4" xfId="37979" xr:uid="{28DD5C84-BD32-4C02-AEAC-C7CB9416BC25}"/>
    <cellStyle name="Normal 6 3 5 4 2" xfId="37980" xr:uid="{75D13665-11D8-4DCB-BC80-5B90B60B2FD8}"/>
    <cellStyle name="Normal 6 3 5 5" xfId="37981" xr:uid="{0A80D354-7979-431F-865F-99E22C13BA49}"/>
    <cellStyle name="Normal 6 3 6" xfId="37982" xr:uid="{4D419B3E-A75C-489B-A705-BA2AB7CA7583}"/>
    <cellStyle name="Normal 6 3 6 2" xfId="37983" xr:uid="{4CEF6F42-F082-4469-B4C7-E5853BBAFBF4}"/>
    <cellStyle name="Normal 6 3 6 2 2" xfId="37984" xr:uid="{75D454FF-34ED-45CF-83FD-48D127D93888}"/>
    <cellStyle name="Normal 6 3 6 3" xfId="37985" xr:uid="{A6CA197E-D1DA-4A5D-852F-8E51F269A337}"/>
    <cellStyle name="Normal 6 3 7" xfId="37986" xr:uid="{79073BAE-C703-426F-94F5-7E71CC7096AC}"/>
    <cellStyle name="Normal 6 3 7 2" xfId="37987" xr:uid="{DA2B6669-DEA5-4FA6-8CF8-72CC82E8147C}"/>
    <cellStyle name="Normal 6 3 7 2 2" xfId="37988" xr:uid="{7F8E0BCA-6DA8-4133-90D2-590F20741309}"/>
    <cellStyle name="Normal 6 3 7 3" xfId="37989" xr:uid="{662584E3-DAD8-443A-9B40-531837C7EC0B}"/>
    <cellStyle name="Normal 6 3 8" xfId="37990" xr:uid="{4126BAAD-15AD-4A2B-B275-22D93B198C4C}"/>
    <cellStyle name="Normal 6 3 8 2" xfId="37991" xr:uid="{5DCC0585-AF2D-499D-8B61-FBC804045132}"/>
    <cellStyle name="Normal 6 3 9" xfId="37992" xr:uid="{A94252FC-4EC4-4B66-A53A-6A32E527CBB6}"/>
    <cellStyle name="Normal 6 3_05DS" xfId="37993" xr:uid="{028286E2-1775-40CA-9A8F-23B7B43AA13B}"/>
    <cellStyle name="Normal 6 4" xfId="1537" xr:uid="{8AD67E92-0B85-4A90-A6DA-1CB2A978979D}"/>
    <cellStyle name="Normal 6 4 2" xfId="49950" xr:uid="{E909231F-4603-4ADE-9930-66FC4850DB51}"/>
    <cellStyle name="Normal 6 4 3" xfId="49949" xr:uid="{68A52A89-2E36-4F77-B456-5681B4CD1960}"/>
    <cellStyle name="Normal 6 4 4" xfId="37994" xr:uid="{BE71DEC9-6A0F-45CD-9B9E-55ACB40933A2}"/>
    <cellStyle name="Normal 6 5" xfId="1538" xr:uid="{7077CD03-55BA-4035-8AFE-60392D6E8AB7}"/>
    <cellStyle name="Normal 6 5 2" xfId="49951" xr:uid="{F3959F05-7434-4718-A171-43A2306CDD76}"/>
    <cellStyle name="Normal 6 6" xfId="1539" xr:uid="{9C5345F7-DB43-452C-95DD-72E491B76150}"/>
    <cellStyle name="Normal 6 7" xfId="1876" xr:uid="{E600162F-AC30-4CB5-A71B-C507D0DC8EB3}"/>
    <cellStyle name="Normal 6 7 10" xfId="53302" xr:uid="{B5A9E605-DF97-43AF-8983-26C71A769860}"/>
    <cellStyle name="Normal 6 7 11" xfId="49952" xr:uid="{942F3E4E-EAED-488F-BF56-1B42CB846AC2}"/>
    <cellStyle name="Normal 6 7 2" xfId="50911" xr:uid="{E6F2F75D-AE69-45C0-BDA9-FE4A5B402FAA}"/>
    <cellStyle name="Normal 6 7 2 2" xfId="53055" xr:uid="{4FF662A5-C320-4507-9644-815FB3888263}"/>
    <cellStyle name="Normal 6 7 2 3" xfId="53544" xr:uid="{60273BC9-6E34-40B6-8CFA-D25D86A13766}"/>
    <cellStyle name="Normal 6 7 3" xfId="51185" xr:uid="{2AAA46E5-8FD2-472E-B7A5-71D12B03AC56}"/>
    <cellStyle name="Normal 6 7 4" xfId="51519" xr:uid="{FA499570-B055-495D-8573-5D554D97C731}"/>
    <cellStyle name="Normal 6 7 5" xfId="51798" xr:uid="{26751D40-3D0C-4D35-AB4A-743072F2706F}"/>
    <cellStyle name="Normal 6 7 6" xfId="52054" xr:uid="{81F0F8F9-47D5-4070-A78C-CE04BF572251}"/>
    <cellStyle name="Normal 6 7 7" xfId="52307" xr:uid="{62C778EA-C177-40E3-A9FF-FF4BD588AF27}"/>
    <cellStyle name="Normal 6 7 8" xfId="52562" xr:uid="{B423930E-43FE-4E18-AC11-7AEEFE5A9D7F}"/>
    <cellStyle name="Normal 6 7 9" xfId="52810" xr:uid="{29EBD18B-5BAB-4317-A04A-C6D4DA845CFB}"/>
    <cellStyle name="Normal 6 8" xfId="49953" xr:uid="{ABAD0177-C649-4790-9588-41D2134FEBF9}"/>
    <cellStyle name="Normal 6 8 10" xfId="53303" xr:uid="{CFF72F55-592B-4117-BE87-CD838EB0A1CE}"/>
    <cellStyle name="Normal 6 8 2" xfId="50912" xr:uid="{8AB67740-F9B5-4BC8-8F38-C2522811D7B5}"/>
    <cellStyle name="Normal 6 8 2 2" xfId="53056" xr:uid="{3C559381-748B-47B0-8525-CCB68858591B}"/>
    <cellStyle name="Normal 6 8 2 3" xfId="53545" xr:uid="{E4A97454-AA0D-4394-A67F-7A0224BBF04C}"/>
    <cellStyle name="Normal 6 8 3" xfId="51186" xr:uid="{B6F9C6B0-0EBE-4871-8DBD-56C7BAB542AB}"/>
    <cellStyle name="Normal 6 8 4" xfId="51520" xr:uid="{3581A734-9D93-49AF-AC5E-08971A3C68C5}"/>
    <cellStyle name="Normal 6 8 5" xfId="51799" xr:uid="{E03667A1-C06E-46C7-9761-7C1D37022F54}"/>
    <cellStyle name="Normal 6 8 6" xfId="52055" xr:uid="{2B09A76B-1331-4998-9345-B38C2A78ECAA}"/>
    <cellStyle name="Normal 6 8 7" xfId="52308" xr:uid="{1C9526DA-E2F1-4AD6-AC0A-538AD511AA01}"/>
    <cellStyle name="Normal 6 8 8" xfId="52563" xr:uid="{8C9239EB-5056-4DE9-A0A4-D3AF6D397D1B}"/>
    <cellStyle name="Normal 6 8 9" xfId="52811" xr:uid="{D311CF9D-AF3A-42F7-B433-D59C5FA0AEB3}"/>
    <cellStyle name="Normal 6 9" xfId="49954" xr:uid="{BAB87835-4BEA-49F6-82B0-E994B41129AA}"/>
    <cellStyle name="Normal 6 9 10" xfId="53304" xr:uid="{63DF03D7-A54A-4B28-AE8D-95B61D491CEE}"/>
    <cellStyle name="Normal 6 9 2" xfId="50913" xr:uid="{D5867BBB-9BA5-4102-9587-2FF3023D0416}"/>
    <cellStyle name="Normal 6 9 2 2" xfId="53057" xr:uid="{7FDA3F67-40F8-43CC-AB23-05AD9E821E00}"/>
    <cellStyle name="Normal 6 9 2 3" xfId="53546" xr:uid="{1380D70F-2517-434E-9AB4-C6A61C6715BC}"/>
    <cellStyle name="Normal 6 9 3" xfId="51187" xr:uid="{4698FF97-0C3C-43EC-84FB-DDF8C06244F4}"/>
    <cellStyle name="Normal 6 9 4" xfId="51521" xr:uid="{0A86E432-E359-447D-A8DF-A1B856A285CB}"/>
    <cellStyle name="Normal 6 9 5" xfId="51800" xr:uid="{4E78CA90-C54F-45B6-9AF3-DA5877469995}"/>
    <cellStyle name="Normal 6 9 6" xfId="52056" xr:uid="{0DCC69FF-9019-4F6F-A94F-2A7A0E48A910}"/>
    <cellStyle name="Normal 6 9 7" xfId="52309" xr:uid="{EDE4909E-338C-41B0-8027-BB95AC3D0E68}"/>
    <cellStyle name="Normal 6 9 8" xfId="52564" xr:uid="{F401657F-91D5-4943-86A1-4AF0149A3577}"/>
    <cellStyle name="Normal 6 9 9" xfId="52812" xr:uid="{5A073A5F-F82E-493E-A0EE-4C919B542D42}"/>
    <cellStyle name="Normal 6_15NS" xfId="37995" xr:uid="{D5CA482A-615A-4A95-B811-6F3BBBA2CDE3}"/>
    <cellStyle name="Normal 60" xfId="1800" xr:uid="{9C6E75F7-9F88-4FFB-9099-056E85FBBDDE}"/>
    <cellStyle name="Normal 60 10" xfId="37997" xr:uid="{18D7A344-2981-48F9-82BB-8AB16FA4AAE3}"/>
    <cellStyle name="Normal 60 11" xfId="37996" xr:uid="{A793625D-542A-452A-A3CD-1ECF3FF699E6}"/>
    <cellStyle name="Normal 60 2" xfId="37998" xr:uid="{431A99D9-1771-4DF4-AD72-15A1C512A8BD}"/>
    <cellStyle name="Normal 60 3" xfId="37999" xr:uid="{4652C87C-238C-4A51-8467-DAFA3089FA48}"/>
    <cellStyle name="Normal 60 3 2" xfId="38000" xr:uid="{8B0B8CBE-EBEA-44CC-A0C2-BC5E87020F77}"/>
    <cellStyle name="Normal 60 3 2 2" xfId="38001" xr:uid="{F55B5A1C-4AD6-40F3-A60C-9936FFEA1C26}"/>
    <cellStyle name="Normal 60 3 2 2 2" xfId="38002" xr:uid="{F149D339-4468-4D95-96F7-3ADAFF786117}"/>
    <cellStyle name="Normal 60 3 2 2 2 2" xfId="38003" xr:uid="{C7618C91-69D5-4864-BB30-FEFF049D28C8}"/>
    <cellStyle name="Normal 60 3 2 2 3" xfId="38004" xr:uid="{F04CA95A-B388-4583-AEE3-D32B4680618E}"/>
    <cellStyle name="Normal 60 3 2 3" xfId="38005" xr:uid="{7D3B491A-6CB0-40EB-92B2-058D159AD889}"/>
    <cellStyle name="Normal 60 3 2 3 2" xfId="38006" xr:uid="{1BD0E80C-8F65-405D-A276-C6C86D38D504}"/>
    <cellStyle name="Normal 60 3 2 3 2 2" xfId="38007" xr:uid="{47644E30-68E6-4FBF-86D0-927FA4E9AA11}"/>
    <cellStyle name="Normal 60 3 2 3 3" xfId="38008" xr:uid="{02BA4EAB-BDDF-44F8-9FEB-AD43480C4D75}"/>
    <cellStyle name="Normal 60 3 2 4" xfId="38009" xr:uid="{78293D4C-051F-4D7C-96E2-7E0230812FF8}"/>
    <cellStyle name="Normal 60 3 2 4 2" xfId="38010" xr:uid="{0D401B45-C8D2-4641-8EC8-C9BE101E1F53}"/>
    <cellStyle name="Normal 60 3 2 5" xfId="38011" xr:uid="{4D834877-9B8D-4051-90EE-AD9536739AF9}"/>
    <cellStyle name="Normal 60 3 3" xfId="38012" xr:uid="{6B33D307-6279-465A-85F4-50F81E50DFEA}"/>
    <cellStyle name="Normal 60 3 3 2" xfId="38013" xr:uid="{B965BEA2-3D12-47DD-A822-C1596D85E416}"/>
    <cellStyle name="Normal 60 3 3 2 2" xfId="38014" xr:uid="{F27A85AC-1AB7-401D-AC34-9ECFE7309D0E}"/>
    <cellStyle name="Normal 60 3 3 2 2 2" xfId="38015" xr:uid="{B37164A6-9E4C-426B-BB55-2B57748DB628}"/>
    <cellStyle name="Normal 60 3 3 2 3" xfId="38016" xr:uid="{D98AA1C6-CEEE-439C-A224-8F89E661F1E6}"/>
    <cellStyle name="Normal 60 3 3 3" xfId="38017" xr:uid="{8F2F567A-2B5A-459D-9C09-FC22D3EA0845}"/>
    <cellStyle name="Normal 60 3 3 3 2" xfId="38018" xr:uid="{B036551E-BE33-4CC3-B91C-E1DF99802E6F}"/>
    <cellStyle name="Normal 60 3 3 3 2 2" xfId="38019" xr:uid="{EEF2601B-1BD4-4E38-B44B-5C658D70A85A}"/>
    <cellStyle name="Normal 60 3 3 3 3" xfId="38020" xr:uid="{BE107630-02D0-4E2C-8C02-C47E4097CBC6}"/>
    <cellStyle name="Normal 60 3 3 4" xfId="38021" xr:uid="{80BAEE9D-09DA-4F93-A76A-7CB8527212EB}"/>
    <cellStyle name="Normal 60 3 3 4 2" xfId="38022" xr:uid="{700EB352-B0B4-4FED-9F99-F5FACE8F5A76}"/>
    <cellStyle name="Normal 60 3 3 5" xfId="38023" xr:uid="{F79EFD90-27BB-4EAE-B939-981D7B36E585}"/>
    <cellStyle name="Normal 60 3 4" xfId="38024" xr:uid="{4187AB97-0325-45E8-B957-537870ABFAB4}"/>
    <cellStyle name="Normal 60 3 4 2" xfId="38025" xr:uid="{4320CD5B-49B7-4DE4-8835-BFE64B210891}"/>
    <cellStyle name="Normal 60 3 4 2 2" xfId="38026" xr:uid="{F506ABC7-8515-498B-A869-FFDCC7E2EEE7}"/>
    <cellStyle name="Normal 60 3 4 2 2 2" xfId="38027" xr:uid="{D3A4B711-3242-4C8E-A4F7-E4F453F46101}"/>
    <cellStyle name="Normal 60 3 4 2 3" xfId="38028" xr:uid="{68BD8F6F-55DD-46B2-9EFA-1D675B0EB19A}"/>
    <cellStyle name="Normal 60 3 4 3" xfId="38029" xr:uid="{4963E4CE-9365-4D9C-8A1F-B7C139F6474B}"/>
    <cellStyle name="Normal 60 3 4 3 2" xfId="38030" xr:uid="{4B1A6FBB-E5C8-4996-84F5-F203C9AFEE2E}"/>
    <cellStyle name="Normal 60 3 4 3 2 2" xfId="38031" xr:uid="{5BDEF1DE-CEBD-4492-800F-18DE308AF09F}"/>
    <cellStyle name="Normal 60 3 4 3 3" xfId="38032" xr:uid="{AB4DA449-413A-41AD-8EA3-EB3874621CAE}"/>
    <cellStyle name="Normal 60 3 4 4" xfId="38033" xr:uid="{205765B8-4ABD-47DA-891A-A03FFDC501CF}"/>
    <cellStyle name="Normal 60 3 4 4 2" xfId="38034" xr:uid="{3D12EACD-23FB-4207-ACAF-7BF0C55FF83F}"/>
    <cellStyle name="Normal 60 3 4 5" xfId="38035" xr:uid="{885B2D35-5BD2-41E2-B637-951519601339}"/>
    <cellStyle name="Normal 60 3 5" xfId="38036" xr:uid="{34839A45-579B-4514-9541-53EB019927E7}"/>
    <cellStyle name="Normal 60 3 5 2" xfId="38037" xr:uid="{59F943E8-0A2F-4BB9-80B3-EEE684FEB7E6}"/>
    <cellStyle name="Normal 60 3 5 2 2" xfId="38038" xr:uid="{F42BDCE2-299E-4628-91EA-B71E43D1FC41}"/>
    <cellStyle name="Normal 60 3 5 3" xfId="38039" xr:uid="{2DBDFAB3-F902-4028-9F45-47861342BAD8}"/>
    <cellStyle name="Normal 60 3 6" xfId="38040" xr:uid="{35387070-5372-4126-A373-BB5DF63B8478}"/>
    <cellStyle name="Normal 60 3 6 2" xfId="38041" xr:uid="{E8919E79-970F-45C9-87F5-547498199D87}"/>
    <cellStyle name="Normal 60 3 6 2 2" xfId="38042" xr:uid="{B36FEF4B-8A23-4B8E-9695-A08AA37034E5}"/>
    <cellStyle name="Normal 60 3 6 3" xfId="38043" xr:uid="{F3C5B22F-9101-4C16-A298-62AAD22CD01F}"/>
    <cellStyle name="Normal 60 3 7" xfId="38044" xr:uid="{6058F497-5073-4943-B499-50EEEEE9FE8C}"/>
    <cellStyle name="Normal 60 3 7 2" xfId="38045" xr:uid="{BBEC7C70-6A47-4ACE-BACF-BA82C7E9DD46}"/>
    <cellStyle name="Normal 60 3 8" xfId="38046" xr:uid="{1ADB7193-E224-4F33-A61D-B721E569547D}"/>
    <cellStyle name="Normal 60 3_15NS" xfId="38047" xr:uid="{1938DD06-B9A6-4F3A-89EC-2146B8924DB1}"/>
    <cellStyle name="Normal 60 4" xfId="38048" xr:uid="{46AE142F-BD72-4CFF-BEF9-F0C15EB65699}"/>
    <cellStyle name="Normal 60 4 2" xfId="38049" xr:uid="{C8E7AE1F-5B52-402C-81B5-1AA6F785BEF1}"/>
    <cellStyle name="Normal 60 4 2 2" xfId="38050" xr:uid="{2C6FC25D-83B2-4FEE-BC1F-AE3765890ED6}"/>
    <cellStyle name="Normal 60 4 2 2 2" xfId="38051" xr:uid="{72D40CE6-B387-43FD-84EE-6266D02B7DE2}"/>
    <cellStyle name="Normal 60 4 2 3" xfId="38052" xr:uid="{856CB59F-2A7C-4555-A701-0E8A534F18EA}"/>
    <cellStyle name="Normal 60 4 3" xfId="38053" xr:uid="{1A3B97C1-958A-4A27-B0E5-19ACEC7CCD25}"/>
    <cellStyle name="Normal 60 4 3 2" xfId="38054" xr:uid="{3016F95F-FF51-4E16-B986-63036708804A}"/>
    <cellStyle name="Normal 60 4 3 2 2" xfId="38055" xr:uid="{9C69ED3C-CD1A-44BC-8AF0-F9BB4BC5D246}"/>
    <cellStyle name="Normal 60 4 3 3" xfId="38056" xr:uid="{6A4B0342-57C0-41A0-AA3C-C35462581C11}"/>
    <cellStyle name="Normal 60 4 4" xfId="38057" xr:uid="{4099BB1C-2940-4FC5-81F2-C8D37C39637A}"/>
    <cellStyle name="Normal 60 4 4 2" xfId="38058" xr:uid="{CF458E34-60FE-4EEC-8947-FFC4E69BA3D8}"/>
    <cellStyle name="Normal 60 4 5" xfId="38059" xr:uid="{FEDB2AA8-43DD-40EF-81E5-BDCD7067FC63}"/>
    <cellStyle name="Normal 60 5" xfId="38060" xr:uid="{311E8EDD-315B-428A-AE09-E496ACF6D251}"/>
    <cellStyle name="Normal 60 5 2" xfId="38061" xr:uid="{7C955F76-CDB1-484C-95A0-6D2F5F3E4D2C}"/>
    <cellStyle name="Normal 60 5 2 2" xfId="38062" xr:uid="{AFD9F02D-14F3-49A9-A50C-FDD233AB6F00}"/>
    <cellStyle name="Normal 60 5 2 2 2" xfId="38063" xr:uid="{D6E443A8-9DDA-4C00-A055-9F2EE3DABE99}"/>
    <cellStyle name="Normal 60 5 2 3" xfId="38064" xr:uid="{FABCA284-D297-4F3D-8BCF-E5E555079377}"/>
    <cellStyle name="Normal 60 5 3" xfId="38065" xr:uid="{6B7014D6-4DB2-44F1-8092-90F41FE4AF07}"/>
    <cellStyle name="Normal 60 5 3 2" xfId="38066" xr:uid="{452A6B14-041E-44DB-BBE5-4C29133067BC}"/>
    <cellStyle name="Normal 60 5 3 2 2" xfId="38067" xr:uid="{F29809D9-D5B9-4C3E-BF4A-B12582059ABC}"/>
    <cellStyle name="Normal 60 5 3 3" xfId="38068" xr:uid="{590423E3-90DC-4B2E-85BA-AC8EE86A3550}"/>
    <cellStyle name="Normal 60 5 4" xfId="38069" xr:uid="{2A06102A-0291-452D-8CF1-AD7DDAB6C249}"/>
    <cellStyle name="Normal 60 5 4 2" xfId="38070" xr:uid="{F163C5DB-B114-45AD-8133-D27798234B20}"/>
    <cellStyle name="Normal 60 5 5" xfId="38071" xr:uid="{F8CF3D21-3103-45DB-B8C0-242DC1FC6F7F}"/>
    <cellStyle name="Normal 60 6" xfId="38072" xr:uid="{A0B0A5C1-C87C-4804-A45E-93BECBAC3E74}"/>
    <cellStyle name="Normal 60 6 2" xfId="38073" xr:uid="{F5B43F5F-A39C-4459-9E2C-731AADD84C1F}"/>
    <cellStyle name="Normal 60 6 2 2" xfId="38074" xr:uid="{6CDE5A4D-75FF-466A-A632-298890DDFE72}"/>
    <cellStyle name="Normal 60 6 2 2 2" xfId="38075" xr:uid="{7AD2C1A2-B515-48FC-B9A8-214D8CCB6CC5}"/>
    <cellStyle name="Normal 60 6 2 3" xfId="38076" xr:uid="{3EF16101-92D1-4FB8-8AB1-3CAE1DE13118}"/>
    <cellStyle name="Normal 60 6 3" xfId="38077" xr:uid="{7CA04DC2-07D3-40E8-8178-82FCC5070B7F}"/>
    <cellStyle name="Normal 60 6 3 2" xfId="38078" xr:uid="{937D8B78-DE56-4171-B759-ADDFD6F2F66B}"/>
    <cellStyle name="Normal 60 6 3 2 2" xfId="38079" xr:uid="{F53CB497-A7DE-4AD4-97A1-5F8AD976AC52}"/>
    <cellStyle name="Normal 60 6 3 3" xfId="38080" xr:uid="{4D38B8D5-1A7A-46AC-8861-58A82C516DBE}"/>
    <cellStyle name="Normal 60 6 4" xfId="38081" xr:uid="{087D7A89-AC3D-4CB4-BA7D-138CFD7EB0B4}"/>
    <cellStyle name="Normal 60 6 4 2" xfId="38082" xr:uid="{E9F840DB-FDB9-4DEF-B631-3D87EFBCF018}"/>
    <cellStyle name="Normal 60 6 5" xfId="38083" xr:uid="{C2DB2DBE-AD51-4E34-BF34-8DD6FF78E49F}"/>
    <cellStyle name="Normal 60 7" xfId="38084" xr:uid="{7BCD5FC1-0A1A-45B1-B9BB-1AE9BFF776EC}"/>
    <cellStyle name="Normal 60 7 2" xfId="38085" xr:uid="{40F3902B-4231-45FE-8699-A8B7C4646A9A}"/>
    <cellStyle name="Normal 60 7 2 2" xfId="38086" xr:uid="{F54FB458-0912-4622-938D-36D238FFF0C2}"/>
    <cellStyle name="Normal 60 7 3" xfId="38087" xr:uid="{4390FF88-8E53-4527-96A7-F02F8EC37C56}"/>
    <cellStyle name="Normal 60 8" xfId="38088" xr:uid="{5A6080A1-51B1-463C-96BC-8634D51FF5F7}"/>
    <cellStyle name="Normal 60 8 2" xfId="38089" xr:uid="{1D7D66BB-0ACE-499E-A090-5604345461A0}"/>
    <cellStyle name="Normal 60 8 2 2" xfId="38090" xr:uid="{132CE3AF-84FE-4317-99F1-6F119C07DFE6}"/>
    <cellStyle name="Normal 60 8 3" xfId="38091" xr:uid="{801B9A9E-5818-410A-8E5E-67A451AD7D02}"/>
    <cellStyle name="Normal 60 9" xfId="38092" xr:uid="{1734902B-65C8-4FC2-AE66-A8E5A2DAE97A}"/>
    <cellStyle name="Normal 60 9 2" xfId="38093" xr:uid="{D2F3CFE7-4377-4FF6-AF1B-25BDC5CAACFA}"/>
    <cellStyle name="Normal 60_05DS" xfId="38094" xr:uid="{A9D558F8-A22C-450D-8F53-822D5AF11FB7}"/>
    <cellStyle name="Normal 61" xfId="1942" xr:uid="{9A73A372-4B0A-4D42-BC06-14A74FA518B9}"/>
    <cellStyle name="Normal 61 10" xfId="38096" xr:uid="{0FCDC95C-A203-4E1E-91B1-7A86777C668C}"/>
    <cellStyle name="Normal 61 11" xfId="38095" xr:uid="{F3B30057-A404-423C-84E7-DD27835B94D2}"/>
    <cellStyle name="Normal 61 2" xfId="38097" xr:uid="{08257FC5-EA38-4F7F-B179-9A2B87A47F82}"/>
    <cellStyle name="Normal 61 3" xfId="38098" xr:uid="{36BF856F-3647-45E5-80E4-94808F16F758}"/>
    <cellStyle name="Normal 61 3 2" xfId="38099" xr:uid="{8BA31756-DD4C-46E3-9799-07A6A4015284}"/>
    <cellStyle name="Normal 61 3 2 2" xfId="38100" xr:uid="{4A80C6E3-4ED9-4632-BFA0-AA75DCB46BAF}"/>
    <cellStyle name="Normal 61 3 2 2 2" xfId="38101" xr:uid="{26A9AEF3-4AE3-4B66-A7AE-5AF9ADB1F5FD}"/>
    <cellStyle name="Normal 61 3 2 2 2 2" xfId="38102" xr:uid="{4095AA4A-83AE-418D-BEEF-57D6370C3DA6}"/>
    <cellStyle name="Normal 61 3 2 2 3" xfId="38103" xr:uid="{BBCCBB74-534C-421D-AF7E-3BA37E2A589C}"/>
    <cellStyle name="Normal 61 3 2 3" xfId="38104" xr:uid="{431AE68E-CDF4-42D9-B9AE-67711505AB67}"/>
    <cellStyle name="Normal 61 3 2 3 2" xfId="38105" xr:uid="{2BA945EE-FD16-42A3-8C3D-8B87CB66450C}"/>
    <cellStyle name="Normal 61 3 2 3 2 2" xfId="38106" xr:uid="{A5D99A66-6CF3-4E40-BD7A-1E25DA0B47CE}"/>
    <cellStyle name="Normal 61 3 2 3 3" xfId="38107" xr:uid="{D074A8A8-F04E-41D4-B757-68F01402390B}"/>
    <cellStyle name="Normal 61 3 2 4" xfId="38108" xr:uid="{E2DF672D-0BF2-4E27-804B-4F616C400687}"/>
    <cellStyle name="Normal 61 3 2 4 2" xfId="38109" xr:uid="{A84D7A37-2035-4D2E-BECD-7B9A8389A6F9}"/>
    <cellStyle name="Normal 61 3 2 5" xfId="38110" xr:uid="{EF1F2DC5-9995-4156-9D53-5E6545476130}"/>
    <cellStyle name="Normal 61 3 3" xfId="38111" xr:uid="{56E4BB6F-B640-40E0-A2F7-171AC0064512}"/>
    <cellStyle name="Normal 61 3 3 2" xfId="38112" xr:uid="{22AFB8FC-FD6A-4ED3-A774-4CBEB9B4DFC9}"/>
    <cellStyle name="Normal 61 3 3 2 2" xfId="38113" xr:uid="{AD5BD0B1-625B-4466-B428-F7F461E67920}"/>
    <cellStyle name="Normal 61 3 3 2 2 2" xfId="38114" xr:uid="{AE881EF9-D497-473F-B856-48FCB7906ABF}"/>
    <cellStyle name="Normal 61 3 3 2 3" xfId="38115" xr:uid="{519EC613-94EC-4CBC-AE09-2755B084551B}"/>
    <cellStyle name="Normal 61 3 3 3" xfId="38116" xr:uid="{C2DEBF5B-0BC9-459E-B507-F92F5828CF80}"/>
    <cellStyle name="Normal 61 3 3 3 2" xfId="38117" xr:uid="{C9292FE8-9880-476A-A6F9-F2430FA9F1A6}"/>
    <cellStyle name="Normal 61 3 3 3 2 2" xfId="38118" xr:uid="{744A77F5-6F84-4861-8253-3B6DA644EBBE}"/>
    <cellStyle name="Normal 61 3 3 3 3" xfId="38119" xr:uid="{D9779389-69F2-4A77-B9E5-E97EB0CF9EE6}"/>
    <cellStyle name="Normal 61 3 3 4" xfId="38120" xr:uid="{285E1391-6CE4-4352-AB7B-B8649A71E001}"/>
    <cellStyle name="Normal 61 3 3 4 2" xfId="38121" xr:uid="{69941077-00D6-4C81-B3DA-7056FD9700B4}"/>
    <cellStyle name="Normal 61 3 3 5" xfId="38122" xr:uid="{2ABD5908-9C32-45FB-92A3-53E51522B881}"/>
    <cellStyle name="Normal 61 3 4" xfId="38123" xr:uid="{45E6881D-6B74-4C86-B864-62845E55E790}"/>
    <cellStyle name="Normal 61 3 4 2" xfId="38124" xr:uid="{0B4FCC45-73AB-4701-AB6B-C5A710D5D7E5}"/>
    <cellStyle name="Normal 61 3 4 2 2" xfId="38125" xr:uid="{DE1A6058-613A-4E9D-BBF6-A6C6DF2ACDF9}"/>
    <cellStyle name="Normal 61 3 4 2 2 2" xfId="38126" xr:uid="{63F19819-DF1E-414D-8CEB-1D9BD8B462F7}"/>
    <cellStyle name="Normal 61 3 4 2 3" xfId="38127" xr:uid="{CD8D9CD9-CEA5-4258-B973-782158F39A99}"/>
    <cellStyle name="Normal 61 3 4 3" xfId="38128" xr:uid="{D0553B78-5479-4EA8-801A-658A5C94362F}"/>
    <cellStyle name="Normal 61 3 4 3 2" xfId="38129" xr:uid="{9082DD5D-C709-48FA-B59C-C7E757ADD462}"/>
    <cellStyle name="Normal 61 3 4 3 2 2" xfId="38130" xr:uid="{D54869AE-E91B-4D72-BB8A-06461622693E}"/>
    <cellStyle name="Normal 61 3 4 3 3" xfId="38131" xr:uid="{860EBB14-11AE-4662-BC96-AF2843CF3EA6}"/>
    <cellStyle name="Normal 61 3 4 4" xfId="38132" xr:uid="{1C5D901D-7C27-4854-905B-195E76D3E447}"/>
    <cellStyle name="Normal 61 3 4 4 2" xfId="38133" xr:uid="{3FBE48E7-7A08-4A5B-AE9E-5C41250C590D}"/>
    <cellStyle name="Normal 61 3 4 5" xfId="38134" xr:uid="{2DECE134-CAFA-43EF-9913-F4C45C09DA39}"/>
    <cellStyle name="Normal 61 3 5" xfId="38135" xr:uid="{D99FFD7F-274B-474A-B5AA-C9450C71568B}"/>
    <cellStyle name="Normal 61 3 5 2" xfId="38136" xr:uid="{F831A6AF-AFFA-47FF-B139-372BD7FFE2AC}"/>
    <cellStyle name="Normal 61 3 5 2 2" xfId="38137" xr:uid="{463019F5-6437-47B0-8B22-C32B7864AAC1}"/>
    <cellStyle name="Normal 61 3 5 3" xfId="38138" xr:uid="{F48E7F66-85CF-4F2A-B312-3CCED057FF37}"/>
    <cellStyle name="Normal 61 3 6" xfId="38139" xr:uid="{55129769-D5C8-4715-8D28-018747F2F433}"/>
    <cellStyle name="Normal 61 3 6 2" xfId="38140" xr:uid="{84EB5717-77AE-48F7-B3D5-56D325E19780}"/>
    <cellStyle name="Normal 61 3 6 2 2" xfId="38141" xr:uid="{7FA774CF-4FA8-43E7-9D8D-D83DCF196324}"/>
    <cellStyle name="Normal 61 3 6 3" xfId="38142" xr:uid="{649F79E2-E49E-4EDF-B772-3354995F1070}"/>
    <cellStyle name="Normal 61 3 7" xfId="38143" xr:uid="{8E47E5B8-F0FE-44A0-AC4E-6ED9E869A666}"/>
    <cellStyle name="Normal 61 3 7 2" xfId="38144" xr:uid="{54772BAC-F07E-4954-879A-7FCD4E865F7A}"/>
    <cellStyle name="Normal 61 3 8" xfId="38145" xr:uid="{85D53DAA-7EF9-41C5-B03D-0827EBB164F3}"/>
    <cellStyle name="Normal 61 3_15NS" xfId="38146" xr:uid="{394B9E68-9551-4432-88A1-95041CA50F2C}"/>
    <cellStyle name="Normal 61 4" xfId="38147" xr:uid="{50307D99-623E-4F91-928D-5EE3A6A54FA5}"/>
    <cellStyle name="Normal 61 4 2" xfId="38148" xr:uid="{B43A4BCF-EA3D-42AC-8C61-112B9558EE6A}"/>
    <cellStyle name="Normal 61 4 2 2" xfId="38149" xr:uid="{FA174336-7B14-4EB1-8DB4-FAF858388940}"/>
    <cellStyle name="Normal 61 4 2 2 2" xfId="38150" xr:uid="{CC0B4F3E-8F48-42AA-8561-5DEDBC76038A}"/>
    <cellStyle name="Normal 61 4 2 3" xfId="38151" xr:uid="{6FA98A13-30F0-4FA0-9E2C-DD8FBC792B8F}"/>
    <cellStyle name="Normal 61 4 3" xfId="38152" xr:uid="{2AA3CE55-E83B-464B-81B4-1176D19950A2}"/>
    <cellStyle name="Normal 61 4 3 2" xfId="38153" xr:uid="{CE9A603F-B5BA-4C16-A16A-B749A6EFCA33}"/>
    <cellStyle name="Normal 61 4 3 2 2" xfId="38154" xr:uid="{2D03C5F7-50D8-488D-97C0-D16892D30837}"/>
    <cellStyle name="Normal 61 4 3 3" xfId="38155" xr:uid="{133A02D2-A7A4-4E30-AD3C-2C2EDF2343EA}"/>
    <cellStyle name="Normal 61 4 4" xfId="38156" xr:uid="{3329A307-6337-489A-A35B-60333CEB024C}"/>
    <cellStyle name="Normal 61 4 4 2" xfId="38157" xr:uid="{1DF31AD4-3747-4D89-AFC7-F59CD72AA254}"/>
    <cellStyle name="Normal 61 4 5" xfId="38158" xr:uid="{BCAF9E4F-0AD5-4169-9ECF-2AD333D7EF40}"/>
    <cellStyle name="Normal 61 5" xfId="38159" xr:uid="{AEB0E0A3-A871-40C6-90B6-5AD5BEC8BFA3}"/>
    <cellStyle name="Normal 61 5 2" xfId="38160" xr:uid="{9A9E5DB4-EF5F-4B02-9AAC-62BE3959FF24}"/>
    <cellStyle name="Normal 61 5 2 2" xfId="38161" xr:uid="{7D73E6E2-B425-41C5-8332-B3181F0827D6}"/>
    <cellStyle name="Normal 61 5 2 2 2" xfId="38162" xr:uid="{AE2FC757-CCF6-40F4-B74D-C279C054CC40}"/>
    <cellStyle name="Normal 61 5 2 3" xfId="38163" xr:uid="{58CE4700-8D1F-4DF9-BDCF-E658CA5E4C9E}"/>
    <cellStyle name="Normal 61 5 3" xfId="38164" xr:uid="{C0D4A21E-585F-494F-A546-EEE65AE94E78}"/>
    <cellStyle name="Normal 61 5 3 2" xfId="38165" xr:uid="{C26D14CA-FF6F-4D66-911E-E2CB5A19B5A4}"/>
    <cellStyle name="Normal 61 5 3 2 2" xfId="38166" xr:uid="{02544CA6-0A69-4E59-A819-BD103E80D518}"/>
    <cellStyle name="Normal 61 5 3 3" xfId="38167" xr:uid="{3D1768A0-FF79-4FAF-BD56-D63529F164AB}"/>
    <cellStyle name="Normal 61 5 4" xfId="38168" xr:uid="{3C180C98-D843-43A7-B409-6CD9A474B4AD}"/>
    <cellStyle name="Normal 61 5 4 2" xfId="38169" xr:uid="{CC6BE2DB-7095-43D2-A04A-8737A4FB60AC}"/>
    <cellStyle name="Normal 61 5 5" xfId="38170" xr:uid="{B839EBB8-3160-4C23-B2A0-A89278106164}"/>
    <cellStyle name="Normal 61 6" xfId="38171" xr:uid="{3A432C4F-2656-4999-A93C-E7346A91EB86}"/>
    <cellStyle name="Normal 61 6 2" xfId="38172" xr:uid="{5CBDC2BF-B2F8-49AD-8F3C-B9DD762B0C64}"/>
    <cellStyle name="Normal 61 6 2 2" xfId="38173" xr:uid="{535155F6-78C0-4048-9F25-24737557A185}"/>
    <cellStyle name="Normal 61 6 2 2 2" xfId="38174" xr:uid="{14F3D68D-B110-439E-A36F-1618D13D347B}"/>
    <cellStyle name="Normal 61 6 2 3" xfId="38175" xr:uid="{9F5D88DC-ED69-426D-A9B9-BDEB29A6E743}"/>
    <cellStyle name="Normal 61 6 3" xfId="38176" xr:uid="{1A733988-3449-47CF-9518-0749EFE3E9EF}"/>
    <cellStyle name="Normal 61 6 3 2" xfId="38177" xr:uid="{6F3C265C-0398-498B-A2EB-86A17C1F4D63}"/>
    <cellStyle name="Normal 61 6 3 2 2" xfId="38178" xr:uid="{07119CCC-7143-438D-87DC-9CD626D21D66}"/>
    <cellStyle name="Normal 61 6 3 3" xfId="38179" xr:uid="{4C39D777-CF27-46C2-8A57-6848FEF29529}"/>
    <cellStyle name="Normal 61 6 4" xfId="38180" xr:uid="{FB6FB945-B1FD-408A-A3F3-5CDBF90FCC0E}"/>
    <cellStyle name="Normal 61 6 4 2" xfId="38181" xr:uid="{0AF0AFBC-4BDE-4DD7-9C0E-81482AD86C30}"/>
    <cellStyle name="Normal 61 6 5" xfId="38182" xr:uid="{D49C9233-D75E-4C0A-8324-A3644BAA0C24}"/>
    <cellStyle name="Normal 61 7" xfId="38183" xr:uid="{25A86866-EB70-481F-8CB6-C37379F177E4}"/>
    <cellStyle name="Normal 61 7 2" xfId="38184" xr:uid="{75DF4D67-26AE-4E12-AA16-1EBC78EEDD03}"/>
    <cellStyle name="Normal 61 7 2 2" xfId="38185" xr:uid="{97A1F54D-843D-4B39-9110-4CF2A142B68A}"/>
    <cellStyle name="Normal 61 7 3" xfId="38186" xr:uid="{64893098-327D-40B3-B12E-EE7C8E9184CF}"/>
    <cellStyle name="Normal 61 8" xfId="38187" xr:uid="{5AF2D26B-3817-4CD7-8B08-068E4E7FD686}"/>
    <cellStyle name="Normal 61 8 2" xfId="38188" xr:uid="{06324B9D-3FEB-40A3-A99A-6E3F88FD4C85}"/>
    <cellStyle name="Normal 61 8 2 2" xfId="38189" xr:uid="{134AAD2A-167D-489E-94B5-5DDEC6C96858}"/>
    <cellStyle name="Normal 61 8 3" xfId="38190" xr:uid="{A3898B1B-CDFD-4D03-B6D7-E1E4A685D91C}"/>
    <cellStyle name="Normal 61 9" xfId="38191" xr:uid="{4D7B4CBD-532D-4035-A677-084A3E66F20E}"/>
    <cellStyle name="Normal 61 9 2" xfId="38192" xr:uid="{9D6AF913-C6C0-417E-8C0C-BEF1CDD57184}"/>
    <cellStyle name="Normal 61_05DS" xfId="38193" xr:uid="{DE9B6612-5AF6-48F7-ABD7-D98D14078ACB}"/>
    <cellStyle name="Normal 62" xfId="38194" xr:uid="{81F065F8-751A-42A7-A626-659DB203AA25}"/>
    <cellStyle name="Normal 62 10" xfId="38195" xr:uid="{9451D5EF-AF00-4E04-A781-D0274CF7A607}"/>
    <cellStyle name="Normal 62 2" xfId="38196" xr:uid="{E69A7C83-E5AC-4644-8BB8-692573E9A4A0}"/>
    <cellStyle name="Normal 62 3" xfId="38197" xr:uid="{C383C1F8-4EB0-498C-B6C1-68A1594F45EE}"/>
    <cellStyle name="Normal 62 3 2" xfId="38198" xr:uid="{56CB1042-183E-49B1-9E96-C89B2AEC1FAB}"/>
    <cellStyle name="Normal 62 3 2 2" xfId="38199" xr:uid="{35D032FC-F73A-4DF4-8DF9-F6761B0F2E72}"/>
    <cellStyle name="Normal 62 3 2 2 2" xfId="38200" xr:uid="{3633891B-E249-4522-870D-157938460888}"/>
    <cellStyle name="Normal 62 3 2 2 2 2" xfId="38201" xr:uid="{40C9E925-14D5-4EAF-A88C-8AA0F5441363}"/>
    <cellStyle name="Normal 62 3 2 2 3" xfId="38202" xr:uid="{589C7966-E137-4312-B55C-67F2BF525BFB}"/>
    <cellStyle name="Normal 62 3 2 3" xfId="38203" xr:uid="{AD0F93F3-990E-4DF9-A96A-F1058F769D58}"/>
    <cellStyle name="Normal 62 3 2 3 2" xfId="38204" xr:uid="{98BADBB7-3BCA-40BF-B638-CDD17BE53700}"/>
    <cellStyle name="Normal 62 3 2 3 2 2" xfId="38205" xr:uid="{7112B607-6550-4D59-BFBE-175903BB2392}"/>
    <cellStyle name="Normal 62 3 2 3 3" xfId="38206" xr:uid="{D34E534E-E685-45BD-A9B9-817F76366CC4}"/>
    <cellStyle name="Normal 62 3 2 4" xfId="38207" xr:uid="{78DFE5C7-B0A5-4EFB-823F-FE5237D95F1E}"/>
    <cellStyle name="Normal 62 3 2 4 2" xfId="38208" xr:uid="{65FF3D6E-E9A2-4A97-A730-897D2276880D}"/>
    <cellStyle name="Normal 62 3 2 5" xfId="38209" xr:uid="{CEA7348B-A7CC-446D-A419-EC21653569C5}"/>
    <cellStyle name="Normal 62 3 3" xfId="38210" xr:uid="{A4E42452-D6F9-4807-BF8E-BD55E488BACD}"/>
    <cellStyle name="Normal 62 3 3 2" xfId="38211" xr:uid="{5BC070DC-BA89-4D64-A458-848199BBC421}"/>
    <cellStyle name="Normal 62 3 3 2 2" xfId="38212" xr:uid="{D524E100-6E9F-4EA7-AA9D-E84224C889CF}"/>
    <cellStyle name="Normal 62 3 3 2 2 2" xfId="38213" xr:uid="{69FDC183-806C-4FB0-AAB3-1A1BF5D75F2E}"/>
    <cellStyle name="Normal 62 3 3 2 3" xfId="38214" xr:uid="{7BAEDECA-6746-4BBC-8867-9D832F5A3384}"/>
    <cellStyle name="Normal 62 3 3 3" xfId="38215" xr:uid="{26C98B74-C16D-4F9E-A37C-A09F97A26663}"/>
    <cellStyle name="Normal 62 3 3 3 2" xfId="38216" xr:uid="{B84FBD6C-7E2B-4DA3-9A72-D720147ED6AB}"/>
    <cellStyle name="Normal 62 3 3 3 2 2" xfId="38217" xr:uid="{70A4F559-15E0-4618-9003-035B098FB9BB}"/>
    <cellStyle name="Normal 62 3 3 3 3" xfId="38218" xr:uid="{31E9BF42-5FBD-4C4B-9B96-47F9FE46B902}"/>
    <cellStyle name="Normal 62 3 3 4" xfId="38219" xr:uid="{8E17A253-EC13-4968-81AC-EA7B46AF8151}"/>
    <cellStyle name="Normal 62 3 3 4 2" xfId="38220" xr:uid="{2162A5F6-E9AC-4342-86B7-373713749402}"/>
    <cellStyle name="Normal 62 3 3 5" xfId="38221" xr:uid="{F21A17E8-D35A-4F70-9B9F-B313590A05D8}"/>
    <cellStyle name="Normal 62 3 4" xfId="38222" xr:uid="{D953E59E-B391-4B84-9764-DCBDB5568E29}"/>
    <cellStyle name="Normal 62 3 4 2" xfId="38223" xr:uid="{3290D3BF-053B-4D3E-889A-98F72B32EFF0}"/>
    <cellStyle name="Normal 62 3 4 2 2" xfId="38224" xr:uid="{BBB51D89-C51A-406A-9B71-2858EF723F6C}"/>
    <cellStyle name="Normal 62 3 4 2 2 2" xfId="38225" xr:uid="{9B27F72F-ECFC-471C-9C37-AA78CB2F7648}"/>
    <cellStyle name="Normal 62 3 4 2 3" xfId="38226" xr:uid="{85F7CF09-0534-4EA9-955F-57B6E53B562A}"/>
    <cellStyle name="Normal 62 3 4 3" xfId="38227" xr:uid="{B9E43CD1-FC0A-4F72-A370-DA3416B9203C}"/>
    <cellStyle name="Normal 62 3 4 3 2" xfId="38228" xr:uid="{D970AAEF-F1FD-4F39-B541-481A57B282F3}"/>
    <cellStyle name="Normal 62 3 4 3 2 2" xfId="38229" xr:uid="{379E822D-DEB0-4809-9A61-327D5FC8F587}"/>
    <cellStyle name="Normal 62 3 4 3 3" xfId="38230" xr:uid="{40C1B942-F70D-4C11-A4C7-57EA1A3C4721}"/>
    <cellStyle name="Normal 62 3 4 4" xfId="38231" xr:uid="{938ACDCB-E71B-488A-A13F-FBBF2F0D470F}"/>
    <cellStyle name="Normal 62 3 4 4 2" xfId="38232" xr:uid="{6174DA02-4831-495A-AC3E-2B286F09DA81}"/>
    <cellStyle name="Normal 62 3 4 5" xfId="38233" xr:uid="{9A3E3A79-4DCC-4E42-B12E-003511388A53}"/>
    <cellStyle name="Normal 62 3 5" xfId="38234" xr:uid="{28154979-7333-4D40-8ABF-933EA455D248}"/>
    <cellStyle name="Normal 62 3 5 2" xfId="38235" xr:uid="{5A68DB68-92FC-4999-B6AF-AE2ECBD9AC2B}"/>
    <cellStyle name="Normal 62 3 5 2 2" xfId="38236" xr:uid="{A928E3C9-71DC-41FF-BB14-32F80A3F690A}"/>
    <cellStyle name="Normal 62 3 5 3" xfId="38237" xr:uid="{DFD9C42A-6A31-4E16-B959-E60E7A6F5B92}"/>
    <cellStyle name="Normal 62 3 6" xfId="38238" xr:uid="{B3C07596-ED8C-4B5F-A028-0BF6B19B96DC}"/>
    <cellStyle name="Normal 62 3 6 2" xfId="38239" xr:uid="{8D6D7988-FA3C-4264-B049-70FA6BC0570B}"/>
    <cellStyle name="Normal 62 3 6 2 2" xfId="38240" xr:uid="{1A838349-0FED-4ECE-A2FE-86F1E5BF7496}"/>
    <cellStyle name="Normal 62 3 6 3" xfId="38241" xr:uid="{B56E5323-A4DB-40E6-911B-F6C4FB63C153}"/>
    <cellStyle name="Normal 62 3 7" xfId="38242" xr:uid="{36875800-8F10-4E5D-A6CF-0629E191DAE2}"/>
    <cellStyle name="Normal 62 3 7 2" xfId="38243" xr:uid="{B52ABED4-C689-465B-8560-A8A48559F232}"/>
    <cellStyle name="Normal 62 3 8" xfId="38244" xr:uid="{DB88FC0B-99C1-4B89-8580-1644AD288E95}"/>
    <cellStyle name="Normal 62 3_15NS" xfId="38245" xr:uid="{C75F4676-EA6C-4D63-AE2D-D372B04B02E4}"/>
    <cellStyle name="Normal 62 4" xfId="38246" xr:uid="{108193DA-A9AD-4C97-A950-D47BCF63CC35}"/>
    <cellStyle name="Normal 62 4 2" xfId="38247" xr:uid="{A895688B-0CAB-455E-B97A-2C8260BA7F0D}"/>
    <cellStyle name="Normal 62 4 2 2" xfId="38248" xr:uid="{2C52F9C4-7218-44C2-A151-9C343F1A9C3B}"/>
    <cellStyle name="Normal 62 4 2 2 2" xfId="38249" xr:uid="{A5E9BDE4-B5D8-49BE-A492-694408B78325}"/>
    <cellStyle name="Normal 62 4 2 3" xfId="38250" xr:uid="{4763DD14-2640-45FA-BBB5-CD40E2EDF338}"/>
    <cellStyle name="Normal 62 4 3" xfId="38251" xr:uid="{E65D1D5A-9280-4E1C-852A-81AA7C242B11}"/>
    <cellStyle name="Normal 62 4 3 2" xfId="38252" xr:uid="{53B26C0A-D93F-43A5-87EE-8158476A9FF6}"/>
    <cellStyle name="Normal 62 4 3 2 2" xfId="38253" xr:uid="{BDF99B1B-4035-4412-8588-5BAAB6EDA408}"/>
    <cellStyle name="Normal 62 4 3 3" xfId="38254" xr:uid="{C8871BA4-96F5-4DB1-9B88-C22AA192B6B9}"/>
    <cellStyle name="Normal 62 4 4" xfId="38255" xr:uid="{00F28621-AD7F-4FFE-9CFC-2F6684A79CDD}"/>
    <cellStyle name="Normal 62 4 4 2" xfId="38256" xr:uid="{B37E9A7A-6614-4546-B02A-7AB34A44B5EB}"/>
    <cellStyle name="Normal 62 4 5" xfId="38257" xr:uid="{996B372F-5157-42BF-B378-4F02ECF16AE3}"/>
    <cellStyle name="Normal 62 5" xfId="38258" xr:uid="{C756DF70-2E48-4617-B8A9-CE163ED0B112}"/>
    <cellStyle name="Normal 62 5 2" xfId="38259" xr:uid="{2822CBEC-CC75-4F5C-8CBD-C676A3271383}"/>
    <cellStyle name="Normal 62 5 2 2" xfId="38260" xr:uid="{5D15FE3E-8175-4141-B01A-34C8B6FDA931}"/>
    <cellStyle name="Normal 62 5 2 2 2" xfId="38261" xr:uid="{52BF7AF2-EF76-4C39-B2DB-0505BC787EF9}"/>
    <cellStyle name="Normal 62 5 2 3" xfId="38262" xr:uid="{7B091420-5482-428E-BC6C-8B0F0668A244}"/>
    <cellStyle name="Normal 62 5 3" xfId="38263" xr:uid="{D965ED04-A8F0-4D3E-9B0F-B1F33C2538D3}"/>
    <cellStyle name="Normal 62 5 3 2" xfId="38264" xr:uid="{82B117FF-E644-4936-8367-FFC600189CC8}"/>
    <cellStyle name="Normal 62 5 3 2 2" xfId="38265" xr:uid="{41E70F8D-0D81-40F6-AC09-F044E82A0979}"/>
    <cellStyle name="Normal 62 5 3 3" xfId="38266" xr:uid="{F29E4855-2E3F-44AC-B422-E61C4E8E927F}"/>
    <cellStyle name="Normal 62 5 4" xfId="38267" xr:uid="{16FB5E81-8649-42F8-85FE-F0A304D751C0}"/>
    <cellStyle name="Normal 62 5 4 2" xfId="38268" xr:uid="{19AD2897-B65D-4F55-9D2A-1D4325B24577}"/>
    <cellStyle name="Normal 62 5 5" xfId="38269" xr:uid="{CD676D2C-F06A-40A1-891A-1A8A699F1206}"/>
    <cellStyle name="Normal 62 6" xfId="38270" xr:uid="{8B03DED1-FF85-4CBA-BB83-B8383376C15A}"/>
    <cellStyle name="Normal 62 6 2" xfId="38271" xr:uid="{599C477E-D3E9-4238-91A6-94B734BE2C5A}"/>
    <cellStyle name="Normal 62 6 2 2" xfId="38272" xr:uid="{AA015B83-56F0-4AC9-95D3-53EA0D81928E}"/>
    <cellStyle name="Normal 62 6 2 2 2" xfId="38273" xr:uid="{37C357A1-F2BA-47BA-8441-C2D8EF674827}"/>
    <cellStyle name="Normal 62 6 2 3" xfId="38274" xr:uid="{E382EB7B-60D2-41DB-8CC5-BA72675074C1}"/>
    <cellStyle name="Normal 62 6 3" xfId="38275" xr:uid="{B984F8DF-17D8-48D4-B0B1-928B3E2A4FF2}"/>
    <cellStyle name="Normal 62 6 3 2" xfId="38276" xr:uid="{941D9006-345C-4CBE-BF0D-2997534870D8}"/>
    <cellStyle name="Normal 62 6 3 2 2" xfId="38277" xr:uid="{96F0F370-C7C0-4944-934A-41FA162C404C}"/>
    <cellStyle name="Normal 62 6 3 3" xfId="38278" xr:uid="{57073336-FDE5-4702-8DE1-C8B45CC5168C}"/>
    <cellStyle name="Normal 62 6 4" xfId="38279" xr:uid="{F9002A2E-B99A-4AF1-8C45-7F61503F1F9E}"/>
    <cellStyle name="Normal 62 6 4 2" xfId="38280" xr:uid="{8902DC5D-9722-42B3-8A0F-BE0FEF65D4BA}"/>
    <cellStyle name="Normal 62 6 5" xfId="38281" xr:uid="{1189E494-7000-44D1-9DF1-F34B8143B19C}"/>
    <cellStyle name="Normal 62 7" xfId="38282" xr:uid="{47BE2C32-4286-45AA-B316-D2B3036C0012}"/>
    <cellStyle name="Normal 62 7 2" xfId="38283" xr:uid="{6885B2ED-3E1D-4DE9-953C-7F769566F1D0}"/>
    <cellStyle name="Normal 62 7 2 2" xfId="38284" xr:uid="{1F6CACB0-291D-44BA-BACC-FD3EC1E9613D}"/>
    <cellStyle name="Normal 62 7 3" xfId="38285" xr:uid="{58CF2916-E789-4206-AB34-5C0FEFC68BE7}"/>
    <cellStyle name="Normal 62 8" xfId="38286" xr:uid="{F7CEC61D-5E93-4AD5-8FE4-13B7E1813654}"/>
    <cellStyle name="Normal 62 8 2" xfId="38287" xr:uid="{7179D7B7-1E97-4561-81B3-EADB701BCCF6}"/>
    <cellStyle name="Normal 62 8 2 2" xfId="38288" xr:uid="{F9577F59-41CF-4762-910D-3889EA830B01}"/>
    <cellStyle name="Normal 62 8 3" xfId="38289" xr:uid="{8E9BBF73-00A1-4DBE-B0BA-A57EFFC4FC11}"/>
    <cellStyle name="Normal 62 9" xfId="38290" xr:uid="{A9EFF961-84A8-4503-8234-E94E6B8C1986}"/>
    <cellStyle name="Normal 62 9 2" xfId="38291" xr:uid="{ED11A0F6-1F84-4372-A69E-5E487BE67644}"/>
    <cellStyle name="Normal 62_05DS" xfId="38292" xr:uid="{6F05D31F-60AD-47B8-B430-00F34D21050D}"/>
    <cellStyle name="Normal 63" xfId="38293" xr:uid="{DD2E7088-4636-4BFC-8883-AC4BC427475C}"/>
    <cellStyle name="Normal 63 10" xfId="38294" xr:uid="{1FF096B1-F06E-4B70-9E20-01513512646E}"/>
    <cellStyle name="Normal 63 2" xfId="38295" xr:uid="{A86EEC42-4758-41D7-966A-BBB43C66CAA4}"/>
    <cellStyle name="Normal 63 3" xfId="38296" xr:uid="{CF6ABFB3-3A6C-42B7-ACF4-D32BA314E766}"/>
    <cellStyle name="Normal 63 3 2" xfId="38297" xr:uid="{453AAC4B-B384-4CD3-A17D-B1A30D3999A7}"/>
    <cellStyle name="Normal 63 3 2 2" xfId="38298" xr:uid="{C4F38D27-7E3B-4F69-9FDB-1D9440BEECD2}"/>
    <cellStyle name="Normal 63 3 2 2 2" xfId="38299" xr:uid="{7853EA63-DC5F-4ED4-8FF1-0DE8D912B97F}"/>
    <cellStyle name="Normal 63 3 2 2 2 2" xfId="38300" xr:uid="{F0DF63F0-6D36-4A5B-A6C2-78612C943224}"/>
    <cellStyle name="Normal 63 3 2 2 3" xfId="38301" xr:uid="{75D5814E-DA69-4813-9C10-F1BB289A4186}"/>
    <cellStyle name="Normal 63 3 2 3" xfId="38302" xr:uid="{30726705-E633-405D-9B15-6E4E9B5F87B4}"/>
    <cellStyle name="Normal 63 3 2 3 2" xfId="38303" xr:uid="{A5684DA9-89E7-4ACC-9A22-D07772925EEF}"/>
    <cellStyle name="Normal 63 3 2 3 2 2" xfId="38304" xr:uid="{A601E2F9-8F2A-42E5-A9FC-6A897F643264}"/>
    <cellStyle name="Normal 63 3 2 3 3" xfId="38305" xr:uid="{8D74651D-62FD-40F6-B4FD-AD1357AB95A4}"/>
    <cellStyle name="Normal 63 3 2 4" xfId="38306" xr:uid="{221F109A-8D17-4F36-AA42-57635129959E}"/>
    <cellStyle name="Normal 63 3 2 4 2" xfId="38307" xr:uid="{1F3B15D9-2C41-459B-9AC1-66F5BEC08439}"/>
    <cellStyle name="Normal 63 3 2 5" xfId="38308" xr:uid="{9CFBE64F-92FE-4681-863B-517B04B3065E}"/>
    <cellStyle name="Normal 63 3 3" xfId="38309" xr:uid="{905CE6CD-91FD-4DC7-A059-EA96AFFAA2C3}"/>
    <cellStyle name="Normal 63 3 3 2" xfId="38310" xr:uid="{A570BC41-2CDE-48D0-B9EB-1DC94477AA72}"/>
    <cellStyle name="Normal 63 3 3 2 2" xfId="38311" xr:uid="{3D1CAAD7-6DE0-482F-8CED-75729A6333FB}"/>
    <cellStyle name="Normal 63 3 3 2 2 2" xfId="38312" xr:uid="{F5FC0215-6905-483A-9820-419E07488ADD}"/>
    <cellStyle name="Normal 63 3 3 2 3" xfId="38313" xr:uid="{BEB7E6D5-171C-4496-967C-B7316CC9AE95}"/>
    <cellStyle name="Normal 63 3 3 3" xfId="38314" xr:uid="{02BF5480-3AAC-4968-A236-779AD93BE758}"/>
    <cellStyle name="Normal 63 3 3 3 2" xfId="38315" xr:uid="{A24BB670-169F-498C-8CD5-8022241C526F}"/>
    <cellStyle name="Normal 63 3 3 3 2 2" xfId="38316" xr:uid="{E0EB6A4C-2D09-4116-88A2-07F4995EF4A5}"/>
    <cellStyle name="Normal 63 3 3 3 3" xfId="38317" xr:uid="{6079A5CB-965A-439C-A3D0-D0D65CBC173D}"/>
    <cellStyle name="Normal 63 3 3 4" xfId="38318" xr:uid="{EF269727-BE5B-4849-87EB-0B307CA96EFC}"/>
    <cellStyle name="Normal 63 3 3 4 2" xfId="38319" xr:uid="{DD8E25D0-6272-4EB2-9A94-04AE1C2B9405}"/>
    <cellStyle name="Normal 63 3 3 5" xfId="38320" xr:uid="{D5A9F02F-8C57-4D13-A398-C48EB39E419C}"/>
    <cellStyle name="Normal 63 3 4" xfId="38321" xr:uid="{8CF40369-27C8-4411-A57F-E5A0DAE1345B}"/>
    <cellStyle name="Normal 63 3 4 2" xfId="38322" xr:uid="{A6AF37B3-7275-4895-9779-3C93C3523600}"/>
    <cellStyle name="Normal 63 3 4 2 2" xfId="38323" xr:uid="{FD1CC6ED-9EFB-4C16-99A0-2D1F430BCA2C}"/>
    <cellStyle name="Normal 63 3 4 2 2 2" xfId="38324" xr:uid="{3119B140-0A26-40AB-9299-932055F39F95}"/>
    <cellStyle name="Normal 63 3 4 2 3" xfId="38325" xr:uid="{FCE36852-81FF-4F40-96E5-80CA1285FBD6}"/>
    <cellStyle name="Normal 63 3 4 3" xfId="38326" xr:uid="{3BB25AAA-DF92-4DBD-8F08-8C98F870B807}"/>
    <cellStyle name="Normal 63 3 4 3 2" xfId="38327" xr:uid="{5309F5D3-A23C-4134-B356-EBD44C29B077}"/>
    <cellStyle name="Normal 63 3 4 3 2 2" xfId="38328" xr:uid="{3A981424-6D75-4E5B-AD49-AF542EC99CC4}"/>
    <cellStyle name="Normal 63 3 4 3 3" xfId="38329" xr:uid="{A4E944AD-8D03-401E-BEFF-92D445896BD9}"/>
    <cellStyle name="Normal 63 3 4 4" xfId="38330" xr:uid="{258BCA9B-A462-4D26-BEE0-A6B070990027}"/>
    <cellStyle name="Normal 63 3 4 4 2" xfId="38331" xr:uid="{84EB7DD3-E231-48B0-8349-9C63759D3281}"/>
    <cellStyle name="Normal 63 3 4 5" xfId="38332" xr:uid="{3EC3BC91-822A-4478-818B-4CD032DA0031}"/>
    <cellStyle name="Normal 63 3 5" xfId="38333" xr:uid="{91145944-7FFE-4697-A0EE-3D9303958B45}"/>
    <cellStyle name="Normal 63 3 5 2" xfId="38334" xr:uid="{8A6959F4-9C53-4008-B58D-7968BAC3878E}"/>
    <cellStyle name="Normal 63 3 5 2 2" xfId="38335" xr:uid="{3F536369-5BE6-4350-97BC-74FEE6818A62}"/>
    <cellStyle name="Normal 63 3 5 3" xfId="38336" xr:uid="{5836C4E4-81FE-44F5-9656-71886E5EFB7D}"/>
    <cellStyle name="Normal 63 3 6" xfId="38337" xr:uid="{A98A957A-DA3C-4D45-A984-08CDF45A4E8C}"/>
    <cellStyle name="Normal 63 3 6 2" xfId="38338" xr:uid="{899F4C28-090D-44E2-9C4E-506E37B9C451}"/>
    <cellStyle name="Normal 63 3 6 2 2" xfId="38339" xr:uid="{2AC897C1-75F4-420A-AED3-F9FD65AC6A57}"/>
    <cellStyle name="Normal 63 3 6 3" xfId="38340" xr:uid="{ACB4E079-25EF-48DC-BE20-498BC0CFABFF}"/>
    <cellStyle name="Normal 63 3 7" xfId="38341" xr:uid="{9D7B6FED-5C77-4B90-B885-802F7F3C21EB}"/>
    <cellStyle name="Normal 63 3 7 2" xfId="38342" xr:uid="{320C348A-A331-4131-A2FE-F61E43744C22}"/>
    <cellStyle name="Normal 63 3 8" xfId="38343" xr:uid="{5847FFF1-2821-4905-A969-2D72A321D321}"/>
    <cellStyle name="Normal 63 3_15NS" xfId="38344" xr:uid="{811C12DB-FE09-4044-9F8F-82D69C3230E0}"/>
    <cellStyle name="Normal 63 4" xfId="38345" xr:uid="{32D43130-D4F4-4079-936F-FA8587E6140B}"/>
    <cellStyle name="Normal 63 4 2" xfId="38346" xr:uid="{FDB9462D-122C-4D4A-A2F3-27DD7492347C}"/>
    <cellStyle name="Normal 63 4 2 2" xfId="38347" xr:uid="{452D6C11-2F1A-4D34-BE45-09EF16243DE6}"/>
    <cellStyle name="Normal 63 4 2 2 2" xfId="38348" xr:uid="{6CB0FD37-47AC-4C26-9FAC-502101DFD54D}"/>
    <cellStyle name="Normal 63 4 2 3" xfId="38349" xr:uid="{7E90A100-9126-40B5-BDF1-D2327CBE4219}"/>
    <cellStyle name="Normal 63 4 3" xfId="38350" xr:uid="{16D9061A-7F45-4B58-859A-540758AF0932}"/>
    <cellStyle name="Normal 63 4 3 2" xfId="38351" xr:uid="{96797405-83B5-4D8A-9E84-220C901F9A54}"/>
    <cellStyle name="Normal 63 4 3 2 2" xfId="38352" xr:uid="{15966A24-BDE6-4B82-AE17-5974B049A42F}"/>
    <cellStyle name="Normal 63 4 3 3" xfId="38353" xr:uid="{0D44A07F-1671-461E-951C-15A8BCB3F4F2}"/>
    <cellStyle name="Normal 63 4 4" xfId="38354" xr:uid="{CDB4356D-36E5-4EE4-B582-B71E750FC113}"/>
    <cellStyle name="Normal 63 4 4 2" xfId="38355" xr:uid="{71F064FD-23F5-48CE-8DDB-09A0BA91F7C6}"/>
    <cellStyle name="Normal 63 4 5" xfId="38356" xr:uid="{4824A246-5C11-4115-8E22-86D11720ACCA}"/>
    <cellStyle name="Normal 63 5" xfId="38357" xr:uid="{7C5A08F3-1C11-4D95-AD47-CB1BF32D8277}"/>
    <cellStyle name="Normal 63 5 2" xfId="38358" xr:uid="{254B5270-3EE6-4BD5-914D-6B48012E6594}"/>
    <cellStyle name="Normal 63 5 2 2" xfId="38359" xr:uid="{95A9BB00-AC34-4AF0-BF74-6DE42F1AD194}"/>
    <cellStyle name="Normal 63 5 2 2 2" xfId="38360" xr:uid="{701C73EA-FFBC-4438-957E-141071B94944}"/>
    <cellStyle name="Normal 63 5 2 3" xfId="38361" xr:uid="{C2E29859-A390-4047-ABA3-3E7EC776DE46}"/>
    <cellStyle name="Normal 63 5 3" xfId="38362" xr:uid="{A43CDB5A-DD73-47AF-8ACE-3BF99711388E}"/>
    <cellStyle name="Normal 63 5 3 2" xfId="38363" xr:uid="{2678186A-57F3-4EAF-A389-2BAD9448A236}"/>
    <cellStyle name="Normal 63 5 3 2 2" xfId="38364" xr:uid="{41B1B8BC-6E94-4235-A0A1-3124193E9900}"/>
    <cellStyle name="Normal 63 5 3 3" xfId="38365" xr:uid="{481BD7B4-C56D-4804-846B-84D925F71E5B}"/>
    <cellStyle name="Normal 63 5 4" xfId="38366" xr:uid="{7599DB66-2ACF-4282-B3EC-EF0A2B3EA9DB}"/>
    <cellStyle name="Normal 63 5 4 2" xfId="38367" xr:uid="{E9B471A9-BE49-47A1-9465-0E580528C60B}"/>
    <cellStyle name="Normal 63 5 5" xfId="38368" xr:uid="{F9FDFF85-7F22-48CB-8BDE-288D089B7DE1}"/>
    <cellStyle name="Normal 63 6" xfId="38369" xr:uid="{942F9548-5FE1-4842-AB06-3DEB2A2C9DAB}"/>
    <cellStyle name="Normal 63 6 2" xfId="38370" xr:uid="{0744A9F5-9501-48FD-96CD-2201278E0AA8}"/>
    <cellStyle name="Normal 63 6 2 2" xfId="38371" xr:uid="{E368AED2-6E45-493D-AECF-8C58519AC52B}"/>
    <cellStyle name="Normal 63 6 2 2 2" xfId="38372" xr:uid="{814DDC50-667D-4FBB-9996-2DC350909BC9}"/>
    <cellStyle name="Normal 63 6 2 3" xfId="38373" xr:uid="{951B2EEC-4F80-4D51-B399-B2EC0F2DF173}"/>
    <cellStyle name="Normal 63 6 3" xfId="38374" xr:uid="{5C48832B-D0A4-42CC-99C8-09FBBCA3C86D}"/>
    <cellStyle name="Normal 63 6 3 2" xfId="38375" xr:uid="{35894D61-6097-4907-9C4C-A6D3E0376F94}"/>
    <cellStyle name="Normal 63 6 3 2 2" xfId="38376" xr:uid="{1C9B1E84-A844-4F37-913F-CC34FFEC6DFD}"/>
    <cellStyle name="Normal 63 6 3 3" xfId="38377" xr:uid="{34A4F62B-4CE5-4F38-BDDC-38D8FB413491}"/>
    <cellStyle name="Normal 63 6 4" xfId="38378" xr:uid="{475A2698-B743-41A4-9D9D-77EE59623646}"/>
    <cellStyle name="Normal 63 6 4 2" xfId="38379" xr:uid="{803FAA5E-32BA-499C-91DC-6F9956AE462A}"/>
    <cellStyle name="Normal 63 6 5" xfId="38380" xr:uid="{9E53BDF9-B880-4211-BB81-304B19C11730}"/>
    <cellStyle name="Normal 63 7" xfId="38381" xr:uid="{164F192A-14D0-41AE-BFCC-07856F2EC50A}"/>
    <cellStyle name="Normal 63 7 2" xfId="38382" xr:uid="{BE6436EE-6A24-4AC0-9BDA-22DB1D789207}"/>
    <cellStyle name="Normal 63 7 2 2" xfId="38383" xr:uid="{F79B1FBE-11F5-4C55-BBCD-CEF4284F4619}"/>
    <cellStyle name="Normal 63 7 3" xfId="38384" xr:uid="{29A015CF-F9F0-44BF-9C08-BC63FBEFEE29}"/>
    <cellStyle name="Normal 63 8" xfId="38385" xr:uid="{41629F35-509B-4B3B-84FC-DEE080CC0F4A}"/>
    <cellStyle name="Normal 63 8 2" xfId="38386" xr:uid="{E4A78FF2-2FB9-4F62-A397-F0571C8DD56D}"/>
    <cellStyle name="Normal 63 8 2 2" xfId="38387" xr:uid="{5423D234-1AF4-4628-8942-AD46486B7709}"/>
    <cellStyle name="Normal 63 8 3" xfId="38388" xr:uid="{B9DF8586-877C-4409-8DF2-D531095D15A3}"/>
    <cellStyle name="Normal 63 9" xfId="38389" xr:uid="{679EB6A3-174E-4150-87AA-7DE0B190D722}"/>
    <cellStyle name="Normal 63 9 2" xfId="38390" xr:uid="{ADF403BD-2151-489F-936F-B91CAA9A091D}"/>
    <cellStyle name="Normal 63_05DS" xfId="38391" xr:uid="{7FC59AAA-F5A3-4B18-8560-39E2EC4C3048}"/>
    <cellStyle name="Normal 64" xfId="38392" xr:uid="{2D54C291-1977-432A-914F-EC3B829F6666}"/>
    <cellStyle name="Normal 64 10" xfId="38393" xr:uid="{DB78A083-37E7-415C-B3C1-9AE2B89A2C66}"/>
    <cellStyle name="Normal 64 2" xfId="38394" xr:uid="{E21F7907-606C-4CFB-B31A-B6D2AFDA0079}"/>
    <cellStyle name="Normal 64 3" xfId="38395" xr:uid="{7CFBC555-2E52-4F91-A117-C13656B3F528}"/>
    <cellStyle name="Normal 64 3 2" xfId="38396" xr:uid="{567BD1C4-9F84-4CB4-B40E-2DEEAC0C47F4}"/>
    <cellStyle name="Normal 64 3 2 2" xfId="38397" xr:uid="{F7B1EA38-8B61-4246-8771-503EE82E7FFB}"/>
    <cellStyle name="Normal 64 3 2 2 2" xfId="38398" xr:uid="{644CACE8-8B30-42CF-B7D6-19C397D28A5C}"/>
    <cellStyle name="Normal 64 3 2 2 2 2" xfId="38399" xr:uid="{7365B4D3-F4DF-4C4B-A0E1-F1D56F114BD6}"/>
    <cellStyle name="Normal 64 3 2 2 3" xfId="38400" xr:uid="{F9E90057-68D9-4931-818E-489C993D48EF}"/>
    <cellStyle name="Normal 64 3 2 3" xfId="38401" xr:uid="{155F8733-5D82-4BFD-A7C2-FA123D14BEAD}"/>
    <cellStyle name="Normal 64 3 2 3 2" xfId="38402" xr:uid="{12E76FA8-33F0-4F98-970A-8F4F6568AE2B}"/>
    <cellStyle name="Normal 64 3 2 3 2 2" xfId="38403" xr:uid="{737E61B4-CC3B-496E-8080-B2905565DF03}"/>
    <cellStyle name="Normal 64 3 2 3 3" xfId="38404" xr:uid="{529383CE-6C8F-44BD-ACC7-488A94D440B6}"/>
    <cellStyle name="Normal 64 3 2 4" xfId="38405" xr:uid="{E3EAC017-1C28-4511-8DC1-1A92D8910601}"/>
    <cellStyle name="Normal 64 3 2 4 2" xfId="38406" xr:uid="{9F46E65D-252E-43BE-9E0D-58BBED3D5537}"/>
    <cellStyle name="Normal 64 3 2 5" xfId="38407" xr:uid="{215C99C4-1372-45DA-97E2-C3F15F28B21A}"/>
    <cellStyle name="Normal 64 3 3" xfId="38408" xr:uid="{CEADCB5D-6485-4905-80B7-E78EC294E23B}"/>
    <cellStyle name="Normal 64 3 3 2" xfId="38409" xr:uid="{B682D4A2-8FB4-4B5E-B837-34B8D8FF2CD0}"/>
    <cellStyle name="Normal 64 3 3 2 2" xfId="38410" xr:uid="{4834A304-121F-4ABC-A266-3E919B8BF912}"/>
    <cellStyle name="Normal 64 3 3 2 2 2" xfId="38411" xr:uid="{4D23F505-C753-471D-9346-9FFF00BAF4A3}"/>
    <cellStyle name="Normal 64 3 3 2 3" xfId="38412" xr:uid="{6CAB24BD-3FB1-473D-A334-D4E3E6F0279B}"/>
    <cellStyle name="Normal 64 3 3 3" xfId="38413" xr:uid="{F361314E-71A3-4138-9778-8821B2C33AA3}"/>
    <cellStyle name="Normal 64 3 3 3 2" xfId="38414" xr:uid="{B694AFA8-F138-4CDB-9FD8-5D8A2D3193AE}"/>
    <cellStyle name="Normal 64 3 3 3 2 2" xfId="38415" xr:uid="{1E4E3064-5F20-49A1-8B2C-94EBEF30BC11}"/>
    <cellStyle name="Normal 64 3 3 3 3" xfId="38416" xr:uid="{ECEC773F-8293-4D1D-99BE-09A85B802783}"/>
    <cellStyle name="Normal 64 3 3 4" xfId="38417" xr:uid="{C66A6602-67CA-4106-9531-ABAAE1C55A59}"/>
    <cellStyle name="Normal 64 3 3 4 2" xfId="38418" xr:uid="{C2A1FBEA-6F3D-46F5-AAE0-F8863B4DAC29}"/>
    <cellStyle name="Normal 64 3 3 5" xfId="38419" xr:uid="{1AA812DC-8746-4E42-97B4-0F1B06039DBF}"/>
    <cellStyle name="Normal 64 3 4" xfId="38420" xr:uid="{914C4FF7-A42C-4591-93E1-1E10B12120BA}"/>
    <cellStyle name="Normal 64 3 4 2" xfId="38421" xr:uid="{1BFC7324-291F-46F0-B970-913D1683B897}"/>
    <cellStyle name="Normal 64 3 4 2 2" xfId="38422" xr:uid="{0F2623E8-CEF7-4055-8616-4CC01E3D952A}"/>
    <cellStyle name="Normal 64 3 4 2 2 2" xfId="38423" xr:uid="{B95F6AE3-4E2A-4D08-9DF4-9A046181B8C9}"/>
    <cellStyle name="Normal 64 3 4 2 3" xfId="38424" xr:uid="{47C5842D-5E66-43BA-8218-88B94FB0DB61}"/>
    <cellStyle name="Normal 64 3 4 3" xfId="38425" xr:uid="{C78AECCA-085D-46E6-8DA9-22B386FB1675}"/>
    <cellStyle name="Normal 64 3 4 3 2" xfId="38426" xr:uid="{51641B95-2E7C-4957-889D-DD505765BAF5}"/>
    <cellStyle name="Normal 64 3 4 3 2 2" xfId="38427" xr:uid="{75D0C160-22F8-4D3B-8F12-EF89539F65B1}"/>
    <cellStyle name="Normal 64 3 4 3 3" xfId="38428" xr:uid="{24C63E8C-7642-4E6E-81FD-41B246440F78}"/>
    <cellStyle name="Normal 64 3 4 4" xfId="38429" xr:uid="{A9754B04-90F2-411D-8D00-884D2881B6F7}"/>
    <cellStyle name="Normal 64 3 4 4 2" xfId="38430" xr:uid="{65FD2917-5370-41E7-B01A-59718867D120}"/>
    <cellStyle name="Normal 64 3 4 5" xfId="38431" xr:uid="{014835D5-3802-4AE4-AA26-F0DF73C4B602}"/>
    <cellStyle name="Normal 64 3 5" xfId="38432" xr:uid="{DB3BABDE-AD90-44A4-B542-7CA1F04A42F7}"/>
    <cellStyle name="Normal 64 3 5 2" xfId="38433" xr:uid="{FAC57E24-B412-4AC3-AA12-431A7072FBB4}"/>
    <cellStyle name="Normal 64 3 5 2 2" xfId="38434" xr:uid="{9675C390-70A7-424F-8F4D-BB4926A0C527}"/>
    <cellStyle name="Normal 64 3 5 3" xfId="38435" xr:uid="{2D1ABF69-2D5F-4649-96BC-01D44ADB17D9}"/>
    <cellStyle name="Normal 64 3 6" xfId="38436" xr:uid="{23769643-AFA0-4F2D-AD0F-F48881AB491D}"/>
    <cellStyle name="Normal 64 3 6 2" xfId="38437" xr:uid="{0A673321-FCB0-492C-AF8D-E5A12E0C6126}"/>
    <cellStyle name="Normal 64 3 6 2 2" xfId="38438" xr:uid="{AD36B378-A4C1-44B3-9D67-5EE3E04413F5}"/>
    <cellStyle name="Normal 64 3 6 3" xfId="38439" xr:uid="{3F0BCF91-EACA-4D54-B841-65A6B6379598}"/>
    <cellStyle name="Normal 64 3 7" xfId="38440" xr:uid="{6B909B80-9A6A-4E89-8861-FA757F2B2679}"/>
    <cellStyle name="Normal 64 3 7 2" xfId="38441" xr:uid="{C72093C9-BBB0-420E-BEAE-EC96B229563D}"/>
    <cellStyle name="Normal 64 3 8" xfId="38442" xr:uid="{C5630A33-5FE4-4337-A2C1-EF86A9C85E5D}"/>
    <cellStyle name="Normal 64 3_15NS" xfId="38443" xr:uid="{FD169362-BE2E-4BB9-8BC3-060044557048}"/>
    <cellStyle name="Normal 64 4" xfId="38444" xr:uid="{D88D040F-B4BF-4FF9-8419-061CA6B5C96F}"/>
    <cellStyle name="Normal 64 4 2" xfId="38445" xr:uid="{69A5CC2C-3971-4A13-BA2A-77D780601303}"/>
    <cellStyle name="Normal 64 4 2 2" xfId="38446" xr:uid="{42CF672F-DD8F-42E4-ABFF-B7B92B4E06C5}"/>
    <cellStyle name="Normal 64 4 2 2 2" xfId="38447" xr:uid="{760B5E25-258D-496B-A8C9-E61EFBF5A38C}"/>
    <cellStyle name="Normal 64 4 2 3" xfId="38448" xr:uid="{78864D1F-CFE6-4588-A8A6-B4DBFDB9E468}"/>
    <cellStyle name="Normal 64 4 3" xfId="38449" xr:uid="{4D9626F0-1E1A-4267-876E-2D3381EBC450}"/>
    <cellStyle name="Normal 64 4 3 2" xfId="38450" xr:uid="{6CF1E31D-8620-414D-BEF7-1E71B997A4C4}"/>
    <cellStyle name="Normal 64 4 3 2 2" xfId="38451" xr:uid="{9E9E6942-870B-4499-B7DC-3CFC57556919}"/>
    <cellStyle name="Normal 64 4 3 3" xfId="38452" xr:uid="{F60A226E-1ACF-40CD-978C-1A3529D723AC}"/>
    <cellStyle name="Normal 64 4 4" xfId="38453" xr:uid="{5D183E0C-B71F-411E-8319-75152FCBECB3}"/>
    <cellStyle name="Normal 64 4 4 2" xfId="38454" xr:uid="{BE156F27-F20A-4239-A8B7-0F81567BC04B}"/>
    <cellStyle name="Normal 64 4 5" xfId="38455" xr:uid="{32A779C8-3422-4C7B-8623-B93CE599E3A0}"/>
    <cellStyle name="Normal 64 5" xfId="38456" xr:uid="{58FA9080-B261-4988-8874-0E11DE7FF5EB}"/>
    <cellStyle name="Normal 64 5 2" xfId="38457" xr:uid="{ABF3FD84-C06A-4F65-A61A-49E28464A991}"/>
    <cellStyle name="Normal 64 5 2 2" xfId="38458" xr:uid="{5E776253-80C2-4F79-9C85-962822C44184}"/>
    <cellStyle name="Normal 64 5 2 2 2" xfId="38459" xr:uid="{822714FB-2A1B-406E-BD8A-05C73A43CB5B}"/>
    <cellStyle name="Normal 64 5 2 3" xfId="38460" xr:uid="{5D4AD67E-6A2F-4BDA-A20A-F6A347E13EAD}"/>
    <cellStyle name="Normal 64 5 3" xfId="38461" xr:uid="{602AB888-99BF-4DF8-97AE-42C3A5B9452A}"/>
    <cellStyle name="Normal 64 5 3 2" xfId="38462" xr:uid="{EB1B6D8B-5919-4CB1-8823-569E2D1F0FE8}"/>
    <cellStyle name="Normal 64 5 3 2 2" xfId="38463" xr:uid="{A332BE73-2729-431A-B759-C305C6332261}"/>
    <cellStyle name="Normal 64 5 3 3" xfId="38464" xr:uid="{D9F56366-3CB2-4480-8AD2-1D8BCBE8F71A}"/>
    <cellStyle name="Normal 64 5 4" xfId="38465" xr:uid="{1F4B81D5-F6D9-4B24-B5A0-5983DAA42E7D}"/>
    <cellStyle name="Normal 64 5 4 2" xfId="38466" xr:uid="{9118F840-6F4B-4C50-8ADE-DB5741F76FA0}"/>
    <cellStyle name="Normal 64 5 5" xfId="38467" xr:uid="{45C63504-CD23-4F1A-8774-46FD2B144447}"/>
    <cellStyle name="Normal 64 6" xfId="38468" xr:uid="{FEA7B00C-1914-4830-A422-2660DC8E9762}"/>
    <cellStyle name="Normal 64 6 2" xfId="38469" xr:uid="{FC1F875B-C33B-4634-9947-754F2AF62912}"/>
    <cellStyle name="Normal 64 6 2 2" xfId="38470" xr:uid="{8766AFC7-B31F-49BC-8A56-2F6B73F3CC0D}"/>
    <cellStyle name="Normal 64 6 2 2 2" xfId="38471" xr:uid="{D99B79DC-C826-4575-8BA2-53821C2BFE72}"/>
    <cellStyle name="Normal 64 6 2 3" xfId="38472" xr:uid="{8866D9DD-9740-45B5-9147-0C4FBF54AC7F}"/>
    <cellStyle name="Normal 64 6 3" xfId="38473" xr:uid="{1E8189B8-B7FE-44DC-A40C-FDF6C808E73E}"/>
    <cellStyle name="Normal 64 6 3 2" xfId="38474" xr:uid="{2B705F20-9F88-4B69-B7A9-858A8B96083D}"/>
    <cellStyle name="Normal 64 6 3 2 2" xfId="38475" xr:uid="{0FD09F79-ACF8-4C57-8D7B-8F2606E861DA}"/>
    <cellStyle name="Normal 64 6 3 3" xfId="38476" xr:uid="{0F5B0C55-E5CD-4A97-BB35-22187019A5CC}"/>
    <cellStyle name="Normal 64 6 4" xfId="38477" xr:uid="{B6608F48-FE1C-4966-BE2D-EC181798BF2D}"/>
    <cellStyle name="Normal 64 6 4 2" xfId="38478" xr:uid="{0B0340FC-F63F-4B62-A565-BCD2A60CD073}"/>
    <cellStyle name="Normal 64 6 5" xfId="38479" xr:uid="{4BE6CDA7-D16E-4DF4-8454-E4DAEBB17BEE}"/>
    <cellStyle name="Normal 64 7" xfId="38480" xr:uid="{3E84BDCC-1002-4B0E-ABB9-B633D6B8C014}"/>
    <cellStyle name="Normal 64 7 2" xfId="38481" xr:uid="{60214C65-3494-4182-BF21-48BEA22ADF95}"/>
    <cellStyle name="Normal 64 7 2 2" xfId="38482" xr:uid="{19891BFC-4BC0-47D2-8FD9-92F40364A6C2}"/>
    <cellStyle name="Normal 64 7 3" xfId="38483" xr:uid="{174E50E3-0729-4D2F-8297-7236384DB1F2}"/>
    <cellStyle name="Normal 64 8" xfId="38484" xr:uid="{9D21A32C-74B3-4987-B6D8-330BE32927D7}"/>
    <cellStyle name="Normal 64 8 2" xfId="38485" xr:uid="{CA85483F-0F5C-408E-B99B-03CB1945303B}"/>
    <cellStyle name="Normal 64 8 2 2" xfId="38486" xr:uid="{D8627F71-7B1F-492D-A6D7-26EB39CB3429}"/>
    <cellStyle name="Normal 64 8 3" xfId="38487" xr:uid="{80ED6890-F9AA-452B-8310-7A9A3B9664BA}"/>
    <cellStyle name="Normal 64 9" xfId="38488" xr:uid="{9DC715B7-3376-4FD5-8F48-A3EB2EE51BA2}"/>
    <cellStyle name="Normal 64 9 2" xfId="38489" xr:uid="{23E9B720-FE54-4E24-AC60-2233CD5E72C4}"/>
    <cellStyle name="Normal 64_05DS" xfId="38490" xr:uid="{315F0CCB-8C27-46F7-BC37-5C35DF153A15}"/>
    <cellStyle name="Normal 648" xfId="45160" xr:uid="{27A026EA-7DFC-42CB-9725-93811B9BDFED}"/>
    <cellStyle name="Normal 648 2" xfId="45161" xr:uid="{DDB98C7D-EA80-492E-8FEC-A4A4ED79B76A}"/>
    <cellStyle name="Normal 648 2 2" xfId="45162" xr:uid="{EFAA4683-FDBA-40B5-9FA1-9076F2805FB6}"/>
    <cellStyle name="Normal 648 2 3" xfId="45163" xr:uid="{E5D57578-64BC-4A2C-9495-E060EA8B7C32}"/>
    <cellStyle name="Normal 65" xfId="38491" xr:uid="{53E32F3B-EE61-407F-A765-24CD14552DDE}"/>
    <cellStyle name="Normal 65 10" xfId="38492" xr:uid="{B0722ACF-E1C9-493B-8071-28C747E18CEC}"/>
    <cellStyle name="Normal 65 2" xfId="38493" xr:uid="{D39392B6-0773-465F-BE14-6109BEC039C6}"/>
    <cellStyle name="Normal 65 3" xfId="38494" xr:uid="{BEF8B322-C36B-43CA-98DE-6DDFE58D8028}"/>
    <cellStyle name="Normal 65 3 2" xfId="38495" xr:uid="{D2805313-2C27-4E86-B205-71AC68C93246}"/>
    <cellStyle name="Normal 65 3 2 2" xfId="38496" xr:uid="{82E2BA2C-07B8-4310-9480-8B57126F830A}"/>
    <cellStyle name="Normal 65 3 2 2 2" xfId="38497" xr:uid="{1264674F-E458-40A5-8DCC-492771B72024}"/>
    <cellStyle name="Normal 65 3 2 2 2 2" xfId="38498" xr:uid="{295BDD54-FDC9-4D53-99B5-524F669745AA}"/>
    <cellStyle name="Normal 65 3 2 2 3" xfId="38499" xr:uid="{ACF8DB26-51E7-4122-B916-7160500F488B}"/>
    <cellStyle name="Normal 65 3 2 3" xfId="38500" xr:uid="{79D42F5D-33F9-48EF-A570-CE3CFF04A6E2}"/>
    <cellStyle name="Normal 65 3 2 3 2" xfId="38501" xr:uid="{6C4AE000-5748-4CCC-A62E-0364B9ECB9AA}"/>
    <cellStyle name="Normal 65 3 2 3 2 2" xfId="38502" xr:uid="{D4BFC07F-AC52-4DE3-B38E-522FBA32D7EC}"/>
    <cellStyle name="Normal 65 3 2 3 3" xfId="38503" xr:uid="{F2A6B602-DB0A-4623-B809-BBE599758A13}"/>
    <cellStyle name="Normal 65 3 2 4" xfId="38504" xr:uid="{05659DD9-330A-4956-88BC-B8F6430FE138}"/>
    <cellStyle name="Normal 65 3 2 4 2" xfId="38505" xr:uid="{F08E39F3-0647-4D38-9C5B-FAAAD8D8F545}"/>
    <cellStyle name="Normal 65 3 2 5" xfId="38506" xr:uid="{69FA124A-DF4F-485B-AD94-79AF20A26A15}"/>
    <cellStyle name="Normal 65 3 3" xfId="38507" xr:uid="{3807957B-21DD-408D-81B1-E28DD24086E6}"/>
    <cellStyle name="Normal 65 3 3 2" xfId="38508" xr:uid="{B547BC06-1770-4630-8FE9-5E6FB42FC947}"/>
    <cellStyle name="Normal 65 3 3 2 2" xfId="38509" xr:uid="{305E7544-C126-41F9-81E7-4D514D77D9F0}"/>
    <cellStyle name="Normal 65 3 3 2 2 2" xfId="38510" xr:uid="{322DADEA-145C-4863-BEAE-24665AC39BEF}"/>
    <cellStyle name="Normal 65 3 3 2 3" xfId="38511" xr:uid="{A21E3376-D39D-40EA-9AE2-4B29A86EEFB2}"/>
    <cellStyle name="Normal 65 3 3 3" xfId="38512" xr:uid="{CE4E4103-BCFC-4746-A9D1-FA4369605071}"/>
    <cellStyle name="Normal 65 3 3 3 2" xfId="38513" xr:uid="{D8CDB203-4BF1-4D88-B3AA-710223F99C14}"/>
    <cellStyle name="Normal 65 3 3 3 2 2" xfId="38514" xr:uid="{C0F358FD-F697-46CD-925E-77C2E5DF41FD}"/>
    <cellStyle name="Normal 65 3 3 3 3" xfId="38515" xr:uid="{3D8EFFBF-114E-4147-A6E7-F486DDE82230}"/>
    <cellStyle name="Normal 65 3 3 4" xfId="38516" xr:uid="{FA42EF96-CDC8-4107-A517-1CC67389076C}"/>
    <cellStyle name="Normal 65 3 3 4 2" xfId="38517" xr:uid="{54370D8F-827C-4A60-AC93-1E810CD4B9B7}"/>
    <cellStyle name="Normal 65 3 3 5" xfId="38518" xr:uid="{89005DD7-0AC4-4F4F-989C-49B63645DF09}"/>
    <cellStyle name="Normal 65 3 4" xfId="38519" xr:uid="{A2B8B7F9-3322-48B5-AADB-F6B4F6B49C34}"/>
    <cellStyle name="Normal 65 3 4 2" xfId="38520" xr:uid="{636BC4F5-D216-4CD7-A1F9-1C2584C4C4E8}"/>
    <cellStyle name="Normal 65 3 4 2 2" xfId="38521" xr:uid="{E2AFBD37-2A81-47EB-8245-0239D086426F}"/>
    <cellStyle name="Normal 65 3 4 2 2 2" xfId="38522" xr:uid="{1B34446E-3061-4092-BBE3-F4EF2848A5E0}"/>
    <cellStyle name="Normal 65 3 4 2 3" xfId="38523" xr:uid="{5CAC450B-FED7-4FD5-B722-6DC12083A9A4}"/>
    <cellStyle name="Normal 65 3 4 3" xfId="38524" xr:uid="{C72FB551-036F-4CF4-BC19-E6E5517E7703}"/>
    <cellStyle name="Normal 65 3 4 3 2" xfId="38525" xr:uid="{CE46E50A-CAB9-4359-869A-BC73D1435AA7}"/>
    <cellStyle name="Normal 65 3 4 3 2 2" xfId="38526" xr:uid="{38106C68-F499-4B96-BA30-E49D94F9A76C}"/>
    <cellStyle name="Normal 65 3 4 3 3" xfId="38527" xr:uid="{454AF6D5-D10C-4F88-9E8A-DF963E7D4F2F}"/>
    <cellStyle name="Normal 65 3 4 4" xfId="38528" xr:uid="{0EC17721-EA04-4A37-BFDB-34FA0CAECFE2}"/>
    <cellStyle name="Normal 65 3 4 4 2" xfId="38529" xr:uid="{4890D8BC-8499-4073-B46B-7E831E96887D}"/>
    <cellStyle name="Normal 65 3 4 5" xfId="38530" xr:uid="{C3DDA9B0-BB66-4A95-B13E-E05167F3EA27}"/>
    <cellStyle name="Normal 65 3 5" xfId="38531" xr:uid="{409F59E9-1333-467A-A700-A90754A1D1A9}"/>
    <cellStyle name="Normal 65 3 5 2" xfId="38532" xr:uid="{4B69426C-96FE-4E50-922D-B3E6888BFCA0}"/>
    <cellStyle name="Normal 65 3 5 2 2" xfId="38533" xr:uid="{565F8E8A-23BE-40BC-959C-897CCE30EA71}"/>
    <cellStyle name="Normal 65 3 5 3" xfId="38534" xr:uid="{72B9080A-BD5C-4DD3-A014-9F6B40A2E85C}"/>
    <cellStyle name="Normal 65 3 6" xfId="38535" xr:uid="{A6841E26-16FB-4554-9162-F72B22925725}"/>
    <cellStyle name="Normal 65 3 6 2" xfId="38536" xr:uid="{18714D13-F64E-4020-B784-332367B4EEE6}"/>
    <cellStyle name="Normal 65 3 6 2 2" xfId="38537" xr:uid="{08AA8D69-8995-4E0F-B3AD-034410033A57}"/>
    <cellStyle name="Normal 65 3 6 3" xfId="38538" xr:uid="{5E3E395E-4C8E-456E-9D78-33464A44914B}"/>
    <cellStyle name="Normal 65 3 7" xfId="38539" xr:uid="{39C5A144-70D2-4082-929E-4FA5FC8A7A08}"/>
    <cellStyle name="Normal 65 3 7 2" xfId="38540" xr:uid="{DFD3375C-D04C-4B04-81FC-9FE77CFE7179}"/>
    <cellStyle name="Normal 65 3 8" xfId="38541" xr:uid="{A6659E97-9EEB-442C-B38F-1D65D3B79278}"/>
    <cellStyle name="Normal 65 3_15NS" xfId="38542" xr:uid="{3D04767C-EC3E-4F46-9CB7-0ED0BE33FFBB}"/>
    <cellStyle name="Normal 65 4" xfId="38543" xr:uid="{F60DFF37-8280-4794-A0CA-63411CCD1690}"/>
    <cellStyle name="Normal 65 4 2" xfId="38544" xr:uid="{9E1E81C4-F381-49FF-809B-B842AC66FDE2}"/>
    <cellStyle name="Normal 65 4 2 2" xfId="38545" xr:uid="{E5CA772A-2F6E-423C-97B6-8A6AFFFC4E64}"/>
    <cellStyle name="Normal 65 4 2 2 2" xfId="38546" xr:uid="{0FE84A1C-C8DD-4E08-89F2-34CB4F4D641E}"/>
    <cellStyle name="Normal 65 4 2 3" xfId="38547" xr:uid="{A3402C1C-0762-409B-BE64-B322DFC6F5DB}"/>
    <cellStyle name="Normal 65 4 3" xfId="38548" xr:uid="{85BB36FC-D188-4FA1-8A51-ECE8AE39C30A}"/>
    <cellStyle name="Normal 65 4 3 2" xfId="38549" xr:uid="{DA15FAF8-CB7B-4CB4-B444-5637976BDD17}"/>
    <cellStyle name="Normal 65 4 3 2 2" xfId="38550" xr:uid="{1400C2BA-7B45-4A76-A34F-06416E91FE62}"/>
    <cellStyle name="Normal 65 4 3 3" xfId="38551" xr:uid="{4E1491F3-B45E-4688-9B6D-A1809BFBF0CF}"/>
    <cellStyle name="Normal 65 4 4" xfId="38552" xr:uid="{C58E8158-451B-4F04-A4AE-555ADC655948}"/>
    <cellStyle name="Normal 65 4 4 2" xfId="38553" xr:uid="{B12DFBD8-81A8-40D9-B07D-DD3E9B36074F}"/>
    <cellStyle name="Normal 65 4 5" xfId="38554" xr:uid="{71F766E1-3E6B-4358-B0CA-ED7D0B747DD3}"/>
    <cellStyle name="Normal 65 5" xfId="38555" xr:uid="{5AB1B0DF-E414-4351-B090-EE7A07B40057}"/>
    <cellStyle name="Normal 65 5 2" xfId="38556" xr:uid="{26F5B5AA-9EEC-4744-829A-CD77B18AF72E}"/>
    <cellStyle name="Normal 65 5 2 2" xfId="38557" xr:uid="{0527E156-7AB6-44BD-A80D-0065A25830C1}"/>
    <cellStyle name="Normal 65 5 2 2 2" xfId="38558" xr:uid="{C271CE03-90D1-4C76-BE49-9385D135868B}"/>
    <cellStyle name="Normal 65 5 2 3" xfId="38559" xr:uid="{F7ADA48D-707E-424F-9F0C-8ECDFCD0A1E2}"/>
    <cellStyle name="Normal 65 5 3" xfId="38560" xr:uid="{0BB98EF5-4AC5-4188-A469-AADD98CD5236}"/>
    <cellStyle name="Normal 65 5 3 2" xfId="38561" xr:uid="{BBB6FE6F-F11B-4EC6-914F-DE99FFA43EF0}"/>
    <cellStyle name="Normal 65 5 3 2 2" xfId="38562" xr:uid="{8C98EF26-FB67-4217-ABCA-CE74FFA64B9F}"/>
    <cellStyle name="Normal 65 5 3 3" xfId="38563" xr:uid="{E2334BA0-AC69-4C1F-84AA-C889864A08BB}"/>
    <cellStyle name="Normal 65 5 4" xfId="38564" xr:uid="{FEB7D978-FDDB-48C9-9659-A5FC59F5EE5A}"/>
    <cellStyle name="Normal 65 5 4 2" xfId="38565" xr:uid="{D0386CE8-9E8D-4DF0-8C2D-743D6D001AAC}"/>
    <cellStyle name="Normal 65 5 5" xfId="38566" xr:uid="{6A66CC7C-1AA2-4F02-B6E6-8E29465FB21A}"/>
    <cellStyle name="Normal 65 6" xfId="38567" xr:uid="{3A8747D6-D73E-4DCE-A61C-D1391BCA856B}"/>
    <cellStyle name="Normal 65 6 2" xfId="38568" xr:uid="{1A26E508-BB3A-416E-AE25-229335B405E9}"/>
    <cellStyle name="Normal 65 6 2 2" xfId="38569" xr:uid="{5912927B-6C80-4002-9727-DD6E0385159D}"/>
    <cellStyle name="Normal 65 6 2 2 2" xfId="38570" xr:uid="{9EBEDD78-EFDF-492C-9A6E-FDD629196CD6}"/>
    <cellStyle name="Normal 65 6 2 3" xfId="38571" xr:uid="{41C63821-58B4-4B27-8C1B-1CACEE62235A}"/>
    <cellStyle name="Normal 65 6 3" xfId="38572" xr:uid="{7D29D2AB-DADA-45B3-8E98-FED0748CEEC4}"/>
    <cellStyle name="Normal 65 6 3 2" xfId="38573" xr:uid="{8E4A59C4-0BC6-4921-A880-779CE5E338EB}"/>
    <cellStyle name="Normal 65 6 3 2 2" xfId="38574" xr:uid="{54E72618-4E3A-4F3B-AF20-2D5C3CCF238C}"/>
    <cellStyle name="Normal 65 6 3 3" xfId="38575" xr:uid="{B8670078-A231-4757-BEDA-7FFCBD63A757}"/>
    <cellStyle name="Normal 65 6 4" xfId="38576" xr:uid="{F40F2928-5857-4FC1-A233-7DDB355FC9E0}"/>
    <cellStyle name="Normal 65 6 4 2" xfId="38577" xr:uid="{18E80077-F1D1-4830-8C43-58EFFB9CBD9E}"/>
    <cellStyle name="Normal 65 6 5" xfId="38578" xr:uid="{B8974295-F676-4E32-BCC8-443E585BAA7A}"/>
    <cellStyle name="Normal 65 7" xfId="38579" xr:uid="{3E45E286-D7C4-4601-8B70-5B25851A6D6D}"/>
    <cellStyle name="Normal 65 7 2" xfId="38580" xr:uid="{EC73A40D-7188-44FA-945C-18A52BB3FB78}"/>
    <cellStyle name="Normal 65 7 2 2" xfId="38581" xr:uid="{29AFCAF8-45A0-447A-BD55-A6E77B0FCFF6}"/>
    <cellStyle name="Normal 65 7 3" xfId="38582" xr:uid="{E1E28332-50FC-4190-98A2-620288464B19}"/>
    <cellStyle name="Normal 65 8" xfId="38583" xr:uid="{B460BAA2-2D26-4CE6-8399-92D4B4562754}"/>
    <cellStyle name="Normal 65 8 2" xfId="38584" xr:uid="{A20D1E28-3379-46DD-9906-760C91390824}"/>
    <cellStyle name="Normal 65 8 2 2" xfId="38585" xr:uid="{6CBA40FF-9F0A-45DA-981F-1F69600FAE10}"/>
    <cellStyle name="Normal 65 8 3" xfId="38586" xr:uid="{BF29DDF0-EFFF-4FE8-8EC4-65A1E406A864}"/>
    <cellStyle name="Normal 65 9" xfId="38587" xr:uid="{767077E4-A32C-424C-B2F2-2310A6AECD74}"/>
    <cellStyle name="Normal 65 9 2" xfId="38588" xr:uid="{DC7C71E9-EAD9-4CCF-8BA7-2E8541D93AEA}"/>
    <cellStyle name="Normal 65_05DS" xfId="38589" xr:uid="{9A7C38C3-9DC2-4403-ACA5-59A0394E3426}"/>
    <cellStyle name="Normal 651" xfId="45164" xr:uid="{312D3F06-EED7-4DF9-941B-C1DF7BD08BB3}"/>
    <cellStyle name="Normal 66" xfId="38590" xr:uid="{A4F0C019-8163-4693-9156-5917C9E1CD2C}"/>
    <cellStyle name="Normal 66 10" xfId="38591" xr:uid="{C493A8CF-ABED-40DB-B584-9297A0A01717}"/>
    <cellStyle name="Normal 66 2" xfId="38592" xr:uid="{2F00A56F-7CCF-4984-B036-7F40E81D1CF6}"/>
    <cellStyle name="Normal 66 3" xfId="38593" xr:uid="{C91BBCA8-D6CE-4FAD-9FD2-9CA724CFEEC8}"/>
    <cellStyle name="Normal 66 3 2" xfId="38594" xr:uid="{5A9227A0-32F5-4F96-9A7A-1B208F150263}"/>
    <cellStyle name="Normal 66 3 2 2" xfId="38595" xr:uid="{9F7572D7-6B25-4F32-BE8B-2D1AAD4EA5DF}"/>
    <cellStyle name="Normal 66 3 2 2 2" xfId="38596" xr:uid="{CE200C86-49BB-46B0-845A-9F67D8E0F608}"/>
    <cellStyle name="Normal 66 3 2 2 2 2" xfId="38597" xr:uid="{9BFF9944-97DF-41CF-9DED-AF65C14BEC75}"/>
    <cellStyle name="Normal 66 3 2 2 3" xfId="38598" xr:uid="{3195881B-E946-41B4-A5BD-C6AB70673BBC}"/>
    <cellStyle name="Normal 66 3 2 3" xfId="38599" xr:uid="{04494BE9-F477-488C-B24A-6904DC837160}"/>
    <cellStyle name="Normal 66 3 2 3 2" xfId="38600" xr:uid="{BC5C1620-88F1-43C1-8F9B-F28C4791ADA7}"/>
    <cellStyle name="Normal 66 3 2 3 2 2" xfId="38601" xr:uid="{1064F52B-FDA8-415D-B58C-F5997064C916}"/>
    <cellStyle name="Normal 66 3 2 3 3" xfId="38602" xr:uid="{3AA1CCD4-3D64-4057-9A50-E5DA42B2E83F}"/>
    <cellStyle name="Normal 66 3 2 4" xfId="38603" xr:uid="{B9F5B8BD-5978-4C9F-AB01-9773B2C78885}"/>
    <cellStyle name="Normal 66 3 2 4 2" xfId="38604" xr:uid="{9C2C3398-C774-4793-96E5-EC170CDF65FC}"/>
    <cellStyle name="Normal 66 3 2 5" xfId="38605" xr:uid="{02E6207B-2645-4BB0-B635-2EF576F1DE1E}"/>
    <cellStyle name="Normal 66 3 3" xfId="38606" xr:uid="{08C635B5-1331-4565-9707-36A6FB264A80}"/>
    <cellStyle name="Normal 66 3 3 2" xfId="38607" xr:uid="{CB4449D4-0E6A-4773-A16A-CE9A959EEEF3}"/>
    <cellStyle name="Normal 66 3 3 2 2" xfId="38608" xr:uid="{2BB57E8C-57F5-42CF-8F7D-E61DB0A34368}"/>
    <cellStyle name="Normal 66 3 3 2 2 2" xfId="38609" xr:uid="{98A190C3-0E9C-46E4-8D26-17F6088869F1}"/>
    <cellStyle name="Normal 66 3 3 2 3" xfId="38610" xr:uid="{263F6E71-56AC-4E45-8404-B2458B93D9F0}"/>
    <cellStyle name="Normal 66 3 3 3" xfId="38611" xr:uid="{BF1487A3-8465-4CEA-BB86-84F9CA69B824}"/>
    <cellStyle name="Normal 66 3 3 3 2" xfId="38612" xr:uid="{E36D07B4-9C59-4661-B6DF-4509C0F17978}"/>
    <cellStyle name="Normal 66 3 3 3 2 2" xfId="38613" xr:uid="{F9DD0B8A-3FF2-4681-B24F-E7660E2B0BFD}"/>
    <cellStyle name="Normal 66 3 3 3 3" xfId="38614" xr:uid="{5212D974-D3B2-426E-9570-313743EA88E9}"/>
    <cellStyle name="Normal 66 3 3 4" xfId="38615" xr:uid="{0A682B48-FB07-4FA1-8947-5BD5074208EC}"/>
    <cellStyle name="Normal 66 3 3 4 2" xfId="38616" xr:uid="{2FE2F494-3A2C-491F-84AB-517A335985FE}"/>
    <cellStyle name="Normal 66 3 3 5" xfId="38617" xr:uid="{AC51556C-AC4B-4F2D-AD4A-EF4E28B8DBFA}"/>
    <cellStyle name="Normal 66 3 4" xfId="38618" xr:uid="{2C3D5ADA-E7ED-4830-95EF-84B29BC79291}"/>
    <cellStyle name="Normal 66 3 4 2" xfId="38619" xr:uid="{D4951DE0-2335-47EA-9BC3-7D6A493DFEAD}"/>
    <cellStyle name="Normal 66 3 4 2 2" xfId="38620" xr:uid="{58CC179F-8037-425D-ADAE-61B1ABA34933}"/>
    <cellStyle name="Normal 66 3 4 2 2 2" xfId="38621" xr:uid="{2FD8D1F3-1F39-4A09-B2E0-948EA70F3E41}"/>
    <cellStyle name="Normal 66 3 4 2 3" xfId="38622" xr:uid="{DDAD7B5A-FFCB-4DBD-AE03-1BCAAF910077}"/>
    <cellStyle name="Normal 66 3 4 3" xfId="38623" xr:uid="{AB1ED781-FC70-4EFE-B1E6-3835E936A326}"/>
    <cellStyle name="Normal 66 3 4 3 2" xfId="38624" xr:uid="{9553FE82-9FE1-4406-89C1-FB02C47AB28D}"/>
    <cellStyle name="Normal 66 3 4 3 2 2" xfId="38625" xr:uid="{BA8701FA-44D4-4F92-BBC9-1CEAA894B12D}"/>
    <cellStyle name="Normal 66 3 4 3 3" xfId="38626" xr:uid="{FB730D3D-485A-45C1-957E-7FC7FF83FBBD}"/>
    <cellStyle name="Normal 66 3 4 4" xfId="38627" xr:uid="{6258A486-A1D6-4816-8E7C-CFE0629032E3}"/>
    <cellStyle name="Normal 66 3 4 4 2" xfId="38628" xr:uid="{EC414C3F-3787-406F-B5C8-78FCE9FDA305}"/>
    <cellStyle name="Normal 66 3 4 5" xfId="38629" xr:uid="{5D5F9D88-AB64-4B3E-A52E-82689B999C9F}"/>
    <cellStyle name="Normal 66 3 5" xfId="38630" xr:uid="{94B2F227-A9F8-4609-8AF6-98650B412413}"/>
    <cellStyle name="Normal 66 3 5 2" xfId="38631" xr:uid="{48F5A627-C26B-4052-B6C3-5BEF751337BE}"/>
    <cellStyle name="Normal 66 3 5 2 2" xfId="38632" xr:uid="{FBF04531-EE54-48ED-8556-C8FD76FBD8E8}"/>
    <cellStyle name="Normal 66 3 5 3" xfId="38633" xr:uid="{CB13687C-DAD7-4412-A5A1-697C35C9D253}"/>
    <cellStyle name="Normal 66 3 6" xfId="38634" xr:uid="{A65B3F27-7B4D-433C-824A-E74F60A99875}"/>
    <cellStyle name="Normal 66 3 6 2" xfId="38635" xr:uid="{76794EBB-0F73-4E9D-B5BE-0D9B7E010DAA}"/>
    <cellStyle name="Normal 66 3 6 2 2" xfId="38636" xr:uid="{668D2829-F660-46D0-A202-71C67DFDA62A}"/>
    <cellStyle name="Normal 66 3 6 3" xfId="38637" xr:uid="{8D108967-58BC-45CA-87E8-CB3E9FD3393D}"/>
    <cellStyle name="Normal 66 3 7" xfId="38638" xr:uid="{7ADC80D5-7B56-42AC-B206-6C4FE1A1E10E}"/>
    <cellStyle name="Normal 66 3 7 2" xfId="38639" xr:uid="{3572B382-8D52-4FBC-850E-FE1762AAF96B}"/>
    <cellStyle name="Normal 66 3 8" xfId="38640" xr:uid="{A1CA6A5C-9515-4FBF-9F7F-0B1C6F324ED3}"/>
    <cellStyle name="Normal 66 3_15NS" xfId="38641" xr:uid="{4389339E-15DB-4334-88E5-F51868986E97}"/>
    <cellStyle name="Normal 66 4" xfId="38642" xr:uid="{E02FCB8E-183C-40E1-84A8-3E3049658F54}"/>
    <cellStyle name="Normal 66 4 2" xfId="38643" xr:uid="{F41E4ACD-8332-495C-8E7A-A3A2C07946AB}"/>
    <cellStyle name="Normal 66 4 2 2" xfId="38644" xr:uid="{9AF4C52A-6CCB-4688-8ADE-9766F22AC6C5}"/>
    <cellStyle name="Normal 66 4 2 2 2" xfId="38645" xr:uid="{0405A8C8-6E8D-491B-942D-C250F1FCAABD}"/>
    <cellStyle name="Normal 66 4 2 3" xfId="38646" xr:uid="{94125F87-F094-4DDB-8383-58C916F31B99}"/>
    <cellStyle name="Normal 66 4 3" xfId="38647" xr:uid="{A70C0506-E396-48B4-B11E-5145C258B2E6}"/>
    <cellStyle name="Normal 66 4 3 2" xfId="38648" xr:uid="{223E5737-E0D4-4096-A976-8EE75DCA0B71}"/>
    <cellStyle name="Normal 66 4 3 2 2" xfId="38649" xr:uid="{72E08A25-2BA5-4EF8-9CD2-68D00B3CE48B}"/>
    <cellStyle name="Normal 66 4 3 3" xfId="38650" xr:uid="{3F1F2B79-54FD-4A5C-AAAA-7437BB68A532}"/>
    <cellStyle name="Normal 66 4 4" xfId="38651" xr:uid="{E704D1AF-CCB2-4C43-BD89-884C7FDF982B}"/>
    <cellStyle name="Normal 66 4 4 2" xfId="38652" xr:uid="{099EACAE-3F02-43B4-B6B6-5E31750EF70C}"/>
    <cellStyle name="Normal 66 4 5" xfId="38653" xr:uid="{A427C4BF-95D2-47A0-83F6-A73344F6D3EE}"/>
    <cellStyle name="Normal 66 5" xfId="38654" xr:uid="{B6946004-B029-4621-96D9-9B99D5FFADD7}"/>
    <cellStyle name="Normal 66 5 2" xfId="38655" xr:uid="{E74E99AC-DA02-4B1E-B98B-342BADD94F17}"/>
    <cellStyle name="Normal 66 5 2 2" xfId="38656" xr:uid="{9AE90E04-C2C2-40D9-8416-8205A8E64EE3}"/>
    <cellStyle name="Normal 66 5 2 2 2" xfId="38657" xr:uid="{CA01FCF8-4951-4EF4-B98F-2796ED42901A}"/>
    <cellStyle name="Normal 66 5 2 3" xfId="38658" xr:uid="{E544B031-D012-4958-84F7-D9BBDF7C866A}"/>
    <cellStyle name="Normal 66 5 3" xfId="38659" xr:uid="{C9CA9BE8-99FC-44E1-AD8E-5943909885C4}"/>
    <cellStyle name="Normal 66 5 3 2" xfId="38660" xr:uid="{DABDF36B-C59C-48F0-A45B-043020E5C9D4}"/>
    <cellStyle name="Normal 66 5 3 2 2" xfId="38661" xr:uid="{08E1627B-8FF4-4F19-8159-2FCB37303F91}"/>
    <cellStyle name="Normal 66 5 3 3" xfId="38662" xr:uid="{51961F93-0B2E-40CD-BF3F-F1C653B22422}"/>
    <cellStyle name="Normal 66 5 4" xfId="38663" xr:uid="{0E34AC63-D449-4D76-A4FC-07DEAD3361A2}"/>
    <cellStyle name="Normal 66 5 4 2" xfId="38664" xr:uid="{44AFAE2B-8002-477F-BCDC-0F8211307E1D}"/>
    <cellStyle name="Normal 66 5 5" xfId="38665" xr:uid="{29550D54-487A-4AEB-B0CD-289A3E8F1DEC}"/>
    <cellStyle name="Normal 66 6" xfId="38666" xr:uid="{5A42E38C-78F2-4ACF-8513-2107A31825A7}"/>
    <cellStyle name="Normal 66 6 2" xfId="38667" xr:uid="{FC0046FD-7794-46B3-893A-3DFA64FB7151}"/>
    <cellStyle name="Normal 66 6 2 2" xfId="38668" xr:uid="{9C92D6F9-F17D-4254-9E38-004A113ADA20}"/>
    <cellStyle name="Normal 66 6 2 2 2" xfId="38669" xr:uid="{8C02E109-897C-47E0-B635-C7E38049CA34}"/>
    <cellStyle name="Normal 66 6 2 3" xfId="38670" xr:uid="{9C6BF3E0-7B0E-43D4-8C59-81DAE26247E0}"/>
    <cellStyle name="Normal 66 6 3" xfId="38671" xr:uid="{F7EE47C1-8A5C-465E-BDAD-0949146F7E9B}"/>
    <cellStyle name="Normal 66 6 3 2" xfId="38672" xr:uid="{F212E9DC-11BC-439F-9F81-60071DF4554C}"/>
    <cellStyle name="Normal 66 6 3 2 2" xfId="38673" xr:uid="{05BF13AC-4FF1-45F8-AC8E-8B19425682B3}"/>
    <cellStyle name="Normal 66 6 3 3" xfId="38674" xr:uid="{743F95D6-0574-4FF4-9366-D32267F3F681}"/>
    <cellStyle name="Normal 66 6 4" xfId="38675" xr:uid="{C7977A92-01BB-4D9B-AF94-72FE96711D32}"/>
    <cellStyle name="Normal 66 6 4 2" xfId="38676" xr:uid="{9EBA355C-173A-4213-AB4C-4EE316639659}"/>
    <cellStyle name="Normal 66 6 5" xfId="38677" xr:uid="{B5A2581C-1C6E-42C7-8181-90995C04D468}"/>
    <cellStyle name="Normal 66 7" xfId="38678" xr:uid="{90765708-CDFE-43A3-9A7D-1A02CF05B394}"/>
    <cellStyle name="Normal 66 7 2" xfId="38679" xr:uid="{FD074320-0662-4AC0-8522-95836978D443}"/>
    <cellStyle name="Normal 66 7 2 2" xfId="38680" xr:uid="{D1C21303-E446-4407-BECC-306F9E63E6A8}"/>
    <cellStyle name="Normal 66 7 3" xfId="38681" xr:uid="{EDAB68C1-836F-46B1-9751-C57FEED46CC6}"/>
    <cellStyle name="Normal 66 8" xfId="38682" xr:uid="{41A92D0E-E2B6-4340-AFBE-CDFED6A44965}"/>
    <cellStyle name="Normal 66 8 2" xfId="38683" xr:uid="{B4CC2167-FFBC-4199-AFAA-73E011938FF3}"/>
    <cellStyle name="Normal 66 8 2 2" xfId="38684" xr:uid="{D475FBCF-B312-4B4C-979E-1155F0564DFE}"/>
    <cellStyle name="Normal 66 8 3" xfId="38685" xr:uid="{EE41AC55-7B5E-40F8-B1A8-3C55B7FE2DAC}"/>
    <cellStyle name="Normal 66 9" xfId="38686" xr:uid="{785487BF-258A-41B7-80C0-F3C7F1B25089}"/>
    <cellStyle name="Normal 66 9 2" xfId="38687" xr:uid="{4BA58F2F-79B1-410B-8B2A-0BEA3CD123A4}"/>
    <cellStyle name="Normal 66_05DS" xfId="38688" xr:uid="{329E5784-C4FA-47C1-9403-4DAD213FC8D1}"/>
    <cellStyle name="Normal 67" xfId="38689" xr:uid="{99CA41FA-5D7A-49C7-90B6-4618BBA21EDF}"/>
    <cellStyle name="Normal 67 10" xfId="38690" xr:uid="{B40CA793-EC63-4DF3-B7B4-FF0E01F29067}"/>
    <cellStyle name="Normal 67 2" xfId="38691" xr:uid="{269F0FA2-10FF-4F2E-939F-ADB8DE7F02CD}"/>
    <cellStyle name="Normal 67 3" xfId="38692" xr:uid="{DDFCBD48-DD8F-491B-9183-B997392011EF}"/>
    <cellStyle name="Normal 67 3 2" xfId="38693" xr:uid="{C906D002-A334-4FE2-B529-044C88F27761}"/>
    <cellStyle name="Normal 67 3 2 2" xfId="38694" xr:uid="{6FD3C6E8-EF15-431A-8943-422037A31574}"/>
    <cellStyle name="Normal 67 3 2 2 2" xfId="38695" xr:uid="{510BEEB5-CB13-461E-9C4A-296E35FD69FC}"/>
    <cellStyle name="Normal 67 3 2 2 2 2" xfId="38696" xr:uid="{82E7E711-A6FB-4D0E-B37A-E2E8760D7B09}"/>
    <cellStyle name="Normal 67 3 2 2 3" xfId="38697" xr:uid="{41A8288B-A576-4BDD-97A7-3C171E404B37}"/>
    <cellStyle name="Normal 67 3 2 3" xfId="38698" xr:uid="{67A9500A-D26F-4CC4-BFDB-18CBAFDBB4BE}"/>
    <cellStyle name="Normal 67 3 2 3 2" xfId="38699" xr:uid="{B5F1F920-7613-44F7-8CB5-E16D1CCCA015}"/>
    <cellStyle name="Normal 67 3 2 3 2 2" xfId="38700" xr:uid="{8353A528-169C-4088-B519-4A2911D2427E}"/>
    <cellStyle name="Normal 67 3 2 3 3" xfId="38701" xr:uid="{F1CBB792-B7D3-4A49-AEAA-2B8880E3D627}"/>
    <cellStyle name="Normal 67 3 2 4" xfId="38702" xr:uid="{82E2CE64-8365-4B15-9490-E256D0EA4617}"/>
    <cellStyle name="Normal 67 3 2 4 2" xfId="38703" xr:uid="{4679A86A-18B3-45E0-9CC5-A0CD8502CE30}"/>
    <cellStyle name="Normal 67 3 2 5" xfId="38704" xr:uid="{7F32A7D0-0A9F-4ABB-8D42-20992D738E51}"/>
    <cellStyle name="Normal 67 3 3" xfId="38705" xr:uid="{D6D24C82-77EB-445C-8E27-24784EA006EA}"/>
    <cellStyle name="Normal 67 3 3 2" xfId="38706" xr:uid="{231DDBC9-7747-46D7-AA15-5A52B8946AE0}"/>
    <cellStyle name="Normal 67 3 3 2 2" xfId="38707" xr:uid="{937F0C16-4BBE-4996-BC10-7CE715D5CBD6}"/>
    <cellStyle name="Normal 67 3 3 2 2 2" xfId="38708" xr:uid="{09C2D802-17B8-4858-B86E-B587B4E886DB}"/>
    <cellStyle name="Normal 67 3 3 2 3" xfId="38709" xr:uid="{FA79EBBC-1823-429D-BA3E-4AB35146C77A}"/>
    <cellStyle name="Normal 67 3 3 3" xfId="38710" xr:uid="{A29D4839-0ADA-4A8E-A86F-186F6470DF0D}"/>
    <cellStyle name="Normal 67 3 3 3 2" xfId="38711" xr:uid="{47EF379D-8F91-4C50-9D0D-7C7FBE496F42}"/>
    <cellStyle name="Normal 67 3 3 3 2 2" xfId="38712" xr:uid="{0482B3DC-8F85-4DDE-840B-A8A2316EDDEB}"/>
    <cellStyle name="Normal 67 3 3 3 3" xfId="38713" xr:uid="{0CA8873E-651D-473E-A0BB-0AF797E25394}"/>
    <cellStyle name="Normal 67 3 3 4" xfId="38714" xr:uid="{EF90121C-C7CC-45BD-BBBD-B93678C418DE}"/>
    <cellStyle name="Normal 67 3 3 4 2" xfId="38715" xr:uid="{0E210930-F988-423C-B7DF-C7B55EF937F9}"/>
    <cellStyle name="Normal 67 3 3 5" xfId="38716" xr:uid="{417382CA-0D09-460C-89EF-56EC053CF165}"/>
    <cellStyle name="Normal 67 3 4" xfId="38717" xr:uid="{83D30E7F-C82D-4F12-82AF-D36271F9F85B}"/>
    <cellStyle name="Normal 67 3 4 2" xfId="38718" xr:uid="{C72AE9D9-5F78-4B79-8C02-80B8C52FDD62}"/>
    <cellStyle name="Normal 67 3 4 2 2" xfId="38719" xr:uid="{020B65C5-80E2-401E-90D0-A28660321F0A}"/>
    <cellStyle name="Normal 67 3 4 2 2 2" xfId="38720" xr:uid="{31852E8B-0CD8-4A3E-A760-490E504DD647}"/>
    <cellStyle name="Normal 67 3 4 2 3" xfId="38721" xr:uid="{F8E71D3E-1DE5-4577-94EE-6FF4114635E2}"/>
    <cellStyle name="Normal 67 3 4 3" xfId="38722" xr:uid="{19F62568-815C-4702-B6CD-C1A977499B42}"/>
    <cellStyle name="Normal 67 3 4 3 2" xfId="38723" xr:uid="{31BE0B81-7E0C-4402-BE60-A7EE526DE1B8}"/>
    <cellStyle name="Normal 67 3 4 3 2 2" xfId="38724" xr:uid="{401817B3-6F25-4B38-A430-CE52A7AD518D}"/>
    <cellStyle name="Normal 67 3 4 3 3" xfId="38725" xr:uid="{DCA8176D-B41D-45EA-B812-5C9D9C837939}"/>
    <cellStyle name="Normal 67 3 4 4" xfId="38726" xr:uid="{8399B70A-B39C-4D6B-B9AC-CCB5A333CCBF}"/>
    <cellStyle name="Normal 67 3 4 4 2" xfId="38727" xr:uid="{C58C4FE7-9C03-41C8-944B-3A866496468E}"/>
    <cellStyle name="Normal 67 3 4 5" xfId="38728" xr:uid="{7CBC1571-3498-4659-83E7-70D1A9443A1A}"/>
    <cellStyle name="Normal 67 3 5" xfId="38729" xr:uid="{6B107AB7-6E4D-47DA-905B-836C4F909247}"/>
    <cellStyle name="Normal 67 3 5 2" xfId="38730" xr:uid="{8451E975-4891-4597-B94E-E37F1C7E167F}"/>
    <cellStyle name="Normal 67 3 5 2 2" xfId="38731" xr:uid="{8B7CB66B-1E0D-4770-8784-D46A1C749061}"/>
    <cellStyle name="Normal 67 3 5 3" xfId="38732" xr:uid="{60408A78-895C-4B39-9827-32635142D945}"/>
    <cellStyle name="Normal 67 3 6" xfId="38733" xr:uid="{A42ECC75-928F-4D16-9A74-E27E724E04E1}"/>
    <cellStyle name="Normal 67 3 6 2" xfId="38734" xr:uid="{C02739FC-AA0E-498E-8BA9-E1B9819C305B}"/>
    <cellStyle name="Normal 67 3 6 2 2" xfId="38735" xr:uid="{B0AC657B-1C74-4434-BDBD-33533060152C}"/>
    <cellStyle name="Normal 67 3 6 3" xfId="38736" xr:uid="{24CB3815-49C4-4089-A02C-AAF469277FF1}"/>
    <cellStyle name="Normal 67 3 7" xfId="38737" xr:uid="{88828679-0002-4972-BB36-35AAE7AFB9A6}"/>
    <cellStyle name="Normal 67 3 7 2" xfId="38738" xr:uid="{A23321A8-8658-426B-A084-3F24C89DAD89}"/>
    <cellStyle name="Normal 67 3 8" xfId="38739" xr:uid="{AF247E3E-1150-44A0-8560-6672543F9E07}"/>
    <cellStyle name="Normal 67 3_15NS" xfId="38740" xr:uid="{F64F67F1-2BF6-4F27-A3AF-77262E8CF190}"/>
    <cellStyle name="Normal 67 4" xfId="38741" xr:uid="{73E71172-C82B-40F3-929E-173C68529B26}"/>
    <cellStyle name="Normal 67 4 2" xfId="38742" xr:uid="{04FB901D-1E1B-4257-B936-FD7261ED4AA9}"/>
    <cellStyle name="Normal 67 4 2 2" xfId="38743" xr:uid="{04B96E23-7AF4-4935-98C5-2920CE99E1B2}"/>
    <cellStyle name="Normal 67 4 2 2 2" xfId="38744" xr:uid="{307153BE-76CF-4F4C-AA10-4183CEF6830D}"/>
    <cellStyle name="Normal 67 4 2 3" xfId="38745" xr:uid="{A3D09421-50FA-4AEC-9C0D-0439E0B2DE3E}"/>
    <cellStyle name="Normal 67 4 3" xfId="38746" xr:uid="{F591018A-A333-4868-8079-989235BCD0C5}"/>
    <cellStyle name="Normal 67 4 3 2" xfId="38747" xr:uid="{CEBA54F2-8BCE-4DC6-8C4C-68573360B67F}"/>
    <cellStyle name="Normal 67 4 3 2 2" xfId="38748" xr:uid="{C9C5FB3D-B013-4AD6-B37A-5A60EABA7DF3}"/>
    <cellStyle name="Normal 67 4 3 3" xfId="38749" xr:uid="{1A3B1BE7-7495-49D2-A630-06DBF2946E90}"/>
    <cellStyle name="Normal 67 4 4" xfId="38750" xr:uid="{241684D1-1D9D-4D21-B71F-6D10EAF16F07}"/>
    <cellStyle name="Normal 67 4 4 2" xfId="38751" xr:uid="{D83D7D79-F30C-4F41-9E44-9738D462694C}"/>
    <cellStyle name="Normal 67 4 5" xfId="38752" xr:uid="{2D2D769E-9F6A-4C53-A7BF-E6831A784A6A}"/>
    <cellStyle name="Normal 67 5" xfId="38753" xr:uid="{5B43790A-3F5A-42C4-9798-FB4CCBC70149}"/>
    <cellStyle name="Normal 67 5 2" xfId="38754" xr:uid="{3FB16623-9028-40F5-ACD6-D0E66F15A496}"/>
    <cellStyle name="Normal 67 5 2 2" xfId="38755" xr:uid="{9807CF3E-6BAD-4EE9-B286-E036ADF16BF4}"/>
    <cellStyle name="Normal 67 5 2 2 2" xfId="38756" xr:uid="{1E198174-7B8D-4238-A7EF-4EA353D2B399}"/>
    <cellStyle name="Normal 67 5 2 3" xfId="38757" xr:uid="{C13BFA89-78F5-4027-B938-69D8C8D74B5A}"/>
    <cellStyle name="Normal 67 5 3" xfId="38758" xr:uid="{BCBBBE53-95C7-4FDF-A18A-8E8A28A4AB25}"/>
    <cellStyle name="Normal 67 5 3 2" xfId="38759" xr:uid="{EF7F6D69-DBE0-400A-A1A5-4306E5E2815D}"/>
    <cellStyle name="Normal 67 5 3 2 2" xfId="38760" xr:uid="{2BB6FC52-3948-46C8-83C9-E6BD4C9FF8B8}"/>
    <cellStyle name="Normal 67 5 3 3" xfId="38761" xr:uid="{D7882D62-C975-4271-9630-E0A7AE8125DB}"/>
    <cellStyle name="Normal 67 5 4" xfId="38762" xr:uid="{EB44C81A-DE91-42A3-B52C-FE0B7D53611A}"/>
    <cellStyle name="Normal 67 5 4 2" xfId="38763" xr:uid="{7BEC4A28-2072-45CD-BDC9-64C0B7681300}"/>
    <cellStyle name="Normal 67 5 5" xfId="38764" xr:uid="{AD66A3FC-9DE5-4FF4-9880-CE6728E5BA6E}"/>
    <cellStyle name="Normal 67 6" xfId="38765" xr:uid="{44E97EE1-23EE-4D5C-B676-13FFD40BDDBD}"/>
    <cellStyle name="Normal 67 6 2" xfId="38766" xr:uid="{B18A6C74-2748-4C4D-840F-938B2ACB4990}"/>
    <cellStyle name="Normal 67 6 2 2" xfId="38767" xr:uid="{076E69AC-1490-4F19-8FBB-82D5C97A4639}"/>
    <cellStyle name="Normal 67 6 2 2 2" xfId="38768" xr:uid="{8C0BFAAD-25EC-4740-86A3-B2EB48FAC9A8}"/>
    <cellStyle name="Normal 67 6 2 3" xfId="38769" xr:uid="{5997037C-91FE-46C9-B52D-5C6A74BC3B9E}"/>
    <cellStyle name="Normal 67 6 3" xfId="38770" xr:uid="{0420A078-4FE4-4B31-A1DF-DD7E28BF19EE}"/>
    <cellStyle name="Normal 67 6 3 2" xfId="38771" xr:uid="{BD3E6D1E-838D-4A1A-A110-81F8E1053427}"/>
    <cellStyle name="Normal 67 6 3 2 2" xfId="38772" xr:uid="{C1C2BE5B-A9F4-42CA-9DF3-94E4056A6EF6}"/>
    <cellStyle name="Normal 67 6 3 3" xfId="38773" xr:uid="{1A9CDB2D-E54E-42EC-8D4E-547250C6BA40}"/>
    <cellStyle name="Normal 67 6 4" xfId="38774" xr:uid="{1A9F92E6-4D53-4650-B461-821D2C807AFC}"/>
    <cellStyle name="Normal 67 6 4 2" xfId="38775" xr:uid="{195F4557-BEB3-42BD-8D28-F89BD5888392}"/>
    <cellStyle name="Normal 67 6 5" xfId="38776" xr:uid="{7E91B1D1-BF7D-4491-8428-A72128FE96B9}"/>
    <cellStyle name="Normal 67 7" xfId="38777" xr:uid="{602B56A8-ED9D-42C2-B4DA-509A8367E3AB}"/>
    <cellStyle name="Normal 67 7 2" xfId="38778" xr:uid="{7173BDF5-46E4-425C-BB69-C5ADE38E3566}"/>
    <cellStyle name="Normal 67 7 2 2" xfId="38779" xr:uid="{C789B734-8493-4A51-8AF1-114E5647804B}"/>
    <cellStyle name="Normal 67 7 3" xfId="38780" xr:uid="{A9AD9970-F083-4CA8-B0B4-92174B35F46C}"/>
    <cellStyle name="Normal 67 8" xfId="38781" xr:uid="{CAD5AE81-489F-4788-85FB-BBFBF62FCCF3}"/>
    <cellStyle name="Normal 67 8 2" xfId="38782" xr:uid="{359B93DD-C321-4647-8EC5-264303015D7A}"/>
    <cellStyle name="Normal 67 8 2 2" xfId="38783" xr:uid="{6FD92F3D-5CA0-498A-8124-BD2FF1880D40}"/>
    <cellStyle name="Normal 67 8 3" xfId="38784" xr:uid="{BF4E297B-EC57-4DAC-82C7-6F7912339C8D}"/>
    <cellStyle name="Normal 67 9" xfId="38785" xr:uid="{B8A1ADD3-B1C6-4E10-BD98-C14CD4B59F3E}"/>
    <cellStyle name="Normal 67 9 2" xfId="38786" xr:uid="{C4D1110A-FB31-4427-BD37-A968A1B67BED}"/>
    <cellStyle name="Normal 67_05DS" xfId="38787" xr:uid="{5DC8E85B-C3F4-4929-8A8F-C61081332A9B}"/>
    <cellStyle name="Normal 68" xfId="38788" xr:uid="{B7E88D96-11B8-41EA-939D-5146CBFCF632}"/>
    <cellStyle name="Normal 68 10" xfId="38789" xr:uid="{A38DA078-ACBE-4229-970E-8AB23A0FE3BD}"/>
    <cellStyle name="Normal 68 2" xfId="38790" xr:uid="{1D5BAD50-A79B-460B-AF28-594B22E94ABD}"/>
    <cellStyle name="Normal 68 3" xfId="38791" xr:uid="{7E8436B4-E392-4EC3-953E-8C84FD7323B3}"/>
    <cellStyle name="Normal 68 3 2" xfId="38792" xr:uid="{A1A2FCEE-B8FC-47EB-B07F-E66BA2C51F7A}"/>
    <cellStyle name="Normal 68 3 2 2" xfId="38793" xr:uid="{3172D1CE-CB5F-4FC5-8128-E6AD3342ECD5}"/>
    <cellStyle name="Normal 68 3 2 2 2" xfId="38794" xr:uid="{ACC592D5-3CBE-412B-B4E9-3402C2B7F9BE}"/>
    <cellStyle name="Normal 68 3 2 2 2 2" xfId="38795" xr:uid="{4E4D9722-B005-49EB-A3B7-88E966130A39}"/>
    <cellStyle name="Normal 68 3 2 2 3" xfId="38796" xr:uid="{1E83450F-C368-4729-9619-3FC0073A1BB4}"/>
    <cellStyle name="Normal 68 3 2 3" xfId="38797" xr:uid="{5043DFFE-4B5E-409E-A8A2-56491C7A196B}"/>
    <cellStyle name="Normal 68 3 2 3 2" xfId="38798" xr:uid="{3E9AAD54-293E-4209-A6B8-9B8E27396B8F}"/>
    <cellStyle name="Normal 68 3 2 3 2 2" xfId="38799" xr:uid="{FEE1A5B7-B8BC-4EA6-B578-2EB3677E8EF5}"/>
    <cellStyle name="Normal 68 3 2 3 3" xfId="38800" xr:uid="{C71DDA26-A6D3-4ED1-B0E4-00A138B10E4D}"/>
    <cellStyle name="Normal 68 3 2 4" xfId="38801" xr:uid="{572788D9-1348-49E5-882F-4C9402D52316}"/>
    <cellStyle name="Normal 68 3 2 4 2" xfId="38802" xr:uid="{92706177-EA64-4172-ABC4-8D5914E02F58}"/>
    <cellStyle name="Normal 68 3 2 5" xfId="38803" xr:uid="{632FC1E8-8B0C-4FD6-95D7-0BC5D6D249E5}"/>
    <cellStyle name="Normal 68 3 3" xfId="38804" xr:uid="{BE7626D6-EEB8-40B1-BF30-DB1A0B36CCD2}"/>
    <cellStyle name="Normal 68 3 3 2" xfId="38805" xr:uid="{4B0C7124-6134-4F3B-9935-30030A1D837E}"/>
    <cellStyle name="Normal 68 3 3 2 2" xfId="38806" xr:uid="{298F7472-637B-4638-A380-FDD32C6BAD97}"/>
    <cellStyle name="Normal 68 3 3 2 2 2" xfId="38807" xr:uid="{0CAA7E4D-201A-4931-8E5E-06741B2DC483}"/>
    <cellStyle name="Normal 68 3 3 2 3" xfId="38808" xr:uid="{9297123D-4462-4BDE-8E51-A23BB8A88268}"/>
    <cellStyle name="Normal 68 3 3 3" xfId="38809" xr:uid="{2F263D01-6BA2-44A1-86B4-16D050DE118E}"/>
    <cellStyle name="Normal 68 3 3 3 2" xfId="38810" xr:uid="{E38D9BE4-A50A-4B1C-BC2D-0208B38C5933}"/>
    <cellStyle name="Normal 68 3 3 3 2 2" xfId="38811" xr:uid="{7ABE5D2F-671A-4320-A4C1-2BD08E199417}"/>
    <cellStyle name="Normal 68 3 3 3 3" xfId="38812" xr:uid="{C79AF80E-A3A0-44E6-9205-4E3EB8E33ECB}"/>
    <cellStyle name="Normal 68 3 3 4" xfId="38813" xr:uid="{81B7F4DC-606E-4A33-ACFF-3B23DAD9C01C}"/>
    <cellStyle name="Normal 68 3 3 4 2" xfId="38814" xr:uid="{6C116489-7DC9-4E85-B8E1-125425789EA0}"/>
    <cellStyle name="Normal 68 3 3 5" xfId="38815" xr:uid="{D72149C3-8126-4B44-9F9C-B7B83075E0A2}"/>
    <cellStyle name="Normal 68 3 4" xfId="38816" xr:uid="{DAB39A62-6F65-42F2-924B-47433E42933C}"/>
    <cellStyle name="Normal 68 3 4 2" xfId="38817" xr:uid="{5206B4F4-D379-4DDB-9D75-83890C222F96}"/>
    <cellStyle name="Normal 68 3 4 2 2" xfId="38818" xr:uid="{0606DC9F-EE53-4E9D-BFC5-2CB7B1413219}"/>
    <cellStyle name="Normal 68 3 4 2 2 2" xfId="38819" xr:uid="{FEF96A47-8E64-4A8A-9730-E1FB922409A1}"/>
    <cellStyle name="Normal 68 3 4 2 3" xfId="38820" xr:uid="{8A6FF912-6023-4F2C-9C12-4EA4A05C2610}"/>
    <cellStyle name="Normal 68 3 4 3" xfId="38821" xr:uid="{350BF41D-8BEC-4674-A427-3EB4BC8D8816}"/>
    <cellStyle name="Normal 68 3 4 3 2" xfId="38822" xr:uid="{B2E12571-D068-482B-A31C-624EA0D20E29}"/>
    <cellStyle name="Normal 68 3 4 3 2 2" xfId="38823" xr:uid="{A0F56F88-C24C-4A0F-B7DC-84C88570C656}"/>
    <cellStyle name="Normal 68 3 4 3 3" xfId="38824" xr:uid="{54DBA5BA-158E-4372-B944-D40C89A31795}"/>
    <cellStyle name="Normal 68 3 4 4" xfId="38825" xr:uid="{797CDEDD-FA7B-4E09-8913-EDA3D068C8CE}"/>
    <cellStyle name="Normal 68 3 4 4 2" xfId="38826" xr:uid="{00A20118-1455-4193-B8CC-3A8BC222AEB9}"/>
    <cellStyle name="Normal 68 3 4 5" xfId="38827" xr:uid="{04B95898-1918-483B-93AB-52A56D16474D}"/>
    <cellStyle name="Normal 68 3 5" xfId="38828" xr:uid="{4FC4D3AA-EDCE-4E13-AD4A-AD2D7CD160FF}"/>
    <cellStyle name="Normal 68 3 5 2" xfId="38829" xr:uid="{6C78C9BC-DCF0-48F9-9BA6-65C681D762BF}"/>
    <cellStyle name="Normal 68 3 5 2 2" xfId="38830" xr:uid="{F3807779-A1FE-46AE-B790-F4420581B742}"/>
    <cellStyle name="Normal 68 3 5 3" xfId="38831" xr:uid="{FDCC5C28-9F8A-4545-B496-B22E40B83EA8}"/>
    <cellStyle name="Normal 68 3 6" xfId="38832" xr:uid="{4BE76FAC-53E0-4219-9544-A97778DFFD2E}"/>
    <cellStyle name="Normal 68 3 6 2" xfId="38833" xr:uid="{975CE0B1-7994-47D4-9591-1A28685F1918}"/>
    <cellStyle name="Normal 68 3 6 2 2" xfId="38834" xr:uid="{715F7DE1-523A-4492-92E3-0A28CE67D322}"/>
    <cellStyle name="Normal 68 3 6 3" xfId="38835" xr:uid="{3911557D-250B-43A3-8FBF-ACA8CEED47AB}"/>
    <cellStyle name="Normal 68 3 7" xfId="38836" xr:uid="{F5B52D84-D3C9-49B6-A448-B99744E6BBA8}"/>
    <cellStyle name="Normal 68 3 7 2" xfId="38837" xr:uid="{3A800388-781F-44BE-8B20-DE5DB92131EE}"/>
    <cellStyle name="Normal 68 3 8" xfId="38838" xr:uid="{8D30CD34-9AC0-4219-84D1-B22F08B03978}"/>
    <cellStyle name="Normal 68 3_15NS" xfId="38839" xr:uid="{43335FC3-943F-4076-93AA-7918B4CBB86D}"/>
    <cellStyle name="Normal 68 4" xfId="38840" xr:uid="{403A0458-0CBB-4E7F-80FC-3B9ED666DE65}"/>
    <cellStyle name="Normal 68 4 2" xfId="38841" xr:uid="{9BFF1FA8-8D3C-4D3C-A6C7-EB1EB1D6D8FD}"/>
    <cellStyle name="Normal 68 4 2 2" xfId="38842" xr:uid="{BA27A50E-F882-426C-91E0-4E7EFDF8BBFF}"/>
    <cellStyle name="Normal 68 4 2 2 2" xfId="38843" xr:uid="{38EA8AE7-DF11-49C2-9DD1-1F7CEC1BB474}"/>
    <cellStyle name="Normal 68 4 2 3" xfId="38844" xr:uid="{66FABDD0-63D8-4203-A235-00D249B50F08}"/>
    <cellStyle name="Normal 68 4 3" xfId="38845" xr:uid="{FB1F8F61-B28F-4B2F-8B60-5165D0ADF933}"/>
    <cellStyle name="Normal 68 4 3 2" xfId="38846" xr:uid="{967DEBE9-1AD7-4F0C-816A-70C64AFC5DFF}"/>
    <cellStyle name="Normal 68 4 3 2 2" xfId="38847" xr:uid="{DA46C279-4009-40B8-9758-F9C6D473CC62}"/>
    <cellStyle name="Normal 68 4 3 3" xfId="38848" xr:uid="{80DEDBC1-C344-4FD0-8B6D-55FB24AA118A}"/>
    <cellStyle name="Normal 68 4 4" xfId="38849" xr:uid="{96F52EEE-E5F8-48C7-80F9-468EC1905E7F}"/>
    <cellStyle name="Normal 68 4 4 2" xfId="38850" xr:uid="{49FE723C-3763-40D5-BB14-4B4051FDA3C3}"/>
    <cellStyle name="Normal 68 4 5" xfId="38851" xr:uid="{26FBD79C-A6DA-4018-A48D-7A989C1BD6D3}"/>
    <cellStyle name="Normal 68 5" xfId="38852" xr:uid="{0FCD5CD6-5465-4D74-A1E1-38CE6870C125}"/>
    <cellStyle name="Normal 68 5 2" xfId="38853" xr:uid="{9A6C2549-7DAE-4BB9-9A87-6F22B056D91F}"/>
    <cellStyle name="Normal 68 5 2 2" xfId="38854" xr:uid="{3CFFB76F-5938-4196-8A8A-BD0E0F2C415E}"/>
    <cellStyle name="Normal 68 5 2 2 2" xfId="38855" xr:uid="{774B1358-C5F6-4CCF-92F0-AC4CA8EFF682}"/>
    <cellStyle name="Normal 68 5 2 3" xfId="38856" xr:uid="{E0AFA68C-46CA-48C8-B3EE-3B15DAD21E1A}"/>
    <cellStyle name="Normal 68 5 3" xfId="38857" xr:uid="{B88021A6-E3B6-4190-B99F-7D403C5E3EA5}"/>
    <cellStyle name="Normal 68 5 3 2" xfId="38858" xr:uid="{193B2E18-01FF-4346-A37F-D9C2E408C028}"/>
    <cellStyle name="Normal 68 5 3 2 2" xfId="38859" xr:uid="{ED639B60-67C7-47B4-AEE5-796F8B072B38}"/>
    <cellStyle name="Normal 68 5 3 3" xfId="38860" xr:uid="{9FC84975-D1EF-4550-BA82-05E1E7B452FA}"/>
    <cellStyle name="Normal 68 5 4" xfId="38861" xr:uid="{4798CB98-D173-48DA-9BA6-2178F31D8339}"/>
    <cellStyle name="Normal 68 5 4 2" xfId="38862" xr:uid="{710C82DE-39FF-4389-86A1-CFD28BE27939}"/>
    <cellStyle name="Normal 68 5 5" xfId="38863" xr:uid="{BEA33C2B-AFDE-4A50-BF2A-979674B29C97}"/>
    <cellStyle name="Normal 68 6" xfId="38864" xr:uid="{7CFA545D-DE26-4A34-AC4F-A0EADF44FF88}"/>
    <cellStyle name="Normal 68 6 2" xfId="38865" xr:uid="{A7D82CEB-02D8-4157-B5DC-8893563E33C7}"/>
    <cellStyle name="Normal 68 6 2 2" xfId="38866" xr:uid="{63063A2B-5891-4ED4-AE4C-B15866ACA924}"/>
    <cellStyle name="Normal 68 6 2 2 2" xfId="38867" xr:uid="{B7619A55-125F-465A-B791-72B3A73DE27D}"/>
    <cellStyle name="Normal 68 6 2 3" xfId="38868" xr:uid="{E437E3C8-7DAB-4621-A9CE-509393861227}"/>
    <cellStyle name="Normal 68 6 3" xfId="38869" xr:uid="{15C641F3-DF85-4382-B93E-0DA4BEF37E1D}"/>
    <cellStyle name="Normal 68 6 3 2" xfId="38870" xr:uid="{BACA7217-A492-4089-908E-EA19034ABA47}"/>
    <cellStyle name="Normal 68 6 3 2 2" xfId="38871" xr:uid="{0B582712-3CB7-4B6C-B581-A7C0B19D5FFF}"/>
    <cellStyle name="Normal 68 6 3 3" xfId="38872" xr:uid="{C3062FBA-2BF5-40AF-94E5-DAFA27F567DA}"/>
    <cellStyle name="Normal 68 6 4" xfId="38873" xr:uid="{A24436AB-D6CE-4055-91E8-12DE24095244}"/>
    <cellStyle name="Normal 68 6 4 2" xfId="38874" xr:uid="{155AEB27-0A39-4F74-A015-3F9700176CA4}"/>
    <cellStyle name="Normal 68 6 5" xfId="38875" xr:uid="{DDAC283A-C392-46AF-9D2C-FCC2870B84B6}"/>
    <cellStyle name="Normal 68 7" xfId="38876" xr:uid="{9EF8AD36-0C50-4A45-BEF2-B88AB57A96BC}"/>
    <cellStyle name="Normal 68 7 2" xfId="38877" xr:uid="{4C1D0DF1-F37F-4E33-8C62-776AC86EB707}"/>
    <cellStyle name="Normal 68 7 2 2" xfId="38878" xr:uid="{81A483C7-3A08-452D-8CA7-C70C3D1492B1}"/>
    <cellStyle name="Normal 68 7 3" xfId="38879" xr:uid="{5FDF752E-C978-4E76-905B-DC1DC3328303}"/>
    <cellStyle name="Normal 68 8" xfId="38880" xr:uid="{86438CFB-A679-4D7D-B8AB-0BA48AC4338F}"/>
    <cellStyle name="Normal 68 8 2" xfId="38881" xr:uid="{88F75D0F-3606-484A-BC47-9BF120044EDA}"/>
    <cellStyle name="Normal 68 8 2 2" xfId="38882" xr:uid="{C949F103-8129-4F4E-BF0A-93637B23ACBC}"/>
    <cellStyle name="Normal 68 8 3" xfId="38883" xr:uid="{EE7F6491-C3E9-4C95-B930-C8D8ACA06894}"/>
    <cellStyle name="Normal 68 9" xfId="38884" xr:uid="{F7745830-7BF5-494E-A70A-E14A84575D20}"/>
    <cellStyle name="Normal 68 9 2" xfId="38885" xr:uid="{35633014-3F02-4582-ADE7-BBC0D7FE963F}"/>
    <cellStyle name="Normal 68_05DS" xfId="38886" xr:uid="{56E9B7E2-F7DC-4501-9544-DA07B44455B5}"/>
    <cellStyle name="Normal 69" xfId="38887" xr:uid="{CB7BC552-37E6-4BBC-AF67-2EA8F830B6EA}"/>
    <cellStyle name="Normal 69 10" xfId="38888" xr:uid="{17913604-F204-462D-AA54-67C48D2A71AC}"/>
    <cellStyle name="Normal 69 2" xfId="38889" xr:uid="{105F329F-1523-4EA8-8B83-CE2829834073}"/>
    <cellStyle name="Normal 69 3" xfId="38890" xr:uid="{147BBC0F-3B22-45BF-A8D0-288BEBCA15C2}"/>
    <cellStyle name="Normal 69 3 2" xfId="38891" xr:uid="{CE0C91FA-EE8E-4C40-B845-0545C619D954}"/>
    <cellStyle name="Normal 69 3 2 2" xfId="38892" xr:uid="{30CC89A3-0DAA-4281-932B-E07D04339D46}"/>
    <cellStyle name="Normal 69 3 2 2 2" xfId="38893" xr:uid="{821476FD-8D5B-4331-8C7E-EF44E9E329FD}"/>
    <cellStyle name="Normal 69 3 2 2 2 2" xfId="38894" xr:uid="{633BC2C5-BC76-4BB6-8955-3DB67E88AD71}"/>
    <cellStyle name="Normal 69 3 2 2 3" xfId="38895" xr:uid="{0C0ECFF7-6513-44E0-8257-D307222C70D6}"/>
    <cellStyle name="Normal 69 3 2 3" xfId="38896" xr:uid="{CB42CE19-DB75-40BD-BED3-8A0177F33D1F}"/>
    <cellStyle name="Normal 69 3 2 3 2" xfId="38897" xr:uid="{A387B9DB-8D9F-4D1B-8CDE-049DCC6D36C9}"/>
    <cellStyle name="Normal 69 3 2 3 2 2" xfId="38898" xr:uid="{0CBAE509-7D96-40E4-B4CC-9AFB36764743}"/>
    <cellStyle name="Normal 69 3 2 3 3" xfId="38899" xr:uid="{3F0B4FB1-FA00-461D-A041-DD12F30E53F4}"/>
    <cellStyle name="Normal 69 3 2 4" xfId="38900" xr:uid="{2B594FF6-8EC9-4BFF-B60C-5CF981424726}"/>
    <cellStyle name="Normal 69 3 2 4 2" xfId="38901" xr:uid="{8FB8C3A6-8C19-491C-BB78-F1C84791A8D8}"/>
    <cellStyle name="Normal 69 3 2 5" xfId="38902" xr:uid="{8930E06A-20DF-4E45-95B7-E159A597147B}"/>
    <cellStyle name="Normal 69 3 3" xfId="38903" xr:uid="{506712C4-F06A-4C9E-B1F6-DBE2C101AEC7}"/>
    <cellStyle name="Normal 69 3 3 2" xfId="38904" xr:uid="{14ED9FEC-603F-4193-A8EC-26B51BA7697A}"/>
    <cellStyle name="Normal 69 3 3 2 2" xfId="38905" xr:uid="{BDC9C8E6-7D87-46D3-AEC3-60F1FDD47E4E}"/>
    <cellStyle name="Normal 69 3 3 2 2 2" xfId="38906" xr:uid="{F3209A65-A5D2-4746-9AD7-0DFAC395B65F}"/>
    <cellStyle name="Normal 69 3 3 2 3" xfId="38907" xr:uid="{03A9A158-4FF0-4DE7-B502-4852C196126F}"/>
    <cellStyle name="Normal 69 3 3 3" xfId="38908" xr:uid="{4FB6662F-3B53-4742-9CEC-7CFD428C46EA}"/>
    <cellStyle name="Normal 69 3 3 3 2" xfId="38909" xr:uid="{0391D41E-8ADD-434B-8830-FB1CB1055D13}"/>
    <cellStyle name="Normal 69 3 3 3 2 2" xfId="38910" xr:uid="{2BE94F95-6722-4574-9EB7-A19FF8235317}"/>
    <cellStyle name="Normal 69 3 3 3 3" xfId="38911" xr:uid="{EE4B63DD-8C80-4EA7-93A5-F8FC8AD56C9F}"/>
    <cellStyle name="Normal 69 3 3 4" xfId="38912" xr:uid="{69BC9CEF-C4C9-4EE4-B1A8-7E66C95E418F}"/>
    <cellStyle name="Normal 69 3 3 4 2" xfId="38913" xr:uid="{95DBF346-C4BA-4784-8902-90ECC0761A7A}"/>
    <cellStyle name="Normal 69 3 3 5" xfId="38914" xr:uid="{3C960D08-F3E7-4581-865F-38D1FD5863EB}"/>
    <cellStyle name="Normal 69 3 4" xfId="38915" xr:uid="{C85A8904-3CA0-46D8-B973-FA91933AB7D9}"/>
    <cellStyle name="Normal 69 3 4 2" xfId="38916" xr:uid="{5F7FA34D-9F0C-46CC-A874-5480D33AC452}"/>
    <cellStyle name="Normal 69 3 4 2 2" xfId="38917" xr:uid="{3E14FD36-B828-44E8-ACAA-9EF59E148236}"/>
    <cellStyle name="Normal 69 3 4 2 2 2" xfId="38918" xr:uid="{8734AFB5-B4B4-4BF4-9E7D-F83EE34EF231}"/>
    <cellStyle name="Normal 69 3 4 2 3" xfId="38919" xr:uid="{AEDAD9C5-64BE-4BEA-8F34-C95B8B61E744}"/>
    <cellStyle name="Normal 69 3 4 3" xfId="38920" xr:uid="{760906FE-8D2D-4186-85C6-2C154D1E3097}"/>
    <cellStyle name="Normal 69 3 4 3 2" xfId="38921" xr:uid="{9B37AF14-AE26-435F-94B2-A2BFB3B4533D}"/>
    <cellStyle name="Normal 69 3 4 3 2 2" xfId="38922" xr:uid="{CAD6FBAA-7D07-493D-9AED-E21CF921A869}"/>
    <cellStyle name="Normal 69 3 4 3 3" xfId="38923" xr:uid="{95B7A0E8-89B7-4613-A83C-E25294749D8A}"/>
    <cellStyle name="Normal 69 3 4 4" xfId="38924" xr:uid="{EE086A14-C9EB-4A02-B311-DA6AAE62B1CB}"/>
    <cellStyle name="Normal 69 3 4 4 2" xfId="38925" xr:uid="{49C2F96F-3CAB-4E6D-BA07-6F056AD45519}"/>
    <cellStyle name="Normal 69 3 4 5" xfId="38926" xr:uid="{47E24CDE-F404-4D75-8822-C336BD5C7029}"/>
    <cellStyle name="Normal 69 3 5" xfId="38927" xr:uid="{BE911F00-626E-479C-8125-4F2A52FDD327}"/>
    <cellStyle name="Normal 69 3 5 2" xfId="38928" xr:uid="{CD53C147-15F7-439E-B55B-68153451CD63}"/>
    <cellStyle name="Normal 69 3 5 2 2" xfId="38929" xr:uid="{4622C570-EDDA-458A-9E96-5AD091708791}"/>
    <cellStyle name="Normal 69 3 5 3" xfId="38930" xr:uid="{E6E472F0-450A-4945-92A5-16963E6C5CA7}"/>
    <cellStyle name="Normal 69 3 6" xfId="38931" xr:uid="{0AE230C9-32B1-44D1-9375-09288EFDC6F1}"/>
    <cellStyle name="Normal 69 3 6 2" xfId="38932" xr:uid="{438C1910-0C93-4219-845E-1700572226A0}"/>
    <cellStyle name="Normal 69 3 6 2 2" xfId="38933" xr:uid="{CAD0FD3C-F695-460A-BF62-914692446218}"/>
    <cellStyle name="Normal 69 3 6 3" xfId="38934" xr:uid="{EB4D4306-0F9E-45B6-902F-DDBE08A66FC5}"/>
    <cellStyle name="Normal 69 3 7" xfId="38935" xr:uid="{C9FACCC0-FA01-4A69-8485-2B8B80233D8A}"/>
    <cellStyle name="Normal 69 3 7 2" xfId="38936" xr:uid="{0868EC93-0283-40E3-83EB-B318F6A212B3}"/>
    <cellStyle name="Normal 69 3 8" xfId="38937" xr:uid="{A2067F25-38EF-410F-ABF8-B42600D7BD60}"/>
    <cellStyle name="Normal 69 3_15NS" xfId="38938" xr:uid="{8DD2342F-0E30-46F1-B94D-F7271CF6CF26}"/>
    <cellStyle name="Normal 69 4" xfId="38939" xr:uid="{7085B092-48F0-411D-8152-146930546838}"/>
    <cellStyle name="Normal 69 4 2" xfId="38940" xr:uid="{16C40890-3E20-4FCF-9326-8F783BBC8556}"/>
    <cellStyle name="Normal 69 4 2 2" xfId="38941" xr:uid="{894ADE6A-C739-403F-850C-377BF8CF6532}"/>
    <cellStyle name="Normal 69 4 2 2 2" xfId="38942" xr:uid="{C1D0F056-99FE-476A-8C90-77145BA4E221}"/>
    <cellStyle name="Normal 69 4 2 3" xfId="38943" xr:uid="{DEFD2D43-D149-459A-B322-95FA0E96A2F1}"/>
    <cellStyle name="Normal 69 4 3" xfId="38944" xr:uid="{ED6ED1BD-D387-4D14-B8F8-6FC4C93CCC49}"/>
    <cellStyle name="Normal 69 4 3 2" xfId="38945" xr:uid="{722584FB-91F3-4A5E-A17C-4BBC8112FDF4}"/>
    <cellStyle name="Normal 69 4 3 2 2" xfId="38946" xr:uid="{FA88DD67-59E1-46D6-B649-DC279E28B424}"/>
    <cellStyle name="Normal 69 4 3 3" xfId="38947" xr:uid="{EE907940-321F-46C2-9E9D-2779C6F45E3E}"/>
    <cellStyle name="Normal 69 4 4" xfId="38948" xr:uid="{F3FDE17B-878C-45E5-B85B-6EEEFB5253B4}"/>
    <cellStyle name="Normal 69 4 4 2" xfId="38949" xr:uid="{C5B28EDD-78AD-4E71-9B2E-A7F5AC8D2EAC}"/>
    <cellStyle name="Normal 69 4 5" xfId="38950" xr:uid="{5FED5E56-8579-48D1-BF79-2CC4F2F7FC85}"/>
    <cellStyle name="Normal 69 5" xfId="38951" xr:uid="{3C519CFF-401D-4708-B8CF-81E33E762575}"/>
    <cellStyle name="Normal 69 5 2" xfId="38952" xr:uid="{A28E9BDB-F52A-424A-8564-5D58E3418023}"/>
    <cellStyle name="Normal 69 5 2 2" xfId="38953" xr:uid="{AD9F3E86-3D95-4B22-9F98-1E53BB3AD71F}"/>
    <cellStyle name="Normal 69 5 2 2 2" xfId="38954" xr:uid="{B6672A3F-75BA-4694-B3A6-B6A81FFD646C}"/>
    <cellStyle name="Normal 69 5 2 3" xfId="38955" xr:uid="{886F556B-170E-4FA9-8E36-4FBA7F822F1E}"/>
    <cellStyle name="Normal 69 5 3" xfId="38956" xr:uid="{95BF3531-B147-4701-ABDD-B4C41DACCF96}"/>
    <cellStyle name="Normal 69 5 3 2" xfId="38957" xr:uid="{E116ADA9-6B59-47CF-AF25-5D7A95763979}"/>
    <cellStyle name="Normal 69 5 3 2 2" xfId="38958" xr:uid="{0434F87A-7686-49D0-9478-EE0A6AF36B4A}"/>
    <cellStyle name="Normal 69 5 3 3" xfId="38959" xr:uid="{2BFD1451-59C9-4661-9DEE-B6B8554F24CA}"/>
    <cellStyle name="Normal 69 5 4" xfId="38960" xr:uid="{8FBB3B30-7F69-412A-AB38-F8B5AA95FE12}"/>
    <cellStyle name="Normal 69 5 4 2" xfId="38961" xr:uid="{53F735B6-E420-4F4C-9C18-7A06FB40C904}"/>
    <cellStyle name="Normal 69 5 5" xfId="38962" xr:uid="{2DBA6D96-F97A-4464-90F5-3A2A3F271DCB}"/>
    <cellStyle name="Normal 69 6" xfId="38963" xr:uid="{564A02DA-EDFA-4C20-AC19-7CACB1E415AB}"/>
    <cellStyle name="Normal 69 6 2" xfId="38964" xr:uid="{17E5A1C8-2BCE-4B3D-A54B-07D66E976C0A}"/>
    <cellStyle name="Normal 69 6 2 2" xfId="38965" xr:uid="{D8066047-DCB5-4759-BF41-BF1929EBBDA8}"/>
    <cellStyle name="Normal 69 6 2 2 2" xfId="38966" xr:uid="{D512AF15-98A2-4D4A-ABF6-6C2AE3FB09A2}"/>
    <cellStyle name="Normal 69 6 2 3" xfId="38967" xr:uid="{672EA028-4F36-416F-B595-44219CDAB00F}"/>
    <cellStyle name="Normal 69 6 3" xfId="38968" xr:uid="{0F9C158F-460B-4C83-AB8B-6CD68F07BC48}"/>
    <cellStyle name="Normal 69 6 3 2" xfId="38969" xr:uid="{77EACB43-E3B1-4B85-8C0F-12085C82949C}"/>
    <cellStyle name="Normal 69 6 3 2 2" xfId="38970" xr:uid="{4922D4FE-6C38-4D81-8C77-7017ED693602}"/>
    <cellStyle name="Normal 69 6 3 3" xfId="38971" xr:uid="{4333D0EA-768E-4503-8F80-A93F13749574}"/>
    <cellStyle name="Normal 69 6 4" xfId="38972" xr:uid="{AA3411DE-A060-4C4E-A498-0C98D47A89E2}"/>
    <cellStyle name="Normal 69 6 4 2" xfId="38973" xr:uid="{8049A2EA-F3A1-4C8D-B7B8-0E443CDEE349}"/>
    <cellStyle name="Normal 69 6 5" xfId="38974" xr:uid="{1A164785-9B06-44F5-AD90-4B6067E01A31}"/>
    <cellStyle name="Normal 69 7" xfId="38975" xr:uid="{3A788DD4-A955-4F25-9EB8-4E2A90FD8ECC}"/>
    <cellStyle name="Normal 69 7 2" xfId="38976" xr:uid="{126E523E-0CA4-4DD5-BEB6-EA92899DF760}"/>
    <cellStyle name="Normal 69 7 2 2" xfId="38977" xr:uid="{911BEECB-888A-427E-99A6-5A4BE1A7C0D1}"/>
    <cellStyle name="Normal 69 7 3" xfId="38978" xr:uid="{04E7EB0F-D8B3-4ABF-B4E9-C3FB18CBD7BE}"/>
    <cellStyle name="Normal 69 8" xfId="38979" xr:uid="{59FDD505-75AD-4D67-A0FF-88E09C02EA1E}"/>
    <cellStyle name="Normal 69 8 2" xfId="38980" xr:uid="{D8BCC653-BC68-4874-89A9-1646F164407C}"/>
    <cellStyle name="Normal 69 8 2 2" xfId="38981" xr:uid="{A93CC282-A3F8-4DCB-BC02-5CF8864207D5}"/>
    <cellStyle name="Normal 69 8 3" xfId="38982" xr:uid="{01B75CFA-3008-4918-B75F-90DEA8E83DF0}"/>
    <cellStyle name="Normal 69 9" xfId="38983" xr:uid="{484508BC-351E-4180-ABD6-224F1FDEAA1D}"/>
    <cellStyle name="Normal 69 9 2" xfId="38984" xr:uid="{4217134E-2174-4A9E-A562-63F9F6B0A69D}"/>
    <cellStyle name="Normal 69_05DS" xfId="38985" xr:uid="{77ACB5A7-17DA-482A-B2E8-5346FC0D4B8B}"/>
    <cellStyle name="Normal 7" xfId="1540" xr:uid="{38E9D935-C86B-4E59-B601-5303BB2F5E0E}"/>
    <cellStyle name="Normal 7 10" xfId="38986" xr:uid="{BAB84508-D2C4-48D8-8F0F-0469CB0D68CA}"/>
    <cellStyle name="Normal 7 2" xfId="1541" xr:uid="{124BC406-EB8C-491B-B045-F8B047B85190}"/>
    <cellStyle name="Normal 7 2 10" xfId="49956" xr:uid="{D0830749-782F-4BEA-B871-2DE55D897330}"/>
    <cellStyle name="Normal 7 2 11" xfId="38987" xr:uid="{68A20DFC-9D12-420A-99A8-30FD6E495758}"/>
    <cellStyle name="Normal 7 2 2" xfId="38988" xr:uid="{6F6EA90A-6752-4F61-BF3F-56329D5D6E2E}"/>
    <cellStyle name="Normal 7 2 2 2" xfId="38989" xr:uid="{5C87C9BD-A56A-465A-B02B-A17DB9879B97}"/>
    <cellStyle name="Normal 7 2 2 2 2" xfId="38990" xr:uid="{293E5DC8-72C3-4C9B-B249-C5F549361947}"/>
    <cellStyle name="Normal 7 2 2 2 2 2" xfId="38991" xr:uid="{821EC169-4479-4DA3-80ED-16D725A0553B}"/>
    <cellStyle name="Normal 7 2 2 2 2 2 2" xfId="38992" xr:uid="{A9F265AE-AE14-4330-BD09-28990BBAD704}"/>
    <cellStyle name="Normal 7 2 2 2 2 3" xfId="38993" xr:uid="{D7161EE5-F0E3-48E2-8A03-9368D29BE021}"/>
    <cellStyle name="Normal 7 2 2 2 3" xfId="38994" xr:uid="{2415D28C-EC8C-430B-A873-F5AE239F6301}"/>
    <cellStyle name="Normal 7 2 2 2 3 2" xfId="38995" xr:uid="{F2368E6F-FB9E-4D43-9F02-8D98A1852703}"/>
    <cellStyle name="Normal 7 2 2 2 3 2 2" xfId="38996" xr:uid="{A2F92600-86C7-453A-84E8-8266A89772F9}"/>
    <cellStyle name="Normal 7 2 2 2 3 3" xfId="38997" xr:uid="{87328DBA-9FEC-48ED-9F68-B0115035A56F}"/>
    <cellStyle name="Normal 7 2 2 2 4" xfId="38998" xr:uid="{21BDD7A1-2DC1-4D15-93C5-08D7685C82B2}"/>
    <cellStyle name="Normal 7 2 2 2 4 2" xfId="38999" xr:uid="{E96B998B-4DF9-409A-9C24-C9C54636A85E}"/>
    <cellStyle name="Normal 7 2 2 2 5" xfId="39000" xr:uid="{899FE9D3-ED85-4528-B41C-7E7456137E3A}"/>
    <cellStyle name="Normal 7 2 2 3" xfId="39001" xr:uid="{D5619AFD-59B2-4C72-AD80-AEEB91EFA0FC}"/>
    <cellStyle name="Normal 7 2 2 3 2" xfId="39002" xr:uid="{C9CA2C2E-BAAB-4013-A0D8-0B3BD1DDB61D}"/>
    <cellStyle name="Normal 7 2 2 3 2 2" xfId="39003" xr:uid="{BD2E3E75-DDAE-4152-9CB9-460C2FDF2BB4}"/>
    <cellStyle name="Normal 7 2 2 3 2 2 2" xfId="39004" xr:uid="{40DE598B-79B4-4EE8-AB82-15B8A3D145D6}"/>
    <cellStyle name="Normal 7 2 2 3 2 3" xfId="39005" xr:uid="{C2D068B5-BA43-464A-8007-17C2D09376C7}"/>
    <cellStyle name="Normal 7 2 2 3 3" xfId="39006" xr:uid="{3F3A20E6-5BE3-487A-8771-FA50073FBF48}"/>
    <cellStyle name="Normal 7 2 2 3 3 2" xfId="39007" xr:uid="{7EEB7D94-6017-4A55-9884-3D26E5F9AD9B}"/>
    <cellStyle name="Normal 7 2 2 3 3 2 2" xfId="39008" xr:uid="{5AFF611B-62D9-41DE-8E17-0916B26EB5F4}"/>
    <cellStyle name="Normal 7 2 2 3 3 3" xfId="39009" xr:uid="{F5AEE2EB-83B6-4EB8-A74F-8C16C7A74F94}"/>
    <cellStyle name="Normal 7 2 2 3 4" xfId="39010" xr:uid="{10BA564D-3761-4B52-B95B-8D53BA4A375F}"/>
    <cellStyle name="Normal 7 2 2 3 4 2" xfId="39011" xr:uid="{98D1BD56-A451-479B-9BEA-906E40545432}"/>
    <cellStyle name="Normal 7 2 2 3 5" xfId="39012" xr:uid="{BFC0517E-2D50-469C-BF4C-C6C615DA391F}"/>
    <cellStyle name="Normal 7 2 2 4" xfId="39013" xr:uid="{581F67C5-DAD5-4428-B9FE-BDEF424ADE16}"/>
    <cellStyle name="Normal 7 2 2 4 2" xfId="39014" xr:uid="{05D0505E-A224-4E1B-A762-A6FC00FC0278}"/>
    <cellStyle name="Normal 7 2 2 4 2 2" xfId="39015" xr:uid="{B05FD3DD-6476-49E1-867B-005E9F158F27}"/>
    <cellStyle name="Normal 7 2 2 4 2 2 2" xfId="39016" xr:uid="{E9A05FED-32C3-4A20-B2E4-04C62D0D6A4E}"/>
    <cellStyle name="Normal 7 2 2 4 2 3" xfId="39017" xr:uid="{8325B78D-29C6-41B3-BCF9-A5994B9486E0}"/>
    <cellStyle name="Normal 7 2 2 4 3" xfId="39018" xr:uid="{8BD9C790-43D4-426C-A085-514A61AEF8A7}"/>
    <cellStyle name="Normal 7 2 2 4 3 2" xfId="39019" xr:uid="{B60BD3FA-0B5B-4642-8965-39CF0B34C072}"/>
    <cellStyle name="Normal 7 2 2 4 3 2 2" xfId="39020" xr:uid="{1849754F-75B1-4FD2-92C5-7626C40DF160}"/>
    <cellStyle name="Normal 7 2 2 4 3 3" xfId="39021" xr:uid="{AB4F1EF1-7240-44B9-8595-D912303BA85D}"/>
    <cellStyle name="Normal 7 2 2 4 4" xfId="39022" xr:uid="{11EEF739-DBF8-4F18-879E-5E1A8BB61951}"/>
    <cellStyle name="Normal 7 2 2 4 4 2" xfId="39023" xr:uid="{AFC74E85-A5A2-4513-8D7F-AFED4175B5AF}"/>
    <cellStyle name="Normal 7 2 2 4 5" xfId="39024" xr:uid="{1D9C01CA-9A47-4D42-9C0C-20E458FA798A}"/>
    <cellStyle name="Normal 7 2 2 5" xfId="39025" xr:uid="{FAC33047-49CD-4702-B0EB-5CF402B9BD57}"/>
    <cellStyle name="Normal 7 2 2 5 2" xfId="39026" xr:uid="{98056277-BE43-4702-AD5A-BB8A4F37EA0A}"/>
    <cellStyle name="Normal 7 2 2 5 2 2" xfId="39027" xr:uid="{6799A7B5-A1A2-4CEC-9A3F-DE016387086E}"/>
    <cellStyle name="Normal 7 2 2 5 3" xfId="39028" xr:uid="{6280CFC0-ED2B-4840-8FB6-BBF5E1BDCAC7}"/>
    <cellStyle name="Normal 7 2 2 6" xfId="39029" xr:uid="{3C416778-FC68-4DC7-8F45-01397A983470}"/>
    <cellStyle name="Normal 7 2 2 6 2" xfId="39030" xr:uid="{78E3C37A-A401-495B-8AD0-1640298F2240}"/>
    <cellStyle name="Normal 7 2 2 6 2 2" xfId="39031" xr:uid="{E4BAC997-69C0-4C54-92AA-F6BCFA69AF03}"/>
    <cellStyle name="Normal 7 2 2 6 3" xfId="39032" xr:uid="{0F1CD2F4-B6EF-43D0-818C-CB5F41F79100}"/>
    <cellStyle name="Normal 7 2 2 7" xfId="39033" xr:uid="{BB0E5D7E-0153-4F2C-A229-8A0182054732}"/>
    <cellStyle name="Normal 7 2 2 7 2" xfId="39034" xr:uid="{0246694F-1A51-4CDB-8485-994BCC3F85D6}"/>
    <cellStyle name="Normal 7 2 2 8" xfId="39035" xr:uid="{C5BA16FB-2DDE-4A6D-BC60-DBF9C92F3BF5}"/>
    <cellStyle name="Normal 7 2 2 9" xfId="49957" xr:uid="{F7F5EAE9-71F5-4C92-98D5-CD961A3B00FB}"/>
    <cellStyle name="Normal 7 2 2_15NS" xfId="39036" xr:uid="{0A2C7F33-20C7-4BFE-9A7A-B2E7C2890BDE}"/>
    <cellStyle name="Normal 7 2 3" xfId="39037" xr:uid="{2399D7F1-47F1-48FE-AEF5-8F1A8941DF24}"/>
    <cellStyle name="Normal 7 2 3 2" xfId="39038" xr:uid="{BC8DDC6D-F745-47E1-9334-2203896B587B}"/>
    <cellStyle name="Normal 7 2 3 2 2" xfId="39039" xr:uid="{6D7251A7-4D13-4D80-A874-15EC5E5BB64C}"/>
    <cellStyle name="Normal 7 2 3 2 2 2" xfId="39040" xr:uid="{227F5CCC-10C3-419E-88F8-A953C86CD029}"/>
    <cellStyle name="Normal 7 2 3 2 3" xfId="39041" xr:uid="{646A1CA0-C86E-4C80-881D-0E3DFCABEF76}"/>
    <cellStyle name="Normal 7 2 3 3" xfId="39042" xr:uid="{3A677D05-8E82-402B-8185-925939BBD8B3}"/>
    <cellStyle name="Normal 7 2 3 3 2" xfId="39043" xr:uid="{8602A040-68DE-449E-A0BF-72F690090C5B}"/>
    <cellStyle name="Normal 7 2 3 3 2 2" xfId="39044" xr:uid="{08229E59-BDEE-43F5-86AD-91F37F156C12}"/>
    <cellStyle name="Normal 7 2 3 3 3" xfId="39045" xr:uid="{B90FE46D-FA1A-4DBE-A09B-8C888FAC7985}"/>
    <cellStyle name="Normal 7 2 3 4" xfId="39046" xr:uid="{52CD7A4F-F1EB-4989-B5E2-4405946CFB18}"/>
    <cellStyle name="Normal 7 2 3 4 2" xfId="39047" xr:uid="{C9E745E4-390F-4557-93B8-0652A170F2FE}"/>
    <cellStyle name="Normal 7 2 3 5" xfId="39048" xr:uid="{3FFB0263-1B18-4550-8C14-ECEB48D095D8}"/>
    <cellStyle name="Normal 7 2 4" xfId="39049" xr:uid="{3CECA4CE-0183-4D96-BE66-A7505C311A0C}"/>
    <cellStyle name="Normal 7 2 4 2" xfId="39050" xr:uid="{A3B8D69B-317D-4C95-A2C5-0A13DD3CE807}"/>
    <cellStyle name="Normal 7 2 4 2 2" xfId="39051" xr:uid="{ED5FA1C5-9D39-45F7-A865-50B55FD512D3}"/>
    <cellStyle name="Normal 7 2 4 2 2 2" xfId="39052" xr:uid="{FD234AFC-A155-4884-968A-146A1407B797}"/>
    <cellStyle name="Normal 7 2 4 2 3" xfId="39053" xr:uid="{EEA2A9D7-CFE6-4F5C-837C-7A9D226C9D92}"/>
    <cellStyle name="Normal 7 2 4 3" xfId="39054" xr:uid="{0B834019-7054-47B3-8EA2-CDD1D1637B4F}"/>
    <cellStyle name="Normal 7 2 4 3 2" xfId="39055" xr:uid="{6E5E4FBF-8177-4CC7-9539-4D0E54811E10}"/>
    <cellStyle name="Normal 7 2 4 3 2 2" xfId="39056" xr:uid="{77EBF724-D69D-463B-9C2F-3FE0D9B935D1}"/>
    <cellStyle name="Normal 7 2 4 3 3" xfId="39057" xr:uid="{F8300CBE-B0C7-4E9D-A133-4B38325C34BC}"/>
    <cellStyle name="Normal 7 2 4 4" xfId="39058" xr:uid="{3AD8ACB2-1197-4BB3-80E5-E76790735D27}"/>
    <cellStyle name="Normal 7 2 4 4 2" xfId="39059" xr:uid="{C0BA5AD9-7C06-40B9-87BC-FDABCEFD50CB}"/>
    <cellStyle name="Normal 7 2 4 5" xfId="39060" xr:uid="{4E4A9D4D-3810-462F-BFFC-E0B700A21474}"/>
    <cellStyle name="Normal 7 2 5" xfId="39061" xr:uid="{F0F2D3D6-380B-451B-A95B-215EFBDA4F4C}"/>
    <cellStyle name="Normal 7 2 5 2" xfId="39062" xr:uid="{FE3C9890-7CA2-4D91-A7FB-082AA4603709}"/>
    <cellStyle name="Normal 7 2 5 2 2" xfId="39063" xr:uid="{77D151C9-6E32-475B-8430-FA0A0559EC47}"/>
    <cellStyle name="Normal 7 2 5 2 2 2" xfId="39064" xr:uid="{7749605F-0454-44BE-B066-448B52CC5E17}"/>
    <cellStyle name="Normal 7 2 5 2 3" xfId="39065" xr:uid="{73D851F1-066C-4A50-9DC2-A4EFAA6A2E56}"/>
    <cellStyle name="Normal 7 2 5 3" xfId="39066" xr:uid="{D5AE1D61-6A26-4500-9A62-8160BCAED6BA}"/>
    <cellStyle name="Normal 7 2 5 3 2" xfId="39067" xr:uid="{5F34803C-02A7-4D9F-9969-8EC5F06437B4}"/>
    <cellStyle name="Normal 7 2 5 3 2 2" xfId="39068" xr:uid="{09481531-25DC-43A3-AF46-1B309925DDD6}"/>
    <cellStyle name="Normal 7 2 5 3 3" xfId="39069" xr:uid="{BF29A165-9E7B-4532-AD44-14800B0B2D06}"/>
    <cellStyle name="Normal 7 2 5 4" xfId="39070" xr:uid="{B3031067-3E89-47FE-8581-8771E0A0419B}"/>
    <cellStyle name="Normal 7 2 5 4 2" xfId="39071" xr:uid="{FE588D50-B371-4D7A-8BEA-0B81F25A52F3}"/>
    <cellStyle name="Normal 7 2 5 5" xfId="39072" xr:uid="{8630E7DD-DE66-4614-975F-A5350742F6AE}"/>
    <cellStyle name="Normal 7 2 6" xfId="39073" xr:uid="{EB1C450D-3E33-45B7-B573-2C1B171C9D55}"/>
    <cellStyle name="Normal 7 2 6 2" xfId="39074" xr:uid="{7FA1BB62-7E20-4053-A5D4-6C01AFE132DB}"/>
    <cellStyle name="Normal 7 2 6 2 2" xfId="39075" xr:uid="{22E6F4B1-8E51-4FE1-81A4-7827C6CBF9AE}"/>
    <cellStyle name="Normal 7 2 6 3" xfId="39076" xr:uid="{B7DE8912-7C52-4EE1-AB3C-B1AD10E2EF3A}"/>
    <cellStyle name="Normal 7 2 7" xfId="39077" xr:uid="{F3C09FC2-7767-4460-8EF1-69715B71B6BC}"/>
    <cellStyle name="Normal 7 2 7 2" xfId="39078" xr:uid="{A82230FA-ECCF-4361-8EF5-AEA53CA77A01}"/>
    <cellStyle name="Normal 7 2 7 2 2" xfId="39079" xr:uid="{F098EA99-3BCD-4871-BB2B-A2969D907C30}"/>
    <cellStyle name="Normal 7 2 7 3" xfId="39080" xr:uid="{41E1D504-509C-4960-8291-03C2C2C38B23}"/>
    <cellStyle name="Normal 7 2 8" xfId="39081" xr:uid="{8A5D8D5D-5B8F-4098-A9CE-1805151DA9CB}"/>
    <cellStyle name="Normal 7 2 8 2" xfId="39082" xr:uid="{5C53CE65-0C15-4B70-A171-BE57737D3F03}"/>
    <cellStyle name="Normal 7 2 9" xfId="39083" xr:uid="{3D322653-AB3B-4F96-A32B-83D564814F2E}"/>
    <cellStyle name="Normal 7 2_05DS" xfId="39084" xr:uid="{20125535-FF57-4091-8235-9A8DB9F87F00}"/>
    <cellStyle name="Normal 7 3" xfId="1542" xr:uid="{3546346F-51E9-4C8C-BEC0-E3CEC1ABF797}"/>
    <cellStyle name="Normal 7 3 2" xfId="49959" xr:uid="{E2A9C01F-1A42-4A00-A001-D5A6BF508114}"/>
    <cellStyle name="Normal 7 3 3" xfId="49958" xr:uid="{8818CA41-3F4A-4825-BF53-79E3236371E5}"/>
    <cellStyle name="Normal 7 3 4" xfId="39085" xr:uid="{5A5E66F6-ED83-4F03-B991-38D923BC6303}"/>
    <cellStyle name="Normal 7 4" xfId="1877" xr:uid="{A92A96FA-E1AC-4377-B01E-C519E1E2774C}"/>
    <cellStyle name="Normal 7 4 2" xfId="39086" xr:uid="{F843F2DF-126A-4886-81C0-B156B45C9F27}"/>
    <cellStyle name="Normal 7 5" xfId="39087" xr:uid="{B89EB21F-54F3-4B10-B62F-D205AF38FF81}"/>
    <cellStyle name="Normal 7 5 2" xfId="49960" xr:uid="{B17068FC-1330-432B-AB2E-C3DCF520D8CD}"/>
    <cellStyle name="Normal 7 6" xfId="39088" xr:uid="{C7164630-E1B3-4DF2-8CF4-98F8D62FDB5C}"/>
    <cellStyle name="Normal 7 7" xfId="49961" xr:uid="{AA989F4A-C764-4B25-88FB-1F526F07CD1F}"/>
    <cellStyle name="Normal 7 7 10" xfId="53305" xr:uid="{7B3A2F9B-8F0C-40CC-BD8C-D73712086107}"/>
    <cellStyle name="Normal 7 7 2" xfId="50914" xr:uid="{1A9A43E8-075A-496D-BFAC-AF8C12D4C174}"/>
    <cellStyle name="Normal 7 7 2 2" xfId="53058" xr:uid="{232FCD16-C81D-456A-AF56-59BF0270033B}"/>
    <cellStyle name="Normal 7 7 2 3" xfId="53547" xr:uid="{37144248-A97D-4AD4-BA4E-2EA70818F4F6}"/>
    <cellStyle name="Normal 7 7 3" xfId="51188" xr:uid="{67BE3188-45B6-4F9F-B71D-2F6B78496B11}"/>
    <cellStyle name="Normal 7 7 4" xfId="51522" xr:uid="{69850943-1884-4FEA-A9CB-F1B24D0B6B03}"/>
    <cellStyle name="Normal 7 7 5" xfId="51801" xr:uid="{BB115D73-481B-4C45-8EEF-80ADB2670E5C}"/>
    <cellStyle name="Normal 7 7 6" xfId="52057" xr:uid="{1368806D-47AE-4A27-B3EC-E7418033EC99}"/>
    <cellStyle name="Normal 7 7 7" xfId="52310" xr:uid="{CD8B5E85-D8E8-4ACE-A32C-AAF5C80C757E}"/>
    <cellStyle name="Normal 7 7 8" xfId="52565" xr:uid="{3E487C2D-66B1-49A2-BEA1-B67AAEAF3769}"/>
    <cellStyle name="Normal 7 7 9" xfId="52813" xr:uid="{E30590CF-6612-4BED-BA84-B6F1EF2163AE}"/>
    <cellStyle name="Normal 7 8" xfId="49962" xr:uid="{C1AC6D0A-E82A-4AAA-A46B-202A56A51279}"/>
    <cellStyle name="Normal 7 9" xfId="49955" xr:uid="{F3C3C5B8-17C8-4A7F-9C3F-3639BA2EFC0E}"/>
    <cellStyle name="Normal 7 9 2" xfId="56140" xr:uid="{44059277-2F5F-499E-BE17-571506670E37}"/>
    <cellStyle name="Normal 7_15NS" xfId="39089" xr:uid="{05530DBA-EDDB-4546-A193-8CCF03255A38}"/>
    <cellStyle name="Normal 70" xfId="39090" xr:uid="{533C3A81-AC92-4729-A327-6C858CC8C581}"/>
    <cellStyle name="Normal 70 10" xfId="39091" xr:uid="{FACFDC0E-6235-4CC5-B321-FF8A525212AC}"/>
    <cellStyle name="Normal 70 2" xfId="39092" xr:uid="{37C4A722-4BD8-4DAE-8BCD-79CF356E577B}"/>
    <cellStyle name="Normal 70 3" xfId="39093" xr:uid="{1BFF4759-142B-4C18-B246-16672C7CAB89}"/>
    <cellStyle name="Normal 70 3 2" xfId="39094" xr:uid="{BE50DF62-C830-4A8F-9664-E435B8930B18}"/>
    <cellStyle name="Normal 70 3 2 2" xfId="39095" xr:uid="{353E9C1E-20BA-4FE1-92EB-8A71AD11C8F5}"/>
    <cellStyle name="Normal 70 3 2 2 2" xfId="39096" xr:uid="{B618AE7A-B704-4254-9A3C-BABE9B199CB0}"/>
    <cellStyle name="Normal 70 3 2 2 2 2" xfId="39097" xr:uid="{9BCED189-DADE-473E-9FAC-243D19B20BCF}"/>
    <cellStyle name="Normal 70 3 2 2 3" xfId="39098" xr:uid="{8A243226-D692-44E6-879D-BC2E8E08501D}"/>
    <cellStyle name="Normal 70 3 2 3" xfId="39099" xr:uid="{D4D80308-F7B6-4E74-ACE2-03CD9A2D59E2}"/>
    <cellStyle name="Normal 70 3 2 3 2" xfId="39100" xr:uid="{218B0418-1C56-417A-BF8E-A30A4BA02734}"/>
    <cellStyle name="Normal 70 3 2 3 2 2" xfId="39101" xr:uid="{BF8A4B58-AAFF-40C0-8B9F-C7B15DE28499}"/>
    <cellStyle name="Normal 70 3 2 3 3" xfId="39102" xr:uid="{9B2FF720-5A93-4B8A-A69B-6482568DAC91}"/>
    <cellStyle name="Normal 70 3 2 4" xfId="39103" xr:uid="{712978A8-64ED-4ACC-8269-43E1341274FF}"/>
    <cellStyle name="Normal 70 3 2 4 2" xfId="39104" xr:uid="{738C7A1B-490D-4AE0-A9B6-CCAE73783A3A}"/>
    <cellStyle name="Normal 70 3 2 5" xfId="39105" xr:uid="{B5C0E446-4D0B-4AC1-88D9-7C28A9FD9D2F}"/>
    <cellStyle name="Normal 70 3 3" xfId="39106" xr:uid="{47E3AC04-7C80-43D3-A6E1-05931CA6C110}"/>
    <cellStyle name="Normal 70 3 3 2" xfId="39107" xr:uid="{D5B020E4-DE05-444D-8416-B31303130844}"/>
    <cellStyle name="Normal 70 3 3 2 2" xfId="39108" xr:uid="{9BF46520-09BF-4D19-852C-B3EDD2086352}"/>
    <cellStyle name="Normal 70 3 3 2 2 2" xfId="39109" xr:uid="{448BF2F9-D9BB-4EB6-A2AD-459C8E943BE6}"/>
    <cellStyle name="Normal 70 3 3 2 3" xfId="39110" xr:uid="{98F3C52F-0ED2-47B9-8A92-09AFC9F29D14}"/>
    <cellStyle name="Normal 70 3 3 3" xfId="39111" xr:uid="{CA24174D-B475-46F7-A6BD-97D4E33CF9E6}"/>
    <cellStyle name="Normal 70 3 3 3 2" xfId="39112" xr:uid="{1DD6197A-3856-4B3F-A57A-7EAAF7F7BA7B}"/>
    <cellStyle name="Normal 70 3 3 3 2 2" xfId="39113" xr:uid="{5DED8CDA-0314-43D6-B7EB-69149BC5C662}"/>
    <cellStyle name="Normal 70 3 3 3 3" xfId="39114" xr:uid="{956244AF-A9CE-420E-8C92-B6E59FC54A4F}"/>
    <cellStyle name="Normal 70 3 3 4" xfId="39115" xr:uid="{E1885CC0-0AA4-4E0E-9AA8-2ADE0EB29764}"/>
    <cellStyle name="Normal 70 3 3 4 2" xfId="39116" xr:uid="{72A635F1-0ED1-4710-88C6-E4E2EBE61AA3}"/>
    <cellStyle name="Normal 70 3 3 5" xfId="39117" xr:uid="{7DDF3576-7EF0-460F-BC03-A5961E3A214C}"/>
    <cellStyle name="Normal 70 3 4" xfId="39118" xr:uid="{6DBA768E-67F2-4D0D-BB5A-9A15A29EBC0E}"/>
    <cellStyle name="Normal 70 3 4 2" xfId="39119" xr:uid="{74A7A779-F048-4CC7-A01B-3ADC3B934764}"/>
    <cellStyle name="Normal 70 3 4 2 2" xfId="39120" xr:uid="{FC332A35-FBED-4A5F-8F8F-4E3263DB9580}"/>
    <cellStyle name="Normal 70 3 4 2 2 2" xfId="39121" xr:uid="{A8D695AE-EEE3-4590-A303-970F5A8AA575}"/>
    <cellStyle name="Normal 70 3 4 2 3" xfId="39122" xr:uid="{D4FEBF79-40E3-4685-BD1C-D892494145CC}"/>
    <cellStyle name="Normal 70 3 4 3" xfId="39123" xr:uid="{04692F1A-47FE-42A4-92C8-72768ADB9B90}"/>
    <cellStyle name="Normal 70 3 4 3 2" xfId="39124" xr:uid="{0A4E891D-8036-4013-A9E2-7AD0AC11BA83}"/>
    <cellStyle name="Normal 70 3 4 3 2 2" xfId="39125" xr:uid="{9239CA1C-B108-419F-A4E6-97F097C414E8}"/>
    <cellStyle name="Normal 70 3 4 3 3" xfId="39126" xr:uid="{1A17B4AC-56D2-40A4-A868-C3BF1A36D568}"/>
    <cellStyle name="Normal 70 3 4 4" xfId="39127" xr:uid="{60D8ADED-A3F9-40A4-B496-E77C25AF9CE0}"/>
    <cellStyle name="Normal 70 3 4 4 2" xfId="39128" xr:uid="{349AE064-7E09-4C1E-90F4-B3CCB70D65BC}"/>
    <cellStyle name="Normal 70 3 4 5" xfId="39129" xr:uid="{498C480C-27F7-4ED0-B2EA-F3FCAEF3173B}"/>
    <cellStyle name="Normal 70 3 5" xfId="39130" xr:uid="{08137B12-D4FE-4FD9-9B27-91BFFDD82414}"/>
    <cellStyle name="Normal 70 3 5 2" xfId="39131" xr:uid="{0FCC22CA-7140-416F-B56E-143676211E51}"/>
    <cellStyle name="Normal 70 3 5 2 2" xfId="39132" xr:uid="{DE9CEF6E-9348-4418-9CE7-A54DBE88D8B5}"/>
    <cellStyle name="Normal 70 3 5 3" xfId="39133" xr:uid="{69BD3AC4-FF30-46F7-A14E-E6683AD4D141}"/>
    <cellStyle name="Normal 70 3 6" xfId="39134" xr:uid="{47F15F26-E5FA-4F40-A47E-CE0F08F89BFE}"/>
    <cellStyle name="Normal 70 3 6 2" xfId="39135" xr:uid="{FC8673D5-71C2-43F9-BA40-94A36194F9F4}"/>
    <cellStyle name="Normal 70 3 6 2 2" xfId="39136" xr:uid="{BAD3C401-4EE4-4C83-88C4-BFAD3598029B}"/>
    <cellStyle name="Normal 70 3 6 3" xfId="39137" xr:uid="{16208BB6-5A68-4DCA-A7F7-5B0B2ABE6C93}"/>
    <cellStyle name="Normal 70 3 7" xfId="39138" xr:uid="{9D846D2B-4140-4371-977C-168DAE8D7604}"/>
    <cellStyle name="Normal 70 3 7 2" xfId="39139" xr:uid="{A026D29F-71F9-4BE9-A104-0DCE0C11B24C}"/>
    <cellStyle name="Normal 70 3 8" xfId="39140" xr:uid="{CC09039E-DD25-4C0B-A676-81387A118DB7}"/>
    <cellStyle name="Normal 70 3_15NS" xfId="39141" xr:uid="{BF918F25-A963-48DD-A726-2FC143155CC3}"/>
    <cellStyle name="Normal 70 4" xfId="39142" xr:uid="{254E0B6C-75B5-43CE-AA34-8B9D01AC7D33}"/>
    <cellStyle name="Normal 70 4 2" xfId="39143" xr:uid="{F7B215F6-CE06-49F2-89A8-71D038B752E9}"/>
    <cellStyle name="Normal 70 4 2 2" xfId="39144" xr:uid="{0A61BAEC-DFD9-4374-AE6B-63D4E5E2DBB7}"/>
    <cellStyle name="Normal 70 4 2 2 2" xfId="39145" xr:uid="{BB11E4D4-D789-4E7C-91C3-B060DE78EA3B}"/>
    <cellStyle name="Normal 70 4 2 3" xfId="39146" xr:uid="{15B7F9BA-82BD-4302-876F-872189A6EC34}"/>
    <cellStyle name="Normal 70 4 3" xfId="39147" xr:uid="{367A313F-9789-4E0F-AB4F-5366EF205FA5}"/>
    <cellStyle name="Normal 70 4 3 2" xfId="39148" xr:uid="{4D6DD6E1-6208-4BA9-8180-E3628026798E}"/>
    <cellStyle name="Normal 70 4 3 2 2" xfId="39149" xr:uid="{0D18324A-4242-4F23-8E4B-01F132038842}"/>
    <cellStyle name="Normal 70 4 3 3" xfId="39150" xr:uid="{9E4A02EE-7A1E-4EE2-8ACA-784645C249AE}"/>
    <cellStyle name="Normal 70 4 4" xfId="39151" xr:uid="{628AAF78-2620-4EE6-B1A4-64DA7A28DBD0}"/>
    <cellStyle name="Normal 70 4 4 2" xfId="39152" xr:uid="{4F23DF4C-92D8-4CC8-83DA-F300B8B68674}"/>
    <cellStyle name="Normal 70 4 5" xfId="39153" xr:uid="{35CDAFD7-6F00-4BBB-A5BD-ECC8B1071163}"/>
    <cellStyle name="Normal 70 5" xfId="39154" xr:uid="{CF945813-B94F-492B-9158-DE485501A1DA}"/>
    <cellStyle name="Normal 70 5 2" xfId="39155" xr:uid="{4F760C33-0B8B-4B8C-A3AF-285CBFCDD0B2}"/>
    <cellStyle name="Normal 70 5 2 2" xfId="39156" xr:uid="{F07623B5-3BC6-4005-B54E-CE1C02F605B8}"/>
    <cellStyle name="Normal 70 5 2 2 2" xfId="39157" xr:uid="{17BCF790-E26C-4677-8E61-EB66BB612855}"/>
    <cellStyle name="Normal 70 5 2 3" xfId="39158" xr:uid="{31F20F4F-C0AA-4F9D-ADBB-BDFB440C5705}"/>
    <cellStyle name="Normal 70 5 3" xfId="39159" xr:uid="{95FE88F2-4468-42EB-ACD0-FC296CB1A5DB}"/>
    <cellStyle name="Normal 70 5 3 2" xfId="39160" xr:uid="{E9BFED48-161C-493D-82EA-AEAFD0000EA8}"/>
    <cellStyle name="Normal 70 5 3 2 2" xfId="39161" xr:uid="{B69907F6-7461-4E38-9A75-85FF371E1E50}"/>
    <cellStyle name="Normal 70 5 3 3" xfId="39162" xr:uid="{FC1DCDF5-34E1-40D8-BF69-F8DF5BEC0C9E}"/>
    <cellStyle name="Normal 70 5 4" xfId="39163" xr:uid="{970FA964-FD7B-427F-8CD7-1FDF3C5E22CF}"/>
    <cellStyle name="Normal 70 5 4 2" xfId="39164" xr:uid="{E4793FEE-C97F-461B-AA56-A98C7A4B9F0F}"/>
    <cellStyle name="Normal 70 5 5" xfId="39165" xr:uid="{7710C5DA-B535-4756-A721-B42AED2B9196}"/>
    <cellStyle name="Normal 70 6" xfId="39166" xr:uid="{509B4998-739F-43D9-8140-67E41E90850C}"/>
    <cellStyle name="Normal 70 6 2" xfId="39167" xr:uid="{3D34F293-9757-471A-8EE0-F06C2CF08231}"/>
    <cellStyle name="Normal 70 6 2 2" xfId="39168" xr:uid="{9C9FC744-3A0D-4954-BF08-78E224897D99}"/>
    <cellStyle name="Normal 70 6 2 2 2" xfId="39169" xr:uid="{42F37F8B-8047-4945-A9F3-212FE2E54DD5}"/>
    <cellStyle name="Normal 70 6 2 3" xfId="39170" xr:uid="{575F65D0-0ECF-4D45-B2C6-4F29D87BCB94}"/>
    <cellStyle name="Normal 70 6 3" xfId="39171" xr:uid="{434313AD-21DA-4764-9C1F-2B6FBED012DC}"/>
    <cellStyle name="Normal 70 6 3 2" xfId="39172" xr:uid="{DA7D0C57-F98F-4421-A847-939F18D4C8E1}"/>
    <cellStyle name="Normal 70 6 3 2 2" xfId="39173" xr:uid="{1E832622-195E-4098-8377-62E85A5C47BC}"/>
    <cellStyle name="Normal 70 6 3 3" xfId="39174" xr:uid="{800E3867-409B-44B1-945C-4746E9BA4C70}"/>
    <cellStyle name="Normal 70 6 4" xfId="39175" xr:uid="{928B522B-F3DA-447E-AEAB-9FB5213BD9FF}"/>
    <cellStyle name="Normal 70 6 4 2" xfId="39176" xr:uid="{ED7AB811-C172-4FE8-B150-A456B5860C25}"/>
    <cellStyle name="Normal 70 6 5" xfId="39177" xr:uid="{56FF51B3-CB9A-4E04-A509-3FFECAD69C81}"/>
    <cellStyle name="Normal 70 7" xfId="39178" xr:uid="{DA82A363-AA91-4AB0-AAF6-0665A77AC54C}"/>
    <cellStyle name="Normal 70 7 2" xfId="39179" xr:uid="{615A9F99-73C3-45D3-9498-7A5C15593F58}"/>
    <cellStyle name="Normal 70 7 2 2" xfId="39180" xr:uid="{CE8116DF-4497-47BC-BDFF-046783D5751F}"/>
    <cellStyle name="Normal 70 7 3" xfId="39181" xr:uid="{A9BE1B01-C0CD-4537-BB69-55765D993085}"/>
    <cellStyle name="Normal 70 8" xfId="39182" xr:uid="{8C9127BD-B9BE-4395-8E5F-2DE640920E39}"/>
    <cellStyle name="Normal 70 8 2" xfId="39183" xr:uid="{B3E1AD77-0E47-4496-96AD-E73D0FB76660}"/>
    <cellStyle name="Normal 70 8 2 2" xfId="39184" xr:uid="{748FE712-81B4-42A3-95EA-07230409DF85}"/>
    <cellStyle name="Normal 70 8 3" xfId="39185" xr:uid="{3B6465AA-DC03-473B-AB0A-3C3F6BE29F37}"/>
    <cellStyle name="Normal 70 9" xfId="39186" xr:uid="{B2260BAD-15FE-4D97-BDB0-E1B218FA1380}"/>
    <cellStyle name="Normal 70 9 2" xfId="39187" xr:uid="{783C4E92-EEE3-41A5-BE53-C7CCEE0793B0}"/>
    <cellStyle name="Normal 70_05DS" xfId="39188" xr:uid="{4FA9CFB7-5568-44EB-9A57-4C1323E7E84C}"/>
    <cellStyle name="Normal 71" xfId="39189" xr:uid="{AEC855D4-9397-40FD-9B7D-0C76297F019F}"/>
    <cellStyle name="Normal 71 10" xfId="39190" xr:uid="{2E48533D-F193-4400-8A2E-34D8AF47FA92}"/>
    <cellStyle name="Normal 71 2" xfId="39191" xr:uid="{C7DA2EF4-A3FF-4AFD-AF06-89CFA190916C}"/>
    <cellStyle name="Normal 71 3" xfId="39192" xr:uid="{1F832D4D-2663-4623-80AF-31AC73B743D3}"/>
    <cellStyle name="Normal 71 3 2" xfId="39193" xr:uid="{50211D90-8F25-4F24-833A-9415D5D3A8FB}"/>
    <cellStyle name="Normal 71 3 2 2" xfId="39194" xr:uid="{5DE34F5F-17E5-4724-8427-703F6C4B0C9D}"/>
    <cellStyle name="Normal 71 3 2 2 2" xfId="39195" xr:uid="{E3520280-891E-4744-8D72-679B49035FA2}"/>
    <cellStyle name="Normal 71 3 2 2 2 2" xfId="39196" xr:uid="{68D32E94-7A4F-43EF-BCF6-6B10FE146C23}"/>
    <cellStyle name="Normal 71 3 2 2 3" xfId="39197" xr:uid="{B83602BA-5678-4CDF-B339-D18FFE3961D3}"/>
    <cellStyle name="Normal 71 3 2 3" xfId="39198" xr:uid="{016F78D9-AA60-4B19-9E47-0B12CD5459A0}"/>
    <cellStyle name="Normal 71 3 2 3 2" xfId="39199" xr:uid="{34844733-53C5-4A73-86B1-CBD60D20B560}"/>
    <cellStyle name="Normal 71 3 2 3 2 2" xfId="39200" xr:uid="{A1371FD5-17D3-46F9-AC89-D255925FEB96}"/>
    <cellStyle name="Normal 71 3 2 3 3" xfId="39201" xr:uid="{18A1A30C-5615-41F6-88D6-BCEB6B379A61}"/>
    <cellStyle name="Normal 71 3 2 4" xfId="39202" xr:uid="{24A2D7F9-9E6C-4B44-B7C4-5B2ABB5CAD3E}"/>
    <cellStyle name="Normal 71 3 2 4 2" xfId="39203" xr:uid="{7A52985E-8560-456F-9515-65D4F6A5FA0B}"/>
    <cellStyle name="Normal 71 3 2 5" xfId="39204" xr:uid="{33368DF0-D891-4BD5-9F68-D57016AAFFA2}"/>
    <cellStyle name="Normal 71 3 3" xfId="39205" xr:uid="{1260A416-5539-42F8-846C-0E436791FA62}"/>
    <cellStyle name="Normal 71 3 3 2" xfId="39206" xr:uid="{F35BFCB4-C2F6-445E-A87F-CC2B3542C732}"/>
    <cellStyle name="Normal 71 3 3 2 2" xfId="39207" xr:uid="{4C904B82-FB86-449F-9EDF-7D3456FA79BF}"/>
    <cellStyle name="Normal 71 3 3 2 2 2" xfId="39208" xr:uid="{2243E439-E6CE-4EEC-A4E1-EC6BF1A250DE}"/>
    <cellStyle name="Normal 71 3 3 2 3" xfId="39209" xr:uid="{FC59FB68-5B4D-4476-AE41-4E1BE47DC2C2}"/>
    <cellStyle name="Normal 71 3 3 3" xfId="39210" xr:uid="{04D41D4C-5FA8-4560-A912-9FDCD2F1C8BB}"/>
    <cellStyle name="Normal 71 3 3 3 2" xfId="39211" xr:uid="{919051EB-5E78-49C4-8B8E-B93F2A780206}"/>
    <cellStyle name="Normal 71 3 3 3 2 2" xfId="39212" xr:uid="{814BFE79-C233-4F4C-9A8A-8A1D92DF9ED9}"/>
    <cellStyle name="Normal 71 3 3 3 3" xfId="39213" xr:uid="{C76E69AF-AAF9-4A80-8F21-FDFE71BEF906}"/>
    <cellStyle name="Normal 71 3 3 4" xfId="39214" xr:uid="{DB55F0FA-17F6-4116-89A9-9CCBB7C60975}"/>
    <cellStyle name="Normal 71 3 3 4 2" xfId="39215" xr:uid="{3975BFBE-A719-4365-8BEA-66B6EE40BE83}"/>
    <cellStyle name="Normal 71 3 3 5" xfId="39216" xr:uid="{2D53DC51-33BA-487B-9E0D-3341EA3FF3B6}"/>
    <cellStyle name="Normal 71 3 4" xfId="39217" xr:uid="{37E477F9-B1BC-48A6-A6C6-91CE3CA3DA5A}"/>
    <cellStyle name="Normal 71 3 4 2" xfId="39218" xr:uid="{ED3FE479-2FF6-4A96-8694-1E3CBCDED7A8}"/>
    <cellStyle name="Normal 71 3 4 2 2" xfId="39219" xr:uid="{72288C0E-5A84-4C0F-92E8-AA7441F58A2B}"/>
    <cellStyle name="Normal 71 3 4 2 2 2" xfId="39220" xr:uid="{A9B41FA3-9C90-4BB3-947F-6F5793D4D70F}"/>
    <cellStyle name="Normal 71 3 4 2 3" xfId="39221" xr:uid="{F911E4AC-DD84-4E76-8BAB-56005128AB2A}"/>
    <cellStyle name="Normal 71 3 4 3" xfId="39222" xr:uid="{8B85DAAE-91C1-4D50-8A50-7CADB2ADF412}"/>
    <cellStyle name="Normal 71 3 4 3 2" xfId="39223" xr:uid="{E014AA97-A04D-4492-9262-7F10E33DB787}"/>
    <cellStyle name="Normal 71 3 4 3 2 2" xfId="39224" xr:uid="{CB7C5BCE-0C18-4518-9B67-325A940DBA1F}"/>
    <cellStyle name="Normal 71 3 4 3 3" xfId="39225" xr:uid="{2AB99DD8-F061-4B8E-AE09-623BB8878ED1}"/>
    <cellStyle name="Normal 71 3 4 4" xfId="39226" xr:uid="{0249E335-317E-4895-BD62-70DC1D832232}"/>
    <cellStyle name="Normal 71 3 4 4 2" xfId="39227" xr:uid="{869EAD01-18A8-4A81-944E-24AFAFCB10D8}"/>
    <cellStyle name="Normal 71 3 4 5" xfId="39228" xr:uid="{500D80F4-DF76-4F2D-8D97-1A13712F1D16}"/>
    <cellStyle name="Normal 71 3 5" xfId="39229" xr:uid="{79C07A90-0B4A-4E92-8492-9AE91619EB4B}"/>
    <cellStyle name="Normal 71 3 5 2" xfId="39230" xr:uid="{24A06ECA-4A25-4BD7-AF8C-DD19E9BBC0E7}"/>
    <cellStyle name="Normal 71 3 5 2 2" xfId="39231" xr:uid="{6D66914A-49F8-4B7F-80E4-1A6DEAC37782}"/>
    <cellStyle name="Normal 71 3 5 3" xfId="39232" xr:uid="{ABFC353A-C084-47BB-B7C1-B0E9DCDEE1F6}"/>
    <cellStyle name="Normal 71 3 6" xfId="39233" xr:uid="{DD102B44-EB16-4327-AE9E-808421C61ECF}"/>
    <cellStyle name="Normal 71 3 6 2" xfId="39234" xr:uid="{ED86C7BD-4FF1-458A-8098-F6BACDF0961D}"/>
    <cellStyle name="Normal 71 3 6 2 2" xfId="39235" xr:uid="{2E908A34-EA2A-4330-A011-C39E93476A56}"/>
    <cellStyle name="Normal 71 3 6 3" xfId="39236" xr:uid="{29CE68CC-E14D-4842-86F1-61B625525A9C}"/>
    <cellStyle name="Normal 71 3 7" xfId="39237" xr:uid="{DC542E65-1FF5-4BC4-A3CE-D2E838D89382}"/>
    <cellStyle name="Normal 71 3 7 2" xfId="39238" xr:uid="{776D881A-391D-4559-9FB4-99F31A275CCF}"/>
    <cellStyle name="Normal 71 3 8" xfId="39239" xr:uid="{010A7DEB-8C39-4A47-B72C-E72AC4313F94}"/>
    <cellStyle name="Normal 71 3_15NS" xfId="39240" xr:uid="{33FAB7A1-32A4-48E1-9360-FF9283832BF7}"/>
    <cellStyle name="Normal 71 4" xfId="39241" xr:uid="{D856B6F0-2674-4124-B861-4AD96F09B948}"/>
    <cellStyle name="Normal 71 4 2" xfId="39242" xr:uid="{5DDD739D-AFB6-4DCB-A749-BF1B5AC2B606}"/>
    <cellStyle name="Normal 71 4 2 2" xfId="39243" xr:uid="{74DA4C65-D20C-48FB-B93D-AE3A18285D69}"/>
    <cellStyle name="Normal 71 4 2 2 2" xfId="39244" xr:uid="{AD6EA470-3B53-4166-AF18-753DAE21C4D7}"/>
    <cellStyle name="Normal 71 4 2 3" xfId="39245" xr:uid="{692A081F-8219-44C4-878D-010C90A5ACD4}"/>
    <cellStyle name="Normal 71 4 3" xfId="39246" xr:uid="{8F2AE6E0-C0FC-4E8B-86F7-24C4A86AD629}"/>
    <cellStyle name="Normal 71 4 3 2" xfId="39247" xr:uid="{21F02B90-AD30-4C28-BCB3-2BBF84BD7C4C}"/>
    <cellStyle name="Normal 71 4 3 2 2" xfId="39248" xr:uid="{110E1F52-A0C2-4D93-A803-074D70799752}"/>
    <cellStyle name="Normal 71 4 3 3" xfId="39249" xr:uid="{551D3C75-0BDB-41B5-B9AD-38EF71068E43}"/>
    <cellStyle name="Normal 71 4 4" xfId="39250" xr:uid="{CE5377DB-36AF-41AC-9157-4C44337A682A}"/>
    <cellStyle name="Normal 71 4 4 2" xfId="39251" xr:uid="{2632A1C7-FCDB-4F61-9FFD-FB7FC335960E}"/>
    <cellStyle name="Normal 71 4 5" xfId="39252" xr:uid="{53766F26-E55E-41D1-9659-1625ED001FF0}"/>
    <cellStyle name="Normal 71 5" xfId="39253" xr:uid="{C8FA2749-09CC-4A15-845F-1E88EABD83F1}"/>
    <cellStyle name="Normal 71 5 2" xfId="39254" xr:uid="{0822FD5B-2C4C-4EDF-AACE-6C3782986612}"/>
    <cellStyle name="Normal 71 5 2 2" xfId="39255" xr:uid="{A4B18FBD-515F-470C-BE16-36AC38E7F0D0}"/>
    <cellStyle name="Normal 71 5 2 2 2" xfId="39256" xr:uid="{35CA03D2-E923-4495-A9C9-3B37D8114C4E}"/>
    <cellStyle name="Normal 71 5 2 3" xfId="39257" xr:uid="{A9760391-6CAD-4768-97E8-BC9B16985DE0}"/>
    <cellStyle name="Normal 71 5 3" xfId="39258" xr:uid="{0AFD6FB7-13BC-4F59-84E2-9B18E01284DD}"/>
    <cellStyle name="Normal 71 5 3 2" xfId="39259" xr:uid="{E29F4362-1760-4499-B895-DD7AB56FFD4D}"/>
    <cellStyle name="Normal 71 5 3 2 2" xfId="39260" xr:uid="{4F2710C4-434F-4B5C-9455-DCA7E2F6923A}"/>
    <cellStyle name="Normal 71 5 3 3" xfId="39261" xr:uid="{F09A3185-0499-4109-8D82-EEB021796E8E}"/>
    <cellStyle name="Normal 71 5 4" xfId="39262" xr:uid="{5C774024-F2FE-4D09-B477-AA500A20676C}"/>
    <cellStyle name="Normal 71 5 4 2" xfId="39263" xr:uid="{74267E20-E0C5-47BC-A998-984022C0D48D}"/>
    <cellStyle name="Normal 71 5 5" xfId="39264" xr:uid="{83AE059F-096A-475D-BB67-FF4433B4483D}"/>
    <cellStyle name="Normal 71 6" xfId="39265" xr:uid="{550F1903-6496-4BA4-925B-A01E463A19A4}"/>
    <cellStyle name="Normal 71 6 2" xfId="39266" xr:uid="{4EBBA0FE-91BF-43A1-8A4A-5D539AEBF57E}"/>
    <cellStyle name="Normal 71 6 2 2" xfId="39267" xr:uid="{C26422DE-BD3B-421A-B67B-CD9A08F98F3D}"/>
    <cellStyle name="Normal 71 6 2 2 2" xfId="39268" xr:uid="{C9FCE936-4C87-47F4-A992-866D8A34D568}"/>
    <cellStyle name="Normal 71 6 2 3" xfId="39269" xr:uid="{01F31493-934B-4698-BB2C-DF5D3F77736E}"/>
    <cellStyle name="Normal 71 6 3" xfId="39270" xr:uid="{2F1B9F4C-8A1D-41E8-85D3-3B307CFEF956}"/>
    <cellStyle name="Normal 71 6 3 2" xfId="39271" xr:uid="{20D67B86-EF91-48BB-B223-5A448BC04879}"/>
    <cellStyle name="Normal 71 6 3 2 2" xfId="39272" xr:uid="{EFB2181E-440A-4AD4-8C23-9D00CB9DA87E}"/>
    <cellStyle name="Normal 71 6 3 3" xfId="39273" xr:uid="{4E2F8992-6ADA-498F-8DB6-2B5FB64235B0}"/>
    <cellStyle name="Normal 71 6 4" xfId="39274" xr:uid="{F152DF7F-38CC-4361-ABFC-DF95C830930E}"/>
    <cellStyle name="Normal 71 6 4 2" xfId="39275" xr:uid="{4F60BEB9-839A-42B6-AE4F-F3E76D130205}"/>
    <cellStyle name="Normal 71 6 5" xfId="39276" xr:uid="{DEBAD79D-17BC-4141-AB06-85725B6A34C8}"/>
    <cellStyle name="Normal 71 7" xfId="39277" xr:uid="{23E63C4D-DBDD-4FE4-95DE-66354F530833}"/>
    <cellStyle name="Normal 71 7 2" xfId="39278" xr:uid="{F9FCA158-E4BD-4ECF-B9AC-393E8575F545}"/>
    <cellStyle name="Normal 71 7 2 2" xfId="39279" xr:uid="{6446BC7D-1000-4BBD-980D-89F8166AF31D}"/>
    <cellStyle name="Normal 71 7 3" xfId="39280" xr:uid="{538E2F16-9209-4318-B1F9-23AA2BEA8BF4}"/>
    <cellStyle name="Normal 71 8" xfId="39281" xr:uid="{BDE6E73D-193F-4618-9CAF-AA6DD89E615D}"/>
    <cellStyle name="Normal 71 8 2" xfId="39282" xr:uid="{703A889A-DDE7-4551-A2BA-E9DB04CAD9CE}"/>
    <cellStyle name="Normal 71 8 2 2" xfId="39283" xr:uid="{79422965-2271-419E-9EE6-2691B6F35ACC}"/>
    <cellStyle name="Normal 71 8 3" xfId="39284" xr:uid="{C387083D-C990-4DC8-A698-BEE08E695016}"/>
    <cellStyle name="Normal 71 9" xfId="39285" xr:uid="{0D73BA45-4261-464D-BE9D-207765BB607C}"/>
    <cellStyle name="Normal 71 9 2" xfId="39286" xr:uid="{B52A2AE6-944C-41BC-9203-269DCCC4C80C}"/>
    <cellStyle name="Normal 71_05DS" xfId="39287" xr:uid="{D353FE63-3BDF-4510-BFB0-F371660ADD02}"/>
    <cellStyle name="Normal 72" xfId="39288" xr:uid="{8C786A00-AC7E-444B-BC2B-AFFE9DB7A286}"/>
    <cellStyle name="Normal 72 10" xfId="39289" xr:uid="{A9D0D9F1-2FF8-430B-9239-65A5959735F2}"/>
    <cellStyle name="Normal 72 2" xfId="39290" xr:uid="{F52B73B3-132A-4571-B693-FA4E4616EF7E}"/>
    <cellStyle name="Normal 72 3" xfId="39291" xr:uid="{C06D7CF9-EE9D-41CE-A357-FDC9DCFD2996}"/>
    <cellStyle name="Normal 72 3 2" xfId="39292" xr:uid="{C6E428F7-4F5E-49AD-B75E-1CCE4647CB8D}"/>
    <cellStyle name="Normal 72 3 2 2" xfId="39293" xr:uid="{0A32B538-61FD-4019-8FEA-CC16D824D25C}"/>
    <cellStyle name="Normal 72 3 2 2 2" xfId="39294" xr:uid="{C5D16400-173A-4EE7-A552-4AE3CF4F5C55}"/>
    <cellStyle name="Normal 72 3 2 2 2 2" xfId="39295" xr:uid="{4521445D-CFB3-46B1-9056-B3367D948FC4}"/>
    <cellStyle name="Normal 72 3 2 2 3" xfId="39296" xr:uid="{BA62919E-C0C3-4E4D-8462-F9516776A7C0}"/>
    <cellStyle name="Normal 72 3 2 3" xfId="39297" xr:uid="{A54B79E7-7A6E-40B5-B9DE-33894D576BCB}"/>
    <cellStyle name="Normal 72 3 2 3 2" xfId="39298" xr:uid="{5EAE5E8E-DB13-4BF5-AEED-7A29E5D9C575}"/>
    <cellStyle name="Normal 72 3 2 3 2 2" xfId="39299" xr:uid="{E1E1836A-425B-4B2E-BF94-0020A981E5CF}"/>
    <cellStyle name="Normal 72 3 2 3 3" xfId="39300" xr:uid="{FC47BEA5-6A9E-4652-99AD-CD09777C5DA6}"/>
    <cellStyle name="Normal 72 3 2 4" xfId="39301" xr:uid="{D7940C3D-0222-4DDF-A2FD-BE5513C7DB21}"/>
    <cellStyle name="Normal 72 3 2 4 2" xfId="39302" xr:uid="{45A79047-048B-472C-B6A4-912CFDA93B6A}"/>
    <cellStyle name="Normal 72 3 2 5" xfId="39303" xr:uid="{063B543B-9F20-4A3A-BAF4-E3F3F1ED2A1A}"/>
    <cellStyle name="Normal 72 3 3" xfId="39304" xr:uid="{1A05F494-792F-4705-8D0D-241DA543B148}"/>
    <cellStyle name="Normal 72 3 3 2" xfId="39305" xr:uid="{9E5DC4E5-4E83-4618-AAC7-8FA58E23C0AD}"/>
    <cellStyle name="Normal 72 3 3 2 2" xfId="39306" xr:uid="{6F010B24-3562-4E05-A5B7-23B1F06276BA}"/>
    <cellStyle name="Normal 72 3 3 2 2 2" xfId="39307" xr:uid="{D5781209-8D53-4658-84AF-1060B4D5CD7B}"/>
    <cellStyle name="Normal 72 3 3 2 3" xfId="39308" xr:uid="{C81CCB0C-58B7-467F-877A-8D818F7697AF}"/>
    <cellStyle name="Normal 72 3 3 3" xfId="39309" xr:uid="{EC7CCFF2-B526-45B0-86B4-4CCE64067CE9}"/>
    <cellStyle name="Normal 72 3 3 3 2" xfId="39310" xr:uid="{37E35759-2FC7-40D3-A91E-0CEEC41D62BF}"/>
    <cellStyle name="Normal 72 3 3 3 2 2" xfId="39311" xr:uid="{1160959B-6A6B-427E-90F3-AD526060E6E0}"/>
    <cellStyle name="Normal 72 3 3 3 3" xfId="39312" xr:uid="{C9D4408A-D2EC-4970-987E-E17DC23524DD}"/>
    <cellStyle name="Normal 72 3 3 4" xfId="39313" xr:uid="{6DD55728-37FE-4328-8CF8-9E25FA5C5D2C}"/>
    <cellStyle name="Normal 72 3 3 4 2" xfId="39314" xr:uid="{2B70B516-83A8-4570-AD95-778457998385}"/>
    <cellStyle name="Normal 72 3 3 5" xfId="39315" xr:uid="{4F7ED343-2AD3-4536-A651-4DF03183FB8F}"/>
    <cellStyle name="Normal 72 3 4" xfId="39316" xr:uid="{603CAD53-1B9A-40CB-ABEC-E0F80DB9906F}"/>
    <cellStyle name="Normal 72 3 4 2" xfId="39317" xr:uid="{82E7B6A2-B930-4B6C-AD3B-E482B785A9DF}"/>
    <cellStyle name="Normal 72 3 4 2 2" xfId="39318" xr:uid="{20396E10-07C4-4533-BA56-51F1E4A7D0F2}"/>
    <cellStyle name="Normal 72 3 4 2 2 2" xfId="39319" xr:uid="{713B94FB-96C3-41DE-8A6D-F0DB08E80173}"/>
    <cellStyle name="Normal 72 3 4 2 3" xfId="39320" xr:uid="{EDE0EBE1-67C9-4147-947D-614B4797FA7C}"/>
    <cellStyle name="Normal 72 3 4 3" xfId="39321" xr:uid="{D0D57F1D-9C94-4127-BEE5-93B8DB7E2BF7}"/>
    <cellStyle name="Normal 72 3 4 3 2" xfId="39322" xr:uid="{B94E90B4-6287-448C-ABDC-AA47A5BD4329}"/>
    <cellStyle name="Normal 72 3 4 3 2 2" xfId="39323" xr:uid="{73D296AE-A3C4-4DDB-9275-72DA3447CFD1}"/>
    <cellStyle name="Normal 72 3 4 3 3" xfId="39324" xr:uid="{B671C7D5-6344-4FD3-97E6-C92C53FC4568}"/>
    <cellStyle name="Normal 72 3 4 4" xfId="39325" xr:uid="{E2C19E7F-8F32-4D2E-A515-F07534938108}"/>
    <cellStyle name="Normal 72 3 4 4 2" xfId="39326" xr:uid="{6E0CFE77-801F-44E6-85AE-A8B3F2A7402F}"/>
    <cellStyle name="Normal 72 3 4 5" xfId="39327" xr:uid="{1FD3B4B9-2D8A-4F38-AC53-99B55EFB21DB}"/>
    <cellStyle name="Normal 72 3 5" xfId="39328" xr:uid="{6E27CB0E-C4ED-4538-A45E-AE11F93FC88E}"/>
    <cellStyle name="Normal 72 3 5 2" xfId="39329" xr:uid="{176B6A18-48D7-4767-A669-59E65D232553}"/>
    <cellStyle name="Normal 72 3 5 2 2" xfId="39330" xr:uid="{7592CDA3-412F-4208-A7EF-B98D0E95B1C9}"/>
    <cellStyle name="Normal 72 3 5 3" xfId="39331" xr:uid="{10BF331E-BBDB-4A2E-8279-E5E2BACA00AA}"/>
    <cellStyle name="Normal 72 3 6" xfId="39332" xr:uid="{8E926FA9-8AF6-45FE-A5BC-9E4B24BAABC5}"/>
    <cellStyle name="Normal 72 3 6 2" xfId="39333" xr:uid="{FB0F8D84-F75A-4390-96AE-506C5E4F51CA}"/>
    <cellStyle name="Normal 72 3 6 2 2" xfId="39334" xr:uid="{A4E0EBD4-2BD2-4574-9969-CFEB0F20A568}"/>
    <cellStyle name="Normal 72 3 6 3" xfId="39335" xr:uid="{34ED33E2-389E-413A-A883-6160303FC58C}"/>
    <cellStyle name="Normal 72 3 7" xfId="39336" xr:uid="{A30B533A-8583-4B78-AF82-AD7F0B86CE4C}"/>
    <cellStyle name="Normal 72 3 7 2" xfId="39337" xr:uid="{3A637DB2-0CB1-445C-A862-29FE9E5829FA}"/>
    <cellStyle name="Normal 72 3 8" xfId="39338" xr:uid="{634D3E26-CD38-425E-9E16-2D791FAEB0C7}"/>
    <cellStyle name="Normal 72 3_15NS" xfId="39339" xr:uid="{D2F14E9A-F8C1-4EE0-87B5-7523915FF844}"/>
    <cellStyle name="Normal 72 4" xfId="39340" xr:uid="{4A59B24A-24C8-45B7-A1EC-A7ABFA2EC310}"/>
    <cellStyle name="Normal 72 4 2" xfId="39341" xr:uid="{9F925B04-A9E6-4670-9DCC-8F6FB8A1619A}"/>
    <cellStyle name="Normal 72 4 2 2" xfId="39342" xr:uid="{3801262C-29D3-4109-BE66-B3D509C2B08F}"/>
    <cellStyle name="Normal 72 4 2 2 2" xfId="39343" xr:uid="{3FF66E4F-E204-4BF2-B4C1-9CB380E2C534}"/>
    <cellStyle name="Normal 72 4 2 3" xfId="39344" xr:uid="{CD53BE7B-0670-4EEE-BA1F-ABC5A7E6B3E2}"/>
    <cellStyle name="Normal 72 4 3" xfId="39345" xr:uid="{2CE824DB-664E-4E33-A14C-21DE47A1CFEC}"/>
    <cellStyle name="Normal 72 4 3 2" xfId="39346" xr:uid="{75ECE95A-FA65-45AF-ACC7-57555FB68D4B}"/>
    <cellStyle name="Normal 72 4 3 2 2" xfId="39347" xr:uid="{ED7B74BE-AF70-41D8-8E5B-6B351E050199}"/>
    <cellStyle name="Normal 72 4 3 3" xfId="39348" xr:uid="{637CF3C0-DED4-4448-9027-F6CDA17233A2}"/>
    <cellStyle name="Normal 72 4 4" xfId="39349" xr:uid="{C0263572-ECA1-497B-A8E9-9D4A1308E251}"/>
    <cellStyle name="Normal 72 4 4 2" xfId="39350" xr:uid="{50C0C71F-447F-46B5-BDD9-10229458B6C6}"/>
    <cellStyle name="Normal 72 4 5" xfId="39351" xr:uid="{F855E662-7C00-41DB-873D-53FB9318B018}"/>
    <cellStyle name="Normal 72 5" xfId="39352" xr:uid="{71BC3A1D-339A-4EFD-899A-E8FE19D860BC}"/>
    <cellStyle name="Normal 72 5 2" xfId="39353" xr:uid="{0379E034-7F3C-4A82-8E12-0BA36CAEEF35}"/>
    <cellStyle name="Normal 72 5 2 2" xfId="39354" xr:uid="{A0B14165-1249-4275-A033-F2C28C085762}"/>
    <cellStyle name="Normal 72 5 2 2 2" xfId="39355" xr:uid="{84EA7169-B1E5-40DC-931D-F6463E3DD1CF}"/>
    <cellStyle name="Normal 72 5 2 3" xfId="39356" xr:uid="{F22532F3-3C2D-4FBB-8698-F61FCA02B9B7}"/>
    <cellStyle name="Normal 72 5 3" xfId="39357" xr:uid="{1BB8D566-E4DC-4C86-9FA1-A4C8FE6D1532}"/>
    <cellStyle name="Normal 72 5 3 2" xfId="39358" xr:uid="{554236DA-B283-489E-BB4E-85BEED8195BC}"/>
    <cellStyle name="Normal 72 5 3 2 2" xfId="39359" xr:uid="{04B9C383-9EE2-424F-B4A4-C7EC201AB84A}"/>
    <cellStyle name="Normal 72 5 3 3" xfId="39360" xr:uid="{CCE1E7C9-854D-4CF9-A3A1-B4C420C9E5A8}"/>
    <cellStyle name="Normal 72 5 4" xfId="39361" xr:uid="{BA78039A-BCDF-41CA-A12B-0BC6CD73D982}"/>
    <cellStyle name="Normal 72 5 4 2" xfId="39362" xr:uid="{CA189544-FACC-4043-9CF5-5A7DB844D9E0}"/>
    <cellStyle name="Normal 72 5 5" xfId="39363" xr:uid="{EBB956CA-C13A-4692-AB2E-B2634F71AA6B}"/>
    <cellStyle name="Normal 72 6" xfId="39364" xr:uid="{1AE2619D-73A4-4D43-B838-7A49C2076378}"/>
    <cellStyle name="Normal 72 6 2" xfId="39365" xr:uid="{ED110DF8-1A36-4C51-8D1F-363A2DF5AACE}"/>
    <cellStyle name="Normal 72 6 2 2" xfId="39366" xr:uid="{56D0AF61-13A3-4DB0-8B5D-35846924CF3B}"/>
    <cellStyle name="Normal 72 6 2 2 2" xfId="39367" xr:uid="{6D48544C-9030-478D-A1B1-1194E94A53BA}"/>
    <cellStyle name="Normal 72 6 2 3" xfId="39368" xr:uid="{0B052345-1243-4F51-8F7A-384AB7F7DF4D}"/>
    <cellStyle name="Normal 72 6 3" xfId="39369" xr:uid="{A6EAD2CB-5C88-44E7-A62E-A63C53636338}"/>
    <cellStyle name="Normal 72 6 3 2" xfId="39370" xr:uid="{AB948889-82EA-4390-AB38-03DCD8138D58}"/>
    <cellStyle name="Normal 72 6 3 2 2" xfId="39371" xr:uid="{506266CC-93A7-4DC9-BD7C-F678892756A9}"/>
    <cellStyle name="Normal 72 6 3 3" xfId="39372" xr:uid="{24562A21-96B7-4890-90A6-1F3736A2CE8E}"/>
    <cellStyle name="Normal 72 6 4" xfId="39373" xr:uid="{561DC751-BA3A-4AE2-8E84-4267F3EB80C1}"/>
    <cellStyle name="Normal 72 6 4 2" xfId="39374" xr:uid="{BBDF248C-33B5-4A7B-A6C5-673497BA2F7F}"/>
    <cellStyle name="Normal 72 6 5" xfId="39375" xr:uid="{149AC354-A35C-4C4D-B1B8-295B3D3E7AD6}"/>
    <cellStyle name="Normal 72 7" xfId="39376" xr:uid="{A359FBC3-C3A7-4F7F-AC48-30631EB05D68}"/>
    <cellStyle name="Normal 72 7 2" xfId="39377" xr:uid="{E531E0B6-C8F7-4BA4-8EF0-2ADA858B3494}"/>
    <cellStyle name="Normal 72 7 2 2" xfId="39378" xr:uid="{45D2604B-75B3-44F3-A35F-747F800EE757}"/>
    <cellStyle name="Normal 72 7 3" xfId="39379" xr:uid="{6F02CACD-FF6F-4080-AC4D-416F285A2BE3}"/>
    <cellStyle name="Normal 72 8" xfId="39380" xr:uid="{45F56686-18BE-43C8-8422-74FB1473A2A9}"/>
    <cellStyle name="Normal 72 8 2" xfId="39381" xr:uid="{94C52025-29A7-4ED9-BB7A-E96E1298E782}"/>
    <cellStyle name="Normal 72 8 2 2" xfId="39382" xr:uid="{F7759F2C-2863-4BF1-9FE2-1CABFEFBD8E2}"/>
    <cellStyle name="Normal 72 8 3" xfId="39383" xr:uid="{B6CE648A-15CF-4F7F-B28E-99FD97F273B6}"/>
    <cellStyle name="Normal 72 9" xfId="39384" xr:uid="{25613184-4DFA-49B0-A335-9DE7E32A70F0}"/>
    <cellStyle name="Normal 72 9 2" xfId="39385" xr:uid="{25985424-CC8F-45D7-A384-A27971C9F2F9}"/>
    <cellStyle name="Normal 72_05DS" xfId="39386" xr:uid="{53404E64-ADC3-42AD-ACE1-DBA5D32DFC3B}"/>
    <cellStyle name="Normal 73" xfId="39387" xr:uid="{0037F502-5C18-4E74-8ACC-88A93A611230}"/>
    <cellStyle name="Normal 73 10" xfId="39388" xr:uid="{153ED802-244F-40C4-8768-6D1BB12ACBC3}"/>
    <cellStyle name="Normal 73 10 2" xfId="39389" xr:uid="{1B192268-0CDC-4791-8B3E-30ADB0D6EACD}"/>
    <cellStyle name="Normal 73 10 2 2" xfId="39390" xr:uid="{D8DF41C4-0582-4E22-B641-27D9015D2C3F}"/>
    <cellStyle name="Normal 73 10 3" xfId="39391" xr:uid="{65F86B80-1FEC-4D69-8767-9B33EFEA66D3}"/>
    <cellStyle name="Normal 73 11" xfId="39392" xr:uid="{DEDDB7DC-8CB0-4921-A64F-EED255949C29}"/>
    <cellStyle name="Normal 73 11 2" xfId="39393" xr:uid="{2D40FC68-365A-4651-B7F5-A677B7A6F8DE}"/>
    <cellStyle name="Normal 73 12" xfId="39394" xr:uid="{318C659F-3927-4A58-974B-F1AD3077BC9D}"/>
    <cellStyle name="Normal 73 2" xfId="39395" xr:uid="{C572E843-CE86-4053-9FF6-E19DA40E7A63}"/>
    <cellStyle name="Normal 73 3" xfId="39396" xr:uid="{52DD5A10-6F63-485E-B636-C4DCCA2D4922}"/>
    <cellStyle name="Normal 73 3 2" xfId="39397" xr:uid="{2D92EE65-6734-4BC5-9EF6-3302DE3DC4A5}"/>
    <cellStyle name="Normal 73 3 2 2" xfId="39398" xr:uid="{92EEFCE6-1D1D-4124-9926-175ACFDF0FD9}"/>
    <cellStyle name="Normal 73 3 2 2 2" xfId="39399" xr:uid="{220A637A-A51A-40AC-93AB-50E8CA55F18A}"/>
    <cellStyle name="Normal 73 3 2 2 2 2" xfId="39400" xr:uid="{5B646F49-6B28-48D3-B656-16FC629A9251}"/>
    <cellStyle name="Normal 73 3 2 2 3" xfId="39401" xr:uid="{052357F6-C9C2-4FE5-85B7-B8186591457F}"/>
    <cellStyle name="Normal 73 3 2 3" xfId="39402" xr:uid="{81B71969-A50E-43FA-A3C6-961E20FD9825}"/>
    <cellStyle name="Normal 73 3 2 3 2" xfId="39403" xr:uid="{CB0AFC8C-B02F-428F-8077-52900B1FF28C}"/>
    <cellStyle name="Normal 73 3 2 3 2 2" xfId="39404" xr:uid="{C98B5C0C-AF63-47C5-A322-16AECE2153BE}"/>
    <cellStyle name="Normal 73 3 2 3 3" xfId="39405" xr:uid="{E3870ECE-483F-47DC-AC47-D4FC8A30EB90}"/>
    <cellStyle name="Normal 73 3 2 4" xfId="39406" xr:uid="{F63BA975-4673-4F65-9BC2-89DA1F856B21}"/>
    <cellStyle name="Normal 73 3 2 4 2" xfId="39407" xr:uid="{54DCABBF-B1F8-467D-8B05-D8C5B53DA7D5}"/>
    <cellStyle name="Normal 73 3 2 5" xfId="39408" xr:uid="{2B698367-E8B2-4A42-A3E7-D6EEB2D0DCAE}"/>
    <cellStyle name="Normal 73 3 3" xfId="39409" xr:uid="{9A98C885-4B26-43EA-9AA3-4E48377DDE4B}"/>
    <cellStyle name="Normal 73 3 3 2" xfId="39410" xr:uid="{C9259037-4589-468C-BD2B-83A53C0D2F66}"/>
    <cellStyle name="Normal 73 3 3 2 2" xfId="39411" xr:uid="{36BD9C8E-7300-401E-B03C-D0ACB0BBC52E}"/>
    <cellStyle name="Normal 73 3 3 2 2 2" xfId="39412" xr:uid="{A85A10CF-BEDB-41C7-9F18-BC2D7111D585}"/>
    <cellStyle name="Normal 73 3 3 2 3" xfId="39413" xr:uid="{990C79B2-88C3-49EC-9FC8-640BB59D3544}"/>
    <cellStyle name="Normal 73 3 3 3" xfId="39414" xr:uid="{907B5A20-E2F4-4439-BA47-D21D04828E80}"/>
    <cellStyle name="Normal 73 3 3 3 2" xfId="39415" xr:uid="{1030E38B-4FA5-40FB-83B0-9C0D580D2B40}"/>
    <cellStyle name="Normal 73 3 3 3 2 2" xfId="39416" xr:uid="{4151DCE3-4578-4090-93DE-2395D17E92D5}"/>
    <cellStyle name="Normal 73 3 3 3 3" xfId="39417" xr:uid="{19F3788A-1FF2-4B3E-8F9F-F5E667DE8C7D}"/>
    <cellStyle name="Normal 73 3 3 4" xfId="39418" xr:uid="{AC6AA36A-525C-4062-9F74-97C55C9ACD4E}"/>
    <cellStyle name="Normal 73 3 3 4 2" xfId="39419" xr:uid="{9F5E53AE-71E6-473F-ACA4-07F3A3FBEB0C}"/>
    <cellStyle name="Normal 73 3 3 5" xfId="39420" xr:uid="{F56DF206-77EA-4BBF-A1C1-0CF288586059}"/>
    <cellStyle name="Normal 73 3 4" xfId="39421" xr:uid="{701666D3-0A2B-45F6-B185-3E6B1F65EBA2}"/>
    <cellStyle name="Normal 73 3 4 2" xfId="39422" xr:uid="{F82387DF-E9F2-4465-ABA8-95ADE9FD58E9}"/>
    <cellStyle name="Normal 73 3 4 2 2" xfId="39423" xr:uid="{48898B0D-0A11-49EF-8237-AF5444A8A160}"/>
    <cellStyle name="Normal 73 3 4 2 2 2" xfId="39424" xr:uid="{B9049D08-F8A8-4154-BEA8-EAE22C314E83}"/>
    <cellStyle name="Normal 73 3 4 2 3" xfId="39425" xr:uid="{32DBAD2D-6F3B-4A5D-A4D7-BA59AD64C0D5}"/>
    <cellStyle name="Normal 73 3 4 3" xfId="39426" xr:uid="{5718DD52-88BC-4183-8901-D0049CC34BA0}"/>
    <cellStyle name="Normal 73 3 4 3 2" xfId="39427" xr:uid="{2C0E3CDD-5B65-4C1E-BA1A-7EB5273F4DBA}"/>
    <cellStyle name="Normal 73 3 4 3 2 2" xfId="39428" xr:uid="{544A3AA6-1675-4B94-A174-F87489C79948}"/>
    <cellStyle name="Normal 73 3 4 3 3" xfId="39429" xr:uid="{29320DF3-46C2-480E-B8B5-4B7524E064AB}"/>
    <cellStyle name="Normal 73 3 4 4" xfId="39430" xr:uid="{44F372DF-09ED-473E-8A30-3F396D68593C}"/>
    <cellStyle name="Normal 73 3 4 4 2" xfId="39431" xr:uid="{8405E516-9CAF-4675-8940-30FD55C6B06F}"/>
    <cellStyle name="Normal 73 3 4 5" xfId="39432" xr:uid="{DA8BA36E-7663-4368-BFCD-035D99356076}"/>
    <cellStyle name="Normal 73 3 5" xfId="39433" xr:uid="{AB434CB6-6F9E-4404-8449-959D9F9583C6}"/>
    <cellStyle name="Normal 73 3 5 2" xfId="39434" xr:uid="{67C190DB-C661-442F-9D42-8594E5C2A7BE}"/>
    <cellStyle name="Normal 73 3 5 2 2" xfId="39435" xr:uid="{901D4382-E92F-418D-9E2B-89C906443117}"/>
    <cellStyle name="Normal 73 3 5 3" xfId="39436" xr:uid="{F9F96D68-F55E-4E44-9A73-1460016322FC}"/>
    <cellStyle name="Normal 73 3 6" xfId="39437" xr:uid="{E0BFF849-DDA6-4B2B-B9E1-121F9EC0B5CB}"/>
    <cellStyle name="Normal 73 3 6 2" xfId="39438" xr:uid="{256B1563-BEC6-4101-8FF9-C54E3F24BD87}"/>
    <cellStyle name="Normal 73 3 6 2 2" xfId="39439" xr:uid="{171CC218-F8A0-4CEE-B606-4C96ABA475B2}"/>
    <cellStyle name="Normal 73 3 6 3" xfId="39440" xr:uid="{A837D231-746F-4119-940E-EB6407C8985E}"/>
    <cellStyle name="Normal 73 3 7" xfId="39441" xr:uid="{C24388AA-239B-44F8-9727-CD17CE29ED8A}"/>
    <cellStyle name="Normal 73 3 7 2" xfId="39442" xr:uid="{9B294B86-1661-4AE8-B140-000FA971F6FE}"/>
    <cellStyle name="Normal 73 3 8" xfId="39443" xr:uid="{D41277F2-935B-4AB6-8760-787E1E9C2FA4}"/>
    <cellStyle name="Normal 73 3_15NS" xfId="39444" xr:uid="{E0CDB93C-CA0B-42A1-8683-7AFF24A29567}"/>
    <cellStyle name="Normal 73 4" xfId="39445" xr:uid="{6B774318-31A5-4984-97A4-36F0278F0C35}"/>
    <cellStyle name="Normal 73 4 2" xfId="39446" xr:uid="{E0581FE0-9B6A-4101-8F76-AC669B5BF5FC}"/>
    <cellStyle name="Normal 73 4 2 2" xfId="39447" xr:uid="{1E4E5166-C333-49CB-A5CC-A733637A70D0}"/>
    <cellStyle name="Normal 73 4 2 2 2" xfId="39448" xr:uid="{BA916C5D-70DA-4DCC-989C-00C33E656C72}"/>
    <cellStyle name="Normal 73 4 2 3" xfId="39449" xr:uid="{B0A6001A-4CFD-45C8-9166-FA765E7BBB4E}"/>
    <cellStyle name="Normal 73 4 3" xfId="39450" xr:uid="{14B19A90-14B1-4B9B-B1C9-5FCFA99079C6}"/>
    <cellStyle name="Normal 73 4 3 2" xfId="39451" xr:uid="{264BCDD5-D63D-4B49-8240-B7A2C11B687F}"/>
    <cellStyle name="Normal 73 4 3 2 2" xfId="39452" xr:uid="{2A3D750A-E74F-4F61-AB44-406605457A0D}"/>
    <cellStyle name="Normal 73 4 3 3" xfId="39453" xr:uid="{AFAE5AC5-7A0D-47F1-A8CA-1980B91CFABF}"/>
    <cellStyle name="Normal 73 4 4" xfId="39454" xr:uid="{07792B77-40F4-47F4-A6E7-7F41266A88D3}"/>
    <cellStyle name="Normal 73 4 4 2" xfId="39455" xr:uid="{2C27F8AF-2F71-4D0E-9226-1895B43BAA8F}"/>
    <cellStyle name="Normal 73 4 5" xfId="39456" xr:uid="{C110476B-579E-4B7B-80EA-55CC38FE95ED}"/>
    <cellStyle name="Normal 73 5" xfId="39457" xr:uid="{38788CF9-151E-46B3-8505-EC18CED09D05}"/>
    <cellStyle name="Normal 73 5 2" xfId="39458" xr:uid="{1F6E5ABE-8311-4E09-9BE3-E85F2A4CD167}"/>
    <cellStyle name="Normal 73 5 2 2" xfId="39459" xr:uid="{864A8C09-41B9-47C3-A431-687301F68F40}"/>
    <cellStyle name="Normal 73 5 2 2 2" xfId="39460" xr:uid="{3FADCB63-8EC0-44A3-B75A-11830C2D4045}"/>
    <cellStyle name="Normal 73 5 2 3" xfId="39461" xr:uid="{5973D37F-DC46-4B36-85FE-E3C38EB02AFA}"/>
    <cellStyle name="Normal 73 5 3" xfId="39462" xr:uid="{EE6C98E2-5AC8-494D-83DF-27C2BBF8274C}"/>
    <cellStyle name="Normal 73 5 3 2" xfId="39463" xr:uid="{3AFBDCBF-48F1-40F4-AE1A-1063C9F966CA}"/>
    <cellStyle name="Normal 73 5 3 2 2" xfId="39464" xr:uid="{68E0E20F-D66B-439B-A89A-16917AC95AA4}"/>
    <cellStyle name="Normal 73 5 3 3" xfId="39465" xr:uid="{F0BE5F7D-1145-4CBE-AAF6-BC59BE98FB8D}"/>
    <cellStyle name="Normal 73 5 4" xfId="39466" xr:uid="{89E5C8A1-37A6-4777-9969-90535FB7DDDD}"/>
    <cellStyle name="Normal 73 5 4 2" xfId="39467" xr:uid="{1105B8F0-6B77-4700-B490-7D6BBDF4C857}"/>
    <cellStyle name="Normal 73 5 5" xfId="39468" xr:uid="{F73389CB-3641-4595-A1E7-65F90081EF4F}"/>
    <cellStyle name="Normal 73 6" xfId="39469" xr:uid="{265E6EE1-8422-45F8-A71D-0BE8CDCF18D3}"/>
    <cellStyle name="Normal 73 6 2" xfId="39470" xr:uid="{092A03FB-6B56-421E-8DDF-2FFA37CC5A0A}"/>
    <cellStyle name="Normal 73 6 2 2" xfId="39471" xr:uid="{94925515-1974-4227-95D4-525779E13734}"/>
    <cellStyle name="Normal 73 6 2 2 2" xfId="39472" xr:uid="{35233761-8461-4F2A-927A-A77DD18450C8}"/>
    <cellStyle name="Normal 73 6 2 3" xfId="39473" xr:uid="{FA0B08CB-7CD0-40D2-A6F4-E5D6171E9242}"/>
    <cellStyle name="Normal 73 6 3" xfId="39474" xr:uid="{A96DCF90-E60E-4DDF-A581-5ADB95288669}"/>
    <cellStyle name="Normal 73 6 3 2" xfId="39475" xr:uid="{388D2B66-3C30-4A78-B9E4-302C7573C05A}"/>
    <cellStyle name="Normal 73 6 3 2 2" xfId="39476" xr:uid="{A9145775-4DA1-4E6C-AE14-93D88FD20FF4}"/>
    <cellStyle name="Normal 73 6 3 3" xfId="39477" xr:uid="{A476184D-93E6-4E7D-A791-EFCA0083F95A}"/>
    <cellStyle name="Normal 73 6 4" xfId="39478" xr:uid="{6FB0C3F3-49B5-48D3-A40A-8BC0F428EC0A}"/>
    <cellStyle name="Normal 73 6 4 2" xfId="39479" xr:uid="{A149314A-E691-4EEF-88A9-DC87654A0C9E}"/>
    <cellStyle name="Normal 73 6 5" xfId="39480" xr:uid="{F1DEE05F-CB16-4D14-8E53-7B7F4470DEFE}"/>
    <cellStyle name="Normal 73 7" xfId="39481" xr:uid="{978FF539-836A-46A4-88BF-FC8940EB4CAF}"/>
    <cellStyle name="Normal 73 7 2" xfId="39482" xr:uid="{98A4D3D6-5385-434C-803E-366C0B0AE1A1}"/>
    <cellStyle name="Normal 73 7 2 2" xfId="39483" xr:uid="{26FA6FA9-2997-4BAA-BBF5-75EBF36F2E56}"/>
    <cellStyle name="Normal 73 7 2 2 2" xfId="39484" xr:uid="{6997B4D0-BB97-4A18-8EFA-E8B4695A074F}"/>
    <cellStyle name="Normal 73 7 2 2 2 2" xfId="39485" xr:uid="{3BC5A9AE-8A6B-43A7-BAF0-33FDF742B77A}"/>
    <cellStyle name="Normal 73 7 2 2 3" xfId="39486" xr:uid="{237206F0-F90D-41A1-BD65-AE5FE554DE31}"/>
    <cellStyle name="Normal 73 7 2 3" xfId="39487" xr:uid="{131D5F65-2D6A-4023-BB33-2ABDAE8AE344}"/>
    <cellStyle name="Normal 73 7 2 3 2" xfId="39488" xr:uid="{D240B631-ED25-4A1A-A6BB-D2C2677291CA}"/>
    <cellStyle name="Normal 73 7 2 3 2 2" xfId="39489" xr:uid="{4B220CA2-7E2D-45AC-BEA1-0044943283A0}"/>
    <cellStyle name="Normal 73 7 2 3 3" xfId="39490" xr:uid="{D080A0EE-5F00-45AB-BA3D-A8D4A9CD1DDF}"/>
    <cellStyle name="Normal 73 7 2 4" xfId="39491" xr:uid="{3ED7B5E2-8950-4B19-A7C5-0F14AFBE0D58}"/>
    <cellStyle name="Normal 73 7 2 4 2" xfId="39492" xr:uid="{6DA7C6C7-742B-406D-9E08-10A0B37ED4F2}"/>
    <cellStyle name="Normal 73 7 2 5" xfId="39493" xr:uid="{F72EB4A2-E2AE-434D-8958-ED1DE1F3AE61}"/>
    <cellStyle name="Normal 73 7 3" xfId="39494" xr:uid="{EA3649DC-F8A8-4D61-B107-E8707BC80E69}"/>
    <cellStyle name="Normal 73 7 3 2" xfId="39495" xr:uid="{3EB86727-2FCB-445F-9F34-4C662061D7F7}"/>
    <cellStyle name="Normal 73 7 3 2 2" xfId="39496" xr:uid="{56DC7B78-C8A7-4D93-80F0-D16E8AD501E7}"/>
    <cellStyle name="Normal 73 7 3 3" xfId="39497" xr:uid="{8CF0A137-2C30-4EE3-98FD-03D4EFAAD2CA}"/>
    <cellStyle name="Normal 73 7 4" xfId="39498" xr:uid="{796A7AB2-8F19-408D-8D08-BDCA6DE9198D}"/>
    <cellStyle name="Normal 73 7 4 2" xfId="39499" xr:uid="{2DA9355E-4421-42BC-B669-97348704A1AB}"/>
    <cellStyle name="Normal 73 7 4 2 2" xfId="39500" xr:uid="{AAA27C17-DA65-471F-8699-692DD4C94671}"/>
    <cellStyle name="Normal 73 7 4 3" xfId="39501" xr:uid="{EDD9D541-07DA-42D8-814A-454ECD27C40F}"/>
    <cellStyle name="Normal 73 7 5" xfId="39502" xr:uid="{7F2416FF-920A-4FF4-90B7-13150122E1CC}"/>
    <cellStyle name="Normal 73 7 5 2" xfId="39503" xr:uid="{31E752AB-CBD9-4A2C-A124-13CAF0DB63EE}"/>
    <cellStyle name="Normal 73 7 6" xfId="39504" xr:uid="{5C7FFB4E-5334-4AEE-A182-926435DD7F8C}"/>
    <cellStyle name="Normal 73 8" xfId="39505" xr:uid="{26F9AD63-20A5-4D10-B686-8EEE1869D165}"/>
    <cellStyle name="Normal 73 8 2" xfId="39506" xr:uid="{8FFA8A7A-637E-4546-AE56-0A2CEAA30E06}"/>
    <cellStyle name="Normal 73 8 2 2" xfId="39507" xr:uid="{AF382E93-2507-4004-B22F-F3F4C60029B9}"/>
    <cellStyle name="Normal 73 8 2 2 2" xfId="39508" xr:uid="{2A2A50C5-68BB-47A8-B354-D0FF894B54FB}"/>
    <cellStyle name="Normal 73 8 2 3" xfId="39509" xr:uid="{3F1F7E8E-310A-4DD8-8E9F-DC94497B26FA}"/>
    <cellStyle name="Normal 73 8 3" xfId="39510" xr:uid="{3FD02F35-B407-4153-BB66-46B13B401EE3}"/>
    <cellStyle name="Normal 73 8 3 2" xfId="39511" xr:uid="{DECD5E9E-0A41-4031-BD7B-DE1FE3006F8E}"/>
    <cellStyle name="Normal 73 8 3 2 2" xfId="39512" xr:uid="{BDA79DC6-097F-4FB2-BC77-B9EF5D68156C}"/>
    <cellStyle name="Normal 73 8 3 3" xfId="39513" xr:uid="{CAC12A19-F4E7-4D6A-AB67-076AAAF318F0}"/>
    <cellStyle name="Normal 73 8 4" xfId="39514" xr:uid="{FF0ACB3B-1C98-49EA-9420-9ABF6F600B5C}"/>
    <cellStyle name="Normal 73 8 4 2" xfId="39515" xr:uid="{4EDE568F-D9B4-4AEF-9AFF-F7E58A794B6C}"/>
    <cellStyle name="Normal 73 8 5" xfId="39516" xr:uid="{7196D0EF-3834-49C7-A68F-026859882753}"/>
    <cellStyle name="Normal 73 9" xfId="39517" xr:uid="{20EE820B-DA17-473C-AB81-957C3DC7383E}"/>
    <cellStyle name="Normal 73 9 2" xfId="39518" xr:uid="{640F7233-7D58-4FCF-B7BA-8B06098B3C7C}"/>
    <cellStyle name="Normal 73 9 2 2" xfId="39519" xr:uid="{319845E3-B2BD-498B-A126-F23E90C4AF88}"/>
    <cellStyle name="Normal 73 9 3" xfId="39520" xr:uid="{79BF4629-BFD0-4CC7-B244-F50EECC9F299}"/>
    <cellStyle name="Normal 73_05DS" xfId="39521" xr:uid="{4B4D3CDC-E59A-4C1C-AA65-51D751060B47}"/>
    <cellStyle name="Normal 74" xfId="39522" xr:uid="{8AC1AC9C-BF3C-4C2D-84EF-65FA6D872E03}"/>
    <cellStyle name="Normal 74 10" xfId="39523" xr:uid="{52FAC27F-BF27-438F-AA28-048DF8B1FE91}"/>
    <cellStyle name="Normal 74 2" xfId="39524" xr:uid="{4F873563-CF77-4D25-823C-26FC72B16AE4}"/>
    <cellStyle name="Normal 74 3" xfId="39525" xr:uid="{CBB7DB17-EBCD-42E8-A944-8D4D416844C1}"/>
    <cellStyle name="Normal 74 3 2" xfId="39526" xr:uid="{D68CFE06-C020-4513-AC13-B56EE3444695}"/>
    <cellStyle name="Normal 74 3 2 2" xfId="39527" xr:uid="{C842D13C-ABFF-4D3F-9C46-1D969CFD7CC1}"/>
    <cellStyle name="Normal 74 3 2 2 2" xfId="39528" xr:uid="{13FF8388-2354-4193-97E3-AB5182702391}"/>
    <cellStyle name="Normal 74 3 2 2 2 2" xfId="39529" xr:uid="{6C86BC27-7F01-4E85-8351-B1A03551CF05}"/>
    <cellStyle name="Normal 74 3 2 2 3" xfId="39530" xr:uid="{F0197747-4814-4E9B-AC89-BEED819F89EB}"/>
    <cellStyle name="Normal 74 3 2 3" xfId="39531" xr:uid="{05D6DA5D-D32B-4E08-B5A7-F916448BCC49}"/>
    <cellStyle name="Normal 74 3 2 3 2" xfId="39532" xr:uid="{70C779E1-75EA-4AD8-A92C-BBD1BC9F30F9}"/>
    <cellStyle name="Normal 74 3 2 3 2 2" xfId="39533" xr:uid="{D583218D-3D85-4126-A66F-40610CA92F0F}"/>
    <cellStyle name="Normal 74 3 2 3 3" xfId="39534" xr:uid="{C3E73F2B-D9BB-4229-8155-D78D11B59A63}"/>
    <cellStyle name="Normal 74 3 2 4" xfId="39535" xr:uid="{0E08AA84-6593-4395-B696-677BC4B7A15E}"/>
    <cellStyle name="Normal 74 3 2 4 2" xfId="39536" xr:uid="{CC812F23-6E4F-4B56-94A3-C4EA9DB45575}"/>
    <cellStyle name="Normal 74 3 2 5" xfId="39537" xr:uid="{D02A080B-BFCF-4821-8C04-9B7DA455F5F0}"/>
    <cellStyle name="Normal 74 3 3" xfId="39538" xr:uid="{290A3BBB-971F-485A-A4C3-83D87C1CE17C}"/>
    <cellStyle name="Normal 74 3 3 2" xfId="39539" xr:uid="{9A37A0C8-CCF6-4D28-80D9-CD636E56477B}"/>
    <cellStyle name="Normal 74 3 3 2 2" xfId="39540" xr:uid="{0D9FA0B6-1A15-4DA2-A2D3-6E499D858415}"/>
    <cellStyle name="Normal 74 3 3 2 2 2" xfId="39541" xr:uid="{BB299644-D7C4-4154-9B55-9C064A1031CE}"/>
    <cellStyle name="Normal 74 3 3 2 3" xfId="39542" xr:uid="{76F79B3D-84BA-42F7-B4AB-245F226AE443}"/>
    <cellStyle name="Normal 74 3 3 3" xfId="39543" xr:uid="{12A9F9E3-DEE5-424C-ABB5-4BB46E47FA4C}"/>
    <cellStyle name="Normal 74 3 3 3 2" xfId="39544" xr:uid="{71779378-885E-4A9F-B1BE-6047699660F0}"/>
    <cellStyle name="Normal 74 3 3 3 2 2" xfId="39545" xr:uid="{AE8A9F5D-D43D-45F2-B1CB-4BE198AB3391}"/>
    <cellStyle name="Normal 74 3 3 3 3" xfId="39546" xr:uid="{4D3B767C-AE9E-47AF-91FE-30B2D789F25E}"/>
    <cellStyle name="Normal 74 3 3 4" xfId="39547" xr:uid="{A3102E33-3CC1-4119-AA21-582BA0A1FE2D}"/>
    <cellStyle name="Normal 74 3 3 4 2" xfId="39548" xr:uid="{29183ABF-4BF7-48AA-9C8F-832121E0BA36}"/>
    <cellStyle name="Normal 74 3 3 5" xfId="39549" xr:uid="{C4DA6C23-4E43-4E78-BA63-73EB57784EF1}"/>
    <cellStyle name="Normal 74 3 4" xfId="39550" xr:uid="{D795ED31-AC8A-471F-80E5-F1CAC82A1B83}"/>
    <cellStyle name="Normal 74 3 4 2" xfId="39551" xr:uid="{F7D81D50-7B22-40DB-BB0F-8B6A5C60C22B}"/>
    <cellStyle name="Normal 74 3 4 2 2" xfId="39552" xr:uid="{C60DC325-54DB-44BD-8216-91410F222FDA}"/>
    <cellStyle name="Normal 74 3 4 2 2 2" xfId="39553" xr:uid="{01745F7A-7D3D-4425-B757-7F029F0DE8EA}"/>
    <cellStyle name="Normal 74 3 4 2 3" xfId="39554" xr:uid="{D47EE469-D997-448D-8ED3-A2A6878ED6EC}"/>
    <cellStyle name="Normal 74 3 4 3" xfId="39555" xr:uid="{8B7564D0-9F37-40C8-9C8D-FF69F2F2F3DC}"/>
    <cellStyle name="Normal 74 3 4 3 2" xfId="39556" xr:uid="{30465D8B-95C1-4643-9432-09D4CDDBEEE5}"/>
    <cellStyle name="Normal 74 3 4 3 2 2" xfId="39557" xr:uid="{71949509-8B54-4479-B2FA-FA85C0F7C06A}"/>
    <cellStyle name="Normal 74 3 4 3 3" xfId="39558" xr:uid="{91A86BC5-EC5F-49E8-BB8A-BA1877A732BC}"/>
    <cellStyle name="Normal 74 3 4 4" xfId="39559" xr:uid="{D6D6FC10-227C-441F-874C-74BC294CCC44}"/>
    <cellStyle name="Normal 74 3 4 4 2" xfId="39560" xr:uid="{E18FF3C1-4316-4A86-9A61-A794395CAE38}"/>
    <cellStyle name="Normal 74 3 4 5" xfId="39561" xr:uid="{B5E75E72-EB0D-45EC-929B-5EDFCDB83A9C}"/>
    <cellStyle name="Normal 74 3 5" xfId="39562" xr:uid="{16AD5EAB-2119-4A89-A625-D063B7A8321E}"/>
    <cellStyle name="Normal 74 3 5 2" xfId="39563" xr:uid="{3EB3A4EA-2E26-40D9-9F2D-67E21FE53BD5}"/>
    <cellStyle name="Normal 74 3 5 2 2" xfId="39564" xr:uid="{810724E0-1CC2-44C5-8FE3-82BC9038B696}"/>
    <cellStyle name="Normal 74 3 5 3" xfId="39565" xr:uid="{64B76743-35BF-42DC-8C7D-0B7C3A840900}"/>
    <cellStyle name="Normal 74 3 6" xfId="39566" xr:uid="{2CA8D665-8B09-4B68-B983-ED77BCCFEAD3}"/>
    <cellStyle name="Normal 74 3 6 2" xfId="39567" xr:uid="{76CB1915-D3AF-456F-A3EF-B98F4D3533C9}"/>
    <cellStyle name="Normal 74 3 6 2 2" xfId="39568" xr:uid="{23EE19FC-8C51-4A41-850C-558ABC0B67A3}"/>
    <cellStyle name="Normal 74 3 6 3" xfId="39569" xr:uid="{64D07A65-A00F-4078-9959-1AC8D075EA0C}"/>
    <cellStyle name="Normal 74 3 7" xfId="39570" xr:uid="{15858D3E-3FD6-40EF-A13F-489BC3084054}"/>
    <cellStyle name="Normal 74 3 7 2" xfId="39571" xr:uid="{B2C3CEEA-FE8B-4030-BD0B-B6FC7CD38200}"/>
    <cellStyle name="Normal 74 3 8" xfId="39572" xr:uid="{707FF1A5-096B-49D5-8D6E-2F397CE06CC8}"/>
    <cellStyle name="Normal 74 3_15NS" xfId="39573" xr:uid="{53A5FF36-2A65-4BC1-A56B-AADA71D73C72}"/>
    <cellStyle name="Normal 74 4" xfId="39574" xr:uid="{E393E7BD-4549-4966-A9B8-3F90FF37AB8E}"/>
    <cellStyle name="Normal 74 4 2" xfId="39575" xr:uid="{D6BF1BAF-6FDB-4BD3-82CB-869E483ED0C6}"/>
    <cellStyle name="Normal 74 4 2 2" xfId="39576" xr:uid="{33C75EBC-66E0-410B-8CD8-CE669C091A62}"/>
    <cellStyle name="Normal 74 4 2 2 2" xfId="39577" xr:uid="{F9A6FF3A-F368-436F-8F20-F0D45A37AB63}"/>
    <cellStyle name="Normal 74 4 2 3" xfId="39578" xr:uid="{741A520B-4E2B-43C7-A9DE-F303B6C21336}"/>
    <cellStyle name="Normal 74 4 3" xfId="39579" xr:uid="{65A2590F-EEA6-4EDC-8269-A8CD418B0209}"/>
    <cellStyle name="Normal 74 4 3 2" xfId="39580" xr:uid="{2803DA12-E231-4A16-909A-2F2ECC2D48DC}"/>
    <cellStyle name="Normal 74 4 3 2 2" xfId="39581" xr:uid="{3CAAA98D-CC61-4A87-A6DE-4D7BE0896390}"/>
    <cellStyle name="Normal 74 4 3 3" xfId="39582" xr:uid="{72C180E8-9FE6-4BF7-99A9-EDC8EB6073AD}"/>
    <cellStyle name="Normal 74 4 4" xfId="39583" xr:uid="{CE676FA8-E7A4-4CA9-A5EC-E40517F2F3DC}"/>
    <cellStyle name="Normal 74 4 4 2" xfId="39584" xr:uid="{ABB1375C-2D32-454A-97FC-D0132816A494}"/>
    <cellStyle name="Normal 74 4 5" xfId="39585" xr:uid="{3D799BA0-DAD8-4A76-A03D-E2CB40827F74}"/>
    <cellStyle name="Normal 74 5" xfId="39586" xr:uid="{74BCACF8-0965-4B3A-9393-6A37D3E97C34}"/>
    <cellStyle name="Normal 74 5 2" xfId="39587" xr:uid="{CF57B66A-EDF9-4C5C-930D-A1817BE5A6EC}"/>
    <cellStyle name="Normal 74 5 2 2" xfId="39588" xr:uid="{286C1B57-CC1E-4A39-A1D8-EA7F51F4253B}"/>
    <cellStyle name="Normal 74 5 2 2 2" xfId="39589" xr:uid="{C16F4779-484D-41C8-ADA9-4CE3209B0CE3}"/>
    <cellStyle name="Normal 74 5 2 3" xfId="39590" xr:uid="{89B5B7EC-6329-497D-A4B8-F8E73C044C1F}"/>
    <cellStyle name="Normal 74 5 3" xfId="39591" xr:uid="{7D070AD3-A13D-4CB4-9287-9B2C7E59900B}"/>
    <cellStyle name="Normal 74 5 3 2" xfId="39592" xr:uid="{D4F544E4-7D74-4279-883E-1FA86E632D2D}"/>
    <cellStyle name="Normal 74 5 3 2 2" xfId="39593" xr:uid="{4C658EF4-1630-41BE-B0E3-11647930D1FF}"/>
    <cellStyle name="Normal 74 5 3 3" xfId="39594" xr:uid="{D284CED1-2A59-48B9-AAC8-113569EF5CB7}"/>
    <cellStyle name="Normal 74 5 4" xfId="39595" xr:uid="{CAD46342-09E0-415D-AA88-101F00E48564}"/>
    <cellStyle name="Normal 74 5 4 2" xfId="39596" xr:uid="{A19C9BC4-00AA-446D-A2B7-1DE95F9F966F}"/>
    <cellStyle name="Normal 74 5 5" xfId="39597" xr:uid="{29350AAB-C3EC-420A-89CD-FEA05ED5F9EE}"/>
    <cellStyle name="Normal 74 6" xfId="39598" xr:uid="{F3B4A165-8DD2-4568-97BF-E1CD855A7CD0}"/>
    <cellStyle name="Normal 74 6 2" xfId="39599" xr:uid="{064DCD5E-F1AA-4219-9957-B975A3A705AF}"/>
    <cellStyle name="Normal 74 6 2 2" xfId="39600" xr:uid="{5B692D08-9CCF-4DAD-BB05-D9086B4E5A56}"/>
    <cellStyle name="Normal 74 6 2 2 2" xfId="39601" xr:uid="{4755F766-10AB-4956-B0FB-7CD5A2ED4FE4}"/>
    <cellStyle name="Normal 74 6 2 3" xfId="39602" xr:uid="{B4E50076-32B0-4BF4-8CFE-2537FAA4518A}"/>
    <cellStyle name="Normal 74 6 3" xfId="39603" xr:uid="{A4EB3E5B-48C6-4CB5-A9DE-D128E4E22033}"/>
    <cellStyle name="Normal 74 6 3 2" xfId="39604" xr:uid="{C7E4D0FF-900D-4C87-96AE-DC16B45A38CD}"/>
    <cellStyle name="Normal 74 6 3 2 2" xfId="39605" xr:uid="{79B3EFA1-5D9E-42C3-8724-5BE7F580FA5F}"/>
    <cellStyle name="Normal 74 6 3 3" xfId="39606" xr:uid="{72D49384-A16E-4563-91FE-B3C024C06BA9}"/>
    <cellStyle name="Normal 74 6 4" xfId="39607" xr:uid="{497AB5B2-EFD6-47ED-A362-125131E801BA}"/>
    <cellStyle name="Normal 74 6 4 2" xfId="39608" xr:uid="{1860FAD7-8750-4DF3-8BA0-B56BA9A3F803}"/>
    <cellStyle name="Normal 74 6 5" xfId="39609" xr:uid="{BE437751-D33E-43A1-9D0D-3557BAB7C160}"/>
    <cellStyle name="Normal 74 7" xfId="39610" xr:uid="{786892D2-5144-4317-AC5B-532534F3B673}"/>
    <cellStyle name="Normal 74 7 2" xfId="39611" xr:uid="{5C27BE41-AD5B-4D28-A49A-BBADC818D5BB}"/>
    <cellStyle name="Normal 74 7 2 2" xfId="39612" xr:uid="{F6C38BCB-A7D0-40CB-9691-7A14A3E821AA}"/>
    <cellStyle name="Normal 74 7 3" xfId="39613" xr:uid="{CB04E281-2CCA-404F-BA1E-4F59C4624E68}"/>
    <cellStyle name="Normal 74 8" xfId="39614" xr:uid="{985262B3-FB00-4BA2-AE0B-38461F51D2DF}"/>
    <cellStyle name="Normal 74 8 2" xfId="39615" xr:uid="{EC36E01D-36B7-4D67-8616-E50CA01B4745}"/>
    <cellStyle name="Normal 74 8 2 2" xfId="39616" xr:uid="{64D9095E-F558-49ED-8AD3-5A5CF2844078}"/>
    <cellStyle name="Normal 74 8 3" xfId="39617" xr:uid="{52194FD2-F2BE-41CF-A0BA-27B523BCD76B}"/>
    <cellStyle name="Normal 74 9" xfId="39618" xr:uid="{6D3D99EF-1BCE-47DE-ACFC-07C390221DCD}"/>
    <cellStyle name="Normal 74 9 2" xfId="39619" xr:uid="{BAE45951-E2D8-4B4C-AB33-43058A577359}"/>
    <cellStyle name="Normal 74_05DS" xfId="39620" xr:uid="{18A6B789-13AB-4617-95C4-9829907165FF}"/>
    <cellStyle name="Normal 75" xfId="39621" xr:uid="{13C4616D-AC00-4EEF-92BC-2138EC150269}"/>
    <cellStyle name="Normal 75 10" xfId="39622" xr:uid="{F76F4EC5-52AE-4842-B2E8-CBC7ACCD3F8E}"/>
    <cellStyle name="Normal 75 2" xfId="39623" xr:uid="{B6CA3E0D-CFF4-432D-A338-AD6B975FB60D}"/>
    <cellStyle name="Normal 75 3" xfId="39624" xr:uid="{98B595EB-AC6E-4741-AF21-06E75E913F08}"/>
    <cellStyle name="Normal 75 3 2" xfId="39625" xr:uid="{1A268A4E-46FB-4168-AD0D-85773BD6B740}"/>
    <cellStyle name="Normal 75 3 2 2" xfId="39626" xr:uid="{580BC3C1-C208-454E-9913-DEDF57B77585}"/>
    <cellStyle name="Normal 75 3 2 2 2" xfId="39627" xr:uid="{7C2712D3-930D-4550-8885-2FE0C2DF05D4}"/>
    <cellStyle name="Normal 75 3 2 2 2 2" xfId="39628" xr:uid="{CEF12ABE-0D27-474B-B577-40CBEF92D91F}"/>
    <cellStyle name="Normal 75 3 2 2 3" xfId="39629" xr:uid="{4A3A1435-A0A8-4BCA-9B09-4114E6DEC925}"/>
    <cellStyle name="Normal 75 3 2 3" xfId="39630" xr:uid="{4C856B32-E80E-47A5-AB57-920A2DF796C3}"/>
    <cellStyle name="Normal 75 3 2 3 2" xfId="39631" xr:uid="{B1630FCE-4EF4-4E0F-A7F0-BA3DDF1D4D31}"/>
    <cellStyle name="Normal 75 3 2 3 2 2" xfId="39632" xr:uid="{7DEA0A48-AFD5-4C48-8197-6124C9002227}"/>
    <cellStyle name="Normal 75 3 2 3 3" xfId="39633" xr:uid="{C5A2DB58-1DEF-4E21-8FF4-396F47CDC4F3}"/>
    <cellStyle name="Normal 75 3 2 4" xfId="39634" xr:uid="{CD1918DB-41C6-4868-AFC5-7F6BF45E3B99}"/>
    <cellStyle name="Normal 75 3 2 4 2" xfId="39635" xr:uid="{896EFCC2-0A43-4068-8644-8C9BE9871155}"/>
    <cellStyle name="Normal 75 3 2 5" xfId="39636" xr:uid="{91FED7B3-4639-4BB6-90C9-FFEC58EBC1D7}"/>
    <cellStyle name="Normal 75 3 3" xfId="39637" xr:uid="{85E096E2-CDE3-4805-BFD2-EB5416C020BF}"/>
    <cellStyle name="Normal 75 3 3 2" xfId="39638" xr:uid="{A8BD4F61-F5BA-4447-8BDC-CDADEE365EAE}"/>
    <cellStyle name="Normal 75 3 3 2 2" xfId="39639" xr:uid="{1C3EC8F5-9795-4A3A-9848-5BC7F604E31A}"/>
    <cellStyle name="Normal 75 3 3 2 2 2" xfId="39640" xr:uid="{3110F58C-E9A2-4BA8-8D40-A73168C86908}"/>
    <cellStyle name="Normal 75 3 3 2 3" xfId="39641" xr:uid="{23F1ED16-E430-4170-85EA-CE49AEA82FB8}"/>
    <cellStyle name="Normal 75 3 3 3" xfId="39642" xr:uid="{03D5E022-9421-4E8B-BF04-8A710ACF2F48}"/>
    <cellStyle name="Normal 75 3 3 3 2" xfId="39643" xr:uid="{AD99900A-B483-468A-AF2E-9CEA33BCF517}"/>
    <cellStyle name="Normal 75 3 3 3 2 2" xfId="39644" xr:uid="{29FF177D-0258-475A-8845-85EDBC4AAD06}"/>
    <cellStyle name="Normal 75 3 3 3 3" xfId="39645" xr:uid="{6B1106F6-46FE-4F6A-A0CB-21E87862A1EE}"/>
    <cellStyle name="Normal 75 3 3 4" xfId="39646" xr:uid="{CCC1517A-C700-4CA3-BEB0-25A29105ECF6}"/>
    <cellStyle name="Normal 75 3 3 4 2" xfId="39647" xr:uid="{904EC90C-1BD3-425E-8563-07A9E0938C0D}"/>
    <cellStyle name="Normal 75 3 3 5" xfId="39648" xr:uid="{AA1A70CD-B361-4134-A9A2-1049455233AE}"/>
    <cellStyle name="Normal 75 3 4" xfId="39649" xr:uid="{363F085F-7D00-4D41-8EA6-5270A3EA5335}"/>
    <cellStyle name="Normal 75 3 4 2" xfId="39650" xr:uid="{3A7F66DB-3CEF-4FE2-A93B-23D4BC362E45}"/>
    <cellStyle name="Normal 75 3 4 2 2" xfId="39651" xr:uid="{B2A63BEA-25BE-408A-873A-B7FF079775DC}"/>
    <cellStyle name="Normal 75 3 4 2 2 2" xfId="39652" xr:uid="{E1573C7B-87AF-4CB9-A04B-394D503080B8}"/>
    <cellStyle name="Normal 75 3 4 2 3" xfId="39653" xr:uid="{443EEC57-4407-451A-B475-05A5AE657953}"/>
    <cellStyle name="Normal 75 3 4 3" xfId="39654" xr:uid="{0E3B90DE-2FF5-45E1-B72A-5990A11A50CF}"/>
    <cellStyle name="Normal 75 3 4 3 2" xfId="39655" xr:uid="{0BB393A9-C6F5-45FF-86CD-A4E302501313}"/>
    <cellStyle name="Normal 75 3 4 3 2 2" xfId="39656" xr:uid="{ACBB0397-B566-4BAC-82D1-DC339614A4C9}"/>
    <cellStyle name="Normal 75 3 4 3 3" xfId="39657" xr:uid="{2C7779DA-FA1A-4A1C-B5F4-337A8B28FFD5}"/>
    <cellStyle name="Normal 75 3 4 4" xfId="39658" xr:uid="{EC50A5D1-61DB-480E-8DA9-BF3889D04B3B}"/>
    <cellStyle name="Normal 75 3 4 4 2" xfId="39659" xr:uid="{16DA5A43-4E4A-41A9-896F-2DC3D4C5A5D2}"/>
    <cellStyle name="Normal 75 3 4 5" xfId="39660" xr:uid="{B17432F1-1968-4225-AC23-B06D73A57FC7}"/>
    <cellStyle name="Normal 75 3 5" xfId="39661" xr:uid="{3F61AAE8-EA38-4F37-B1C9-4FD2C68FD5DC}"/>
    <cellStyle name="Normal 75 3 5 2" xfId="39662" xr:uid="{5614A1E3-D098-4FB9-B740-C4D97B93A2DE}"/>
    <cellStyle name="Normal 75 3 5 2 2" xfId="39663" xr:uid="{581CED73-2511-4742-8C45-DEB727BF8E3D}"/>
    <cellStyle name="Normal 75 3 5 3" xfId="39664" xr:uid="{1B1C7DBA-D20F-4893-9DEB-91343F493A27}"/>
    <cellStyle name="Normal 75 3 6" xfId="39665" xr:uid="{BD1BA97E-6DF1-4C99-95C6-AEEE4E18E16D}"/>
    <cellStyle name="Normal 75 3 6 2" xfId="39666" xr:uid="{52B493D1-1F32-44FC-ADE1-EF14E9755BDA}"/>
    <cellStyle name="Normal 75 3 6 2 2" xfId="39667" xr:uid="{4CFF496C-4A54-43BA-86DA-5682BC4EE8E7}"/>
    <cellStyle name="Normal 75 3 6 3" xfId="39668" xr:uid="{DE5A3AA0-3C8E-4991-8A1B-045D7556EBE0}"/>
    <cellStyle name="Normal 75 3 7" xfId="39669" xr:uid="{E9473942-D97E-4054-8C76-ECDCBADA0218}"/>
    <cellStyle name="Normal 75 3 7 2" xfId="39670" xr:uid="{F3D2B1A3-896B-4894-8114-92DB95203AD0}"/>
    <cellStyle name="Normal 75 3 8" xfId="39671" xr:uid="{7B7261A7-0116-47B8-8960-3FBFC364812B}"/>
    <cellStyle name="Normal 75 3_15NS" xfId="39672" xr:uid="{F202AAB3-91C0-4664-B7D6-F7839F4EABE6}"/>
    <cellStyle name="Normal 75 4" xfId="39673" xr:uid="{3D67FFA0-0196-4506-A2B0-F05FE74CAA8C}"/>
    <cellStyle name="Normal 75 4 2" xfId="39674" xr:uid="{4D725429-F829-4627-A68D-ABB71AB832B3}"/>
    <cellStyle name="Normal 75 4 2 2" xfId="39675" xr:uid="{CCD825F1-30E1-4A18-A71B-C16C8B8B9E6D}"/>
    <cellStyle name="Normal 75 4 2 2 2" xfId="39676" xr:uid="{F1D9EBD8-74DE-4EE5-9E97-8876DF322A9E}"/>
    <cellStyle name="Normal 75 4 2 3" xfId="39677" xr:uid="{C8F35C88-ECE4-4D39-9D26-D8A268C8E02B}"/>
    <cellStyle name="Normal 75 4 3" xfId="39678" xr:uid="{15DD1ED2-12F1-45BB-95F6-6C4BC3F16565}"/>
    <cellStyle name="Normal 75 4 3 2" xfId="39679" xr:uid="{8B3C797D-64BF-462F-8CBF-5ECA114251EF}"/>
    <cellStyle name="Normal 75 4 3 2 2" xfId="39680" xr:uid="{1CF20608-94DA-4EE9-8256-9210132528C4}"/>
    <cellStyle name="Normal 75 4 3 3" xfId="39681" xr:uid="{0CF30A1C-E90E-4E5C-AC0E-F37B9923169E}"/>
    <cellStyle name="Normal 75 4 4" xfId="39682" xr:uid="{919F663B-1D91-4AEB-9C45-51FD939F612B}"/>
    <cellStyle name="Normal 75 4 4 2" xfId="39683" xr:uid="{91D0F503-C6BB-4093-81A8-D3D7A3D2E415}"/>
    <cellStyle name="Normal 75 4 5" xfId="39684" xr:uid="{5EC3395F-5D51-4390-8ACF-0874D298293C}"/>
    <cellStyle name="Normal 75 5" xfId="39685" xr:uid="{BE41D071-96D1-4783-AE6C-453E379798F3}"/>
    <cellStyle name="Normal 75 5 2" xfId="39686" xr:uid="{92BD8E47-1054-40C0-A97E-B1ADE8F7AB2B}"/>
    <cellStyle name="Normal 75 5 2 2" xfId="39687" xr:uid="{D8D1BCD4-B996-45C2-9D31-0AB77BF3D499}"/>
    <cellStyle name="Normal 75 5 2 2 2" xfId="39688" xr:uid="{57CA9408-5AEB-4055-88B5-052B35C20D56}"/>
    <cellStyle name="Normal 75 5 2 3" xfId="39689" xr:uid="{2714923F-3277-4585-A4FF-B3E208867B75}"/>
    <cellStyle name="Normal 75 5 3" xfId="39690" xr:uid="{2D865560-0DB5-4404-92A7-8F504715B5B0}"/>
    <cellStyle name="Normal 75 5 3 2" xfId="39691" xr:uid="{F3A2E944-5EBC-4CC2-B8FA-984E68300CA2}"/>
    <cellStyle name="Normal 75 5 3 2 2" xfId="39692" xr:uid="{81DE2370-30B4-407A-B773-558EED057DD8}"/>
    <cellStyle name="Normal 75 5 3 3" xfId="39693" xr:uid="{67C70EAA-5D22-45B5-ADF0-1F9C82B293A0}"/>
    <cellStyle name="Normal 75 5 4" xfId="39694" xr:uid="{3648430A-69FF-48B9-90F0-499AC02DF635}"/>
    <cellStyle name="Normal 75 5 4 2" xfId="39695" xr:uid="{803C0F89-C494-4514-8CFE-39EDC7745FFA}"/>
    <cellStyle name="Normal 75 5 5" xfId="39696" xr:uid="{3A79D8B2-F0C4-4EBC-B9CC-F71D00AC9275}"/>
    <cellStyle name="Normal 75 6" xfId="39697" xr:uid="{5395A80C-7145-4D82-92A4-8334EF9FBBBB}"/>
    <cellStyle name="Normal 75 6 2" xfId="39698" xr:uid="{39594AB4-6F36-4746-869B-A87E89299E6D}"/>
    <cellStyle name="Normal 75 6 2 2" xfId="39699" xr:uid="{47A55A03-4E36-47EE-9EB4-98E27B93011B}"/>
    <cellStyle name="Normal 75 6 2 2 2" xfId="39700" xr:uid="{243FC10A-7ADA-4622-8033-B9880E01ED6C}"/>
    <cellStyle name="Normal 75 6 2 3" xfId="39701" xr:uid="{4C41F91E-3251-4FFD-BA7F-809454B4B307}"/>
    <cellStyle name="Normal 75 6 3" xfId="39702" xr:uid="{86CC2EEF-DAAD-4EDE-A01D-1779F9631596}"/>
    <cellStyle name="Normal 75 6 3 2" xfId="39703" xr:uid="{5C05893F-E323-4CCE-83D3-53E1B8564C1B}"/>
    <cellStyle name="Normal 75 6 3 2 2" xfId="39704" xr:uid="{A7479ECC-B915-4314-AC9B-8C9991B18263}"/>
    <cellStyle name="Normal 75 6 3 3" xfId="39705" xr:uid="{80DC1D7A-D0C6-4F75-8505-94C6F3D0D127}"/>
    <cellStyle name="Normal 75 6 4" xfId="39706" xr:uid="{A4285C7D-4348-4A3B-A9A8-64DB945FA508}"/>
    <cellStyle name="Normal 75 6 4 2" xfId="39707" xr:uid="{994E813E-4CD1-4E9C-8596-025028DB3598}"/>
    <cellStyle name="Normal 75 6 5" xfId="39708" xr:uid="{0DD6D57D-A6D4-4FC8-A743-615E37A04E66}"/>
    <cellStyle name="Normal 75 7" xfId="39709" xr:uid="{3A4CB3DE-5DEE-44AB-A99B-B11537E2ED33}"/>
    <cellStyle name="Normal 75 7 2" xfId="39710" xr:uid="{1DAA36D7-91A2-44EE-8AEC-03C2C2461F13}"/>
    <cellStyle name="Normal 75 7 2 2" xfId="39711" xr:uid="{BFAF2A16-3648-4607-9294-3EBAA0DE7CC4}"/>
    <cellStyle name="Normal 75 7 3" xfId="39712" xr:uid="{3272D2A9-A66A-46BA-8C77-3F5E36E3E267}"/>
    <cellStyle name="Normal 75 8" xfId="39713" xr:uid="{E7625092-A261-4E43-A193-2DFE183130BB}"/>
    <cellStyle name="Normal 75 8 2" xfId="39714" xr:uid="{EADDEF65-17F3-4043-80C9-36DD7731C5A4}"/>
    <cellStyle name="Normal 75 8 2 2" xfId="39715" xr:uid="{B5394A88-4796-4294-9FAA-497DC6CF4E91}"/>
    <cellStyle name="Normal 75 8 3" xfId="39716" xr:uid="{7C321428-E35F-436C-B2DA-1AB06CDA2A64}"/>
    <cellStyle name="Normal 75 9" xfId="39717" xr:uid="{32F53180-ED2B-4741-9F4E-DBE952062343}"/>
    <cellStyle name="Normal 75 9 2" xfId="39718" xr:uid="{E0430E12-45C2-4D4B-B957-1344964085E6}"/>
    <cellStyle name="Normal 75_05DS" xfId="39719" xr:uid="{25FA22C5-5E4F-422B-8972-435F5CA58341}"/>
    <cellStyle name="Normal 76" xfId="39720" xr:uid="{22C64350-EF16-4E63-B9F8-08EFDDEB7B25}"/>
    <cellStyle name="Normal 76 10" xfId="39721" xr:uid="{1869CDAE-3548-4704-8B1A-8E4E1EACAA3C}"/>
    <cellStyle name="Normal 76 2" xfId="39722" xr:uid="{C778573C-5EF4-498B-A28A-6E2146DD2B15}"/>
    <cellStyle name="Normal 76 3" xfId="39723" xr:uid="{824CC687-09E2-4AB0-B3DD-6776B27521C7}"/>
    <cellStyle name="Normal 76 3 2" xfId="39724" xr:uid="{0B8D5275-775C-4CFD-AE37-2F2A9AE8B40E}"/>
    <cellStyle name="Normal 76 3 2 2" xfId="39725" xr:uid="{48FD52B7-463D-4AA2-956D-7CC69E201F60}"/>
    <cellStyle name="Normal 76 3 2 2 2" xfId="39726" xr:uid="{49EE458F-0BCA-4761-871C-92DCA390349E}"/>
    <cellStyle name="Normal 76 3 2 2 2 2" xfId="39727" xr:uid="{AE1B76EE-90CB-40CF-86A3-36BDE5C27984}"/>
    <cellStyle name="Normal 76 3 2 2 3" xfId="39728" xr:uid="{AECF1521-0CDF-4823-BAC0-DF8975859BB0}"/>
    <cellStyle name="Normal 76 3 2 3" xfId="39729" xr:uid="{4BEAFA9B-6A1D-4784-8DF6-6551BFB9EDA5}"/>
    <cellStyle name="Normal 76 3 2 3 2" xfId="39730" xr:uid="{696751C1-CBF4-44B0-8A95-49600EC27DF5}"/>
    <cellStyle name="Normal 76 3 2 3 2 2" xfId="39731" xr:uid="{8AD716ED-4475-46EE-88D5-CEBD1B97C53C}"/>
    <cellStyle name="Normal 76 3 2 3 3" xfId="39732" xr:uid="{B06FD542-C8F7-4616-A54C-722E880E1461}"/>
    <cellStyle name="Normal 76 3 2 4" xfId="39733" xr:uid="{0B3C094B-B3F1-4CBB-B2FA-EE1385A282DE}"/>
    <cellStyle name="Normal 76 3 2 4 2" xfId="39734" xr:uid="{993B22F9-C9DD-4BE7-AD8C-42D20067FA14}"/>
    <cellStyle name="Normal 76 3 2 5" xfId="39735" xr:uid="{813CBAC6-27BA-4947-9A57-67A2492AA442}"/>
    <cellStyle name="Normal 76 3 3" xfId="39736" xr:uid="{716417B3-CB5A-48BB-9EF2-99421AEE11AE}"/>
    <cellStyle name="Normal 76 3 3 2" xfId="39737" xr:uid="{FD96BA7A-1C10-4C79-B441-FC69C31726BF}"/>
    <cellStyle name="Normal 76 3 3 2 2" xfId="39738" xr:uid="{9D0E29B0-3B0F-442E-B7D9-1A34F1DDD39D}"/>
    <cellStyle name="Normal 76 3 3 2 2 2" xfId="39739" xr:uid="{3550D1A3-427F-4065-B794-D924611860F4}"/>
    <cellStyle name="Normal 76 3 3 2 3" xfId="39740" xr:uid="{0FC36D61-E959-4836-AAC1-611A3B41FA7C}"/>
    <cellStyle name="Normal 76 3 3 3" xfId="39741" xr:uid="{7D08237A-BD96-4EF2-8206-38AF72F58FB4}"/>
    <cellStyle name="Normal 76 3 3 3 2" xfId="39742" xr:uid="{96C90D31-450F-4848-BA0E-7C9A43717C43}"/>
    <cellStyle name="Normal 76 3 3 3 2 2" xfId="39743" xr:uid="{7976C3B8-CD85-4898-81C7-B7030F068670}"/>
    <cellStyle name="Normal 76 3 3 3 3" xfId="39744" xr:uid="{E47212FF-2578-4977-BD0F-7A3B72B13042}"/>
    <cellStyle name="Normal 76 3 3 4" xfId="39745" xr:uid="{F131CF5F-CE8D-4279-9E38-16C965EBBAD6}"/>
    <cellStyle name="Normal 76 3 3 4 2" xfId="39746" xr:uid="{CF8F384D-0BEA-4A7A-A395-D2535C64EE69}"/>
    <cellStyle name="Normal 76 3 3 5" xfId="39747" xr:uid="{9282F3DE-8EB0-4292-8BA8-97F21A95DB28}"/>
    <cellStyle name="Normal 76 3 4" xfId="39748" xr:uid="{E6837C9B-046F-441E-9205-225D1EA754E7}"/>
    <cellStyle name="Normal 76 3 4 2" xfId="39749" xr:uid="{6AE98891-88B7-4BEB-91CE-ACDD20944BBE}"/>
    <cellStyle name="Normal 76 3 4 2 2" xfId="39750" xr:uid="{EC007F9C-01A0-4412-97B4-59AA36A3B8B8}"/>
    <cellStyle name="Normal 76 3 4 2 2 2" xfId="39751" xr:uid="{FF032D81-EBF8-4006-8147-D0F202FBB4C5}"/>
    <cellStyle name="Normal 76 3 4 2 3" xfId="39752" xr:uid="{0B3EB7ED-2640-443B-97CD-A21D44E70187}"/>
    <cellStyle name="Normal 76 3 4 3" xfId="39753" xr:uid="{E83C1D44-3FA5-48EB-A1B3-30DE5AEC9215}"/>
    <cellStyle name="Normal 76 3 4 3 2" xfId="39754" xr:uid="{1B75930F-A21A-4FD2-941C-1C487A232AC6}"/>
    <cellStyle name="Normal 76 3 4 3 2 2" xfId="39755" xr:uid="{62AF5FBB-2B8E-4183-ADEB-561D11CCD302}"/>
    <cellStyle name="Normal 76 3 4 3 3" xfId="39756" xr:uid="{79C5DAFE-5732-4A93-A845-FEC990F9BD8D}"/>
    <cellStyle name="Normal 76 3 4 4" xfId="39757" xr:uid="{7A3A8A3C-1D80-4E0A-8228-3059546BDD28}"/>
    <cellStyle name="Normal 76 3 4 4 2" xfId="39758" xr:uid="{0291E4AD-17A5-4537-97A7-15D5E52AD932}"/>
    <cellStyle name="Normal 76 3 4 5" xfId="39759" xr:uid="{FEFE4599-07BA-419F-ACC1-E8696891639D}"/>
    <cellStyle name="Normal 76 3 5" xfId="39760" xr:uid="{5A80EE1A-BB77-4820-8B1A-3A2F716D8A31}"/>
    <cellStyle name="Normal 76 3 5 2" xfId="39761" xr:uid="{4C653D88-9899-48E2-999C-6C2B3C0545BA}"/>
    <cellStyle name="Normal 76 3 5 2 2" xfId="39762" xr:uid="{01820042-B9A1-488C-B79B-860D12ECA313}"/>
    <cellStyle name="Normal 76 3 5 3" xfId="39763" xr:uid="{E8F4F37A-73F3-4525-9897-2C91C09F9583}"/>
    <cellStyle name="Normal 76 3 6" xfId="39764" xr:uid="{1315AD81-15A9-48BA-AFD0-0A9027FFEAC2}"/>
    <cellStyle name="Normal 76 3 6 2" xfId="39765" xr:uid="{577CBFBE-61D8-4301-897A-64DB426EED3D}"/>
    <cellStyle name="Normal 76 3 6 2 2" xfId="39766" xr:uid="{6C287045-588B-499F-947B-F531D5573CC1}"/>
    <cellStyle name="Normal 76 3 6 3" xfId="39767" xr:uid="{81C7CB63-F95C-4A9E-888D-2C90C67C8F65}"/>
    <cellStyle name="Normal 76 3 7" xfId="39768" xr:uid="{4E4E3B28-3857-41B2-8751-E0B743372306}"/>
    <cellStyle name="Normal 76 3 7 2" xfId="39769" xr:uid="{4866AC29-AFD9-43B8-9C9B-D7EC043515BB}"/>
    <cellStyle name="Normal 76 3 8" xfId="39770" xr:uid="{6FE31D6B-FE16-407C-9593-217C59805795}"/>
    <cellStyle name="Normal 76 3_15NS" xfId="39771" xr:uid="{DAA9D522-0695-4D0D-BF64-5F5B0880A193}"/>
    <cellStyle name="Normal 76 4" xfId="39772" xr:uid="{2455A983-C29B-40C1-959F-84B61B822C1C}"/>
    <cellStyle name="Normal 76 4 2" xfId="39773" xr:uid="{D3D6125A-2A45-46E5-91F5-0EED195CA00A}"/>
    <cellStyle name="Normal 76 4 2 2" xfId="39774" xr:uid="{D8D7A3CE-1040-4CD9-984F-165CF60F149B}"/>
    <cellStyle name="Normal 76 4 2 2 2" xfId="39775" xr:uid="{A6A83738-5C69-47B1-BF5E-9727DBDD25ED}"/>
    <cellStyle name="Normal 76 4 2 3" xfId="39776" xr:uid="{EB5B2E53-11F9-46CB-A02C-AADB51ED23CA}"/>
    <cellStyle name="Normal 76 4 3" xfId="39777" xr:uid="{19CBB043-70D9-4C90-B5B4-0C8CBF47FBED}"/>
    <cellStyle name="Normal 76 4 3 2" xfId="39778" xr:uid="{A942352A-60E8-4E7E-8855-7C7998AD87F8}"/>
    <cellStyle name="Normal 76 4 3 2 2" xfId="39779" xr:uid="{1EBF5AD9-B3FC-45D2-B321-8514955561EE}"/>
    <cellStyle name="Normal 76 4 3 3" xfId="39780" xr:uid="{6687A016-CD0D-41F1-AAC0-D6DAF0FCAC3B}"/>
    <cellStyle name="Normal 76 4 4" xfId="39781" xr:uid="{5C8721B2-6697-4EC5-8AF6-80EDD6FCB762}"/>
    <cellStyle name="Normal 76 4 4 2" xfId="39782" xr:uid="{B97D906C-3D44-4B7F-B39D-5D4C3F5DEE4E}"/>
    <cellStyle name="Normal 76 4 5" xfId="39783" xr:uid="{ACBEA7CC-181B-4A0B-A96F-EBE8533AAC41}"/>
    <cellStyle name="Normal 76 5" xfId="39784" xr:uid="{3AD120B5-F201-4A8F-BCB7-7B67D70FD641}"/>
    <cellStyle name="Normal 76 5 2" xfId="39785" xr:uid="{65D9006E-6AF4-4538-A2CE-130EA2019861}"/>
    <cellStyle name="Normal 76 5 2 2" xfId="39786" xr:uid="{EE64E627-72F8-45A6-9AB7-BA1996AEDC6A}"/>
    <cellStyle name="Normal 76 5 2 2 2" xfId="39787" xr:uid="{E0AC6C84-3020-45BA-A922-5D557B09E127}"/>
    <cellStyle name="Normal 76 5 2 3" xfId="39788" xr:uid="{3A19CF80-5D85-4B55-8609-DCE3FB736799}"/>
    <cellStyle name="Normal 76 5 3" xfId="39789" xr:uid="{9E043F17-D4B1-426A-A47F-CAE6ADD40F67}"/>
    <cellStyle name="Normal 76 5 3 2" xfId="39790" xr:uid="{978AECFF-A976-4A6A-93C2-FD7F1E04EDF8}"/>
    <cellStyle name="Normal 76 5 3 2 2" xfId="39791" xr:uid="{B01EE6BB-0358-4C10-B42C-089B31D45C23}"/>
    <cellStyle name="Normal 76 5 3 3" xfId="39792" xr:uid="{9A68ED8C-4874-4488-8E95-6CCF0F265102}"/>
    <cellStyle name="Normal 76 5 4" xfId="39793" xr:uid="{939A91C5-A8A9-47A6-8C46-8B194447AF6D}"/>
    <cellStyle name="Normal 76 5 4 2" xfId="39794" xr:uid="{531B0057-FF36-4354-A358-545617046D2F}"/>
    <cellStyle name="Normal 76 5 5" xfId="39795" xr:uid="{747709F5-50B6-4392-AFF0-4FE5E7365096}"/>
    <cellStyle name="Normal 76 6" xfId="39796" xr:uid="{3DBD8A19-8A0F-4501-A3E6-EF1B82E2DD5E}"/>
    <cellStyle name="Normal 76 6 2" xfId="39797" xr:uid="{10E699DF-6DFE-4389-9644-F7030F3C9A39}"/>
    <cellStyle name="Normal 76 6 2 2" xfId="39798" xr:uid="{4F6602F8-1D31-4DF2-8F04-415C97158EA1}"/>
    <cellStyle name="Normal 76 6 2 2 2" xfId="39799" xr:uid="{00795EB6-EE3E-4420-B8D7-3BEC8269C7AE}"/>
    <cellStyle name="Normal 76 6 2 3" xfId="39800" xr:uid="{E268BD4B-D3E1-48A1-870A-7A65402DD7B3}"/>
    <cellStyle name="Normal 76 6 3" xfId="39801" xr:uid="{DC9373A3-3773-42EF-89A7-63F75399762D}"/>
    <cellStyle name="Normal 76 6 3 2" xfId="39802" xr:uid="{8ACC6F09-F775-4490-9129-D2C97360E24B}"/>
    <cellStyle name="Normal 76 6 3 2 2" xfId="39803" xr:uid="{D23DFC43-C371-44F7-AEF2-8197039F08B2}"/>
    <cellStyle name="Normal 76 6 3 3" xfId="39804" xr:uid="{D832B5C5-5F30-4B95-AEA4-6D3FDD07D0DE}"/>
    <cellStyle name="Normal 76 6 4" xfId="39805" xr:uid="{1073AF03-69FB-448F-B833-986A64879D63}"/>
    <cellStyle name="Normal 76 6 4 2" xfId="39806" xr:uid="{FA49DCB4-04C0-4BF9-863B-280CAEB4AA79}"/>
    <cellStyle name="Normal 76 6 5" xfId="39807" xr:uid="{1DA0D75F-904D-4805-8CEC-70F0B3344423}"/>
    <cellStyle name="Normal 76 7" xfId="39808" xr:uid="{69E66EDF-8E23-4C61-8983-0AB937742042}"/>
    <cellStyle name="Normal 76 7 2" xfId="39809" xr:uid="{93F6DF00-EFB4-4199-9627-8AAFFD8F7529}"/>
    <cellStyle name="Normal 76 7 2 2" xfId="39810" xr:uid="{D904C99E-97D6-4FC4-A26F-EA7C4F0288CD}"/>
    <cellStyle name="Normal 76 7 3" xfId="39811" xr:uid="{36332F49-81DC-4A7E-BE20-E89FD63CBEF4}"/>
    <cellStyle name="Normal 76 8" xfId="39812" xr:uid="{CB25E606-1818-481B-89FA-BBF07151B8F5}"/>
    <cellStyle name="Normal 76 8 2" xfId="39813" xr:uid="{AA0BC561-47B1-4C78-B0E1-6B091F5E0984}"/>
    <cellStyle name="Normal 76 8 2 2" xfId="39814" xr:uid="{2514C4C4-123E-40B1-B522-4DC6AD0B2179}"/>
    <cellStyle name="Normal 76 8 3" xfId="39815" xr:uid="{400806F3-EB16-4E4B-84EA-F81409F87CBF}"/>
    <cellStyle name="Normal 76 9" xfId="39816" xr:uid="{77B233B2-AC94-4721-B488-651899A86655}"/>
    <cellStyle name="Normal 76 9 2" xfId="39817" xr:uid="{360BD143-F792-4C62-90A9-0A1E7A660712}"/>
    <cellStyle name="Normal 76_05DS" xfId="39818" xr:uid="{EB465F2E-EDD5-4C45-8616-983B40B26908}"/>
    <cellStyle name="Normal 77" xfId="39819" xr:uid="{25C9C3C3-0C22-4EBF-AC8A-B0B8A1CD4BA5}"/>
    <cellStyle name="Normal 77 2" xfId="39820" xr:uid="{83B9FFEE-6751-4FED-8826-74AE4352CA99}"/>
    <cellStyle name="Normal 77 3" xfId="39821" xr:uid="{56FD800C-9F36-45E1-863C-BDC8675152C9}"/>
    <cellStyle name="Normal 77 3 2" xfId="39822" xr:uid="{36A91C2B-7330-434B-A5E0-5558A9190097}"/>
    <cellStyle name="Normal 77 3 3" xfId="39823" xr:uid="{4E49C238-BA8E-446E-9BA9-555393503248}"/>
    <cellStyle name="Normal 77 3 3 2" xfId="39824" xr:uid="{9FA6C1DE-65C2-4DA2-A023-5131E8BF9287}"/>
    <cellStyle name="Normal 77 3 3_15NS" xfId="39825" xr:uid="{62EEE6AD-2D8F-4057-A079-340C72DE98B9}"/>
    <cellStyle name="Normal 77 3_15NS" xfId="39826" xr:uid="{67AC8382-880B-4018-9162-C7D6AEE70CD2}"/>
    <cellStyle name="Normal 77 4" xfId="39827" xr:uid="{F4CE80FA-DF0A-4AF5-8577-4EF083986498}"/>
    <cellStyle name="Normal 77 4 2" xfId="39828" xr:uid="{6B691B2A-1BE7-459E-BBB7-1E90EFE7A26B}"/>
    <cellStyle name="Normal 77 4_15NS" xfId="39829" xr:uid="{492B4EC0-3F7E-4BAB-81F0-33FFDE5D4115}"/>
    <cellStyle name="Normal 77 5" xfId="39830" xr:uid="{85BDFF71-0570-4F61-85CC-E193D25F219D}"/>
    <cellStyle name="Normal 77 6" xfId="39831" xr:uid="{7742DF46-39FD-4C21-A3AE-E0C1D7080B1D}"/>
    <cellStyle name="Normal 77 7" xfId="39832" xr:uid="{53B570A3-804B-4A73-8F40-273E03C55F60}"/>
    <cellStyle name="Normal 77 8" xfId="39833" xr:uid="{AD30DEDE-1198-4F69-BFEE-64F1AF299E52}"/>
    <cellStyle name="Normal 77 9" xfId="39834" xr:uid="{CCC7DE74-2E7E-4CD3-A630-1EF53648AB3A}"/>
    <cellStyle name="Normal 77_15NS" xfId="39835" xr:uid="{307B7386-BC46-4BEC-A1E6-76AFAC544B58}"/>
    <cellStyle name="Normal 78" xfId="39836" xr:uid="{5535ADBA-0C18-48BF-A9E0-E919E0A9C276}"/>
    <cellStyle name="Normal 78 10" xfId="39837" xr:uid="{78D0C0DA-2DCC-4E3D-9261-64B8CF441EE2}"/>
    <cellStyle name="Normal 78 10 2" xfId="39838" xr:uid="{0A52AA9A-5762-49C8-AC6C-8226D2280EF0}"/>
    <cellStyle name="Normal 78 11" xfId="39839" xr:uid="{624AD64D-4A93-42F2-B40A-ED5075296F5A}"/>
    <cellStyle name="Normal 78 2" xfId="39840" xr:uid="{02D7812D-F444-4D92-BCCE-91779BD3E2B5}"/>
    <cellStyle name="Normal 78 3" xfId="39841" xr:uid="{12E18677-998B-449D-82CB-0064805A5E42}"/>
    <cellStyle name="Normal 78 4" xfId="39842" xr:uid="{630DCFED-F3C4-4F73-90C1-069D25815D1D}"/>
    <cellStyle name="Normal 78 4 2" xfId="39843" xr:uid="{68F32B61-23A2-46A5-8396-3E8CE09302B2}"/>
    <cellStyle name="Normal 78 4 2 2" xfId="39844" xr:uid="{6C29386F-E738-4343-AE83-9E712CC30732}"/>
    <cellStyle name="Normal 78 4 2 2 2" xfId="39845" xr:uid="{7598ACC1-1C15-4470-BDB1-AE83E6F994D9}"/>
    <cellStyle name="Normal 78 4 2 2 2 2" xfId="39846" xr:uid="{E0E69302-B87B-473E-B555-BDAF5022EB52}"/>
    <cellStyle name="Normal 78 4 2 2 3" xfId="39847" xr:uid="{84DF8E2C-7390-4CB7-BCE6-BE9676B03FF1}"/>
    <cellStyle name="Normal 78 4 2 3" xfId="39848" xr:uid="{C85C630F-4F2A-4593-A5FB-15CD77380DEF}"/>
    <cellStyle name="Normal 78 4 2 3 2" xfId="39849" xr:uid="{478ED5A8-52F4-4A5A-819E-675CEBDA0096}"/>
    <cellStyle name="Normal 78 4 2 3 2 2" xfId="39850" xr:uid="{8FF80D6E-4B6E-4D07-A627-CB8D391BA570}"/>
    <cellStyle name="Normal 78 4 2 3 3" xfId="39851" xr:uid="{087E414E-092E-4664-8AF5-D486D6267F8D}"/>
    <cellStyle name="Normal 78 4 2 4" xfId="39852" xr:uid="{C1317A82-F266-4111-A162-769C7F7C7C38}"/>
    <cellStyle name="Normal 78 4 2 4 2" xfId="39853" xr:uid="{5E62A131-F7E0-43AC-BF01-13EAD271CD6E}"/>
    <cellStyle name="Normal 78 4 2 5" xfId="39854" xr:uid="{DDEF349C-8D07-427C-A647-E3E08131A257}"/>
    <cellStyle name="Normal 78 4 3" xfId="39855" xr:uid="{21FC1612-8492-41CF-B81A-2B7644E51C37}"/>
    <cellStyle name="Normal 78 4 3 2" xfId="39856" xr:uid="{951CFA90-4F5C-4598-87E6-44C472C02180}"/>
    <cellStyle name="Normal 78 4 3 2 2" xfId="39857" xr:uid="{A4134F84-76BD-49C2-BE3C-0E8BD558CE86}"/>
    <cellStyle name="Normal 78 4 3 2 2 2" xfId="39858" xr:uid="{FD380376-59AA-4A2D-8F3B-6F3ADCA51250}"/>
    <cellStyle name="Normal 78 4 3 2 3" xfId="39859" xr:uid="{D154AD58-54B6-4F92-8BE2-75D819C27650}"/>
    <cellStyle name="Normal 78 4 3 3" xfId="39860" xr:uid="{8B5FD29B-4989-46E7-8DBB-1B25895866B5}"/>
    <cellStyle name="Normal 78 4 3 3 2" xfId="39861" xr:uid="{630E86B2-975D-4004-9512-11AB2F810619}"/>
    <cellStyle name="Normal 78 4 3 3 2 2" xfId="39862" xr:uid="{7BF502D8-09DF-4AFE-820B-A3CC812A6F92}"/>
    <cellStyle name="Normal 78 4 3 3 3" xfId="39863" xr:uid="{0E432C29-372C-432B-8790-416C73DCF318}"/>
    <cellStyle name="Normal 78 4 3 4" xfId="39864" xr:uid="{95A64D18-2699-4C3B-BB97-BC01572CD7CE}"/>
    <cellStyle name="Normal 78 4 3 4 2" xfId="39865" xr:uid="{9A32F814-CE84-4B85-8139-6BCE85411CF5}"/>
    <cellStyle name="Normal 78 4 3 5" xfId="39866" xr:uid="{9B2BFF57-6E0B-4548-B271-4DF872D6B75E}"/>
    <cellStyle name="Normal 78 4 4" xfId="39867" xr:uid="{6973BB4C-4B28-44BC-92D9-00581D793DB0}"/>
    <cellStyle name="Normal 78 4 4 2" xfId="39868" xr:uid="{D5F7AFBC-25EC-41AB-93EE-ACE39E9E5229}"/>
    <cellStyle name="Normal 78 4 4 2 2" xfId="39869" xr:uid="{41E7C459-E98D-43E0-9650-7122DA168C88}"/>
    <cellStyle name="Normal 78 4 4 2 2 2" xfId="39870" xr:uid="{89C2D190-77E0-4905-8CBD-E9EBCA5E640E}"/>
    <cellStyle name="Normal 78 4 4 2 3" xfId="39871" xr:uid="{3ADE57AA-7A76-496D-A2B9-ED7CA5A5B623}"/>
    <cellStyle name="Normal 78 4 4 3" xfId="39872" xr:uid="{1B13EDBF-4EB5-461E-A2B8-8B784A6E625E}"/>
    <cellStyle name="Normal 78 4 4 3 2" xfId="39873" xr:uid="{AAEBE764-1B1D-4A63-B887-3C0BD7813E5E}"/>
    <cellStyle name="Normal 78 4 4 3 2 2" xfId="39874" xr:uid="{42E241D5-221D-4AFF-907A-F2854B8F3BC6}"/>
    <cellStyle name="Normal 78 4 4 3 3" xfId="39875" xr:uid="{5CB8D0F4-FA8E-43B7-AD4D-518AFB87F243}"/>
    <cellStyle name="Normal 78 4 4 4" xfId="39876" xr:uid="{06078767-1303-4780-BAD6-4FC586B993A3}"/>
    <cellStyle name="Normal 78 4 4 4 2" xfId="39877" xr:uid="{A56BF95D-0AEB-48EE-821B-814023E19EA3}"/>
    <cellStyle name="Normal 78 4 4 5" xfId="39878" xr:uid="{93F6F523-511B-4A84-B699-835DD502C79A}"/>
    <cellStyle name="Normal 78 4 5" xfId="39879" xr:uid="{B4157BBB-D63F-4469-A1C5-EDBB8C3BEB94}"/>
    <cellStyle name="Normal 78 4 5 2" xfId="39880" xr:uid="{A9BD61C4-16FF-498F-8DD8-0C3D78F4CDC9}"/>
    <cellStyle name="Normal 78 4 5 2 2" xfId="39881" xr:uid="{A4E6708F-24A6-4380-9BF5-31892193205F}"/>
    <cellStyle name="Normal 78 4 5 3" xfId="39882" xr:uid="{3B386BCF-0109-41ED-B1DA-0511CE9C10EE}"/>
    <cellStyle name="Normal 78 4 6" xfId="39883" xr:uid="{E9F66515-67AE-4AB1-815F-2AAD1EBA1E0A}"/>
    <cellStyle name="Normal 78 4 6 2" xfId="39884" xr:uid="{638F25B1-4683-4E28-AC3D-D28DF656DAA4}"/>
    <cellStyle name="Normal 78 4 6 2 2" xfId="39885" xr:uid="{99B98237-07F6-4B80-AEAC-18A0808228EE}"/>
    <cellStyle name="Normal 78 4 6 3" xfId="39886" xr:uid="{54F2FCD7-07BA-47C2-8A85-8F018BF5EE23}"/>
    <cellStyle name="Normal 78 4 7" xfId="39887" xr:uid="{6A47562E-5E48-4965-A40B-AC03FB06B99A}"/>
    <cellStyle name="Normal 78 4 7 2" xfId="39888" xr:uid="{F7AC84B6-ADA7-4BA3-B94A-1802BAB2A49F}"/>
    <cellStyle name="Normal 78 4 8" xfId="39889" xr:uid="{BBDAA73B-5187-4C75-BACE-8CA9E38E6C47}"/>
    <cellStyle name="Normal 78 4_15NS" xfId="39890" xr:uid="{153B4378-24FA-4006-92E4-8CBEB2680A18}"/>
    <cellStyle name="Normal 78 5" xfId="39891" xr:uid="{660A6A0A-789A-4CDC-9117-DB3A4A4C4D78}"/>
    <cellStyle name="Normal 78 5 2" xfId="39892" xr:uid="{AD0415CD-33C2-4F0A-96BE-AE9AD5879149}"/>
    <cellStyle name="Normal 78 5 2 2" xfId="39893" xr:uid="{4F37EC7C-65C4-4BE5-81B9-3E6C075CEBC6}"/>
    <cellStyle name="Normal 78 5 2 2 2" xfId="39894" xr:uid="{012B01A3-9F80-47BC-A44A-C035B3B9F4DB}"/>
    <cellStyle name="Normal 78 5 2 3" xfId="39895" xr:uid="{5B894A07-8E6A-47BC-BEFC-2041EECBDA2C}"/>
    <cellStyle name="Normal 78 5 3" xfId="39896" xr:uid="{B2DDA56D-F21F-41A3-B8BF-58E9363D0EAA}"/>
    <cellStyle name="Normal 78 5 3 2" xfId="39897" xr:uid="{2ED5CFBB-B6FE-4D17-8273-5440511B2C50}"/>
    <cellStyle name="Normal 78 5 3 2 2" xfId="39898" xr:uid="{3CE4CB24-41E4-423D-AD5A-B1C79AAC8727}"/>
    <cellStyle name="Normal 78 5 3 3" xfId="39899" xr:uid="{695D0E19-2558-43B9-82A2-C2D93775F81A}"/>
    <cellStyle name="Normal 78 5 4" xfId="39900" xr:uid="{7A73C495-2AC1-4317-866E-310AC6AA57C4}"/>
    <cellStyle name="Normal 78 5 4 2" xfId="39901" xr:uid="{2ED3B2D3-C40E-42B9-819D-BAA8B5C0F716}"/>
    <cellStyle name="Normal 78 5 5" xfId="39902" xr:uid="{6C15E440-F2A7-496C-8F28-0114073F92F1}"/>
    <cellStyle name="Normal 78 6" xfId="39903" xr:uid="{1695D06B-B060-40EC-A03E-3606A1693991}"/>
    <cellStyle name="Normal 78 6 2" xfId="39904" xr:uid="{48A9EFB1-3FBB-4003-8852-AAC88F43AE06}"/>
    <cellStyle name="Normal 78 6 2 2" xfId="39905" xr:uid="{EED1621B-C291-4445-83DB-1AC594A457EB}"/>
    <cellStyle name="Normal 78 6 2 2 2" xfId="39906" xr:uid="{2F3AE6D9-92BA-4D50-A250-2A348895A73D}"/>
    <cellStyle name="Normal 78 6 2 3" xfId="39907" xr:uid="{B68BD3A7-A10F-4CC1-BC43-27513F14D985}"/>
    <cellStyle name="Normal 78 6 3" xfId="39908" xr:uid="{EFB87685-5317-41F6-8211-7BB027C27F5A}"/>
    <cellStyle name="Normal 78 6 3 2" xfId="39909" xr:uid="{A06878C1-D7B7-492F-ADFB-0E6356DF1737}"/>
    <cellStyle name="Normal 78 6 3 2 2" xfId="39910" xr:uid="{EAC37D22-EE59-4B69-844C-184E9F8B14D1}"/>
    <cellStyle name="Normal 78 6 3 3" xfId="39911" xr:uid="{DB2B1DDE-6E04-416F-A75D-CA15795EEDDD}"/>
    <cellStyle name="Normal 78 6 4" xfId="39912" xr:uid="{6969CC99-9510-407C-98AD-90B73C7CF748}"/>
    <cellStyle name="Normal 78 6 4 2" xfId="39913" xr:uid="{30BE2DFB-7227-42D6-8E79-8A8727907E58}"/>
    <cellStyle name="Normal 78 6 5" xfId="39914" xr:uid="{4D211AE0-012E-4FE2-B42A-B394030CC06D}"/>
    <cellStyle name="Normal 78 7" xfId="39915" xr:uid="{267B9C72-4583-4C8F-8668-9B9530E8951C}"/>
    <cellStyle name="Normal 78 7 2" xfId="39916" xr:uid="{BDC47E63-2CFB-44E3-A9F7-84FCA58E1204}"/>
    <cellStyle name="Normal 78 7 2 2" xfId="39917" xr:uid="{C5ED21F5-0E66-4CA3-96E0-7275DB402899}"/>
    <cellStyle name="Normal 78 7 2 2 2" xfId="39918" xr:uid="{45C61E4F-5BE1-4592-98E7-C6B9626A4B9A}"/>
    <cellStyle name="Normal 78 7 2 3" xfId="39919" xr:uid="{AC609E67-6D6A-4122-8B5F-6F36092146E3}"/>
    <cellStyle name="Normal 78 7 3" xfId="39920" xr:uid="{9C31D0A1-ECAC-42E0-9D37-46BFD0D426A3}"/>
    <cellStyle name="Normal 78 7 3 2" xfId="39921" xr:uid="{ED5CA48E-8307-417B-B20E-E8005BB8B72C}"/>
    <cellStyle name="Normal 78 7 3 2 2" xfId="39922" xr:uid="{9A46A921-497A-4F21-9649-1AD172AD65DF}"/>
    <cellStyle name="Normal 78 7 3 3" xfId="39923" xr:uid="{A6093AE8-5D8C-4AA3-B847-6AA850A9DA31}"/>
    <cellStyle name="Normal 78 7 4" xfId="39924" xr:uid="{A78375FA-14D6-4D96-8021-1EB095A5F2F3}"/>
    <cellStyle name="Normal 78 7 4 2" xfId="39925" xr:uid="{EBEC125B-17F7-45EF-9409-D908193B0B9E}"/>
    <cellStyle name="Normal 78 7 5" xfId="39926" xr:uid="{0E9A0778-F8EB-4485-A333-5D17A2ABB364}"/>
    <cellStyle name="Normal 78 8" xfId="39927" xr:uid="{4235609A-D36A-4848-9318-E8711330A7A3}"/>
    <cellStyle name="Normal 78 8 2" xfId="39928" xr:uid="{E0BA3F11-FDBF-4397-B646-FF2A1C4E4D2D}"/>
    <cellStyle name="Normal 78 8 2 2" xfId="39929" xr:uid="{23C266E4-3F15-4834-A60D-0017793BCB79}"/>
    <cellStyle name="Normal 78 8 3" xfId="39930" xr:uid="{79BFB34B-A2C1-4E3C-B0F8-6AFC169A6CB1}"/>
    <cellStyle name="Normal 78 9" xfId="39931" xr:uid="{60B6B8DE-AD0A-4CA5-9D63-C2856A0406A4}"/>
    <cellStyle name="Normal 78 9 2" xfId="39932" xr:uid="{23894F9F-EFBF-41F6-B17E-636A0CCBD8AB}"/>
    <cellStyle name="Normal 78 9 2 2" xfId="39933" xr:uid="{DD5DBB5A-5147-4625-B973-9C0B6A28865B}"/>
    <cellStyle name="Normal 78 9 3" xfId="39934" xr:uid="{9E2DC5CF-4E12-4044-8027-C1B3D862ED08}"/>
    <cellStyle name="Normal 78_05DS" xfId="39935" xr:uid="{F2640FDC-BAFB-4D42-BEFD-D1FED2EF9840}"/>
    <cellStyle name="Normal 79" xfId="39936" xr:uid="{8E469C46-2680-4671-8F58-E72F66F6FADF}"/>
    <cellStyle name="Normal 8" xfId="1543" xr:uid="{CCE59857-60E9-41D0-8616-18416ED41E4A}"/>
    <cellStyle name="Normal 8 10" xfId="39938" xr:uid="{076E274C-1E53-41D6-AA85-6A3395AD95A5}"/>
    <cellStyle name="Normal 8 100" xfId="39939" xr:uid="{48137019-2EA3-4B26-A292-3B703F54620D}"/>
    <cellStyle name="Normal 8 101" xfId="39940" xr:uid="{6F6B66B0-20E6-43EE-9028-81CAE6B75D9D}"/>
    <cellStyle name="Normal 8 102" xfId="39941" xr:uid="{DAE24CB5-5F2E-4C0C-A679-4D218A59A9CE}"/>
    <cellStyle name="Normal 8 103" xfId="39942" xr:uid="{A08A73C6-F1C0-480E-AA2F-E57C5CA47437}"/>
    <cellStyle name="Normal 8 104" xfId="39943" xr:uid="{5B6EBC8B-23B4-4F2D-851B-834A5D83CA10}"/>
    <cellStyle name="Normal 8 105" xfId="39944" xr:uid="{F70A582F-AE9F-4772-9111-41B54CF5CE79}"/>
    <cellStyle name="Normal 8 106" xfId="39945" xr:uid="{A719D2CE-A6C6-43E3-A7FC-96FCBFB9092B}"/>
    <cellStyle name="Normal 8 107" xfId="39946" xr:uid="{8EA2944E-D2E0-4B22-A781-B61D22514B5E}"/>
    <cellStyle name="Normal 8 108" xfId="39947" xr:uid="{04D5538A-D60A-4D83-88F1-20E92DA46D8A}"/>
    <cellStyle name="Normal 8 109" xfId="39948" xr:uid="{6E658472-EBDF-4289-B123-9679A2D889B0}"/>
    <cellStyle name="Normal 8 11" xfId="39949" xr:uid="{74534452-647E-49F4-99E4-C271A52C4C76}"/>
    <cellStyle name="Normal 8 110" xfId="39950" xr:uid="{914C6637-4F81-4BCA-BBF9-8CFC0DF30495}"/>
    <cellStyle name="Normal 8 111" xfId="39951" xr:uid="{B233FAC2-F5D8-41E3-8F6C-D818A98A3495}"/>
    <cellStyle name="Normal 8 112" xfId="39952" xr:uid="{1CF7C76B-BBC0-4AAC-9A9E-2F3EFCFF04DA}"/>
    <cellStyle name="Normal 8 113" xfId="39953" xr:uid="{3ED03EB9-664D-401D-88AE-1440974723E9}"/>
    <cellStyle name="Normal 8 114" xfId="39954" xr:uid="{F4BB8D3F-F2AE-4693-8EB1-86EBE225CE63}"/>
    <cellStyle name="Normal 8 115" xfId="39955" xr:uid="{50846744-22E6-48E6-BCDF-5CB376370D33}"/>
    <cellStyle name="Normal 8 116" xfId="39956" xr:uid="{7465FDEA-AA3B-4948-9C25-0B37892B511C}"/>
    <cellStyle name="Normal 8 117" xfId="39957" xr:uid="{9D1416B9-2DAB-4D87-970B-F6F1DDDD23EF}"/>
    <cellStyle name="Normal 8 118" xfId="39958" xr:uid="{32165C2B-182D-4E64-BCE9-AFF7B2BE8681}"/>
    <cellStyle name="Normal 8 119" xfId="39959" xr:uid="{CF7D5E11-EE85-4B42-8317-1D508DA16533}"/>
    <cellStyle name="Normal 8 12" xfId="39960" xr:uid="{B2239C9F-E088-4456-A41F-6E0921020E32}"/>
    <cellStyle name="Normal 8 120" xfId="39961" xr:uid="{84022C78-0CD4-4C69-AADC-B9C32D9F5563}"/>
    <cellStyle name="Normal 8 121" xfId="39962" xr:uid="{5C697CDF-3E65-4E90-A44E-E0A4D187B364}"/>
    <cellStyle name="Normal 8 122" xfId="39963" xr:uid="{23ABD5C7-CF32-46F6-BAE1-88DD37FD99B7}"/>
    <cellStyle name="Normal 8 123" xfId="39964" xr:uid="{568F7129-7941-4D3C-98A9-54F54ABFEC9B}"/>
    <cellStyle name="Normal 8 124" xfId="39965" xr:uid="{13B41743-A0BD-45A6-84DD-51D2B1180B24}"/>
    <cellStyle name="Normal 8 125" xfId="39966" xr:uid="{47B1DA4A-FCA2-4558-93A2-6E6FF01CC260}"/>
    <cellStyle name="Normal 8 126" xfId="39967" xr:uid="{62E12E8E-62DD-43F2-8A0E-1D24B4FCD67F}"/>
    <cellStyle name="Normal 8 127" xfId="39968" xr:uid="{44EB415F-DFD7-472B-8433-A1660C394D27}"/>
    <cellStyle name="Normal 8 128" xfId="39969" xr:uid="{1FF3CBB6-1226-4384-9E01-FA62F1166C22}"/>
    <cellStyle name="Normal 8 129" xfId="39970" xr:uid="{A045097E-8CD7-448B-981D-717AB8B97408}"/>
    <cellStyle name="Normal 8 13" xfId="39971" xr:uid="{003688FC-7696-490D-AA41-76BBB92C54C0}"/>
    <cellStyle name="Normal 8 130" xfId="39972" xr:uid="{FEAEA81A-8D5A-4CEE-AD3D-3CDF2CA88B5E}"/>
    <cellStyle name="Normal 8 131" xfId="39973" xr:uid="{34C58EA2-0918-4460-AF1C-6F60ACB6F5FF}"/>
    <cellStyle name="Normal 8 132" xfId="39974" xr:uid="{6D38919F-C95E-42CD-A094-890D0FC893C1}"/>
    <cellStyle name="Normal 8 133" xfId="39975" xr:uid="{18F81FA9-DF56-4CFC-8838-5CA65CD20031}"/>
    <cellStyle name="Normal 8 134" xfId="39976" xr:uid="{3F9EAE9F-D5AC-4FF9-81D2-3C42887BBD3A}"/>
    <cellStyle name="Normal 8 135" xfId="39977" xr:uid="{6015982D-1320-4909-B208-84824DE2CAFB}"/>
    <cellStyle name="Normal 8 136" xfId="39978" xr:uid="{6C924C94-A279-4C44-895B-B2FF0C21B382}"/>
    <cellStyle name="Normal 8 137" xfId="39979" xr:uid="{6FC108A9-4841-42D9-ACF5-035CFEED3C28}"/>
    <cellStyle name="Normal 8 138" xfId="39980" xr:uid="{4CC2C772-470B-47E7-BA3B-3CE29212B463}"/>
    <cellStyle name="Normal 8 139" xfId="39981" xr:uid="{8EC7B6D1-99F2-42BD-85CD-1F0CB72A06A2}"/>
    <cellStyle name="Normal 8 14" xfId="39982" xr:uid="{4509C45C-4FCE-457E-BA75-E29F21DF507E}"/>
    <cellStyle name="Normal 8 140" xfId="39983" xr:uid="{5DAFABDD-D043-46FA-8CA9-F7FC998DBC8A}"/>
    <cellStyle name="Normal 8 141" xfId="39984" xr:uid="{E2A6F3F9-384F-42BE-ADF2-AE3269EC9224}"/>
    <cellStyle name="Normal 8 142" xfId="39985" xr:uid="{FE059066-0592-422B-92D8-3DA3FF2212F1}"/>
    <cellStyle name="Normal 8 143" xfId="39986" xr:uid="{FA74DD36-740C-4551-B5C5-384718739780}"/>
    <cellStyle name="Normal 8 144" xfId="39987" xr:uid="{80266542-A79D-43BE-961F-0095F9CFB52A}"/>
    <cellStyle name="Normal 8 145" xfId="39988" xr:uid="{CA5EF927-69AD-4C05-90A4-71FABD82657C}"/>
    <cellStyle name="Normal 8 146" xfId="39989" xr:uid="{8AEAA748-0EF1-4DD7-A0EC-B2EDEB30FBA0}"/>
    <cellStyle name="Normal 8 147" xfId="39990" xr:uid="{930B7656-42A2-4C43-B625-27959613483E}"/>
    <cellStyle name="Normal 8 148" xfId="39991" xr:uid="{A36CB812-E154-4EFB-9783-73D2DF382E9A}"/>
    <cellStyle name="Normal 8 149" xfId="39992" xr:uid="{4A82E444-DEC1-4847-8B54-4DAF79F06D4C}"/>
    <cellStyle name="Normal 8 15" xfId="39993" xr:uid="{CD4B4340-48EA-4EF0-9150-E90D3E185894}"/>
    <cellStyle name="Normal 8 150" xfId="39994" xr:uid="{9FA0A6DE-2CF9-4C68-A181-091AE1FAED00}"/>
    <cellStyle name="Normal 8 151" xfId="39995" xr:uid="{5BA5C060-118A-4D4D-82F0-A84B0F51F820}"/>
    <cellStyle name="Normal 8 152" xfId="39996" xr:uid="{5E1E7B9B-62B4-4AB4-A3DB-FC812AAF4D85}"/>
    <cellStyle name="Normal 8 153" xfId="39997" xr:uid="{E10C7493-507A-4547-ABF3-6BEBF7D07DD1}"/>
    <cellStyle name="Normal 8 154" xfId="39998" xr:uid="{17F031F5-7D1C-4FAA-80EC-995D4F0DD44C}"/>
    <cellStyle name="Normal 8 155" xfId="39999" xr:uid="{F2597404-B3E4-4EAA-A97E-FE87ADBCFF13}"/>
    <cellStyle name="Normal 8 156" xfId="40000" xr:uid="{7438E8AE-4722-4ACF-97C8-C9602E5ECD69}"/>
    <cellStyle name="Normal 8 157" xfId="40001" xr:uid="{F6A91F90-070D-44C0-9506-7DD7F1FFD542}"/>
    <cellStyle name="Normal 8 158" xfId="40002" xr:uid="{00051030-5472-4BDD-B165-4DDC04BC35B1}"/>
    <cellStyle name="Normal 8 159" xfId="40003" xr:uid="{060C61EE-A48F-4E35-A4AA-622C5CB58660}"/>
    <cellStyle name="Normal 8 16" xfId="40004" xr:uid="{888C8D8A-1002-46E8-9A20-42C793AD6258}"/>
    <cellStyle name="Normal 8 160" xfId="40005" xr:uid="{BAAE1D35-27AD-4BFB-B580-6B920C7DBBD9}"/>
    <cellStyle name="Normal 8 161" xfId="40006" xr:uid="{21F0FAF3-994C-4803-89A4-A64D502734CF}"/>
    <cellStyle name="Normal 8 162" xfId="40007" xr:uid="{2489D219-4479-401E-ACE3-098A04C94221}"/>
    <cellStyle name="Normal 8 163" xfId="40008" xr:uid="{0280B777-E77A-4768-A6D1-3E9A77499A03}"/>
    <cellStyle name="Normal 8 164" xfId="40009" xr:uid="{659C6F7F-3E8D-4395-897F-FBE58D83730E}"/>
    <cellStyle name="Normal 8 165" xfId="40010" xr:uid="{D2E34E72-549B-4BB3-A4B6-AE1CE263BD35}"/>
    <cellStyle name="Normal 8 166" xfId="40011" xr:uid="{16572438-9F80-4C52-8B44-724A6E3D3088}"/>
    <cellStyle name="Normal 8 167" xfId="40012" xr:uid="{3DFEE1D1-4854-4917-AB8F-BE3A78A630F0}"/>
    <cellStyle name="Normal 8 168" xfId="40013" xr:uid="{38F3E7A0-79F3-4BB9-ADDF-C07BBD364837}"/>
    <cellStyle name="Normal 8 169" xfId="40014" xr:uid="{B9CE045B-19A5-43AF-9218-7CB450E4826F}"/>
    <cellStyle name="Normal 8 17" xfId="40015" xr:uid="{7CF37768-0D0C-4FBC-98C8-FC35DEDC5B18}"/>
    <cellStyle name="Normal 8 170" xfId="40016" xr:uid="{67F63B36-822E-4A48-8A5D-8C184F0CE7D3}"/>
    <cellStyle name="Normal 8 171" xfId="40017" xr:uid="{02CEDE9E-ABF9-4970-88B1-8E6A97020368}"/>
    <cellStyle name="Normal 8 172" xfId="40018" xr:uid="{807073E2-937D-4FA3-8EF5-7FB5BE74868A}"/>
    <cellStyle name="Normal 8 173" xfId="40019" xr:uid="{91F55B93-0D50-4116-93E8-D43541B721D6}"/>
    <cellStyle name="Normal 8 174" xfId="40020" xr:uid="{8EB58BBD-DBAB-4D75-BA27-7C0624DCFBF1}"/>
    <cellStyle name="Normal 8 175" xfId="40021" xr:uid="{9C01C6F7-1EA2-47EE-B12F-80BD539F83DD}"/>
    <cellStyle name="Normal 8 176" xfId="40022" xr:uid="{E855942F-B063-490C-A349-9512008089CF}"/>
    <cellStyle name="Normal 8 177" xfId="40023" xr:uid="{122EE46A-5564-43D8-BA0F-DE70D83DF49D}"/>
    <cellStyle name="Normal 8 178" xfId="40024" xr:uid="{10D2B7DB-FA0F-441B-8F4E-47A854770DBB}"/>
    <cellStyle name="Normal 8 179" xfId="40025" xr:uid="{943BB589-E2C6-4A55-AD6B-A71A9452B00A}"/>
    <cellStyle name="Normal 8 18" xfId="40026" xr:uid="{13B60EDF-5F88-4F2B-90EE-6138266104A8}"/>
    <cellStyle name="Normal 8 180" xfId="40027" xr:uid="{B2E766B4-60E2-492C-8FCC-FD4B34AC4DAC}"/>
    <cellStyle name="Normal 8 181" xfId="40028" xr:uid="{978B18EB-6A81-433B-A0D4-4067AACCB7AD}"/>
    <cellStyle name="Normal 8 182" xfId="40029" xr:uid="{1F6BD59C-CCDA-4B55-B012-245678C416F7}"/>
    <cellStyle name="Normal 8 183" xfId="40030" xr:uid="{3B65BA71-1588-4CEB-81A7-0C489A35B95F}"/>
    <cellStyle name="Normal 8 184" xfId="40031" xr:uid="{B86B1927-2A25-4A6D-9159-E45F6016C5B8}"/>
    <cellStyle name="Normal 8 185" xfId="40032" xr:uid="{39F3AAEA-30DF-498B-B845-49E1DB3C0334}"/>
    <cellStyle name="Normal 8 186" xfId="40033" xr:uid="{DB62686F-BDF3-4724-83BC-AE241B9E594C}"/>
    <cellStyle name="Normal 8 187" xfId="40034" xr:uid="{5B840861-5D36-4C53-BFF4-49CB12B1DC8B}"/>
    <cellStyle name="Normal 8 188" xfId="40035" xr:uid="{3C79C7D6-CD3F-4BD7-B6B5-969FA629B943}"/>
    <cellStyle name="Normal 8 189" xfId="40036" xr:uid="{D21A22BE-1CE2-408B-9AB9-A4DCF804AA2E}"/>
    <cellStyle name="Normal 8 19" xfId="40037" xr:uid="{70725178-4426-44F6-8063-05A7965DD229}"/>
    <cellStyle name="Normal 8 190" xfId="40038" xr:uid="{A9882768-9D4B-4553-8F16-12472EFFBF3D}"/>
    <cellStyle name="Normal 8 191" xfId="40039" xr:uid="{B89666EF-137B-40DD-982E-2D7DACF1B539}"/>
    <cellStyle name="Normal 8 192" xfId="40040" xr:uid="{897E6FB8-EBB9-4E63-99A3-A7EE67FB3DA5}"/>
    <cellStyle name="Normal 8 193" xfId="40041" xr:uid="{38B5C55D-ADA9-4C4F-952F-BCD6E0742112}"/>
    <cellStyle name="Normal 8 194" xfId="40042" xr:uid="{84BBDA18-C275-4074-924F-AA5877FCFEA8}"/>
    <cellStyle name="Normal 8 195" xfId="40043" xr:uid="{5A58F980-22F6-429D-A2C5-16CBFA7F87FE}"/>
    <cellStyle name="Normal 8 196" xfId="40044" xr:uid="{231F4720-38E1-4C8B-A03B-E13E7327E76D}"/>
    <cellStyle name="Normal 8 197" xfId="40045" xr:uid="{0B969512-9A22-4177-B5A5-F083DBE49F07}"/>
    <cellStyle name="Normal 8 198" xfId="40046" xr:uid="{0D7FA88D-4AD7-4692-9FA8-EEB657BDB417}"/>
    <cellStyle name="Normal 8 199" xfId="40047" xr:uid="{80EC1716-2E16-4851-BCF7-1822B30ECB54}"/>
    <cellStyle name="Normal 8 2" xfId="1544" xr:uid="{D7757E1B-7CBC-416F-8781-348CE224323D}"/>
    <cellStyle name="Normal 8 2 10" xfId="40049" xr:uid="{961EE1BA-0C94-45F5-8BA4-06B564904789}"/>
    <cellStyle name="Normal 8 2 100" xfId="40050" xr:uid="{08EB5330-E213-4836-A07E-B6AADD8A77FE}"/>
    <cellStyle name="Normal 8 2 101" xfId="40051" xr:uid="{11669D1E-C762-4C1D-A1A6-0B0CD7F61A0E}"/>
    <cellStyle name="Normal 8 2 102" xfId="40052" xr:uid="{6F6844B4-1F65-4700-AF17-3C6580068E4B}"/>
    <cellStyle name="Normal 8 2 103" xfId="40053" xr:uid="{25AC58C1-FB51-4959-830C-4D8AA624DA62}"/>
    <cellStyle name="Normal 8 2 104" xfId="40054" xr:uid="{8C81633F-5A9A-436C-AFEE-67BF113ECD47}"/>
    <cellStyle name="Normal 8 2 105" xfId="40055" xr:uid="{729578B3-8C30-4C68-A285-84797A3751CE}"/>
    <cellStyle name="Normal 8 2 106" xfId="40056" xr:uid="{85AC8A21-BFD5-4733-9478-9B72F2BEA713}"/>
    <cellStyle name="Normal 8 2 107" xfId="40057" xr:uid="{02BA1426-E001-4517-BCE9-D7741D192AB6}"/>
    <cellStyle name="Normal 8 2 108" xfId="40058" xr:uid="{784D0422-1713-4809-8863-691F64F9F8FC}"/>
    <cellStyle name="Normal 8 2 109" xfId="40059" xr:uid="{C82A37FA-DA03-449A-BC5F-D6D7CFDCF66D}"/>
    <cellStyle name="Normal 8 2 11" xfId="40060" xr:uid="{9150EF77-970B-4F70-9468-9271DAED36FD}"/>
    <cellStyle name="Normal 8 2 110" xfId="40061" xr:uid="{C0A9474C-FF5A-4063-926A-DFF8B86C9018}"/>
    <cellStyle name="Normal 8 2 111" xfId="40062" xr:uid="{9A24FD62-A078-425C-BB38-F62973F621D9}"/>
    <cellStyle name="Normal 8 2 112" xfId="40063" xr:uid="{F8F07D1E-8878-4179-BD49-DD7B72247E3E}"/>
    <cellStyle name="Normal 8 2 113" xfId="40064" xr:uid="{DD6AD7A2-E38D-466F-8B59-C18EA5E85131}"/>
    <cellStyle name="Normal 8 2 114" xfId="40065" xr:uid="{99C4E2DD-349C-4A57-A053-3082D09F61D3}"/>
    <cellStyle name="Normal 8 2 115" xfId="40066" xr:uid="{B643CAF7-4D5B-444B-9C41-A75F9AB2DA00}"/>
    <cellStyle name="Normal 8 2 116" xfId="40067" xr:uid="{F8264046-9C85-4D76-AF14-CEDB158F9E90}"/>
    <cellStyle name="Normal 8 2 117" xfId="40068" xr:uid="{F9F59665-7869-496B-99B1-445798919D04}"/>
    <cellStyle name="Normal 8 2 118" xfId="40069" xr:uid="{3072BFF4-53C9-4335-9712-4A926EDA00FE}"/>
    <cellStyle name="Normal 8 2 119" xfId="40070" xr:uid="{A77E0DCC-5B56-46E2-811A-F95DD7BBABF5}"/>
    <cellStyle name="Normal 8 2 12" xfId="40071" xr:uid="{8C13ACA3-9A1F-46BB-92F8-1FFCCA95D260}"/>
    <cellStyle name="Normal 8 2 120" xfId="40072" xr:uid="{B84D2B8B-F24F-434F-A8F8-D8A468B2024D}"/>
    <cellStyle name="Normal 8 2 121" xfId="40073" xr:uid="{DA8CFECD-24D9-4C65-8ECA-8BE8FDF99B12}"/>
    <cellStyle name="Normal 8 2 122" xfId="40074" xr:uid="{D905DB43-3F8E-4704-803A-4F01CAB8F0BD}"/>
    <cellStyle name="Normal 8 2 123" xfId="40075" xr:uid="{D75B1599-205D-42D9-B39B-4C75FAF328DA}"/>
    <cellStyle name="Normal 8 2 124" xfId="40076" xr:uid="{4CD19377-1576-4E73-AB49-F0E45F8A61D9}"/>
    <cellStyle name="Normal 8 2 125" xfId="40077" xr:uid="{D3E4A17D-2E45-4EAD-A034-5453407D5662}"/>
    <cellStyle name="Normal 8 2 126" xfId="40078" xr:uid="{02F746AE-396E-4A54-82F5-D5466D6A755B}"/>
    <cellStyle name="Normal 8 2 127" xfId="40079" xr:uid="{0A9E221F-5F70-46E3-9A6F-90AD9607FB75}"/>
    <cellStyle name="Normal 8 2 128" xfId="40080" xr:uid="{79C3418E-6F16-4B01-B07A-A3414E3D9F36}"/>
    <cellStyle name="Normal 8 2 129" xfId="40081" xr:uid="{626A7F7D-363F-4FE1-B185-C7AA3EC8C28F}"/>
    <cellStyle name="Normal 8 2 13" xfId="40082" xr:uid="{FDA1D395-2C2A-40A7-9641-93AD019CA0FC}"/>
    <cellStyle name="Normal 8 2 130" xfId="40083" xr:uid="{CEB7097B-FD62-494D-AAF1-A7D7F759F3A3}"/>
    <cellStyle name="Normal 8 2 131" xfId="40084" xr:uid="{9013A2CE-C3F8-4F90-A82F-D25EB9753A7B}"/>
    <cellStyle name="Normal 8 2 132" xfId="40085" xr:uid="{5AF8BA3D-61FE-4922-9660-014438FF4250}"/>
    <cellStyle name="Normal 8 2 133" xfId="40086" xr:uid="{ECA2280E-6C97-4E59-BFDB-A8658DD46421}"/>
    <cellStyle name="Normal 8 2 134" xfId="40087" xr:uid="{E42295AE-A0A1-45CC-9BC5-C9404C579279}"/>
    <cellStyle name="Normal 8 2 135" xfId="40088" xr:uid="{44CA0ABF-3756-46EB-8362-2622D27EC9CC}"/>
    <cellStyle name="Normal 8 2 136" xfId="40089" xr:uid="{CA4C5262-4A4F-4E93-9B18-581C33E82985}"/>
    <cellStyle name="Normal 8 2 137" xfId="40090" xr:uid="{974D38D5-0E8C-46B0-AFFC-087A223E7CD6}"/>
    <cellStyle name="Normal 8 2 138" xfId="40091" xr:uid="{31154C8F-5511-4154-911D-6CD9149E2211}"/>
    <cellStyle name="Normal 8 2 139" xfId="40092" xr:uid="{A871FBBD-CEB0-4A22-B82A-9CCA4D477AF7}"/>
    <cellStyle name="Normal 8 2 14" xfId="40093" xr:uid="{ACF0D3AD-C5B4-4C7F-8E23-86E9F11F6C03}"/>
    <cellStyle name="Normal 8 2 140" xfId="40094" xr:uid="{E665F4AB-E22D-4627-9AA5-BF663560E53B}"/>
    <cellStyle name="Normal 8 2 141" xfId="40095" xr:uid="{C30CD11E-3C41-459E-948A-0FD25CE4BF6F}"/>
    <cellStyle name="Normal 8 2 142" xfId="40096" xr:uid="{081C92DB-FBE0-4DA9-9B98-01FF387CCDA6}"/>
    <cellStyle name="Normal 8 2 143" xfId="40097" xr:uid="{19131CA2-2732-47D4-B8D5-C550D6332F39}"/>
    <cellStyle name="Normal 8 2 144" xfId="40098" xr:uid="{BAE83ACF-6FA4-4510-9E7B-05775A212112}"/>
    <cellStyle name="Normal 8 2 145" xfId="40099" xr:uid="{B49B9520-2BF3-4BCF-85C7-BC262CC48D44}"/>
    <cellStyle name="Normal 8 2 146" xfId="40100" xr:uid="{673E32D7-84B2-4241-A017-81B066A65FFF}"/>
    <cellStyle name="Normal 8 2 147" xfId="40101" xr:uid="{67CA1065-0B6C-4D04-BA0A-23DA965D69D4}"/>
    <cellStyle name="Normal 8 2 148" xfId="40102" xr:uid="{4CE6CE64-5003-4E8A-886A-54EC38306285}"/>
    <cellStyle name="Normal 8 2 149" xfId="40103" xr:uid="{A93CBC67-0530-4BA9-95F1-EAD5318EA36E}"/>
    <cellStyle name="Normal 8 2 15" xfId="40104" xr:uid="{E620D01A-F66A-4F56-AD07-9F6F1D5635A9}"/>
    <cellStyle name="Normal 8 2 150" xfId="40105" xr:uid="{C538A938-14D0-4532-9018-57EC96AFC95B}"/>
    <cellStyle name="Normal 8 2 151" xfId="40106" xr:uid="{11BA4CBB-1555-4DF7-987E-B2E5D23EED91}"/>
    <cellStyle name="Normal 8 2 152" xfId="40107" xr:uid="{AC450DDA-535C-442B-A4DD-0EC67DA1021A}"/>
    <cellStyle name="Normal 8 2 153" xfId="40108" xr:uid="{99F68F3A-3B62-4123-85AE-33E427F87737}"/>
    <cellStyle name="Normal 8 2 154" xfId="40109" xr:uid="{EB69A8BD-18B2-473D-B5BF-CA4F0537E8FC}"/>
    <cellStyle name="Normal 8 2 155" xfId="40110" xr:uid="{A4D8B086-41E5-4D9E-ABC8-C9EBE01E6186}"/>
    <cellStyle name="Normal 8 2 156" xfId="40111" xr:uid="{6BEEE8A5-6A46-4AA1-A266-2EC907C0C2A6}"/>
    <cellStyle name="Normal 8 2 157" xfId="40112" xr:uid="{9F34DA8E-0C6C-4F2C-8E05-029D2FAC55AC}"/>
    <cellStyle name="Normal 8 2 158" xfId="40113" xr:uid="{7AA1A2AB-E105-47F2-9606-F4906E729B7D}"/>
    <cellStyle name="Normal 8 2 159" xfId="40114" xr:uid="{8844D93C-0F99-4F73-9F11-934FA2834A0A}"/>
    <cellStyle name="Normal 8 2 16" xfId="40115" xr:uid="{D1ECE079-3D73-4EB0-9646-33E1CF6BAA96}"/>
    <cellStyle name="Normal 8 2 160" xfId="40116" xr:uid="{50BFA1E1-3AAC-4BFE-B171-E4570886C16E}"/>
    <cellStyle name="Normal 8 2 161" xfId="40117" xr:uid="{E60C35C0-4512-4B12-90B4-BE032BA45B8F}"/>
    <cellStyle name="Normal 8 2 162" xfId="40118" xr:uid="{8BDA9427-219F-4B3E-AA7B-1B3AC6FE6D63}"/>
    <cellStyle name="Normal 8 2 163" xfId="40119" xr:uid="{510F91B1-B65D-4A8C-B94A-5C8F7C1BA675}"/>
    <cellStyle name="Normal 8 2 164" xfId="40120" xr:uid="{82F0F90E-9E8C-440D-91A0-02E77B765B4D}"/>
    <cellStyle name="Normal 8 2 165" xfId="40121" xr:uid="{6E657489-D99C-4BB8-B50A-EDF6F4EFD94B}"/>
    <cellStyle name="Normal 8 2 166" xfId="40122" xr:uid="{CC7A9161-5C9E-41E1-AF9C-9ED6EAD76497}"/>
    <cellStyle name="Normal 8 2 167" xfId="40123" xr:uid="{44FCAE68-20E1-484A-9906-6595227B4DFC}"/>
    <cellStyle name="Normal 8 2 168" xfId="40124" xr:uid="{0847D214-FA80-4C44-8AE7-F7449F227EF7}"/>
    <cellStyle name="Normal 8 2 169" xfId="40125" xr:uid="{63517B10-91F8-410D-AC96-2FB98284AA27}"/>
    <cellStyle name="Normal 8 2 17" xfId="40126" xr:uid="{5E41CD6B-2405-4E5D-AEA7-DBFC055C6138}"/>
    <cellStyle name="Normal 8 2 170" xfId="40127" xr:uid="{C761C6DD-AF00-44AC-BE64-61134F846661}"/>
    <cellStyle name="Normal 8 2 171" xfId="40128" xr:uid="{54361D95-A7FD-4995-BD53-7AD099992A98}"/>
    <cellStyle name="Normal 8 2 172" xfId="40129" xr:uid="{9A46EB1A-D2C3-4BF5-B2BC-E79635CC595E}"/>
    <cellStyle name="Normal 8 2 173" xfId="40130" xr:uid="{1EE1BAFE-371E-4B33-8F1C-623BB39E2833}"/>
    <cellStyle name="Normal 8 2 174" xfId="40131" xr:uid="{23B94407-4412-41A0-85EE-45819001A8BF}"/>
    <cellStyle name="Normal 8 2 175" xfId="40132" xr:uid="{0F84F02A-A6B5-4A62-BE61-BE2B4A4A270D}"/>
    <cellStyle name="Normal 8 2 176" xfId="40133" xr:uid="{37FACC5E-8E93-4A02-9FAA-2DF5BF1671F4}"/>
    <cellStyle name="Normal 8 2 177" xfId="40134" xr:uid="{83CEF814-C2E4-413C-BEF8-EEB7DEE68FF0}"/>
    <cellStyle name="Normal 8 2 178" xfId="40135" xr:uid="{318933AF-7488-4B49-9443-38B706A4EB56}"/>
    <cellStyle name="Normal 8 2 179" xfId="40136" xr:uid="{59EE767A-B78E-47E9-8D45-6594B2F0C67F}"/>
    <cellStyle name="Normal 8 2 18" xfId="40137" xr:uid="{3D258295-A6BD-45F3-9004-E07318BE6C74}"/>
    <cellStyle name="Normal 8 2 180" xfId="40138" xr:uid="{6E556970-35A4-463A-B207-4393F159F370}"/>
    <cellStyle name="Normal 8 2 181" xfId="40139" xr:uid="{D4A5D041-D34F-4199-9274-7A83E3015322}"/>
    <cellStyle name="Normal 8 2 182" xfId="40140" xr:uid="{79C7D9B2-8814-4773-A0C3-F333B29AD304}"/>
    <cellStyle name="Normal 8 2 183" xfId="40141" xr:uid="{6E9C3554-D5F5-4505-ABCD-3324784A20B5}"/>
    <cellStyle name="Normal 8 2 184" xfId="40142" xr:uid="{5127F81F-9E3E-441E-A9E0-E7ACF3B4E7F8}"/>
    <cellStyle name="Normal 8 2 185" xfId="40143" xr:uid="{B9930948-B845-4149-8032-BA70021784ED}"/>
    <cellStyle name="Normal 8 2 186" xfId="40144" xr:uid="{1D831E0B-0E6F-44C0-9B00-1C46CCBA9B6E}"/>
    <cellStyle name="Normal 8 2 187" xfId="40145" xr:uid="{5E79E4EC-E70C-4D1F-B076-5AA4D9EB2547}"/>
    <cellStyle name="Normal 8 2 188" xfId="40146" xr:uid="{120D3CB8-EDF0-4B06-BDB3-0981A35B21EB}"/>
    <cellStyle name="Normal 8 2 189" xfId="40147" xr:uid="{DDBFD355-8B89-4611-B4FB-E9143E1623EE}"/>
    <cellStyle name="Normal 8 2 19" xfId="40148" xr:uid="{A81B4991-FA7C-4C29-AE1F-00A9C5AEB77A}"/>
    <cellStyle name="Normal 8 2 190" xfId="40149" xr:uid="{BEABEB44-3774-4990-9B97-5F175688125A}"/>
    <cellStyle name="Normal 8 2 191" xfId="40150" xr:uid="{EFB597C8-D04B-4C61-A04B-A052BC7EAA21}"/>
    <cellStyle name="Normal 8 2 192" xfId="40151" xr:uid="{EEFDD388-9747-4BD2-8E6A-FC17D35EE384}"/>
    <cellStyle name="Normal 8 2 193" xfId="40152" xr:uid="{CA50211F-1541-48DA-82F4-048E11C86E0E}"/>
    <cellStyle name="Normal 8 2 194" xfId="40153" xr:uid="{94C1078C-B5F5-4ABB-B176-F78C29995FD2}"/>
    <cellStyle name="Normal 8 2 195" xfId="40154" xr:uid="{565B9782-BE14-462B-B1F6-EED4BC2D4E60}"/>
    <cellStyle name="Normal 8 2 196" xfId="40155" xr:uid="{673AF803-332B-4510-98EF-29AE98DC6F18}"/>
    <cellStyle name="Normal 8 2 197" xfId="40156" xr:uid="{289D6875-214F-4D07-AF10-5BCBFB04FB13}"/>
    <cellStyle name="Normal 8 2 198" xfId="40157" xr:uid="{56BF201B-9114-45FC-BD28-0674543FB858}"/>
    <cellStyle name="Normal 8 2 199" xfId="40158" xr:uid="{E6BFCE06-1599-401D-BD09-977A30BE03FF}"/>
    <cellStyle name="Normal 8 2 2" xfId="1545" xr:uid="{A13BD00B-F30F-4DD1-B1B2-4B1723EB44EF}"/>
    <cellStyle name="Normal 8 2 2 2" xfId="40160" xr:uid="{3250B24A-3E97-40C8-9AB9-EF0371FED8A8}"/>
    <cellStyle name="Normal 8 2 2 3" xfId="40161" xr:uid="{FD19E4D0-2E38-4B3E-BD97-ECCABA7D5D06}"/>
    <cellStyle name="Normal 8 2 2 4" xfId="40159" xr:uid="{5A6B78E4-3B3C-4D99-9278-93C9A1C43A42}"/>
    <cellStyle name="Normal 8 2 20" xfId="40162" xr:uid="{EE586423-6BC0-4C37-B61B-9674CBFAFA80}"/>
    <cellStyle name="Normal 8 2 200" xfId="40163" xr:uid="{6452596C-7EF2-4E2E-BB51-F7BA6C30A170}"/>
    <cellStyle name="Normal 8 2 201" xfId="40164" xr:uid="{6757BF03-BB45-465A-9C04-54E124807D2B}"/>
    <cellStyle name="Normal 8 2 202" xfId="40165" xr:uid="{1FABCEF1-4A5B-4DBE-B627-861A60C504BF}"/>
    <cellStyle name="Normal 8 2 203" xfId="40166" xr:uid="{A71E3B4A-7942-40A9-8B66-C9B674D8A4FB}"/>
    <cellStyle name="Normal 8 2 204" xfId="40167" xr:uid="{70CEEBE9-7843-4545-9B0E-0A4899A14B88}"/>
    <cellStyle name="Normal 8 2 205" xfId="40168" xr:uid="{51EABE25-CDB6-4FD7-A9F4-7D2867BB198D}"/>
    <cellStyle name="Normal 8 2 206" xfId="40169" xr:uid="{DE527E57-6426-4328-AE84-AEBCE5B4D1F7}"/>
    <cellStyle name="Normal 8 2 207" xfId="40170" xr:uid="{BC354649-779C-4C0B-AA58-8EC528CF102C}"/>
    <cellStyle name="Normal 8 2 208" xfId="40171" xr:uid="{7138CE3F-7338-4751-BFEA-09084A81E6D6}"/>
    <cellStyle name="Normal 8 2 209" xfId="40172" xr:uid="{F2B17F58-2135-4DFA-86E3-8E92033ED513}"/>
    <cellStyle name="Normal 8 2 21" xfId="40173" xr:uid="{80185028-142E-4E11-9AE1-09532B740B05}"/>
    <cellStyle name="Normal 8 2 210" xfId="40174" xr:uid="{7701B30C-820F-4D63-991F-F720E4E2E036}"/>
    <cellStyle name="Normal 8 2 211" xfId="40175" xr:uid="{C5E38408-5F32-4FD8-BED0-EC7B2ACE215D}"/>
    <cellStyle name="Normal 8 2 212" xfId="49964" xr:uid="{9E487372-CF13-4C6D-9F4C-0A8886C95BFE}"/>
    <cellStyle name="Normal 8 2 213" xfId="40048" xr:uid="{C4E7B55E-97F2-4932-AF5D-84877C12542B}"/>
    <cellStyle name="Normal 8 2 22" xfId="40176" xr:uid="{31E24A1F-2308-4518-A3C6-18FC6AF0B6D0}"/>
    <cellStyle name="Normal 8 2 23" xfId="40177" xr:uid="{72CD803A-82C4-49CC-9AD3-12815ED6E57A}"/>
    <cellStyle name="Normal 8 2 24" xfId="40178" xr:uid="{2668F7FB-9FD7-4651-809F-D205B66AEC64}"/>
    <cellStyle name="Normal 8 2 25" xfId="40179" xr:uid="{C4A8087E-3D9A-47E7-9D8D-7524D93B62C0}"/>
    <cellStyle name="Normal 8 2 26" xfId="40180" xr:uid="{A15602D7-25C0-49AE-9FF3-4D1923451A6E}"/>
    <cellStyle name="Normal 8 2 27" xfId="40181" xr:uid="{74937E09-BD05-4266-81CB-D09664DF8778}"/>
    <cellStyle name="Normal 8 2 28" xfId="40182" xr:uid="{954D1A38-8051-4B0E-9F2D-A32C23EC26C2}"/>
    <cellStyle name="Normal 8 2 29" xfId="40183" xr:uid="{72B2493B-1FBE-4C09-B74A-5057EF1375E7}"/>
    <cellStyle name="Normal 8 2 3" xfId="40184" xr:uid="{C78C431C-A04C-40D4-B391-3BEB76E601FA}"/>
    <cellStyle name="Normal 8 2 3 2" xfId="40185" xr:uid="{5B073580-ACA8-415B-8ECC-7E6D26B1C7A3}"/>
    <cellStyle name="Normal 8 2 3 3" xfId="49965" xr:uid="{55EDC73D-5462-4BC4-89B2-694919E6DB97}"/>
    <cellStyle name="Normal 8 2 30" xfId="40186" xr:uid="{44BDD3FC-EE2E-40D7-BFEB-F3E7916A5980}"/>
    <cellStyle name="Normal 8 2 31" xfId="40187" xr:uid="{6E3C8E85-3596-4F18-AA52-12416CBE8AF8}"/>
    <cellStyle name="Normal 8 2 32" xfId="40188" xr:uid="{EAAEC7BC-2984-41DF-8950-FCF063A39DDA}"/>
    <cellStyle name="Normal 8 2 33" xfId="40189" xr:uid="{E49A909D-904B-441A-8D74-8026162724F3}"/>
    <cellStyle name="Normal 8 2 34" xfId="40190" xr:uid="{E3AA69BD-8C59-4A51-8CF5-EE2A971300AB}"/>
    <cellStyle name="Normal 8 2 35" xfId="40191" xr:uid="{AD40C731-79BA-421C-AAB3-D272E3005487}"/>
    <cellStyle name="Normal 8 2 36" xfId="40192" xr:uid="{50EF13C7-A6D3-45B9-BB17-BDE42C8903EC}"/>
    <cellStyle name="Normal 8 2 37" xfId="40193" xr:uid="{D6397E5E-43D2-4CF6-A5B3-FEA7371FD4B3}"/>
    <cellStyle name="Normal 8 2 38" xfId="40194" xr:uid="{3FDD681D-6C15-49EC-938A-B5EE3F42FFCB}"/>
    <cellStyle name="Normal 8 2 39" xfId="40195" xr:uid="{98A55A5A-6A19-4E36-9117-F2E4FB360A67}"/>
    <cellStyle name="Normal 8 2 4" xfId="40196" xr:uid="{646FCC84-1721-469B-97C7-5370D6B8035D}"/>
    <cellStyle name="Normal 8 2 40" xfId="40197" xr:uid="{E3A0813E-D6E5-4314-80C8-0978A54F293B}"/>
    <cellStyle name="Normal 8 2 41" xfId="40198" xr:uid="{F2E2557E-0567-4F51-8427-DEF514CCD5C7}"/>
    <cellStyle name="Normal 8 2 42" xfId="40199" xr:uid="{85CD550A-B7C5-4A2B-AD68-DEE67A61AE0D}"/>
    <cellStyle name="Normal 8 2 43" xfId="40200" xr:uid="{7FCF2286-E539-436F-A0BE-B60B6AFC906F}"/>
    <cellStyle name="Normal 8 2 44" xfId="40201" xr:uid="{96320518-EE50-48E8-A609-595979553672}"/>
    <cellStyle name="Normal 8 2 45" xfId="40202" xr:uid="{FB7FB315-C30A-4959-85CE-5E360263368D}"/>
    <cellStyle name="Normal 8 2 46" xfId="40203" xr:uid="{3173F282-CE84-4DC0-BD80-3F64124420B3}"/>
    <cellStyle name="Normal 8 2 47" xfId="40204" xr:uid="{F6BB8E6E-0324-4112-86B2-D6B3CA8622D2}"/>
    <cellStyle name="Normal 8 2 48" xfId="40205" xr:uid="{3294F840-8BD2-4183-8C87-E6F4F695914B}"/>
    <cellStyle name="Normal 8 2 49" xfId="40206" xr:uid="{C5A701FC-2900-4B33-9CC2-A6B63D7C3444}"/>
    <cellStyle name="Normal 8 2 5" xfId="40207" xr:uid="{261382D1-93D2-4A14-8275-CCCEA6E0619A}"/>
    <cellStyle name="Normal 8 2 50" xfId="40208" xr:uid="{5F7D72C7-B49B-4478-8713-E11528258618}"/>
    <cellStyle name="Normal 8 2 51" xfId="40209" xr:uid="{0AD69261-E580-4259-A6DE-FA68E6170A33}"/>
    <cellStyle name="Normal 8 2 52" xfId="40210" xr:uid="{F7831A08-AF55-4B41-A7DE-8AD1B4E0193B}"/>
    <cellStyle name="Normal 8 2 53" xfId="40211" xr:uid="{D79C1A9B-7D37-4516-897D-64F54E8E438F}"/>
    <cellStyle name="Normal 8 2 54" xfId="40212" xr:uid="{BBE63802-5166-408D-A81C-5CCFC4A8DDAD}"/>
    <cellStyle name="Normal 8 2 55" xfId="40213" xr:uid="{57DF8082-2BAB-4FEB-A656-310AD1F44ABD}"/>
    <cellStyle name="Normal 8 2 56" xfId="40214" xr:uid="{C749256F-A94B-4713-825A-FCAA5841C417}"/>
    <cellStyle name="Normal 8 2 57" xfId="40215" xr:uid="{13160E4C-3AE4-48E4-A226-A2BDA3AAEBCC}"/>
    <cellStyle name="Normal 8 2 58" xfId="40216" xr:uid="{6043A3C6-F720-4CF6-8662-5BBE92D2EED5}"/>
    <cellStyle name="Normal 8 2 59" xfId="40217" xr:uid="{8F54ACDC-1AD2-4F0F-9B83-C2D2723B29F8}"/>
    <cellStyle name="Normal 8 2 6" xfId="40218" xr:uid="{DA545E2D-1C3C-41FA-920A-6EC74EECCD4E}"/>
    <cellStyle name="Normal 8 2 60" xfId="40219" xr:uid="{C90E7937-DAD6-45B2-8600-9CA19EE839DF}"/>
    <cellStyle name="Normal 8 2 61" xfId="40220" xr:uid="{AAE6C559-60FF-4E14-BC8E-A95663B53C4A}"/>
    <cellStyle name="Normal 8 2 62" xfId="40221" xr:uid="{501A37E9-FB97-4613-B005-8F03B84A92D7}"/>
    <cellStyle name="Normal 8 2 63" xfId="40222" xr:uid="{2C6CA75D-C6A7-4500-A8E7-B5503B926A69}"/>
    <cellStyle name="Normal 8 2 64" xfId="40223" xr:uid="{356C8E17-74A0-44E0-AAC6-493BBC0BF928}"/>
    <cellStyle name="Normal 8 2 65" xfId="40224" xr:uid="{F5567EF7-BCA3-4997-A01C-42D6361C38F6}"/>
    <cellStyle name="Normal 8 2 66" xfId="40225" xr:uid="{1344397E-52BC-4BF0-8ECC-5810491D9A5F}"/>
    <cellStyle name="Normal 8 2 67" xfId="40226" xr:uid="{E64057AF-8EC8-41CC-81F8-B70FDC50358D}"/>
    <cellStyle name="Normal 8 2 68" xfId="40227" xr:uid="{7C06975C-679E-4D33-A70C-7008671CFE63}"/>
    <cellStyle name="Normal 8 2 69" xfId="40228" xr:uid="{D146FE4A-4BE2-471E-939F-D303578E1A93}"/>
    <cellStyle name="Normal 8 2 7" xfId="40229" xr:uid="{78C16FA7-91B6-4EE9-9A1C-302B3D70D395}"/>
    <cellStyle name="Normal 8 2 70" xfId="40230" xr:uid="{A234CCD5-E66B-44D5-8BF7-320E0BE86586}"/>
    <cellStyle name="Normal 8 2 71" xfId="40231" xr:uid="{95D3118A-FD8A-4C28-B185-892CA98754E5}"/>
    <cellStyle name="Normal 8 2 72" xfId="40232" xr:uid="{304B6116-45C5-4627-A515-5EBA5BC40B80}"/>
    <cellStyle name="Normal 8 2 73" xfId="40233" xr:uid="{D5FF56D4-D95A-44FD-9F5A-A7818F9EDD2B}"/>
    <cellStyle name="Normal 8 2 74" xfId="40234" xr:uid="{3366E9D5-B0A8-4FFF-8DF5-07788FDD7EA5}"/>
    <cellStyle name="Normal 8 2 75" xfId="40235" xr:uid="{F50B2EA6-E253-4A58-989D-B5EBD2C11488}"/>
    <cellStyle name="Normal 8 2 76" xfId="40236" xr:uid="{931D2089-7E0B-4FA9-B037-755D5F41EA96}"/>
    <cellStyle name="Normal 8 2 77" xfId="40237" xr:uid="{D5809C2B-0316-41ED-8751-7784763C3643}"/>
    <cellStyle name="Normal 8 2 78" xfId="40238" xr:uid="{4682EDB2-E165-42A9-87AB-45C1F22AAB2E}"/>
    <cellStyle name="Normal 8 2 79" xfId="40239" xr:uid="{EED960AB-8CC1-40F9-B02E-AF6275DC739F}"/>
    <cellStyle name="Normal 8 2 8" xfId="40240" xr:uid="{D81B04C2-D44E-4D14-A70F-FE173A2D73AE}"/>
    <cellStyle name="Normal 8 2 80" xfId="40241" xr:uid="{5642A2FE-21D1-472D-8D51-F318D3E297D7}"/>
    <cellStyle name="Normal 8 2 81" xfId="40242" xr:uid="{B95F9A24-3EBE-43C7-8BF5-6EC5EFF33DB6}"/>
    <cellStyle name="Normal 8 2 82" xfId="40243" xr:uid="{D24A5BCD-7003-46CC-87AA-8AC1D59A6AC9}"/>
    <cellStyle name="Normal 8 2 83" xfId="40244" xr:uid="{B0BCD631-56D0-408B-8457-1B640CBCFA99}"/>
    <cellStyle name="Normal 8 2 84" xfId="40245" xr:uid="{039A4F1C-2F39-40A6-99C4-27FF3A7B40F0}"/>
    <cellStyle name="Normal 8 2 85" xfId="40246" xr:uid="{9107D215-C892-41A2-8605-0EEC7059516D}"/>
    <cellStyle name="Normal 8 2 86" xfId="40247" xr:uid="{E0DF5914-146B-40AC-96E1-B7CDDCB67F38}"/>
    <cellStyle name="Normal 8 2 87" xfId="40248" xr:uid="{FA2C7706-8A96-45AC-B70C-C90C2938ACF8}"/>
    <cellStyle name="Normal 8 2 88" xfId="40249" xr:uid="{DFCA2B11-BDDD-44F5-B3E0-7893E5EB492E}"/>
    <cellStyle name="Normal 8 2 89" xfId="40250" xr:uid="{241C6AD2-C6C1-4E1E-BE96-D7334F8F4C57}"/>
    <cellStyle name="Normal 8 2 9" xfId="40251" xr:uid="{4CA8C2F3-DA7B-4545-9DF2-2ACA6A1AC69A}"/>
    <cellStyle name="Normal 8 2 90" xfId="40252" xr:uid="{7CD56C71-A0FB-49D0-A3E2-E27C1EA291BA}"/>
    <cellStyle name="Normal 8 2 91" xfId="40253" xr:uid="{431BEAB7-A034-4CEF-9563-1F43A99C1BF3}"/>
    <cellStyle name="Normal 8 2 92" xfId="40254" xr:uid="{3A9649BD-3CD7-4D0B-97E4-7B842A444509}"/>
    <cellStyle name="Normal 8 2 93" xfId="40255" xr:uid="{2683ACFC-AF14-4E8D-8732-7820E74D353B}"/>
    <cellStyle name="Normal 8 2 94" xfId="40256" xr:uid="{26A428A4-8590-4D4B-83F7-DF6BE1757D36}"/>
    <cellStyle name="Normal 8 2 95" xfId="40257" xr:uid="{115B93C9-8A46-4803-BDF8-3D558BDCCEA7}"/>
    <cellStyle name="Normal 8 2 96" xfId="40258" xr:uid="{24DA1FC4-AB78-49C8-BA8C-7CFB66B875BD}"/>
    <cellStyle name="Normal 8 2 97" xfId="40259" xr:uid="{9B80A38A-3A95-41FE-892F-9B1A960F4D2A}"/>
    <cellStyle name="Normal 8 2 98" xfId="40260" xr:uid="{48DAE941-4458-425B-A7D7-10C3A9BADFA6}"/>
    <cellStyle name="Normal 8 2 99" xfId="40261" xr:uid="{33EBBC72-FA7F-4C9D-82BD-3DE2DBD719C4}"/>
    <cellStyle name="Normal 8 2_15NS" xfId="40262" xr:uid="{F2A37022-8D29-4ED0-B46F-CEA00DF7A3EC}"/>
    <cellStyle name="Normal 8 20" xfId="40263" xr:uid="{CBF84A6E-61E9-4AD6-9680-FF47B30D541D}"/>
    <cellStyle name="Normal 8 200" xfId="40264" xr:uid="{BC5CF9AA-9982-4AEC-A148-97FC16CCEF24}"/>
    <cellStyle name="Normal 8 201" xfId="40265" xr:uid="{CFAC67DB-E4D4-4817-B6D8-C07087824BEE}"/>
    <cellStyle name="Normal 8 202" xfId="40266" xr:uid="{B66CB5F4-62EC-47DF-9075-6C30D0B85D7D}"/>
    <cellStyle name="Normal 8 203" xfId="40267" xr:uid="{BF45FEA0-C456-4750-A8E7-DEA2FE637AC2}"/>
    <cellStyle name="Normal 8 204" xfId="40268" xr:uid="{0A51C07B-4546-46F7-8D43-61E7296BB8AF}"/>
    <cellStyle name="Normal 8 205" xfId="40269" xr:uid="{6689CDFA-E5A0-408C-85A9-47226D4E1178}"/>
    <cellStyle name="Normal 8 206" xfId="40270" xr:uid="{2DBF6C6B-DFBE-487C-8B6A-78C2D2B3649E}"/>
    <cellStyle name="Normal 8 207" xfId="40271" xr:uid="{00AC86C2-01BE-4981-9FA6-C1E792EA05E6}"/>
    <cellStyle name="Normal 8 208" xfId="40272" xr:uid="{D7F96E41-7E12-46BD-9229-98298C4176CB}"/>
    <cellStyle name="Normal 8 209" xfId="40273" xr:uid="{4F68B8B9-91C2-4789-9EA3-ACE44F58E780}"/>
    <cellStyle name="Normal 8 21" xfId="40274" xr:uid="{53BDB5D4-D201-490D-942C-51A3A2766816}"/>
    <cellStyle name="Normal 8 210" xfId="40275" xr:uid="{42A9320A-0E5D-4366-95C7-2D1B7A9F1798}"/>
    <cellStyle name="Normal 8 211" xfId="40276" xr:uid="{16AC3601-99EF-4239-AD4D-EDF14F518FBC}"/>
    <cellStyle name="Normal 8 212" xfId="40277" xr:uid="{23D3B579-A467-4FD2-B59C-1C3BD4F78FB3}"/>
    <cellStyle name="Normal 8 213" xfId="40278" xr:uid="{21BA2100-3CE1-4BC2-ACEE-BD7CEBCEEB86}"/>
    <cellStyle name="Normal 8 214" xfId="49963" xr:uid="{065BE95B-F648-4B73-A409-B682F5B66C91}"/>
    <cellStyle name="Normal 8 215" xfId="39937" xr:uid="{3BF9B5E7-AB6A-4765-83D3-525B09B6EF31}"/>
    <cellStyle name="Normal 8 22" xfId="40279" xr:uid="{1FE10769-2433-4835-94EC-D093719EB501}"/>
    <cellStyle name="Normal 8 23" xfId="40280" xr:uid="{49983073-1971-48C1-9DD9-C7252EA4FD30}"/>
    <cellStyle name="Normal 8 24" xfId="40281" xr:uid="{2C32C97B-AE0A-430A-B945-A5337CB7576A}"/>
    <cellStyle name="Normal 8 25" xfId="40282" xr:uid="{30E11530-3F52-4F78-9093-4593422BC6DD}"/>
    <cellStyle name="Normal 8 26" xfId="40283" xr:uid="{B892BFE1-948D-47D9-8D97-24B27FDF50EC}"/>
    <cellStyle name="Normal 8 27" xfId="40284" xr:uid="{231DF3DF-01AF-4FC1-B414-F83B0FC432C2}"/>
    <cellStyle name="Normal 8 28" xfId="40285" xr:uid="{45C9CBFA-9302-47BE-BC17-AEB2E52EE16F}"/>
    <cellStyle name="Normal 8 29" xfId="40286" xr:uid="{0E3DFD6B-6213-48B3-AC53-6842F8B6E5BF}"/>
    <cellStyle name="Normal 8 3" xfId="1546" xr:uid="{B6AEED22-4C95-49E8-9700-9537FFAC959D}"/>
    <cellStyle name="Normal 8 3 2" xfId="40288" xr:uid="{3FFCAC4F-EF8C-4E0B-B3D3-A8CEC1BAF9C2}"/>
    <cellStyle name="Normal 8 3 2 2" xfId="49967" xr:uid="{FB3D06A1-097E-4D06-8C6C-F0C25F844A7C}"/>
    <cellStyle name="Normal 8 3 3" xfId="40289" xr:uid="{CA732C45-438C-4B86-84D4-817931F586BC}"/>
    <cellStyle name="Normal 8 3 4" xfId="49966" xr:uid="{34B6EB9B-27F4-4FD1-82B5-213307981180}"/>
    <cellStyle name="Normal 8 3 5" xfId="40287" xr:uid="{76C7474C-8B8C-4896-8C33-69988BA77310}"/>
    <cellStyle name="Normal 8 30" xfId="40290" xr:uid="{93242BA8-E7E2-4F92-BB03-3FDB6B426369}"/>
    <cellStyle name="Normal 8 31" xfId="40291" xr:uid="{51D94C4C-8F74-478E-8A57-E93825459F7B}"/>
    <cellStyle name="Normal 8 32" xfId="40292" xr:uid="{155DAE47-6A51-468A-A2B4-C24DEE62D73A}"/>
    <cellStyle name="Normal 8 33" xfId="40293" xr:uid="{AF6E158E-B479-4A22-AA06-E56B646493E8}"/>
    <cellStyle name="Normal 8 34" xfId="40294" xr:uid="{7892E849-C272-4E7D-9614-2163ADA6F757}"/>
    <cellStyle name="Normal 8 35" xfId="40295" xr:uid="{C56F0368-E565-4A64-9E51-AB950EED8F6A}"/>
    <cellStyle name="Normal 8 36" xfId="40296" xr:uid="{6CA24BAC-CDD2-4E70-B2CF-55B6A61FD5E7}"/>
    <cellStyle name="Normal 8 37" xfId="40297" xr:uid="{17DB67C1-BEFB-4D09-8C3D-EBD52AC3158D}"/>
    <cellStyle name="Normal 8 38" xfId="40298" xr:uid="{19B4D7EF-E0C5-4F10-9483-161B46317A0B}"/>
    <cellStyle name="Normal 8 39" xfId="40299" xr:uid="{7FEE3635-F8D6-48F8-8461-BAB8255FD110}"/>
    <cellStyle name="Normal 8 4" xfId="1547" xr:uid="{4BA07051-7D64-4F74-9602-68F970B1C03B}"/>
    <cellStyle name="Normal 8 4 2" xfId="40301" xr:uid="{FAE5220E-44B1-4D81-A579-A01AA0122AB7}"/>
    <cellStyle name="Normal 8 4 3" xfId="49968" xr:uid="{10A9C024-915D-4B3C-A9D2-FB86DBC200B8}"/>
    <cellStyle name="Normal 8 4 4" xfId="40300" xr:uid="{DAC9329D-CE54-419D-AC9C-CEC17105E33E}"/>
    <cellStyle name="Normal 8 40" xfId="40302" xr:uid="{6050D7BC-BEBD-4086-A735-35E8242B12F2}"/>
    <cellStyle name="Normal 8 41" xfId="40303" xr:uid="{395FD60D-F2F1-47AC-8996-4D1C6FFF4E87}"/>
    <cellStyle name="Normal 8 42" xfId="40304" xr:uid="{948EA15E-3696-453E-B926-46380524A651}"/>
    <cellStyle name="Normal 8 43" xfId="40305" xr:uid="{F022762F-2364-4563-9800-E0FB612320FB}"/>
    <cellStyle name="Normal 8 44" xfId="40306" xr:uid="{4169F1DC-063D-4F1E-AA70-3D805F7A09C2}"/>
    <cellStyle name="Normal 8 45" xfId="40307" xr:uid="{09CFC465-0728-49D4-8BF9-A7B889326FA3}"/>
    <cellStyle name="Normal 8 46" xfId="40308" xr:uid="{9C2EE5F6-326D-4E31-831F-F1EACDCBAD07}"/>
    <cellStyle name="Normal 8 47" xfId="40309" xr:uid="{68BBBFE3-7EEE-4A45-85D1-2577BA0A7AEC}"/>
    <cellStyle name="Normal 8 48" xfId="40310" xr:uid="{1B7E173F-D76E-40BA-8294-365124D13B58}"/>
    <cellStyle name="Normal 8 49" xfId="40311" xr:uid="{0DE73C43-25DA-41DA-AB8D-C6718B25FF81}"/>
    <cellStyle name="Normal 8 5" xfId="1548" xr:uid="{9D1EE2B8-7323-415B-B1DC-36CBA94D8763}"/>
    <cellStyle name="Normal 8 5 2" xfId="49970" xr:uid="{C97093C6-D723-484B-B34B-BFF8B989A625}"/>
    <cellStyle name="Normal 8 5 3" xfId="49969" xr:uid="{58F43891-2EED-49C7-85B2-08C3B8623060}"/>
    <cellStyle name="Normal 8 5 4" xfId="40312" xr:uid="{AF1F5124-9DAA-4561-AC90-B9E729B40BCC}"/>
    <cellStyle name="Normal 8 50" xfId="40313" xr:uid="{C0CA955F-1B23-4613-8482-8D08885DA93E}"/>
    <cellStyle name="Normal 8 51" xfId="40314" xr:uid="{0E884154-B621-4DDE-947F-29A0406C9A71}"/>
    <cellStyle name="Normal 8 52" xfId="40315" xr:uid="{ED3C19EA-F0BC-418C-9A3C-E3B5000EF035}"/>
    <cellStyle name="Normal 8 53" xfId="40316" xr:uid="{B135EB8D-9D04-416B-AC47-5DC88F3FC7B8}"/>
    <cellStyle name="Normal 8 54" xfId="40317" xr:uid="{93004A88-EAD5-4A39-A3C3-6FC4F7854AE1}"/>
    <cellStyle name="Normal 8 55" xfId="40318" xr:uid="{D142B727-677C-46EE-8074-D855E02B94F5}"/>
    <cellStyle name="Normal 8 56" xfId="40319" xr:uid="{82CACA12-CA7E-4075-BD5E-D79276C250A8}"/>
    <cellStyle name="Normal 8 57" xfId="40320" xr:uid="{EECB443C-C319-4A40-A436-3A636978E353}"/>
    <cellStyle name="Normal 8 58" xfId="40321" xr:uid="{5D9A8EBD-8A47-42ED-9063-95863B1C4B5B}"/>
    <cellStyle name="Normal 8 59" xfId="40322" xr:uid="{A365F059-0248-4973-8625-DB5081226D24}"/>
    <cellStyle name="Normal 8 6" xfId="1549" xr:uid="{B67F3732-38C1-4CAE-B88B-5E7334C7BA6C}"/>
    <cellStyle name="Normal 8 6 2" xfId="49971" xr:uid="{AF6395E2-98E3-470E-8E45-64FB02AF64C0}"/>
    <cellStyle name="Normal 8 6 3" xfId="40323" xr:uid="{0BB37C9D-994C-4B9E-B963-3D333A8EEFDE}"/>
    <cellStyle name="Normal 8 60" xfId="40324" xr:uid="{67B59316-491A-44AC-86E5-3ADE7B44B644}"/>
    <cellStyle name="Normal 8 61" xfId="40325" xr:uid="{AFB2436A-F9D7-4A6F-8F09-C93210116FA7}"/>
    <cellStyle name="Normal 8 62" xfId="40326" xr:uid="{72093906-DCD4-4C77-85A6-2678DAAE88B0}"/>
    <cellStyle name="Normal 8 63" xfId="40327" xr:uid="{46B0F23E-9E76-46BB-A394-91781549DB17}"/>
    <cellStyle name="Normal 8 64" xfId="40328" xr:uid="{D10E2A5C-48BD-40DF-AB44-556601E03404}"/>
    <cellStyle name="Normal 8 65" xfId="40329" xr:uid="{83F170A0-084C-4B64-B8B3-B855381EBF31}"/>
    <cellStyle name="Normal 8 66" xfId="40330" xr:uid="{A2D163C8-DD79-43FF-899B-AC5FD44951B4}"/>
    <cellStyle name="Normal 8 67" xfId="40331" xr:uid="{7E887CCD-E8DC-4458-BF2E-5DA5F9D9E08B}"/>
    <cellStyle name="Normal 8 68" xfId="40332" xr:uid="{E3D09AED-6932-4B9C-92A3-58FAF08E05F3}"/>
    <cellStyle name="Normal 8 69" xfId="40333" xr:uid="{2E41F5C3-C9C5-4960-8F64-9F4C458B6C35}"/>
    <cellStyle name="Normal 8 7" xfId="1878" xr:uid="{7C99923E-200E-43E7-862D-C7169E65E2AF}"/>
    <cellStyle name="Normal 8 7 10" xfId="52814" xr:uid="{5C535F94-D397-40CB-B398-D36E3ECBD37C}"/>
    <cellStyle name="Normal 8 7 11" xfId="53306" xr:uid="{C5BD9AB9-496A-4DAC-9370-F355DDCBE5F8}"/>
    <cellStyle name="Normal 8 7 12" xfId="40334" xr:uid="{13DFB93C-9D8D-4152-8DE0-9CE361A3DE20}"/>
    <cellStyle name="Normal 8 7 2" xfId="49972" xr:uid="{9EC5AE9D-35BD-4787-8DBF-D45C68674DF8}"/>
    <cellStyle name="Normal 8 7 2 2" xfId="53059" xr:uid="{37E11281-FECB-4725-9B26-DFB6D15BDEFB}"/>
    <cellStyle name="Normal 8 7 2 3" xfId="53548" xr:uid="{9B589561-8CC8-456D-B4F1-DC72990B4627}"/>
    <cellStyle name="Normal 8 7 3" xfId="50915" xr:uid="{BA730AC1-1ADB-4696-BB43-6CC90084D9FF}"/>
    <cellStyle name="Normal 8 7 4" xfId="51189" xr:uid="{81010BA7-63CD-4BCB-9749-3F37946D38B1}"/>
    <cellStyle name="Normal 8 7 5" xfId="51523" xr:uid="{23A47E88-268F-498E-B056-4C53E1F94FEA}"/>
    <cellStyle name="Normal 8 7 6" xfId="51802" xr:uid="{8F297BCC-8551-42D7-8B53-24CA378BD0ED}"/>
    <cellStyle name="Normal 8 7 7" xfId="52058" xr:uid="{2FDC93F0-CA85-4E26-AC3F-A49A1A72AC48}"/>
    <cellStyle name="Normal 8 7 8" xfId="52311" xr:uid="{66804276-62DE-4AD6-89B0-E479A6559CBE}"/>
    <cellStyle name="Normal 8 7 9" xfId="52566" xr:uid="{07D62FAB-F0A5-41D4-9AED-B76410257D96}"/>
    <cellStyle name="Normal 8 70" xfId="40335" xr:uid="{90AF5665-935F-4E17-A12E-8B4722C76068}"/>
    <cellStyle name="Normal 8 71" xfId="40336" xr:uid="{510C761B-6658-408B-AEBE-915CC70F6894}"/>
    <cellStyle name="Normal 8 72" xfId="40337" xr:uid="{9A140958-73C0-4098-9462-2F7175570C6E}"/>
    <cellStyle name="Normal 8 73" xfId="40338" xr:uid="{6B1D924E-260B-48BB-82BE-2D8453F37B75}"/>
    <cellStyle name="Normal 8 74" xfId="40339" xr:uid="{52C4D8BF-39BE-4D42-B1D6-5F370017E1A6}"/>
    <cellStyle name="Normal 8 75" xfId="40340" xr:uid="{6643B364-3F01-4CD9-8E79-32BBD9495FBD}"/>
    <cellStyle name="Normal 8 76" xfId="40341" xr:uid="{222DA918-314B-410F-822A-A58711621E0E}"/>
    <cellStyle name="Normal 8 77" xfId="40342" xr:uid="{7B25476C-0E9D-4BBC-BA46-740C37142139}"/>
    <cellStyle name="Normal 8 78" xfId="40343" xr:uid="{C556E4EF-2E5C-4C46-BB73-A079ED3D3FF9}"/>
    <cellStyle name="Normal 8 79" xfId="40344" xr:uid="{CDE5C58F-48FE-41FC-A512-09F6F560CCC8}"/>
    <cellStyle name="Normal 8 8" xfId="40345" xr:uid="{9E379BF5-2D14-4E5F-9B30-D18D929F78BB}"/>
    <cellStyle name="Normal 8 8 2" xfId="49973" xr:uid="{FD5A7FBD-D780-41EF-8F66-BBCA0C9F347F}"/>
    <cellStyle name="Normal 8 80" xfId="40346" xr:uid="{381E014F-63C9-4AF1-84E3-5773A4503278}"/>
    <cellStyle name="Normal 8 81" xfId="40347" xr:uid="{C1FD7233-1C30-44BA-86F8-628D2952F00A}"/>
    <cellStyle name="Normal 8 82" xfId="40348" xr:uid="{05C9F4BF-17CD-4797-858C-8CA3F4818284}"/>
    <cellStyle name="Normal 8 83" xfId="40349" xr:uid="{0B52B807-5D79-43D8-8748-C61BC5D312E4}"/>
    <cellStyle name="Normal 8 84" xfId="40350" xr:uid="{7AE94640-D956-4FA4-82B4-D54226FAC13E}"/>
    <cellStyle name="Normal 8 85" xfId="40351" xr:uid="{BF51253D-12DE-4295-96C3-F08179E981BD}"/>
    <cellStyle name="Normal 8 86" xfId="40352" xr:uid="{6B6C411B-8D02-4E51-8012-9843764B31BB}"/>
    <cellStyle name="Normal 8 87" xfId="40353" xr:uid="{7FB73F15-2900-41BC-AE49-D712DDF8D984}"/>
    <cellStyle name="Normal 8 88" xfId="40354" xr:uid="{83843B15-FC07-4349-8F47-033A46EE9590}"/>
    <cellStyle name="Normal 8 89" xfId="40355" xr:uid="{5CC04254-56E2-4A1F-8555-0C5DEC5F8C07}"/>
    <cellStyle name="Normal 8 9" xfId="40356" xr:uid="{202F8918-D5B3-465B-9420-15EE6DB8146C}"/>
    <cellStyle name="Normal 8 9 2" xfId="56145" xr:uid="{113E0BDC-BF5D-41F1-8533-DF50CE22A10F}"/>
    <cellStyle name="Normal 8 90" xfId="40357" xr:uid="{EF118CA3-A58C-4E1A-9B53-12F09E8347BC}"/>
    <cellStyle name="Normal 8 91" xfId="40358" xr:uid="{E725B916-E8C8-4103-AF9A-F3277B718210}"/>
    <cellStyle name="Normal 8 92" xfId="40359" xr:uid="{45ACBC83-FB1A-49F5-93B0-8853CE3EF9D1}"/>
    <cellStyle name="Normal 8 93" xfId="40360" xr:uid="{1B69925F-3164-4F9B-8FDC-D1C01470ED05}"/>
    <cellStyle name="Normal 8 94" xfId="40361" xr:uid="{226BFDB4-938F-45DE-A889-DEE1E70AECA2}"/>
    <cellStyle name="Normal 8 95" xfId="40362" xr:uid="{B2A1B549-68E7-49BD-AD01-973B766B6413}"/>
    <cellStyle name="Normal 8 96" xfId="40363" xr:uid="{C30B2D7E-545D-489A-82E1-2D8F41365A90}"/>
    <cellStyle name="Normal 8 97" xfId="40364" xr:uid="{17C96907-7477-412D-9D3C-56116A98C315}"/>
    <cellStyle name="Normal 8 98" xfId="40365" xr:uid="{A18F95F1-8395-4DA7-BDC7-E80EB67ED368}"/>
    <cellStyle name="Normal 8 99" xfId="40366" xr:uid="{6724F0D3-1073-469B-8819-8636E9392AA3}"/>
    <cellStyle name="Normal 8_15NS" xfId="40367" xr:uid="{10807D20-87C8-4C60-9CC1-ACD2B2678A94}"/>
    <cellStyle name="Normal 80" xfId="40368" xr:uid="{0BD5CC4F-36AC-4C9D-B07F-2A41650DB98B}"/>
    <cellStyle name="Normal 81" xfId="40369" xr:uid="{21ECF75B-71F7-4C80-938B-70B994ACFA43}"/>
    <cellStyle name="Normal 82" xfId="40370" xr:uid="{48A94F7C-BCA0-48CE-BF59-70CED0592047}"/>
    <cellStyle name="Normal 83" xfId="40371" xr:uid="{8754BEB4-43DD-4824-945B-982C132B7262}"/>
    <cellStyle name="Normal 84" xfId="40372" xr:uid="{A4698F5D-BCC2-4980-AF76-F2C257B42C54}"/>
    <cellStyle name="Normal 84 2" xfId="40373" xr:uid="{F4FD91CB-C7C6-49DF-886F-09B9FEBF0431}"/>
    <cellStyle name="Normal 84 3" xfId="40374" xr:uid="{E8C0EB1E-E22D-4128-91E5-51FBB37BC923}"/>
    <cellStyle name="Normal 84 4" xfId="40375" xr:uid="{CF5CDD5C-6BEE-40ED-A775-ADDD9E850D8B}"/>
    <cellStyle name="Normal 85" xfId="40376" xr:uid="{8A901A27-67C3-4DE6-9E57-70DBCABA0FFE}"/>
    <cellStyle name="Normal 85 2" xfId="40377" xr:uid="{538B7D2F-2B98-4A7B-AFD6-98588343D96B}"/>
    <cellStyle name="Normal 85 3" xfId="40378" xr:uid="{1BB2F193-F304-4906-B369-A3BD3B21DAC3}"/>
    <cellStyle name="Normal 85 4" xfId="40379" xr:uid="{B1597C93-F7F8-43C0-9B7D-8CE739E35161}"/>
    <cellStyle name="Normal 86" xfId="40380" xr:uid="{35473028-D960-4384-BD20-4D748EA7D11A}"/>
    <cellStyle name="Normal 86 2" xfId="40381" xr:uid="{E9D4E982-EAD3-4B0F-8A42-867C155FDA8B}"/>
    <cellStyle name="Normal 86 3" xfId="40382" xr:uid="{1760BD94-D04F-45E1-9A82-74BCA2F64545}"/>
    <cellStyle name="Normal 86 4" xfId="40383" xr:uid="{56197C89-26DD-4E70-AD56-F7460EF2FB4F}"/>
    <cellStyle name="Normal 87" xfId="40384" xr:uid="{84A90FC2-5D4F-4F26-9F97-F1BAE33D78CE}"/>
    <cellStyle name="Normal 87 2" xfId="40385" xr:uid="{CE4B6F6F-6E0E-4A48-B676-D0D4937DA9A2}"/>
    <cellStyle name="Normal 87 3" xfId="40386" xr:uid="{08201147-6A89-4AD8-A788-60844885822D}"/>
    <cellStyle name="Normal 87 4" xfId="40387" xr:uid="{CC49CCE2-9A81-4925-892D-C9F924365C8D}"/>
    <cellStyle name="Normal 88" xfId="40388" xr:uid="{475B2FDE-8F6C-48D1-9035-0BDAA309E1A7}"/>
    <cellStyle name="Normal 88 2" xfId="40389" xr:uid="{7E7C095E-56AA-4FB7-AA29-1DF0915EE64D}"/>
    <cellStyle name="Normal 88 3" xfId="40390" xr:uid="{AF96860B-3A5F-4705-9D07-5DC0A8515CB4}"/>
    <cellStyle name="Normal 88 4" xfId="40391" xr:uid="{455BBE21-6C59-43B8-9B39-26029E3272F8}"/>
    <cellStyle name="Normal 89" xfId="40392" xr:uid="{7900AF8E-FBA9-4030-855D-829E90D4100E}"/>
    <cellStyle name="Normal 89 2" xfId="40393" xr:uid="{ACBC1B5E-13B1-4C39-9684-A677198E2B93}"/>
    <cellStyle name="Normal 89 3" xfId="40394" xr:uid="{787F8F28-1936-4237-AF60-31A9F8F8D94A}"/>
    <cellStyle name="Normal 89 4" xfId="40395" xr:uid="{1A76F6F9-F26A-4F61-B53A-3824E8A2C925}"/>
    <cellStyle name="Normal 9" xfId="1550" xr:uid="{B0033EE7-2F45-4B53-8C4A-7E91E3B194E5}"/>
    <cellStyle name="Normal 9 10" xfId="40397" xr:uid="{9FFC102E-3109-46FB-A47B-617739C11EE1}"/>
    <cellStyle name="Normal 9 10 2" xfId="56582" xr:uid="{366421D6-478B-4996-913B-957656441E86}"/>
    <cellStyle name="Normal 9 10 3" xfId="56442" xr:uid="{37CE5D23-9DC2-4FB6-974E-C7EBDEBFDB44}"/>
    <cellStyle name="Normal 9 100" xfId="40398" xr:uid="{09425D48-999A-4D1A-8CE4-C69E0EB73953}"/>
    <cellStyle name="Normal 9 101" xfId="40399" xr:uid="{BE1DC03F-8FB1-40FC-B7CF-53A21477B59B}"/>
    <cellStyle name="Normal 9 102" xfId="40400" xr:uid="{753E6AE8-08FA-4A75-AB46-1B5A1881438F}"/>
    <cellStyle name="Normal 9 103" xfId="40401" xr:uid="{82F0F079-0A65-4BD2-B74A-AFAB40E6921C}"/>
    <cellStyle name="Normal 9 104" xfId="40402" xr:uid="{9C30EFFA-F605-49E4-B669-7DDC534A88C4}"/>
    <cellStyle name="Normal 9 105" xfId="40403" xr:uid="{FEE28FE5-7121-4E1A-9200-346DBF9A16BA}"/>
    <cellStyle name="Normal 9 106" xfId="40404" xr:uid="{8356E905-0658-440D-9F50-6E0FC9991A95}"/>
    <cellStyle name="Normal 9 107" xfId="40405" xr:uid="{EDA4B1E9-AB33-44FB-ABA6-1E5561D094B0}"/>
    <cellStyle name="Normal 9 108" xfId="40406" xr:uid="{1C7FAA87-1027-400A-AA7A-2ABE5D9A119D}"/>
    <cellStyle name="Normal 9 109" xfId="40407" xr:uid="{57B58344-8497-494B-A9CF-7717465D3226}"/>
    <cellStyle name="Normal 9 11" xfId="40408" xr:uid="{38419BEE-7CA4-4F18-9233-7CE0235EC35C}"/>
    <cellStyle name="Normal 9 11 2" xfId="56130" xr:uid="{DDB5E00D-BDAC-4F22-8592-74D163274F8E}"/>
    <cellStyle name="Normal 9 110" xfId="40409" xr:uid="{5B10166F-030E-4A3B-92C9-326B171CA5E1}"/>
    <cellStyle name="Normal 9 111" xfId="40410" xr:uid="{DFACCEB3-46EB-4389-B80A-3D2E1386D378}"/>
    <cellStyle name="Normal 9 112" xfId="40411" xr:uid="{446BF1BA-6DE5-4E4D-8F6F-D30A9690C604}"/>
    <cellStyle name="Normal 9 113" xfId="40412" xr:uid="{917A1A05-5CFB-489C-8B20-8334C1D90601}"/>
    <cellStyle name="Normal 9 114" xfId="40413" xr:uid="{1B33F9FA-ECFD-4E85-A8D8-2ECAA5CF5197}"/>
    <cellStyle name="Normal 9 115" xfId="40414" xr:uid="{44524C99-32FC-4D1D-80C3-8715548FA967}"/>
    <cellStyle name="Normal 9 116" xfId="40415" xr:uid="{00BF2DA5-18FB-40EB-8033-42713B28ED41}"/>
    <cellStyle name="Normal 9 117" xfId="40416" xr:uid="{AA9D2D27-0B91-40DF-96FF-34C424FA9181}"/>
    <cellStyle name="Normal 9 118" xfId="40417" xr:uid="{1FA6A92E-51FD-44BD-B30D-04139DA9C98B}"/>
    <cellStyle name="Normal 9 119" xfId="40418" xr:uid="{3BD5DD77-D374-40F0-AEFD-3897B767FBE6}"/>
    <cellStyle name="Normal 9 12" xfId="40419" xr:uid="{1A63E9AE-80A8-485D-A943-37700FAB1EFD}"/>
    <cellStyle name="Normal 9 12 2" xfId="56454" xr:uid="{43A088E1-7278-48B4-BA87-70A2A9F60B0B}"/>
    <cellStyle name="Normal 9 120" xfId="40420" xr:uid="{5D480888-C391-4ED7-A341-E7C624146C27}"/>
    <cellStyle name="Normal 9 121" xfId="40421" xr:uid="{4B316405-3A82-49C5-BB08-ACD00FB0832E}"/>
    <cellStyle name="Normal 9 122" xfId="40422" xr:uid="{01F043BE-0CA9-4ED2-96A2-2A25B9EC34D7}"/>
    <cellStyle name="Normal 9 123" xfId="40423" xr:uid="{EDE16300-B5D5-4577-81E7-FC0AA1A3C7D6}"/>
    <cellStyle name="Normal 9 124" xfId="40424" xr:uid="{8E679681-D3B9-4F62-BF84-CF315B57692F}"/>
    <cellStyle name="Normal 9 125" xfId="40425" xr:uid="{B3D539B3-EC8B-4A0B-A683-7FFE9DFBD502}"/>
    <cellStyle name="Normal 9 126" xfId="40426" xr:uid="{04710DF8-229C-4EEA-AC05-5717E79B7686}"/>
    <cellStyle name="Normal 9 127" xfId="40427" xr:uid="{EF2DA597-BC71-4DEB-8595-07A1DDD69B9E}"/>
    <cellStyle name="Normal 9 128" xfId="40428" xr:uid="{FD3D836F-1B19-4515-9257-306B0B3A7F62}"/>
    <cellStyle name="Normal 9 129" xfId="40429" xr:uid="{153C2A19-D079-4DD0-8777-90510BFDC68E}"/>
    <cellStyle name="Normal 9 13" xfId="40430" xr:uid="{C316CDEA-889A-4259-9CA7-FBA678FFE0A3}"/>
    <cellStyle name="Normal 9 130" xfId="40431" xr:uid="{1A62447E-6889-447D-B330-1AC391EE0067}"/>
    <cellStyle name="Normal 9 131" xfId="40432" xr:uid="{A449D639-618A-4A47-802E-307A744964B4}"/>
    <cellStyle name="Normal 9 132" xfId="40433" xr:uid="{F2529383-0CEE-4E9F-BF28-E356DF78D95F}"/>
    <cellStyle name="Normal 9 133" xfId="40434" xr:uid="{D0E8BF09-4407-45F2-B702-A5838BF0B748}"/>
    <cellStyle name="Normal 9 134" xfId="40435" xr:uid="{9EA5E96F-757E-48DD-8D47-60FA3D152377}"/>
    <cellStyle name="Normal 9 135" xfId="40436" xr:uid="{CD39472C-FA5A-4E3E-9E18-0AA5D28DB5EA}"/>
    <cellStyle name="Normal 9 136" xfId="40437" xr:uid="{FC00AAA3-4867-43B6-B747-8997C3629ED0}"/>
    <cellStyle name="Normal 9 137" xfId="40438" xr:uid="{9B8BB754-0B70-435F-85F2-45881C57A6CA}"/>
    <cellStyle name="Normal 9 138" xfId="40439" xr:uid="{974397F1-06A2-4D49-AF5B-DCF0C18202B6}"/>
    <cellStyle name="Normal 9 139" xfId="40440" xr:uid="{826A5582-A581-4A48-BB46-76B52A9BDFF2}"/>
    <cellStyle name="Normal 9 14" xfId="40441" xr:uid="{D31EB1CD-56CD-47EF-BCFA-106AC95C20B1}"/>
    <cellStyle name="Normal 9 140" xfId="40442" xr:uid="{CF4CD228-52F4-46CF-B473-4E251922C5E5}"/>
    <cellStyle name="Normal 9 141" xfId="40443" xr:uid="{0430B183-1324-45E8-A202-22FDA0700843}"/>
    <cellStyle name="Normal 9 142" xfId="40444" xr:uid="{EE05E342-544A-45D9-B0F4-DF878EB9BEE4}"/>
    <cellStyle name="Normal 9 143" xfId="40445" xr:uid="{4AAA1A55-B628-4516-BC32-270F748E06B9}"/>
    <cellStyle name="Normal 9 144" xfId="40446" xr:uid="{10A7B2DF-C35A-44F8-882E-D8527BD8AC7B}"/>
    <cellStyle name="Normal 9 145" xfId="40447" xr:uid="{36B1F0D7-E90B-43A4-B19D-A92FD84B2680}"/>
    <cellStyle name="Normal 9 146" xfId="40448" xr:uid="{D4853759-BA1B-4B31-92C1-99C332195E2B}"/>
    <cellStyle name="Normal 9 147" xfId="40449" xr:uid="{90A45119-E15C-44F1-A958-7009B5E23C1B}"/>
    <cellStyle name="Normal 9 148" xfId="40450" xr:uid="{E9CF8755-E3C1-4034-97B1-821CF6A7823D}"/>
    <cellStyle name="Normal 9 149" xfId="40451" xr:uid="{74BC3F21-919D-4699-9567-39BB6BA79188}"/>
    <cellStyle name="Normal 9 15" xfId="40452" xr:uid="{336210C5-D066-4B29-9F55-0A4457B53393}"/>
    <cellStyle name="Normal 9 150" xfId="40453" xr:uid="{3500DE1A-A726-47BA-850D-A9A1B3F40C65}"/>
    <cellStyle name="Normal 9 151" xfId="40454" xr:uid="{5263C092-2C26-45B0-B8F7-DE8E11C23626}"/>
    <cellStyle name="Normal 9 152" xfId="40455" xr:uid="{0708AF28-8793-4D5C-B1FC-19D0D0A6E219}"/>
    <cellStyle name="Normal 9 153" xfId="40456" xr:uid="{DE9696F6-A363-44C0-B5B1-1EAB4218D312}"/>
    <cellStyle name="Normal 9 154" xfId="40457" xr:uid="{5DBD9118-80D7-4EB6-99BF-9FE0D438CCA2}"/>
    <cellStyle name="Normal 9 155" xfId="40458" xr:uid="{16866A67-EBD6-451F-8ACE-471CACB132FF}"/>
    <cellStyle name="Normal 9 156" xfId="40459" xr:uid="{399C54EF-AE3A-441B-9EB9-B2D8353748AE}"/>
    <cellStyle name="Normal 9 157" xfId="40460" xr:uid="{95B76673-F098-4030-8DC7-2BF02D6A91CE}"/>
    <cellStyle name="Normal 9 158" xfId="40461" xr:uid="{1586EDE8-2BBF-455E-9E6C-6C5DA4F9C456}"/>
    <cellStyle name="Normal 9 159" xfId="40462" xr:uid="{DDA4D6BE-ACAA-4CD4-AC1E-7A7CF110DBF9}"/>
    <cellStyle name="Normal 9 16" xfId="40463" xr:uid="{79488D85-B597-42AB-A712-61AEDE44B720}"/>
    <cellStyle name="Normal 9 160" xfId="40464" xr:uid="{AAA75B68-8FA0-4FCF-B4BB-DEF6B3B99490}"/>
    <cellStyle name="Normal 9 161" xfId="40465" xr:uid="{BFE5A2D6-C98D-42A0-A433-202FB71519A6}"/>
    <cellStyle name="Normal 9 162" xfId="40466" xr:uid="{42F84D0E-D540-4373-92E7-89BF2B7DFB63}"/>
    <cellStyle name="Normal 9 163" xfId="40467" xr:uid="{EF504927-1A8F-4E5E-9482-4668634017EE}"/>
    <cellStyle name="Normal 9 164" xfId="40468" xr:uid="{6E542091-E03C-4E08-91BE-E8B5E1BCB740}"/>
    <cellStyle name="Normal 9 165" xfId="40469" xr:uid="{E6A4BDD7-2522-47E8-8919-A36CE1CED5F6}"/>
    <cellStyle name="Normal 9 166" xfId="40470" xr:uid="{F0DE2F51-0EBF-4DE3-B754-274DF0F39544}"/>
    <cellStyle name="Normal 9 167" xfId="40471" xr:uid="{4B634D67-55CB-46B9-BD91-51DB14ADFEDC}"/>
    <cellStyle name="Normal 9 168" xfId="40472" xr:uid="{3EC4FE19-ECE0-48D6-B201-C665F7C649FE}"/>
    <cellStyle name="Normal 9 169" xfId="40473" xr:uid="{BFFA828D-A7E8-4A95-A863-3C15F752029B}"/>
    <cellStyle name="Normal 9 17" xfId="40474" xr:uid="{990B3215-52FB-489B-B492-51968CDFBB86}"/>
    <cellStyle name="Normal 9 170" xfId="40475" xr:uid="{80BC154A-342F-41B9-BEFD-A650433A34EE}"/>
    <cellStyle name="Normal 9 171" xfId="40476" xr:uid="{8E3BC3D4-0A3E-49BD-96E8-99C9E7DF4E47}"/>
    <cellStyle name="Normal 9 172" xfId="40477" xr:uid="{1B271A0F-5396-4C9F-A709-6E00E1AC3199}"/>
    <cellStyle name="Normal 9 173" xfId="40478" xr:uid="{E27D4720-33A6-4A13-A2FD-39BA21DF6BD9}"/>
    <cellStyle name="Normal 9 174" xfId="40479" xr:uid="{4612A449-8203-4BA0-91C5-6E840331CCC8}"/>
    <cellStyle name="Normal 9 175" xfId="40480" xr:uid="{223E1BBB-C228-48AA-8687-835A575C033A}"/>
    <cellStyle name="Normal 9 176" xfId="40481" xr:uid="{88E3D3EB-BF13-4A1C-9B9F-D8E31AE24363}"/>
    <cellStyle name="Normal 9 177" xfId="40482" xr:uid="{ABC2B41E-1306-40B9-8E9C-CF00783259B4}"/>
    <cellStyle name="Normal 9 178" xfId="40483" xr:uid="{F3E56449-53E9-44F3-9AAE-1FD71E1626DE}"/>
    <cellStyle name="Normal 9 179" xfId="40484" xr:uid="{10619315-5B4A-4A4B-9571-A2019BB805D9}"/>
    <cellStyle name="Normal 9 18" xfId="40485" xr:uid="{EE86004A-BE59-4FF3-BAB2-718277BB6277}"/>
    <cellStyle name="Normal 9 180" xfId="40486" xr:uid="{15C8655D-D7C5-40A3-8415-CD7C711551CA}"/>
    <cellStyle name="Normal 9 181" xfId="40487" xr:uid="{7D333F1A-C862-4C0D-AA84-7509B05EA049}"/>
    <cellStyle name="Normal 9 182" xfId="40488" xr:uid="{BC38E1CF-897F-494B-8868-E9B797382C19}"/>
    <cellStyle name="Normal 9 183" xfId="40489" xr:uid="{4D72150A-EC6E-4E78-BDAE-C1E099ADA1A9}"/>
    <cellStyle name="Normal 9 184" xfId="40490" xr:uid="{89674696-CDCD-4662-9BE9-9006C1BAC423}"/>
    <cellStyle name="Normal 9 185" xfId="40491" xr:uid="{A13DDDB3-6520-4ACD-9022-DAF5989CDEB3}"/>
    <cellStyle name="Normal 9 186" xfId="40492" xr:uid="{994673AD-87BC-4815-A053-2A7141994DBD}"/>
    <cellStyle name="Normal 9 187" xfId="40493" xr:uid="{AB3EC75A-A4DE-49BF-9901-EDA4C953EA80}"/>
    <cellStyle name="Normal 9 188" xfId="40494" xr:uid="{3A38DCAE-DAA1-44FD-997C-DCE0F7BB966E}"/>
    <cellStyle name="Normal 9 189" xfId="40495" xr:uid="{47285FCC-35A7-4A86-AEC6-35D2540B3605}"/>
    <cellStyle name="Normal 9 19" xfId="40496" xr:uid="{39D69F82-07E4-46C1-86C9-8E45862CC27B}"/>
    <cellStyle name="Normal 9 190" xfId="40497" xr:uid="{C91B8C7A-9C77-4825-8481-3CF83F1285E9}"/>
    <cellStyle name="Normal 9 191" xfId="40498" xr:uid="{490E7A51-E318-47F9-9E64-857C9AFEDED9}"/>
    <cellStyle name="Normal 9 192" xfId="40499" xr:uid="{F3CE2383-760E-41C9-AE93-0DC5A16F75DE}"/>
    <cellStyle name="Normal 9 193" xfId="40500" xr:uid="{94D34299-E2C9-4718-9BF9-79F008038736}"/>
    <cellStyle name="Normal 9 194" xfId="40501" xr:uid="{5251DF2B-D778-400C-9120-F51E15C3BDB7}"/>
    <cellStyle name="Normal 9 195" xfId="40502" xr:uid="{6A26E876-8D4D-48B7-B7C5-64D6C02D136A}"/>
    <cellStyle name="Normal 9 196" xfId="40503" xr:uid="{8CA8AA8C-95ED-455A-8806-2AADA22159D8}"/>
    <cellStyle name="Normal 9 197" xfId="40504" xr:uid="{6DD8A347-3345-4B7B-9BBC-F9F8D364A1C8}"/>
    <cellStyle name="Normal 9 198" xfId="40505" xr:uid="{FCED1527-A49F-4099-A4C1-68E7C12EC515}"/>
    <cellStyle name="Normal 9 199" xfId="40506" xr:uid="{E619BC15-F362-4AE3-88AC-B633A8D01613}"/>
    <cellStyle name="Normal 9 2" xfId="1551" xr:uid="{31CD9839-B258-4E56-89D2-063902408A17}"/>
    <cellStyle name="Normal 9 2 10" xfId="40508" xr:uid="{B2393811-8D5A-4E90-9521-B10376C87F43}"/>
    <cellStyle name="Normal 9 2 100" xfId="40509" xr:uid="{EE2C0CB8-C8FC-4C67-B8B7-357F3BEE1744}"/>
    <cellStyle name="Normal 9 2 101" xfId="40510" xr:uid="{45C43B79-11B2-449B-A3A1-8D82898EBDAF}"/>
    <cellStyle name="Normal 9 2 102" xfId="40511" xr:uid="{A88EDDC5-417E-4F06-A7D0-96B60EB3A9D9}"/>
    <cellStyle name="Normal 9 2 103" xfId="40512" xr:uid="{F9E0838D-D9E4-433B-BE77-2899FD20732D}"/>
    <cellStyle name="Normal 9 2 104" xfId="40513" xr:uid="{622B07F6-C8B4-4B67-961D-001346DC1CC1}"/>
    <cellStyle name="Normal 9 2 105" xfId="40514" xr:uid="{4F5C309E-F1F7-40EB-B74F-81C4A2D41369}"/>
    <cellStyle name="Normal 9 2 106" xfId="40515" xr:uid="{0B26F39B-5BEB-4D70-88C4-394412545F0E}"/>
    <cellStyle name="Normal 9 2 107" xfId="40516" xr:uid="{C47053C3-F5E1-4F97-9EAC-CC545FCCD66C}"/>
    <cellStyle name="Normal 9 2 108" xfId="40517" xr:uid="{243DCEF0-E6A3-4179-9D0B-091D3EC9381F}"/>
    <cellStyle name="Normal 9 2 109" xfId="40518" xr:uid="{D9674BDF-BB7A-45D8-ABCE-19C19253D9FB}"/>
    <cellStyle name="Normal 9 2 11" xfId="40519" xr:uid="{0813F1DD-1AB5-40F2-9ACC-8DA8EF7FA674}"/>
    <cellStyle name="Normal 9 2 110" xfId="40520" xr:uid="{BC6A9D74-517E-4BCC-890A-F32E8E7EEBA8}"/>
    <cellStyle name="Normal 9 2 111" xfId="40521" xr:uid="{065E947F-09A3-4EB4-90F0-09C14FA743FC}"/>
    <cellStyle name="Normal 9 2 112" xfId="40522" xr:uid="{1D98AAAB-7DE0-4F6D-99B0-7F2E84F16118}"/>
    <cellStyle name="Normal 9 2 113" xfId="40523" xr:uid="{C596FD2D-F348-486C-BAE4-A208CA6DB619}"/>
    <cellStyle name="Normal 9 2 114" xfId="40524" xr:uid="{7A02E827-2CA6-4B1E-88E8-8257D5D6936C}"/>
    <cellStyle name="Normal 9 2 115" xfId="40525" xr:uid="{16853698-25F1-4E37-AABA-A3E71454BDBF}"/>
    <cellStyle name="Normal 9 2 116" xfId="40526" xr:uid="{017C797F-7952-4C30-BB35-1A2513C3F88A}"/>
    <cellStyle name="Normal 9 2 117" xfId="40527" xr:uid="{4DD75D49-8991-4E3F-BFC9-0817A6CC267B}"/>
    <cellStyle name="Normal 9 2 118" xfId="40528" xr:uid="{ED4364A3-13C2-4074-BCE3-62BFAF2EEFE5}"/>
    <cellStyle name="Normal 9 2 119" xfId="40529" xr:uid="{068493AC-D425-44D0-B349-8241EC868D4B}"/>
    <cellStyle name="Normal 9 2 12" xfId="40530" xr:uid="{95B4B5E0-A7EB-4A3B-9543-4551D201BD1E}"/>
    <cellStyle name="Normal 9 2 120" xfId="40531" xr:uid="{EC0A6379-194D-4421-9724-C621D4D97BAB}"/>
    <cellStyle name="Normal 9 2 121" xfId="40532" xr:uid="{475EBF80-1A91-4A91-AA83-E15339145765}"/>
    <cellStyle name="Normal 9 2 122" xfId="40533" xr:uid="{BAA1B9DC-5FED-4706-99FD-A8E354BCF902}"/>
    <cellStyle name="Normal 9 2 123" xfId="40534" xr:uid="{FA0A592C-159A-416F-9888-B8777F5DCF40}"/>
    <cellStyle name="Normal 9 2 124" xfId="40535" xr:uid="{D44D0ADD-DC7E-4C14-A1C4-980B6953D04A}"/>
    <cellStyle name="Normal 9 2 125" xfId="40536" xr:uid="{ECF80228-69DC-48FF-8BB2-8F9406774BDD}"/>
    <cellStyle name="Normal 9 2 126" xfId="40537" xr:uid="{95087C76-4A05-49A0-BF25-544C38283F21}"/>
    <cellStyle name="Normal 9 2 127" xfId="40538" xr:uid="{E8854FA5-D5AD-43A5-89BD-3D1B85DB2462}"/>
    <cellStyle name="Normal 9 2 128" xfId="40539" xr:uid="{5687C834-8E2E-477B-ABB2-06DDEA0BA6CE}"/>
    <cellStyle name="Normal 9 2 129" xfId="40540" xr:uid="{4065F6C6-4A26-402D-95CC-835781153585}"/>
    <cellStyle name="Normal 9 2 13" xfId="40541" xr:uid="{D02B4969-CEE2-4468-8C93-E6D504B20AE5}"/>
    <cellStyle name="Normal 9 2 130" xfId="40542" xr:uid="{BEE1DB38-B354-4612-86DC-4B1E798A3486}"/>
    <cellStyle name="Normal 9 2 131" xfId="40543" xr:uid="{CC868EAF-6A25-4519-AAC4-F013A7F583D1}"/>
    <cellStyle name="Normal 9 2 132" xfId="40544" xr:uid="{3139217B-A30A-407C-9532-5595D5342451}"/>
    <cellStyle name="Normal 9 2 133" xfId="40545" xr:uid="{6B8598C0-F8BD-4575-81A2-B894E83829A2}"/>
    <cellStyle name="Normal 9 2 134" xfId="40546" xr:uid="{0AAE6C44-F3AB-4A5F-BDA1-17593F7C49D8}"/>
    <cellStyle name="Normal 9 2 135" xfId="40547" xr:uid="{44236D18-6D1C-460B-ABE8-D28DCEB7D955}"/>
    <cellStyle name="Normal 9 2 136" xfId="40548" xr:uid="{239BE8E1-8788-45CD-938F-33A1D50AAD77}"/>
    <cellStyle name="Normal 9 2 137" xfId="40549" xr:uid="{768232DF-4335-480F-A820-245F3E478230}"/>
    <cellStyle name="Normal 9 2 138" xfId="40550" xr:uid="{78C5FCFE-1E1F-421A-ADDF-9B05647EC27E}"/>
    <cellStyle name="Normal 9 2 139" xfId="40551" xr:uid="{D65F3817-C785-433A-8E9B-CDC6A27B8B2F}"/>
    <cellStyle name="Normal 9 2 14" xfId="40552" xr:uid="{78710EB6-AC7D-4111-A2CF-C2098B0432D9}"/>
    <cellStyle name="Normal 9 2 140" xfId="40553" xr:uid="{79F4310B-638B-4E96-B564-D34B0BE6306C}"/>
    <cellStyle name="Normal 9 2 141" xfId="40554" xr:uid="{13D273FA-E310-45D4-AE25-70ED09AF179A}"/>
    <cellStyle name="Normal 9 2 142" xfId="40555" xr:uid="{5C0790D1-E94D-4C57-AEF3-712329BD8BBE}"/>
    <cellStyle name="Normal 9 2 143" xfId="40556" xr:uid="{E5661280-B826-4A21-B02C-1FFD3A53068A}"/>
    <cellStyle name="Normal 9 2 144" xfId="40557" xr:uid="{8E7AF07A-F7A1-4791-B510-5BE93FA43EE6}"/>
    <cellStyle name="Normal 9 2 145" xfId="40558" xr:uid="{A88023B9-7403-4279-B6FF-9EF66D746D27}"/>
    <cellStyle name="Normal 9 2 146" xfId="40559" xr:uid="{C29C5600-036D-4E84-B8F1-9D00F638C256}"/>
    <cellStyle name="Normal 9 2 147" xfId="40560" xr:uid="{ACCFB461-550F-48DD-A28F-FE01DF64BE52}"/>
    <cellStyle name="Normal 9 2 148" xfId="40561" xr:uid="{18C234EE-63B3-414E-B2DA-B2DCA654ED31}"/>
    <cellStyle name="Normal 9 2 149" xfId="40562" xr:uid="{1C4817E4-ED42-47A0-942A-39C83A64B399}"/>
    <cellStyle name="Normal 9 2 15" xfId="40563" xr:uid="{47451DC1-A757-44C3-86E6-AFA139842B34}"/>
    <cellStyle name="Normal 9 2 150" xfId="40564" xr:uid="{E64D8E14-96E5-44CF-906F-B7C72636D0E7}"/>
    <cellStyle name="Normal 9 2 151" xfId="40565" xr:uid="{DE86DF21-4CF6-466C-ADE4-8878DD2CC54D}"/>
    <cellStyle name="Normal 9 2 152" xfId="40566" xr:uid="{55CBC1AE-F918-463E-9BF0-D2F028848558}"/>
    <cellStyle name="Normal 9 2 153" xfId="40567" xr:uid="{F4F73E94-723D-4932-8BC3-EC41D618CF11}"/>
    <cellStyle name="Normal 9 2 154" xfId="40568" xr:uid="{A058D7D7-7E8E-4863-A726-5E1F1EAB7D63}"/>
    <cellStyle name="Normal 9 2 155" xfId="40569" xr:uid="{005F7AFB-13B4-4403-ABA7-6866C5BE2863}"/>
    <cellStyle name="Normal 9 2 156" xfId="40570" xr:uid="{AB700B25-8CC8-4D78-B77E-ED1F89C07981}"/>
    <cellStyle name="Normal 9 2 157" xfId="40571" xr:uid="{2CF8ED5B-23DA-4EF9-BBD6-1D964DD788D6}"/>
    <cellStyle name="Normal 9 2 158" xfId="40572" xr:uid="{3928A19D-6562-462F-A01B-29203F3A7619}"/>
    <cellStyle name="Normal 9 2 159" xfId="40573" xr:uid="{FC0736E3-97AA-45B1-9254-2EA175F262CA}"/>
    <cellStyle name="Normal 9 2 16" xfId="40574" xr:uid="{2B4D6B7C-CAE6-49EA-9B2E-B82C7D34055D}"/>
    <cellStyle name="Normal 9 2 160" xfId="40575" xr:uid="{BA5FDD09-CE5C-4263-A3AC-CE78F85D1FB9}"/>
    <cellStyle name="Normal 9 2 161" xfId="40576" xr:uid="{54796F12-43EC-41B1-BA8C-08CCEA1762D9}"/>
    <cellStyle name="Normal 9 2 162" xfId="40577" xr:uid="{4B8CCD39-00DD-4A2A-A0FF-A161CF6CAE92}"/>
    <cellStyle name="Normal 9 2 163" xfId="40578" xr:uid="{04157D07-44D1-45F5-9509-959A9AA13968}"/>
    <cellStyle name="Normal 9 2 164" xfId="40579" xr:uid="{94277F56-3171-44E9-BC34-30B32E88D23A}"/>
    <cellStyle name="Normal 9 2 165" xfId="40580" xr:uid="{9890200A-3797-46F0-BB52-7B6218E3F1F6}"/>
    <cellStyle name="Normal 9 2 166" xfId="40581" xr:uid="{32976538-E562-4E17-B71B-87D3D278A112}"/>
    <cellStyle name="Normal 9 2 167" xfId="40582" xr:uid="{053A4A57-92BC-4402-9CC1-7441A6B5DA95}"/>
    <cellStyle name="Normal 9 2 168" xfId="40583" xr:uid="{2FE9DDA0-EAB5-4675-A3FD-BEB655ABC354}"/>
    <cellStyle name="Normal 9 2 169" xfId="40584" xr:uid="{27AD5C8D-2C04-447D-939C-39F47A578355}"/>
    <cellStyle name="Normal 9 2 17" xfId="40585" xr:uid="{E8D596C3-749E-484D-ACA5-23508E351080}"/>
    <cellStyle name="Normal 9 2 170" xfId="40586" xr:uid="{43972FD6-7F87-47AC-94E0-5F428DD279FA}"/>
    <cellStyle name="Normal 9 2 171" xfId="40587" xr:uid="{D61A67D1-8E92-41A3-9CB0-9480ABBC9DE1}"/>
    <cellStyle name="Normal 9 2 172" xfId="40588" xr:uid="{7D58015F-76FD-4D45-B394-958FB37860C5}"/>
    <cellStyle name="Normal 9 2 173" xfId="40589" xr:uid="{4B2181DD-7A19-45D3-8CC9-EBA619918E7E}"/>
    <cellStyle name="Normal 9 2 174" xfId="40590" xr:uid="{C2D8B8CD-0291-4A56-8F74-3F9D582D200B}"/>
    <cellStyle name="Normal 9 2 175" xfId="40591" xr:uid="{8192352C-71AF-4ED8-A02C-AF76B6309A5E}"/>
    <cellStyle name="Normal 9 2 176" xfId="40592" xr:uid="{A971E393-7EBC-4CE9-AF66-C0915DFC69F5}"/>
    <cellStyle name="Normal 9 2 177" xfId="40593" xr:uid="{07FC84B0-032F-452A-9CDB-AB5F52A5F544}"/>
    <cellStyle name="Normal 9 2 178" xfId="40594" xr:uid="{44D8BAE4-27EF-4157-8FCF-15E6C96E7325}"/>
    <cellStyle name="Normal 9 2 179" xfId="40595" xr:uid="{F55B00D3-7C33-45C7-8D7A-07754F3455DE}"/>
    <cellStyle name="Normal 9 2 18" xfId="40596" xr:uid="{AAE70A8E-9FF8-4294-BF67-DECEC6CDEAC1}"/>
    <cellStyle name="Normal 9 2 180" xfId="40597" xr:uid="{AAD5BBB5-F735-4009-8753-F00A6E4D666D}"/>
    <cellStyle name="Normal 9 2 181" xfId="40598" xr:uid="{764390AA-3F5B-462F-9D99-79D5EF64454C}"/>
    <cellStyle name="Normal 9 2 182" xfId="40599" xr:uid="{DF244538-A9DC-44E7-9EF0-081076A57ED2}"/>
    <cellStyle name="Normal 9 2 183" xfId="40600" xr:uid="{2FA23337-AC0B-4E62-9244-1D3AA3BF2038}"/>
    <cellStyle name="Normal 9 2 184" xfId="40601" xr:uid="{082AABE4-F5C9-4746-A46D-863773BBF161}"/>
    <cellStyle name="Normal 9 2 185" xfId="40602" xr:uid="{AF2BA81F-0221-449A-AEB6-ED747E90C6BB}"/>
    <cellStyle name="Normal 9 2 186" xfId="40603" xr:uid="{474682A7-6E88-4099-AE8E-A4FECBEE1A82}"/>
    <cellStyle name="Normal 9 2 187" xfId="40604" xr:uid="{961C205C-32C1-479B-B1F5-3672DC667C51}"/>
    <cellStyle name="Normal 9 2 188" xfId="40605" xr:uid="{C0E8ABD0-46B9-4C6A-B258-79CBBA61FC9C}"/>
    <cellStyle name="Normal 9 2 189" xfId="40606" xr:uid="{91612E26-10AC-4DA7-8969-830184F1167E}"/>
    <cellStyle name="Normal 9 2 19" xfId="40607" xr:uid="{80A528B1-1738-4026-998F-F3EEA53F9DA0}"/>
    <cellStyle name="Normal 9 2 190" xfId="40608" xr:uid="{5B9FF754-114A-4CBF-88F3-2EC25B128C2C}"/>
    <cellStyle name="Normal 9 2 191" xfId="40609" xr:uid="{507459F5-9E76-4B38-9EB4-B22419C8F17E}"/>
    <cellStyle name="Normal 9 2 192" xfId="40610" xr:uid="{B8B9D62C-45E1-43F0-B206-84D5A61AF12B}"/>
    <cellStyle name="Normal 9 2 193" xfId="40611" xr:uid="{87A12214-F8AF-4A69-AEB1-CAE00555EF04}"/>
    <cellStyle name="Normal 9 2 194" xfId="40612" xr:uid="{D2D53787-5D59-41EF-AC0D-62F7F4CB9CE4}"/>
    <cellStyle name="Normal 9 2 195" xfId="40613" xr:uid="{E7EC67EA-6F01-4DB7-9078-23ABC54900FE}"/>
    <cellStyle name="Normal 9 2 196" xfId="40614" xr:uid="{127035EF-DBFC-4BF8-ACCE-4C1A2214C0BE}"/>
    <cellStyle name="Normal 9 2 197" xfId="40615" xr:uid="{39C86159-E569-4C10-A70C-65D2AF10D030}"/>
    <cellStyle name="Normal 9 2 198" xfId="40616" xr:uid="{75252B44-B37D-4A52-BD9C-0092D6A0D89B}"/>
    <cellStyle name="Normal 9 2 199" xfId="40617" xr:uid="{2CD46EC3-A225-4A0A-9B2C-FF7D31AA379F}"/>
    <cellStyle name="Normal 9 2 2" xfId="40618" xr:uid="{C53F80C2-1479-4590-9A6C-24AF56085934}"/>
    <cellStyle name="Normal 9 2 2 2" xfId="40619" xr:uid="{112841B4-AC46-47DF-8477-3D579DD86EDB}"/>
    <cellStyle name="Normal 9 2 2 3" xfId="40620" xr:uid="{22077C5D-C65C-424C-80D3-FB4179CEBC13}"/>
    <cellStyle name="Normal 9 2 2 4" xfId="49975" xr:uid="{A9D9F1DD-CFFF-4D95-8B10-EF0EB624681C}"/>
    <cellStyle name="Normal 9 2 20" xfId="40621" xr:uid="{496A2F63-6CAF-4D43-AC42-CFD12E7F2358}"/>
    <cellStyle name="Normal 9 2 200" xfId="40622" xr:uid="{4306FA8F-DBF3-4FF8-AC12-D221586B8521}"/>
    <cellStyle name="Normal 9 2 201" xfId="40623" xr:uid="{CBE9F73C-28B5-42AA-BE83-D66E940A8C37}"/>
    <cellStyle name="Normal 9 2 202" xfId="40624" xr:uid="{E34A0E49-3629-49BB-A899-D5AF000F14E2}"/>
    <cellStyle name="Normal 9 2 203" xfId="40625" xr:uid="{299D2EF4-D373-491C-B2CB-48FC2F887567}"/>
    <cellStyle name="Normal 9 2 204" xfId="40626" xr:uid="{6EDF36F6-4F9F-4A75-B39F-55A57B03BFBC}"/>
    <cellStyle name="Normal 9 2 205" xfId="40627" xr:uid="{F23C61EC-F1C0-467D-AE4E-48DE1FB06333}"/>
    <cellStyle name="Normal 9 2 206" xfId="40628" xr:uid="{C8C1939B-E917-4A36-B5C7-89783EA76C84}"/>
    <cellStyle name="Normal 9 2 207" xfId="40629" xr:uid="{FE839C7B-4CF2-4D71-B31E-C5C49B3AAC77}"/>
    <cellStyle name="Normal 9 2 208" xfId="40630" xr:uid="{DB147CCE-1FEE-4BBF-85AE-EF0E04A0F83D}"/>
    <cellStyle name="Normal 9 2 209" xfId="40631" xr:uid="{0E0D7491-50D3-4E03-A84E-B4E6B742A79F}"/>
    <cellStyle name="Normal 9 2 21" xfId="40632" xr:uid="{41246765-CBEE-42EA-B914-80261A2C770F}"/>
    <cellStyle name="Normal 9 2 210" xfId="40633" xr:uid="{F1291640-4A42-4894-B70D-18E74FE758F9}"/>
    <cellStyle name="Normal 9 2 211" xfId="40634" xr:uid="{AA8342EC-D7D9-40F5-B5DD-C91141EF057C}"/>
    <cellStyle name="Normal 9 2 212" xfId="40507" xr:uid="{CFBD9DDC-217D-430D-9DFA-1CB5BD23CA16}"/>
    <cellStyle name="Normal 9 2 22" xfId="40635" xr:uid="{DA636185-D31C-4202-AA5F-5EFEABB4B320}"/>
    <cellStyle name="Normal 9 2 23" xfId="40636" xr:uid="{BF279D10-18EA-4AF2-84CF-D4600A645CB9}"/>
    <cellStyle name="Normal 9 2 24" xfId="40637" xr:uid="{FF905ED5-2FCF-4992-B98A-E585E1D69C30}"/>
    <cellStyle name="Normal 9 2 25" xfId="40638" xr:uid="{8753367E-732C-454F-BB74-8D9923219145}"/>
    <cellStyle name="Normal 9 2 26" xfId="40639" xr:uid="{F4A30FD3-22BB-4959-B691-F39614C2D2DD}"/>
    <cellStyle name="Normal 9 2 27" xfId="40640" xr:uid="{4A902350-5F20-4C2D-BC02-D2E1C0A0B1F7}"/>
    <cellStyle name="Normal 9 2 28" xfId="40641" xr:uid="{7590AE88-0B09-4E1B-A695-E062F86BDF36}"/>
    <cellStyle name="Normal 9 2 29" xfId="40642" xr:uid="{6FB9D6B1-4A6F-4365-BF63-B4B27E8824F1}"/>
    <cellStyle name="Normal 9 2 3" xfId="40643" xr:uid="{EAD48120-A072-41F8-8242-719A3019747D}"/>
    <cellStyle name="Normal 9 2 3 2" xfId="40644" xr:uid="{E56BF894-598F-4CBC-901D-402AD2749F6A}"/>
    <cellStyle name="Normal 9 2 3 3" xfId="56228" xr:uid="{9DAC867A-AF32-4419-AE65-F833EB2CB081}"/>
    <cellStyle name="Normal 9 2 30" xfId="40645" xr:uid="{40B25D17-126D-464C-87F3-F4AC38C49DEE}"/>
    <cellStyle name="Normal 9 2 31" xfId="40646" xr:uid="{726EDE55-AA3A-4D1C-A54A-F8DC68749B2F}"/>
    <cellStyle name="Normal 9 2 32" xfId="40647" xr:uid="{7930C9D4-6125-4896-8F50-4D73CC8F705E}"/>
    <cellStyle name="Normal 9 2 33" xfId="40648" xr:uid="{382F08FE-4442-40F7-AFCF-8CDF189A065A}"/>
    <cellStyle name="Normal 9 2 34" xfId="40649" xr:uid="{B85799ED-D1C0-4389-928D-E93C3E5B0537}"/>
    <cellStyle name="Normal 9 2 35" xfId="40650" xr:uid="{3173B266-B171-4253-AA39-84CC6A3C93A3}"/>
    <cellStyle name="Normal 9 2 36" xfId="40651" xr:uid="{1C87D6F8-791C-406B-98E8-D04A21250EA3}"/>
    <cellStyle name="Normal 9 2 37" xfId="40652" xr:uid="{139FAD74-BDAC-45DC-8DA3-474CA41E856F}"/>
    <cellStyle name="Normal 9 2 38" xfId="40653" xr:uid="{E6726618-248D-4DCA-A5F5-0897CAD869C8}"/>
    <cellStyle name="Normal 9 2 39" xfId="40654" xr:uid="{D4A5D976-5082-4E3F-AB4C-C2D6281BD506}"/>
    <cellStyle name="Normal 9 2 4" xfId="40655" xr:uid="{0220BDB8-ACDB-41EC-9C97-ABD2F05BAE7C}"/>
    <cellStyle name="Normal 9 2 4 2" xfId="56518" xr:uid="{FDD414EA-88EE-4AE1-ADDA-B145F56D7275}"/>
    <cellStyle name="Normal 9 2 40" xfId="40656" xr:uid="{B4361AC6-C835-4360-8213-1270F5ED05A2}"/>
    <cellStyle name="Normal 9 2 41" xfId="40657" xr:uid="{B4A7CA72-7F36-4A34-B104-8EA380B84826}"/>
    <cellStyle name="Normal 9 2 42" xfId="40658" xr:uid="{8223D669-1CEF-4175-925C-A2B1ED657634}"/>
    <cellStyle name="Normal 9 2 43" xfId="40659" xr:uid="{32FCFB79-2E89-4898-9A01-8136A6B53D53}"/>
    <cellStyle name="Normal 9 2 44" xfId="40660" xr:uid="{C7BD248C-1BDE-4BD8-B0AD-BCCF8945F7D2}"/>
    <cellStyle name="Normal 9 2 45" xfId="40661" xr:uid="{7D1E0555-3FB0-4D97-9CD2-69A68B2CE7DD}"/>
    <cellStyle name="Normal 9 2 46" xfId="40662" xr:uid="{023BEC52-E501-4541-AE19-0B7F03A5EEBF}"/>
    <cellStyle name="Normal 9 2 47" xfId="40663" xr:uid="{BAA1088A-0166-4115-990A-9EE614AA12CA}"/>
    <cellStyle name="Normal 9 2 48" xfId="40664" xr:uid="{01618BC3-D053-4DC7-A37F-E0A570DDD660}"/>
    <cellStyle name="Normal 9 2 49" xfId="40665" xr:uid="{1E5C33CB-6027-451A-959E-3511531847B8}"/>
    <cellStyle name="Normal 9 2 5" xfId="40666" xr:uid="{E226C58B-E329-4145-BD25-AC5CD35C85CB}"/>
    <cellStyle name="Normal 9 2 50" xfId="40667" xr:uid="{B763E791-572B-4176-9918-A55B27A11659}"/>
    <cellStyle name="Normal 9 2 51" xfId="40668" xr:uid="{3A0023E3-95CE-4FF2-8BB4-CEA2B1D2B08E}"/>
    <cellStyle name="Normal 9 2 52" xfId="40669" xr:uid="{B52DFE1F-B682-4EE6-BE17-8E71DC1A49AB}"/>
    <cellStyle name="Normal 9 2 53" xfId="40670" xr:uid="{7D4463C4-604C-4BD4-B4ED-CE4B3A01371A}"/>
    <cellStyle name="Normal 9 2 54" xfId="40671" xr:uid="{6B2F55B5-F33A-4B05-9880-857F368CB911}"/>
    <cellStyle name="Normal 9 2 55" xfId="40672" xr:uid="{79A6E89D-539C-4393-BBCC-5E2779495CFF}"/>
    <cellStyle name="Normal 9 2 56" xfId="40673" xr:uid="{1FD35950-3E97-4CB3-9C53-8E57A76FA529}"/>
    <cellStyle name="Normal 9 2 57" xfId="40674" xr:uid="{55438CDF-B967-4490-BE4D-2BBA320BD0B4}"/>
    <cellStyle name="Normal 9 2 58" xfId="40675" xr:uid="{339E2045-6377-4CBA-BB8E-62336DDFB5BD}"/>
    <cellStyle name="Normal 9 2 59" xfId="40676" xr:uid="{05FB4195-ACCA-4443-BB00-5E9F3A6403E5}"/>
    <cellStyle name="Normal 9 2 6" xfId="40677" xr:uid="{900AEF92-49D8-4329-8441-1571370B3D15}"/>
    <cellStyle name="Normal 9 2 60" xfId="40678" xr:uid="{53C1C1D3-187B-494A-8134-A28F7F00E732}"/>
    <cellStyle name="Normal 9 2 61" xfId="40679" xr:uid="{11020174-BF32-4056-A462-0BD798E34788}"/>
    <cellStyle name="Normal 9 2 62" xfId="40680" xr:uid="{B0EA99D8-4EC8-411C-AA91-3E9E748FEF18}"/>
    <cellStyle name="Normal 9 2 63" xfId="40681" xr:uid="{8408F423-5A5A-4B0E-A67E-22C535D0503D}"/>
    <cellStyle name="Normal 9 2 64" xfId="40682" xr:uid="{F698B13E-F6F0-4F7A-B033-654EC70351A2}"/>
    <cellStyle name="Normal 9 2 65" xfId="40683" xr:uid="{E6CD0CBB-E437-4790-8646-E9BA9680388E}"/>
    <cellStyle name="Normal 9 2 66" xfId="40684" xr:uid="{EA5DE038-3D31-4E0C-8B39-B934F87F2C4A}"/>
    <cellStyle name="Normal 9 2 67" xfId="40685" xr:uid="{34E214FA-DE5D-4996-A5E5-F6C105212A66}"/>
    <cellStyle name="Normal 9 2 68" xfId="40686" xr:uid="{6BFE91F0-0421-4916-9D09-5B2A51B7CB36}"/>
    <cellStyle name="Normal 9 2 69" xfId="40687" xr:uid="{0A632D8E-7B5C-4D71-B925-855E74965593}"/>
    <cellStyle name="Normal 9 2 7" xfId="40688" xr:uid="{FA49550D-809C-44E4-93AF-ACD185C8D1A5}"/>
    <cellStyle name="Normal 9 2 70" xfId="40689" xr:uid="{5EF672B0-67F6-490E-8A28-16D6F26BF21F}"/>
    <cellStyle name="Normal 9 2 71" xfId="40690" xr:uid="{EF123A67-4B71-4A78-B8A6-2C28AD9BD1B2}"/>
    <cellStyle name="Normal 9 2 72" xfId="40691" xr:uid="{E3CFAEFA-EC7D-42FC-9B79-FCCD6A05ABB1}"/>
    <cellStyle name="Normal 9 2 73" xfId="40692" xr:uid="{50E8BF2B-6934-4F4C-99BB-4EA0F393D09B}"/>
    <cellStyle name="Normal 9 2 74" xfId="40693" xr:uid="{924A66CD-5A7C-4A21-910A-84BCD671222C}"/>
    <cellStyle name="Normal 9 2 75" xfId="40694" xr:uid="{C3785AF0-D60A-4DCF-9439-7F8FBC88E334}"/>
    <cellStyle name="Normal 9 2 76" xfId="40695" xr:uid="{CF22AC09-805F-41E6-B7E4-8BD48F5C6FCC}"/>
    <cellStyle name="Normal 9 2 77" xfId="40696" xr:uid="{FDE31848-B319-4120-AB16-12788A8330B6}"/>
    <cellStyle name="Normal 9 2 78" xfId="40697" xr:uid="{65624914-5E13-41F7-AA81-139FE68B78DC}"/>
    <cellStyle name="Normal 9 2 79" xfId="40698" xr:uid="{21BEDEE2-F44D-4B91-9509-2D3890815A65}"/>
    <cellStyle name="Normal 9 2 8" xfId="40699" xr:uid="{E898B3AA-9094-410E-8CA4-DC8F21C0FF68}"/>
    <cellStyle name="Normal 9 2 80" xfId="40700" xr:uid="{C7060588-6793-4DA7-984C-39697B8B6EE6}"/>
    <cellStyle name="Normal 9 2 81" xfId="40701" xr:uid="{38BD3839-67C4-4DB4-9D9B-E32A07948582}"/>
    <cellStyle name="Normal 9 2 82" xfId="40702" xr:uid="{113AE422-8CD5-4541-8B96-BCA44F8C1995}"/>
    <cellStyle name="Normal 9 2 83" xfId="40703" xr:uid="{86EC12C4-7345-4CF7-89B9-4B231E2EE371}"/>
    <cellStyle name="Normal 9 2 84" xfId="40704" xr:uid="{E4F2E533-33AD-4D0B-865A-509EA10BFD02}"/>
    <cellStyle name="Normal 9 2 85" xfId="40705" xr:uid="{FF0B89AC-3A20-4B27-938B-6F7FFA747833}"/>
    <cellStyle name="Normal 9 2 86" xfId="40706" xr:uid="{35E73BB6-B297-4BE5-A4C6-41703FFBC07A}"/>
    <cellStyle name="Normal 9 2 87" xfId="40707" xr:uid="{54A7D7E4-C589-4431-AF69-19A0678DB730}"/>
    <cellStyle name="Normal 9 2 88" xfId="40708" xr:uid="{51199159-3616-4639-909A-F571B5F46204}"/>
    <cellStyle name="Normal 9 2 89" xfId="40709" xr:uid="{A5263F04-31A0-42B0-86E1-9F4EC9B8D3F8}"/>
    <cellStyle name="Normal 9 2 9" xfId="40710" xr:uid="{81997DF5-5368-4610-B1DD-CF45E81D0DE4}"/>
    <cellStyle name="Normal 9 2 90" xfId="40711" xr:uid="{0F75B4C5-CF88-426A-8A90-7D69F0EA0596}"/>
    <cellStyle name="Normal 9 2 91" xfId="40712" xr:uid="{9423401A-E8B6-4BD5-98A9-0B5D71480A0E}"/>
    <cellStyle name="Normal 9 2 92" xfId="40713" xr:uid="{BEA54E5D-CFEA-4F6A-A543-10DDBEFE89DF}"/>
    <cellStyle name="Normal 9 2 93" xfId="40714" xr:uid="{6D0168F7-0A97-4BBC-9157-A16B28BC5434}"/>
    <cellStyle name="Normal 9 2 94" xfId="40715" xr:uid="{A3913FA8-F69E-4215-A056-543983E73E3E}"/>
    <cellStyle name="Normal 9 2 95" xfId="40716" xr:uid="{A0A7EE70-26C5-4443-B126-69EE190CD3B7}"/>
    <cellStyle name="Normal 9 2 96" xfId="40717" xr:uid="{2AFCE4EA-C978-4188-A0B3-931F6A38FDE8}"/>
    <cellStyle name="Normal 9 2 97" xfId="40718" xr:uid="{2579F904-A2CA-400B-A9DF-59F2F5DD58B9}"/>
    <cellStyle name="Normal 9 2 98" xfId="40719" xr:uid="{E6D5F16E-6350-40BA-9764-F6A57D570D2B}"/>
    <cellStyle name="Normal 9 2 99" xfId="40720" xr:uid="{8324F63C-AC89-4954-823C-2703D903C04E}"/>
    <cellStyle name="Normal 9 2_15NS" xfId="40721" xr:uid="{A899C54F-770B-4CCF-A889-DF86DD985940}"/>
    <cellStyle name="Normal 9 20" xfId="40722" xr:uid="{C219D7C1-985A-4E88-8EA8-56C34085DDAF}"/>
    <cellStyle name="Normal 9 200" xfId="40723" xr:uid="{765B4C83-2533-444F-A810-57DDCAEC2F02}"/>
    <cellStyle name="Normal 9 201" xfId="40724" xr:uid="{8A823E96-744B-40CF-BDBA-9D1D5209EAB3}"/>
    <cellStyle name="Normal 9 202" xfId="40725" xr:uid="{35654B1F-3E3C-43CF-9091-328AF032AEFB}"/>
    <cellStyle name="Normal 9 203" xfId="40726" xr:uid="{D234832A-EECF-412B-ADE1-B839C4E15E8A}"/>
    <cellStyle name="Normal 9 204" xfId="40727" xr:uid="{469C4F25-9AE0-4739-899C-6F9131BF8689}"/>
    <cellStyle name="Normal 9 205" xfId="40728" xr:uid="{6542D8BA-34B1-43BC-AD7A-8A1B601E4F41}"/>
    <cellStyle name="Normal 9 206" xfId="40729" xr:uid="{792F24DA-8864-4522-8732-7076B3AE0C8E}"/>
    <cellStyle name="Normal 9 207" xfId="40730" xr:uid="{BD86B788-D064-422D-9E75-3E91AA66C2AE}"/>
    <cellStyle name="Normal 9 208" xfId="40731" xr:uid="{C0D3F7B8-780F-436C-BD5C-F13EECD45832}"/>
    <cellStyle name="Normal 9 209" xfId="40732" xr:uid="{01E07224-0A58-48C2-B5CB-1F651AB8F2CB}"/>
    <cellStyle name="Normal 9 21" xfId="40733" xr:uid="{2E042C0D-82C2-4EA9-8069-74CA731DF1A0}"/>
    <cellStyle name="Normal 9 210" xfId="40734" xr:uid="{6ACE8360-1E48-4D07-8D8C-6A73F3B1121F}"/>
    <cellStyle name="Normal 9 211" xfId="40735" xr:uid="{B400164D-D1E9-4667-BD47-668611DF9112}"/>
    <cellStyle name="Normal 9 212" xfId="40736" xr:uid="{3F504A3C-2F37-4259-83A1-CEB41B00C694}"/>
    <cellStyle name="Normal 9 213" xfId="40737" xr:uid="{9F30E715-3957-4462-BEF7-75FDE865AD7E}"/>
    <cellStyle name="Normal 9 214" xfId="49974" xr:uid="{D5A71740-F3F2-462E-A3D9-AE104154209F}"/>
    <cellStyle name="Normal 9 215" xfId="50916" xr:uid="{33BA9BD5-D329-47CB-BE56-EC95F0CA9DE0}"/>
    <cellStyle name="Normal 9 216" xfId="51190" xr:uid="{39DA7803-8873-4374-8A9A-4FAAEAEF4A4A}"/>
    <cellStyle name="Normal 9 217" xfId="51524" xr:uid="{084D925A-9C26-420F-957F-110CA77544C4}"/>
    <cellStyle name="Normal 9 218" xfId="51803" xr:uid="{BF9E22EF-F931-4298-85CC-602E953FD33A}"/>
    <cellStyle name="Normal 9 219" xfId="52059" xr:uid="{8C06A7C4-0892-4673-8A52-B527AA249684}"/>
    <cellStyle name="Normal 9 22" xfId="40738" xr:uid="{6F31E928-817B-43EF-9492-D83DB3B25EC3}"/>
    <cellStyle name="Normal 9 220" xfId="52312" xr:uid="{9AA5C805-3F0D-4A25-8CE9-E7EB41289150}"/>
    <cellStyle name="Normal 9 221" xfId="52094" xr:uid="{CA5C8448-21ED-4C9B-8163-86C2AA72BE00}"/>
    <cellStyle name="Normal 9 222" xfId="52567" xr:uid="{1AC4BB05-D2A6-44E0-82EF-0DF0416CED97}"/>
    <cellStyle name="Normal 9 223" xfId="52815" xr:uid="{689B09D1-7981-4628-8353-E84B8CB87576}"/>
    <cellStyle name="Normal 9 224" xfId="53307" xr:uid="{F4AECC88-6155-4C76-A095-097D4DF1A37A}"/>
    <cellStyle name="Normal 9 225" xfId="40396" xr:uid="{5DDF0050-0E78-4027-B170-0003E4789EBA}"/>
    <cellStyle name="Normal 9 23" xfId="40739" xr:uid="{5CFC99F6-9AD5-4AFA-A68A-A2DF9E8AEEB6}"/>
    <cellStyle name="Normal 9 24" xfId="40740" xr:uid="{309AFA6F-F8BB-4636-B509-AB2E4689D62D}"/>
    <cellStyle name="Normal 9 25" xfId="40741" xr:uid="{2212F4E7-E0E6-43E8-9A3B-350534331115}"/>
    <cellStyle name="Normal 9 26" xfId="40742" xr:uid="{04A8E8AF-CC97-4B21-BE44-0E3B5806B59B}"/>
    <cellStyle name="Normal 9 27" xfId="40743" xr:uid="{B2CBE6F5-4D81-4F51-B1DE-E1C7A59DA9F9}"/>
    <cellStyle name="Normal 9 28" xfId="40744" xr:uid="{F35D8D6D-EF2A-42A7-BEB4-283A84C0B80F}"/>
    <cellStyle name="Normal 9 29" xfId="40745" xr:uid="{B1AE9135-5A5B-4C55-8DE3-973BECFE167E}"/>
    <cellStyle name="Normal 9 3" xfId="1552" xr:uid="{2282687D-17CF-4293-9D4A-A1D3F3322827}"/>
    <cellStyle name="Normal 9 3 2" xfId="40747" xr:uid="{E8EB4F49-72C1-4171-B48E-04E7C701E372}"/>
    <cellStyle name="Normal 9 3 2 2" xfId="49977" xr:uid="{D32F1020-8DCA-4639-A4FB-80FA49EA4E51}"/>
    <cellStyle name="Normal 9 3 3" xfId="40748" xr:uid="{C2FACAD1-9797-45BE-A802-732227B65000}"/>
    <cellStyle name="Normal 9 3 3 2" xfId="56291" xr:uid="{B2468C92-6B8E-4ABF-9685-ED55B9CC5F55}"/>
    <cellStyle name="Normal 9 3 4" xfId="49976" xr:uid="{8D7C7190-C90A-4A09-9D81-A9B4DD3A06D3}"/>
    <cellStyle name="Normal 9 3 4 2" xfId="56526" xr:uid="{96A298FE-9C03-4196-8E14-5B2186650148}"/>
    <cellStyle name="Normal 9 3 5" xfId="40746" xr:uid="{3CB9C256-BB56-4A1F-B46C-9798B08CEAAE}"/>
    <cellStyle name="Normal 9 30" xfId="40749" xr:uid="{D6DA91EB-B44D-40B9-8511-383D5EA679DD}"/>
    <cellStyle name="Normal 9 31" xfId="40750" xr:uid="{05FFADA8-5FC5-45DE-8880-A668F496060E}"/>
    <cellStyle name="Normal 9 32" xfId="40751" xr:uid="{1DBEF15B-E79B-4778-BC0C-B43B79263110}"/>
    <cellStyle name="Normal 9 33" xfId="40752" xr:uid="{8E25A4FC-C398-4596-8C05-3B10420AA5CC}"/>
    <cellStyle name="Normal 9 34" xfId="40753" xr:uid="{E490F6BF-A35D-4BBA-9470-3364362D60C6}"/>
    <cellStyle name="Normal 9 35" xfId="40754" xr:uid="{BFCDE1CD-EA61-44D7-9E9B-D226A6B7C76A}"/>
    <cellStyle name="Normal 9 36" xfId="40755" xr:uid="{44349364-52F1-4BFD-A305-5C3077F4B12C}"/>
    <cellStyle name="Normal 9 37" xfId="40756" xr:uid="{E08E122A-77B8-41E6-BD4E-69C17C980C66}"/>
    <cellStyle name="Normal 9 38" xfId="40757" xr:uid="{0F9055B6-E8CD-46FA-82F8-F80B6CECC0F1}"/>
    <cellStyle name="Normal 9 39" xfId="40758" xr:uid="{92F66D7A-5071-47CE-854D-EE753EC5FBD8}"/>
    <cellStyle name="Normal 9 4" xfId="1553" xr:uid="{F4114763-F9BB-461D-9B27-32EC1701BD19}"/>
    <cellStyle name="Normal 9 4 2" xfId="40760" xr:uid="{CED363CF-E2FB-4692-AF1D-CFD549E9BBD0}"/>
    <cellStyle name="Normal 9 4 2 2" xfId="56330" xr:uid="{FBA3359C-D900-4F9C-A367-E714D9BFBA19}"/>
    <cellStyle name="Normal 9 4 3" xfId="49978" xr:uid="{C819692E-1DC3-486C-8324-636CC9D1D062}"/>
    <cellStyle name="Normal 9 4 3 2" xfId="56534" xr:uid="{9C09E456-CFBA-474E-BD2A-B0C2188C4ACD}"/>
    <cellStyle name="Normal 9 4 4" xfId="40759" xr:uid="{9F576689-FD89-4A00-9A25-2A5546A94694}"/>
    <cellStyle name="Normal 9 40" xfId="40761" xr:uid="{2377FBAD-C694-4CF8-8742-809A8A1D446E}"/>
    <cellStyle name="Normal 9 41" xfId="40762" xr:uid="{E20397FD-D7B5-45D1-97A7-89C39E1D940D}"/>
    <cellStyle name="Normal 9 42" xfId="40763" xr:uid="{B30BD4EA-580E-4378-975B-3C08997A8DC4}"/>
    <cellStyle name="Normal 9 43" xfId="40764" xr:uid="{CD5FECD1-770A-4D6A-A8C3-4200AA990610}"/>
    <cellStyle name="Normal 9 44" xfId="40765" xr:uid="{15672BD4-D163-4229-A27B-BB49A242DDB6}"/>
    <cellStyle name="Normal 9 45" xfId="40766" xr:uid="{584E1A53-C544-4E93-A41B-9DAE36593914}"/>
    <cellStyle name="Normal 9 46" xfId="40767" xr:uid="{3D8086EB-DB90-42ED-B87A-AC0A852E7948}"/>
    <cellStyle name="Normal 9 47" xfId="40768" xr:uid="{90D6BFA2-4568-4FFF-9DBF-46138A419531}"/>
    <cellStyle name="Normal 9 48" xfId="40769" xr:uid="{61A9D77C-F988-45A7-A9B2-8F4B4ACE97D4}"/>
    <cellStyle name="Normal 9 49" xfId="40770" xr:uid="{CAC08336-754E-4DCA-80B0-3333E2C2E1F2}"/>
    <cellStyle name="Normal 9 5" xfId="1554" xr:uid="{1D9902BF-F1D0-4364-9E78-C7262E505784}"/>
    <cellStyle name="Normal 9 5 2" xfId="49980" xr:uid="{3BA39A8E-AC57-427B-99FB-5075E2D9690D}"/>
    <cellStyle name="Normal 9 5 3" xfId="49979" xr:uid="{CED7053D-84E6-40BF-8DE4-E36DB2B97F03}"/>
    <cellStyle name="Normal 9 5 3 2" xfId="56342" xr:uid="{D854BB21-4A66-43A4-9C0B-2405FC734B0E}"/>
    <cellStyle name="Normal 9 5 4" xfId="56542" xr:uid="{05CF923D-ABD7-40D9-BFDB-926E63431ACF}"/>
    <cellStyle name="Normal 9 5 5" xfId="40771" xr:uid="{85BC6A03-1B23-46E6-99AB-A09DEC9AD217}"/>
    <cellStyle name="Normal 9 50" xfId="40772" xr:uid="{F88522AA-5CE8-4D86-A99C-E7546D944127}"/>
    <cellStyle name="Normal 9 51" xfId="40773" xr:uid="{4A0F07BF-88ED-43FA-BC32-8B2C4A39942B}"/>
    <cellStyle name="Normal 9 52" xfId="40774" xr:uid="{2F3FF98B-55CD-4B63-8A71-4E595F8ED1E4}"/>
    <cellStyle name="Normal 9 53" xfId="40775" xr:uid="{A4A9C40D-8E6A-4F0F-904E-4183052EAB2C}"/>
    <cellStyle name="Normal 9 54" xfId="40776" xr:uid="{AAC2375D-5408-4672-8F78-1BD9FDD367BE}"/>
    <cellStyle name="Normal 9 55" xfId="40777" xr:uid="{AC45F203-C144-430F-A64D-54B6B606A079}"/>
    <cellStyle name="Normal 9 56" xfId="40778" xr:uid="{70D68E9B-28D6-47DD-8AE3-6771E3EBA698}"/>
    <cellStyle name="Normal 9 57" xfId="40779" xr:uid="{4ABC09E0-FADF-4777-A57F-FD35B5D1552B}"/>
    <cellStyle name="Normal 9 58" xfId="40780" xr:uid="{707B90A1-12F7-4AEF-8B8C-AFCE5EFA43BF}"/>
    <cellStyle name="Normal 9 59" xfId="40781" xr:uid="{F4D70B9D-C1A4-49B2-B732-AA49DD23932D}"/>
    <cellStyle name="Normal 9 6" xfId="1555" xr:uid="{3341C7C3-ABB5-4B62-80AD-3033F69A48B3}"/>
    <cellStyle name="Normal 9 6 2" xfId="49981" xr:uid="{BA010663-EF07-40AF-8381-6219D3289399}"/>
    <cellStyle name="Normal 9 6 2 2" xfId="56363" xr:uid="{B98EFEE4-210C-4A16-BDA3-AF31A5B714B5}"/>
    <cellStyle name="Normal 9 6 3" xfId="56550" xr:uid="{4DE744CE-878D-4237-A535-AD095D46DF55}"/>
    <cellStyle name="Normal 9 6 4" xfId="40782" xr:uid="{3827A103-C342-4371-A7A6-9C65F050058C}"/>
    <cellStyle name="Normal 9 60" xfId="40783" xr:uid="{5C6F04F0-29C5-4E1C-B259-EFFB31E86BB5}"/>
    <cellStyle name="Normal 9 61" xfId="40784" xr:uid="{C2BC01A7-3192-4E89-9E92-0CD931E10675}"/>
    <cellStyle name="Normal 9 62" xfId="40785" xr:uid="{EDF117D1-AB2A-4944-9AD7-59F5663F642A}"/>
    <cellStyle name="Normal 9 63" xfId="40786" xr:uid="{C2769625-E620-4618-99F1-59AC1452299B}"/>
    <cellStyle name="Normal 9 64" xfId="40787" xr:uid="{F7F1C1DF-228A-4200-AA5C-51BE3A3E7E18}"/>
    <cellStyle name="Normal 9 65" xfId="40788" xr:uid="{A7F24709-679B-4D24-95CB-4A3ABB217AB1}"/>
    <cellStyle name="Normal 9 66" xfId="40789" xr:uid="{FCA4B369-DDC6-4AAF-BF17-D59C048EB265}"/>
    <cellStyle name="Normal 9 67" xfId="40790" xr:uid="{D521DF14-5C66-48DD-8D37-75C7F9B6A432}"/>
    <cellStyle name="Normal 9 68" xfId="40791" xr:uid="{9F1AD23E-CD2E-4214-8D14-947AEDF0979D}"/>
    <cellStyle name="Normal 9 69" xfId="40792" xr:uid="{0CDFDFEA-B8C0-46BA-9DF5-D3FF4BA4FE3C}"/>
    <cellStyle name="Normal 9 7" xfId="1794" xr:uid="{E58842C5-0851-40CD-98BF-4E89AE356FFD}"/>
    <cellStyle name="Normal 9 7 2" xfId="49982" xr:uid="{1A30B938-2B90-4D5F-82C3-973AB20EE19F}"/>
    <cellStyle name="Normal 9 7 2 2" xfId="56404" xr:uid="{AE7E9B19-FC7D-4789-93B4-E688F116589A}"/>
    <cellStyle name="Normal 9 7 3" xfId="56558" xr:uid="{5C2079C4-4732-4B2B-83C8-CF1946CC2B2E}"/>
    <cellStyle name="Normal 9 7 4" xfId="40793" xr:uid="{6282CBA5-D852-4D60-9F30-BAB1E7B69C6A}"/>
    <cellStyle name="Normal 9 70" xfId="40794" xr:uid="{A29296DE-1443-43B0-A3D1-22C5F6633DFB}"/>
    <cellStyle name="Normal 9 71" xfId="40795" xr:uid="{BCA7ECF5-A80B-43A4-94DB-240CE4BAD625}"/>
    <cellStyle name="Normal 9 72" xfId="40796" xr:uid="{EAEB3C71-C991-401C-AC4A-8DBBE487EC5D}"/>
    <cellStyle name="Normal 9 73" xfId="40797" xr:uid="{146E5F6C-21FC-4A9F-A570-44F5C4C25957}"/>
    <cellStyle name="Normal 9 74" xfId="40798" xr:uid="{DBC3D1E3-34EE-4214-8274-54AE30424159}"/>
    <cellStyle name="Normal 9 75" xfId="40799" xr:uid="{2E3A8217-DD0C-4A01-B671-F89A44BA7ABF}"/>
    <cellStyle name="Normal 9 76" xfId="40800" xr:uid="{C1A8D510-CB98-467D-9436-8EE7CF104183}"/>
    <cellStyle name="Normal 9 77" xfId="40801" xr:uid="{83115C35-A4A0-40EB-AEC9-6956CD77EE62}"/>
    <cellStyle name="Normal 9 78" xfId="40802" xr:uid="{6A930921-A081-440D-BDD4-7758BE47601A}"/>
    <cellStyle name="Normal 9 79" xfId="40803" xr:uid="{0B840435-87AE-404E-81C1-4D37EBC90DFB}"/>
    <cellStyle name="Normal 9 8" xfId="1879" xr:uid="{ED4B917B-AF8A-4261-942A-251E8BC23D3D}"/>
    <cellStyle name="Normal 9 8 2" xfId="49983" xr:uid="{FC7685B7-93D7-4EFD-B696-7A3F9D2CBF0A}"/>
    <cellStyle name="Normal 9 8 2 2" xfId="56419" xr:uid="{937D68D7-5D29-47A4-8577-7E015C7E6D57}"/>
    <cellStyle name="Normal 9 8 3" xfId="56566" xr:uid="{66DBA844-75DA-4E61-BE2E-17B9FCD09B06}"/>
    <cellStyle name="Normal 9 8 4" xfId="40804" xr:uid="{AE9E63D1-EAB7-41CD-BE23-9FB94AF54D9C}"/>
    <cellStyle name="Normal 9 80" xfId="40805" xr:uid="{426D718D-583D-4C02-8E12-452A485CB968}"/>
    <cellStyle name="Normal 9 81" xfId="40806" xr:uid="{63DB71BC-5DA5-4FCE-982E-688178A3BA13}"/>
    <cellStyle name="Normal 9 82" xfId="40807" xr:uid="{3CD6D7F3-C299-46E5-8894-450C1F93DB3D}"/>
    <cellStyle name="Normal 9 83" xfId="40808" xr:uid="{5659B006-0839-4CA0-8F67-DC8567CE7CD3}"/>
    <cellStyle name="Normal 9 84" xfId="40809" xr:uid="{DD7BEBD8-246D-4EAA-83D9-95DB3A109ABA}"/>
    <cellStyle name="Normal 9 85" xfId="40810" xr:uid="{0AC5975B-1904-4489-811A-A0CEE84D667C}"/>
    <cellStyle name="Normal 9 86" xfId="40811" xr:uid="{02087A57-8B24-47EC-B4F4-354FEBA72250}"/>
    <cellStyle name="Normal 9 87" xfId="40812" xr:uid="{FDC6E907-3C68-439D-9C05-A2BDA178F11D}"/>
    <cellStyle name="Normal 9 88" xfId="40813" xr:uid="{A7AA84D5-8D74-4C8B-AF23-804ED06737A7}"/>
    <cellStyle name="Normal 9 89" xfId="40814" xr:uid="{020DC8CF-4A4E-4306-9D9A-6573F117A74B}"/>
    <cellStyle name="Normal 9 9" xfId="40815" xr:uid="{CAF53284-8F92-40C2-A0D5-D263EC8E16AE}"/>
    <cellStyle name="Normal 9 9 2" xfId="56574" xr:uid="{0125B1FE-7C42-4053-AB96-E7D13210F4A5}"/>
    <cellStyle name="Normal 9 9 3" xfId="56433" xr:uid="{B2AE237D-0E5D-4791-A8D1-88FDB8F97204}"/>
    <cellStyle name="Normal 9 90" xfId="40816" xr:uid="{16AC4347-D9C0-46E8-8F41-D5909819960D}"/>
    <cellStyle name="Normal 9 91" xfId="40817" xr:uid="{95CE56B0-D68D-4394-9D79-B9F69B5B7DED}"/>
    <cellStyle name="Normal 9 92" xfId="40818" xr:uid="{44D14739-E20E-47E5-B89E-A9C0A1FA0857}"/>
    <cellStyle name="Normal 9 93" xfId="40819" xr:uid="{BBC9F681-8A44-4E6F-918B-57B9B1A13231}"/>
    <cellStyle name="Normal 9 94" xfId="40820" xr:uid="{70A67E77-C8A3-4D86-87A8-4A51143D1DF9}"/>
    <cellStyle name="Normal 9 95" xfId="40821" xr:uid="{96A47673-84CF-4E0F-93B3-BD570F087686}"/>
    <cellStyle name="Normal 9 96" xfId="40822" xr:uid="{E1024FE1-FE1C-4943-A33C-852447DF7675}"/>
    <cellStyle name="Normal 9 97" xfId="40823" xr:uid="{1A436B13-612A-4551-90C6-6CD45807E834}"/>
    <cellStyle name="Normal 9 98" xfId="40824" xr:uid="{F1D22195-61AD-470E-B805-4A64330FC35D}"/>
    <cellStyle name="Normal 9 99" xfId="40825" xr:uid="{0E741C22-4DD6-456D-BC62-9D771ADE6A87}"/>
    <cellStyle name="Normal 9_15NS" xfId="40826" xr:uid="{B973A69E-7261-40FE-AAC8-D391BE2C37B9}"/>
    <cellStyle name="Normal 90" xfId="40827" xr:uid="{653EB61C-8221-4E88-8EF3-F15CE47366AC}"/>
    <cellStyle name="Normal 90 2" xfId="40828" xr:uid="{A2C87791-1C05-494E-A7B6-15814E123376}"/>
    <cellStyle name="Normal 90 3" xfId="40829" xr:uid="{451110BA-A208-40C6-BEE6-F54496729EDC}"/>
    <cellStyle name="Normal 90 4" xfId="40830" xr:uid="{3161934A-0AD8-434F-8CFB-D777972E1CE2}"/>
    <cellStyle name="Normal 91" xfId="40831" xr:uid="{A14A376E-5DC2-45A7-9129-43069445C2DD}"/>
    <cellStyle name="Normal 91 2" xfId="40832" xr:uid="{46D5CB80-8FF8-460C-BC42-394FBD1376BC}"/>
    <cellStyle name="Normal 91 3" xfId="40833" xr:uid="{431D386A-1E14-43B7-8F2E-82AA4901AA29}"/>
    <cellStyle name="Normal 91 4" xfId="40834" xr:uid="{F6A27FBB-19C8-483E-A9F2-B9E75FDCB504}"/>
    <cellStyle name="Normal 92" xfId="40835" xr:uid="{C2C88B4A-65CA-480E-A334-96C51F7FA4D1}"/>
    <cellStyle name="Normal 92 2" xfId="40836" xr:uid="{04018544-4995-4C27-B8ED-CD79F8205732}"/>
    <cellStyle name="Normal 92 3" xfId="40837" xr:uid="{5E64D115-1FEB-40EA-9871-9F387F43D5A0}"/>
    <cellStyle name="Normal 92 4" xfId="40838" xr:uid="{93A4EF4A-18AA-4147-B5E7-9C5DC9A114A8}"/>
    <cellStyle name="Normal 93" xfId="40839" xr:uid="{5856C470-ADDD-4FCE-8797-933C069B658A}"/>
    <cellStyle name="Normal 93 2" xfId="40840" xr:uid="{24E39CAE-DF8E-4F27-A5A8-B789C7E0C191}"/>
    <cellStyle name="Normal 93 3" xfId="40841" xr:uid="{64597B25-D51C-46EF-BFF3-D183DF4F5800}"/>
    <cellStyle name="Normal 93 4" xfId="40842" xr:uid="{8CF7ABC3-FC0A-4CE8-86B6-19C76724A0BE}"/>
    <cellStyle name="Normal 94" xfId="40843" xr:uid="{855EAD3D-F8E5-40CE-B2A9-26F56CE5A6C6}"/>
    <cellStyle name="Normal 94 2" xfId="40844" xr:uid="{E8C1768C-0F5C-46AB-9107-D4AF31E5ECD3}"/>
    <cellStyle name="Normal 94 3" xfId="40845" xr:uid="{A3E0BA20-41F5-4D7A-8109-04C47B91B5DD}"/>
    <cellStyle name="Normal 94 4" xfId="40846" xr:uid="{66FC1388-0EA7-4298-AF8A-1A7CB6D5EAF3}"/>
    <cellStyle name="Normal 95" xfId="40847" xr:uid="{9D23B390-5930-4E0B-B663-54BEE626FB48}"/>
    <cellStyle name="Normal 95 2" xfId="40848" xr:uid="{09FAE76F-658C-43AB-9DA8-0F3618BABE86}"/>
    <cellStyle name="Normal 95 3" xfId="40849" xr:uid="{6E28F53C-A945-44A1-A003-FDFE63149BD7}"/>
    <cellStyle name="Normal 95 4" xfId="40850" xr:uid="{038A1585-A3D2-4717-A411-1353E8FBA9A9}"/>
    <cellStyle name="Normal 96" xfId="40851" xr:uid="{5C936875-7BD1-4CFB-96DA-E2605CE01DD7}"/>
    <cellStyle name="Normal 96 2" xfId="40852" xr:uid="{6D11C3EE-ED29-4F81-A8AC-BFDFA489F2F6}"/>
    <cellStyle name="Normal 96 3" xfId="40853" xr:uid="{907AF952-4E06-4F5D-9908-796E4F7CAF90}"/>
    <cellStyle name="Normal 96 4" xfId="40854" xr:uid="{60F607FC-B6B3-4E35-BB81-739AE5140C4C}"/>
    <cellStyle name="Normal 97" xfId="40855" xr:uid="{507AC046-7C7B-41FE-AB8B-9CEA8FBFA572}"/>
    <cellStyle name="Normal 97 2" xfId="40856" xr:uid="{B9CBB62D-5794-4C3D-A8EC-0B780D8B3CFE}"/>
    <cellStyle name="Normal 97 3" xfId="40857" xr:uid="{087956D3-78C7-4873-8116-203907DAAAB6}"/>
    <cellStyle name="Normal 97 4" xfId="40858" xr:uid="{263E7999-E938-4C9B-A9BF-6E0A6E7E8BBF}"/>
    <cellStyle name="Normal 98" xfId="40859" xr:uid="{308988DB-02CB-4253-B3A4-0A8A85F53686}"/>
    <cellStyle name="Normal 98 2" xfId="40860" xr:uid="{870EE223-3820-49F4-A84F-F5CD60CE061B}"/>
    <cellStyle name="Normal 98 3" xfId="40861" xr:uid="{247438AF-4873-445F-985A-1997218FB8F8}"/>
    <cellStyle name="Normal 98 4" xfId="40862" xr:uid="{54FA2F38-F50F-4597-9A5C-0B7077A73403}"/>
    <cellStyle name="Normal 99" xfId="40863" xr:uid="{4D352100-3531-4670-82CA-5CA649AA7482}"/>
    <cellStyle name="Normal 99 2" xfId="40864" xr:uid="{FD98816C-E76C-447D-BCD6-40B96E847FC3}"/>
    <cellStyle name="Normal 99 3" xfId="40865" xr:uid="{205E17D0-0BB0-4807-9448-5F2774198F7D}"/>
    <cellStyle name="Normal 99 4" xfId="40866" xr:uid="{0DD882ED-6EF6-4C19-996C-B9C4ACBF4A9D}"/>
    <cellStyle name="Normal_Plan Forecast April - December 2008" xfId="1" xr:uid="{00000000-0005-0000-0000-00006C000000}"/>
    <cellStyle name="Normaၬ_pldt_7_PLDT" xfId="40867" xr:uid="{4998E561-95AA-4448-8679-0EFF0AF2975A}"/>
    <cellStyle name="Note 10" xfId="1556" xr:uid="{AE04F7EC-93E9-419F-9905-802C06B27B77}"/>
    <cellStyle name="Note 10 10" xfId="49984" xr:uid="{3722A310-26D7-425D-AF93-8797823C09A5}"/>
    <cellStyle name="Note 10 2" xfId="1880" xr:uid="{594FB3BB-5150-4BA3-BAB3-6BD9896054BD}"/>
    <cellStyle name="Note 10 2 2" xfId="49985" xr:uid="{439DC147-70C8-4924-987E-441F615EDB77}"/>
    <cellStyle name="Note 10 3" xfId="54275" xr:uid="{1FD961A6-9DA8-4885-882F-6DB1C351121A}"/>
    <cellStyle name="Note 10 4" xfId="54559" xr:uid="{C2282992-FABD-47E9-B2A5-9570390DC900}"/>
    <cellStyle name="Note 10 5" xfId="54837" xr:uid="{3657081D-91F4-4C4F-96AB-5130906B61A6}"/>
    <cellStyle name="Note 10 6" xfId="55115" xr:uid="{A2CC0250-5A39-42C0-A284-72A588EC7F5A}"/>
    <cellStyle name="Note 10 7" xfId="55399" xr:uid="{5785263C-670C-430E-93AA-22C49C784DF1}"/>
    <cellStyle name="Note 10 8" xfId="55677" xr:uid="{CAB63838-DAE8-4855-8423-9A8B471FF256}"/>
    <cellStyle name="Note 10 9" xfId="55955" xr:uid="{51382268-250C-4CED-927A-100D83DF68F2}"/>
    <cellStyle name="Note 11" xfId="1557" xr:uid="{AA8E92FB-D1CC-4811-B87D-8CADED0CAE9F}"/>
    <cellStyle name="Note 11 10" xfId="49986" xr:uid="{1DABA809-E329-41D9-8447-50F5E42C09EB}"/>
    <cellStyle name="Note 11 2" xfId="1881" xr:uid="{402F7653-533A-46C8-8FAE-D6CBC1EC5D67}"/>
    <cellStyle name="Note 11 2 2" xfId="49987" xr:uid="{5A3038C1-39AC-4631-B131-AABBF51A46A1}"/>
    <cellStyle name="Note 11 3" xfId="54309" xr:uid="{347086DA-5B9F-41BB-9997-26DD04DEDF58}"/>
    <cellStyle name="Note 11 4" xfId="54593" xr:uid="{D5B6F6DC-E9ED-4B37-9174-C8B7BE3845BB}"/>
    <cellStyle name="Note 11 5" xfId="54871" xr:uid="{511A9069-E65A-4E3C-ADB6-F560771707D9}"/>
    <cellStyle name="Note 11 6" xfId="55149" xr:uid="{9681D8ED-3A31-48A5-8CD2-D7B7BF57D544}"/>
    <cellStyle name="Note 11 7" xfId="55433" xr:uid="{7D4F79A8-0907-4CF0-97FA-34575D8907EE}"/>
    <cellStyle name="Note 11 8" xfId="55711" xr:uid="{310E75F7-C536-4543-9029-1CC17245913F}"/>
    <cellStyle name="Note 11 9" xfId="55989" xr:uid="{8EB6F0B3-5D48-4876-9B7F-95E6485CDF07}"/>
    <cellStyle name="Note 12" xfId="1558" xr:uid="{A499402C-18F9-460E-B0AC-90E99354D18B}"/>
    <cellStyle name="Note 12 10" xfId="49988" xr:uid="{72E45A2E-B030-4342-A331-8DA41986BCE9}"/>
    <cellStyle name="Note 12 2" xfId="1882" xr:uid="{2864E4A1-5620-4E88-A6BB-75D9B440BF58}"/>
    <cellStyle name="Note 12 2 2" xfId="54065" xr:uid="{9703B632-41C3-44CB-99FE-23F52E0AF451}"/>
    <cellStyle name="Note 12 3" xfId="54343" xr:uid="{54A6713E-0CDF-4BE8-B742-BDCC4D6A630D}"/>
    <cellStyle name="Note 12 4" xfId="54627" xr:uid="{3F2FEFDE-6BF3-48D2-887A-F21DF6C22076}"/>
    <cellStyle name="Note 12 5" xfId="54905" xr:uid="{A55C1D11-88FD-4324-9AFC-C1F6D3EC46D0}"/>
    <cellStyle name="Note 12 6" xfId="55183" xr:uid="{11F4C81C-B176-4AA4-8C75-DC45752E132F}"/>
    <cellStyle name="Note 12 7" xfId="55467" xr:uid="{495F22FE-0494-4CB1-9066-042587FD2D70}"/>
    <cellStyle name="Note 12 8" xfId="55745" xr:uid="{6F59AD86-50B6-4036-B337-2C7B584A14B7}"/>
    <cellStyle name="Note 12 9" xfId="56023" xr:uid="{3A339499-D3DB-41C1-902E-0D39FE835FDA}"/>
    <cellStyle name="Note 13" xfId="1559" xr:uid="{8B035D5A-1C6B-4921-AD8B-76836EDB2C62}"/>
    <cellStyle name="Note 13 10" xfId="49989" xr:uid="{575C772B-3B88-4F55-AE7F-5BE064031A88}"/>
    <cellStyle name="Note 13 2" xfId="1883" xr:uid="{723F1DE3-8ECF-4AA6-8243-69752B1DD14E}"/>
    <cellStyle name="Note 13 2 2" xfId="54098" xr:uid="{140D2524-F65B-421F-9CEF-A9C5C25B5CEF}"/>
    <cellStyle name="Note 13 3" xfId="54376" xr:uid="{74DF516C-498D-47FD-8CBD-FEABB4C13B13}"/>
    <cellStyle name="Note 13 4" xfId="54660" xr:uid="{556A0721-E67B-40FC-AFA3-C4BB2A48DB8C}"/>
    <cellStyle name="Note 13 5" xfId="54938" xr:uid="{393C1A38-6FFE-4283-8D51-6F9C3D21923D}"/>
    <cellStyle name="Note 13 6" xfId="55216" xr:uid="{8A90EF50-1B35-498F-99C1-08FCBB8F35A6}"/>
    <cellStyle name="Note 13 7" xfId="55500" xr:uid="{661B1E53-A1A5-492D-B28F-B00DBF7C06C4}"/>
    <cellStyle name="Note 13 8" xfId="55778" xr:uid="{C1E5E7B6-52AE-4CB6-98C0-ACE4DE29C97C}"/>
    <cellStyle name="Note 13 9" xfId="56056" xr:uid="{49ABF10C-843F-4B3B-AC57-821D23F30EFD}"/>
    <cellStyle name="Note 14" xfId="1560" xr:uid="{6216B01E-B041-4106-ADD1-D0219EDEDBFD}"/>
    <cellStyle name="Note 14 10" xfId="53853" xr:uid="{40814AE4-B5D7-4CAE-B040-285A3D4A228D}"/>
    <cellStyle name="Note 14 2" xfId="1884" xr:uid="{B8946AE3-F065-4839-A471-79E88F7A7890}"/>
    <cellStyle name="Note 14 2 2" xfId="54131" xr:uid="{4F51F6AE-A51A-4D8C-8688-1F48A8BE1E8E}"/>
    <cellStyle name="Note 14 3" xfId="54409" xr:uid="{54B5F39F-ECBA-4F6B-9869-FFE7DB0B0AD4}"/>
    <cellStyle name="Note 14 4" xfId="54693" xr:uid="{3060AC01-4116-4488-A530-DB11E0A18261}"/>
    <cellStyle name="Note 14 5" xfId="54971" xr:uid="{0F4925DE-5178-42F9-96D6-7CF776BB6264}"/>
    <cellStyle name="Note 14 6" xfId="55249" xr:uid="{A154BD9B-6EE0-4F56-A3D2-3005C619F25E}"/>
    <cellStyle name="Note 14 7" xfId="55533" xr:uid="{BEF03613-9000-4FA3-BF09-5005E2D3863A}"/>
    <cellStyle name="Note 14 8" xfId="55811" xr:uid="{3F461D35-48E7-46C0-924F-F3B15525310F}"/>
    <cellStyle name="Note 14 9" xfId="56089" xr:uid="{099AF436-6FF1-4DE2-97F1-05FFF2829BFF}"/>
    <cellStyle name="Note 15" xfId="1561" xr:uid="{37EC4717-13FA-4D1B-9E48-11F4301F1FEA}"/>
    <cellStyle name="Note 15 2" xfId="1885" xr:uid="{3007195C-B15D-4F39-945C-D287CA9A8DF2}"/>
    <cellStyle name="Note 15 3" xfId="53890" xr:uid="{2A98B789-DF7F-4919-9700-DEDED19689CE}"/>
    <cellStyle name="Note 16" xfId="1562" xr:uid="{B132B441-6524-4CFF-A8A5-B65679234F74}"/>
    <cellStyle name="Note 16 2" xfId="1886" xr:uid="{97718450-C31F-455A-83E2-CDBA9F8C7BE1}"/>
    <cellStyle name="Note 16 3" xfId="54164" xr:uid="{F7D0FDB4-F21B-4237-839C-656E71E08434}"/>
    <cellStyle name="Note 17" xfId="1563" xr:uid="{BCE0832F-99DB-4C81-91F4-EE0F41084DD9}"/>
    <cellStyle name="Note 17 2" xfId="1887" xr:uid="{A4D1150A-E1E4-4DDF-9A31-D95DC9D306ED}"/>
    <cellStyle name="Note 17 3" xfId="54448" xr:uid="{DD1EF5F2-D081-4A7D-8F08-897CD4E2CFCF}"/>
    <cellStyle name="Note 18" xfId="1564" xr:uid="{CEB7E920-5472-4E97-8324-A7144B81BE5F}"/>
    <cellStyle name="Note 18 2" xfId="1888" xr:uid="{BC726A16-DD6E-4677-ADC9-A3BBE70FDADB}"/>
    <cellStyle name="Note 18 3" xfId="54726" xr:uid="{97B31FE0-4CA4-4DBB-9795-749CFABF6CE2}"/>
    <cellStyle name="Note 19" xfId="1565" xr:uid="{EDD23E83-F09B-4E47-8197-6ED994006044}"/>
    <cellStyle name="Note 19 2" xfId="1889" xr:uid="{D4849319-26C2-4329-B851-77BD6FE6A850}"/>
    <cellStyle name="Note 19 3" xfId="55004" xr:uid="{B7755B7C-5692-43D4-9258-E7B256B375C3}"/>
    <cellStyle name="Note 2" xfId="87" xr:uid="{00000000-0005-0000-0000-00006D000000}"/>
    <cellStyle name="Note 2 10" xfId="40868" xr:uid="{1804F509-2265-46D1-AADA-54B9DF7E39C7}"/>
    <cellStyle name="Note 2 10 2" xfId="40869" xr:uid="{48FDA9E1-4921-4DC3-AC36-F3D3237545AE}"/>
    <cellStyle name="Note 2 10 2 2" xfId="40870" xr:uid="{BE1E0DE4-4B32-494A-930E-BB6904C7D03B}"/>
    <cellStyle name="Note 2 10 2 2 2" xfId="40871" xr:uid="{4BDE37E6-7D4B-4454-817B-0D0627D1F3C6}"/>
    <cellStyle name="Note 2 10 2 3" xfId="40872" xr:uid="{3483A889-12B2-4ACB-9393-E5C35A0A2606}"/>
    <cellStyle name="Note 2 10 2 4" xfId="54176" xr:uid="{2A2814AB-FFEF-4006-986A-965666E0C89D}"/>
    <cellStyle name="Note 2 10 3" xfId="40873" xr:uid="{2FE824B3-5724-4613-809A-9EA21CC2985B}"/>
    <cellStyle name="Note 2 10 4" xfId="40874" xr:uid="{983E57CD-DFD0-4E20-9966-BB5E524CC09C}"/>
    <cellStyle name="Note 2 10 5" xfId="49991" xr:uid="{936501D2-53F7-4D30-89D7-89253AE63A76}"/>
    <cellStyle name="Note 2 10_15NS" xfId="40875" xr:uid="{0518F753-A41A-4128-9398-704973246758}"/>
    <cellStyle name="Note 2 100" xfId="40876" xr:uid="{5E581532-0056-4275-ABB0-0B4E4E7EE359}"/>
    <cellStyle name="Note 2 101" xfId="40877" xr:uid="{8CBCA19E-9DEB-47F7-AF96-8690E9205ABB}"/>
    <cellStyle name="Note 2 102" xfId="40878" xr:uid="{4045FC9C-B178-4D7C-89D1-278133C1CE24}"/>
    <cellStyle name="Note 2 103" xfId="40879" xr:uid="{EC5AE268-E6DC-4421-9586-6ED12A34EB35}"/>
    <cellStyle name="Note 2 103 2" xfId="40880" xr:uid="{F9B849EF-6668-4BD7-8AD0-85EC749569C4}"/>
    <cellStyle name="Note 2 104" xfId="40881" xr:uid="{094B94C4-E4E6-4ED6-8C26-D757FFDDE6D7}"/>
    <cellStyle name="Note 2 105" xfId="49990" xr:uid="{FB123C81-8925-4F52-B611-E0B49A79AD5B}"/>
    <cellStyle name="Note 2 106" xfId="1973" xr:uid="{99DED15E-2274-4ECF-8148-2D05921D0A1B}"/>
    <cellStyle name="Note 2 11" xfId="40882" xr:uid="{92AF95BD-25C1-4D2B-A67F-4DF6810D11B7}"/>
    <cellStyle name="Note 2 11 2" xfId="40883" xr:uid="{F3DDB3B9-BB9A-4FC0-A208-98606049D0CE}"/>
    <cellStyle name="Note 2 11 2 2" xfId="40884" xr:uid="{5B2FE218-7133-41DE-92A3-8F54C541E1DC}"/>
    <cellStyle name="Note 2 11 2 2 2" xfId="40885" xr:uid="{A3C30F02-FA02-4FA7-8D84-E4E04E0F6AF5}"/>
    <cellStyle name="Note 2 11 2 3" xfId="40886" xr:uid="{CB06908B-91E7-4A76-A47A-C8EF74C73F61}"/>
    <cellStyle name="Note 2 11 3" xfId="40887" xr:uid="{9E66C3C9-F901-4495-9EE4-BF0A60F5ADBD}"/>
    <cellStyle name="Note 2 11 4" xfId="40888" xr:uid="{C0FDBB55-8B6B-4A4B-80F7-977D477A6CA2}"/>
    <cellStyle name="Note 2 11 5" xfId="54460" xr:uid="{FA17F022-566C-44DE-A79C-0819EB4FB286}"/>
    <cellStyle name="Note 2 11_15NS" xfId="40889" xr:uid="{AC084302-A433-42C8-8A00-B363B87C858E}"/>
    <cellStyle name="Note 2 12" xfId="40890" xr:uid="{F351FB8E-AC07-4354-814C-33EBE8298ADE}"/>
    <cellStyle name="Note 2 12 2" xfId="40891" xr:uid="{CD6FC9C8-981B-411B-98AF-3706E5EDAE7C}"/>
    <cellStyle name="Note 2 12 2 2" xfId="40892" xr:uid="{78D9647C-086D-4F2B-BD40-DF1FB07B91BA}"/>
    <cellStyle name="Note 2 12 2 2 2" xfId="40893" xr:uid="{DDF91AB1-3204-489C-8046-368B52DEE3AC}"/>
    <cellStyle name="Note 2 12 2 3" xfId="40894" xr:uid="{47A0CE56-EBE3-49B4-BFC4-C8BF862EA001}"/>
    <cellStyle name="Note 2 12 3" xfId="40895" xr:uid="{E93D950D-2DF6-4ACF-B578-415D2DE0556C}"/>
    <cellStyle name="Note 2 12 4" xfId="40896" xr:uid="{EF27A230-92F5-4490-8F18-239A95F12048}"/>
    <cellStyle name="Note 2 12 5" xfId="54738" xr:uid="{066C2F8E-1F52-446C-B627-B43944A4AFDC}"/>
    <cellStyle name="Note 2 12_15NS" xfId="40897" xr:uid="{ADAD9195-5F1A-49E7-83E1-368304C6A80D}"/>
    <cellStyle name="Note 2 13" xfId="40898" xr:uid="{B136F30C-78A9-4884-8093-FFB81CD4CB34}"/>
    <cellStyle name="Note 2 13 2" xfId="40899" xr:uid="{5EBEB983-D94D-4392-ABA4-6A00CC3046AD}"/>
    <cellStyle name="Note 2 13 2 2" xfId="40900" xr:uid="{62803F35-8EB8-4380-A2E4-E61FE5D5DBF2}"/>
    <cellStyle name="Note 2 13 2 2 2" xfId="40901" xr:uid="{20DF726B-157F-47B5-A990-5CB85EE77DA5}"/>
    <cellStyle name="Note 2 13 2 3" xfId="40902" xr:uid="{5AD54023-1560-4EF7-A436-E9400B433C75}"/>
    <cellStyle name="Note 2 13 3" xfId="40903" xr:uid="{B3509375-4558-4F3A-8FE7-E17EEDB0000B}"/>
    <cellStyle name="Note 2 13 4" xfId="40904" xr:uid="{F302FCE2-DF04-4E64-8E82-44D14E7F56F8}"/>
    <cellStyle name="Note 2 13 5" xfId="55016" xr:uid="{ACCF14E5-05FB-44FC-80AE-85B4CD720D0F}"/>
    <cellStyle name="Note 2 13_15NS" xfId="40905" xr:uid="{709D044E-3557-4F32-9E2A-8A846DFC3A38}"/>
    <cellStyle name="Note 2 14" xfId="40906" xr:uid="{338BE81E-8EF3-47F5-AC1D-28B7D9BECA94}"/>
    <cellStyle name="Note 2 14 2" xfId="40907" xr:uid="{15CDB987-4424-4940-AF9C-2C1C212FDFBF}"/>
    <cellStyle name="Note 2 14 2 2" xfId="40908" xr:uid="{DC24388D-5413-45D1-94B2-650374223868}"/>
    <cellStyle name="Note 2 14 2 2 2" xfId="40909" xr:uid="{D4DEB542-3AAD-4558-A48E-F477EDDF5693}"/>
    <cellStyle name="Note 2 14 2 3" xfId="40910" xr:uid="{5AC5D1CC-147C-41CC-BB3B-D934AEDB32E6}"/>
    <cellStyle name="Note 2 14 3" xfId="40911" xr:uid="{8F53D82E-DFF3-4F44-93C1-3912A356C4A6}"/>
    <cellStyle name="Note 2 14 4" xfId="40912" xr:uid="{783CB57A-5755-45D7-BF82-50A06A9A1233}"/>
    <cellStyle name="Note 2 14 5" xfId="55300" xr:uid="{0EE1DA10-ABBC-4D42-AF85-DE67EBBC6572}"/>
    <cellStyle name="Note 2 14_15NS" xfId="40913" xr:uid="{D38AB47D-71C8-436C-BEEF-8F4F2A39731F}"/>
    <cellStyle name="Note 2 15" xfId="40914" xr:uid="{8EA21361-48A5-4599-A073-F28017920DE5}"/>
    <cellStyle name="Note 2 15 2" xfId="40915" xr:uid="{1281D1BC-00E4-4D5B-9355-756C0959181C}"/>
    <cellStyle name="Note 2 15 2 2" xfId="40916" xr:uid="{3A1FDFC9-02B7-4BF4-8F55-E3DC8DDC1A53}"/>
    <cellStyle name="Note 2 15 3" xfId="40917" xr:uid="{6283FB6F-E9AE-44AD-A928-DD2391856E2B}"/>
    <cellStyle name="Note 2 15 4" xfId="55578" xr:uid="{659AE8FC-21E8-4258-B259-EDD2F3E874A3}"/>
    <cellStyle name="Note 2 16" xfId="40918" xr:uid="{1EAAF33C-BD28-4D0B-A556-1BAFE9F5E69B}"/>
    <cellStyle name="Note 2 16 2" xfId="40919" xr:uid="{E1471DCC-5A1B-4767-906C-E91CD43B7A5B}"/>
    <cellStyle name="Note 2 16 2 2" xfId="40920" xr:uid="{2DF4256D-BA3F-41AC-9F89-5B45055E0422}"/>
    <cellStyle name="Note 2 16 3" xfId="55856" xr:uid="{9A35330B-BC4A-446C-B356-11C0F2E6241D}"/>
    <cellStyle name="Note 2 17" xfId="40921" xr:uid="{C4FE90E1-69D1-4A67-AA98-35EF710E649B}"/>
    <cellStyle name="Note 2 17 2" xfId="40922" xr:uid="{ED6BC7A4-840A-41DC-93ED-61493485F6F4}"/>
    <cellStyle name="Note 2 17 2 2" xfId="40923" xr:uid="{4E55B14C-1824-4AA0-84EE-4BEFF28D14C9}"/>
    <cellStyle name="Note 2 17 3" xfId="53628" xr:uid="{01814028-4270-4194-9354-88532FE1F69B}"/>
    <cellStyle name="Note 2 18" xfId="40924" xr:uid="{390A089D-6221-46C1-AC7A-CDCBCE19BCD4}"/>
    <cellStyle name="Note 2 18 2" xfId="40925" xr:uid="{7EF396AE-9487-4C91-9C11-D48E7FA99A13}"/>
    <cellStyle name="Note 2 18 2 2" xfId="40926" xr:uid="{9244911F-80A3-434C-AAD8-92B95C369BC3}"/>
    <cellStyle name="Note 2 19" xfId="40927" xr:uid="{211BD612-A173-4FBD-A9BC-6C4F16477815}"/>
    <cellStyle name="Note 2 19 2" xfId="40928" xr:uid="{3EC832F8-96F3-48BC-8323-2C4C1D0CB5AB}"/>
    <cellStyle name="Note 2 19 2 2" xfId="40929" xr:uid="{FB75370B-7C53-4721-8760-F722D92368D4}"/>
    <cellStyle name="Note 2 2" xfId="88" xr:uid="{00000000-0005-0000-0000-00006E000000}"/>
    <cellStyle name="Note 2 2 10" xfId="53670" xr:uid="{10151192-7980-462D-9AB1-9FF3CE894D73}"/>
    <cellStyle name="Note 2 2 11" xfId="1974" xr:uid="{72299081-F18A-46C1-BCCE-338232445262}"/>
    <cellStyle name="Note 2 2 2" xfId="108" xr:uid="{00000000-0005-0000-0000-00006F000000}"/>
    <cellStyle name="Note 2 2 2 2" xfId="40930" xr:uid="{C73AD638-D3B3-4E24-A24A-9DD9618ED0B9}"/>
    <cellStyle name="Note 2 2 2 2 2" xfId="40931" xr:uid="{0C57E56E-33DF-4F1A-9B0A-C19F9AA414EF}"/>
    <cellStyle name="Note 2 2 2 2 2 2" xfId="49995" xr:uid="{1DB150FD-B812-49BA-88EF-F21C94951A98}"/>
    <cellStyle name="Note 2 2 2 2 3" xfId="49994" xr:uid="{19166858-8FC2-4C05-A60E-BC75AB3CD4B6}"/>
    <cellStyle name="Note 2 2 2 3" xfId="40932" xr:uid="{D2D2557E-1AEA-41D5-AC43-549A1FDA1D26}"/>
    <cellStyle name="Note 2 2 2 3 2" xfId="49996" xr:uid="{06A444AD-6C1B-4FF1-9590-B1335913C8D0}"/>
    <cellStyle name="Note 2 2 2 4" xfId="49993" xr:uid="{4EC464BE-AC5C-4F6A-A574-CB8DE84C95EE}"/>
    <cellStyle name="Note 2 2 2 4 2" xfId="53945" xr:uid="{A5354C1F-6B6F-4209-93D3-5E9ECBFF07DB}"/>
    <cellStyle name="Note 2 2 2 5" xfId="1989" xr:uid="{CF866037-3D19-44CA-BBD0-2AF27BE37D88}"/>
    <cellStyle name="Note 2 2 3" xfId="1815" xr:uid="{FA548934-5D4A-42B1-BB32-3B5A99BF7743}"/>
    <cellStyle name="Note 2 2 3 2" xfId="49998" xr:uid="{F1428AE0-D5BA-443A-B8A3-0EC54E992A4A}"/>
    <cellStyle name="Note 2 2 3 3" xfId="49997" xr:uid="{5A07C523-5418-4F1A-AE90-55BB058796A4}"/>
    <cellStyle name="Note 2 2 3 3 2" xfId="54220" xr:uid="{A7F422BC-3574-4927-9AB1-04E00EEE54A8}"/>
    <cellStyle name="Note 2 2 3 4" xfId="40933" xr:uid="{C6F14B7A-A413-4DF4-A823-D0C764762BA8}"/>
    <cellStyle name="Note 2 2 4" xfId="40934" xr:uid="{E51FF553-86AD-4375-BC41-14A85C66258B}"/>
    <cellStyle name="Note 2 2 4 2" xfId="49999" xr:uid="{F8A460A8-5828-488B-894C-228DD4A7B25C}"/>
    <cellStyle name="Note 2 2 4 2 2" xfId="54504" xr:uid="{9694CFC8-C65E-4C80-898E-1716D4C065C9}"/>
    <cellStyle name="Note 2 2 5" xfId="49992" xr:uid="{A50E113E-EBF2-4652-87C5-EC679E7D6333}"/>
    <cellStyle name="Note 2 2 5 2" xfId="54782" xr:uid="{A7B69BC4-0A4C-47ED-88F0-F87EEF42517B}"/>
    <cellStyle name="Note 2 2 6" xfId="55060" xr:uid="{DF18D542-F29F-475A-B2C3-C04E628A92D1}"/>
    <cellStyle name="Note 2 2 7" xfId="55344" xr:uid="{615845A0-3FA9-41ED-9B66-4E8023D1D0D0}"/>
    <cellStyle name="Note 2 2 8" xfId="55622" xr:uid="{E3B1AE03-3987-4F8A-90D2-CB5F46C96F37}"/>
    <cellStyle name="Note 2 2 9" xfId="55900" xr:uid="{6F9674A7-DFDE-4F21-8089-68BB0957C0D2}"/>
    <cellStyle name="Note 2 2_15NS" xfId="40935" xr:uid="{F7BBA4D8-4D28-4A8B-B50B-52E8478A6C2D}"/>
    <cellStyle name="Note 2 20" xfId="40936" xr:uid="{403F1062-D1F8-4C17-BEEC-6D10615618EF}"/>
    <cellStyle name="Note 2 20 2" xfId="40937" xr:uid="{06675383-D465-415E-BBAF-D36171C3ACF5}"/>
    <cellStyle name="Note 2 20 2 2" xfId="40938" xr:uid="{8F03D910-49D0-40FF-8BB8-E4B4D7BB3DB2}"/>
    <cellStyle name="Note 2 21" xfId="40939" xr:uid="{72F2D3AA-49EE-486B-A39A-65698AF85531}"/>
    <cellStyle name="Note 2 21 2" xfId="40940" xr:uid="{C4B16825-24CC-4616-8020-C7951E32925E}"/>
    <cellStyle name="Note 2 21 2 2" xfId="40941" xr:uid="{6AB69A4E-5E6B-4A1F-A090-08238B2A0F00}"/>
    <cellStyle name="Note 2 22" xfId="40942" xr:uid="{DDD86820-BF8C-4BE9-A7E5-2EBF4B4985D1}"/>
    <cellStyle name="Note 2 22 2" xfId="40943" xr:uid="{7702F257-910D-42B9-A85B-A08419C47933}"/>
    <cellStyle name="Note 2 22 2 2" xfId="40944" xr:uid="{36DE39A0-C314-40A3-B75F-643D105E6357}"/>
    <cellStyle name="Note 2 23" xfId="40945" xr:uid="{F6029D87-25F0-45B8-B049-51BC25893C3F}"/>
    <cellStyle name="Note 2 23 2" xfId="40946" xr:uid="{AF156E75-B52C-4DCD-AD2E-A14B9564960C}"/>
    <cellStyle name="Note 2 23 2 2" xfId="40947" xr:uid="{681D4DBE-FB15-46E5-BDD8-B1BB9BD4FDA4}"/>
    <cellStyle name="Note 2 24" xfId="40948" xr:uid="{CE6D6F6D-BF2D-40ED-B5EC-7ED69EFAB25F}"/>
    <cellStyle name="Note 2 24 2" xfId="40949" xr:uid="{64C62766-0AD2-4065-8BBF-E15DC56707B1}"/>
    <cellStyle name="Note 2 24 2 2" xfId="40950" xr:uid="{EC9E3426-B8CA-4040-B3AF-0F123A7B4869}"/>
    <cellStyle name="Note 2 25" xfId="40951" xr:uid="{6E605678-5C60-40EC-85FF-3021C3335E23}"/>
    <cellStyle name="Note 2 25 2" xfId="40952" xr:uid="{1AA62E25-9A4D-4906-9B10-BEE572EA2A0E}"/>
    <cellStyle name="Note 2 25 2 2" xfId="40953" xr:uid="{3C5E83F4-5D65-4591-8F3C-5EACB4CABF19}"/>
    <cellStyle name="Note 2 26" xfId="40954" xr:uid="{9DDC1FAE-20D9-4AC3-8774-82B2F916D4F9}"/>
    <cellStyle name="Note 2 26 2" xfId="40955" xr:uid="{38BDDE6E-3602-46A9-9395-4A90F61070D7}"/>
    <cellStyle name="Note 2 26 2 2" xfId="40956" xr:uid="{BF49EB11-CE36-4482-83E4-FCC673EBC0DD}"/>
    <cellStyle name="Note 2 27" xfId="40957" xr:uid="{0FAAB129-739A-4145-B748-8DF681B48B4A}"/>
    <cellStyle name="Note 2 27 2" xfId="40958" xr:uid="{056DDC4B-5998-453C-8CDA-F1C8DE34A35B}"/>
    <cellStyle name="Note 2 27 2 2" xfId="40959" xr:uid="{80B96E64-09EE-4212-813E-7718695F0D85}"/>
    <cellStyle name="Note 2 28" xfId="40960" xr:uid="{D3727817-833F-4C85-940D-BB7B3082B634}"/>
    <cellStyle name="Note 2 28 2" xfId="40961" xr:uid="{F35C547D-8A00-4AB6-89AB-CB919C9C9D10}"/>
    <cellStyle name="Note 2 28 2 2" xfId="40962" xr:uid="{F31658E9-D597-4A2F-8DD6-74A5B2146F0D}"/>
    <cellStyle name="Note 2 29" xfId="40963" xr:uid="{6315AF79-0974-40A8-82BA-BBA000ACA9C5}"/>
    <cellStyle name="Note 2 29 2" xfId="40964" xr:uid="{4A6D98A4-F3D3-4C85-BD15-2E6551C7F2DC}"/>
    <cellStyle name="Note 2 29 2 2" xfId="40965" xr:uid="{D7C454AC-7EA8-42AE-9D2E-8FFBABCDB531}"/>
    <cellStyle name="Note 2 3" xfId="107" xr:uid="{00000000-0005-0000-0000-000070000000}"/>
    <cellStyle name="Note 2 3 10" xfId="53702" xr:uid="{E4340711-67FF-4D13-B3CB-8B1E2FA18C22}"/>
    <cellStyle name="Note 2 3 11" xfId="1988" xr:uid="{B958D33D-4B6F-4CEF-A458-7CE6F210ABCD}"/>
    <cellStyle name="Note 2 3 2" xfId="1890" xr:uid="{75688602-5438-4956-8E07-91E770E0C16A}"/>
    <cellStyle name="Note 2 3 2 2" xfId="40967" xr:uid="{072BC96A-BAD1-478A-AAA0-A6610314D1A9}"/>
    <cellStyle name="Note 2 3 2 2 2" xfId="40968" xr:uid="{9048D918-64A3-4297-87A3-2A1983BB6429}"/>
    <cellStyle name="Note 2 3 2 2 3" xfId="50002" xr:uid="{49282A12-2B5F-4106-8C12-D33E7C64C21F}"/>
    <cellStyle name="Note 2 3 2 3" xfId="40969" xr:uid="{DCA7CD67-9B84-42C0-9620-AB5430737B3A}"/>
    <cellStyle name="Note 2 3 2 3 2" xfId="53978" xr:uid="{7FDA25DC-BEF6-4174-BBDD-4241AE1B4EDF}"/>
    <cellStyle name="Note 2 3 2 4" xfId="50001" xr:uid="{23852E40-B1AD-488E-AFA0-2C5797EAE903}"/>
    <cellStyle name="Note 2 3 2 5" xfId="40966" xr:uid="{040D7B6E-4752-4555-AD9E-826D67C8C295}"/>
    <cellStyle name="Note 2 3 3" xfId="40970" xr:uid="{FE7A3C28-CF07-4F5E-AA58-487F12C252ED}"/>
    <cellStyle name="Note 2 3 3 2" xfId="50003" xr:uid="{04E9E603-6642-4F2D-80DB-AB16ADDEB227}"/>
    <cellStyle name="Note 2 3 3 2 2" xfId="54254" xr:uid="{4273AA56-23F1-4BE8-9782-E3BAFA7493AC}"/>
    <cellStyle name="Note 2 3 4" xfId="40971" xr:uid="{AD544229-1DF1-418A-90AE-C0370DEEADDD}"/>
    <cellStyle name="Note 2 3 4 2" xfId="54538" xr:uid="{425764C5-D434-4D72-B9E3-D9B99935452C}"/>
    <cellStyle name="Note 2 3 5" xfId="50000" xr:uid="{90B806CA-530D-481E-B526-CCDEE64CC355}"/>
    <cellStyle name="Note 2 3 5 2" xfId="54816" xr:uid="{9C5AFFE2-C1E6-4EA3-A354-D3B0934C81FC}"/>
    <cellStyle name="Note 2 3 6" xfId="55094" xr:uid="{052CE77D-CE2D-47D7-996D-56CD9B5E5C36}"/>
    <cellStyle name="Note 2 3 7" xfId="55378" xr:uid="{64526E2D-CF0C-4BE5-A4F3-F274EC09C323}"/>
    <cellStyle name="Note 2 3 8" xfId="55656" xr:uid="{B8E93A8A-8D9D-466B-B9B2-6F3781A49421}"/>
    <cellStyle name="Note 2 3 9" xfId="55934" xr:uid="{AFCCE0C3-847C-4A2F-8C6A-A3EF608115CA}"/>
    <cellStyle name="Note 2 3_15NS" xfId="40972" xr:uid="{0109A3C8-3FF5-451A-B41A-0BCCD676FC7B}"/>
    <cellStyle name="Note 2 30" xfId="40973" xr:uid="{6A1819CE-CBA9-4B4F-AD11-A4C24949E7B4}"/>
    <cellStyle name="Note 2 30 2" xfId="40974" xr:uid="{8AE70120-C768-40F4-9E31-B147DC986449}"/>
    <cellStyle name="Note 2 30 2 2" xfId="40975" xr:uid="{A2E99CD4-5ADC-4637-B606-27D8B52AA5BF}"/>
    <cellStyle name="Note 2 31" xfId="40976" xr:uid="{3B636557-27EF-40CE-BB0B-8D976D1AD713}"/>
    <cellStyle name="Note 2 31 2" xfId="40977" xr:uid="{4EBD98E9-6DED-4389-8E7E-2E7104B88454}"/>
    <cellStyle name="Note 2 31 2 2" xfId="40978" xr:uid="{9B454C43-2865-46FB-9C43-19F82F65DDDF}"/>
    <cellStyle name="Note 2 32" xfId="40979" xr:uid="{0F2353FA-BF24-49EE-AABA-E3026052DB5C}"/>
    <cellStyle name="Note 2 32 2" xfId="40980" xr:uid="{5D1C7088-1DEB-4140-84E2-7A1B0FDE6041}"/>
    <cellStyle name="Note 2 32 2 2" xfId="40981" xr:uid="{4ADD6A84-25A5-4F1A-AAED-9A1C4C7DDED7}"/>
    <cellStyle name="Note 2 33" xfId="40982" xr:uid="{A346357C-23B8-4AF3-B299-02CE20DD3861}"/>
    <cellStyle name="Note 2 33 2" xfId="40983" xr:uid="{35FC034F-43E7-4355-937F-F79A1DD05A46}"/>
    <cellStyle name="Note 2 33 2 2" xfId="40984" xr:uid="{65FE2A74-61A6-4349-AB0B-FD337F1B2FFE}"/>
    <cellStyle name="Note 2 34" xfId="40985" xr:uid="{3643290B-FD7D-49CA-98A3-BA9051D971AA}"/>
    <cellStyle name="Note 2 34 2" xfId="40986" xr:uid="{FDB62FCC-2462-4E26-BEA3-681CD01DC62B}"/>
    <cellStyle name="Note 2 34 2 2" xfId="40987" xr:uid="{60C03578-7D66-4386-9444-C06D2395126C}"/>
    <cellStyle name="Note 2 35" xfId="40988" xr:uid="{2DF7C03E-B84E-4C26-9190-181A465E1B5D}"/>
    <cellStyle name="Note 2 35 2" xfId="40989" xr:uid="{72A986F8-E462-4775-8A1D-3D5C1F9378C5}"/>
    <cellStyle name="Note 2 35 2 2" xfId="40990" xr:uid="{84E6CE09-8206-4910-B658-4B257BD5EE16}"/>
    <cellStyle name="Note 2 36" xfId="40991" xr:uid="{CCD686BA-720E-41A8-B5B6-DD49A689FF18}"/>
    <cellStyle name="Note 2 36 2" xfId="40992" xr:uid="{0B10AB83-ED55-4302-BDB6-283D5BD549A5}"/>
    <cellStyle name="Note 2 36 2 2" xfId="40993" xr:uid="{D86E8263-472B-4B9F-A794-9F2CED993D27}"/>
    <cellStyle name="Note 2 37" xfId="40994" xr:uid="{60B6CC4D-3C8E-4246-BDFA-4294ABD5EA3C}"/>
    <cellStyle name="Note 2 37 2" xfId="40995" xr:uid="{FA8AC641-BD91-4193-8D87-F3374018BD9A}"/>
    <cellStyle name="Note 2 37 2 2" xfId="40996" xr:uid="{2DF61B29-14D5-4C17-8668-289EF839EE1D}"/>
    <cellStyle name="Note 2 38" xfId="40997" xr:uid="{1D1521E7-1E2B-461C-B33E-7B6683C81307}"/>
    <cellStyle name="Note 2 38 2" xfId="40998" xr:uid="{190FBC37-8595-435A-801A-19A060F819E3}"/>
    <cellStyle name="Note 2 38 2 2" xfId="40999" xr:uid="{FE5DC30A-EF7F-4C07-BBCA-BC7EC2D4ADE0}"/>
    <cellStyle name="Note 2 39" xfId="41000" xr:uid="{78699A52-86EB-4B50-B915-564ADBBDFBD1}"/>
    <cellStyle name="Note 2 39 2" xfId="41001" xr:uid="{3AEC1256-D6B2-417F-AB1C-1F717F7218E7}"/>
    <cellStyle name="Note 2 39 2 2" xfId="41002" xr:uid="{DC2E6ED6-6EA4-4EE9-B835-C6F5E196E499}"/>
    <cellStyle name="Note 2 4" xfId="1566" xr:uid="{C46443BE-5624-4375-9DE3-C4D45027C0B2}"/>
    <cellStyle name="Note 2 4 10" xfId="53735" xr:uid="{B7A70B89-5E8B-4825-AAD3-18DF8E29F00F}"/>
    <cellStyle name="Note 2 4 11" xfId="41003" xr:uid="{3C19E8ED-55FA-4CC1-BDF8-B9D036932EB7}"/>
    <cellStyle name="Note 2 4 2" xfId="1891" xr:uid="{D28B0E07-0EB1-4D04-A7B3-9DEC1780CF95}"/>
    <cellStyle name="Note 2 4 2 2" xfId="41005" xr:uid="{52011816-3CE9-4A0C-A800-E1DA65566611}"/>
    <cellStyle name="Note 2 4 2 2 2" xfId="41006" xr:uid="{529FF5E3-08D5-44D9-8B80-7F552E63174D}"/>
    <cellStyle name="Note 2 4 2 2 3" xfId="54011" xr:uid="{5A8643EB-193F-4CD5-99B4-75392CA76A94}"/>
    <cellStyle name="Note 2 4 2 3" xfId="41007" xr:uid="{4B0FF827-214A-4B06-A8F9-E4D73A221131}"/>
    <cellStyle name="Note 2 4 2 4" xfId="50005" xr:uid="{10E32E02-380A-4848-81E5-E3303D8B22D2}"/>
    <cellStyle name="Note 2 4 2 5" xfId="41004" xr:uid="{BFB24EA1-CA3D-41DE-8758-6A03253E261C}"/>
    <cellStyle name="Note 2 4 3" xfId="41008" xr:uid="{7BEBAB94-EECA-4516-A90B-59C7B5A9CA03}"/>
    <cellStyle name="Note 2 4 3 2" xfId="54288" xr:uid="{6288A833-7C13-46C3-9BE4-34EE33373585}"/>
    <cellStyle name="Note 2 4 4" xfId="41009" xr:uid="{878F36BC-5C16-493F-8CDF-2C34B7F3CF9A}"/>
    <cellStyle name="Note 2 4 4 2" xfId="54572" xr:uid="{C77053C3-9597-4CB0-BDD6-4A4099A1EDE1}"/>
    <cellStyle name="Note 2 4 5" xfId="50004" xr:uid="{4816DD3B-A6E8-4EFD-9101-E48968E664D8}"/>
    <cellStyle name="Note 2 4 5 2" xfId="54850" xr:uid="{034A25D0-F758-4EDC-9CC8-9C30E2AC1B71}"/>
    <cellStyle name="Note 2 4 6" xfId="55128" xr:uid="{269573D1-62AD-4C56-B5A5-118D0DDC33EF}"/>
    <cellStyle name="Note 2 4 7" xfId="55412" xr:uid="{D68C22AC-3322-4B3A-9B67-79AF28684167}"/>
    <cellStyle name="Note 2 4 8" xfId="55690" xr:uid="{9A4FBC4B-27DD-4470-B333-0F4B91512059}"/>
    <cellStyle name="Note 2 4 9" xfId="55968" xr:uid="{C3B1B7CC-FC1C-40EB-B4B9-20D4CDEB37C9}"/>
    <cellStyle name="Note 2 4_15NS" xfId="41010" xr:uid="{B5AA881E-D136-4BCF-9C70-9CAE4634E092}"/>
    <cellStyle name="Note 2 40" xfId="41011" xr:uid="{ED60F3EB-369A-44EE-9588-10BB33FB43A5}"/>
    <cellStyle name="Note 2 40 2" xfId="41012" xr:uid="{CD58E6FF-E48A-4CBA-96D8-78277B5A0782}"/>
    <cellStyle name="Note 2 40 2 2" xfId="41013" xr:uid="{35E28B78-7B8D-4074-9C38-0463C08A59A9}"/>
    <cellStyle name="Note 2 41" xfId="41014" xr:uid="{58E1AF62-01DE-42FC-8625-9C33F42ED628}"/>
    <cellStyle name="Note 2 41 2" xfId="41015" xr:uid="{15A7CE2B-9344-4BF8-88BC-A0DF96C1FE9D}"/>
    <cellStyle name="Note 2 41 2 2" xfId="41016" xr:uid="{9120970D-3B75-430B-8C30-2EB5CBC968F1}"/>
    <cellStyle name="Note 2 42" xfId="41017" xr:uid="{98AF0FDD-6822-41E2-9BF9-B77D1783F312}"/>
    <cellStyle name="Note 2 42 2" xfId="41018" xr:uid="{FC501602-9D00-47B2-B132-F0C9C611717E}"/>
    <cellStyle name="Note 2 42 2 2" xfId="41019" xr:uid="{D1600661-16A7-4E3B-A666-BD12CE29A74F}"/>
    <cellStyle name="Note 2 43" xfId="41020" xr:uid="{0A82D8B6-0D68-4EA4-86D2-ACC77F99D091}"/>
    <cellStyle name="Note 2 43 2" xfId="41021" xr:uid="{AF8FD7FD-F88C-4B8D-A62B-59E0B7596BDE}"/>
    <cellStyle name="Note 2 43 2 2" xfId="41022" xr:uid="{8D5F27C1-30DB-4B25-9E20-0977568F4422}"/>
    <cellStyle name="Note 2 44" xfId="41023" xr:uid="{9EFE9F59-3A71-4242-8405-1E7705A3526E}"/>
    <cellStyle name="Note 2 44 2" xfId="41024" xr:uid="{73E1F506-E411-46D6-AED6-D02FB587A212}"/>
    <cellStyle name="Note 2 44 2 2" xfId="41025" xr:uid="{7C0DD792-E3BD-4722-A232-B0F2C5084AF1}"/>
    <cellStyle name="Note 2 45" xfId="41026" xr:uid="{9DF6F307-46B7-457E-B49E-8EA639123F0D}"/>
    <cellStyle name="Note 2 45 2" xfId="41027" xr:uid="{CB3201BD-0884-40C9-BA3F-330F90522C95}"/>
    <cellStyle name="Note 2 45 2 2" xfId="41028" xr:uid="{D8044F78-29CF-4460-8121-5C24900C3675}"/>
    <cellStyle name="Note 2 46" xfId="41029" xr:uid="{58B86C77-FFB9-413C-BD0B-8E9CDEF312EB}"/>
    <cellStyle name="Note 2 46 2" xfId="41030" xr:uid="{C3F15FA4-696F-4F20-ADC9-1C577B0505E5}"/>
    <cellStyle name="Note 2 46 2 2" xfId="41031" xr:uid="{EA28A41B-A97C-4D9E-9A41-96DF697C0167}"/>
    <cellStyle name="Note 2 47" xfId="41032" xr:uid="{22E133A8-E8F9-423E-840C-C84EC880DA14}"/>
    <cellStyle name="Note 2 47 2" xfId="41033" xr:uid="{69ADAF00-8831-496E-B521-658452B71E3F}"/>
    <cellStyle name="Note 2 47 2 2" xfId="41034" xr:uid="{3B39B9FD-0B73-4CD1-95AC-52A8B7E1B0A6}"/>
    <cellStyle name="Note 2 48" xfId="41035" xr:uid="{CD9A8937-0D31-4D3D-889E-35DEF3C99F35}"/>
    <cellStyle name="Note 2 48 2" xfId="41036" xr:uid="{62D4130A-F8FE-472C-803B-60519C68611F}"/>
    <cellStyle name="Note 2 48 2 2" xfId="41037" xr:uid="{F7C62128-A8F5-49FF-9281-21D7891C2E99}"/>
    <cellStyle name="Note 2 49" xfId="41038" xr:uid="{20A5CA93-A954-46BE-8F44-4743E2BE7B11}"/>
    <cellStyle name="Note 2 49 2" xfId="41039" xr:uid="{EBE046C6-8B21-45EC-8D5F-DCA35D2B7341}"/>
    <cellStyle name="Note 2 49 2 2" xfId="41040" xr:uid="{06A7C33B-94A9-4FF8-9182-FD8206C4F80A}"/>
    <cellStyle name="Note 2 5" xfId="1567" xr:uid="{8007174B-3B3B-4EF2-8BC9-4BF28C29DB4B}"/>
    <cellStyle name="Note 2 5 10" xfId="53768" xr:uid="{272995C1-4EF3-495A-AA5E-6B69CBCEAA4D}"/>
    <cellStyle name="Note 2 5 11" xfId="41041" xr:uid="{5868F77C-C597-47A5-BDA9-CB08EE51884C}"/>
    <cellStyle name="Note 2 5 2" xfId="1892" xr:uid="{DE6303CE-158D-481F-BED6-B915FB84CFD7}"/>
    <cellStyle name="Note 2 5 2 2" xfId="41043" xr:uid="{4ACA1A3B-B72C-4F1D-B7DE-3D02E7CA10EB}"/>
    <cellStyle name="Note 2 5 2 2 2" xfId="41044" xr:uid="{B09C88D7-CF5C-4C3E-8720-8E80E4228515}"/>
    <cellStyle name="Note 2 5 2 2 3" xfId="54044" xr:uid="{2235E1B8-DBD6-4C6A-BBEA-52B24B6B5134}"/>
    <cellStyle name="Note 2 5 2 3" xfId="41045" xr:uid="{98CBD3E8-8A4D-41BA-9BC0-8C7EB123E1F9}"/>
    <cellStyle name="Note 2 5 2 4" xfId="50007" xr:uid="{449BBC29-A62E-42FB-91B6-104F1088A654}"/>
    <cellStyle name="Note 2 5 2 5" xfId="41042" xr:uid="{F5C1A816-B830-4233-A48D-BC73623E90E8}"/>
    <cellStyle name="Note 2 5 3" xfId="41046" xr:uid="{595283B9-52E5-4989-BF40-05F7A20A2EED}"/>
    <cellStyle name="Note 2 5 3 2" xfId="54322" xr:uid="{75C03866-048E-48CD-9E89-DE85E3F7DDC0}"/>
    <cellStyle name="Note 2 5 4" xfId="41047" xr:uid="{56A03E43-899B-4DB1-A8C3-E0CCEB42EABF}"/>
    <cellStyle name="Note 2 5 4 2" xfId="54606" xr:uid="{79C78880-9F28-485B-BB97-824221112876}"/>
    <cellStyle name="Note 2 5 5" xfId="50006" xr:uid="{4A0EEBB0-7172-47F1-9C30-D514C11B5611}"/>
    <cellStyle name="Note 2 5 5 2" xfId="54884" xr:uid="{2220D070-A7C3-4509-B8BF-6114310A3772}"/>
    <cellStyle name="Note 2 5 6" xfId="55162" xr:uid="{A84A0B16-7855-4DC7-AE2B-11EED01F7401}"/>
    <cellStyle name="Note 2 5 7" xfId="55446" xr:uid="{9861BA0D-9972-484A-9A7F-65999CD40299}"/>
    <cellStyle name="Note 2 5 8" xfId="55724" xr:uid="{68649252-4D64-4782-9D3A-C338DE5FCC6A}"/>
    <cellStyle name="Note 2 5 9" xfId="56002" xr:uid="{E6F553C8-CD9D-4ADB-B92E-82DFD4518940}"/>
    <cellStyle name="Note 2 5_15NS" xfId="41048" xr:uid="{0F1B6439-AA2B-45A1-B989-1B6C17C7B58C}"/>
    <cellStyle name="Note 2 50" xfId="41049" xr:uid="{3B236B7B-F8C9-47B9-B32B-EF55FE9BF37A}"/>
    <cellStyle name="Note 2 50 2" xfId="41050" xr:uid="{E6ED257E-668A-42AA-A560-90B1B11A453B}"/>
    <cellStyle name="Note 2 50 2 2" xfId="41051" xr:uid="{D246E1DF-DC78-4BB5-BF9E-CBBD846F9903}"/>
    <cellStyle name="Note 2 51" xfId="41052" xr:uid="{54E00D93-87B1-4441-A972-CD70805D1FB7}"/>
    <cellStyle name="Note 2 51 2" xfId="41053" xr:uid="{FBD3EA12-6460-43F9-98FE-62D61F7132C1}"/>
    <cellStyle name="Note 2 51 2 2" xfId="41054" xr:uid="{E8BAD3AF-5EA7-4FF7-849E-CBB11D8EE134}"/>
    <cellStyle name="Note 2 52" xfId="41055" xr:uid="{EEB7D643-BC6B-4A20-855A-75C29641960F}"/>
    <cellStyle name="Note 2 52 2" xfId="41056" xr:uid="{FBD3B28B-7743-4624-A513-A060C2887B4E}"/>
    <cellStyle name="Note 2 52 2 2" xfId="41057" xr:uid="{AFCA9E67-6EA1-4140-B9A4-FEE70939902C}"/>
    <cellStyle name="Note 2 53" xfId="41058" xr:uid="{447053E1-BF65-4676-97A5-6860CF0A526A}"/>
    <cellStyle name="Note 2 53 2" xfId="41059" xr:uid="{91203374-557F-4CF9-9D1B-A8C6B2459A35}"/>
    <cellStyle name="Note 2 53 2 2" xfId="41060" xr:uid="{28457AEC-A06A-441B-BA3A-139766641D37}"/>
    <cellStyle name="Note 2 54" xfId="41061" xr:uid="{71269F9F-BCB4-4BE5-985D-22BD65D27AEF}"/>
    <cellStyle name="Note 2 54 2" xfId="41062" xr:uid="{EE462EE9-27D6-4EEF-BBAB-EB9AB3DA1B17}"/>
    <cellStyle name="Note 2 54 2 2" xfId="41063" xr:uid="{4DAB6039-D775-4BE2-B2A0-535FDB3743D5}"/>
    <cellStyle name="Note 2 55" xfId="41064" xr:uid="{E017ED5A-8861-4536-907F-E2681AAF14B3}"/>
    <cellStyle name="Note 2 55 2" xfId="41065" xr:uid="{D7F9443F-F615-4773-9259-E2A69F1EE514}"/>
    <cellStyle name="Note 2 55 2 2" xfId="41066" xr:uid="{7622F225-7F01-4D79-B714-1B9BF1FBAD92}"/>
    <cellStyle name="Note 2 56" xfId="41067" xr:uid="{289FCC9F-8D3B-4748-9BD4-750695E4ABF8}"/>
    <cellStyle name="Note 2 56 2" xfId="41068" xr:uid="{3B2B8162-2B67-4740-A040-10D078A9A777}"/>
    <cellStyle name="Note 2 56 2 2" xfId="41069" xr:uid="{29E85DEC-6B18-4E47-A07E-8FD586841A72}"/>
    <cellStyle name="Note 2 57" xfId="41070" xr:uid="{EAACFA19-C53D-4F14-B309-837FE96089D4}"/>
    <cellStyle name="Note 2 57 2" xfId="41071" xr:uid="{9782893A-D8AE-45A7-8262-F4E6CF4CF46B}"/>
    <cellStyle name="Note 2 57 2 2" xfId="41072" xr:uid="{48FEC3F9-EC75-4E90-AA22-4EA1E26F9EBF}"/>
    <cellStyle name="Note 2 58" xfId="41073" xr:uid="{DBB09A8E-7B09-43C5-AC51-B265B2B260B3}"/>
    <cellStyle name="Note 2 58 2" xfId="41074" xr:uid="{DAEE8A0A-0008-4F38-9F9A-E690CD375B58}"/>
    <cellStyle name="Note 2 58 2 2" xfId="41075" xr:uid="{04E0055E-5C96-4F61-A366-995845B60CEE}"/>
    <cellStyle name="Note 2 59" xfId="41076" xr:uid="{CAA8293D-366E-4C90-89C7-AB1A079D62B9}"/>
    <cellStyle name="Note 2 59 2" xfId="41077" xr:uid="{B69B71FB-DEFC-46BF-BE69-616569F89876}"/>
    <cellStyle name="Note 2 59 2 2" xfId="41078" xr:uid="{2EDF4BC6-A6AE-43A4-A00B-3D1CF9EA7762}"/>
    <cellStyle name="Note 2 6" xfId="1814" xr:uid="{E264DDE9-B59E-4F85-A4E1-08FB53BB71CA}"/>
    <cellStyle name="Note 2 6 10" xfId="53800" xr:uid="{24F86D27-6856-4148-AE80-ACC0F7925B3E}"/>
    <cellStyle name="Note 2 6 11" xfId="41079" xr:uid="{3A74FA66-69A6-45EF-A111-57C477B1E42B}"/>
    <cellStyle name="Note 2 6 2" xfId="41080" xr:uid="{DEBEB20B-8426-4EEC-83BB-AFD540DC0071}"/>
    <cellStyle name="Note 2 6 2 2" xfId="41081" xr:uid="{5852AD8E-2BB8-4ACB-9DB3-A1D812088170}"/>
    <cellStyle name="Note 2 6 2 2 2" xfId="41082" xr:uid="{7F8CBA4F-BF9E-44A6-A6DE-3E83B60D89E3}"/>
    <cellStyle name="Note 2 6 2 2 3" xfId="54077" xr:uid="{6081D608-DEED-4D0F-821A-EF069675D0AF}"/>
    <cellStyle name="Note 2 6 2 3" xfId="41083" xr:uid="{BD62AC7E-8177-4C50-9941-222FFF093918}"/>
    <cellStyle name="Note 2 6 2 4" xfId="50009" xr:uid="{AFDE0E1A-A034-436A-A51C-79566EFD9BCC}"/>
    <cellStyle name="Note 2 6 3" xfId="41084" xr:uid="{952388DD-46B8-4096-A7A3-9623AD001D09}"/>
    <cellStyle name="Note 2 6 3 2" xfId="54355" xr:uid="{914D7477-CC57-441F-B5EB-911CD44215A0}"/>
    <cellStyle name="Note 2 6 4" xfId="41085" xr:uid="{E90631F6-300D-4956-8D9B-B487D0820FA9}"/>
    <cellStyle name="Note 2 6 4 2" xfId="54639" xr:uid="{F66B6B51-8714-487C-941C-3A095F062C56}"/>
    <cellStyle name="Note 2 6 5" xfId="50008" xr:uid="{413842FD-A5FD-4771-9CDC-D39A2BDAAF09}"/>
    <cellStyle name="Note 2 6 5 2" xfId="54917" xr:uid="{7BEF074B-2F7D-46A2-8BA1-E3DAE4A83D6E}"/>
    <cellStyle name="Note 2 6 6" xfId="55195" xr:uid="{AA8316B0-A504-40F4-BFF2-9BBA1F1F3034}"/>
    <cellStyle name="Note 2 6 7" xfId="55479" xr:uid="{75E0E21F-B11C-409A-8BF7-336E7A23A565}"/>
    <cellStyle name="Note 2 6 8" xfId="55757" xr:uid="{8506B39D-EE8C-4E16-BF09-62588B200C63}"/>
    <cellStyle name="Note 2 6 9" xfId="56035" xr:uid="{6E4C1FE3-BD52-4682-BA6A-903AC47F75AB}"/>
    <cellStyle name="Note 2 6_15NS" xfId="41086" xr:uid="{413C9E63-9DE9-4EC1-A86F-CEF962DFF719}"/>
    <cellStyle name="Note 2 60" xfId="41087" xr:uid="{D86FD4CB-B700-4834-B04A-936245D4B6EB}"/>
    <cellStyle name="Note 2 60 2" xfId="41088" xr:uid="{EBC8E22D-D843-4489-8253-736A3F728A59}"/>
    <cellStyle name="Note 2 60 2 2" xfId="41089" xr:uid="{7A25C91F-FEE5-4D90-B5D5-E046FF0D526A}"/>
    <cellStyle name="Note 2 61" xfId="41090" xr:uid="{63522909-AB7E-4618-ACAF-E4E29AA1E1F8}"/>
    <cellStyle name="Note 2 61 2" xfId="41091" xr:uid="{82533D76-89A1-4C9F-AC22-954ADE503629}"/>
    <cellStyle name="Note 2 61 2 2" xfId="41092" xr:uid="{934246E7-6BBD-4EE6-94A4-5D2DA9596A5E}"/>
    <cellStyle name="Note 2 62" xfId="41093" xr:uid="{E95B5170-C7B2-4C15-B852-52F78AA25BCB}"/>
    <cellStyle name="Note 2 62 2" xfId="41094" xr:uid="{5AE58AC6-905C-4F2E-A3BC-D70573B2B5E5}"/>
    <cellStyle name="Note 2 62 2 2" xfId="41095" xr:uid="{2FFE93A2-80F0-40BB-85C6-1B80CB0BE995}"/>
    <cellStyle name="Note 2 63" xfId="41096" xr:uid="{81C37EA3-7CB5-4078-A935-9C23D2EE3220}"/>
    <cellStyle name="Note 2 63 2" xfId="41097" xr:uid="{E2A6BED6-013B-46B3-9565-0DEE78CFCCDC}"/>
    <cellStyle name="Note 2 63 2 2" xfId="41098" xr:uid="{153D6F68-EF9F-4FE7-9A1A-497714F8C90F}"/>
    <cellStyle name="Note 2 64" xfId="41099" xr:uid="{19DE578A-3AAC-405F-81B8-24482965717C}"/>
    <cellStyle name="Note 2 64 2" xfId="41100" xr:uid="{4A37C0E2-2725-480A-B5BB-33AE71CDB79F}"/>
    <cellStyle name="Note 2 64 2 2" xfId="41101" xr:uid="{7C8425F5-6E38-4976-BADA-2EE1E0E66191}"/>
    <cellStyle name="Note 2 65" xfId="41102" xr:uid="{AC58EE64-9B85-46C8-AA4E-9E2ADB7CF5DC}"/>
    <cellStyle name="Note 2 65 2" xfId="41103" xr:uid="{22E24AC5-AA1E-4501-92E5-69FA17F191B0}"/>
    <cellStyle name="Note 2 65 2 2" xfId="41104" xr:uid="{3DF66147-5FDB-4D23-BBA3-BD2A1FB44BDB}"/>
    <cellStyle name="Note 2 66" xfId="41105" xr:uid="{532B01C8-C57C-4E01-BA50-12D79ECBF738}"/>
    <cellStyle name="Note 2 66 2" xfId="41106" xr:uid="{8AF57708-A076-4BFB-8C63-1715503DA4EA}"/>
    <cellStyle name="Note 2 66 2 2" xfId="41107" xr:uid="{A9488BDD-A880-493B-A1F8-8DEA616F2CB2}"/>
    <cellStyle name="Note 2 67" xfId="41108" xr:uid="{216F7218-8227-4142-87C6-136ADAC11CD4}"/>
    <cellStyle name="Note 2 67 2" xfId="41109" xr:uid="{1F2A5EBE-9050-476C-8C2B-7A17BEA3130F}"/>
    <cellStyle name="Note 2 67 2 2" xfId="41110" xr:uid="{AFFDCF5F-BB2C-4E3A-A466-2B570412EFC0}"/>
    <cellStyle name="Note 2 68" xfId="41111" xr:uid="{C84D13F9-C59A-40B6-A288-16086E869C9E}"/>
    <cellStyle name="Note 2 68 2" xfId="41112" xr:uid="{019A5ED6-53F6-44C4-88B6-9E26189B49B8}"/>
    <cellStyle name="Note 2 68 2 2" xfId="41113" xr:uid="{AF1C6B1A-412A-4416-BD47-C2DDB08D002C}"/>
    <cellStyle name="Note 2 69" xfId="41114" xr:uid="{E2008CC3-9369-4EBA-805E-A451073592F5}"/>
    <cellStyle name="Note 2 69 2" xfId="41115" xr:uid="{5FFF8709-B11A-479F-87A7-5B72A0FF2E13}"/>
    <cellStyle name="Note 2 69 2 2" xfId="41116" xr:uid="{1B3B3505-CAFB-4B3C-BB2F-BC1F5E078B35}"/>
    <cellStyle name="Note 2 7" xfId="41117" xr:uid="{0891D8C1-9BCB-41CC-9A50-C381076B42B4}"/>
    <cellStyle name="Note 2 7 10" xfId="53832" xr:uid="{00155EAC-5440-439D-88DB-0399BD44BE3B}"/>
    <cellStyle name="Note 2 7 2" xfId="41118" xr:uid="{66CF3AE0-E1ED-43EA-99EF-4E155D5F6614}"/>
    <cellStyle name="Note 2 7 2 2" xfId="41119" xr:uid="{333F6804-3F08-4258-A535-FDBA194BED63}"/>
    <cellStyle name="Note 2 7 2 2 2" xfId="41120" xr:uid="{D36DCAF7-B21A-4FFD-81DE-87A0810194B8}"/>
    <cellStyle name="Note 2 7 2 2 3" xfId="54110" xr:uid="{946D586A-46E8-44D0-B6E4-4C9920AEF693}"/>
    <cellStyle name="Note 2 7 2 3" xfId="41121" xr:uid="{1F73F93F-13DF-4916-A33A-2C088BDFB1C0}"/>
    <cellStyle name="Note 2 7 2 4" xfId="50011" xr:uid="{7FC868E5-D11D-4D68-8C5C-F014361BE450}"/>
    <cellStyle name="Note 2 7 3" xfId="41122" xr:uid="{B9D53BBB-8E9B-4AE0-A8E0-EC7A06BC5653}"/>
    <cellStyle name="Note 2 7 3 2" xfId="54388" xr:uid="{4E6A7528-AF5C-48D0-9168-08BAD3EF0A10}"/>
    <cellStyle name="Note 2 7 4" xfId="41123" xr:uid="{AEB4C39C-219C-46FB-BF65-A2E42985D785}"/>
    <cellStyle name="Note 2 7 4 2" xfId="54672" xr:uid="{90891CE0-4EDE-4C02-B70F-31677EB2A4D4}"/>
    <cellStyle name="Note 2 7 5" xfId="50010" xr:uid="{0B1DB4E6-4B1C-43D6-9F69-8A78C25E699C}"/>
    <cellStyle name="Note 2 7 5 2" xfId="54950" xr:uid="{03EF0406-1642-4EFB-8849-E77DD4D1BEA0}"/>
    <cellStyle name="Note 2 7 6" xfId="55228" xr:uid="{17FD9391-26AA-47EA-B817-8EC29417557A}"/>
    <cellStyle name="Note 2 7 7" xfId="55512" xr:uid="{3D32F4F9-1F36-4BC0-91C8-C601E6434D0C}"/>
    <cellStyle name="Note 2 7 8" xfId="55790" xr:uid="{58763357-4F11-4156-910E-BD63F324B974}"/>
    <cellStyle name="Note 2 7 9" xfId="56068" xr:uid="{5E731262-745E-475F-AB68-92A74C1EA9C5}"/>
    <cellStyle name="Note 2 7_15NS" xfId="41124" xr:uid="{B35DA3C3-6976-4AE1-A698-330720B82494}"/>
    <cellStyle name="Note 2 70" xfId="41125" xr:uid="{45974ACC-FA9F-4B61-BCA8-C6C0035F094E}"/>
    <cellStyle name="Note 2 70 2" xfId="41126" xr:uid="{1B3961FB-FABA-4B54-89D1-0D7B54A8585F}"/>
    <cellStyle name="Note 2 70 2 2" xfId="41127" xr:uid="{9F777C01-CD1B-44DD-9D98-5E16F878D4D7}"/>
    <cellStyle name="Note 2 71" xfId="41128" xr:uid="{B41BE49E-2032-4BC1-9AB3-83DBC59A9858}"/>
    <cellStyle name="Note 2 71 2" xfId="41129" xr:uid="{14B96FAE-6E5B-4F57-BD00-28F2528E1F52}"/>
    <cellStyle name="Note 2 71 2 2" xfId="41130" xr:uid="{7BE4102D-6AE8-4D3A-A4D7-7C86D85B727C}"/>
    <cellStyle name="Note 2 72" xfId="41131" xr:uid="{65B3076E-044E-4CFC-9ADE-1D8E14DD7C84}"/>
    <cellStyle name="Note 2 72 2" xfId="41132" xr:uid="{E1FB3D8B-450A-4002-946B-917B00CE0AED}"/>
    <cellStyle name="Note 2 72 2 2" xfId="41133" xr:uid="{5951CBD7-3D9B-4537-ACD6-1B9849E5D84C}"/>
    <cellStyle name="Note 2 73" xfId="41134" xr:uid="{C1419B43-34A4-4F9E-BFDD-CFB7E1FA15AE}"/>
    <cellStyle name="Note 2 73 2" xfId="41135" xr:uid="{051968D0-0F19-47A2-A02A-E8EF4DDA925A}"/>
    <cellStyle name="Note 2 73 2 2" xfId="41136" xr:uid="{0CCF4F76-F720-485E-8E4A-AC437F2C80D0}"/>
    <cellStyle name="Note 2 74" xfId="41137" xr:uid="{5CA0CD56-CC27-4D0B-AC53-1670BFC16F1F}"/>
    <cellStyle name="Note 2 75" xfId="41138" xr:uid="{4607232D-7BC6-40A2-881D-BBF3B2449DB2}"/>
    <cellStyle name="Note 2 76" xfId="41139" xr:uid="{6D41349C-5CAD-495F-A6C1-6E4532E53449}"/>
    <cellStyle name="Note 2 76 2" xfId="41140" xr:uid="{A5F4CFD3-2F19-4DF8-B263-C05D36C386EC}"/>
    <cellStyle name="Note 2 77" xfId="41141" xr:uid="{8A1D5A6F-C627-471A-A84D-F9C7A3CE162E}"/>
    <cellStyle name="Note 2 77 2" xfId="41142" xr:uid="{439AFC3D-B319-4179-B6A3-9AB5308B5426}"/>
    <cellStyle name="Note 2 78" xfId="41143" xr:uid="{3D526E28-0041-48EE-AC2F-7F51990B9234}"/>
    <cellStyle name="Note 2 78 2" xfId="41144" xr:uid="{1E244FE2-216E-422F-91A1-43EA82977C57}"/>
    <cellStyle name="Note 2 79" xfId="41145" xr:uid="{21C94366-B385-4514-BF20-96F13EBF6ABE}"/>
    <cellStyle name="Note 2 8" xfId="41146" xr:uid="{334C6C70-8477-4240-A833-5C94ACF6AABB}"/>
    <cellStyle name="Note 2 8 10" xfId="53865" xr:uid="{68EBD897-AADC-4512-B0A8-5CDDAD664B41}"/>
    <cellStyle name="Note 2 8 2" xfId="41147" xr:uid="{D042588F-AB22-4F82-9E9B-D75554ABB44D}"/>
    <cellStyle name="Note 2 8 2 2" xfId="41148" xr:uid="{1896B3D2-3067-4292-8C51-F4D6FF07EC72}"/>
    <cellStyle name="Note 2 8 2 2 2" xfId="41149" xr:uid="{CB90D37F-FDF2-4896-BCC5-9945F5D6FFF1}"/>
    <cellStyle name="Note 2 8 2 2 3" xfId="54143" xr:uid="{DAD1F01E-8879-4364-A94D-B31678CA8A09}"/>
    <cellStyle name="Note 2 8 2 3" xfId="41150" xr:uid="{7C2FCA14-E883-4F12-8C7A-EF6C7C47B2C0}"/>
    <cellStyle name="Note 2 8 2 4" xfId="50013" xr:uid="{B7136248-1356-4C1E-A9BC-C5B820738304}"/>
    <cellStyle name="Note 2 8 3" xfId="41151" xr:uid="{2865FEF4-63E3-4569-B010-87132B20783F}"/>
    <cellStyle name="Note 2 8 3 2" xfId="54421" xr:uid="{640ADAAC-B296-4BF7-B274-48224DC28D1A}"/>
    <cellStyle name="Note 2 8 4" xfId="41152" xr:uid="{DA50E96F-D4D8-42A4-8239-BD2A91B81217}"/>
    <cellStyle name="Note 2 8 4 2" xfId="54705" xr:uid="{429D839D-7BF3-41D4-BD99-A04F6551C4FC}"/>
    <cellStyle name="Note 2 8 5" xfId="50012" xr:uid="{8254C290-CB7A-4247-B9BF-DE04D5C3580C}"/>
    <cellStyle name="Note 2 8 5 2" xfId="54983" xr:uid="{32247888-7B71-43DB-AA99-C70C4675A666}"/>
    <cellStyle name="Note 2 8 6" xfId="55261" xr:uid="{91F2E86B-2BA2-4668-8A93-16123F4416ED}"/>
    <cellStyle name="Note 2 8 7" xfId="55545" xr:uid="{A59419C4-EC64-471C-8F36-7D81534D28EB}"/>
    <cellStyle name="Note 2 8 8" xfId="55823" xr:uid="{BADC5EA7-C2D1-46B8-9AF6-82426CE24463}"/>
    <cellStyle name="Note 2 8 9" xfId="56101" xr:uid="{FA74E1C5-981C-4C2A-BE77-48BD07CBD9E0}"/>
    <cellStyle name="Note 2 8_15NS" xfId="41153" xr:uid="{2489A85C-1A37-4DC7-B141-1859E7A177BF}"/>
    <cellStyle name="Note 2 80" xfId="41154" xr:uid="{952B3EE7-C067-4683-B403-C93347FA2FA7}"/>
    <cellStyle name="Note 2 81" xfId="41155" xr:uid="{2DBC889E-C141-4E6C-9FF1-BFFF58CFCB77}"/>
    <cellStyle name="Note 2 82" xfId="41156" xr:uid="{937D83E4-6FD2-4FC2-8D12-BA1337F767DE}"/>
    <cellStyle name="Note 2 83" xfId="41157" xr:uid="{7E632560-217F-49DA-8688-DF92FAF64B9D}"/>
    <cellStyle name="Note 2 84" xfId="41158" xr:uid="{B95B25F1-2D90-4FF4-A169-5E103D702860}"/>
    <cellStyle name="Note 2 85" xfId="41159" xr:uid="{656B7186-D699-4D9B-9BF4-172C8AF2A735}"/>
    <cellStyle name="Note 2 86" xfId="41160" xr:uid="{6C7BC564-7253-4950-8D56-CC68473A154F}"/>
    <cellStyle name="Note 2 87" xfId="41161" xr:uid="{DB1C94D3-06EB-4DE3-BD4A-3BD92C9ADDE5}"/>
    <cellStyle name="Note 2 88" xfId="41162" xr:uid="{EB6D1A26-FC22-4958-B018-4FDF1599A4EB}"/>
    <cellStyle name="Note 2 89" xfId="41163" xr:uid="{58855A7B-78A5-4BF8-91B2-DD0E09A13B01}"/>
    <cellStyle name="Note 2 9" xfId="41164" xr:uid="{5D3724D9-4273-4729-8CB0-C1EF0A382FCC}"/>
    <cellStyle name="Note 2 9 2" xfId="41165" xr:uid="{C4DE8EF1-3662-4683-BEA1-208F4899B13C}"/>
    <cellStyle name="Note 2 9 2 2" xfId="41166" xr:uid="{EFCEC7A5-C25F-41AB-B80F-23C772B2737D}"/>
    <cellStyle name="Note 2 9 2 2 2" xfId="41167" xr:uid="{90312788-8B53-4420-8E1B-973AA629D216}"/>
    <cellStyle name="Note 2 9 2 3" xfId="41168" xr:uid="{12D11BC7-1A5C-47E1-A709-13C5A36D10BA}"/>
    <cellStyle name="Note 2 9 2 4" xfId="50015" xr:uid="{4578741B-D03F-46C6-88B3-CDB0505E270E}"/>
    <cellStyle name="Note 2 9 3" xfId="41169" xr:uid="{98B9670B-CB27-4682-95E3-8C164F540499}"/>
    <cellStyle name="Note 2 9 3 2" xfId="53902" xr:uid="{C06F1152-AB37-41F9-BF98-D114FAB821C1}"/>
    <cellStyle name="Note 2 9 4" xfId="41170" xr:uid="{3137FDC6-55DC-4CAB-8CDB-C836210736F0}"/>
    <cellStyle name="Note 2 9 5" xfId="50014" xr:uid="{300F729B-5700-4726-BD50-8BB4CABF75E8}"/>
    <cellStyle name="Note 2 9_15NS" xfId="41171" xr:uid="{A3D1BD03-2B25-432B-B354-CE5FC06B94F9}"/>
    <cellStyle name="Note 2 90" xfId="41172" xr:uid="{30AAE869-EE07-46A2-AE2B-667A242A3A22}"/>
    <cellStyle name="Note 2 91" xfId="41173" xr:uid="{D354FD75-E77B-4F20-AB4E-F7870EEF0FA9}"/>
    <cellStyle name="Note 2 92" xfId="41174" xr:uid="{F490B64D-5812-4F66-8815-6EA91563209D}"/>
    <cellStyle name="Note 2 93" xfId="41175" xr:uid="{20CC89B4-317E-4A00-B90F-9EBE3352B811}"/>
    <cellStyle name="Note 2 94" xfId="41176" xr:uid="{FD015EA5-7B0B-4F77-A3DB-15CE1CC4468F}"/>
    <cellStyle name="Note 2 95" xfId="41177" xr:uid="{DCE839A2-3066-4AEE-A52D-FBA5405B6316}"/>
    <cellStyle name="Note 2 96" xfId="41178" xr:uid="{56929FEB-BE74-44B1-881A-286ADDFF3CA1}"/>
    <cellStyle name="Note 2 97" xfId="41179" xr:uid="{74770CE3-E5D2-4EC7-96BE-0AC1778EAA97}"/>
    <cellStyle name="Note 2 98" xfId="41180" xr:uid="{B4CF0B6C-3100-4B78-AD16-13584AFCF148}"/>
    <cellStyle name="Note 2 99" xfId="41181" xr:uid="{56209C01-4AE5-46A1-8B53-037CB8AF4FE3}"/>
    <cellStyle name="Note 2_15NS" xfId="41182" xr:uid="{8905165F-0719-4579-8D56-ECB01C23387A}"/>
    <cellStyle name="Note 20" xfId="1568" xr:uid="{100F55E5-F19C-40C6-83DC-8410B9E23BAC}"/>
    <cellStyle name="Note 20 2" xfId="1893" xr:uid="{99DFFF70-9AEF-43CE-B0F1-CF4BA3B477CA}"/>
    <cellStyle name="Note 20 3" xfId="55288" xr:uid="{3D8C79F7-6A2C-4110-8CD4-4F33C2BF809B}"/>
    <cellStyle name="Note 21" xfId="1569" xr:uid="{4DE1FC45-405E-41AE-B73E-913FED3BE6C2}"/>
    <cellStyle name="Note 21 2" xfId="1894" xr:uid="{0FD5650C-2371-4DE6-9202-37861D92DC69}"/>
    <cellStyle name="Note 21 3" xfId="55566" xr:uid="{E640AF4A-090F-446A-AD9C-4F2201A81793}"/>
    <cellStyle name="Note 22" xfId="1570" xr:uid="{591E7EA5-9864-42B5-8AD3-F4C522F02A6B}"/>
    <cellStyle name="Note 22 2" xfId="1895" xr:uid="{E406E83E-B194-4BAA-9FC8-ECD660917426}"/>
    <cellStyle name="Note 22 3" xfId="55844" xr:uid="{7217CA27-73FA-4590-99CA-F6A989A9BF91}"/>
    <cellStyle name="Note 23" xfId="1571" xr:uid="{22BFBBC9-D6B1-49E0-8563-50E349DF4F9E}"/>
    <cellStyle name="Note 23 2" xfId="1896" xr:uid="{20A500BD-5E8A-4F5B-93E0-8F018C162242}"/>
    <cellStyle name="Note 24" xfId="1572" xr:uid="{8A5C89B3-BDC4-44C3-8E00-7B0FA7BD832F}"/>
    <cellStyle name="Note 24 2" xfId="1897" xr:uid="{EB3B192F-8B0A-4AC6-9D62-F749A32A945D}"/>
    <cellStyle name="Note 25" xfId="1573" xr:uid="{331BE4C6-75E5-448F-AEC0-51E1C96E9B3B}"/>
    <cellStyle name="Note 25 2" xfId="1898" xr:uid="{FDCD354F-7581-4481-81EA-51CAD270DC3B}"/>
    <cellStyle name="Note 26" xfId="1574" xr:uid="{00F470C7-0699-42FD-ACB7-ADE4E28D1A17}"/>
    <cellStyle name="Note 26 2" xfId="1899" xr:uid="{DBEEF124-436A-4332-A71C-89E40077B9B7}"/>
    <cellStyle name="Note 27" xfId="1575" xr:uid="{BAF5C6FD-2AD5-4203-9BFD-238EBF1A536B}"/>
    <cellStyle name="Note 27 2" xfId="1900" xr:uid="{D81C1E49-0A94-465C-BD13-0C4077C57CEB}"/>
    <cellStyle name="Note 3" xfId="210" xr:uid="{5019FE3E-83E1-4A35-8885-96C56788A18D}"/>
    <cellStyle name="Note 3 10" xfId="54180" xr:uid="{1C13AB32-2773-410B-BDA3-85CB55C7BE99}"/>
    <cellStyle name="Note 3 11" xfId="54464" xr:uid="{797DC55B-3D8B-4B5A-BCE8-46FEFD742C88}"/>
    <cellStyle name="Note 3 12" xfId="54742" xr:uid="{D9AD338A-1850-4A32-9C1B-D8140E00ADBC}"/>
    <cellStyle name="Note 3 13" xfId="55020" xr:uid="{EA281A55-C2CE-423F-B055-7349503F4D6F}"/>
    <cellStyle name="Note 3 14" xfId="55304" xr:uid="{55AA3D85-F306-4225-BD3D-19AF111D8A4D}"/>
    <cellStyle name="Note 3 15" xfId="55582" xr:uid="{2197B235-F2D9-43C3-AF59-B2CEBF720AE0}"/>
    <cellStyle name="Note 3 16" xfId="55860" xr:uid="{7509E0FF-1364-45E5-AD7D-885554761879}"/>
    <cellStyle name="Note 3 17" xfId="53632" xr:uid="{ACD87C11-BA6F-412F-B3C7-875FBCBC8D55}"/>
    <cellStyle name="Note 3 18" xfId="41183" xr:uid="{89BCB83A-E99C-4571-8E44-DD77D6DA850E}"/>
    <cellStyle name="Note 3 2" xfId="1577" xr:uid="{B5F0F325-5E3D-4B2B-B63D-1E55F04169C0}"/>
    <cellStyle name="Note 3 2 10" xfId="53674" xr:uid="{9BA43FF8-5F13-4445-8656-A48B57C0ABE6}"/>
    <cellStyle name="Note 3 2 11" xfId="50017" xr:uid="{F60D79DA-9A79-4AB3-908A-DD47E2609904}"/>
    <cellStyle name="Note 3 2 2" xfId="1902" xr:uid="{7596FDFC-D350-484F-BD05-BBA972278FCC}"/>
    <cellStyle name="Note 3 2 2 2" xfId="50019" xr:uid="{319CF3D4-49BA-4D67-B384-D40C1DD86921}"/>
    <cellStyle name="Note 3 2 2 2 2" xfId="50020" xr:uid="{A73CCE0D-7A1A-4F1D-9E51-BFBCC12D5536}"/>
    <cellStyle name="Note 3 2 2 3" xfId="50021" xr:uid="{FE79A173-949F-4C5F-96FC-D55D9A33CD22}"/>
    <cellStyle name="Note 3 2 2 4" xfId="53949" xr:uid="{81D62E5C-F539-4786-94AF-18D5BA7B9264}"/>
    <cellStyle name="Note 3 2 2 5" xfId="50018" xr:uid="{251811B3-51BF-412F-A7D0-209271E71A6D}"/>
    <cellStyle name="Note 3 2 3" xfId="50022" xr:uid="{95D66743-4FCC-4CEF-894A-6153724DE068}"/>
    <cellStyle name="Note 3 2 3 2" xfId="50023" xr:uid="{52D4AEDF-E9EB-47EB-BD9F-3C9F4D26AEE9}"/>
    <cellStyle name="Note 3 2 3 3" xfId="54224" xr:uid="{0F1096E1-DBD0-474A-9344-6BF87D43626C}"/>
    <cellStyle name="Note 3 2 4" xfId="50024" xr:uid="{D831D77C-ABEB-408D-912A-8B2261763660}"/>
    <cellStyle name="Note 3 2 4 2" xfId="54508" xr:uid="{2A904BE4-0FD9-453F-87B4-D409F0EC4119}"/>
    <cellStyle name="Note 3 2 5" xfId="54786" xr:uid="{96E7F12E-FDB4-4DF2-8B58-35348C2FF9F9}"/>
    <cellStyle name="Note 3 2 6" xfId="55064" xr:uid="{9B6F48F6-C228-4765-95A7-086CF8118386}"/>
    <cellStyle name="Note 3 2 7" xfId="55348" xr:uid="{2AE57C22-5A43-4D85-84DA-4E56C6707692}"/>
    <cellStyle name="Note 3 2 8" xfId="55626" xr:uid="{1D1407ED-1B96-4ACF-90E2-65006A96251E}"/>
    <cellStyle name="Note 3 2 9" xfId="55904" xr:uid="{68A654AD-93D7-4D58-AD66-C0183387EDA8}"/>
    <cellStyle name="Note 3 3" xfId="1578" xr:uid="{F390896F-BE60-4465-968E-9D93F97E7474}"/>
    <cellStyle name="Note 3 3 10" xfId="53706" xr:uid="{3399AD36-907E-4158-BBD4-2EAF9176F75F}"/>
    <cellStyle name="Note 3 3 11" xfId="50025" xr:uid="{D036A8A7-15EB-47AD-9146-AD443F39E25C}"/>
    <cellStyle name="Note 3 3 2" xfId="1903" xr:uid="{B46D8B18-AC3D-43C0-9417-3DDDE9B2EB74}"/>
    <cellStyle name="Note 3 3 2 2" xfId="50027" xr:uid="{04DC26D3-0405-4DF3-B40A-20F4FD6E3F69}"/>
    <cellStyle name="Note 3 3 2 3" xfId="53982" xr:uid="{5619F8D0-6A5A-45D7-BD67-4BA1F7A947B8}"/>
    <cellStyle name="Note 3 3 2 4" xfId="50026" xr:uid="{35A0DFA8-D372-47DB-91E3-3EFD6791FD5F}"/>
    <cellStyle name="Note 3 3 3" xfId="50028" xr:uid="{9DCD9490-EB15-4B8B-941A-BA0E69DA448D}"/>
    <cellStyle name="Note 3 3 3 2" xfId="54258" xr:uid="{77AD77F9-8837-4690-8EF3-C699B44ADDDC}"/>
    <cellStyle name="Note 3 3 4" xfId="54542" xr:uid="{E8CF6A2E-A768-4CA5-8EE9-D9D40753EF1A}"/>
    <cellStyle name="Note 3 3 5" xfId="54820" xr:uid="{E5489553-5094-4D58-8A00-7D9EBB7F9044}"/>
    <cellStyle name="Note 3 3 6" xfId="55098" xr:uid="{CC1B49EA-C670-4889-840B-A0F2690A51A5}"/>
    <cellStyle name="Note 3 3 7" xfId="55382" xr:uid="{E7D24C83-012A-42B0-8F82-66858B331F14}"/>
    <cellStyle name="Note 3 3 8" xfId="55660" xr:uid="{DDA7A1B7-906F-439E-9B00-72770161A88E}"/>
    <cellStyle name="Note 3 3 9" xfId="55938" xr:uid="{A0E6991F-F27A-450A-9DAC-E6F614B51CD1}"/>
    <cellStyle name="Note 3 4" xfId="1579" xr:uid="{91EDA851-B609-464E-9B8B-E262424AFFE0}"/>
    <cellStyle name="Note 3 4 10" xfId="53739" xr:uid="{4B4E33EC-EE7E-47A6-B629-B297E3310083}"/>
    <cellStyle name="Note 3 4 11" xfId="50029" xr:uid="{B9ADBC20-9D47-4CC0-BE1B-96BFC9034F30}"/>
    <cellStyle name="Note 3 4 2" xfId="1904" xr:uid="{8C641EFF-984B-4407-8F71-2E609B277BC6}"/>
    <cellStyle name="Note 3 4 2 2" xfId="54015" xr:uid="{B565E84F-D9A7-4E8B-ACF7-588BAEE64E66}"/>
    <cellStyle name="Note 3 4 2 3" xfId="50030" xr:uid="{055409F8-C016-4C7B-B539-3E71D8314DCD}"/>
    <cellStyle name="Note 3 4 3" xfId="54292" xr:uid="{199DCCE2-3F6D-46CD-AEC6-837E6AC34BD9}"/>
    <cellStyle name="Note 3 4 4" xfId="54576" xr:uid="{5667026A-5CBB-45CE-847D-EB68B15082FE}"/>
    <cellStyle name="Note 3 4 5" xfId="54854" xr:uid="{BCF6A87C-F166-44D8-B924-2CF13DFDD038}"/>
    <cellStyle name="Note 3 4 6" xfId="55132" xr:uid="{B7123174-4E81-4F5A-B70F-4E41A7E65457}"/>
    <cellStyle name="Note 3 4 7" xfId="55416" xr:uid="{DE435861-8481-4F84-9F7C-D874A22F3183}"/>
    <cellStyle name="Note 3 4 8" xfId="55694" xr:uid="{C284D56F-CC6B-42E2-9E16-CCE412B9643D}"/>
    <cellStyle name="Note 3 4 9" xfId="55972" xr:uid="{7DD3BC71-444D-4842-B7C2-C50E8B01EE60}"/>
    <cellStyle name="Note 3 5" xfId="1576" xr:uid="{E09E0375-BE80-4DBB-B794-E8B033A5EDE5}"/>
    <cellStyle name="Note 3 5 10" xfId="53772" xr:uid="{B1F4CAB2-2C0E-471E-87CE-03D3A7F1EB2F}"/>
    <cellStyle name="Note 3 5 11" xfId="50031" xr:uid="{EA27376E-B00E-4B5F-B6A7-B32D43975858}"/>
    <cellStyle name="Note 3 5 2" xfId="1901" xr:uid="{FC395A6F-7DFA-49A8-872C-54C2364EA647}"/>
    <cellStyle name="Note 3 5 2 2" xfId="54048" xr:uid="{0886A478-EA0A-426D-98F0-CDBAF4833E7F}"/>
    <cellStyle name="Note 3 5 3" xfId="54326" xr:uid="{EC9E4E23-2278-4392-8D1B-CDF682A14868}"/>
    <cellStyle name="Note 3 5 4" xfId="54610" xr:uid="{24A32125-C229-49DB-BECD-0BA661CB3868}"/>
    <cellStyle name="Note 3 5 5" xfId="54888" xr:uid="{CCA25F0A-C47C-4AF0-AF85-68F9FC24E79D}"/>
    <cellStyle name="Note 3 5 6" xfId="55166" xr:uid="{BFDE5B2A-C9CF-439B-9A07-E12B88DA6C4B}"/>
    <cellStyle name="Note 3 5 7" xfId="55450" xr:uid="{A71E4550-DFE8-4466-9998-1BEE00A6FA98}"/>
    <cellStyle name="Note 3 5 8" xfId="55728" xr:uid="{DBDB5EF8-5F3E-414C-8FB7-214C95C19C2B}"/>
    <cellStyle name="Note 3 5 9" xfId="56006" xr:uid="{4157B33A-ABFB-4391-B3F8-BE87E9661776}"/>
    <cellStyle name="Note 3 6" xfId="1834" xr:uid="{E380B3C9-EEB6-49F9-962C-3DB21AE6B38D}"/>
    <cellStyle name="Note 3 6 10" xfId="53804" xr:uid="{C714C1A3-081A-4888-A2DE-6D5E6F37E193}"/>
    <cellStyle name="Note 3 6 11" xfId="50016" xr:uid="{11C514EA-CD30-4F7D-81A0-B5765DA57E5D}"/>
    <cellStyle name="Note 3 6 2" xfId="54081" xr:uid="{6A48D260-7356-4B3C-84E7-A8B147A6F06E}"/>
    <cellStyle name="Note 3 6 3" xfId="54359" xr:uid="{6D389931-2CAD-4A9D-A025-84A30C9B3FFF}"/>
    <cellStyle name="Note 3 6 4" xfId="54643" xr:uid="{28686147-7BC3-4FB9-A5ED-7A4C5C5E2661}"/>
    <cellStyle name="Note 3 6 5" xfId="54921" xr:uid="{69031BF0-2621-498E-8E7D-C570CD6BFD72}"/>
    <cellStyle name="Note 3 6 6" xfId="55199" xr:uid="{12D4381A-EBD9-4CE0-A9F0-C2CFF2C1BE03}"/>
    <cellStyle name="Note 3 6 7" xfId="55483" xr:uid="{3D355E32-F7E4-4D3C-9CB4-010BC5264976}"/>
    <cellStyle name="Note 3 6 8" xfId="55761" xr:uid="{365B588E-407D-4958-BE57-3B94781A99EE}"/>
    <cellStyle name="Note 3 6 9" xfId="56039" xr:uid="{150503BB-12B9-4AEA-8208-FBDC1A4C3484}"/>
    <cellStyle name="Note 3 7" xfId="53836" xr:uid="{9E448D4F-8E3C-4CB6-8795-95A6C964705B}"/>
    <cellStyle name="Note 3 7 2" xfId="54114" xr:uid="{23E0BF2F-FBC4-4757-B543-489F46A4F0DF}"/>
    <cellStyle name="Note 3 7 3" xfId="54392" xr:uid="{6DA40B43-A4C7-44EB-81F8-33B752129CA9}"/>
    <cellStyle name="Note 3 7 4" xfId="54676" xr:uid="{8EE4A3AB-6A4D-4FAB-9DB2-EC5BD945CE6D}"/>
    <cellStyle name="Note 3 7 5" xfId="54954" xr:uid="{B4B5FE06-EA7A-4739-8D48-13FFF427E4E3}"/>
    <cellStyle name="Note 3 7 6" xfId="55232" xr:uid="{AC0EA45E-339B-441B-B5B4-9E7FA201D449}"/>
    <cellStyle name="Note 3 7 7" xfId="55516" xr:uid="{0F8EAFCA-99F2-4183-98DA-786E89DD771A}"/>
    <cellStyle name="Note 3 7 8" xfId="55794" xr:uid="{D214390A-2E72-486B-972C-F4B36524A247}"/>
    <cellStyle name="Note 3 7 9" xfId="56072" xr:uid="{14619950-E78B-41E1-8F1C-C23D1E22012D}"/>
    <cellStyle name="Note 3 8" xfId="53869" xr:uid="{C1DA222A-659B-4CE8-AC61-9C32B3A3E745}"/>
    <cellStyle name="Note 3 8 2" xfId="54147" xr:uid="{7BA65A46-D1FE-480C-8080-999EFF2FFC7C}"/>
    <cellStyle name="Note 3 8 3" xfId="54425" xr:uid="{ED4C391B-C1B0-4ED4-AA9F-50F1C881012B}"/>
    <cellStyle name="Note 3 8 4" xfId="54709" xr:uid="{6B15A796-A35E-4E5A-94C6-15C5A23C01FC}"/>
    <cellStyle name="Note 3 8 5" xfId="54987" xr:uid="{0A66CF0F-A10A-410B-A14E-DCEBF7B1F54E}"/>
    <cellStyle name="Note 3 8 6" xfId="55265" xr:uid="{16884A95-C186-400D-AEEB-9AD68F020CBB}"/>
    <cellStyle name="Note 3 8 7" xfId="55549" xr:uid="{46936FA0-5E98-4504-8A80-C435B537FAD1}"/>
    <cellStyle name="Note 3 8 8" xfId="55827" xr:uid="{D886ED8C-2EC7-462A-8E37-94D31490F090}"/>
    <cellStyle name="Note 3 8 9" xfId="56105" xr:uid="{65A83443-718E-4A5C-B230-2AFA7DBA3B88}"/>
    <cellStyle name="Note 3 9" xfId="53906" xr:uid="{903095D7-7146-44A8-A584-14F62F5276FB}"/>
    <cellStyle name="Note 4" xfId="1580" xr:uid="{162C353A-6425-461B-9EC0-EE17D6739D04}"/>
    <cellStyle name="Note 4 10" xfId="54184" xr:uid="{50390697-CDB5-47C3-9EAA-166BE831AB3C}"/>
    <cellStyle name="Note 4 11" xfId="54468" xr:uid="{92F26377-9077-47B1-A062-778E0233C844}"/>
    <cellStyle name="Note 4 12" xfId="54746" xr:uid="{8FC29BD6-04D9-4106-848F-7B5B434DFAC8}"/>
    <cellStyle name="Note 4 13" xfId="55024" xr:uid="{0AE25BF7-0CC6-404B-808F-EFA4904E886C}"/>
    <cellStyle name="Note 4 14" xfId="55308" xr:uid="{B70A2741-7908-45DB-AF30-54A606D7C858}"/>
    <cellStyle name="Note 4 15" xfId="55586" xr:uid="{A80BD071-B73C-46E6-A7D5-31B0A43B96B2}"/>
    <cellStyle name="Note 4 16" xfId="55864" xr:uid="{5DEE9EF3-B8CD-49DE-87B1-6C50094ADB1C}"/>
    <cellStyle name="Note 4 17" xfId="53636" xr:uid="{A5B25DAD-DFFC-4827-9FB7-864D80CD36E4}"/>
    <cellStyle name="Note 4 18" xfId="50032" xr:uid="{62FFB4FB-3555-4695-867C-20B767E9F8C9}"/>
    <cellStyle name="Note 4 2" xfId="1905" xr:uid="{3050F6B9-B0D2-41EA-AEC6-06335BBB2FD7}"/>
    <cellStyle name="Note 4 2 10" xfId="53678" xr:uid="{31131D5E-63D6-4F3D-8FB0-166C15AFCAEA}"/>
    <cellStyle name="Note 4 2 11" xfId="50033" xr:uid="{D4BE6712-28AE-4ED3-A3EB-E49C822C39DE}"/>
    <cellStyle name="Note 4 2 2" xfId="50034" xr:uid="{36A6F728-3EC4-4F41-9D10-7350AFD9501B}"/>
    <cellStyle name="Note 4 2 2 2" xfId="50035" xr:uid="{CA9D8EE3-CD0D-4811-8312-C246E09703E8}"/>
    <cellStyle name="Note 4 2 2 3" xfId="53953" xr:uid="{5C6840E3-D741-4373-971A-D4A461FFD7E0}"/>
    <cellStyle name="Note 4 2 3" xfId="50036" xr:uid="{9A0B04EA-2D0F-47C1-B2B2-8F449617249D}"/>
    <cellStyle name="Note 4 2 3 2" xfId="54228" xr:uid="{C1A0C0D8-69B6-4636-9F3B-F71C5805B4EE}"/>
    <cellStyle name="Note 4 2 4" xfId="54512" xr:uid="{724E5EAA-D161-4CF7-AFA2-3ED24A6CDA89}"/>
    <cellStyle name="Note 4 2 5" xfId="54790" xr:uid="{C4664F2A-58A0-438F-A5F4-AD64577476A3}"/>
    <cellStyle name="Note 4 2 6" xfId="55068" xr:uid="{2C22D940-7903-4C6E-B992-355E0DDE04D7}"/>
    <cellStyle name="Note 4 2 7" xfId="55352" xr:uid="{C8C8F2EB-3A3F-4E2C-8567-EB23C1EA25DD}"/>
    <cellStyle name="Note 4 2 8" xfId="55630" xr:uid="{C78DF777-3129-4BF8-B203-71CBA2D7E073}"/>
    <cellStyle name="Note 4 2 9" xfId="55908" xr:uid="{FF57AA25-2215-472B-9541-4F2AAE62D5A4}"/>
    <cellStyle name="Note 4 3" xfId="50037" xr:uid="{D2D41B5A-0C6A-4B3D-8939-16F7C05E95B9}"/>
    <cellStyle name="Note 4 3 10" xfId="53710" xr:uid="{513035E6-EB5D-4C47-BBBA-1A57A8F90FAD}"/>
    <cellStyle name="Note 4 3 2" xfId="50038" xr:uid="{92E71FA2-65EE-45F4-AA9D-55E038DDB049}"/>
    <cellStyle name="Note 4 3 2 2" xfId="53986" xr:uid="{D62E3180-57DA-4FE5-8E14-64E2B87E672C}"/>
    <cellStyle name="Note 4 3 3" xfId="54262" xr:uid="{0CFAA289-38FE-4392-BA4D-B9A3349F2EEC}"/>
    <cellStyle name="Note 4 3 4" xfId="54546" xr:uid="{95D949EB-5E0B-4819-BFE5-F9D6DE504871}"/>
    <cellStyle name="Note 4 3 5" xfId="54824" xr:uid="{8D8511B3-5DC7-4FEE-A8B2-C783A47ADB8E}"/>
    <cellStyle name="Note 4 3 6" xfId="55102" xr:uid="{E8E81D5B-0E83-48F6-83E7-A93548251A27}"/>
    <cellStyle name="Note 4 3 7" xfId="55386" xr:uid="{7505C826-8DD7-402D-9675-3A98E287C6A3}"/>
    <cellStyle name="Note 4 3 8" xfId="55664" xr:uid="{31EA2F12-03FB-4BCE-9EF4-2959D1FF0D72}"/>
    <cellStyle name="Note 4 3 9" xfId="55942" xr:uid="{8B39FB55-F5DE-413A-BC5F-C9A4EA851D81}"/>
    <cellStyle name="Note 4 4" xfId="50039" xr:uid="{842AEDC7-912F-406D-9475-37F7A114859D}"/>
    <cellStyle name="Note 4 4 10" xfId="53743" xr:uid="{5A2A73C5-C404-4619-A92C-31D4947F5DA4}"/>
    <cellStyle name="Note 4 4 2" xfId="54019" xr:uid="{6747B7EB-3354-4B53-A716-B07C81793928}"/>
    <cellStyle name="Note 4 4 3" xfId="54296" xr:uid="{F1A83979-DFEE-4C6B-9D50-5A7AF7287557}"/>
    <cellStyle name="Note 4 4 4" xfId="54580" xr:uid="{19D7F901-0AFF-43C6-85C9-77B9BC847623}"/>
    <cellStyle name="Note 4 4 5" xfId="54858" xr:uid="{49D06E83-72A9-431E-A513-CC763CE419E7}"/>
    <cellStyle name="Note 4 4 6" xfId="55136" xr:uid="{EB67BF77-659F-48A6-82A9-E140A630C790}"/>
    <cellStyle name="Note 4 4 7" xfId="55420" xr:uid="{18130E39-C67A-4924-B5E6-8EDC49768E0B}"/>
    <cellStyle name="Note 4 4 8" xfId="55698" xr:uid="{C56855ED-CAF7-4E2E-AD3B-6D2D17AC3BCF}"/>
    <cellStyle name="Note 4 4 9" xfId="55976" xr:uid="{7D97DFE3-2CA5-471A-896E-D556A3A6EF1E}"/>
    <cellStyle name="Note 4 5" xfId="53776" xr:uid="{5B4415D4-A9AA-4DE9-B4EA-6FE82A28292C}"/>
    <cellStyle name="Note 4 5 2" xfId="54052" xr:uid="{E7E10BB4-E1EA-4E0F-9D66-59384D3FD14D}"/>
    <cellStyle name="Note 4 5 3" xfId="54330" xr:uid="{ED6A3290-7427-47D4-990D-78995625188A}"/>
    <cellStyle name="Note 4 5 4" xfId="54614" xr:uid="{674798EB-9E68-4B06-898A-C25D0F021ED1}"/>
    <cellStyle name="Note 4 5 5" xfId="54892" xr:uid="{3D90F332-9083-4912-9F66-69222B6285CB}"/>
    <cellStyle name="Note 4 5 6" xfId="55170" xr:uid="{46A35349-FB37-4BAE-B1A5-751E13F596BF}"/>
    <cellStyle name="Note 4 5 7" xfId="55454" xr:uid="{F8CEEAD1-DD31-443E-93BF-EC848C2AB989}"/>
    <cellStyle name="Note 4 5 8" xfId="55732" xr:uid="{99899C56-121A-4838-8726-0BEA83ECD313}"/>
    <cellStyle name="Note 4 5 9" xfId="56010" xr:uid="{B68F1F36-884F-4860-88DE-262A8FCA7802}"/>
    <cellStyle name="Note 4 6" xfId="53808" xr:uid="{DC5DCA79-DC4A-451C-A7C7-13E5D4BA0157}"/>
    <cellStyle name="Note 4 6 2" xfId="54085" xr:uid="{8824BA0B-1F87-445B-9493-A29608C234C2}"/>
    <cellStyle name="Note 4 6 3" xfId="54363" xr:uid="{66B8B874-1744-40E4-BBCE-0895B898B0C8}"/>
    <cellStyle name="Note 4 6 4" xfId="54647" xr:uid="{48FC1D57-71F8-49AB-9CF2-BCC64FD7D843}"/>
    <cellStyle name="Note 4 6 5" xfId="54925" xr:uid="{2B722BB3-9733-4FF6-B8C3-25881216BE8B}"/>
    <cellStyle name="Note 4 6 6" xfId="55203" xr:uid="{57C3432C-3E06-4FCD-9AA8-C9D5313477A7}"/>
    <cellStyle name="Note 4 6 7" xfId="55487" xr:uid="{6D81A9A2-9121-4779-A922-4D0D39E90476}"/>
    <cellStyle name="Note 4 6 8" xfId="55765" xr:uid="{81D92B53-B552-45CD-B562-E1E2A48EBA23}"/>
    <cellStyle name="Note 4 6 9" xfId="56043" xr:uid="{D188B3DF-AE2F-4A10-A012-0AB4CF242D90}"/>
    <cellStyle name="Note 4 7" xfId="53840" xr:uid="{B5B28D9C-9F84-427A-8B00-0E537D3A04E1}"/>
    <cellStyle name="Note 4 7 2" xfId="54118" xr:uid="{A520A16F-C60E-48D5-B553-189518085DBF}"/>
    <cellStyle name="Note 4 7 3" xfId="54396" xr:uid="{BBA6700B-EAE1-4C3D-A54F-AC94BE5A6137}"/>
    <cellStyle name="Note 4 7 4" xfId="54680" xr:uid="{DE7E9E01-0C60-4E60-BA96-B33D5562BF02}"/>
    <cellStyle name="Note 4 7 5" xfId="54958" xr:uid="{8E1756A9-9799-4CD4-8CC6-B06652E1B705}"/>
    <cellStyle name="Note 4 7 6" xfId="55236" xr:uid="{21A6E01C-1C61-4BE0-A2C0-2B172AFE735F}"/>
    <cellStyle name="Note 4 7 7" xfId="55520" xr:uid="{062E7130-5A06-4ECA-9E94-95A7E9BACDE5}"/>
    <cellStyle name="Note 4 7 8" xfId="55798" xr:uid="{B8C3CAA9-C847-4F88-8A53-1882D03B6BA9}"/>
    <cellStyle name="Note 4 7 9" xfId="56076" xr:uid="{60A8156E-6D6C-4483-872A-E62A610D5348}"/>
    <cellStyle name="Note 4 8" xfId="53873" xr:uid="{B0C1523A-E449-4F58-A73B-B0BB4C80F01B}"/>
    <cellStyle name="Note 4 8 2" xfId="54151" xr:uid="{A043A837-DF66-4465-8673-B967DDEB925D}"/>
    <cellStyle name="Note 4 8 3" xfId="54429" xr:uid="{0C04D597-B0AB-4E4D-98D2-AEE3C1B8A6A1}"/>
    <cellStyle name="Note 4 8 4" xfId="54713" xr:uid="{80042AFB-AE9C-4CEA-9E4B-B7EF879144D2}"/>
    <cellStyle name="Note 4 8 5" xfId="54991" xr:uid="{2B68ABB9-2078-4813-8FE7-45E9946B26E5}"/>
    <cellStyle name="Note 4 8 6" xfId="55269" xr:uid="{3E4FE44D-9151-4034-A283-A0F736CED397}"/>
    <cellStyle name="Note 4 8 7" xfId="55553" xr:uid="{50062071-137C-4853-920F-EB69CA6163D3}"/>
    <cellStyle name="Note 4 8 8" xfId="55831" xr:uid="{FDA3DABC-DE9A-4042-A8C0-A0CF94C9D327}"/>
    <cellStyle name="Note 4 8 9" xfId="56109" xr:uid="{5C2A32F3-2C8B-42B1-819A-287682A49102}"/>
    <cellStyle name="Note 4 9" xfId="53910" xr:uid="{488F5C8B-548E-4AFD-914A-2946CFFE0AB4}"/>
    <cellStyle name="Note 5" xfId="1581" xr:uid="{A47A4420-4555-4C69-AC1D-6245010BCEF9}"/>
    <cellStyle name="Note 5 10" xfId="54188" xr:uid="{C39D8459-936C-413F-8DD2-7E783A43C1E7}"/>
    <cellStyle name="Note 5 11" xfId="54472" xr:uid="{8F0CCB09-2A73-4F48-AE3A-A5778B1B0486}"/>
    <cellStyle name="Note 5 12" xfId="54750" xr:uid="{704A2406-6014-4D4E-85E2-5FC96C596805}"/>
    <cellStyle name="Note 5 13" xfId="55028" xr:uid="{F9B0BD38-3040-4AFB-AAED-A4B86335BF66}"/>
    <cellStyle name="Note 5 14" xfId="55312" xr:uid="{66047CE7-BB64-48F8-9CA4-9BACB504E579}"/>
    <cellStyle name="Note 5 15" xfId="55590" xr:uid="{68E9A176-D74C-4DFA-A2CB-278EF6224F7A}"/>
    <cellStyle name="Note 5 16" xfId="55868" xr:uid="{F9651496-73BB-4FA2-8B8F-A84E368A56BE}"/>
    <cellStyle name="Note 5 17" xfId="53640" xr:uid="{DACF07AF-436F-41A9-BE6B-8FD17E701093}"/>
    <cellStyle name="Note 5 18" xfId="50040" xr:uid="{CF16F4A7-4C91-4249-882B-B9B44BC19BDE}"/>
    <cellStyle name="Note 5 2" xfId="1906" xr:uid="{E8326858-00D1-412A-A5A6-598C40E984A2}"/>
    <cellStyle name="Note 5 2 10" xfId="53682" xr:uid="{16C8E87C-B913-489E-900C-ABADD3F9C071}"/>
    <cellStyle name="Note 5 2 11" xfId="50041" xr:uid="{396B8CAA-724D-406E-94D3-F10F7F6004C7}"/>
    <cellStyle name="Note 5 2 2" xfId="50042" xr:uid="{9257287B-9C14-4913-8354-71DB3B3EF22F}"/>
    <cellStyle name="Note 5 2 2 2" xfId="50043" xr:uid="{6F717910-7933-4E67-8FFA-782AF4454730}"/>
    <cellStyle name="Note 5 2 2 3" xfId="53957" xr:uid="{3D5D4D3D-1D75-497F-B530-DE1A77215EA8}"/>
    <cellStyle name="Note 5 2 3" xfId="50044" xr:uid="{BC854236-49A5-4F9B-8316-8D13A0309A3E}"/>
    <cellStyle name="Note 5 2 3 2" xfId="54232" xr:uid="{7856D5D5-3AE1-4798-9056-587BD6C3CBDD}"/>
    <cellStyle name="Note 5 2 4" xfId="54516" xr:uid="{B7F52FF2-0F0F-4B65-928A-E1444F3DEBC2}"/>
    <cellStyle name="Note 5 2 5" xfId="54794" xr:uid="{7DC35EE7-7189-49E7-BD3D-80D3A8D7E7ED}"/>
    <cellStyle name="Note 5 2 6" xfId="55072" xr:uid="{F0AB3D25-61CF-42C4-84E8-05172469952D}"/>
    <cellStyle name="Note 5 2 7" xfId="55356" xr:uid="{DB7B14D6-A7C1-455E-9EA0-9F92D962991C}"/>
    <cellStyle name="Note 5 2 8" xfId="55634" xr:uid="{744CEB71-1971-4797-AD45-73BEEAAC0F2D}"/>
    <cellStyle name="Note 5 2 9" xfId="55912" xr:uid="{847032CF-6A14-41B8-A142-7CEFF2EDA36A}"/>
    <cellStyle name="Note 5 3" xfId="50045" xr:uid="{A00AF5D7-E3E0-4EF0-B88E-129A9B821D10}"/>
    <cellStyle name="Note 5 3 10" xfId="53714" xr:uid="{12E8C308-B854-4E28-8D5E-D784F3F13CFC}"/>
    <cellStyle name="Note 5 3 2" xfId="50046" xr:uid="{88512E89-1F67-4B82-8F52-1F5680A34B83}"/>
    <cellStyle name="Note 5 3 2 2" xfId="53990" xr:uid="{D6CD4339-9301-4433-A47F-90523322002C}"/>
    <cellStyle name="Note 5 3 3" xfId="54266" xr:uid="{3B36DD1A-E924-4A6E-AAA9-4BEC90B4FA0E}"/>
    <cellStyle name="Note 5 3 4" xfId="54550" xr:uid="{E1B47DAA-1D87-408C-91BC-E62DCD886091}"/>
    <cellStyle name="Note 5 3 5" xfId="54828" xr:uid="{3A12D93D-CFDD-4F51-950F-B387DBD94CAC}"/>
    <cellStyle name="Note 5 3 6" xfId="55106" xr:uid="{AA7F9B58-C16B-465D-901B-E2B0720B6331}"/>
    <cellStyle name="Note 5 3 7" xfId="55390" xr:uid="{68EDC9F4-5180-4725-B4EC-D9047796110F}"/>
    <cellStyle name="Note 5 3 8" xfId="55668" xr:uid="{0DC80252-DC8C-4E42-8DDC-4B1B5344B001}"/>
    <cellStyle name="Note 5 3 9" xfId="55946" xr:uid="{22B7A831-DCF7-491E-A3EA-A687C2A56C66}"/>
    <cellStyle name="Note 5 4" xfId="50047" xr:uid="{2E1EB323-7230-4FBB-8F65-3F0E70702C1C}"/>
    <cellStyle name="Note 5 4 10" xfId="53747" xr:uid="{37C8810A-8C19-4E0A-B067-4E75D0D338E2}"/>
    <cellStyle name="Note 5 4 2" xfId="54023" xr:uid="{779C5988-BE05-4BEC-996A-12A3DC2A95EB}"/>
    <cellStyle name="Note 5 4 3" xfId="54300" xr:uid="{E05DAC28-E72F-4173-B054-BB46C70E7B36}"/>
    <cellStyle name="Note 5 4 4" xfId="54584" xr:uid="{21C8A56F-2E78-42A8-A0E7-7F49A80A9C99}"/>
    <cellStyle name="Note 5 4 5" xfId="54862" xr:uid="{7BFBC2C9-D74F-4405-9039-9683E1A858BF}"/>
    <cellStyle name="Note 5 4 6" xfId="55140" xr:uid="{0CDF33F7-99D7-45C4-8339-7A1ADF41D623}"/>
    <cellStyle name="Note 5 4 7" xfId="55424" xr:uid="{B6EDB2C4-AA09-4761-ADAA-FED4FF8C8992}"/>
    <cellStyle name="Note 5 4 8" xfId="55702" xr:uid="{38E49DA6-A315-4EFB-B714-370DF02CAB0B}"/>
    <cellStyle name="Note 5 4 9" xfId="55980" xr:uid="{123CC92E-A67A-4C73-87FE-215E4F966797}"/>
    <cellStyle name="Note 5 5" xfId="53780" xr:uid="{AAD5B3E8-9C49-433B-8519-6DA0142761E3}"/>
    <cellStyle name="Note 5 5 2" xfId="54056" xr:uid="{F583D280-E4FE-476B-880A-757D89D2B123}"/>
    <cellStyle name="Note 5 5 3" xfId="54334" xr:uid="{78800C20-E13A-407E-8CD9-B1C2ECEE0BE5}"/>
    <cellStyle name="Note 5 5 4" xfId="54618" xr:uid="{043A2AFC-5C78-4EC9-BE33-E86507207039}"/>
    <cellStyle name="Note 5 5 5" xfId="54896" xr:uid="{96CA3B98-31BD-4B4D-82C1-B6801A655019}"/>
    <cellStyle name="Note 5 5 6" xfId="55174" xr:uid="{81F28498-D9DA-40DD-A02D-C53C2F353F6A}"/>
    <cellStyle name="Note 5 5 7" xfId="55458" xr:uid="{4F6E9915-FEA4-4C60-BBD5-1A30269B5DAD}"/>
    <cellStyle name="Note 5 5 8" xfId="55736" xr:uid="{77598D23-B955-4DAE-A550-0CC45ADB3B53}"/>
    <cellStyle name="Note 5 5 9" xfId="56014" xr:uid="{81459B3B-8639-4E66-A08A-B92E5A087895}"/>
    <cellStyle name="Note 5 6" xfId="53812" xr:uid="{32BCB224-69A3-4EEC-B618-89F893782C09}"/>
    <cellStyle name="Note 5 6 2" xfId="54089" xr:uid="{E60EF824-2A28-41E9-9FD8-59EE4842C78E}"/>
    <cellStyle name="Note 5 6 3" xfId="54367" xr:uid="{632334C8-A006-4DC8-8A29-719739C76BD4}"/>
    <cellStyle name="Note 5 6 4" xfId="54651" xr:uid="{AC7824ED-A81A-4848-8BD4-548CC1BE57D3}"/>
    <cellStyle name="Note 5 6 5" xfId="54929" xr:uid="{ADB8445C-4676-48D3-A741-01ACA4EAFF16}"/>
    <cellStyle name="Note 5 6 6" xfId="55207" xr:uid="{6DB1E5B7-3421-48E1-8483-D1098F5D7BF5}"/>
    <cellStyle name="Note 5 6 7" xfId="55491" xr:uid="{BC9C41B3-427E-433D-97FF-3D5D4ACA0153}"/>
    <cellStyle name="Note 5 6 8" xfId="55769" xr:uid="{4DFFB087-8801-4E17-90A6-682311F66528}"/>
    <cellStyle name="Note 5 6 9" xfId="56047" xr:uid="{007987E3-DC5C-495C-A191-CDF803282D25}"/>
    <cellStyle name="Note 5 7" xfId="53844" xr:uid="{AE2352D2-F47D-47BE-A776-A2ABB310D3BD}"/>
    <cellStyle name="Note 5 7 2" xfId="54122" xr:uid="{1004850D-1515-4217-93D7-EF5AF614B06E}"/>
    <cellStyle name="Note 5 7 3" xfId="54400" xr:uid="{895C4C1B-893C-40DF-8CDF-E10397964B4E}"/>
    <cellStyle name="Note 5 7 4" xfId="54684" xr:uid="{917F019B-5987-44F2-9E6D-592D4D1F8362}"/>
    <cellStyle name="Note 5 7 5" xfId="54962" xr:uid="{66535E55-3106-4EED-9BEB-5BE9E9303A40}"/>
    <cellStyle name="Note 5 7 6" xfId="55240" xr:uid="{32714691-6195-47CD-A89C-71D406E11939}"/>
    <cellStyle name="Note 5 7 7" xfId="55524" xr:uid="{9ACB4C16-303A-4905-A041-071B3B18B3E2}"/>
    <cellStyle name="Note 5 7 8" xfId="55802" xr:uid="{6C2F7479-953E-4133-AC3A-761784316BAA}"/>
    <cellStyle name="Note 5 7 9" xfId="56080" xr:uid="{5FCF54A0-D5F6-4997-8024-5AF9FCB3F778}"/>
    <cellStyle name="Note 5 8" xfId="53877" xr:uid="{1771197E-96C3-4450-9C3A-64F84F79D4C3}"/>
    <cellStyle name="Note 5 8 2" xfId="54155" xr:uid="{AEE99F0B-C4D7-4094-887C-BD3D19B7126D}"/>
    <cellStyle name="Note 5 8 3" xfId="54433" xr:uid="{074A86DE-3EBE-4E18-9E30-3C7CDE2099D8}"/>
    <cellStyle name="Note 5 8 4" xfId="54717" xr:uid="{24BCFD4C-1ED3-4E21-9EB9-7A7CC1E89BBA}"/>
    <cellStyle name="Note 5 8 5" xfId="54995" xr:uid="{996BC4CE-94D9-4C63-898D-84912D419E60}"/>
    <cellStyle name="Note 5 8 6" xfId="55273" xr:uid="{1A6FB0BC-C922-415F-BAA5-86C8F367601E}"/>
    <cellStyle name="Note 5 8 7" xfId="55557" xr:uid="{0EAD90C4-C7D9-4E7D-8D73-CEC5AB408BDF}"/>
    <cellStyle name="Note 5 8 8" xfId="55835" xr:uid="{DD6B340E-8299-4A4E-9AC2-300CDCFBFEAA}"/>
    <cellStyle name="Note 5 8 9" xfId="56113" xr:uid="{0AFA78D3-A1E7-4D0F-887C-654F57E6BCE1}"/>
    <cellStyle name="Note 5 9" xfId="53914" xr:uid="{2E078AE2-31F4-469D-A666-AE67E0E50882}"/>
    <cellStyle name="Note 6" xfId="1582" xr:uid="{C4EC8E25-8642-4529-8204-AB6269A748A9}"/>
    <cellStyle name="Note 6 10" xfId="54191" xr:uid="{8FA5B973-387F-465B-BF38-5C9BFF49007C}"/>
    <cellStyle name="Note 6 11" xfId="54475" xr:uid="{3BEF56B0-782E-45A2-AC8D-B428FBD558F4}"/>
    <cellStyle name="Note 6 12" xfId="54753" xr:uid="{F146399C-D73A-4A5D-8924-9A82A553E86C}"/>
    <cellStyle name="Note 6 13" xfId="55031" xr:uid="{CABDDF32-245C-4015-92BD-1CBA64F7CEAE}"/>
    <cellStyle name="Note 6 14" xfId="55315" xr:uid="{5E400755-0DEA-46A6-8FB2-56F239E4C95B}"/>
    <cellStyle name="Note 6 15" xfId="55593" xr:uid="{18A6FFDF-D109-47E1-B274-D4D216228A28}"/>
    <cellStyle name="Note 6 16" xfId="55871" xr:uid="{1216A6D8-2D69-4128-AE87-0692F27398FE}"/>
    <cellStyle name="Note 6 17" xfId="53643" xr:uid="{E97B35B6-ED24-4D74-8939-F6A0092A916E}"/>
    <cellStyle name="Note 6 18" xfId="53308" xr:uid="{CCF6CDD6-17F0-4AC9-8080-260CF3EB5D81}"/>
    <cellStyle name="Note 6 19" xfId="50048" xr:uid="{A8F6A8DF-3861-4F4D-9458-B9019DCDC388}"/>
    <cellStyle name="Note 6 2" xfId="1907" xr:uid="{C62A8B4C-BA90-4DAA-B800-8B997D00172D}"/>
    <cellStyle name="Note 6 2 10" xfId="53685" xr:uid="{D3F9CD96-F40E-4B54-A278-9AE23CBFF51B}"/>
    <cellStyle name="Note 6 2 11" xfId="53549" xr:uid="{167CDDA3-7A86-441F-B502-058C588029F7}"/>
    <cellStyle name="Note 6 2 12" xfId="50917" xr:uid="{B94E2052-4D9D-40F5-ADAF-2CCD47F81E0C}"/>
    <cellStyle name="Note 6 2 2" xfId="53060" xr:uid="{04A6747E-A882-43F2-8746-B9D92A183698}"/>
    <cellStyle name="Note 6 2 2 2" xfId="53960" xr:uid="{E2F02C53-2023-40A3-84F5-CC8C26F2EEEA}"/>
    <cellStyle name="Note 6 2 3" xfId="54235" xr:uid="{B386D544-0160-424C-A6CB-3BBBFD2145F4}"/>
    <cellStyle name="Note 6 2 4" xfId="54519" xr:uid="{06B7BCE4-15EA-4AC7-99BA-BBD700898692}"/>
    <cellStyle name="Note 6 2 5" xfId="54797" xr:uid="{B1625CE8-CF90-45B4-B800-693EB082FB84}"/>
    <cellStyle name="Note 6 2 6" xfId="55075" xr:uid="{B372A4FB-79FB-4335-AF1D-4E6AFD49F784}"/>
    <cellStyle name="Note 6 2 7" xfId="55359" xr:uid="{1C2F3A10-E370-4884-B285-9BE6BC9ACF38}"/>
    <cellStyle name="Note 6 2 8" xfId="55637" xr:uid="{5A146E6F-082F-4A2B-BD8E-1AC2CA864C03}"/>
    <cellStyle name="Note 6 2 9" xfId="55915" xr:uid="{83104403-138E-4F15-9324-C9D93C97F4E9}"/>
    <cellStyle name="Note 6 3" xfId="51191" xr:uid="{CA260303-E828-43FB-9D83-E3028632FAB1}"/>
    <cellStyle name="Note 6 3 10" xfId="53717" xr:uid="{65607CA0-A96E-4289-8757-7B58BEF0AFA5}"/>
    <cellStyle name="Note 6 3 2" xfId="53993" xr:uid="{AF27BD9A-C2D6-4B96-BAB8-8C56F89A29B4}"/>
    <cellStyle name="Note 6 3 3" xfId="54269" xr:uid="{3D246F3A-790F-499D-95D4-8FCF52E58F95}"/>
    <cellStyle name="Note 6 3 4" xfId="54553" xr:uid="{4377CCE3-7794-4BE0-8B0A-6F4C0E7926EE}"/>
    <cellStyle name="Note 6 3 5" xfId="54831" xr:uid="{D1D96262-EBAC-4C19-A0AB-DAFAD2A1472E}"/>
    <cellStyle name="Note 6 3 6" xfId="55109" xr:uid="{8EFC0799-6492-43CF-9EC8-D20617E0E45D}"/>
    <cellStyle name="Note 6 3 7" xfId="55393" xr:uid="{C91D63B0-B896-4B57-ABFB-86E3247425F3}"/>
    <cellStyle name="Note 6 3 8" xfId="55671" xr:uid="{047E206A-9120-4B21-B9B2-F3460E4351BE}"/>
    <cellStyle name="Note 6 3 9" xfId="55949" xr:uid="{CF1AAF47-60E7-4F41-B72A-CDEEBFD0F4B0}"/>
    <cellStyle name="Note 6 4" xfId="51525" xr:uid="{B48D4FFC-FFBA-4D94-B8C4-45B7D528B5DB}"/>
    <cellStyle name="Note 6 4 10" xfId="53750" xr:uid="{8CCA7598-2523-4C66-99DF-B5420DA9CB38}"/>
    <cellStyle name="Note 6 4 2" xfId="54026" xr:uid="{C2EF5335-2096-4701-998C-31CC30227AFC}"/>
    <cellStyle name="Note 6 4 3" xfId="54303" xr:uid="{A30E7FB5-83FD-4162-9CE9-5C33355F2E45}"/>
    <cellStyle name="Note 6 4 4" xfId="54587" xr:uid="{24C5F3B3-050D-411F-B929-0E955BB6FEDF}"/>
    <cellStyle name="Note 6 4 5" xfId="54865" xr:uid="{2762EBBA-8DD9-466C-B565-5834FE7B1D83}"/>
    <cellStyle name="Note 6 4 6" xfId="55143" xr:uid="{E3F81FA2-C127-4F51-90A9-7A241F51D0DE}"/>
    <cellStyle name="Note 6 4 7" xfId="55427" xr:uid="{FCAE25A6-D3D7-4600-ADDE-DAD10345971F}"/>
    <cellStyle name="Note 6 4 8" xfId="55705" xr:uid="{D4F3F7BC-7355-4591-8C06-9EDFD9E4E9CE}"/>
    <cellStyle name="Note 6 4 9" xfId="55983" xr:uid="{B10C51AF-D1BF-439C-B846-7F78D45C7C2F}"/>
    <cellStyle name="Note 6 5" xfId="51804" xr:uid="{F2F72A39-9B1D-423C-B67E-93201FEE0FCE}"/>
    <cellStyle name="Note 6 5 10" xfId="53783" xr:uid="{BD73FE14-BDEF-4575-B6BE-80B08F18C15C}"/>
    <cellStyle name="Note 6 5 2" xfId="54059" xr:uid="{D696D12E-477A-4FC4-9D9E-9D7B9D92D49A}"/>
    <cellStyle name="Note 6 5 3" xfId="54337" xr:uid="{C2FF5AD8-10CA-4488-A0B9-88FF4E6BC1C8}"/>
    <cellStyle name="Note 6 5 4" xfId="54621" xr:uid="{ED8A8757-01F4-46C0-A750-BAD9BF6D3A97}"/>
    <cellStyle name="Note 6 5 5" xfId="54899" xr:uid="{87477650-156B-45B5-8AEE-6DB742A0B6BA}"/>
    <cellStyle name="Note 6 5 6" xfId="55177" xr:uid="{1B3F4C91-D130-4C46-B0FA-9509FF90D1CA}"/>
    <cellStyle name="Note 6 5 7" xfId="55461" xr:uid="{E6D98FE9-4B16-471F-82BE-456501D3C33C}"/>
    <cellStyle name="Note 6 5 8" xfId="55739" xr:uid="{D9D6F6EE-F7BA-489E-A641-63CC31563275}"/>
    <cellStyle name="Note 6 5 9" xfId="56017" xr:uid="{E686F128-912C-4BD8-AB5B-38D1015B0062}"/>
    <cellStyle name="Note 6 6" xfId="52060" xr:uid="{2DE66EC0-3735-43BD-B9A4-D9F7C10AA0C3}"/>
    <cellStyle name="Note 6 6 10" xfId="53815" xr:uid="{3EE40576-C3D9-417B-AAEC-601F9D622775}"/>
    <cellStyle name="Note 6 6 2" xfId="54092" xr:uid="{133BAD1D-0676-4D3C-9858-5F7DB771A0EA}"/>
    <cellStyle name="Note 6 6 3" xfId="54370" xr:uid="{78599B20-8AD6-4EA0-9A02-4864F3780A18}"/>
    <cellStyle name="Note 6 6 4" xfId="54654" xr:uid="{98CFDF9E-5032-4256-8F07-D6F72EBA7252}"/>
    <cellStyle name="Note 6 6 5" xfId="54932" xr:uid="{95DEE33D-D211-4C2C-B29B-3F558CE062A0}"/>
    <cellStyle name="Note 6 6 6" xfId="55210" xr:uid="{E000BEAA-F221-42CB-B138-1A13AC0A8DAA}"/>
    <cellStyle name="Note 6 6 7" xfId="55494" xr:uid="{D9DB7210-7688-48C8-BD27-549E73B8803C}"/>
    <cellStyle name="Note 6 6 8" xfId="55772" xr:uid="{D3095137-2B70-4416-A55A-31B85E5BC26A}"/>
    <cellStyle name="Note 6 6 9" xfId="56050" xr:uid="{BC8CE0D2-CF21-4C85-8A6B-4D58ED3383AE}"/>
    <cellStyle name="Note 6 7" xfId="52313" xr:uid="{085436E9-7535-44A3-98EC-A6B1C14B5B4A}"/>
    <cellStyle name="Note 6 7 10" xfId="53847" xr:uid="{C60F5EEE-D58C-4446-AF5C-0FE2DC19FDAC}"/>
    <cellStyle name="Note 6 7 2" xfId="54125" xr:uid="{E839D161-E288-4365-92C4-317184C9D9B6}"/>
    <cellStyle name="Note 6 7 3" xfId="54403" xr:uid="{4DAD2926-40C9-4E5A-B1AC-AD0FE3802B39}"/>
    <cellStyle name="Note 6 7 4" xfId="54687" xr:uid="{0ED6B57A-81C3-4E81-8C33-C913EE3F3A54}"/>
    <cellStyle name="Note 6 7 5" xfId="54965" xr:uid="{96ACCAE2-D47C-4670-B757-A0801CD527E4}"/>
    <cellStyle name="Note 6 7 6" xfId="55243" xr:uid="{5235C7CC-DEA0-4225-A575-5A72E03200F3}"/>
    <cellStyle name="Note 6 7 7" xfId="55527" xr:uid="{42F9B0CF-814D-4180-A931-32C41A54E7A9}"/>
    <cellStyle name="Note 6 7 8" xfId="55805" xr:uid="{9EE9B967-DEF6-46CF-8E1E-EEF80BB9955B}"/>
    <cellStyle name="Note 6 7 9" xfId="56083" xr:uid="{0148F86D-1837-43CA-BC83-4C3560EAA790}"/>
    <cellStyle name="Note 6 8" xfId="52568" xr:uid="{2022A951-9E7A-46E3-A9FC-8FD99C55C8B4}"/>
    <cellStyle name="Note 6 8 10" xfId="53880" xr:uid="{E6EA04AD-D98D-4DA9-A961-A62B4C6E7DAC}"/>
    <cellStyle name="Note 6 8 2" xfId="54158" xr:uid="{A2103CC2-4EEA-4468-A4B9-2160FCD7C63D}"/>
    <cellStyle name="Note 6 8 3" xfId="54436" xr:uid="{5F2A173C-DB5B-4CD0-BC46-B58799506B31}"/>
    <cellStyle name="Note 6 8 4" xfId="54720" xr:uid="{38054805-E6BA-408D-94D3-EA01732CC017}"/>
    <cellStyle name="Note 6 8 5" xfId="54998" xr:uid="{00B46767-6036-4FB7-B105-BFEF832B00C5}"/>
    <cellStyle name="Note 6 8 6" xfId="55276" xr:uid="{8604117F-D216-4448-9816-0EEB0EDFAF57}"/>
    <cellStyle name="Note 6 8 7" xfId="55560" xr:uid="{0F073D0B-57C8-4BB6-9CB2-43AB3829D6FD}"/>
    <cellStyle name="Note 6 8 8" xfId="55838" xr:uid="{998E9EC6-E928-4E8C-BF19-6497A88738C7}"/>
    <cellStyle name="Note 6 8 9" xfId="56116" xr:uid="{0CC58BE3-B57B-4BF5-9FED-CBCD338391E9}"/>
    <cellStyle name="Note 6 9" xfId="52816" xr:uid="{1DEBF432-5FC0-40B7-8570-71C9E309AB5E}"/>
    <cellStyle name="Note 6 9 2" xfId="53917" xr:uid="{A5138D03-4FC6-4B7D-8307-AB31EEBDA16D}"/>
    <cellStyle name="Note 7" xfId="1583" xr:uid="{D16DA18C-B0D0-4614-A482-19C8103F9EC3}"/>
    <cellStyle name="Note 7 10" xfId="54194" xr:uid="{87EC72CE-2A33-44FD-BDFD-DF66751F38C6}"/>
    <cellStyle name="Note 7 11" xfId="54478" xr:uid="{05A68749-F029-4C76-83D2-D1213FF4C49E}"/>
    <cellStyle name="Note 7 12" xfId="54756" xr:uid="{724764C5-639C-4C3F-9B52-D9A6369B7F62}"/>
    <cellStyle name="Note 7 13" xfId="55034" xr:uid="{44913516-97A2-4B25-82C3-CD099A1184E6}"/>
    <cellStyle name="Note 7 14" xfId="55318" xr:uid="{4C943221-9BB8-4507-B654-03D9A32B636B}"/>
    <cellStyle name="Note 7 15" xfId="55596" xr:uid="{6335187A-2284-4DFD-B970-6813BD03654E}"/>
    <cellStyle name="Note 7 16" xfId="55874" xr:uid="{30F765F8-5DF8-468F-AEE7-074961752E1F}"/>
    <cellStyle name="Note 7 17" xfId="50049" xr:uid="{85FE9115-E1F7-49C5-9648-25747AE8BAED}"/>
    <cellStyle name="Note 7 2" xfId="1908" xr:uid="{3CB4A14C-A73E-4D8D-94DB-AA3A1F8BF218}"/>
    <cellStyle name="Note 7 2 10" xfId="50050" xr:uid="{D78F87EC-A68C-4069-A8FD-0CC6DB3E5B9E}"/>
    <cellStyle name="Note 7 2 2" xfId="53963" xr:uid="{5909D5F5-2553-443E-AC0D-2CF7558E2649}"/>
    <cellStyle name="Note 7 2 3" xfId="54238" xr:uid="{3389DC39-DBFE-4C7A-A78F-4E8BDAF8C2BD}"/>
    <cellStyle name="Note 7 2 4" xfId="54522" xr:uid="{E7EA8CBD-76F0-43AF-A58D-EE6BDAF20D26}"/>
    <cellStyle name="Note 7 2 5" xfId="54800" xr:uid="{61A97935-DCF6-4CEC-B9F4-E1046CAF18F6}"/>
    <cellStyle name="Note 7 2 6" xfId="55078" xr:uid="{F494DC8D-BFD2-4617-A116-BEC8C9704B10}"/>
    <cellStyle name="Note 7 2 7" xfId="55362" xr:uid="{4760E3AC-D953-4F35-A04C-D4EC91422E25}"/>
    <cellStyle name="Note 7 2 8" xfId="55640" xr:uid="{1DC9D528-4F5B-41C2-B177-4FBDB71061D5}"/>
    <cellStyle name="Note 7 2 9" xfId="55918" xr:uid="{7CF49A4B-A79F-42EA-A74B-DEB5A92CADBD}"/>
    <cellStyle name="Note 7 3" xfId="53720" xr:uid="{1A3F2082-1624-4AF5-AE0F-CE1DFD599D1E}"/>
    <cellStyle name="Note 7 3 2" xfId="53996" xr:uid="{6ABC19D6-F24F-4FDB-B210-8518292DC8A2}"/>
    <cellStyle name="Note 7 3 3" xfId="54272" xr:uid="{A0728909-17F5-4672-B36A-D5FA8AB16466}"/>
    <cellStyle name="Note 7 3 4" xfId="54556" xr:uid="{F159EB93-1CE4-42AA-8B4A-D90909CB50F7}"/>
    <cellStyle name="Note 7 3 5" xfId="54834" xr:uid="{72883BF0-122D-48D9-AA65-3D59CEFCA8FF}"/>
    <cellStyle name="Note 7 3 6" xfId="55112" xr:uid="{CBA534E0-5CFC-423A-875E-7964988FA0F9}"/>
    <cellStyle name="Note 7 3 7" xfId="55396" xr:uid="{5C2ED422-127B-47C2-9B59-C2BE70FB479F}"/>
    <cellStyle name="Note 7 3 8" xfId="55674" xr:uid="{7AC87470-F40E-4FE5-AEB2-F7C63F40BF7F}"/>
    <cellStyle name="Note 7 3 9" xfId="55952" xr:uid="{D501F18C-66B6-404D-9BC6-BB89D0BB2FBD}"/>
    <cellStyle name="Note 7 4" xfId="53753" xr:uid="{79DB78A4-65F3-4C51-8C9C-B6FF18E5F1CA}"/>
    <cellStyle name="Note 7 4 2" xfId="54029" xr:uid="{68243016-FA71-4C18-A3DD-95E4B0E54303}"/>
    <cellStyle name="Note 7 4 3" xfId="54306" xr:uid="{55EEBA60-AE84-441D-91EE-BA348AF6FC3A}"/>
    <cellStyle name="Note 7 4 4" xfId="54590" xr:uid="{9823A4EA-4456-4383-9222-253E90D9CEA9}"/>
    <cellStyle name="Note 7 4 5" xfId="54868" xr:uid="{7147CCF8-CFD2-4DB5-B988-5BD1815C9FA1}"/>
    <cellStyle name="Note 7 4 6" xfId="55146" xr:uid="{5FE1279E-00CB-4514-807A-2FCECB046451}"/>
    <cellStyle name="Note 7 4 7" xfId="55430" xr:uid="{04F45EE0-C006-43EC-B1E3-A558F87329DA}"/>
    <cellStyle name="Note 7 4 8" xfId="55708" xr:uid="{32D55C83-1CEA-40C8-B751-AC14AC32AE5F}"/>
    <cellStyle name="Note 7 4 9" xfId="55986" xr:uid="{DF250D95-F921-44C4-8FD2-440B585C66AD}"/>
    <cellStyle name="Note 7 5" xfId="53786" xr:uid="{1CAF2CD9-626C-49C4-A335-15B677664509}"/>
    <cellStyle name="Note 7 5 2" xfId="54062" xr:uid="{580EA36D-5764-4B09-979C-F3C1B0A436F0}"/>
    <cellStyle name="Note 7 5 3" xfId="54340" xr:uid="{BC0678A3-9D70-4A2A-8D58-928AF4EBBC36}"/>
    <cellStyle name="Note 7 5 4" xfId="54624" xr:uid="{F5911116-5C93-482C-9581-D5BD2FE00F87}"/>
    <cellStyle name="Note 7 5 5" xfId="54902" xr:uid="{DD8BE3CB-AA58-47F8-862C-6194761E1784}"/>
    <cellStyle name="Note 7 5 6" xfId="55180" xr:uid="{5A984886-B596-4708-AAB4-31B70D935181}"/>
    <cellStyle name="Note 7 5 7" xfId="55464" xr:uid="{6D6C5417-113B-43E1-B60A-95CFCF741B8F}"/>
    <cellStyle name="Note 7 5 8" xfId="55742" xr:uid="{5F550336-4449-4FE4-85E5-30F8C7BF8C09}"/>
    <cellStyle name="Note 7 5 9" xfId="56020" xr:uid="{D6E87A99-1AA2-49F6-A6DD-D96001D4BA9C}"/>
    <cellStyle name="Note 7 6" xfId="53818" xr:uid="{A8D215EC-AA44-4C17-B276-FA735B7680BB}"/>
    <cellStyle name="Note 7 6 2" xfId="54095" xr:uid="{4C46FAD8-C99D-4A31-BEEA-1598CEA6C0D9}"/>
    <cellStyle name="Note 7 6 3" xfId="54373" xr:uid="{761D6FBC-67D5-4B73-93DB-0ECA2FC03131}"/>
    <cellStyle name="Note 7 6 4" xfId="54657" xr:uid="{90E9651D-FB13-4381-8040-124A5EB30FF4}"/>
    <cellStyle name="Note 7 6 5" xfId="54935" xr:uid="{D8F7139A-CB86-4E69-B511-EE82CA526DC9}"/>
    <cellStyle name="Note 7 6 6" xfId="55213" xr:uid="{3B250098-622F-4968-A6F5-93F7E6FB0E46}"/>
    <cellStyle name="Note 7 6 7" xfId="55497" xr:uid="{6DACCDCD-18C7-46FC-B4E1-A6540C1B3C2D}"/>
    <cellStyle name="Note 7 6 8" xfId="55775" xr:uid="{6659EDCA-9AF2-4FB3-9541-CA154CE7A6B7}"/>
    <cellStyle name="Note 7 6 9" xfId="56053" xr:uid="{1DA4B749-F446-496D-9CBA-A6A2EFA5DC44}"/>
    <cellStyle name="Note 7 7" xfId="53850" xr:uid="{584F82DA-4417-4764-84BA-47065028CA4C}"/>
    <cellStyle name="Note 7 7 2" xfId="54128" xr:uid="{5D0D1F74-4AD8-41EC-A0C6-44528959E649}"/>
    <cellStyle name="Note 7 7 3" xfId="54406" xr:uid="{ACA314F7-C5DB-4952-AA64-A79D1A794D7C}"/>
    <cellStyle name="Note 7 7 4" xfId="54690" xr:uid="{E20F0D76-36D9-447B-BCFA-5EE6BAE7207F}"/>
    <cellStyle name="Note 7 7 5" xfId="54968" xr:uid="{49B75496-9D55-49A8-8067-C40AE0476FC4}"/>
    <cellStyle name="Note 7 7 6" xfId="55246" xr:uid="{BC641C58-B8B7-48AE-9BA1-B69D0351848B}"/>
    <cellStyle name="Note 7 7 7" xfId="55530" xr:uid="{250F9BFA-A6CF-434F-A14A-A449BFF5ADCC}"/>
    <cellStyle name="Note 7 7 8" xfId="55808" xr:uid="{3E5491D5-9C40-430C-BAEB-2B5DF8240A84}"/>
    <cellStyle name="Note 7 7 9" xfId="56086" xr:uid="{36AB34B3-954A-4B69-A06B-0A9839DD2C3C}"/>
    <cellStyle name="Note 7 8" xfId="53883" xr:uid="{B564D353-745B-419D-B853-450B69B6A0C8}"/>
    <cellStyle name="Note 7 8 2" xfId="54161" xr:uid="{0510E319-EBF8-43E4-B1EB-7D4F36D1C633}"/>
    <cellStyle name="Note 7 8 3" xfId="54439" xr:uid="{2B357A00-C016-47B1-B269-5C1947E86EDA}"/>
    <cellStyle name="Note 7 8 4" xfId="54723" xr:uid="{993ACFE7-00F9-4DE7-9F92-E38EC3B8F793}"/>
    <cellStyle name="Note 7 8 5" xfId="55001" xr:uid="{F598E2B2-F580-49C5-AA63-B503478C0469}"/>
    <cellStyle name="Note 7 8 6" xfId="55279" xr:uid="{8FD7D9EC-C291-499A-830B-44B7CCB264CC}"/>
    <cellStyle name="Note 7 8 7" xfId="55563" xr:uid="{243A9EA6-46C4-4BAD-94AD-4E8A7192E24C}"/>
    <cellStyle name="Note 7 8 8" xfId="55841" xr:uid="{7BCD0C35-8E2A-4C75-BDB9-76BF7711AACF}"/>
    <cellStyle name="Note 7 8 9" xfId="56119" xr:uid="{9B0EBE2A-4B2E-496B-8711-F116903B58DB}"/>
    <cellStyle name="Note 7 9" xfId="53920" xr:uid="{7A18D2E7-4376-47E5-B73E-FA1A41FD34C4}"/>
    <cellStyle name="Note 8" xfId="1584" xr:uid="{D7FB14CB-1DD1-40DE-BB96-11CE2E665AD5}"/>
    <cellStyle name="Note 8 10" xfId="50051" xr:uid="{409DDC84-2F17-4E7A-9E89-231268F02BA7}"/>
    <cellStyle name="Note 8 2" xfId="1909" xr:uid="{229B3998-322D-420B-B843-A0CE4DB4D8C6}"/>
    <cellStyle name="Note 8 2 2" xfId="50052" xr:uid="{B95A18B6-117E-459C-844A-19BCBB0481B6}"/>
    <cellStyle name="Note 8 3" xfId="54207" xr:uid="{1EAD0AA5-0B04-4F93-A7AC-473D534582D7}"/>
    <cellStyle name="Note 8 4" xfId="54491" xr:uid="{2F779546-1D92-4678-818B-375C750F201D}"/>
    <cellStyle name="Note 8 5" xfId="54769" xr:uid="{3FE1C36F-3247-4DED-A383-57181A0A3D10}"/>
    <cellStyle name="Note 8 6" xfId="55047" xr:uid="{ADBADFD6-4DDB-43AD-91D9-BF4F8B693ECA}"/>
    <cellStyle name="Note 8 7" xfId="55331" xr:uid="{7147E0CF-0960-4A8E-AEDF-96A7FD4341F1}"/>
    <cellStyle name="Note 8 8" xfId="55609" xr:uid="{F38B0B2C-89C5-4F53-A0E2-35140FC68200}"/>
    <cellStyle name="Note 8 9" xfId="55887" xr:uid="{0D64EB87-ACE9-4FDD-A6FE-4EE7F6743E8B}"/>
    <cellStyle name="Note 9" xfId="1585" xr:uid="{9AFF13C7-24A7-403B-BE23-9663D4C47863}"/>
    <cellStyle name="Note 9 10" xfId="50053" xr:uid="{48573338-A1A5-40D5-8C00-C6131F1ED4A0}"/>
    <cellStyle name="Note 9 2" xfId="1910" xr:uid="{00023AAF-A224-4539-9B3A-A74A4805A83C}"/>
    <cellStyle name="Note 9 2 2" xfId="50054" xr:uid="{6CE19D8E-BA4E-484D-9436-14F0EE5F2087}"/>
    <cellStyle name="Note 9 3" xfId="54241" xr:uid="{DCB48557-0E5F-49CD-8340-A12E238F41F3}"/>
    <cellStyle name="Note 9 4" xfId="54525" xr:uid="{8DE468BA-A582-44C6-BD0D-4C2B92F7C765}"/>
    <cellStyle name="Note 9 5" xfId="54803" xr:uid="{4E1FBFD3-5499-4CE1-8148-6E72871BD0A3}"/>
    <cellStyle name="Note 9 6" xfId="55081" xr:uid="{A95C7F1D-ED9A-4B27-804C-06A326C79D97}"/>
    <cellStyle name="Note 9 7" xfId="55365" xr:uid="{76878C71-C632-4B0A-88A7-A33764F1F118}"/>
    <cellStyle name="Note 9 8" xfId="55643" xr:uid="{3EC31E7B-9BB1-4FF3-A4CD-ED4867F72E6D}"/>
    <cellStyle name="Note 9 9" xfId="55921" xr:uid="{BDA87012-FD0C-4138-AEA0-8AB515403B44}"/>
    <cellStyle name="Œ…‹æØ‚è [0.00]_Apl" xfId="1586" xr:uid="{2B6F532B-8E96-4DBC-8DDB-1AA5D0D58BF9}"/>
    <cellStyle name="Œ…‹æØ‚è_Apl" xfId="1587" xr:uid="{83DCE6A3-0295-477F-B144-D36D6B019C7E}"/>
    <cellStyle name="Output 10" xfId="50055" xr:uid="{660E173E-E81F-45A5-9A9A-0D9753AF104E}"/>
    <cellStyle name="Output 10 10" xfId="53723" xr:uid="{EB9AAA01-B1E8-4D95-8B39-7D206D58B22F}"/>
    <cellStyle name="Output 10 2" xfId="50056" xr:uid="{1AAF416F-028A-4FE1-9781-DFAFA090A163}"/>
    <cellStyle name="Output 10 2 2" xfId="50057" xr:uid="{2EA1C415-75DB-4548-913E-D09832E4E151}"/>
    <cellStyle name="Output 10 2 2 2" xfId="50058" xr:uid="{5649D03A-5D16-422F-A582-0A62755E350D}"/>
    <cellStyle name="Output 10 2 3" xfId="50059" xr:uid="{414BF186-660E-4ECC-87C5-90234F34F397}"/>
    <cellStyle name="Output 10 2 4" xfId="53999" xr:uid="{E9CB05B5-4740-41FC-926C-6EA1B4BA3FEC}"/>
    <cellStyle name="Output 10 3" xfId="50060" xr:uid="{952797F2-A293-4A27-AC6E-EAB30317D162}"/>
    <cellStyle name="Output 10 3 2" xfId="50061" xr:uid="{45A47625-45CD-43A1-B7C1-D9EF011E75C6}"/>
    <cellStyle name="Output 10 3 3" xfId="54276" xr:uid="{8166E152-A7F5-4435-B572-B5F81C1891B3}"/>
    <cellStyle name="Output 10 4" xfId="50062" xr:uid="{0FE5B5E9-9AAD-4382-9572-E295F6F82BF1}"/>
    <cellStyle name="Output 10 4 2" xfId="54560" xr:uid="{FCB7FF15-DBFC-4D55-A083-859D86233E34}"/>
    <cellStyle name="Output 10 5" xfId="54838" xr:uid="{603B3D5B-F95F-4B93-951D-BF1CB27221E8}"/>
    <cellStyle name="Output 10 6" xfId="55116" xr:uid="{62FF2790-7BB3-4D8B-B2A2-6E403C28BF2C}"/>
    <cellStyle name="Output 10 7" xfId="55400" xr:uid="{34A0E9B2-8522-4087-9503-6D96F47B75DF}"/>
    <cellStyle name="Output 10 8" xfId="55678" xr:uid="{90D2E72A-DA92-427D-B27D-78787A429D63}"/>
    <cellStyle name="Output 10 9" xfId="55956" xr:uid="{2FDF1DBA-CF1F-4260-9039-2507A4037197}"/>
    <cellStyle name="Output 11" xfId="50063" xr:uid="{1E4E733E-54F7-44D2-9B8E-B70ED73A4D69}"/>
    <cellStyle name="Output 11 10" xfId="53756" xr:uid="{A30FDE68-4202-4C51-A978-6CCD774A60A9}"/>
    <cellStyle name="Output 11 2" xfId="54032" xr:uid="{6987471D-22A7-4E1D-BDED-FE256FDCB3DC}"/>
    <cellStyle name="Output 11 3" xfId="54310" xr:uid="{AFD569AE-B511-4229-8110-C373DCB854EB}"/>
    <cellStyle name="Output 11 4" xfId="54594" xr:uid="{B9AD88B4-345C-4C4E-BC2E-04121DE1E2AB}"/>
    <cellStyle name="Output 11 5" xfId="54872" xr:uid="{E5B0055B-30D1-4F99-B905-2E7B5796559B}"/>
    <cellStyle name="Output 11 6" xfId="55150" xr:uid="{10CF1BB0-DB71-4DFE-A143-934004248D9F}"/>
    <cellStyle name="Output 11 7" xfId="55434" xr:uid="{EA247FB1-FD2F-44EF-B4EC-77A8B8FE81FE}"/>
    <cellStyle name="Output 11 8" xfId="55712" xr:uid="{DB421845-E7FD-4DC5-8AFA-9041D3467470}"/>
    <cellStyle name="Output 11 9" xfId="55990" xr:uid="{59A303DB-020F-46FE-B003-045566DC4EDF}"/>
    <cellStyle name="Output 12" xfId="50064" xr:uid="{33F11382-B00A-421D-9B1C-CC64E240E0C9}"/>
    <cellStyle name="Output 12 10" xfId="53789" xr:uid="{E53A9516-33CE-4C5B-AB27-74ADED0EDADF}"/>
    <cellStyle name="Output 12 2" xfId="50065" xr:uid="{8F9E67C0-431B-40E5-BB1D-1569B316255B}"/>
    <cellStyle name="Output 12 2 2" xfId="54066" xr:uid="{D74FF1B7-BE02-47F2-8CA2-5D4DA310CCAE}"/>
    <cellStyle name="Output 12 3" xfId="54344" xr:uid="{9AF3443B-A8C7-4340-BC7A-F3A642A69153}"/>
    <cellStyle name="Output 12 4" xfId="54628" xr:uid="{5ECD9547-35BD-4A48-BF6B-6C2A9B3F5A4E}"/>
    <cellStyle name="Output 12 5" xfId="54906" xr:uid="{473AFC88-C197-46FD-953A-55A48C5E035D}"/>
    <cellStyle name="Output 12 6" xfId="55184" xr:uid="{F2132425-3CDB-4FDE-BB76-E5C295CFC4DB}"/>
    <cellStyle name="Output 12 7" xfId="55468" xr:uid="{655638D9-6FC0-4A1C-B509-B656EBFB1E0C}"/>
    <cellStyle name="Output 12 8" xfId="55746" xr:uid="{5CB697FE-265F-47C9-9DAF-54E58658535A}"/>
    <cellStyle name="Output 12 9" xfId="56024" xr:uid="{9B7B738B-CBA9-46FB-83B4-7BF6836CC29D}"/>
    <cellStyle name="Output 13" xfId="50066" xr:uid="{71A549DB-0F62-41CD-BDFE-92488E24457A}"/>
    <cellStyle name="Output 13 10" xfId="53821" xr:uid="{930D54F9-DABE-4F04-A10B-C82AB95C7201}"/>
    <cellStyle name="Output 13 2" xfId="50067" xr:uid="{710F00C1-11FE-47C0-8CCB-E664A188603C}"/>
    <cellStyle name="Output 13 2 2" xfId="54099" xr:uid="{4069A817-A010-4CD0-A7A6-ABD41F49A433}"/>
    <cellStyle name="Output 13 3" xfId="54377" xr:uid="{BDCE2E29-7BA0-41FB-8B3A-6AB767ED7F5D}"/>
    <cellStyle name="Output 13 4" xfId="54661" xr:uid="{60675793-E5D2-4934-8EBF-3669BC3FAD79}"/>
    <cellStyle name="Output 13 5" xfId="54939" xr:uid="{B78B4161-27E6-43BF-A924-6AF239399A42}"/>
    <cellStyle name="Output 13 6" xfId="55217" xr:uid="{59F2A11A-B268-4D00-BE9F-8CE8977147EE}"/>
    <cellStyle name="Output 13 7" xfId="55501" xr:uid="{1ABE0474-690B-4A38-BF42-2F7AB37063A9}"/>
    <cellStyle name="Output 13 8" xfId="55779" xr:uid="{E61DDAFE-E843-45E9-93A5-B9CA62AA34A1}"/>
    <cellStyle name="Output 13 9" xfId="56057" xr:uid="{5A03FB22-EC03-4662-9B03-3919681EFA12}"/>
    <cellStyle name="Output 14" xfId="50068" xr:uid="{E4E018D0-EBE4-4316-8678-DBB0782D2AB4}"/>
    <cellStyle name="Output 14 10" xfId="53854" xr:uid="{EB83CD15-384E-4938-8DD4-1B9D5A917893}"/>
    <cellStyle name="Output 14 2" xfId="50069" xr:uid="{19E0D57D-DB9C-445C-8A03-AA3E2F9ADB3E}"/>
    <cellStyle name="Output 14 2 2" xfId="54132" xr:uid="{AEDF6CDF-7B3F-4790-B50C-AC90D6FCD450}"/>
    <cellStyle name="Output 14 3" xfId="54410" xr:uid="{04D9BCD4-783F-4FF1-AAB9-29968D41F3D5}"/>
    <cellStyle name="Output 14 4" xfId="54694" xr:uid="{42228D30-C186-4792-A926-B97265C457DA}"/>
    <cellStyle name="Output 14 5" xfId="54972" xr:uid="{8F90D41B-1F98-443F-8887-F311B3455296}"/>
    <cellStyle name="Output 14 6" xfId="55250" xr:uid="{B0D2C00A-18E4-4FB0-AC6D-B4E33DA5920E}"/>
    <cellStyle name="Output 14 7" xfId="55534" xr:uid="{AE0BB443-97D1-4CA6-9583-0AF050877D8F}"/>
    <cellStyle name="Output 14 8" xfId="55812" xr:uid="{76C133F9-D653-4640-89D9-D16C54276887}"/>
    <cellStyle name="Output 14 9" xfId="56090" xr:uid="{887B2E01-EB06-415E-8FF3-7D8BBEAF6ED2}"/>
    <cellStyle name="Output 15" xfId="50070" xr:uid="{64BF7B9F-4A9E-4A04-B7C7-B21C1B90A9A2}"/>
    <cellStyle name="Output 15 2" xfId="50071" xr:uid="{409D04CE-9377-40C6-B854-75E8FA623B50}"/>
    <cellStyle name="Output 15 3" xfId="53891" xr:uid="{180FD873-1C52-4C51-B207-49F71EAC9359}"/>
    <cellStyle name="Output 16" xfId="50072" xr:uid="{FAEC878B-B0F5-4024-8B95-B1066B8B85CB}"/>
    <cellStyle name="Output 16 2" xfId="50073" xr:uid="{924EDF07-C2A0-4DAF-97CC-8937779BCF2A}"/>
    <cellStyle name="Output 16 3" xfId="54165" xr:uid="{72C3F659-3860-4FB5-B163-21A01947D3C8}"/>
    <cellStyle name="Output 17" xfId="50074" xr:uid="{AE328CC5-010F-4035-B06A-7D20C2AC140E}"/>
    <cellStyle name="Output 17 2" xfId="54449" xr:uid="{5A398DD1-342F-4B76-A9A5-08FB7B68B3BA}"/>
    <cellStyle name="Output 18" xfId="50075" xr:uid="{15E4B76C-1D45-4E5A-B41C-06B98256F9DE}"/>
    <cellStyle name="Output 18 2" xfId="54727" xr:uid="{F740108B-FFAA-4921-807E-070A31252270}"/>
    <cellStyle name="Output 19" xfId="55005" xr:uid="{A2764B55-9CE1-4EFE-8B03-28E06A0D1120}"/>
    <cellStyle name="Output 2" xfId="89" xr:uid="{00000000-0005-0000-0000-000071000000}"/>
    <cellStyle name="Output 2 10" xfId="41185" xr:uid="{9F9C2E39-B718-4FC5-A7C6-EE1101AFCDC5}"/>
    <cellStyle name="Output 2 10 2" xfId="41186" xr:uid="{F338A92E-FDBD-43DC-B23F-06DC6B1A712C}"/>
    <cellStyle name="Output 2 10 2 2" xfId="41187" xr:uid="{D4CDCDA4-95C9-4DE3-B20E-970DE8EA132E}"/>
    <cellStyle name="Output 2 10 2 2 2" xfId="41188" xr:uid="{A390FC3E-BD6F-46CC-9770-440EC2BC5530}"/>
    <cellStyle name="Output 2 10 2 3" xfId="41189" xr:uid="{C8785780-9D9B-4050-BEC3-DAC62F6EE48A}"/>
    <cellStyle name="Output 2 10 2 4" xfId="54177" xr:uid="{3A77E357-6440-46A9-B793-3A41C780A364}"/>
    <cellStyle name="Output 2 10 3" xfId="41190" xr:uid="{C2351D28-A709-4B94-8362-8F43059FDC90}"/>
    <cellStyle name="Output 2 10 4" xfId="41191" xr:uid="{60CE04F3-4D19-449F-BEC1-CF7E11434DB4}"/>
    <cellStyle name="Output 2 10 5" xfId="50077" xr:uid="{D610DCF7-439D-403D-AFF1-1B5248ED83A8}"/>
    <cellStyle name="Output 2 10_15NS" xfId="41192" xr:uid="{EFDC60FC-DA1B-445A-B9B6-AC4E3AB8E048}"/>
    <cellStyle name="Output 2 100" xfId="41193" xr:uid="{AE6F623D-A4E2-483E-8A9E-6335102BB459}"/>
    <cellStyle name="Output 2 101" xfId="41194" xr:uid="{C27D4872-BEFE-408B-A37D-CE8DFECCF5F1}"/>
    <cellStyle name="Output 2 102" xfId="41195" xr:uid="{E93FB2C2-7276-4AAE-B93F-B6C4AA3186D4}"/>
    <cellStyle name="Output 2 103" xfId="41196" xr:uid="{03CC5DF3-E60C-4D7F-909D-8A29D6EAB915}"/>
    <cellStyle name="Output 2 103 2" xfId="41197" xr:uid="{F6565146-BF3D-4E6F-8DBC-D79DB870C8AD}"/>
    <cellStyle name="Output 2 104" xfId="41198" xr:uid="{B279B877-30AF-4E40-BD37-EB859DFE20CB}"/>
    <cellStyle name="Output 2 105" xfId="50076" xr:uid="{3B99C6BB-E95C-4AA7-A95B-EE254BE6D4AD}"/>
    <cellStyle name="Output 2 106" xfId="41184" xr:uid="{AB5584EC-F015-4A29-95AE-91B0C55682BE}"/>
    <cellStyle name="Output 2 107" xfId="1975" xr:uid="{C5AA95B1-CD67-4764-B7D8-5B28A2A7ABAC}"/>
    <cellStyle name="Output 2 11" xfId="41199" xr:uid="{1DC3D4E7-8CC4-4AC0-A035-498A638E0F5C}"/>
    <cellStyle name="Output 2 11 2" xfId="41200" xr:uid="{CD641A45-51FD-43C0-86EB-FF3F0257F54B}"/>
    <cellStyle name="Output 2 11 2 2" xfId="41201" xr:uid="{1A106068-090D-48EB-B50B-881514AE8E96}"/>
    <cellStyle name="Output 2 11 2 2 2" xfId="41202" xr:uid="{2340AC7D-E4AB-4B93-BFD9-47179E119DAE}"/>
    <cellStyle name="Output 2 11 2 3" xfId="41203" xr:uid="{52EEFAAC-5D18-4CA6-8DF1-3C780463EC3A}"/>
    <cellStyle name="Output 2 11 3" xfId="41204" xr:uid="{3A9CD18B-6BB5-47DC-BEB7-E7A3807E2E49}"/>
    <cellStyle name="Output 2 11 4" xfId="41205" xr:uid="{3D2B2E68-FF3E-476E-9660-E162FF1F0DB7}"/>
    <cellStyle name="Output 2 11 5" xfId="54461" xr:uid="{203C9F8B-6F0B-4383-98F2-2963AD25AFC7}"/>
    <cellStyle name="Output 2 11_15NS" xfId="41206" xr:uid="{61575EC1-86B8-4690-AA73-DF3B27F8EEF1}"/>
    <cellStyle name="Output 2 12" xfId="41207" xr:uid="{6DDDEC2F-C792-4032-ACB7-A97BDF020BE2}"/>
    <cellStyle name="Output 2 12 2" xfId="41208" xr:uid="{526F3555-9148-4873-A407-480965C84FF9}"/>
    <cellStyle name="Output 2 12 2 2" xfId="41209" xr:uid="{60AC0E09-0B94-4B86-926C-0629BEBB70BB}"/>
    <cellStyle name="Output 2 12 2 2 2" xfId="41210" xr:uid="{AA4C336C-8DF4-411C-A97E-D73998A4D542}"/>
    <cellStyle name="Output 2 12 2 3" xfId="41211" xr:uid="{FFF30C86-BC62-4B1C-8556-CB3983CC116A}"/>
    <cellStyle name="Output 2 12 3" xfId="41212" xr:uid="{47892701-616B-496A-A776-1ACDFA5109C7}"/>
    <cellStyle name="Output 2 12 4" xfId="41213" xr:uid="{55D37C9B-1370-41E4-8120-21169F16F866}"/>
    <cellStyle name="Output 2 12 5" xfId="54739" xr:uid="{FF93E6C8-4844-4538-A7C6-8D5D149339D0}"/>
    <cellStyle name="Output 2 12_15NS" xfId="41214" xr:uid="{C0B29FE3-F42C-483B-A1B3-5C538F80EB76}"/>
    <cellStyle name="Output 2 13" xfId="41215" xr:uid="{49CC1FF1-4958-45BD-9FDF-EBE77B90C77D}"/>
    <cellStyle name="Output 2 13 2" xfId="41216" xr:uid="{DC02BE76-0619-4488-A6F3-683D34747E12}"/>
    <cellStyle name="Output 2 13 2 2" xfId="41217" xr:uid="{F5944DD5-6F64-404E-AD53-E9761FCC25C9}"/>
    <cellStyle name="Output 2 13 2 2 2" xfId="41218" xr:uid="{56704334-2E00-4D03-A389-8D0958161B6F}"/>
    <cellStyle name="Output 2 13 2 3" xfId="41219" xr:uid="{6E52DEA9-AFF6-4A32-901E-932B06DC01C3}"/>
    <cellStyle name="Output 2 13 3" xfId="41220" xr:uid="{3DC6051D-7075-4E37-8A33-9B991252B80C}"/>
    <cellStyle name="Output 2 13 4" xfId="41221" xr:uid="{7C757F94-482E-4035-903B-FFAA8641F858}"/>
    <cellStyle name="Output 2 13 5" xfId="55017" xr:uid="{2DF2C714-0018-41FA-8A78-1945B7868A6E}"/>
    <cellStyle name="Output 2 13_15NS" xfId="41222" xr:uid="{54772CFC-ED50-4130-B29D-DD16EA6C8015}"/>
    <cellStyle name="Output 2 14" xfId="41223" xr:uid="{D3F3C725-9CBB-4F82-8DE0-0A3A180B4C3B}"/>
    <cellStyle name="Output 2 14 2" xfId="41224" xr:uid="{16D4AC91-F234-408D-A332-ADC3E36DF5A0}"/>
    <cellStyle name="Output 2 14 2 2" xfId="41225" xr:uid="{2AE9D808-5B12-4918-AADC-F72FD2564346}"/>
    <cellStyle name="Output 2 14 2 2 2" xfId="41226" xr:uid="{607AE929-9778-4326-93B0-A0EF8043D55A}"/>
    <cellStyle name="Output 2 14 2 3" xfId="41227" xr:uid="{1247326B-4C7D-4CDA-8656-0E07B8CB9245}"/>
    <cellStyle name="Output 2 14 3" xfId="41228" xr:uid="{74A6D15C-020D-40E8-A06B-512A92FF6934}"/>
    <cellStyle name="Output 2 14 4" xfId="41229" xr:uid="{8E7105DF-9420-4E6B-8CB4-AE42533BFA1F}"/>
    <cellStyle name="Output 2 14 5" xfId="55301" xr:uid="{E2011D21-FEBF-47F2-8BD6-1EAE5070C441}"/>
    <cellStyle name="Output 2 14_15NS" xfId="41230" xr:uid="{3E819833-3B62-42B7-B6D2-F18DF03A6BD1}"/>
    <cellStyle name="Output 2 15" xfId="41231" xr:uid="{63685135-5F51-4F22-9098-69C21D9539E4}"/>
    <cellStyle name="Output 2 15 2" xfId="41232" xr:uid="{D03711D8-36C5-4C46-96A5-5C6FF847AAFD}"/>
    <cellStyle name="Output 2 15 2 2" xfId="41233" xr:uid="{865D633F-CA2F-40AD-9EEE-D37BCC56A043}"/>
    <cellStyle name="Output 2 15 3" xfId="41234" xr:uid="{D6273E47-2256-4877-A845-D4B956F7525E}"/>
    <cellStyle name="Output 2 15 4" xfId="55579" xr:uid="{DCFA0BFE-6624-4B96-ADA5-1069E8EC7218}"/>
    <cellStyle name="Output 2 16" xfId="41235" xr:uid="{B50ED8A8-13F4-40B5-9054-74BB13779BA6}"/>
    <cellStyle name="Output 2 16 2" xfId="41236" xr:uid="{E573190C-F2A9-4D09-BD4F-A6D8777F54D8}"/>
    <cellStyle name="Output 2 16 2 2" xfId="41237" xr:uid="{9947CE99-DF23-41C2-B71A-7610E4BA34CF}"/>
    <cellStyle name="Output 2 16 3" xfId="55857" xr:uid="{DE9FF8FC-CA6F-4A2F-8577-4992D9AE1353}"/>
    <cellStyle name="Output 2 17" xfId="41238" xr:uid="{F0A4DCE4-2778-47C5-BD1B-5DDD52F568D7}"/>
    <cellStyle name="Output 2 17 2" xfId="41239" xr:uid="{ECEB2937-26F2-41FE-8EF8-FDA1F424DA23}"/>
    <cellStyle name="Output 2 17 2 2" xfId="41240" xr:uid="{E5050A03-1B40-4E53-8DA6-88EFC2F4BB48}"/>
    <cellStyle name="Output 2 17 3" xfId="53629" xr:uid="{BD21FF10-26DC-41D2-A88B-6A8CEBCEE9E0}"/>
    <cellStyle name="Output 2 18" xfId="41241" xr:uid="{242702CC-07B3-42DB-A15B-43EB174B85D1}"/>
    <cellStyle name="Output 2 18 2" xfId="41242" xr:uid="{09B2A281-9E46-4D4E-8752-6BBBA9D4F6C1}"/>
    <cellStyle name="Output 2 18 2 2" xfId="41243" xr:uid="{20BCF0DB-BB6E-4AEE-B329-5E8E30DA817F}"/>
    <cellStyle name="Output 2 19" xfId="41244" xr:uid="{7F23D3F0-BDB5-47D4-A578-E68D0D3EA86E}"/>
    <cellStyle name="Output 2 19 2" xfId="41245" xr:uid="{46CCB15C-FC62-43E5-ABDD-2CEB2DAD9CA4}"/>
    <cellStyle name="Output 2 19 2 2" xfId="41246" xr:uid="{2C7F814F-DE9E-41E2-98F6-2CE7C3C4290A}"/>
    <cellStyle name="Output 2 2" xfId="90" xr:uid="{00000000-0005-0000-0000-000072000000}"/>
    <cellStyle name="Output 2 2 10" xfId="53671" xr:uid="{7E9BC6E5-78E6-4BC5-83AE-D6CD7A7CE274}"/>
    <cellStyle name="Output 2 2 11" xfId="41247" xr:uid="{96D22300-2AA0-4443-B85D-4FC848F0AA6D}"/>
    <cellStyle name="Output 2 2 12" xfId="1976" xr:uid="{6002F92E-65C7-48A0-8088-F515E14D6B14}"/>
    <cellStyle name="Output 2 2 2" xfId="110" xr:uid="{00000000-0005-0000-0000-000073000000}"/>
    <cellStyle name="Output 2 2 2 2" xfId="1588" xr:uid="{F177EA7A-209C-458A-BA95-59FEE518DF20}"/>
    <cellStyle name="Output 2 2 2 2 2" xfId="41250" xr:uid="{EA51D071-B7B0-4964-ACAC-4D726A101F2B}"/>
    <cellStyle name="Output 2 2 2 2 2 2" xfId="50081" xr:uid="{FCB89A68-F43B-4480-9BD2-99D2064485BE}"/>
    <cellStyle name="Output 2 2 2 2 3" xfId="50080" xr:uid="{89E8BAF7-4257-4C38-BB99-BDABC4865081}"/>
    <cellStyle name="Output 2 2 2 2 4" xfId="41249" xr:uid="{94A98C35-240F-4224-8942-BCCC82B03B49}"/>
    <cellStyle name="Output 2 2 2 3" xfId="1911" xr:uid="{A27354E4-E4A1-4D14-BDE1-C50D35619439}"/>
    <cellStyle name="Output 2 2 2 3 2" xfId="50082" xr:uid="{EA8DDD68-E1CD-411C-A378-5D555D4C284B}"/>
    <cellStyle name="Output 2 2 2 3 3" xfId="41251" xr:uid="{138E748C-4B80-480C-8748-FD85678B845B}"/>
    <cellStyle name="Output 2 2 2 4" xfId="1842" xr:uid="{8908AD05-E0E8-4B34-829A-E61C53C8ABEA}"/>
    <cellStyle name="Output 2 2 2 4 2" xfId="53946" xr:uid="{5E23D59E-01E2-4899-A746-B0EC542A8039}"/>
    <cellStyle name="Output 2 2 2 4 3" xfId="50079" xr:uid="{A0C21C9B-52FA-4DAD-930D-EBCC7938E675}"/>
    <cellStyle name="Output 2 2 2 5" xfId="41248" xr:uid="{994E3338-A863-49D2-92D7-59CC69CBBDD6}"/>
    <cellStyle name="Output 2 2 2 6" xfId="1991" xr:uid="{ACEDC912-417A-4468-8D6A-313F3C75CA1A}"/>
    <cellStyle name="Output 2 2 3" xfId="1817" xr:uid="{A86DA2A7-B7CD-4D16-AB6D-3788693AD3BC}"/>
    <cellStyle name="Output 2 2 3 2" xfId="50084" xr:uid="{C5E77421-E799-4734-AC5A-B2ED934BD6ED}"/>
    <cellStyle name="Output 2 2 3 3" xfId="50083" xr:uid="{11A40907-4483-4B28-9498-42094A6AD683}"/>
    <cellStyle name="Output 2 2 3 3 2" xfId="54221" xr:uid="{B9EDA951-461C-41BD-BCA5-355E041E1E13}"/>
    <cellStyle name="Output 2 2 3 4" xfId="41252" xr:uid="{47174650-BB72-4125-9531-9D17634EE3B3}"/>
    <cellStyle name="Output 2 2 4" xfId="1925" xr:uid="{6D9B1625-572F-44EB-A04F-66E30A7AF0A6}"/>
    <cellStyle name="Output 2 2 4 2" xfId="50085" xr:uid="{A00D674C-16ED-4DBC-9B71-2D5885CF805E}"/>
    <cellStyle name="Output 2 2 4 2 2" xfId="54505" xr:uid="{19C3F73E-9E02-49CF-9661-5C36F7D5A88E}"/>
    <cellStyle name="Output 2 2 4 3" xfId="41253" xr:uid="{2C42F36A-29D1-4CA2-960B-4ACE784D52BC}"/>
    <cellStyle name="Output 2 2 5" xfId="50078" xr:uid="{A37B2736-865D-4884-A792-F9D58F5F2D8C}"/>
    <cellStyle name="Output 2 2 5 2" xfId="54783" xr:uid="{E6891841-D8D3-4981-8479-F5EF40854313}"/>
    <cellStyle name="Output 2 2 6" xfId="55061" xr:uid="{6A1B1BF6-85E1-4E91-8E0A-6A29CF205805}"/>
    <cellStyle name="Output 2 2 7" xfId="55345" xr:uid="{65AF4994-0216-4063-9D8F-1C5A72B6B930}"/>
    <cellStyle name="Output 2 2 8" xfId="55623" xr:uid="{63B6B2C5-2CDF-48E1-B517-BB475B9B51F4}"/>
    <cellStyle name="Output 2 2 9" xfId="55901" xr:uid="{8CDAA733-C9A7-4F3C-BE79-2AF92C117625}"/>
    <cellStyle name="Output 2 2_15NS" xfId="41254" xr:uid="{16980843-7EF9-44F4-9283-0636A736CF6C}"/>
    <cellStyle name="Output 2 20" xfId="41255" xr:uid="{A74694FB-BD89-4EF2-92DE-4313BFAF6A25}"/>
    <cellStyle name="Output 2 20 2" xfId="41256" xr:uid="{6B71D856-8B51-4F55-A348-C5CF787035D3}"/>
    <cellStyle name="Output 2 20 2 2" xfId="41257" xr:uid="{78C946CC-C58B-434D-A357-56EC3A4BD75F}"/>
    <cellStyle name="Output 2 21" xfId="41258" xr:uid="{D2D578B7-1AE9-4E94-A376-16008707D1DE}"/>
    <cellStyle name="Output 2 21 2" xfId="41259" xr:uid="{2343B1C9-2620-4C42-ABAA-132F6EE01AD5}"/>
    <cellStyle name="Output 2 21 2 2" xfId="41260" xr:uid="{3031D772-9D23-4883-AD20-594DAB2F4020}"/>
    <cellStyle name="Output 2 22" xfId="41261" xr:uid="{61986EF9-F30C-4187-8897-C54BC6261642}"/>
    <cellStyle name="Output 2 22 2" xfId="41262" xr:uid="{A8578220-7A91-4D94-A4A6-DFBC121F751F}"/>
    <cellStyle name="Output 2 22 2 2" xfId="41263" xr:uid="{18552C5E-9384-4627-BF95-2EB536FAC00D}"/>
    <cellStyle name="Output 2 23" xfId="41264" xr:uid="{439459EF-8045-4E5B-8EA1-C9B34EE13585}"/>
    <cellStyle name="Output 2 23 2" xfId="41265" xr:uid="{003D55B5-2F21-4897-BE7E-E197635052DF}"/>
    <cellStyle name="Output 2 23 2 2" xfId="41266" xr:uid="{F083AAE1-241A-407A-9B89-2B8396A72403}"/>
    <cellStyle name="Output 2 24" xfId="41267" xr:uid="{DEBC4807-D2B3-48EA-BCD8-6D1ED1F34D3C}"/>
    <cellStyle name="Output 2 24 2" xfId="41268" xr:uid="{B18853CF-67AD-416A-863A-40F43B21DF04}"/>
    <cellStyle name="Output 2 24 2 2" xfId="41269" xr:uid="{23AE4CF0-6C87-462C-876E-0634269D6931}"/>
    <cellStyle name="Output 2 25" xfId="41270" xr:uid="{7F5C4312-3C47-4D1E-B8FE-BAA0D65428FE}"/>
    <cellStyle name="Output 2 25 2" xfId="41271" xr:uid="{CEC315A9-FBA4-4E7D-923C-71BF80F11D64}"/>
    <cellStyle name="Output 2 25 2 2" xfId="41272" xr:uid="{DDE10B3A-F480-4971-9BA0-41E3E39BC38F}"/>
    <cellStyle name="Output 2 26" xfId="41273" xr:uid="{C6460A89-D67A-4B95-9594-409F890E9295}"/>
    <cellStyle name="Output 2 26 2" xfId="41274" xr:uid="{D81AC0FA-2F5A-4648-96FF-5F4BE2261842}"/>
    <cellStyle name="Output 2 26 2 2" xfId="41275" xr:uid="{CF2D032E-03FE-4678-A462-2CDE8F7FEE50}"/>
    <cellStyle name="Output 2 27" xfId="41276" xr:uid="{922BBE11-F209-45F2-A1D5-F58A36404A42}"/>
    <cellStyle name="Output 2 27 2" xfId="41277" xr:uid="{941FCF86-F770-4A3E-9B87-5ABD8E9C0090}"/>
    <cellStyle name="Output 2 27 2 2" xfId="41278" xr:uid="{E4362121-64E6-490D-BD8E-3EB78D58F0F2}"/>
    <cellStyle name="Output 2 28" xfId="41279" xr:uid="{984FFF2F-597B-40D2-9A02-B96FF3B25A7A}"/>
    <cellStyle name="Output 2 28 2" xfId="41280" xr:uid="{1A6F4F52-87DC-4B42-B77B-FC5E9CB3FF0F}"/>
    <cellStyle name="Output 2 28 2 2" xfId="41281" xr:uid="{573BE687-F86F-449D-99FB-E8FED6816C70}"/>
    <cellStyle name="Output 2 29" xfId="41282" xr:uid="{C9782FF2-B59F-4260-AA56-1C1A8BF6EABB}"/>
    <cellStyle name="Output 2 29 2" xfId="41283" xr:uid="{78802A6A-EC79-4035-AAF8-FCF6829DE6F2}"/>
    <cellStyle name="Output 2 29 2 2" xfId="41284" xr:uid="{67AAC9F5-C0B7-478E-B89E-95B57CEA7C20}"/>
    <cellStyle name="Output 2 3" xfId="109" xr:uid="{00000000-0005-0000-0000-000074000000}"/>
    <cellStyle name="Output 2 3 10" xfId="53703" xr:uid="{A1C8F7E4-ECA5-4A02-BF08-D773F22D1EB0}"/>
    <cellStyle name="Output 2 3 11" xfId="41285" xr:uid="{5004888E-05CC-4759-B68F-40F3B4209266}"/>
    <cellStyle name="Output 2 3 12" xfId="1990" xr:uid="{7F6A3FA9-A698-4AA3-A9CE-4BFDF294071F}"/>
    <cellStyle name="Output 2 3 2" xfId="1589" xr:uid="{9020540A-DE47-4325-94E7-98242FEAE077}"/>
    <cellStyle name="Output 2 3 2 2" xfId="41287" xr:uid="{2A8FEF0D-A403-4AE2-8ADF-27BC47F8342C}"/>
    <cellStyle name="Output 2 3 2 2 2" xfId="41288" xr:uid="{C91F9C4A-6A7A-4F22-ABF2-F5F0581958D1}"/>
    <cellStyle name="Output 2 3 2 2 3" xfId="50088" xr:uid="{BE7D69FB-86D0-4027-85FD-87AE8DA0016D}"/>
    <cellStyle name="Output 2 3 2 3" xfId="41289" xr:uid="{EED64FF7-540C-4D61-B5EF-9A70C958F54C}"/>
    <cellStyle name="Output 2 3 2 3 2" xfId="53979" xr:uid="{D5A731FA-0873-4A61-9C35-C4BCCED086E2}"/>
    <cellStyle name="Output 2 3 2 4" xfId="50087" xr:uid="{5F1AEE4B-3828-47F2-87EA-F8F816F5F2A9}"/>
    <cellStyle name="Output 2 3 2 5" xfId="41286" xr:uid="{6488D0FB-4EE9-41EF-B7B4-2BDEFA7F1620}"/>
    <cellStyle name="Output 2 3 3" xfId="1912" xr:uid="{E5613A69-C343-4BD3-B71C-4031ECCC08F1}"/>
    <cellStyle name="Output 2 3 3 2" xfId="50089" xr:uid="{770A59FC-4A21-40A4-984D-235631D8A510}"/>
    <cellStyle name="Output 2 3 3 2 2" xfId="54255" xr:uid="{1E6BBBB9-C4A3-418B-B06B-4CC08D4595FE}"/>
    <cellStyle name="Output 2 3 3 3" xfId="41290" xr:uid="{E357F85A-5B94-4635-9F7E-38CFF9480C59}"/>
    <cellStyle name="Output 2 3 4" xfId="1841" xr:uid="{8481A886-A0D3-46E2-A687-DB28D9CE708F}"/>
    <cellStyle name="Output 2 3 4 2" xfId="54539" xr:uid="{0F324BCF-DEAB-4495-8AA0-A0173DDC0623}"/>
    <cellStyle name="Output 2 3 4 3" xfId="41291" xr:uid="{0EC21F93-2AFE-4A13-8D7B-12D6072555E1}"/>
    <cellStyle name="Output 2 3 5" xfId="50086" xr:uid="{45A63537-0194-44D4-A77E-2FB9C09556AC}"/>
    <cellStyle name="Output 2 3 5 2" xfId="54817" xr:uid="{6B06A460-03C1-47D5-A33F-3C1144F5086B}"/>
    <cellStyle name="Output 2 3 6" xfId="55095" xr:uid="{F17C526A-5F53-44E3-A196-8E57615CFD6F}"/>
    <cellStyle name="Output 2 3 7" xfId="55379" xr:uid="{79E88D93-E077-4B49-A824-884990B3FC53}"/>
    <cellStyle name="Output 2 3 8" xfId="55657" xr:uid="{BAE621FD-5DD7-4660-A1A5-894BD8F7A01C}"/>
    <cellStyle name="Output 2 3 9" xfId="55935" xr:uid="{2C94D159-9ECE-4391-AC69-2172C5FA919E}"/>
    <cellStyle name="Output 2 3_15NS" xfId="41292" xr:uid="{FCDCE2A7-87BD-4D1E-AB68-61690A10DE57}"/>
    <cellStyle name="Output 2 30" xfId="41293" xr:uid="{B5F19AD9-9842-43B0-9216-9AB571F7D619}"/>
    <cellStyle name="Output 2 30 2" xfId="41294" xr:uid="{5EB5474B-FAAB-46C1-AC89-A99F4C3980E3}"/>
    <cellStyle name="Output 2 30 2 2" xfId="41295" xr:uid="{0CA97CD6-7C02-429E-8D7A-AAC12C9F3274}"/>
    <cellStyle name="Output 2 31" xfId="41296" xr:uid="{7940C946-7C71-406F-8983-E446DBEEB1E4}"/>
    <cellStyle name="Output 2 31 2" xfId="41297" xr:uid="{F80BD45F-B8F9-461D-952A-B9B0911CAB7A}"/>
    <cellStyle name="Output 2 31 2 2" xfId="41298" xr:uid="{6195F788-3F2A-4F4A-9ADF-B71A715A28EA}"/>
    <cellStyle name="Output 2 32" xfId="41299" xr:uid="{DE24B8CD-C838-475F-9852-CEEF59D8AE72}"/>
    <cellStyle name="Output 2 32 2" xfId="41300" xr:uid="{052F178E-6A9A-490F-8E79-3D7313C576A8}"/>
    <cellStyle name="Output 2 32 2 2" xfId="41301" xr:uid="{577B8CE7-306F-43AC-8019-C52669E02B51}"/>
    <cellStyle name="Output 2 33" xfId="41302" xr:uid="{7D18ABF2-DC1B-465A-8B32-B74608CF1D73}"/>
    <cellStyle name="Output 2 33 2" xfId="41303" xr:uid="{1B57B9FE-8A26-4437-A1C3-48D7A2120E61}"/>
    <cellStyle name="Output 2 33 2 2" xfId="41304" xr:uid="{5E9E47A2-FC3A-42AD-AA65-694E1534A80F}"/>
    <cellStyle name="Output 2 34" xfId="41305" xr:uid="{AE865EC4-12BA-4E60-87A9-4C4751F98A77}"/>
    <cellStyle name="Output 2 34 2" xfId="41306" xr:uid="{09D64733-70CD-4805-97BF-80A1C954410D}"/>
    <cellStyle name="Output 2 34 2 2" xfId="41307" xr:uid="{5D0D2BB1-DFA5-4E31-9144-A4A901F9D27F}"/>
    <cellStyle name="Output 2 35" xfId="41308" xr:uid="{9372F0E5-10E6-4BB2-B1B0-0E5FF09B2939}"/>
    <cellStyle name="Output 2 35 2" xfId="41309" xr:uid="{EB6B319A-8D25-4A4A-A96F-F47691FF207C}"/>
    <cellStyle name="Output 2 35 2 2" xfId="41310" xr:uid="{197C7BDD-8C2C-4AC3-BF95-8AC45836D17E}"/>
    <cellStyle name="Output 2 36" xfId="41311" xr:uid="{EDCEE02C-F11E-489C-AAF9-23E7318A1694}"/>
    <cellStyle name="Output 2 36 2" xfId="41312" xr:uid="{113754BC-18DC-4284-BD37-EE7942AD033C}"/>
    <cellStyle name="Output 2 36 2 2" xfId="41313" xr:uid="{241543F0-F0A7-4B98-AA9B-6577A34C324B}"/>
    <cellStyle name="Output 2 37" xfId="41314" xr:uid="{B9DABBF3-453B-418F-B9F2-A8F13062CEDC}"/>
    <cellStyle name="Output 2 37 2" xfId="41315" xr:uid="{95696C97-86D8-4F35-B675-DDDB26E17953}"/>
    <cellStyle name="Output 2 37 2 2" xfId="41316" xr:uid="{E29D893F-75D4-4B6A-BD63-865A0C07DA95}"/>
    <cellStyle name="Output 2 38" xfId="41317" xr:uid="{88987248-7B91-406B-BED2-14333E637D84}"/>
    <cellStyle name="Output 2 38 2" xfId="41318" xr:uid="{45A8EB51-0D6A-4B78-9B14-ABAEDD4F3D6F}"/>
    <cellStyle name="Output 2 38 2 2" xfId="41319" xr:uid="{048AFC0D-5DAB-4229-9249-D2476EEC455E}"/>
    <cellStyle name="Output 2 39" xfId="41320" xr:uid="{D470C3BE-CD7E-4FE9-A688-BECE25B5E963}"/>
    <cellStyle name="Output 2 39 2" xfId="41321" xr:uid="{BF5D8216-A71D-415C-B313-3CA413A528AB}"/>
    <cellStyle name="Output 2 39 2 2" xfId="41322" xr:uid="{F0CA49AB-3433-4499-89D1-F7C864D4758F}"/>
    <cellStyle name="Output 2 4" xfId="1590" xr:uid="{A50DFE85-2832-47F5-B918-BCDAC3D0084B}"/>
    <cellStyle name="Output 2 4 10" xfId="53736" xr:uid="{83546AC0-44EE-4F8B-ADA1-3B83CB8AB2AF}"/>
    <cellStyle name="Output 2 4 11" xfId="41323" xr:uid="{4A509665-2428-48E9-A093-DFCC657239E7}"/>
    <cellStyle name="Output 2 4 2" xfId="1913" xr:uid="{5522DC40-3199-4459-BF06-73EB8BE2C0CD}"/>
    <cellStyle name="Output 2 4 2 2" xfId="41325" xr:uid="{DA7C80B1-EF9F-4DB8-8EDF-E4F4A1CE53EE}"/>
    <cellStyle name="Output 2 4 2 2 2" xfId="41326" xr:uid="{C4B13758-5D48-4AE3-8DFE-89E56D9C3ED6}"/>
    <cellStyle name="Output 2 4 2 2 3" xfId="54012" xr:uid="{B5B66189-AA20-47C9-8555-9CABBE9C3F77}"/>
    <cellStyle name="Output 2 4 2 3" xfId="41327" xr:uid="{40BCAC59-EE03-4B7B-B277-3F9286BDB72A}"/>
    <cellStyle name="Output 2 4 2 4" xfId="50091" xr:uid="{91241698-E8F7-4566-878B-7284B8E277A1}"/>
    <cellStyle name="Output 2 4 2 5" xfId="41324" xr:uid="{CE70198A-7932-46A4-8CF3-01DA9B49B687}"/>
    <cellStyle name="Output 2 4 3" xfId="1831" xr:uid="{CC55E775-64FF-44C6-A86F-BAB54ABDFAAB}"/>
    <cellStyle name="Output 2 4 3 2" xfId="54289" xr:uid="{6F07F819-158D-448C-B237-48BE22F613A9}"/>
    <cellStyle name="Output 2 4 3 3" xfId="41328" xr:uid="{C9102F80-F05D-4F4B-8752-F8B1A533B92C}"/>
    <cellStyle name="Output 2 4 4" xfId="41329" xr:uid="{E8902C2F-09B6-410E-977C-FC98AA4C364D}"/>
    <cellStyle name="Output 2 4 4 2" xfId="54573" xr:uid="{3F99EDBF-EE45-4047-A41F-16E1B7E886A4}"/>
    <cellStyle name="Output 2 4 5" xfId="50090" xr:uid="{091F6497-EDDE-46E2-829B-35550FA7C3FA}"/>
    <cellStyle name="Output 2 4 5 2" xfId="54851" xr:uid="{D0CB553E-0302-4783-B198-54E28A3352E3}"/>
    <cellStyle name="Output 2 4 6" xfId="55129" xr:uid="{BA8E9C40-AEA3-445C-99CD-37DE93F01097}"/>
    <cellStyle name="Output 2 4 7" xfId="55413" xr:uid="{7121A047-0D57-44FF-8B83-8840AEB47703}"/>
    <cellStyle name="Output 2 4 8" xfId="55691" xr:uid="{7EADDDE3-9E63-4DF4-9704-73DEEE6CB95A}"/>
    <cellStyle name="Output 2 4 9" xfId="55969" xr:uid="{A3545AA4-806D-49DC-964F-51C0BD124B05}"/>
    <cellStyle name="Output 2 4_15NS" xfId="41330" xr:uid="{A258C506-3A24-4079-9B18-8854C321C0C8}"/>
    <cellStyle name="Output 2 40" xfId="41331" xr:uid="{28C77372-34F7-4C8B-9CC1-E7624651144A}"/>
    <cellStyle name="Output 2 40 2" xfId="41332" xr:uid="{0D224C5F-F9E9-440F-9971-69CFBDB05694}"/>
    <cellStyle name="Output 2 40 2 2" xfId="41333" xr:uid="{186EBB0E-A4B7-4E96-ABC3-5FDB356C2548}"/>
    <cellStyle name="Output 2 41" xfId="41334" xr:uid="{CDA1593A-04A1-4114-BB04-7B2D87ED084E}"/>
    <cellStyle name="Output 2 41 2" xfId="41335" xr:uid="{117F1582-1A8C-4D0D-801A-DF59E39A04AC}"/>
    <cellStyle name="Output 2 41 2 2" xfId="41336" xr:uid="{420DC744-A8DA-488B-AB0C-98D28A950D2C}"/>
    <cellStyle name="Output 2 42" xfId="41337" xr:uid="{0DA1A74D-0699-44FC-B4A7-1EBEE03E205E}"/>
    <cellStyle name="Output 2 42 2" xfId="41338" xr:uid="{6F1AE647-A899-4E4C-B854-A06535CE96E8}"/>
    <cellStyle name="Output 2 42 2 2" xfId="41339" xr:uid="{8AB6D870-803A-4EF2-9587-274C99A82D5D}"/>
    <cellStyle name="Output 2 43" xfId="41340" xr:uid="{ACC44935-4813-4386-9633-257A9174AFA4}"/>
    <cellStyle name="Output 2 43 2" xfId="41341" xr:uid="{5D964B33-5042-445E-9EC0-4A2CAE1C1108}"/>
    <cellStyle name="Output 2 43 2 2" xfId="41342" xr:uid="{01FC9E59-EE2E-4BD2-94D1-7B99FD6F8C61}"/>
    <cellStyle name="Output 2 44" xfId="41343" xr:uid="{DF36CBF9-C067-4C16-AD26-A1E5258C8C7D}"/>
    <cellStyle name="Output 2 44 2" xfId="41344" xr:uid="{AAF22F7F-E241-4DBE-A429-C3663076BA8C}"/>
    <cellStyle name="Output 2 44 2 2" xfId="41345" xr:uid="{CD7E5B97-BDB9-4A50-8400-88F1986FF64F}"/>
    <cellStyle name="Output 2 45" xfId="41346" xr:uid="{C2B860CC-4C60-4F30-A6CB-FA423228CDCA}"/>
    <cellStyle name="Output 2 45 2" xfId="41347" xr:uid="{2FB46656-F3D9-4F74-AC1A-265D72BE5371}"/>
    <cellStyle name="Output 2 45 2 2" xfId="41348" xr:uid="{E161B8D2-7346-491F-9D10-713DB3440CDE}"/>
    <cellStyle name="Output 2 46" xfId="41349" xr:uid="{4338957B-8D28-46A1-8480-84404E21B25B}"/>
    <cellStyle name="Output 2 46 2" xfId="41350" xr:uid="{C660E92C-9D58-4D92-9A20-CEC119518C23}"/>
    <cellStyle name="Output 2 46 2 2" xfId="41351" xr:uid="{759C2995-4609-4F9B-A03D-B68312387610}"/>
    <cellStyle name="Output 2 47" xfId="41352" xr:uid="{5CC9A5E0-EC5A-4DD4-B8AA-B751EF43F87E}"/>
    <cellStyle name="Output 2 47 2" xfId="41353" xr:uid="{D14DB655-81FD-4488-B6FB-9EC35D5BAC7C}"/>
    <cellStyle name="Output 2 47 2 2" xfId="41354" xr:uid="{B86A5361-16A0-4879-BE86-AEF96224EC80}"/>
    <cellStyle name="Output 2 48" xfId="41355" xr:uid="{41D9B1D8-F354-4AD3-AFB1-FCE4A405048D}"/>
    <cellStyle name="Output 2 48 2" xfId="41356" xr:uid="{BA497622-7826-4197-AB20-327A22BC6307}"/>
    <cellStyle name="Output 2 48 2 2" xfId="41357" xr:uid="{0D002C53-EDBA-46F7-A994-3F5DAAF46BDF}"/>
    <cellStyle name="Output 2 49" xfId="41358" xr:uid="{AEFFB281-CB92-42A6-8C72-62E7F40BAD17}"/>
    <cellStyle name="Output 2 49 2" xfId="41359" xr:uid="{FA853A46-68F9-4495-A2FB-27BFD23F1FC6}"/>
    <cellStyle name="Output 2 49 2 2" xfId="41360" xr:uid="{B8EFA383-A8E0-46D9-8CED-163DD6237EB3}"/>
    <cellStyle name="Output 2 5" xfId="1591" xr:uid="{3E68BB0E-285E-4FAB-8919-0AF559D42778}"/>
    <cellStyle name="Output 2 5 10" xfId="53769" xr:uid="{8E9110E5-58BD-4C9D-9514-A4C50189478D}"/>
    <cellStyle name="Output 2 5 11" xfId="41361" xr:uid="{FEDCF996-340A-4B7E-8930-CEF33489EE92}"/>
    <cellStyle name="Output 2 5 2" xfId="1914" xr:uid="{91A73186-0E8B-4924-9AF1-E3E79E96B34C}"/>
    <cellStyle name="Output 2 5 2 2" xfId="41363" xr:uid="{AAFC5593-B890-423D-978D-06A322C8A1AA}"/>
    <cellStyle name="Output 2 5 2 2 2" xfId="41364" xr:uid="{C46250B1-6BF5-4F02-BB73-BD1901591B7E}"/>
    <cellStyle name="Output 2 5 2 2 3" xfId="54045" xr:uid="{7745D60F-78D3-4115-8E09-4DFC7AE00B6B}"/>
    <cellStyle name="Output 2 5 2 3" xfId="41365" xr:uid="{C27E6B95-66AB-4A76-BFE1-0DA1CCFC448B}"/>
    <cellStyle name="Output 2 5 2 4" xfId="50093" xr:uid="{E198410F-4378-4E9A-BC4B-944869026756}"/>
    <cellStyle name="Output 2 5 2 5" xfId="41362" xr:uid="{6D29EEB0-3F1F-4D70-81D0-66955D29BA4E}"/>
    <cellStyle name="Output 2 5 3" xfId="1840" xr:uid="{A8003CDA-B9FD-42B4-99A3-700D402A7EE4}"/>
    <cellStyle name="Output 2 5 3 2" xfId="54323" xr:uid="{07985963-3C5C-4F8C-8A8F-D2573050CA18}"/>
    <cellStyle name="Output 2 5 3 3" xfId="41366" xr:uid="{E9E795C2-12CF-4173-9646-5BD78EC2E1E5}"/>
    <cellStyle name="Output 2 5 4" xfId="41367" xr:uid="{CA9165C6-2124-4321-ACAB-2467219AD813}"/>
    <cellStyle name="Output 2 5 4 2" xfId="54607" xr:uid="{28E836DF-F3F1-45BB-B7EB-E163143508F9}"/>
    <cellStyle name="Output 2 5 5" xfId="50092" xr:uid="{76A81354-51C2-4A3B-A9B9-851F2A442FC5}"/>
    <cellStyle name="Output 2 5 5 2" xfId="54885" xr:uid="{FC51385B-05C5-40DA-8D15-CB79C59837CA}"/>
    <cellStyle name="Output 2 5 6" xfId="55163" xr:uid="{170E323E-3C83-4191-97E3-8A3CD313CF2B}"/>
    <cellStyle name="Output 2 5 7" xfId="55447" xr:uid="{A25CF6C9-BC92-4880-9EDC-BE271239D7F0}"/>
    <cellStyle name="Output 2 5 8" xfId="55725" xr:uid="{ABFC4C40-8ACD-41D2-8D85-1C90721D5626}"/>
    <cellStyle name="Output 2 5 9" xfId="56003" xr:uid="{DAAD4FF7-64B2-43CF-B2A2-511338701F79}"/>
    <cellStyle name="Output 2 5_15NS" xfId="41368" xr:uid="{98936676-F300-411A-8529-849AB26832E4}"/>
    <cellStyle name="Output 2 50" xfId="41369" xr:uid="{84CC25FC-E18E-4DA1-9CC3-8BF2EE40210E}"/>
    <cellStyle name="Output 2 50 2" xfId="41370" xr:uid="{54ED36B8-1618-483C-9F02-053750D346B7}"/>
    <cellStyle name="Output 2 50 2 2" xfId="41371" xr:uid="{C785C139-B78F-4917-828B-C8EA45EBE4E7}"/>
    <cellStyle name="Output 2 51" xfId="41372" xr:uid="{8B279DFA-6EBD-40FD-B92E-F631CD9E0927}"/>
    <cellStyle name="Output 2 51 2" xfId="41373" xr:uid="{C2BCDD0C-1C39-4CD4-B153-A8DBCF36032A}"/>
    <cellStyle name="Output 2 51 2 2" xfId="41374" xr:uid="{3513C00D-C310-4697-954E-74CFF4753E19}"/>
    <cellStyle name="Output 2 52" xfId="41375" xr:uid="{BF33D319-FD65-47C3-BDF1-7E0F62C9F92F}"/>
    <cellStyle name="Output 2 52 2" xfId="41376" xr:uid="{79B07DF1-B98B-4296-A434-5E33375F1F97}"/>
    <cellStyle name="Output 2 52 2 2" xfId="41377" xr:uid="{1C22B57C-BB45-4117-837B-317A759887BD}"/>
    <cellStyle name="Output 2 53" xfId="41378" xr:uid="{6A9232DC-FD21-4046-BA55-AA699BF48320}"/>
    <cellStyle name="Output 2 53 2" xfId="41379" xr:uid="{9DA31B7C-47BC-4A5E-95CD-900AC80C063D}"/>
    <cellStyle name="Output 2 53 2 2" xfId="41380" xr:uid="{2285179E-4408-41C1-9853-27C95822926F}"/>
    <cellStyle name="Output 2 54" xfId="41381" xr:uid="{3DF14A5A-EDAE-4A68-BD8F-EB6CECD3CCA3}"/>
    <cellStyle name="Output 2 54 2" xfId="41382" xr:uid="{3E87A27E-3AD4-4471-9118-85A439D09752}"/>
    <cellStyle name="Output 2 54 2 2" xfId="41383" xr:uid="{8DF503D2-F8DB-47B5-BDFF-04F5EE06E4A2}"/>
    <cellStyle name="Output 2 55" xfId="41384" xr:uid="{2107505E-5FAB-4DEA-B7F1-88318EB2B8A6}"/>
    <cellStyle name="Output 2 55 2" xfId="41385" xr:uid="{A02F3937-F6BE-4E4A-88A4-F8149057FB96}"/>
    <cellStyle name="Output 2 55 2 2" xfId="41386" xr:uid="{5BBD2877-AE9A-4521-B44C-F18BE86B3B4F}"/>
    <cellStyle name="Output 2 56" xfId="41387" xr:uid="{73026907-92E2-4BD8-AF91-0F7E7FCD445F}"/>
    <cellStyle name="Output 2 56 2" xfId="41388" xr:uid="{ABA0FFDB-C305-44FE-B733-CEC4EDF9880D}"/>
    <cellStyle name="Output 2 56 2 2" xfId="41389" xr:uid="{E8FEEEA3-AAB7-4BCD-BD36-38EBAE4D1D58}"/>
    <cellStyle name="Output 2 57" xfId="41390" xr:uid="{E05E4DBB-510A-4A1C-8847-E047509485BC}"/>
    <cellStyle name="Output 2 57 2" xfId="41391" xr:uid="{03DF63B4-A2BB-4343-B7DB-C15DD3B65F9A}"/>
    <cellStyle name="Output 2 57 2 2" xfId="41392" xr:uid="{E56ED95B-F619-4E62-9939-11F71B0ABD48}"/>
    <cellStyle name="Output 2 58" xfId="41393" xr:uid="{88570260-E33F-4D79-96D4-2E3668838AD2}"/>
    <cellStyle name="Output 2 58 2" xfId="41394" xr:uid="{08532DCA-248C-492F-860B-1945C55C5CDA}"/>
    <cellStyle name="Output 2 58 2 2" xfId="41395" xr:uid="{2CE33A68-DB6F-4B36-B528-CB2CBB52A373}"/>
    <cellStyle name="Output 2 59" xfId="41396" xr:uid="{E1A88C40-D89E-4413-9A74-740157A25747}"/>
    <cellStyle name="Output 2 59 2" xfId="41397" xr:uid="{55CB66C9-A6A5-481F-89F5-1E6CC9F1F002}"/>
    <cellStyle name="Output 2 59 2 2" xfId="41398" xr:uid="{99C3A2C8-B67A-44B8-8311-1D042C2F0CE1}"/>
    <cellStyle name="Output 2 6" xfId="1816" xr:uid="{488D29BA-F65A-4CBA-B119-7501189FC3E7}"/>
    <cellStyle name="Output 2 6 10" xfId="53801" xr:uid="{833B5EDE-E727-4967-BFF6-B43D661AA81A}"/>
    <cellStyle name="Output 2 6 11" xfId="41399" xr:uid="{8D5A3322-23F0-4FF2-AD1D-C45864B6896E}"/>
    <cellStyle name="Output 2 6 2" xfId="41400" xr:uid="{6217FC5C-AB6B-45FB-94B6-53F8DACAF767}"/>
    <cellStyle name="Output 2 6 2 2" xfId="41401" xr:uid="{C64ABCB3-E5BF-4B7B-ABC5-BDBD2BDEEB1A}"/>
    <cellStyle name="Output 2 6 2 2 2" xfId="41402" xr:uid="{58A8B926-436A-4EF7-BBE1-30EC442E2A82}"/>
    <cellStyle name="Output 2 6 2 2 3" xfId="54078" xr:uid="{D1CC2F00-65E3-436C-BE67-6DFC146AF6B4}"/>
    <cellStyle name="Output 2 6 2 3" xfId="41403" xr:uid="{E773AB0F-B5BD-47F3-BD57-B7DC467121C3}"/>
    <cellStyle name="Output 2 6 2 4" xfId="50095" xr:uid="{26BC0DE4-08B8-4250-B387-24AF752BF553}"/>
    <cellStyle name="Output 2 6 3" xfId="41404" xr:uid="{F0BF49B6-55BD-4972-B7D3-5DBADD9DF7C3}"/>
    <cellStyle name="Output 2 6 3 2" xfId="54356" xr:uid="{66A1BD2B-F81A-4E4C-BBC0-A4B30ADA3F21}"/>
    <cellStyle name="Output 2 6 4" xfId="41405" xr:uid="{B5EFBEA3-6047-4860-A483-9E3588918B57}"/>
    <cellStyle name="Output 2 6 4 2" xfId="54640" xr:uid="{C8A01249-04BD-4D6C-AEEB-C2C575FDFFBE}"/>
    <cellStyle name="Output 2 6 5" xfId="50094" xr:uid="{FEDBEB3B-B793-44DD-B173-32A3C273EA35}"/>
    <cellStyle name="Output 2 6 5 2" xfId="54918" xr:uid="{9D2FB6D3-D46A-4369-9AFE-BABBFE1DF057}"/>
    <cellStyle name="Output 2 6 6" xfId="55196" xr:uid="{FD8B6D72-94C9-4EA8-95D9-A3B2E73247A9}"/>
    <cellStyle name="Output 2 6 7" xfId="55480" xr:uid="{F1F1D1DF-7804-403B-BAA7-CCDD19D3669F}"/>
    <cellStyle name="Output 2 6 8" xfId="55758" xr:uid="{2656EC27-0361-40B0-9B48-C66A1C35C86D}"/>
    <cellStyle name="Output 2 6 9" xfId="56036" xr:uid="{4AD9D1B2-1C17-4B02-98A3-7417E5392A06}"/>
    <cellStyle name="Output 2 6_15NS" xfId="41406" xr:uid="{6ECC9C8E-905B-4B37-8BE2-70E4725900F6}"/>
    <cellStyle name="Output 2 60" xfId="41407" xr:uid="{8DFE1698-C24E-4448-B8E5-82FCF2B046C0}"/>
    <cellStyle name="Output 2 60 2" xfId="41408" xr:uid="{D345BA74-4EB0-4B2B-A174-4E420AD264DE}"/>
    <cellStyle name="Output 2 60 2 2" xfId="41409" xr:uid="{EA212E03-DDB8-4605-B279-FC634C9E1380}"/>
    <cellStyle name="Output 2 61" xfId="41410" xr:uid="{968E3DB8-9929-4BEF-8EC0-8A788B97ED6B}"/>
    <cellStyle name="Output 2 61 2" xfId="41411" xr:uid="{9EA0C1AF-FAF0-4CA8-8974-CA6AB2FEDF99}"/>
    <cellStyle name="Output 2 61 2 2" xfId="41412" xr:uid="{5B36BAF5-2C53-46F8-A9C0-B921CEE3C5A8}"/>
    <cellStyle name="Output 2 62" xfId="41413" xr:uid="{4B286E1C-68DD-4713-AE5B-29D5145790AA}"/>
    <cellStyle name="Output 2 62 2" xfId="41414" xr:uid="{E8CB0B0A-BC60-4299-85CE-7B81BDDB426F}"/>
    <cellStyle name="Output 2 62 2 2" xfId="41415" xr:uid="{D6538F7A-FDA1-4568-B3A4-DEB344925455}"/>
    <cellStyle name="Output 2 63" xfId="41416" xr:uid="{7AD82239-F60F-4DCC-B5BE-DABCF9EC7034}"/>
    <cellStyle name="Output 2 63 2" xfId="41417" xr:uid="{D84832BE-5ABF-48F6-BE0F-67E70ACF66C8}"/>
    <cellStyle name="Output 2 63 2 2" xfId="41418" xr:uid="{E06EF0C2-98A5-4624-A957-DA909D5FB1AE}"/>
    <cellStyle name="Output 2 64" xfId="41419" xr:uid="{A7F0CBD9-1197-4640-90E3-03CC3E23F37C}"/>
    <cellStyle name="Output 2 64 2" xfId="41420" xr:uid="{402EB16B-3805-414C-A646-61B7E59A4AFC}"/>
    <cellStyle name="Output 2 64 2 2" xfId="41421" xr:uid="{BE859D2C-D98C-47C3-B703-8E302EA1FFAC}"/>
    <cellStyle name="Output 2 65" xfId="41422" xr:uid="{6291356A-CBA7-49C7-B3DB-65A47CE30871}"/>
    <cellStyle name="Output 2 65 2" xfId="41423" xr:uid="{2791B9D2-E7EB-44E4-8059-61AB431D90FF}"/>
    <cellStyle name="Output 2 65 2 2" xfId="41424" xr:uid="{1DDE69FE-2477-4EA6-BAE6-9C9F862E5921}"/>
    <cellStyle name="Output 2 66" xfId="41425" xr:uid="{56B1B181-58DE-4854-843E-FE58EED51BB9}"/>
    <cellStyle name="Output 2 66 2" xfId="41426" xr:uid="{0EF9E727-F0F8-4B98-B3A1-8588BEE88207}"/>
    <cellStyle name="Output 2 66 2 2" xfId="41427" xr:uid="{1755975B-BC00-4705-B3BA-1C78D347DE9B}"/>
    <cellStyle name="Output 2 67" xfId="41428" xr:uid="{91FD9876-5C33-4ECD-8682-DC902F10C2A5}"/>
    <cellStyle name="Output 2 67 2" xfId="41429" xr:uid="{0FE090D3-5341-460A-B540-EC1D32D7E4C5}"/>
    <cellStyle name="Output 2 67 2 2" xfId="41430" xr:uid="{D004EF49-34F2-483C-89DE-D5EAC6F7B411}"/>
    <cellStyle name="Output 2 68" xfId="41431" xr:uid="{3BDBE0FA-1ABB-4A15-99F6-92BE57D1D55F}"/>
    <cellStyle name="Output 2 68 2" xfId="41432" xr:uid="{C135C8F3-AE62-473E-998A-302EDF4D7DFC}"/>
    <cellStyle name="Output 2 68 2 2" xfId="41433" xr:uid="{AEC2FE90-2A7C-4669-9102-93D682A5F962}"/>
    <cellStyle name="Output 2 69" xfId="41434" xr:uid="{767E653D-229C-46F7-85E7-A42E376E8D3A}"/>
    <cellStyle name="Output 2 69 2" xfId="41435" xr:uid="{FDFAF3D3-571B-4AC4-899E-98172ACC9E14}"/>
    <cellStyle name="Output 2 69 2 2" xfId="41436" xr:uid="{A6B77FB9-A028-486C-B009-8B08ADE41DEF}"/>
    <cellStyle name="Output 2 7" xfId="1926" xr:uid="{8DB7B1E8-3583-4254-8D53-7FC27FB606C1}"/>
    <cellStyle name="Output 2 7 10" xfId="53833" xr:uid="{0D9C3D66-40FC-4DBD-839A-8455F14BCFE9}"/>
    <cellStyle name="Output 2 7 11" xfId="41437" xr:uid="{21354C7D-244D-4656-85E2-AC544C4B62B4}"/>
    <cellStyle name="Output 2 7 2" xfId="41438" xr:uid="{E9E8188C-EC1A-4248-8EE1-6C581418AA8D}"/>
    <cellStyle name="Output 2 7 2 2" xfId="41439" xr:uid="{562ADD44-FEE5-4AC4-B100-C0FD1FAD4A41}"/>
    <cellStyle name="Output 2 7 2 2 2" xfId="41440" xr:uid="{EA50B05E-11B4-4CE4-A12F-85399BA3B587}"/>
    <cellStyle name="Output 2 7 2 2 3" xfId="54111" xr:uid="{F38F9144-9E03-4717-B128-12E9B4B8E0D6}"/>
    <cellStyle name="Output 2 7 2 3" xfId="41441" xr:uid="{C5E84319-0D1E-44DB-952E-1F9473E87E0F}"/>
    <cellStyle name="Output 2 7 2 4" xfId="50097" xr:uid="{8FE58BEE-09DC-4E5C-A9C2-87F7D17E5985}"/>
    <cellStyle name="Output 2 7 3" xfId="41442" xr:uid="{333BC712-30B6-45FA-A5DD-9CCE2AC1F198}"/>
    <cellStyle name="Output 2 7 3 2" xfId="54389" xr:uid="{997BD74C-B3B1-4AC1-8532-49A37BDBB4F5}"/>
    <cellStyle name="Output 2 7 4" xfId="41443" xr:uid="{3D27F943-7FD8-4FBF-9568-DEB375F2E5FA}"/>
    <cellStyle name="Output 2 7 4 2" xfId="54673" xr:uid="{BEA3EFEF-7154-4CA4-BF7B-5149BDE0102E}"/>
    <cellStyle name="Output 2 7 5" xfId="50096" xr:uid="{202CA0EC-DB40-4597-810E-61A9B772A5E8}"/>
    <cellStyle name="Output 2 7 5 2" xfId="54951" xr:uid="{88C765A9-444D-43D4-9422-062E4C568DCC}"/>
    <cellStyle name="Output 2 7 6" xfId="55229" xr:uid="{F9243C6F-E297-4488-B31B-2606364D8920}"/>
    <cellStyle name="Output 2 7 7" xfId="55513" xr:uid="{BEFD375C-1A14-4548-99B2-45F6258704D2}"/>
    <cellStyle name="Output 2 7 8" xfId="55791" xr:uid="{0DD40FD1-CE10-431B-B6BD-140105CC96EB}"/>
    <cellStyle name="Output 2 7 9" xfId="56069" xr:uid="{C312CD5B-1089-4ABB-80BF-AD42D7C0C002}"/>
    <cellStyle name="Output 2 7_15NS" xfId="41444" xr:uid="{4CDB127D-657E-459E-BB51-C79EF3DF74B9}"/>
    <cellStyle name="Output 2 70" xfId="41445" xr:uid="{E506341C-5024-4AF0-847B-E6A8E802EF03}"/>
    <cellStyle name="Output 2 70 2" xfId="41446" xr:uid="{989C84B6-44B7-402C-8DBD-719446B1D8E4}"/>
    <cellStyle name="Output 2 70 2 2" xfId="41447" xr:uid="{032444C0-B0F3-4B5E-A5FC-502989A17BC5}"/>
    <cellStyle name="Output 2 71" xfId="41448" xr:uid="{3B17B28D-B424-4E91-BE47-97A54C7F580E}"/>
    <cellStyle name="Output 2 71 2" xfId="41449" xr:uid="{A8F8C0C4-1F3E-4610-A135-8F9E59B4E9DB}"/>
    <cellStyle name="Output 2 71 2 2" xfId="41450" xr:uid="{1EDC29AD-B485-4103-B066-E92E274E92D1}"/>
    <cellStyle name="Output 2 72" xfId="41451" xr:uid="{A01A34A7-EB2B-407F-B89B-5659AD71CA19}"/>
    <cellStyle name="Output 2 72 2" xfId="41452" xr:uid="{96606318-B84D-4C31-93AE-A063C60B8951}"/>
    <cellStyle name="Output 2 72 2 2" xfId="41453" xr:uid="{6497A34F-51AF-4A2A-B0BD-FDD2732C3A7C}"/>
    <cellStyle name="Output 2 73" xfId="41454" xr:uid="{5837D9FC-5490-4874-8212-7686CCDBB5B2}"/>
    <cellStyle name="Output 2 73 2" xfId="41455" xr:uid="{93B772FD-3FE7-4DB6-A388-661084F866DB}"/>
    <cellStyle name="Output 2 73 2 2" xfId="41456" xr:uid="{0FE88089-55DE-4964-93DF-1F590FA2DABF}"/>
    <cellStyle name="Output 2 74" xfId="41457" xr:uid="{3DC1045C-A598-493C-A89D-70BBC59C9E73}"/>
    <cellStyle name="Output 2 75" xfId="41458" xr:uid="{E51DFA9C-474E-4142-AAE7-312D02E56504}"/>
    <cellStyle name="Output 2 76" xfId="41459" xr:uid="{F7F21404-1532-4348-8A36-0C206F86FF19}"/>
    <cellStyle name="Output 2 76 2" xfId="41460" xr:uid="{8419B91C-7A86-4A99-BA66-8238ABD532A0}"/>
    <cellStyle name="Output 2 77" xfId="41461" xr:uid="{FB2C0520-CD82-4B77-AEF7-AB834AAC8728}"/>
    <cellStyle name="Output 2 77 2" xfId="41462" xr:uid="{46AEB95C-3508-46DC-987D-D4072FFBB0E1}"/>
    <cellStyle name="Output 2 78" xfId="41463" xr:uid="{98F41089-8B9D-40E3-9DAA-8965C0E22C48}"/>
    <cellStyle name="Output 2 78 2" xfId="41464" xr:uid="{1F4144E9-5606-4EBA-9B01-EC79EB5B5AF0}"/>
    <cellStyle name="Output 2 79" xfId="41465" xr:uid="{D7F7DFA2-398A-43D5-B0CF-C393266B2353}"/>
    <cellStyle name="Output 2 8" xfId="41466" xr:uid="{F43D218F-D9B9-4F42-86D5-FA9B811C2DC1}"/>
    <cellStyle name="Output 2 8 10" xfId="53866" xr:uid="{CE09C2DF-C78B-4C82-85FD-71D0E41F04BA}"/>
    <cellStyle name="Output 2 8 2" xfId="41467" xr:uid="{0B38635F-B9E5-4EC5-B762-4E8368B09C04}"/>
    <cellStyle name="Output 2 8 2 2" xfId="41468" xr:uid="{32C7B448-DC57-4B09-99F6-6E1AE074D41C}"/>
    <cellStyle name="Output 2 8 2 2 2" xfId="41469" xr:uid="{FC57B322-4513-46FD-A051-92E39FAAAF31}"/>
    <cellStyle name="Output 2 8 2 2 3" xfId="54144" xr:uid="{7D21BC20-AB93-4D01-9AEA-F1943CCBFC69}"/>
    <cellStyle name="Output 2 8 2 3" xfId="41470" xr:uid="{840E1815-FA45-4A2B-966C-76B3E0E4332F}"/>
    <cellStyle name="Output 2 8 2 4" xfId="50099" xr:uid="{DF423484-B55B-474A-87DB-EBC2A406415D}"/>
    <cellStyle name="Output 2 8 3" xfId="41471" xr:uid="{A5621B10-6B98-460A-8B8D-AD4BB61FC486}"/>
    <cellStyle name="Output 2 8 3 2" xfId="54422" xr:uid="{D208153B-0AAB-4917-A134-04E17C23317F}"/>
    <cellStyle name="Output 2 8 4" xfId="41472" xr:uid="{4D0D605F-2A77-4B15-945E-79D413C5089B}"/>
    <cellStyle name="Output 2 8 4 2" xfId="54706" xr:uid="{01E85EC7-EF51-47F9-B89B-DD08F291A691}"/>
    <cellStyle name="Output 2 8 5" xfId="50098" xr:uid="{117B4D40-EF1C-4B96-BECB-D397F41A9904}"/>
    <cellStyle name="Output 2 8 5 2" xfId="54984" xr:uid="{DE48D65F-B08F-4A71-B355-379277F950DB}"/>
    <cellStyle name="Output 2 8 6" xfId="55262" xr:uid="{9F0DC754-AE0B-48EE-99FC-A15B788DCE01}"/>
    <cellStyle name="Output 2 8 7" xfId="55546" xr:uid="{E9FFAC88-C03F-4362-8166-5A57762819C3}"/>
    <cellStyle name="Output 2 8 8" xfId="55824" xr:uid="{1ED21301-5F0D-467B-ADA0-D44BD466D4A6}"/>
    <cellStyle name="Output 2 8 9" xfId="56102" xr:uid="{1BD61A46-F3EE-4C85-9A55-720887834A00}"/>
    <cellStyle name="Output 2 8_15NS" xfId="41473" xr:uid="{FD92F245-B625-44D1-8130-F07B2554356C}"/>
    <cellStyle name="Output 2 80" xfId="41474" xr:uid="{E7F4F553-17F2-4A31-A008-E93246422399}"/>
    <cellStyle name="Output 2 81" xfId="41475" xr:uid="{A631F0DF-F64F-4018-B678-DA712EDF9BE2}"/>
    <cellStyle name="Output 2 82" xfId="41476" xr:uid="{51751B88-89B0-4419-9433-611534298288}"/>
    <cellStyle name="Output 2 83" xfId="41477" xr:uid="{1569F7A7-BF02-40B8-A4A8-4274418A2AD1}"/>
    <cellStyle name="Output 2 84" xfId="41478" xr:uid="{FA633DF8-98E1-4FB1-B128-CF55FE9F2D10}"/>
    <cellStyle name="Output 2 85" xfId="41479" xr:uid="{F00D997D-DE39-4650-B7F5-138A0772913D}"/>
    <cellStyle name="Output 2 86" xfId="41480" xr:uid="{DE4A022C-ACC7-4582-A4B3-9D99B71BCE26}"/>
    <cellStyle name="Output 2 87" xfId="41481" xr:uid="{05A3FBBD-FA56-4682-B498-52117D7707DF}"/>
    <cellStyle name="Output 2 88" xfId="41482" xr:uid="{04CB663B-8A63-4390-BCDF-8A2E11959289}"/>
    <cellStyle name="Output 2 89" xfId="41483" xr:uid="{E132C047-1EE8-4B3A-9557-0764548237F6}"/>
    <cellStyle name="Output 2 9" xfId="41484" xr:uid="{7840693D-0213-4401-83E0-EDF1F1BE8813}"/>
    <cellStyle name="Output 2 9 2" xfId="41485" xr:uid="{1E799A3F-7C0E-402B-B025-A5B412B30995}"/>
    <cellStyle name="Output 2 9 2 2" xfId="41486" xr:uid="{6505A784-644A-4CDC-9FFD-44723F3F1898}"/>
    <cellStyle name="Output 2 9 2 2 2" xfId="41487" xr:uid="{6258A6E2-EC1D-4D2B-BBA2-AEF3C53B3ECA}"/>
    <cellStyle name="Output 2 9 2 3" xfId="41488" xr:uid="{211CF67E-1B02-412B-A29B-3FBCFC53A1D5}"/>
    <cellStyle name="Output 2 9 2 4" xfId="50101" xr:uid="{FCB5603B-92DA-4BDC-AA4B-C80494E970B9}"/>
    <cellStyle name="Output 2 9 3" xfId="41489" xr:uid="{92C757BF-F4BA-4F41-BC4C-EA47C33D972A}"/>
    <cellStyle name="Output 2 9 3 2" xfId="53903" xr:uid="{F7A0FED3-2D06-4370-A145-BF976B15A67F}"/>
    <cellStyle name="Output 2 9 4" xfId="41490" xr:uid="{2953607C-FCF1-4563-A520-60DEB5DFAFA6}"/>
    <cellStyle name="Output 2 9 5" xfId="50100" xr:uid="{3906EEAD-ECDE-4A6D-8D29-8A133BA1BE98}"/>
    <cellStyle name="Output 2 9_15NS" xfId="41491" xr:uid="{43E4D548-148C-4A39-B4C1-133288BBFAE4}"/>
    <cellStyle name="Output 2 90" xfId="41492" xr:uid="{542BD106-3D9C-4F7C-9829-4F9EEAAA7D70}"/>
    <cellStyle name="Output 2 91" xfId="41493" xr:uid="{A9A3DBBA-C914-47D6-81B7-2E8740944771}"/>
    <cellStyle name="Output 2 92" xfId="41494" xr:uid="{8F550D53-676E-452E-AD6E-F352A2F0AEFB}"/>
    <cellStyle name="Output 2 93" xfId="41495" xr:uid="{F9DDBC3F-3F78-49C0-857C-97A3151D6772}"/>
    <cellStyle name="Output 2 94" xfId="41496" xr:uid="{2035D2B6-207C-48B8-A061-F375CC6610D3}"/>
    <cellStyle name="Output 2 95" xfId="41497" xr:uid="{F506CD85-864B-4160-9131-1551DA22AB3B}"/>
    <cellStyle name="Output 2 96" xfId="41498" xr:uid="{48BA244A-7378-47B6-A86D-FCDC0D92373E}"/>
    <cellStyle name="Output 2 97" xfId="41499" xr:uid="{78EC990A-85C5-4402-AD8D-639EC0EB426C}"/>
    <cellStyle name="Output 2 98" xfId="41500" xr:uid="{3295823D-0DF5-4E77-981A-CC9701B4652C}"/>
    <cellStyle name="Output 2 99" xfId="41501" xr:uid="{23CAA24D-93E2-4695-ADA9-1114456A7734}"/>
    <cellStyle name="Output 2_15NS" xfId="41502" xr:uid="{B184D45E-8ED7-4F87-B17B-1986D25E9EEE}"/>
    <cellStyle name="Output 20" xfId="55289" xr:uid="{48971C76-8109-4711-A5F5-4427FA2FD22F}"/>
    <cellStyle name="Output 21" xfId="55567" xr:uid="{31E20565-B17C-4185-9959-6034A582D6F3}"/>
    <cellStyle name="Output 22" xfId="55845" xr:uid="{0A6039CA-2CC5-4F28-94D0-41CE884819E8}"/>
    <cellStyle name="Output 23" xfId="53616" xr:uid="{4C404CDD-CA08-4B86-8B50-C6A8CD2EACB3}"/>
    <cellStyle name="Output 3" xfId="211" xr:uid="{1916E753-AD0C-4FC8-B56E-CF3A52D88E91}"/>
    <cellStyle name="Output 3 10" xfId="54181" xr:uid="{722DBCE1-48FF-4440-A80E-A6455E0C62CA}"/>
    <cellStyle name="Output 3 11" xfId="54465" xr:uid="{1A03A270-9184-40E8-B770-6D1F04F3517D}"/>
    <cellStyle name="Output 3 12" xfId="54743" xr:uid="{314292CF-B594-478F-A2E5-81F941E54EC4}"/>
    <cellStyle name="Output 3 13" xfId="55021" xr:uid="{FDACB915-F6DD-4217-9922-E4A25B45DA97}"/>
    <cellStyle name="Output 3 14" xfId="55305" xr:uid="{27FCD7E3-4C7C-4B77-AC12-33B015B99E34}"/>
    <cellStyle name="Output 3 15" xfId="55583" xr:uid="{65484E01-7608-48E0-A695-93633E8B6CDD}"/>
    <cellStyle name="Output 3 16" xfId="55861" xr:uid="{A76419B5-44F5-4CEF-9F0D-AF19EF1D7434}"/>
    <cellStyle name="Output 3 17" xfId="53633" xr:uid="{14BB5B09-3EE1-4167-8583-1D0B4714E54B}"/>
    <cellStyle name="Output 3 18" xfId="41503" xr:uid="{25306D41-A85C-4062-94F1-A099BC4D81DB}"/>
    <cellStyle name="Output 3 2" xfId="1593" xr:uid="{10F21827-CC3E-476E-95FB-A0B444E0DC1E}"/>
    <cellStyle name="Output 3 2 10" xfId="53675" xr:uid="{85C0928A-5299-4646-9E97-9BBF91E0415C}"/>
    <cellStyle name="Output 3 2 11" xfId="50103" xr:uid="{392DA962-CA0A-48B3-B4BA-9008E525AB50}"/>
    <cellStyle name="Output 3 2 2" xfId="1916" xr:uid="{1E9B5FD6-3C87-4A00-9D0F-49C455D1D7AC}"/>
    <cellStyle name="Output 3 2 2 2" xfId="50105" xr:uid="{9EB4EFB5-B0CC-41E1-9886-97964C993829}"/>
    <cellStyle name="Output 3 2 2 2 2" xfId="50106" xr:uid="{AE945827-6E56-49D8-AE15-A33C37B48A90}"/>
    <cellStyle name="Output 3 2 2 3" xfId="50107" xr:uid="{253FB165-B832-42B5-B5D6-6B469FADD911}"/>
    <cellStyle name="Output 3 2 2 4" xfId="53950" xr:uid="{C1359766-2F48-4A0D-B7AD-A5D1CEA58589}"/>
    <cellStyle name="Output 3 2 2 5" xfId="50104" xr:uid="{01688744-87C9-4E53-B1BD-E8A6476E45AF}"/>
    <cellStyle name="Output 3 2 3" xfId="1838" xr:uid="{59C9C603-C30B-439E-8D18-DCF6CA273BFB}"/>
    <cellStyle name="Output 3 2 3 2" xfId="50109" xr:uid="{F41A927B-3A6C-405C-A39E-FC926EC62070}"/>
    <cellStyle name="Output 3 2 3 3" xfId="54225" xr:uid="{E2DC5DDC-52C8-49E5-AE1E-B83F23F911BB}"/>
    <cellStyle name="Output 3 2 3 4" xfId="50108" xr:uid="{5DF2D388-DAD6-44F2-B50E-85FE8B01062D}"/>
    <cellStyle name="Output 3 2 4" xfId="50110" xr:uid="{754D0439-150C-4C7B-A284-5C4BEFE6FFEC}"/>
    <cellStyle name="Output 3 2 4 2" xfId="54509" xr:uid="{952982CC-0143-48B9-9665-D9815E268077}"/>
    <cellStyle name="Output 3 2 5" xfId="54787" xr:uid="{E235FBBF-089B-472D-9267-C56C47463C68}"/>
    <cellStyle name="Output 3 2 6" xfId="55065" xr:uid="{B2F56E04-5464-4F07-9F83-CB8E61106101}"/>
    <cellStyle name="Output 3 2 7" xfId="55349" xr:uid="{10B743F4-9B0B-4B3B-A48F-D82FE624A6BA}"/>
    <cellStyle name="Output 3 2 8" xfId="55627" xr:uid="{DF87C9EC-8E45-43FC-8133-0D09FB052274}"/>
    <cellStyle name="Output 3 2 9" xfId="55905" xr:uid="{735A988A-3FCA-4D2D-A6D1-0180745B326F}"/>
    <cellStyle name="Output 3 3" xfId="1594" xr:uid="{4AA5514B-36A0-49AC-B9B5-D84A39F2AB20}"/>
    <cellStyle name="Output 3 3 10" xfId="53707" xr:uid="{1731EB8A-B93C-4A3D-801D-5D6EAAE93C0A}"/>
    <cellStyle name="Output 3 3 11" xfId="50111" xr:uid="{FC3AF440-4E12-4E7A-AE22-E5CAFC90AF90}"/>
    <cellStyle name="Output 3 3 2" xfId="1917" xr:uid="{FFDC4221-BFCE-4919-A3C3-369CA0C738B9}"/>
    <cellStyle name="Output 3 3 2 2" xfId="50113" xr:uid="{B76C9C28-B331-4F0B-8EDB-ADDECA65C334}"/>
    <cellStyle name="Output 3 3 2 3" xfId="53983" xr:uid="{ADC1CA94-E0EB-49F0-92F6-575DA8179573}"/>
    <cellStyle name="Output 3 3 2 4" xfId="50112" xr:uid="{7571F368-5090-4646-B005-765510CB26A4}"/>
    <cellStyle name="Output 3 3 3" xfId="1837" xr:uid="{22DA0F62-00D7-4EB4-9F77-0415B7283C45}"/>
    <cellStyle name="Output 3 3 3 2" xfId="54259" xr:uid="{77C44D2F-3419-4176-BC76-D71F9B2C906A}"/>
    <cellStyle name="Output 3 3 3 3" xfId="50114" xr:uid="{2C7013DA-74C5-411C-A32B-D6A011ABDA87}"/>
    <cellStyle name="Output 3 3 4" xfId="54543" xr:uid="{A9282177-EF82-4FDA-AFCB-5653C201CBD6}"/>
    <cellStyle name="Output 3 3 5" xfId="54821" xr:uid="{827CDD9F-F64E-4D62-A62F-7824DAF02553}"/>
    <cellStyle name="Output 3 3 6" xfId="55099" xr:uid="{83A03FE1-9C24-4F58-96CB-1E2B65D4C617}"/>
    <cellStyle name="Output 3 3 7" xfId="55383" xr:uid="{4E54A894-D452-4F3B-A972-AC0F09A8E26A}"/>
    <cellStyle name="Output 3 3 8" xfId="55661" xr:uid="{C5F3DA80-22F1-45A1-A7B6-F5C8825DE0B9}"/>
    <cellStyle name="Output 3 3 9" xfId="55939" xr:uid="{2074C3FA-6F72-4FC8-A218-776D6D9EC071}"/>
    <cellStyle name="Output 3 4" xfId="1595" xr:uid="{1F362AA5-6034-474E-8D7E-D5193F60A815}"/>
    <cellStyle name="Output 3 4 10" xfId="53740" xr:uid="{2449B472-B0E4-47E7-8273-A8E6F120878C}"/>
    <cellStyle name="Output 3 4 11" xfId="50115" xr:uid="{6A50A735-EE2F-40CD-B9DD-5F7DFC87B4C5}"/>
    <cellStyle name="Output 3 4 2" xfId="1918" xr:uid="{1BEDF976-9111-448F-8A6F-F6881A93E5AE}"/>
    <cellStyle name="Output 3 4 2 2" xfId="54016" xr:uid="{2E9511BF-3D47-4EC8-AD75-66EDE13AB62B}"/>
    <cellStyle name="Output 3 4 2 3" xfId="50116" xr:uid="{5507C9BD-6DEF-4BDC-8684-A3C8C82979CC}"/>
    <cellStyle name="Output 3 4 3" xfId="1808" xr:uid="{71F5BC58-4E96-4BE5-A828-12299D892CAE}"/>
    <cellStyle name="Output 3 4 3 2" xfId="54293" xr:uid="{A2FDB2BF-79FC-4C87-93C3-AEEFD7B85391}"/>
    <cellStyle name="Output 3 4 4" xfId="54577" xr:uid="{BF9FDA05-6CDA-4B7E-83A4-F37382D0DDCC}"/>
    <cellStyle name="Output 3 4 5" xfId="54855" xr:uid="{99178E9E-B8E4-4F95-8F8E-C870E852C959}"/>
    <cellStyle name="Output 3 4 6" xfId="55133" xr:uid="{6837DC12-C582-44B3-9056-8B588E601B35}"/>
    <cellStyle name="Output 3 4 7" xfId="55417" xr:uid="{F4A6A4C2-19CA-4D00-B4FF-8A420643468F}"/>
    <cellStyle name="Output 3 4 8" xfId="55695" xr:uid="{E0FCF7C5-D517-4B65-BC43-9E0E98699FBB}"/>
    <cellStyle name="Output 3 4 9" xfId="55973" xr:uid="{664D39EA-7FF1-41A1-B811-04FAA772D136}"/>
    <cellStyle name="Output 3 5" xfId="1592" xr:uid="{ACAB0729-A48C-4811-A639-3511F0BB83EC}"/>
    <cellStyle name="Output 3 5 10" xfId="53773" xr:uid="{50A63590-0309-4D7F-B3A2-EC0FF0D01D73}"/>
    <cellStyle name="Output 3 5 11" xfId="50117" xr:uid="{CD764AF4-2FBC-406A-81CE-7DDCB29CBBCD}"/>
    <cellStyle name="Output 3 5 2" xfId="1915" xr:uid="{DE17378A-A310-4D01-A64B-6893575B1BA8}"/>
    <cellStyle name="Output 3 5 2 2" xfId="54049" xr:uid="{CAE713A9-3212-482B-A47C-15621510202A}"/>
    <cellStyle name="Output 3 5 3" xfId="1839" xr:uid="{759A3A11-5CC0-4E8F-ADE6-2C0695CEFE52}"/>
    <cellStyle name="Output 3 5 3 2" xfId="54327" xr:uid="{0A2D281D-85DE-4764-A41F-7B11EE8B957B}"/>
    <cellStyle name="Output 3 5 4" xfId="54611" xr:uid="{72E22142-38C5-4224-8113-2C6B796FDD32}"/>
    <cellStyle name="Output 3 5 5" xfId="54889" xr:uid="{4D45F0B6-9188-4F63-A987-84BA665AB68A}"/>
    <cellStyle name="Output 3 5 6" xfId="55167" xr:uid="{2881D0EE-2EA4-432F-9191-F591A252DCB3}"/>
    <cellStyle name="Output 3 5 7" xfId="55451" xr:uid="{FCC97B82-0A2D-4CD0-99C6-73B11A8B0BE2}"/>
    <cellStyle name="Output 3 5 8" xfId="55729" xr:uid="{0842DF27-1D07-4096-B93E-FE9870492758}"/>
    <cellStyle name="Output 3 5 9" xfId="56007" xr:uid="{F1682D52-73C6-4C28-8E1E-BD3808FEA09E}"/>
    <cellStyle name="Output 3 6" xfId="1835" xr:uid="{2C4414EE-BA1A-4422-A066-676032C3A6B5}"/>
    <cellStyle name="Output 3 6 10" xfId="53805" xr:uid="{7F2492C4-8024-40D8-9861-6575CB0851D6}"/>
    <cellStyle name="Output 3 6 11" xfId="50102" xr:uid="{C5250877-9964-4776-97D9-6F3DD2602149}"/>
    <cellStyle name="Output 3 6 2" xfId="54082" xr:uid="{CE2DD8C7-D084-47DB-8937-8404355C7493}"/>
    <cellStyle name="Output 3 6 3" xfId="54360" xr:uid="{63E3F194-A248-4E90-A5BA-41DF0CA8F352}"/>
    <cellStyle name="Output 3 6 4" xfId="54644" xr:uid="{662814DF-4548-4D03-A59E-5DD70F9A4A5B}"/>
    <cellStyle name="Output 3 6 5" xfId="54922" xr:uid="{9C3FF083-C803-44A3-A714-2B5E63654888}"/>
    <cellStyle name="Output 3 6 6" xfId="55200" xr:uid="{4F696D7C-9AC2-4A77-94B8-005DFACA9EA5}"/>
    <cellStyle name="Output 3 6 7" xfId="55484" xr:uid="{F546A953-2C4E-44D6-B462-DF525BBA56AE}"/>
    <cellStyle name="Output 3 6 8" xfId="55762" xr:uid="{0D4D6EB2-36D0-44A3-8087-5CC36F344EA0}"/>
    <cellStyle name="Output 3 6 9" xfId="56040" xr:uid="{D487F491-8EDA-4FF8-920B-B073101877BB}"/>
    <cellStyle name="Output 3 7" xfId="1921" xr:uid="{6374014F-3AD1-4AE1-806E-D9AE3812FF20}"/>
    <cellStyle name="Output 3 7 10" xfId="53837" xr:uid="{7B4022AB-CBBB-4ADD-ADC2-AF0C3CC7801E}"/>
    <cellStyle name="Output 3 7 2" xfId="54115" xr:uid="{68FC6FFF-B13F-4EC6-9715-5A9F35F1D2E8}"/>
    <cellStyle name="Output 3 7 3" xfId="54393" xr:uid="{2768E368-2928-46BC-9AC4-50E900A09E87}"/>
    <cellStyle name="Output 3 7 4" xfId="54677" xr:uid="{EB7B377B-C123-410A-A82B-11F537CCF714}"/>
    <cellStyle name="Output 3 7 5" xfId="54955" xr:uid="{A6978EB7-C556-453B-9413-13604E7CE81D}"/>
    <cellStyle name="Output 3 7 6" xfId="55233" xr:uid="{AC045371-4709-4341-AA54-7F5FFDAEDFC5}"/>
    <cellStyle name="Output 3 7 7" xfId="55517" xr:uid="{793188CF-F3FD-4DB7-8835-4B19E3719B54}"/>
    <cellStyle name="Output 3 7 8" xfId="55795" xr:uid="{BB127DF7-1B48-40A0-B5E6-975441BACBF3}"/>
    <cellStyle name="Output 3 7 9" xfId="56073" xr:uid="{43076746-FA28-4836-A278-5AD921CA68CB}"/>
    <cellStyle name="Output 3 8" xfId="53870" xr:uid="{007119EB-D625-4932-A06E-AC44A3F03115}"/>
    <cellStyle name="Output 3 8 2" xfId="54148" xr:uid="{09FFB7FC-61CC-47B6-BA69-F6A0BA11A7BA}"/>
    <cellStyle name="Output 3 8 3" xfId="54426" xr:uid="{7D815346-321F-4803-94FF-A84179CF1D48}"/>
    <cellStyle name="Output 3 8 4" xfId="54710" xr:uid="{760F969C-5AB4-4943-A04B-794E19307A8C}"/>
    <cellStyle name="Output 3 8 5" xfId="54988" xr:uid="{27842744-5860-4B5A-AFE4-B524D940C1C5}"/>
    <cellStyle name="Output 3 8 6" xfId="55266" xr:uid="{970AA2F9-FFC5-4AAA-B1E8-FE506B5844FB}"/>
    <cellStyle name="Output 3 8 7" xfId="55550" xr:uid="{19937B2D-1EAF-468E-939D-3268DBC231E1}"/>
    <cellStyle name="Output 3 8 8" xfId="55828" xr:uid="{A6B3E89B-0E88-4857-8557-44E9ECB2AD7F}"/>
    <cellStyle name="Output 3 8 9" xfId="56106" xr:uid="{AD0F6D12-EFEF-4091-A84F-9B8F12E5A525}"/>
    <cellStyle name="Output 3 9" xfId="53907" xr:uid="{3F924BC3-23DC-476A-AFC5-73AE899F93B5}"/>
    <cellStyle name="Output 3_4_Pere April 2010 (version 1)" xfId="50118" xr:uid="{1D144592-71F2-4E40-ADC5-FA129039E96F}"/>
    <cellStyle name="Output 4" xfId="1596" xr:uid="{5EF81A3E-4FE8-4382-B6E5-A6D8D62F9E49}"/>
    <cellStyle name="Output 4 10" xfId="54185" xr:uid="{6BF55CEA-51D9-4FCA-97BC-3F0A985CCB11}"/>
    <cellStyle name="Output 4 11" xfId="54469" xr:uid="{3AB258FB-4663-43A3-BD34-069167B06C93}"/>
    <cellStyle name="Output 4 12" xfId="54747" xr:uid="{87647B6C-686A-464F-A404-20B17F815D63}"/>
    <cellStyle name="Output 4 13" xfId="55025" xr:uid="{AE247FC1-E522-4A11-88CE-6C42892E34E9}"/>
    <cellStyle name="Output 4 14" xfId="55309" xr:uid="{FCE97258-196D-4E34-9E5F-459AEA942848}"/>
    <cellStyle name="Output 4 15" xfId="55587" xr:uid="{F60DF4FE-35BD-4B70-8C30-B314D8FCF294}"/>
    <cellStyle name="Output 4 16" xfId="55865" xr:uid="{817C6392-E54C-4425-83A9-FA2D37346D02}"/>
    <cellStyle name="Output 4 17" xfId="53637" xr:uid="{059593FC-3F5C-4462-A434-6A2B2755AB9D}"/>
    <cellStyle name="Output 4 18" xfId="50119" xr:uid="{6E05FDBD-71A9-4800-9B3E-E301CD5AE6B7}"/>
    <cellStyle name="Output 4 2" xfId="1919" xr:uid="{15C516CF-AA69-44E3-B719-146EA2413D9E}"/>
    <cellStyle name="Output 4 2 10" xfId="53679" xr:uid="{C780CCFD-AF60-40E9-818E-7846573610EA}"/>
    <cellStyle name="Output 4 2 11" xfId="50120" xr:uid="{2197760F-3B1C-45BC-9944-4DF82696D2BF}"/>
    <cellStyle name="Output 4 2 2" xfId="50121" xr:uid="{3BE57784-95CB-43FE-BCDE-A4A586328A8D}"/>
    <cellStyle name="Output 4 2 2 2" xfId="50122" xr:uid="{958DECBE-C8CC-4ADD-A053-B54A9C0CBE27}"/>
    <cellStyle name="Output 4 2 2 3" xfId="53954" xr:uid="{513EC3E0-D810-4131-904F-35853D7C3722}"/>
    <cellStyle name="Output 4 2 3" xfId="50123" xr:uid="{851C2412-1D83-494A-A325-8F7C08D0C5A8}"/>
    <cellStyle name="Output 4 2 3 2" xfId="54229" xr:uid="{B4843402-416E-40A9-8060-6BEED58C1020}"/>
    <cellStyle name="Output 4 2 4" xfId="54513" xr:uid="{803A32EC-FC73-4351-82E7-0673DBCC4B8B}"/>
    <cellStyle name="Output 4 2 5" xfId="54791" xr:uid="{437C04A6-69EB-4FAC-A1AE-85AE3F089E18}"/>
    <cellStyle name="Output 4 2 6" xfId="55069" xr:uid="{29A76348-4436-410A-84C1-DBAEC1A43447}"/>
    <cellStyle name="Output 4 2 7" xfId="55353" xr:uid="{FB9F7798-0778-4A8E-984C-78AF4F2A6D84}"/>
    <cellStyle name="Output 4 2 8" xfId="55631" xr:uid="{6ABA7D21-976D-4A54-A4EA-4D99A35250F8}"/>
    <cellStyle name="Output 4 2 9" xfId="55909" xr:uid="{1DF48FEF-A7D5-4329-8081-17078C535BE2}"/>
    <cellStyle name="Output 4 3" xfId="1807" xr:uid="{4A07315A-DE57-40BA-8C54-C6050EF99C87}"/>
    <cellStyle name="Output 4 3 10" xfId="53711" xr:uid="{ADEC89DA-8316-459B-82AF-8B83113E28EC}"/>
    <cellStyle name="Output 4 3 11" xfId="50124" xr:uid="{3D2A05B0-3DAC-4951-96CE-11599A8DD303}"/>
    <cellStyle name="Output 4 3 2" xfId="50125" xr:uid="{9E3EA1F9-0519-4517-9E76-E143713FD14F}"/>
    <cellStyle name="Output 4 3 2 2" xfId="53987" xr:uid="{F1179607-4EA1-435B-AD9D-4C194CB4781D}"/>
    <cellStyle name="Output 4 3 3" xfId="54263" xr:uid="{31CC4955-FDFA-42F3-AACA-0FCE23CBFEED}"/>
    <cellStyle name="Output 4 3 4" xfId="54547" xr:uid="{F3FD0767-9184-4A88-A1A5-F1704CDCE7D1}"/>
    <cellStyle name="Output 4 3 5" xfId="54825" xr:uid="{D7C6D8D2-33C7-403D-8BA6-EE1D71A6BB74}"/>
    <cellStyle name="Output 4 3 6" xfId="55103" xr:uid="{230B2836-49EA-4061-A1E5-84AC0901D047}"/>
    <cellStyle name="Output 4 3 7" xfId="55387" xr:uid="{54CEF34A-F441-4C34-9B8B-6DCF9CC7F124}"/>
    <cellStyle name="Output 4 3 8" xfId="55665" xr:uid="{D1E96098-622F-47F4-8802-ECEC471FDB7D}"/>
    <cellStyle name="Output 4 3 9" xfId="55943" xr:uid="{BEC7583A-11EE-4831-96D4-8896FF78C8C6}"/>
    <cellStyle name="Output 4 4" xfId="50126" xr:uid="{8D3C099D-D410-402C-8989-5C7C77FF3A04}"/>
    <cellStyle name="Output 4 4 10" xfId="53744" xr:uid="{A3F5A454-B801-4AF8-96A1-0A2532407794}"/>
    <cellStyle name="Output 4 4 2" xfId="54020" xr:uid="{2A4831BF-BD15-4A37-A5A3-3D3335D9316D}"/>
    <cellStyle name="Output 4 4 3" xfId="54297" xr:uid="{A4FAE682-A590-4BE7-9337-42B5C9552EAD}"/>
    <cellStyle name="Output 4 4 4" xfId="54581" xr:uid="{8AB740CA-2AC1-480B-8BF0-367B824A2F57}"/>
    <cellStyle name="Output 4 4 5" xfId="54859" xr:uid="{A4E2D3DC-3705-4FC8-8A02-94209C2BBC0A}"/>
    <cellStyle name="Output 4 4 6" xfId="55137" xr:uid="{1E29531B-1195-4E01-856F-25698C99795E}"/>
    <cellStyle name="Output 4 4 7" xfId="55421" xr:uid="{41E72589-2019-45BA-99C7-B99C9A7583E7}"/>
    <cellStyle name="Output 4 4 8" xfId="55699" xr:uid="{BC94EA80-A8CC-454E-ADCC-806E4AE2E488}"/>
    <cellStyle name="Output 4 4 9" xfId="55977" xr:uid="{360D9855-6250-4799-A6F3-53DD6EBF9C1C}"/>
    <cellStyle name="Output 4 5" xfId="53777" xr:uid="{3F1F3087-0317-4BDD-A0B7-315287A3D99C}"/>
    <cellStyle name="Output 4 5 2" xfId="54053" xr:uid="{899699CA-C53F-4961-AA1D-6261FC5F149B}"/>
    <cellStyle name="Output 4 5 3" xfId="54331" xr:uid="{85ECB705-461D-4C6D-A288-16F7CAAA35AB}"/>
    <cellStyle name="Output 4 5 4" xfId="54615" xr:uid="{2FCCFBA4-7FAA-49EF-B49D-BA947E49B792}"/>
    <cellStyle name="Output 4 5 5" xfId="54893" xr:uid="{E827A551-9B92-44B1-A226-1FE4DEEE1B5C}"/>
    <cellStyle name="Output 4 5 6" xfId="55171" xr:uid="{90D9D7D2-15E4-4C85-8F44-64F59D3E4EE8}"/>
    <cellStyle name="Output 4 5 7" xfId="55455" xr:uid="{D8D5E764-913E-4BE7-A2D0-0D4B7492A5CB}"/>
    <cellStyle name="Output 4 5 8" xfId="55733" xr:uid="{1B9BA76B-3A0E-4361-B556-DE753688C0F2}"/>
    <cellStyle name="Output 4 5 9" xfId="56011" xr:uid="{DE2522C5-3AC7-43E9-A3F6-3E60890E13A9}"/>
    <cellStyle name="Output 4 6" xfId="53809" xr:uid="{62BE9FC7-79D5-43EF-9E7E-36125C1E814B}"/>
    <cellStyle name="Output 4 6 2" xfId="54086" xr:uid="{184E54BE-9751-48F9-8DA0-C29D84924893}"/>
    <cellStyle name="Output 4 6 3" xfId="54364" xr:uid="{DAA7230F-AFB6-4A3E-AF6C-CC37451C3E3B}"/>
    <cellStyle name="Output 4 6 4" xfId="54648" xr:uid="{BB4DC57A-A642-42C4-937E-482821F27FC1}"/>
    <cellStyle name="Output 4 6 5" xfId="54926" xr:uid="{1EC3D204-7E1F-428B-9D98-02A2D60B8653}"/>
    <cellStyle name="Output 4 6 6" xfId="55204" xr:uid="{4C13CF50-C2FF-41F3-956B-2C08809AFCCA}"/>
    <cellStyle name="Output 4 6 7" xfId="55488" xr:uid="{C6CDEF50-6294-44A0-85D9-404789597576}"/>
    <cellStyle name="Output 4 6 8" xfId="55766" xr:uid="{ADDB9BDD-3212-4706-957F-5E8951EBBA57}"/>
    <cellStyle name="Output 4 6 9" xfId="56044" xr:uid="{9E8EB0BE-AC4E-4990-986B-AA907E2C83D2}"/>
    <cellStyle name="Output 4 7" xfId="53841" xr:uid="{1A9E97E5-28C7-41EF-AA85-B6F66CED5502}"/>
    <cellStyle name="Output 4 7 2" xfId="54119" xr:uid="{8F1EF385-2563-4A75-BA76-05F17CC79296}"/>
    <cellStyle name="Output 4 7 3" xfId="54397" xr:uid="{D10C422C-A823-4E97-999B-3D5249CE65F1}"/>
    <cellStyle name="Output 4 7 4" xfId="54681" xr:uid="{57106FB8-599B-47B7-8EBA-BD3042040659}"/>
    <cellStyle name="Output 4 7 5" xfId="54959" xr:uid="{DD95D193-AA64-4062-B0C5-D8165B04D027}"/>
    <cellStyle name="Output 4 7 6" xfId="55237" xr:uid="{5EB43366-9E71-4934-9D4E-30521805C052}"/>
    <cellStyle name="Output 4 7 7" xfId="55521" xr:uid="{A37045AF-479E-486C-9B2D-094AB02E2EB3}"/>
    <cellStyle name="Output 4 7 8" xfId="55799" xr:uid="{1AAFB6A2-5E34-47D7-AA81-F6EA0C324E62}"/>
    <cellStyle name="Output 4 7 9" xfId="56077" xr:uid="{B043925D-1C28-4B04-9B3D-73D99602B097}"/>
    <cellStyle name="Output 4 8" xfId="53874" xr:uid="{0E6FAFC9-AC87-45E2-A2E5-BF98D404C1FA}"/>
    <cellStyle name="Output 4 8 2" xfId="54152" xr:uid="{2FCC859F-3786-4B59-86B0-23DDBE0B5780}"/>
    <cellStyle name="Output 4 8 3" xfId="54430" xr:uid="{5F2612B4-4766-45C0-96CC-3D68E72CE4C1}"/>
    <cellStyle name="Output 4 8 4" xfId="54714" xr:uid="{D2865D26-6D84-4B73-BA33-2D6CF00018EE}"/>
    <cellStyle name="Output 4 8 5" xfId="54992" xr:uid="{DEAB4807-8F6A-428D-9FED-59CBDA417514}"/>
    <cellStyle name="Output 4 8 6" xfId="55270" xr:uid="{5FAF4582-78D4-43B0-894B-EE97CE906E35}"/>
    <cellStyle name="Output 4 8 7" xfId="55554" xr:uid="{0728107A-22AD-4C3E-B7AD-8E2AD4564E23}"/>
    <cellStyle name="Output 4 8 8" xfId="55832" xr:uid="{224B3BEA-D245-4014-9041-78E65CDE68AB}"/>
    <cellStyle name="Output 4 8 9" xfId="56110" xr:uid="{A77247D2-7702-4881-BB3E-77D9E8322116}"/>
    <cellStyle name="Output 4 9" xfId="53911" xr:uid="{6463547F-C166-4E9A-948B-CA10B762F941}"/>
    <cellStyle name="Output 5" xfId="50127" xr:uid="{6C26EEB2-99E9-402A-94E1-89ED6A25E4C4}"/>
    <cellStyle name="Output 5 10" xfId="54189" xr:uid="{B10D3E6C-6B49-41F5-8782-5FB73C89E6E7}"/>
    <cellStyle name="Output 5 11" xfId="54473" xr:uid="{C4FB99F6-5C51-4C30-840C-EB642FFEDD9C}"/>
    <cellStyle name="Output 5 12" xfId="54751" xr:uid="{EF5EECCA-5712-415D-90EC-BEE4D01A4C1E}"/>
    <cellStyle name="Output 5 13" xfId="55029" xr:uid="{7DE408C5-57D8-4652-B84D-FF664B412F3A}"/>
    <cellStyle name="Output 5 14" xfId="55313" xr:uid="{D5C87CF5-13F5-453C-806A-3D3D73FEFBA0}"/>
    <cellStyle name="Output 5 15" xfId="55591" xr:uid="{AE8DD25D-AFE7-419E-9F90-B8085E319CAB}"/>
    <cellStyle name="Output 5 16" xfId="55869" xr:uid="{8C1A0E80-A332-4103-965B-D90F3640A9F5}"/>
    <cellStyle name="Output 5 17" xfId="53641" xr:uid="{71A1418B-F8CA-40B6-B85B-52770B0B8EBB}"/>
    <cellStyle name="Output 5 2" xfId="50128" xr:uid="{FF5F067D-4F94-496B-A766-C519411A749E}"/>
    <cellStyle name="Output 5 2 10" xfId="53683" xr:uid="{6477F4A0-66EF-4675-99CE-2941E65373C7}"/>
    <cellStyle name="Output 5 2 2" xfId="50129" xr:uid="{1FFD60D0-B963-4339-9F91-9C063243AD7A}"/>
    <cellStyle name="Output 5 2 2 2" xfId="50130" xr:uid="{BBAF5D69-960D-42C0-867D-3DD2DA47AA82}"/>
    <cellStyle name="Output 5 2 2 3" xfId="53958" xr:uid="{77770421-628C-4838-B6F6-2E87A390603C}"/>
    <cellStyle name="Output 5 2 3" xfId="50131" xr:uid="{C3E4F0BF-4D22-4894-B3E1-956C7E8C8CB7}"/>
    <cellStyle name="Output 5 2 3 2" xfId="54233" xr:uid="{B5CBDD85-AE7D-447D-B654-0435681B96A7}"/>
    <cellStyle name="Output 5 2 4" xfId="54517" xr:uid="{05584FFE-3DEA-4FDE-A277-C81FC893FB0F}"/>
    <cellStyle name="Output 5 2 5" xfId="54795" xr:uid="{DADE57A3-418C-49C5-B872-8D7896F19CA3}"/>
    <cellStyle name="Output 5 2 6" xfId="55073" xr:uid="{375F5946-4219-493A-AB5F-256D7B326348}"/>
    <cellStyle name="Output 5 2 7" xfId="55357" xr:uid="{038B4D28-CF79-4DD8-A6DD-5E0650AAE545}"/>
    <cellStyle name="Output 5 2 8" xfId="55635" xr:uid="{B235496C-B946-4377-A52B-7477C0EFD392}"/>
    <cellStyle name="Output 5 2 9" xfId="55913" xr:uid="{DFCC3A1E-E4D3-44EA-BAB6-97C4633BDBF4}"/>
    <cellStyle name="Output 5 3" xfId="50132" xr:uid="{A36F76F2-001E-403F-B8F3-80389115030D}"/>
    <cellStyle name="Output 5 3 10" xfId="53715" xr:uid="{EC024DCC-3072-4DDF-AAFA-0D75F1D6BC5F}"/>
    <cellStyle name="Output 5 3 2" xfId="50133" xr:uid="{1B3DB0A7-C63B-4187-8090-8C6835DF309D}"/>
    <cellStyle name="Output 5 3 2 2" xfId="53991" xr:uid="{5C5D7361-C8E6-4E42-BA90-97016159DDA6}"/>
    <cellStyle name="Output 5 3 3" xfId="54267" xr:uid="{61E91081-5A68-47C9-8B31-0989D9A845B7}"/>
    <cellStyle name="Output 5 3 4" xfId="54551" xr:uid="{077F62F6-BD5E-4272-97BC-C4E10DB0AA08}"/>
    <cellStyle name="Output 5 3 5" xfId="54829" xr:uid="{D4E616B1-5C92-49A4-93FD-612E8A967DF3}"/>
    <cellStyle name="Output 5 3 6" xfId="55107" xr:uid="{F2839610-864F-4CFD-A484-8E2E4EE6A21D}"/>
    <cellStyle name="Output 5 3 7" xfId="55391" xr:uid="{2A8B58F6-9616-418A-9D2E-ABFACBBE580D}"/>
    <cellStyle name="Output 5 3 8" xfId="55669" xr:uid="{E9942029-CAAA-4D47-9402-20E9EF66A782}"/>
    <cellStyle name="Output 5 3 9" xfId="55947" xr:uid="{A4290A01-8314-41E3-AC2D-AC22ADEDC606}"/>
    <cellStyle name="Output 5 4" xfId="50134" xr:uid="{243977C7-05A7-462E-9775-EDA4A235692C}"/>
    <cellStyle name="Output 5 4 10" xfId="53748" xr:uid="{9956B148-7741-43BF-9751-674030F15F48}"/>
    <cellStyle name="Output 5 4 2" xfId="54024" xr:uid="{BE798BDA-FFC8-4AC7-A80D-930F7BB8FB27}"/>
    <cellStyle name="Output 5 4 3" xfId="54301" xr:uid="{95808FB4-76B8-47D0-AF33-53FCED70D125}"/>
    <cellStyle name="Output 5 4 4" xfId="54585" xr:uid="{16BD8238-3AE4-4381-85FB-2AE35B7CF19F}"/>
    <cellStyle name="Output 5 4 5" xfId="54863" xr:uid="{F071C2B6-CA04-4ECA-AD1A-63D97A94C633}"/>
    <cellStyle name="Output 5 4 6" xfId="55141" xr:uid="{206F0054-994C-4448-9EE9-35570BF46513}"/>
    <cellStyle name="Output 5 4 7" xfId="55425" xr:uid="{E35B85EE-D0E8-40D8-A2C6-ECDBEDE45E53}"/>
    <cellStyle name="Output 5 4 8" xfId="55703" xr:uid="{97A1776C-B5D1-4C57-905A-3C620A9ABDDF}"/>
    <cellStyle name="Output 5 4 9" xfId="55981" xr:uid="{399BCC60-4B5D-4250-A1BF-731BC3268771}"/>
    <cellStyle name="Output 5 5" xfId="53781" xr:uid="{00CB6BA5-05C3-46CC-B4C5-50FCD757D8F5}"/>
    <cellStyle name="Output 5 5 2" xfId="54057" xr:uid="{97E49FD0-7C20-4E35-A148-12430C85170A}"/>
    <cellStyle name="Output 5 5 3" xfId="54335" xr:uid="{68121EF1-34AE-4788-BDEB-49C764872584}"/>
    <cellStyle name="Output 5 5 4" xfId="54619" xr:uid="{C5502A2C-38F0-4664-9A53-8CE5B13A6E66}"/>
    <cellStyle name="Output 5 5 5" xfId="54897" xr:uid="{0B439895-AAE7-482D-9FC1-9849506A7BB6}"/>
    <cellStyle name="Output 5 5 6" xfId="55175" xr:uid="{239F7BDD-8576-46AD-A2CD-9BDF92F5B131}"/>
    <cellStyle name="Output 5 5 7" xfId="55459" xr:uid="{F9B9726C-98AE-4B18-B56E-AE8989894D42}"/>
    <cellStyle name="Output 5 5 8" xfId="55737" xr:uid="{F95CCF0F-C088-4C8E-9795-55ABC4960892}"/>
    <cellStyle name="Output 5 5 9" xfId="56015" xr:uid="{D2D151B2-3D20-4FD1-ACA6-8A57279FE194}"/>
    <cellStyle name="Output 5 6" xfId="53813" xr:uid="{F792A8C1-FC46-4529-89E0-236FFCB2FDDC}"/>
    <cellStyle name="Output 5 6 2" xfId="54090" xr:uid="{43E8B5EA-40A6-495D-892C-9CB22F015A77}"/>
    <cellStyle name="Output 5 6 3" xfId="54368" xr:uid="{7FB70BB4-7607-4EF6-A48D-0D67ED8F6F86}"/>
    <cellStyle name="Output 5 6 4" xfId="54652" xr:uid="{61E2F7B4-20EC-443A-AC37-00049F609C85}"/>
    <cellStyle name="Output 5 6 5" xfId="54930" xr:uid="{262476B3-5AD9-4814-8E82-6E9213D49514}"/>
    <cellStyle name="Output 5 6 6" xfId="55208" xr:uid="{7EDCE280-6108-405D-8973-C81ACABA437F}"/>
    <cellStyle name="Output 5 6 7" xfId="55492" xr:uid="{80129FEF-148D-4398-921B-FDB833DEB3FA}"/>
    <cellStyle name="Output 5 6 8" xfId="55770" xr:uid="{B1D9351A-05B8-49EF-A764-69CD01DF8020}"/>
    <cellStyle name="Output 5 6 9" xfId="56048" xr:uid="{1258C792-A7B2-445B-BDB9-D8060829E3A8}"/>
    <cellStyle name="Output 5 7" xfId="53845" xr:uid="{EB6FDA5A-B90D-4C7E-B900-67A4F0F7C4B7}"/>
    <cellStyle name="Output 5 7 2" xfId="54123" xr:uid="{1453C50E-F6CF-4755-8C29-66702DC25348}"/>
    <cellStyle name="Output 5 7 3" xfId="54401" xr:uid="{90DCE8BB-3D78-4879-8717-73FCB29ED8A5}"/>
    <cellStyle name="Output 5 7 4" xfId="54685" xr:uid="{83E0327D-D7D1-4580-ABCF-0D3443DDC249}"/>
    <cellStyle name="Output 5 7 5" xfId="54963" xr:uid="{AA585730-712E-4DC4-AC4F-62CD1C6D8579}"/>
    <cellStyle name="Output 5 7 6" xfId="55241" xr:uid="{18613008-7B6E-4848-9135-9AB153A9059E}"/>
    <cellStyle name="Output 5 7 7" xfId="55525" xr:uid="{17A83F40-330B-41A1-BB4C-76A9D5CC1E3D}"/>
    <cellStyle name="Output 5 7 8" xfId="55803" xr:uid="{51DAD2C3-FF59-4F3E-90C0-FDC78D152906}"/>
    <cellStyle name="Output 5 7 9" xfId="56081" xr:uid="{1101248C-1518-46DC-ACF2-DAD10F948E03}"/>
    <cellStyle name="Output 5 8" xfId="53878" xr:uid="{65A4F182-53F3-4F2E-A108-69EA7D7CD25B}"/>
    <cellStyle name="Output 5 8 2" xfId="54156" xr:uid="{E5CF0829-27D7-4C17-A228-14574620EA94}"/>
    <cellStyle name="Output 5 8 3" xfId="54434" xr:uid="{39F3533E-039F-4398-BD82-A5069109376F}"/>
    <cellStyle name="Output 5 8 4" xfId="54718" xr:uid="{C76F84BA-1E42-42C6-B7B9-88EEE8E46029}"/>
    <cellStyle name="Output 5 8 5" xfId="54996" xr:uid="{A6694BFF-F58F-44EF-97CB-1B15C56E062D}"/>
    <cellStyle name="Output 5 8 6" xfId="55274" xr:uid="{D1191FBA-3340-4FE1-BA05-073217C16752}"/>
    <cellStyle name="Output 5 8 7" xfId="55558" xr:uid="{8C9BF1E5-D937-4059-B5AB-B1AC77B7D287}"/>
    <cellStyle name="Output 5 8 8" xfId="55836" xr:uid="{F7612BF0-9176-4AC1-BB66-351E9C818E88}"/>
    <cellStyle name="Output 5 8 9" xfId="56114" xr:uid="{9AE82A94-EF88-4C36-902D-42708587D5AF}"/>
    <cellStyle name="Output 5 9" xfId="53915" xr:uid="{8ED17D98-ACDB-4117-AA14-D63E60D95ACA}"/>
    <cellStyle name="Output 6" xfId="50135" xr:uid="{03416DDB-6039-4476-A3EF-87EBFB2FF356}"/>
    <cellStyle name="Output 6 10" xfId="54192" xr:uid="{F8A5EC21-3183-4213-81B7-34A6BE3275C1}"/>
    <cellStyle name="Output 6 11" xfId="54476" xr:uid="{C639FE82-639F-4B63-9F29-0AF218CE3DD2}"/>
    <cellStyle name="Output 6 12" xfId="54754" xr:uid="{63A52226-03A3-4EC5-8A0D-4725AE6F1BD5}"/>
    <cellStyle name="Output 6 13" xfId="55032" xr:uid="{57F27745-DDC7-4BAE-B743-05639A07AD1E}"/>
    <cellStyle name="Output 6 14" xfId="55316" xr:uid="{EF3F2A46-B950-4A8A-9E9E-50FFF00C1138}"/>
    <cellStyle name="Output 6 15" xfId="55594" xr:uid="{3E42891F-FCDF-4C40-98BC-8AFE5A6C3C6C}"/>
    <cellStyle name="Output 6 16" xfId="55872" xr:uid="{C3198D26-ADF7-471B-A841-3B021D071669}"/>
    <cellStyle name="Output 6 17" xfId="53644" xr:uid="{77E73BBF-4723-46FC-9CFA-40FA9827866F}"/>
    <cellStyle name="Output 6 2" xfId="50136" xr:uid="{A2D4B54E-CF35-4BBA-96DB-525323A62E32}"/>
    <cellStyle name="Output 6 2 10" xfId="53686" xr:uid="{39058635-4E76-4CC5-8A56-FAD56A4E0351}"/>
    <cellStyle name="Output 6 2 2" xfId="50137" xr:uid="{9FFE4D11-1C52-4FE4-9645-8C918245968C}"/>
    <cellStyle name="Output 6 2 2 2" xfId="50138" xr:uid="{69458D2A-C9C0-4288-8920-E7F5809D1B20}"/>
    <cellStyle name="Output 6 2 2 3" xfId="53961" xr:uid="{C438B363-8662-440F-849A-5AF52B8C0828}"/>
    <cellStyle name="Output 6 2 3" xfId="50139" xr:uid="{9D98C305-3DE7-4B16-82A5-DC9D1F2F0829}"/>
    <cellStyle name="Output 6 2 3 2" xfId="54236" xr:uid="{28479814-E0BF-4B3C-90D0-6052DFCEB9CC}"/>
    <cellStyle name="Output 6 2 4" xfId="54520" xr:uid="{E9B84E87-F134-47A4-A244-9BD6FE67A80C}"/>
    <cellStyle name="Output 6 2 5" xfId="54798" xr:uid="{DB1D927F-DDD0-4A10-A8BC-7B325B95EFEF}"/>
    <cellStyle name="Output 6 2 6" xfId="55076" xr:uid="{0F4FEAED-4EAA-4E44-A9DD-E0D4FE4B6389}"/>
    <cellStyle name="Output 6 2 7" xfId="55360" xr:uid="{217CE8FC-2D31-49F3-A173-E2111918A081}"/>
    <cellStyle name="Output 6 2 8" xfId="55638" xr:uid="{57656B43-892A-479B-BA9A-23A979BB7B19}"/>
    <cellStyle name="Output 6 2 9" xfId="55916" xr:uid="{53B1DCC6-8876-4C16-9570-E437DF44CF8C}"/>
    <cellStyle name="Output 6 3" xfId="50140" xr:uid="{8CCBAECF-65D3-495F-AC42-CAF046DB38B0}"/>
    <cellStyle name="Output 6 3 10" xfId="53718" xr:uid="{38020C3D-562C-4A95-8BA4-B8B11546B808}"/>
    <cellStyle name="Output 6 3 2" xfId="50141" xr:uid="{2746BF20-4C8F-4824-95F7-91CC8F9F9EEB}"/>
    <cellStyle name="Output 6 3 2 2" xfId="53994" xr:uid="{EBE82AF1-4E07-4B57-87A3-A65DC45EA155}"/>
    <cellStyle name="Output 6 3 3" xfId="54270" xr:uid="{6330A0B0-24CD-4A3A-987C-D591DEA6B1BB}"/>
    <cellStyle name="Output 6 3 4" xfId="54554" xr:uid="{7B9109A9-FFB6-406E-9470-6666A0813835}"/>
    <cellStyle name="Output 6 3 5" xfId="54832" xr:uid="{A490AC1C-D191-4BCE-A965-206D16C54DFB}"/>
    <cellStyle name="Output 6 3 6" xfId="55110" xr:uid="{3BB68B2E-3C33-41D5-9DDB-32F5449CC417}"/>
    <cellStyle name="Output 6 3 7" xfId="55394" xr:uid="{CA41D5B5-8579-42AE-A327-5D780E939E8E}"/>
    <cellStyle name="Output 6 3 8" xfId="55672" xr:uid="{C49F4687-6DCB-412D-BB91-4DAEB114A884}"/>
    <cellStyle name="Output 6 3 9" xfId="55950" xr:uid="{653BD699-98A1-475E-900C-4DFC3243217D}"/>
    <cellStyle name="Output 6 4" xfId="50142" xr:uid="{A031D62E-8ACE-4326-B718-FF429E7644F7}"/>
    <cellStyle name="Output 6 4 10" xfId="53751" xr:uid="{54D5F1D7-0B74-4655-8983-6839075324B4}"/>
    <cellStyle name="Output 6 4 2" xfId="54027" xr:uid="{50211AF9-BD8E-4FAE-BD9C-08B01847FEF9}"/>
    <cellStyle name="Output 6 4 3" xfId="54304" xr:uid="{26C792E7-6EBF-44D7-A31E-DCF36BC8DD42}"/>
    <cellStyle name="Output 6 4 4" xfId="54588" xr:uid="{99319179-540C-48A2-95C0-5DB83C5DF418}"/>
    <cellStyle name="Output 6 4 5" xfId="54866" xr:uid="{E5533FEC-9A48-4AE9-AF81-DBB93FB37F94}"/>
    <cellStyle name="Output 6 4 6" xfId="55144" xr:uid="{439DC5CE-D5FA-45BE-9A0E-4FBA583E1B2F}"/>
    <cellStyle name="Output 6 4 7" xfId="55428" xr:uid="{023FE3AC-A417-4950-A01F-C3D8743F17BF}"/>
    <cellStyle name="Output 6 4 8" xfId="55706" xr:uid="{8E26568C-0E26-44D8-AB4C-3A6A77E4FB81}"/>
    <cellStyle name="Output 6 4 9" xfId="55984" xr:uid="{316F429B-90BC-4324-8ED5-11793516EF14}"/>
    <cellStyle name="Output 6 5" xfId="53784" xr:uid="{89AE0DD6-8605-452E-9A83-B1A00570D212}"/>
    <cellStyle name="Output 6 5 2" xfId="54060" xr:uid="{E701DF42-CD3D-483B-9518-6B33FF4A29B6}"/>
    <cellStyle name="Output 6 5 3" xfId="54338" xr:uid="{CD03FBC4-D0BF-4FD2-A430-F2B3D63E49B0}"/>
    <cellStyle name="Output 6 5 4" xfId="54622" xr:uid="{71696907-7D93-480E-946B-B38C445AE0C6}"/>
    <cellStyle name="Output 6 5 5" xfId="54900" xr:uid="{09BB2119-A277-4B66-AB7A-61355ECB3BD0}"/>
    <cellStyle name="Output 6 5 6" xfId="55178" xr:uid="{B33F3729-6458-4656-A1D5-9F416D9E8FD0}"/>
    <cellStyle name="Output 6 5 7" xfId="55462" xr:uid="{BF9A8ED0-F951-4427-ABE7-6CB177EEB3DF}"/>
    <cellStyle name="Output 6 5 8" xfId="55740" xr:uid="{96B0B204-0214-42E4-A50A-BA427CFEA178}"/>
    <cellStyle name="Output 6 5 9" xfId="56018" xr:uid="{3F5F119A-4268-4F94-A1A5-1169FA18C78C}"/>
    <cellStyle name="Output 6 6" xfId="53816" xr:uid="{A4643033-E47F-4B56-9D07-25EBFE7F2E9B}"/>
    <cellStyle name="Output 6 6 2" xfId="54093" xr:uid="{BE3032E1-6E10-4218-81FC-BCC688B62813}"/>
    <cellStyle name="Output 6 6 3" xfId="54371" xr:uid="{00C05991-6464-475C-90A2-C156B2C3316A}"/>
    <cellStyle name="Output 6 6 4" xfId="54655" xr:uid="{97878E61-2552-4856-B636-5FE2F14440D8}"/>
    <cellStyle name="Output 6 6 5" xfId="54933" xr:uid="{8CF7926B-24F5-4C67-9AF2-58AA090E6FDF}"/>
    <cellStyle name="Output 6 6 6" xfId="55211" xr:uid="{56C47D03-0273-4914-B0BC-921E17E664C2}"/>
    <cellStyle name="Output 6 6 7" xfId="55495" xr:uid="{9711AD16-0481-4C66-B43D-3C74590FB8BB}"/>
    <cellStyle name="Output 6 6 8" xfId="55773" xr:uid="{1A1737D5-1B49-4752-91B5-DC57BBEAD604}"/>
    <cellStyle name="Output 6 6 9" xfId="56051" xr:uid="{F79047B5-AA25-4B95-84FC-B4869804D8FF}"/>
    <cellStyle name="Output 6 7" xfId="53848" xr:uid="{E1AB52EA-A3B9-4026-A327-BE3702DE2D2F}"/>
    <cellStyle name="Output 6 7 2" xfId="54126" xr:uid="{96D1C626-4A58-4A31-A4AE-63942481BC99}"/>
    <cellStyle name="Output 6 7 3" xfId="54404" xr:uid="{5C4FA8B0-CAC5-4423-A68F-8B8887DDAC25}"/>
    <cellStyle name="Output 6 7 4" xfId="54688" xr:uid="{7DB2E697-16F6-46F7-8CD0-5FAB16A14484}"/>
    <cellStyle name="Output 6 7 5" xfId="54966" xr:uid="{FE2353FE-3AFF-45CB-A224-037DE443542C}"/>
    <cellStyle name="Output 6 7 6" xfId="55244" xr:uid="{95A56C37-E56B-4DB0-8368-BCFF5496AE61}"/>
    <cellStyle name="Output 6 7 7" xfId="55528" xr:uid="{33807705-DB98-4D62-80E6-314BB3091F29}"/>
    <cellStyle name="Output 6 7 8" xfId="55806" xr:uid="{1093F7DA-7DA1-4D01-9A7A-FBC784C4F10B}"/>
    <cellStyle name="Output 6 7 9" xfId="56084" xr:uid="{F3502C9E-3D13-4532-A80F-CAAB11476F9C}"/>
    <cellStyle name="Output 6 8" xfId="53881" xr:uid="{D68F2528-D880-496C-A1E0-382999FE887D}"/>
    <cellStyle name="Output 6 8 2" xfId="54159" xr:uid="{92D1C0B7-5F91-4506-9BCD-90C94050BEF8}"/>
    <cellStyle name="Output 6 8 3" xfId="54437" xr:uid="{7F55962E-ACF5-4C3A-A459-A85FACFCE80B}"/>
    <cellStyle name="Output 6 8 4" xfId="54721" xr:uid="{D45CADB1-296D-4DBC-B605-7D07C56858B4}"/>
    <cellStyle name="Output 6 8 5" xfId="54999" xr:uid="{C4971C04-73C2-48D4-BAE6-E64AB0FE2993}"/>
    <cellStyle name="Output 6 8 6" xfId="55277" xr:uid="{D413DDDC-C22A-4E75-8F0D-7DC9B60F88F2}"/>
    <cellStyle name="Output 6 8 7" xfId="55561" xr:uid="{EC42ED08-AC6E-42C2-A353-F61157932A31}"/>
    <cellStyle name="Output 6 8 8" xfId="55839" xr:uid="{DED27E23-C65F-4638-8813-C973E5209E98}"/>
    <cellStyle name="Output 6 8 9" xfId="56117" xr:uid="{58A4196B-65F4-44CA-8F42-A85B7261D447}"/>
    <cellStyle name="Output 6 9" xfId="53918" xr:uid="{DFC2EE0E-C047-45F1-B35A-C8651BE05A94}"/>
    <cellStyle name="Output 7" xfId="50143" xr:uid="{885E0509-71D4-4019-BE1A-0B2177EA889B}"/>
    <cellStyle name="Output 7 10" xfId="54195" xr:uid="{4CD33E53-B2A8-4056-AB63-74676DB40FAE}"/>
    <cellStyle name="Output 7 11" xfId="54479" xr:uid="{E91D116A-B2DE-4033-B01A-6FB02173398D}"/>
    <cellStyle name="Output 7 12" xfId="54757" xr:uid="{21EAEA13-DC38-4330-96AD-22B0951C20A4}"/>
    <cellStyle name="Output 7 13" xfId="55035" xr:uid="{F14E3796-6F88-423B-B456-8FCF154983D6}"/>
    <cellStyle name="Output 7 14" xfId="55319" xr:uid="{5261A2E2-803A-4020-A4AA-6CE64F32C3B4}"/>
    <cellStyle name="Output 7 15" xfId="55597" xr:uid="{1607EA60-7475-4E76-9EFD-265E43462CF6}"/>
    <cellStyle name="Output 7 16" xfId="55875" xr:uid="{6CA2FB07-DB54-4415-A017-1719FEADFC47}"/>
    <cellStyle name="Output 7 17" xfId="53646" xr:uid="{50A2C47B-5286-4C96-AA23-A79A723194A9}"/>
    <cellStyle name="Output 7 2" xfId="50144" xr:uid="{3A60D302-6C06-4D2C-8533-64D5191E6231}"/>
    <cellStyle name="Output 7 2 10" xfId="53688" xr:uid="{05CA444C-5EED-43EA-8525-B780F1ACBB3C}"/>
    <cellStyle name="Output 7 2 2" xfId="50145" xr:uid="{6546B0CF-4035-4B8E-82ED-1EEDC7560282}"/>
    <cellStyle name="Output 7 2 2 2" xfId="50146" xr:uid="{0F7C9541-2E30-4910-B8F9-8EFF67C5CD4E}"/>
    <cellStyle name="Output 7 2 2 3" xfId="53964" xr:uid="{83651A24-C5FF-4AA9-A80A-F7889BC874B9}"/>
    <cellStyle name="Output 7 2 3" xfId="50147" xr:uid="{2842A6A9-B281-45C9-8363-BA789C295AB0}"/>
    <cellStyle name="Output 7 2 3 2" xfId="54239" xr:uid="{21EAF57D-7F6E-4417-84AA-3BDA167422BE}"/>
    <cellStyle name="Output 7 2 4" xfId="54523" xr:uid="{4BB5E7AC-EE7A-4638-AD7F-F4DAD6272383}"/>
    <cellStyle name="Output 7 2 5" xfId="54801" xr:uid="{F42B64A7-00AA-473C-B756-739DE44512A6}"/>
    <cellStyle name="Output 7 2 6" xfId="55079" xr:uid="{1A04B5DF-E708-444A-8874-C25FDE2E0DA3}"/>
    <cellStyle name="Output 7 2 7" xfId="55363" xr:uid="{5C9A9B7F-23C6-4232-8117-5638B65D6688}"/>
    <cellStyle name="Output 7 2 8" xfId="55641" xr:uid="{4AA6DE6E-7086-486E-B3CD-32D084CAC6CA}"/>
    <cellStyle name="Output 7 2 9" xfId="55919" xr:uid="{DB7B6051-C3DE-472D-8B5C-47842205B753}"/>
    <cellStyle name="Output 7 3" xfId="50148" xr:uid="{C7E6235E-CDD1-4148-BAFC-F175AA039E0C}"/>
    <cellStyle name="Output 7 3 10" xfId="53721" xr:uid="{F8E5F7D7-6DF1-46C4-856F-DF10A9A1E417}"/>
    <cellStyle name="Output 7 3 2" xfId="50149" xr:uid="{51D0EBCA-B6FF-4F23-B372-4204F70895E6}"/>
    <cellStyle name="Output 7 3 2 2" xfId="53997" xr:uid="{F13A9BB6-B6D5-47E6-9E8A-35654886A3FD}"/>
    <cellStyle name="Output 7 3 3" xfId="54273" xr:uid="{1B792603-CC6F-4933-9F97-B383CA9DC543}"/>
    <cellStyle name="Output 7 3 4" xfId="54557" xr:uid="{5E3C446A-D2F2-4C31-A29E-D3BEE0BC8ED2}"/>
    <cellStyle name="Output 7 3 5" xfId="54835" xr:uid="{13EF7229-D432-4032-AFE1-9C1EFC61EB22}"/>
    <cellStyle name="Output 7 3 6" xfId="55113" xr:uid="{E56DBDA3-CAE6-4BBD-917D-53C50C13B61B}"/>
    <cellStyle name="Output 7 3 7" xfId="55397" xr:uid="{BF46159B-8DE5-4A50-A509-44E759E3B186}"/>
    <cellStyle name="Output 7 3 8" xfId="55675" xr:uid="{7E435C67-861A-4A5D-B63B-44249D6CA6A7}"/>
    <cellStyle name="Output 7 3 9" xfId="55953" xr:uid="{92F1A9A4-9BB5-44F6-8839-BA3BA0C8FF58}"/>
    <cellStyle name="Output 7 4" xfId="50150" xr:uid="{1C5DB18B-D6F5-4AB3-B130-9AD8A45B0B1E}"/>
    <cellStyle name="Output 7 4 10" xfId="53754" xr:uid="{F0C26C4B-93CE-48F6-AA30-36D623513165}"/>
    <cellStyle name="Output 7 4 2" xfId="54030" xr:uid="{60A83FDA-0A23-489D-9DC2-4B4AE0CCDA41}"/>
    <cellStyle name="Output 7 4 3" xfId="54307" xr:uid="{E0958AB5-D442-4000-B0F0-92CD1E72AE91}"/>
    <cellStyle name="Output 7 4 4" xfId="54591" xr:uid="{4A754851-5B2F-43EC-8FFA-C62873999D7F}"/>
    <cellStyle name="Output 7 4 5" xfId="54869" xr:uid="{6F3A4762-DEC2-4F13-9362-3B382F3A2CA6}"/>
    <cellStyle name="Output 7 4 6" xfId="55147" xr:uid="{CE682678-3B9B-4B40-BA67-6C3F29D9AAFB}"/>
    <cellStyle name="Output 7 4 7" xfId="55431" xr:uid="{08D91A48-2370-4B2E-9B05-D7D2AEA7A232}"/>
    <cellStyle name="Output 7 4 8" xfId="55709" xr:uid="{F866FE47-FBA0-4B56-A0CF-27657F039CFE}"/>
    <cellStyle name="Output 7 4 9" xfId="55987" xr:uid="{A7A79329-6EF8-4361-9ACE-AA38A00AA1E1}"/>
    <cellStyle name="Output 7 5" xfId="53787" xr:uid="{0DF12A9B-8500-4CD2-B7A3-5B0684D4D5F4}"/>
    <cellStyle name="Output 7 5 2" xfId="54063" xr:uid="{4C277176-96AF-490A-A3D4-36DCB6A1C9BE}"/>
    <cellStyle name="Output 7 5 3" xfId="54341" xr:uid="{0CE8DA40-1932-4938-999E-68ADEE4BB488}"/>
    <cellStyle name="Output 7 5 4" xfId="54625" xr:uid="{D4AD4FE2-AD6E-4E2F-9457-F1DE46DE1486}"/>
    <cellStyle name="Output 7 5 5" xfId="54903" xr:uid="{F22A9971-30BF-4ADD-B151-FB38041598DF}"/>
    <cellStyle name="Output 7 5 6" xfId="55181" xr:uid="{A8F1EB1E-A172-4B7A-AB64-FCE73219DC99}"/>
    <cellStyle name="Output 7 5 7" xfId="55465" xr:uid="{729FCEBE-9A62-43CA-835A-8C46FD44ED8C}"/>
    <cellStyle name="Output 7 5 8" xfId="55743" xr:uid="{9E93B98D-ECC1-489B-B465-C589619D0311}"/>
    <cellStyle name="Output 7 5 9" xfId="56021" xr:uid="{A27D225F-B955-43AB-9518-DFEA55715038}"/>
    <cellStyle name="Output 7 6" xfId="53819" xr:uid="{4506D08C-3F27-469F-9C81-DB86AA3B18F2}"/>
    <cellStyle name="Output 7 6 2" xfId="54096" xr:uid="{A7935848-7AAB-405B-B396-9C55D1AA4694}"/>
    <cellStyle name="Output 7 6 3" xfId="54374" xr:uid="{A530FCF9-129A-4CFA-8AA3-4C22B4C9E035}"/>
    <cellStyle name="Output 7 6 4" xfId="54658" xr:uid="{5A8ACFD6-68D3-4C73-98E6-0770C609A5F0}"/>
    <cellStyle name="Output 7 6 5" xfId="54936" xr:uid="{5866CC1E-1EE2-4BE1-8EA0-61F7B7CA190A}"/>
    <cellStyle name="Output 7 6 6" xfId="55214" xr:uid="{1567ACAB-B36B-4344-B686-8DBE281C3698}"/>
    <cellStyle name="Output 7 6 7" xfId="55498" xr:uid="{657763F0-BF2D-49B6-8D86-08B64BFB4CF8}"/>
    <cellStyle name="Output 7 6 8" xfId="55776" xr:uid="{FAC8DC66-F1D0-48C8-B98A-A7D57C8917B2}"/>
    <cellStyle name="Output 7 6 9" xfId="56054" xr:uid="{6016D883-B27E-471B-90D8-A0AA3ABF2FD1}"/>
    <cellStyle name="Output 7 7" xfId="53851" xr:uid="{F3D973B5-EA52-4AB5-B9A7-D6F59B465BC1}"/>
    <cellStyle name="Output 7 7 2" xfId="54129" xr:uid="{35E4E1F8-9576-4073-95D7-AE24AC271B48}"/>
    <cellStyle name="Output 7 7 3" xfId="54407" xr:uid="{8C67AD29-E5EF-4563-8F23-F2CC59041F77}"/>
    <cellStyle name="Output 7 7 4" xfId="54691" xr:uid="{C5108733-F744-46E8-835A-99A34E810578}"/>
    <cellStyle name="Output 7 7 5" xfId="54969" xr:uid="{D2526055-465C-4C28-853C-09A392C3C91E}"/>
    <cellStyle name="Output 7 7 6" xfId="55247" xr:uid="{5C0B053D-56EB-4F80-8CDE-EB780BFAB56C}"/>
    <cellStyle name="Output 7 7 7" xfId="55531" xr:uid="{442CB1AD-ED0D-4813-BF44-74EE7E32E56F}"/>
    <cellStyle name="Output 7 7 8" xfId="55809" xr:uid="{77A96289-F211-4713-9883-97DE745E3DC8}"/>
    <cellStyle name="Output 7 7 9" xfId="56087" xr:uid="{D25AE93F-CDB6-4EC2-96CB-3A38C18A74A7}"/>
    <cellStyle name="Output 7 8" xfId="53884" xr:uid="{D3DD1646-0BE0-45D3-AC28-D09BAA888E41}"/>
    <cellStyle name="Output 7 8 2" xfId="54162" xr:uid="{3DB396C0-1196-4847-96BE-14A5E2A01125}"/>
    <cellStyle name="Output 7 8 3" xfId="54440" xr:uid="{A87EDFDC-9E49-4DAD-8A91-1F468EB0404D}"/>
    <cellStyle name="Output 7 8 4" xfId="54724" xr:uid="{7381AA2C-4782-452F-AE0E-A04FAC42E067}"/>
    <cellStyle name="Output 7 8 5" xfId="55002" xr:uid="{E346A791-8097-410F-9977-28E03F7DC475}"/>
    <cellStyle name="Output 7 8 6" xfId="55280" xr:uid="{6AC61A49-2CEA-49FA-AF39-F664E24719FF}"/>
    <cellStyle name="Output 7 8 7" xfId="55564" xr:uid="{2A77D425-6145-4A96-A3C0-FC6DDBCA8E7F}"/>
    <cellStyle name="Output 7 8 8" xfId="55842" xr:uid="{C7AC2804-8BD0-4D2D-B820-584250ABB0E9}"/>
    <cellStyle name="Output 7 8 9" xfId="56120" xr:uid="{32509B74-D7CE-4731-B41B-53F60EAD045C}"/>
    <cellStyle name="Output 7 9" xfId="53921" xr:uid="{8EDDFA1A-250F-4DC4-86B0-4EE34EFB448D}"/>
    <cellStyle name="Output 8" xfId="50151" xr:uid="{F2A42B3C-AA7E-4B6B-BF26-2EB0ED5DB528}"/>
    <cellStyle name="Output 8 10" xfId="53658" xr:uid="{CE56EC02-8038-42C0-852E-4C291CCC0BA5}"/>
    <cellStyle name="Output 8 2" xfId="50152" xr:uid="{BF8AE9F2-720F-4D24-A876-DEFB4154B583}"/>
    <cellStyle name="Output 8 2 2" xfId="50153" xr:uid="{C8145459-8706-4CF9-9B46-D9172108FA92}"/>
    <cellStyle name="Output 8 2 2 2" xfId="50154" xr:uid="{77F5439C-B766-45ED-B591-93834BA4B974}"/>
    <cellStyle name="Output 8 2 3" xfId="50155" xr:uid="{20459AA7-0DE6-47BE-B4D6-8ED67C98323D}"/>
    <cellStyle name="Output 8 2 4" xfId="53933" xr:uid="{527061F5-A1FB-46CE-8ADA-7C1D5CE72566}"/>
    <cellStyle name="Output 8 3" xfId="50156" xr:uid="{2A09019A-82DD-4C91-B736-E2B4CED87D9A}"/>
    <cellStyle name="Output 8 3 2" xfId="50157" xr:uid="{F5C61D9A-E739-4241-A20E-BB66AB123091}"/>
    <cellStyle name="Output 8 3 3" xfId="54208" xr:uid="{7488414F-2DB8-4F09-870F-49EB831A1301}"/>
    <cellStyle name="Output 8 4" xfId="50158" xr:uid="{D4EAEE64-A42B-45AB-B649-4C3BFF103628}"/>
    <cellStyle name="Output 8 4 2" xfId="54492" xr:uid="{1FB6C544-8D1B-42D4-97E0-A3D4F94A6E04}"/>
    <cellStyle name="Output 8 5" xfId="54770" xr:uid="{35C4BE37-AC82-4562-8514-56393B266CF5}"/>
    <cellStyle name="Output 8 6" xfId="55048" xr:uid="{C6FCA2E2-9CAD-4673-8EF5-C99D3970C8C4}"/>
    <cellStyle name="Output 8 7" xfId="55332" xr:uid="{74928A67-A052-4D9F-AEEC-38D4752A4D35}"/>
    <cellStyle name="Output 8 8" xfId="55610" xr:uid="{A550018C-648E-45E4-B2EC-B61849CD5693}"/>
    <cellStyle name="Output 8 9" xfId="55888" xr:uid="{A5A4C25A-3851-45B8-AFAF-B7CB17BAE07C}"/>
    <cellStyle name="Output 9" xfId="50159" xr:uid="{67C51EDC-0FE4-48F7-BEA2-25D001482355}"/>
    <cellStyle name="Output 9 10" xfId="53690" xr:uid="{7B49AE7E-899C-4F3F-88FE-2BFD77415C5E}"/>
    <cellStyle name="Output 9 2" xfId="50160" xr:uid="{9180A151-31AB-4295-ADC4-D772D19194F0}"/>
    <cellStyle name="Output 9 2 2" xfId="50161" xr:uid="{7E24498B-3927-4977-B7C9-9B7A99B7677C}"/>
    <cellStyle name="Output 9 2 2 2" xfId="50162" xr:uid="{5E8ED70F-198D-4B4A-B4FC-5D469FB145C8}"/>
    <cellStyle name="Output 9 2 3" xfId="50163" xr:uid="{7BDFF2B4-E588-422F-B149-8C4B07E4459E}"/>
    <cellStyle name="Output 9 2 4" xfId="53966" xr:uid="{59CA353B-2D24-455B-B208-5AFBB5F694C6}"/>
    <cellStyle name="Output 9 3" xfId="50164" xr:uid="{578DE141-F7FC-430D-8CCB-27548037F9AC}"/>
    <cellStyle name="Output 9 3 2" xfId="50165" xr:uid="{16D1BE17-D2C2-4522-9A25-EA7D518410AD}"/>
    <cellStyle name="Output 9 3 3" xfId="54242" xr:uid="{E8B82BA8-84C5-4DC2-B9EC-B9250263D46D}"/>
    <cellStyle name="Output 9 4" xfId="50166" xr:uid="{E8A04791-85A8-4D54-821E-6198E456BFD0}"/>
    <cellStyle name="Output 9 4 2" xfId="54526" xr:uid="{A1A7C4D9-A039-46CA-A0C3-98DDB1390A77}"/>
    <cellStyle name="Output 9 5" xfId="54804" xr:uid="{855984A7-A54C-4C0F-AEB3-F582B1C53DD3}"/>
    <cellStyle name="Output 9 6" xfId="55082" xr:uid="{BD0368B0-2E95-46C2-B9DD-DDDB7E578C40}"/>
    <cellStyle name="Output 9 7" xfId="55366" xr:uid="{FEA8704D-7D24-42AA-847D-E82BD4FA89C5}"/>
    <cellStyle name="Output 9 8" xfId="55644" xr:uid="{F677DE33-83DB-46D3-8A04-AF7E923571D4}"/>
    <cellStyle name="Output 9 9" xfId="55922" xr:uid="{5260C96F-A7DB-42D2-9C60-FC8E13FA86AB}"/>
    <cellStyle name="Percent" xfId="11" builtinId="5"/>
    <cellStyle name="Percent [0]" xfId="41504" xr:uid="{24A45C7C-DCB2-487D-8766-4B8691BB7991}"/>
    <cellStyle name="Percent [0] 2" xfId="41505" xr:uid="{62BB0F3E-AB33-4120-9E19-FB91C722EB10}"/>
    <cellStyle name="Percent [0] 2 2" xfId="41506" xr:uid="{6E39A4E8-63B0-41BA-A088-853A8AF54482}"/>
    <cellStyle name="Percent [0] 3" xfId="41507" xr:uid="{C144E4DA-DF0F-4974-AE38-242A739543FF}"/>
    <cellStyle name="Percent [0] 3 2" xfId="41508" xr:uid="{BD4E68FD-57EB-48E8-9C32-858ED5DF27B5}"/>
    <cellStyle name="Percent [0] 4" xfId="41509" xr:uid="{BA82CA33-3A70-4BD2-8F73-094586786270}"/>
    <cellStyle name="Percent [0] 4 2" xfId="41510" xr:uid="{2E82D68E-8C55-4ACE-AB65-D5E13B34E16A}"/>
    <cellStyle name="Percent [0] 5" xfId="41511" xr:uid="{D8482951-45DD-47FB-AEF4-C934A44CA06F}"/>
    <cellStyle name="Percent [0] 5 2" xfId="41512" xr:uid="{7C5D3019-2A3D-44E6-B300-D9BDBF379479}"/>
    <cellStyle name="Percent [0] 6" xfId="50167" xr:uid="{B01BF70B-C224-4F41-A4FC-E567164820A9}"/>
    <cellStyle name="Percent [0]_15NS" xfId="41513" xr:uid="{5442B4D8-0900-423B-8D42-4434DB679B50}"/>
    <cellStyle name="Percent [00]" xfId="41514" xr:uid="{D4D5998D-91B8-4C18-A7D2-2B6797EFA20C}"/>
    <cellStyle name="Percent [00] 10" xfId="41515" xr:uid="{952AF389-744C-465A-AE28-495F3E8C561B}"/>
    <cellStyle name="Percent [00] 11" xfId="41516" xr:uid="{DD9FAB3A-9EA0-4C83-BA65-8854A61463EA}"/>
    <cellStyle name="Percent [00] 12" xfId="41517" xr:uid="{80EEFA65-0EA5-42F3-BCA0-C65B716D024F}"/>
    <cellStyle name="Percent [00] 13" xfId="41518" xr:uid="{896472E7-9196-4C04-875B-6598A993458F}"/>
    <cellStyle name="Percent [00] 14" xfId="41519" xr:uid="{1D1701FA-ECC9-496C-910B-DB15FE1CBC5E}"/>
    <cellStyle name="Percent [00] 15" xfId="41520" xr:uid="{2C2906E9-23A3-4661-8C0C-CFE17D590537}"/>
    <cellStyle name="Percent [00] 16" xfId="41521" xr:uid="{117B9E71-C3BC-4B10-AAEF-8CDEA774E64A}"/>
    <cellStyle name="Percent [00] 17" xfId="41522" xr:uid="{FE104968-AAB9-4994-8A71-91B1FC08F568}"/>
    <cellStyle name="Percent [00] 18" xfId="41523" xr:uid="{C2401506-CFC7-437C-8291-840E604585DE}"/>
    <cellStyle name="Percent [00] 19" xfId="41524" xr:uid="{9FAF9F35-3485-4361-A15F-0D82F2CD840F}"/>
    <cellStyle name="Percent [00] 2" xfId="41525" xr:uid="{752D95B8-F011-42F2-8C18-9800C585AC5E}"/>
    <cellStyle name="Percent [00] 20" xfId="41526" xr:uid="{CF7814BC-E756-4E15-9E80-DA9FA4DC805E}"/>
    <cellStyle name="Percent [00] 21" xfId="41527" xr:uid="{3B427CD8-BB3E-4A1C-A29A-BA87EE6F0C4C}"/>
    <cellStyle name="Percent [00] 22" xfId="41528" xr:uid="{C38B6E4C-A797-4CE3-B150-DCA10ED7FF1E}"/>
    <cellStyle name="Percent [00] 23" xfId="41529" xr:uid="{11D51B31-DC84-4414-8925-A3FBC5E67056}"/>
    <cellStyle name="Percent [00] 24" xfId="41530" xr:uid="{C0506019-CC82-4EAC-9430-84802F45F62E}"/>
    <cellStyle name="Percent [00] 25" xfId="41531" xr:uid="{A8B7C040-7EF5-4853-87D8-0BD0A62D4CAA}"/>
    <cellStyle name="Percent [00] 26" xfId="41532" xr:uid="{C8579415-E682-42B7-B7B5-85DE7D91D8A4}"/>
    <cellStyle name="Percent [00] 27" xfId="41533" xr:uid="{B542E19A-3A52-4CDA-85C5-55979CF2F9C6}"/>
    <cellStyle name="Percent [00] 28" xfId="41534" xr:uid="{2BC37AA8-9885-43A6-9DE2-CA1B87115804}"/>
    <cellStyle name="Percent [00] 29" xfId="41535" xr:uid="{C5F88E3B-F6B8-40B7-B4E1-6A2E68C648DD}"/>
    <cellStyle name="Percent [00] 3" xfId="41536" xr:uid="{FF72FFA1-EE95-44D7-9604-DB659D5A3960}"/>
    <cellStyle name="Percent [00] 30" xfId="41537" xr:uid="{3FC8863B-00DD-49B3-A464-0C78F51447F4}"/>
    <cellStyle name="Percent [00] 31" xfId="41538" xr:uid="{4BEC9FCC-76B5-4256-997F-3F12D3812C1B}"/>
    <cellStyle name="Percent [00] 32" xfId="41539" xr:uid="{46C976DE-707E-48F8-B53E-2F299C746B49}"/>
    <cellStyle name="Percent [00] 33" xfId="41540" xr:uid="{5EE39484-D349-4E82-BC80-B5A2D6FAABDA}"/>
    <cellStyle name="Percent [00] 34" xfId="41541" xr:uid="{2F4274BA-0B18-43B7-B203-F00E5CD0B9F8}"/>
    <cellStyle name="Percent [00] 35" xfId="41542" xr:uid="{F385D054-51B4-428F-9119-F025F61192EF}"/>
    <cellStyle name="Percent [00] 36" xfId="41543" xr:uid="{031DF17C-541A-40CD-983B-184860DF2388}"/>
    <cellStyle name="Percent [00] 37" xfId="41544" xr:uid="{81BEA34E-CF35-4C71-9C1A-EBEA7EA245EA}"/>
    <cellStyle name="Percent [00] 38" xfId="41545" xr:uid="{31A2910B-369E-4469-842B-7BB354B88B6C}"/>
    <cellStyle name="Percent [00] 39" xfId="41546" xr:uid="{710D2469-C473-481C-BFC7-F5571B11215C}"/>
    <cellStyle name="Percent [00] 4" xfId="41547" xr:uid="{0CC21ED2-7849-4977-A1DE-0C1309C8AA6D}"/>
    <cellStyle name="Percent [00] 40" xfId="41548" xr:uid="{F39CA5A6-C951-481C-8194-B335A6D74828}"/>
    <cellStyle name="Percent [00] 41" xfId="41549" xr:uid="{71A788A6-613C-4F91-A9A8-E679CCFC6C8D}"/>
    <cellStyle name="Percent [00] 42" xfId="41550" xr:uid="{FC2F3FD0-0E56-4749-8928-68F5BDD904E5}"/>
    <cellStyle name="Percent [00] 43" xfId="41551" xr:uid="{ADA6093A-5ABD-4E3D-A78B-27B811806304}"/>
    <cellStyle name="Percent [00] 44" xfId="41552" xr:uid="{F29F6251-CA74-49BC-B0C1-ED792F084E09}"/>
    <cellStyle name="Percent [00] 45" xfId="41553" xr:uid="{128CE549-8B37-43F2-9FC3-1074300D0960}"/>
    <cellStyle name="Percent [00] 46" xfId="41554" xr:uid="{AFFCBBCF-E330-432E-9509-D8F54B609545}"/>
    <cellStyle name="Percent [00] 47" xfId="41555" xr:uid="{1916E87E-5585-4932-A0A7-530C55E3F204}"/>
    <cellStyle name="Percent [00] 48" xfId="41556" xr:uid="{3EE4D028-3B69-4360-8993-773DBFBC4FC1}"/>
    <cellStyle name="Percent [00] 49" xfId="41557" xr:uid="{D1DE3C36-BCAE-45C5-B7A9-C98832E84429}"/>
    <cellStyle name="Percent [00] 5" xfId="41558" xr:uid="{22B83E1B-5EDE-433C-8B8A-B36CBA4296BF}"/>
    <cellStyle name="Percent [00] 50" xfId="41559" xr:uid="{753B2DEF-0783-4681-B7EC-5E64B0185E3E}"/>
    <cellStyle name="Percent [00] 51" xfId="41560" xr:uid="{2AFECD0E-1A9B-4CF4-8D94-DCF7FE7CD45E}"/>
    <cellStyle name="Percent [00] 52" xfId="41561" xr:uid="{6404BE8E-E585-4780-9F61-FCC43839653C}"/>
    <cellStyle name="Percent [00] 53" xfId="50168" xr:uid="{D8580561-C07F-4FC3-B552-7222BAA45BE1}"/>
    <cellStyle name="Percent [00] 6" xfId="41562" xr:uid="{72CC47BD-3CAA-4F32-A312-888B02DF9B0B}"/>
    <cellStyle name="Percent [00] 7" xfId="41563" xr:uid="{16F68400-20C4-4195-8C5F-34F696957487}"/>
    <cellStyle name="Percent [00] 8" xfId="41564" xr:uid="{1DEDBF60-9076-40F7-86D1-004F865C02F2}"/>
    <cellStyle name="Percent [00] 9" xfId="41565" xr:uid="{F2C78982-F8C4-4B2E-976A-B8E8941C7763}"/>
    <cellStyle name="Percent [00]_15NS" xfId="41566" xr:uid="{F5FFC680-8A3C-4889-8617-F36F9FE153D0}"/>
    <cellStyle name="Percent [2]" xfId="1598" xr:uid="{8E741F32-8732-4272-A407-7C88737FAF27}"/>
    <cellStyle name="Percent [2] 2" xfId="41567" xr:uid="{14B45C2E-CEF2-4FB8-B769-95A0D0ACE8FA}"/>
    <cellStyle name="Percent [2] 2 2" xfId="41568" xr:uid="{F2E1012B-B85B-4A0B-90A8-0C835D9C4A23}"/>
    <cellStyle name="Percent [2] 3" xfId="41569" xr:uid="{76D31292-FAEF-45BB-BCA9-2CBDB4214F6B}"/>
    <cellStyle name="Percent [2] 3 2" xfId="41570" xr:uid="{1E7D52AA-BA92-490C-8879-AB10BC46E5B8}"/>
    <cellStyle name="Percent [2] 4" xfId="41571" xr:uid="{FB58806A-BAFF-44D2-A582-CD250F0D0B24}"/>
    <cellStyle name="Percent [2] 4 2" xfId="41572" xr:uid="{E3F6480F-8B64-4607-AB9E-FA2A637267FD}"/>
    <cellStyle name="Percent [2] 4 3" xfId="50169" xr:uid="{6FA05913-06A1-491D-B665-3F590C484C63}"/>
    <cellStyle name="Percent [2] 5" xfId="41573" xr:uid="{3FF7BC8C-D844-426A-995B-5B97B50CD15E}"/>
    <cellStyle name="Percent [2] 5 2" xfId="41574" xr:uid="{04E4007F-E32C-4FD6-8FFF-999F533E7BC2}"/>
    <cellStyle name="Percent [2]_15NS" xfId="41575" xr:uid="{31BDD435-26B8-4D1A-8168-6A53D767CEA2}"/>
    <cellStyle name="Percent 10" xfId="1599" xr:uid="{F13BF9E7-0AB2-4CBB-B6EB-B25D5072A93E}"/>
    <cellStyle name="Percent 10 2" xfId="1600" xr:uid="{68FEC1DB-3D55-432F-825D-9E3E0EA018D9}"/>
    <cellStyle name="Percent 10 2 2" xfId="50171" xr:uid="{25256DCB-7C4E-4454-AC94-78DFAB818332}"/>
    <cellStyle name="Percent 10 3" xfId="1601" xr:uid="{A1BE7E5D-C24A-4B75-8BEA-3675DAB4744F}"/>
    <cellStyle name="Percent 10 4" xfId="1602" xr:uid="{351CEC9D-DAC1-44A7-BCAB-7DE7C19FC82F}"/>
    <cellStyle name="Percent 10 5" xfId="1603" xr:uid="{BEB6F54F-6FBA-4036-8A21-7746469820C3}"/>
    <cellStyle name="Percent 10 6" xfId="50170" xr:uid="{EF36EA87-CDF0-4F91-8D7A-D0C88473CFAD}"/>
    <cellStyle name="Percent 11" xfId="1604" xr:uid="{A2A99358-D66D-41EA-AD50-F340DC983ADF}"/>
    <cellStyle name="Percent 11 2" xfId="1605" xr:uid="{DDBE2046-4AC4-436A-9623-D9D71D6F279F}"/>
    <cellStyle name="Percent 11 2 2" xfId="41578" xr:uid="{26BB089C-9C4E-4FBB-8385-A5BF9A540A30}"/>
    <cellStyle name="Percent 11 2 3" xfId="41577" xr:uid="{86319497-B434-4AAE-85D1-6D7AB323A0DB}"/>
    <cellStyle name="Percent 11 3" xfId="1606" xr:uid="{6D35F0BE-D49E-478B-85FB-C39AB6399861}"/>
    <cellStyle name="Percent 11 3 2" xfId="41579" xr:uid="{5912B894-3565-4ED6-AF4F-B8BFD12C7491}"/>
    <cellStyle name="Percent 11 4" xfId="1607" xr:uid="{6832BFAD-E486-40F1-89FC-02890D494912}"/>
    <cellStyle name="Percent 11 4 2" xfId="45172" xr:uid="{495B0708-D9B4-4AAF-BAF1-72E1FB2AA61F}"/>
    <cellStyle name="Percent 11 4 2 2" xfId="45175" xr:uid="{2829ABD7-09B4-4E69-8072-5F5EBB180A77}"/>
    <cellStyle name="Percent 11 4 2 2 2" xfId="45180" xr:uid="{578EC96C-B031-4E43-AADC-2F91A7E3E4AF}"/>
    <cellStyle name="Percent 11 4 2 2 2 2" xfId="45183" xr:uid="{E2B8D9A2-5A3E-487B-BB83-F5F4E249E7D8}"/>
    <cellStyle name="Percent 11 4 3" xfId="45169" xr:uid="{5AD74446-E874-4E06-9B26-FA88F9BABF26}"/>
    <cellStyle name="Percent 11 5" xfId="1608" xr:uid="{3654B15D-ACB2-4241-9F3B-C65E68E599F7}"/>
    <cellStyle name="Percent 11 6" xfId="41576" xr:uid="{77444ABD-301B-40B5-B1C0-AF27534479ED}"/>
    <cellStyle name="Percent 12" xfId="1609" xr:uid="{BF4B3624-ED83-4F24-B7C1-878972F69606}"/>
    <cellStyle name="Percent 13" xfId="1610" xr:uid="{C768DB57-0C90-4A3A-9E11-9EC966D2F3AE}"/>
    <cellStyle name="Percent 13 2" xfId="50173" xr:uid="{E1D50F82-C94C-493E-95CD-945F130A1D2F}"/>
    <cellStyle name="Percent 13 3" xfId="50172" xr:uid="{52F2BD9D-8DEB-49E7-AB3D-1AC368780744}"/>
    <cellStyle name="Percent 14" xfId="1611" xr:uid="{848ADD19-9A91-4CC0-A37C-D6C0B189B380}"/>
    <cellStyle name="Percent 14 2" xfId="1612" xr:uid="{099716C6-2F6B-4076-BF51-E0E2AB88ECD7}"/>
    <cellStyle name="Percent 14 3" xfId="1613" xr:uid="{53074B51-EF67-4024-9308-136E8689C4D6}"/>
    <cellStyle name="Percent 14 4" xfId="1614" xr:uid="{4391D11D-1F4B-41F2-BEA2-10B9BFC21BAB}"/>
    <cellStyle name="Percent 14 5" xfId="1615" xr:uid="{71F01021-5264-411E-8D78-4580A22FE020}"/>
    <cellStyle name="Percent 15" xfId="1616" xr:uid="{822A9E71-5FA1-4480-99B5-37E436830086}"/>
    <cellStyle name="Percent 15 2" xfId="45186" xr:uid="{09086913-0B96-4CB7-9796-D745835F86AE}"/>
    <cellStyle name="Percent 15 3" xfId="50174" xr:uid="{0498E6D3-E2B0-4E26-BF70-46B71992099C}"/>
    <cellStyle name="Percent 15 4" xfId="45165" xr:uid="{A3C09F2F-A45B-4D8B-8B5A-E7B35BB0A1CD}"/>
    <cellStyle name="Percent 16" xfId="1617" xr:uid="{44F19558-FCFB-4844-9082-AA2DCE36577F}"/>
    <cellStyle name="Percent 16 2" xfId="1618" xr:uid="{35E7BB10-01BB-4869-B8D8-862D44959D9C}"/>
    <cellStyle name="Percent 16 3" xfId="1619" xr:uid="{296CF1E5-1B04-48D6-9AE1-429445447F64}"/>
    <cellStyle name="Percent 16 4" xfId="1620" xr:uid="{36378FD9-2116-4C84-84D4-651E5B149A1E}"/>
    <cellStyle name="Percent 16 5" xfId="1621" xr:uid="{9C4F8F5C-02B8-463F-B7BE-05784324F714}"/>
    <cellStyle name="Percent 17" xfId="1622" xr:uid="{AF02B3FC-68AA-488C-8C99-927570D060DE}"/>
    <cellStyle name="Percent 17 2" xfId="1623" xr:uid="{A3B1D4FB-0BF6-48E6-9513-FC71B169B713}"/>
    <cellStyle name="Percent 17 3" xfId="1624" xr:uid="{A02DE5FC-958B-4250-BAE7-DA764783F9C4}"/>
    <cellStyle name="Percent 17 4" xfId="1625" xr:uid="{16454ED9-645C-4831-8D73-8261A9A3EDAF}"/>
    <cellStyle name="Percent 17 5" xfId="1626" xr:uid="{F6A7178E-8312-43F5-B2C7-1740C585A9E1}"/>
    <cellStyle name="Percent 18" xfId="1627" xr:uid="{DAFFD53C-1028-422F-A5F1-D5DE5B7627F4}"/>
    <cellStyle name="Percent 19" xfId="1628" xr:uid="{D16D844F-EDBA-445D-B492-45F0CB1F1D5F}"/>
    <cellStyle name="Percent 19 2" xfId="1629" xr:uid="{D53233CC-FB52-427F-B6D3-72DFC40E5675}"/>
    <cellStyle name="Percent 19 3" xfId="1630" xr:uid="{E49EE967-CC9B-4803-A26D-E56CC649DF93}"/>
    <cellStyle name="Percent 19 4" xfId="1631" xr:uid="{0B377B8B-55A8-4979-BF61-D56D5F2AE4FB}"/>
    <cellStyle name="Percent 19 5" xfId="1632" xr:uid="{58DCA5C4-8DB6-4137-AFB1-BB2B047CEC62}"/>
    <cellStyle name="Percent 2" xfId="100" xr:uid="{00000000-0005-0000-0000-000076000000}"/>
    <cellStyle name="Percent 2 10" xfId="1633" xr:uid="{AC03A643-CA35-4167-BE97-7A85210B990C}"/>
    <cellStyle name="Percent 2 10 2" xfId="41580" xr:uid="{6F01E0CB-1DA6-425B-BAAA-FFB4AD7087FC}"/>
    <cellStyle name="Percent 2 11" xfId="142" xr:uid="{BA6D023A-3931-4D18-8776-B8D3E445EB90}"/>
    <cellStyle name="Percent 2 11 10" xfId="52817" xr:uid="{245D3336-C490-4667-A82E-BE4016051B14}"/>
    <cellStyle name="Percent 2 11 11" xfId="53309" xr:uid="{5CEF02DD-ABF6-4C8B-A94F-80A7AF971EF7}"/>
    <cellStyle name="Percent 2 11 12" xfId="41581" xr:uid="{F49BC0A7-8461-4DB9-864E-04D55FC12B98}"/>
    <cellStyle name="Percent 2 11 2" xfId="50175" xr:uid="{0DA0B56D-75FF-4B3D-ADB3-4145AFC16648}"/>
    <cellStyle name="Percent 2 11 2 2" xfId="53061" xr:uid="{34930233-3B25-4FB2-9C52-6C8B262D3FDF}"/>
    <cellStyle name="Percent 2 11 2 3" xfId="53550" xr:uid="{077C6555-BF1D-4FB6-B21A-E9463433DBE2}"/>
    <cellStyle name="Percent 2 11 3" xfId="50918" xr:uid="{C342FED9-689F-47F7-BD2B-1BDEF034D722}"/>
    <cellStyle name="Percent 2 11 4" xfId="51192" xr:uid="{4F0E964B-9DFA-49E5-8055-B10649C21DA2}"/>
    <cellStyle name="Percent 2 11 5" xfId="51526" xr:uid="{4CCA22C0-E159-40FC-84DA-3F46CCA940D4}"/>
    <cellStyle name="Percent 2 11 6" xfId="51805" xr:uid="{801736D7-B6FF-4101-B32D-CBBE611DD4B8}"/>
    <cellStyle name="Percent 2 11 7" xfId="52061" xr:uid="{21FF9C02-8CA8-4AD0-8777-2C4165923182}"/>
    <cellStyle name="Percent 2 11 8" xfId="52314" xr:uid="{EC9656A4-CA0F-4FC4-8C1B-4A0E4DC57855}"/>
    <cellStyle name="Percent 2 11 9" xfId="52569" xr:uid="{814017E5-B8DD-43A5-8B55-F7545CEE38E1}"/>
    <cellStyle name="Percent 2 12" xfId="1804" xr:uid="{995FC5B5-A621-4881-99D0-B55DDFA94A25}"/>
    <cellStyle name="Percent 2 12 2" xfId="56445" xr:uid="{9929F3E8-0EED-425A-8867-200645A37F91}"/>
    <cellStyle name="Percent 2 12 3" xfId="41582" xr:uid="{B8AF8E25-93DB-4208-A17E-91CD482C4DE6}"/>
    <cellStyle name="Percent 2 13" xfId="41583" xr:uid="{94CE23B0-2E57-4E8B-BA0B-BE7D3686799C}"/>
    <cellStyle name="Percent 2 14" xfId="1998" xr:uid="{906E012C-4D66-4DCF-9C11-5A73B9403280}"/>
    <cellStyle name="Percent 2 15" xfId="1981" xr:uid="{008E045B-AF22-4BED-9181-DB9EEBD04F8D}"/>
    <cellStyle name="Percent 2 2" xfId="1634" xr:uid="{66F07EED-40ED-4717-97DD-4838738A4B50}"/>
    <cellStyle name="Percent 2 2 2" xfId="41584" xr:uid="{91F09F3A-79C5-486C-A053-FE0195D19544}"/>
    <cellStyle name="Percent 2 2 2 10" xfId="52818" xr:uid="{EC576C15-8D18-424E-B138-6B2F19EB9EED}"/>
    <cellStyle name="Percent 2 2 2 11" xfId="53310" xr:uid="{D2C8DC91-6117-4490-9A72-4B15D7237503}"/>
    <cellStyle name="Percent 2 2 2 2" xfId="50176" xr:uid="{3DAC2BE9-E65E-46EC-9CDE-6BC3CB5E012F}"/>
    <cellStyle name="Percent 2 2 2 2 2" xfId="53062" xr:uid="{F25C98EF-FDFF-40B5-B4D9-9486E89C92B3}"/>
    <cellStyle name="Percent 2 2 2 2 3" xfId="53551" xr:uid="{6D36AC87-E1C1-4838-B894-02075D52148F}"/>
    <cellStyle name="Percent 2 2 2 3" xfId="50919" xr:uid="{E889F11C-CA88-43E3-8F2A-C5CF4AA36D59}"/>
    <cellStyle name="Percent 2 2 2 4" xfId="51193" xr:uid="{3C61182F-72E7-4EC8-86D2-E31AA934D608}"/>
    <cellStyle name="Percent 2 2 2 5" xfId="51527" xr:uid="{000DF79D-92D6-4B80-BC13-D4E5063D3457}"/>
    <cellStyle name="Percent 2 2 2 6" xfId="51806" xr:uid="{5E376606-F073-4B7D-AE6E-FA79FAC9BD61}"/>
    <cellStyle name="Percent 2 2 2 7" xfId="52062" xr:uid="{ABD578CA-6A7A-4632-A528-2C05DB7F39F2}"/>
    <cellStyle name="Percent 2 2 2 8" xfId="52315" xr:uid="{61EA75D9-D4B1-48B8-B021-50055EC36277}"/>
    <cellStyle name="Percent 2 2 2 9" xfId="52570" xr:uid="{7513DB90-C54D-4AE3-AD4D-DA4E73CEBBBF}"/>
    <cellStyle name="Percent 2 2 3" xfId="50177" xr:uid="{6E5C3F7D-9192-4931-ACF5-BC013BDC129F}"/>
    <cellStyle name="Percent 2 2 3 10" xfId="53311" xr:uid="{50404C0D-F98E-4275-A805-45F3A26867F8}"/>
    <cellStyle name="Percent 2 2 3 2" xfId="50920" xr:uid="{3CAFAD32-A1C7-4675-A064-4C6B3843C0F1}"/>
    <cellStyle name="Percent 2 2 3 2 2" xfId="53063" xr:uid="{A511DAC8-A7EB-445D-AAA2-C71C8070EEDF}"/>
    <cellStyle name="Percent 2 2 3 2 3" xfId="53552" xr:uid="{FBDCE9BC-4F4A-47B2-B251-E4E5CA031B66}"/>
    <cellStyle name="Percent 2 2 3 3" xfId="51194" xr:uid="{08B2A25E-2021-47D1-BBC8-5604C0084DE6}"/>
    <cellStyle name="Percent 2 2 3 4" xfId="51528" xr:uid="{0467C6CB-D621-457A-A7B8-3937391FE148}"/>
    <cellStyle name="Percent 2 2 3 5" xfId="51807" xr:uid="{60A8088D-30C6-4CD3-BFFA-9A2DE58B7DE7}"/>
    <cellStyle name="Percent 2 2 3 6" xfId="52063" xr:uid="{ED9A3245-37ED-4681-8204-3E2AFD109CAF}"/>
    <cellStyle name="Percent 2 2 3 7" xfId="52316" xr:uid="{062C2A39-BA00-4137-96C2-563656B359D5}"/>
    <cellStyle name="Percent 2 2 3 8" xfId="52571" xr:uid="{FEE5FDC3-8526-4137-B04C-3810D3153672}"/>
    <cellStyle name="Percent 2 2 3 9" xfId="52819" xr:uid="{F004D60C-AA38-4E26-AAE5-945A5B495033}"/>
    <cellStyle name="Percent 2 2 4" xfId="50178" xr:uid="{7FAF8B38-B028-4C68-B004-5F83CDC084B4}"/>
    <cellStyle name="Percent 2 2 4 10" xfId="53312" xr:uid="{FF613B6E-B4B6-4B15-85A6-1C54360899F2}"/>
    <cellStyle name="Percent 2 2 4 2" xfId="50921" xr:uid="{7DC50895-9285-497B-8FF0-BCF492F95881}"/>
    <cellStyle name="Percent 2 2 4 2 2" xfId="53064" xr:uid="{69F1EAD9-8A18-40BD-9239-CF738310D8E7}"/>
    <cellStyle name="Percent 2 2 4 2 3" xfId="53553" xr:uid="{6C6BA8B8-CF95-4215-97DC-B681C33E23D6}"/>
    <cellStyle name="Percent 2 2 4 3" xfId="51195" xr:uid="{43606A69-78DE-4C8A-9C69-9D9040EB1C48}"/>
    <cellStyle name="Percent 2 2 4 4" xfId="51529" xr:uid="{C6759A3D-AA68-4E9C-AD15-346335A6D7C9}"/>
    <cellStyle name="Percent 2 2 4 5" xfId="51808" xr:uid="{5DE21F6F-8694-444B-AEC7-671E8AE922D9}"/>
    <cellStyle name="Percent 2 2 4 6" xfId="52064" xr:uid="{A849D29C-0CC4-40AE-9C0F-F9820871813D}"/>
    <cellStyle name="Percent 2 2 4 7" xfId="52317" xr:uid="{4FABBF32-E49C-47F6-AC35-7C48DC11AC02}"/>
    <cellStyle name="Percent 2 2 4 8" xfId="52572" xr:uid="{9D517341-AFB4-4BF6-B64F-B98FA63CD2C5}"/>
    <cellStyle name="Percent 2 2 4 9" xfId="52820" xr:uid="{E694B7A5-F301-4C58-8818-FAD72130C2F6}"/>
    <cellStyle name="Percent 2 2 5" xfId="50179" xr:uid="{38238B79-3CDC-47A1-908E-4091202B615B}"/>
    <cellStyle name="Percent 2 2 5 10" xfId="53313" xr:uid="{76E1DF52-FABF-45D4-B199-0FC1CD0EA362}"/>
    <cellStyle name="Percent 2 2 5 2" xfId="50922" xr:uid="{D71D6C9C-F07D-42B1-843D-CA1DD61A28D5}"/>
    <cellStyle name="Percent 2 2 5 2 2" xfId="53065" xr:uid="{B52A6664-0FC9-40DF-AC73-48327C42C5F5}"/>
    <cellStyle name="Percent 2 2 5 2 3" xfId="53554" xr:uid="{B1ADFD64-DDBC-4BCF-8063-F1884F9A97AF}"/>
    <cellStyle name="Percent 2 2 5 3" xfId="51196" xr:uid="{A60C6C2C-E74B-40E9-B5C0-BB35DFBAB41D}"/>
    <cellStyle name="Percent 2 2 5 4" xfId="51530" xr:uid="{D8334A5D-1F85-4182-81DC-EC992F5E7B29}"/>
    <cellStyle name="Percent 2 2 5 5" xfId="51809" xr:uid="{B5105559-5981-4DAD-B8E6-48EE9B2DD03C}"/>
    <cellStyle name="Percent 2 2 5 6" xfId="52065" xr:uid="{C1B8CDB8-4E22-4A8E-8ECA-C702C0502C66}"/>
    <cellStyle name="Percent 2 2 5 7" xfId="52318" xr:uid="{4FAAB50E-7C2B-42BF-806F-F150D494A31C}"/>
    <cellStyle name="Percent 2 2 5 8" xfId="52573" xr:uid="{2D00D444-AA93-438B-83D5-21E14CB7A638}"/>
    <cellStyle name="Percent 2 2 5 9" xfId="52821" xr:uid="{69AB32DF-3128-42E7-B818-D47B9D6C4E9E}"/>
    <cellStyle name="Percent 2 2 6" xfId="50180" xr:uid="{49D8EC9E-0923-408E-80D0-5905F498CB30}"/>
    <cellStyle name="Percent 2 2 6 10" xfId="53314" xr:uid="{CF300D4D-6A90-43CE-9704-AF6619976A9C}"/>
    <cellStyle name="Percent 2 2 6 2" xfId="50923" xr:uid="{DCCD0CB1-010D-41F2-8D71-9251F40838F3}"/>
    <cellStyle name="Percent 2 2 6 2 2" xfId="53066" xr:uid="{C323307D-4831-4268-B5BE-24BF41A85C91}"/>
    <cellStyle name="Percent 2 2 6 2 3" xfId="53555" xr:uid="{149D21FB-08B3-4446-B0F9-4A7045E49052}"/>
    <cellStyle name="Percent 2 2 6 3" xfId="51197" xr:uid="{C6B40AD9-2FC0-42A8-A2C4-9F6903CA76CB}"/>
    <cellStyle name="Percent 2 2 6 4" xfId="51531" xr:uid="{C9CEA031-0A0C-40BF-846D-4004FE163CBC}"/>
    <cellStyle name="Percent 2 2 6 5" xfId="51810" xr:uid="{8152D962-6F74-4745-93BA-161575712411}"/>
    <cellStyle name="Percent 2 2 6 6" xfId="52066" xr:uid="{6C562E6B-7AC4-4D91-8BAD-B23ACE0D823A}"/>
    <cellStyle name="Percent 2 2 6 7" xfId="52319" xr:uid="{5F9E9F59-D845-4000-8A3E-C74DC78D9037}"/>
    <cellStyle name="Percent 2 2 6 8" xfId="52574" xr:uid="{A824C9DA-86B0-4FB5-8E37-18B8852290D7}"/>
    <cellStyle name="Percent 2 2 6 9" xfId="52822" xr:uid="{A27E219F-7EED-483E-BF46-A081698C45AE}"/>
    <cellStyle name="Percent 2 2 7" xfId="50181" xr:uid="{CE1EEBEC-79B2-41BD-8460-51752849FFEB}"/>
    <cellStyle name="Percent 2 2 7 10" xfId="53315" xr:uid="{457D8F45-E4AD-4100-A25C-08F189BBCF17}"/>
    <cellStyle name="Percent 2 2 7 2" xfId="50924" xr:uid="{ED858D49-F566-4EFD-AB4C-D4FE894A49DA}"/>
    <cellStyle name="Percent 2 2 7 2 2" xfId="53067" xr:uid="{234A79ED-8B31-41D1-8A22-38C8D13D4CED}"/>
    <cellStyle name="Percent 2 2 7 2 3" xfId="53556" xr:uid="{842782DC-9A31-4072-A19A-BBEA9190AE01}"/>
    <cellStyle name="Percent 2 2 7 3" xfId="51198" xr:uid="{C8FBFA99-327B-453A-BACB-F365A2121248}"/>
    <cellStyle name="Percent 2 2 7 4" xfId="51532" xr:uid="{BCFE3F7B-1795-4985-8E65-DAF190C97CD7}"/>
    <cellStyle name="Percent 2 2 7 5" xfId="51811" xr:uid="{A3BCB750-DC5E-49E0-B731-E89ADF03FD7C}"/>
    <cellStyle name="Percent 2 2 7 6" xfId="52067" xr:uid="{9EB21C4D-2FD3-4517-9357-0895D56FAF01}"/>
    <cellStyle name="Percent 2 2 7 7" xfId="52320" xr:uid="{A7CD73E2-2AAD-425C-9551-587FABE113B8}"/>
    <cellStyle name="Percent 2 2 7 8" xfId="52575" xr:uid="{3BCC06B5-E36A-48F5-8F1F-89CC9FED69F5}"/>
    <cellStyle name="Percent 2 2 7 9" xfId="52823" xr:uid="{99A8B9E6-A654-4CE3-80E2-4044EAD8277F}"/>
    <cellStyle name="Percent 2 2 8" xfId="50182" xr:uid="{5CF62B26-2DD1-44BF-BA86-432D2A4803D8}"/>
    <cellStyle name="Percent 2 2 8 10" xfId="53316" xr:uid="{788279DE-9BFB-494E-BB24-4E8FB3234847}"/>
    <cellStyle name="Percent 2 2 8 2" xfId="50925" xr:uid="{8EEF9CAE-DC10-4473-A065-F332EDC758F7}"/>
    <cellStyle name="Percent 2 2 8 2 2" xfId="53068" xr:uid="{44B95319-71A3-4AD4-BBE0-C6990DD9229C}"/>
    <cellStyle name="Percent 2 2 8 2 3" xfId="53557" xr:uid="{D09045C5-95FB-4BC9-8C89-569DC21000AC}"/>
    <cellStyle name="Percent 2 2 8 3" xfId="51199" xr:uid="{C6C9CE70-A12C-4E57-AE6B-056EC6AB5A3B}"/>
    <cellStyle name="Percent 2 2 8 4" xfId="51533" xr:uid="{28AB6621-A928-4186-B795-585E339C047F}"/>
    <cellStyle name="Percent 2 2 8 5" xfId="51812" xr:uid="{202A1AA3-9E76-41D4-B15D-91C19F6BCA87}"/>
    <cellStyle name="Percent 2 2 8 6" xfId="52068" xr:uid="{BD58D90F-4D7E-490B-A420-4E95DAEF17C0}"/>
    <cellStyle name="Percent 2 2 8 7" xfId="52321" xr:uid="{A8ED08C4-2356-4381-80AB-393E0D396580}"/>
    <cellStyle name="Percent 2 2 8 8" xfId="52576" xr:uid="{EA5E12AD-FB6C-4455-8D95-62DA7637EF30}"/>
    <cellStyle name="Percent 2 2 8 9" xfId="52824" xr:uid="{A8C93906-B8FA-45E3-A57F-87C8688BCF3A}"/>
    <cellStyle name="Percent 2 2 9" xfId="50183" xr:uid="{2806A56B-CAA5-4164-8C1E-D2112B9CE4E0}"/>
    <cellStyle name="Percent 2 2 9 10" xfId="53317" xr:uid="{7F6EBA37-8C2F-49CD-83A7-A7FE47CEEADB}"/>
    <cellStyle name="Percent 2 2 9 2" xfId="50926" xr:uid="{C883AD8C-2148-4CF8-937D-150B9811A298}"/>
    <cellStyle name="Percent 2 2 9 2 2" xfId="53069" xr:uid="{8D44A459-0034-441F-A534-7C29F01AFAE2}"/>
    <cellStyle name="Percent 2 2 9 2 3" xfId="53558" xr:uid="{8634B0D3-47DF-49B5-A66B-06B934644973}"/>
    <cellStyle name="Percent 2 2 9 3" xfId="51200" xr:uid="{4518272F-B571-496E-AF93-4F6D947EC35F}"/>
    <cellStyle name="Percent 2 2 9 4" xfId="51534" xr:uid="{A0D83908-7E16-452A-95FB-61AF8228C676}"/>
    <cellStyle name="Percent 2 2 9 5" xfId="51813" xr:uid="{088CE64E-7C59-40F1-B1FB-1FDF080E691D}"/>
    <cellStyle name="Percent 2 2 9 6" xfId="52069" xr:uid="{73A0455E-1AEC-4560-85D7-88561D464419}"/>
    <cellStyle name="Percent 2 2 9 7" xfId="52322" xr:uid="{28D7BE7E-17AD-46BE-96EE-0B6342DDECBF}"/>
    <cellStyle name="Percent 2 2 9 8" xfId="52577" xr:uid="{4C9F40B2-9DF3-4E0A-B63A-A3B843DAB54D}"/>
    <cellStyle name="Percent 2 2 9 9" xfId="52825" xr:uid="{E719FA62-4E0C-4096-8E25-2EEF18ADEBEA}"/>
    <cellStyle name="Percent 2 3" xfId="1635" xr:uid="{9D76F7E6-48B3-44CB-8E9C-3596B2E11A1B}"/>
    <cellStyle name="Percent 2 3 10" xfId="52323" xr:uid="{5AACA4FA-FD44-44DD-AB54-A5B6A5444781}"/>
    <cellStyle name="Percent 2 3 11" xfId="52578" xr:uid="{9C8BEB20-6E2A-4916-8063-46A83D684197}"/>
    <cellStyle name="Percent 2 3 12" xfId="52826" xr:uid="{D98D214A-458D-4E62-8283-97F445328EC3}"/>
    <cellStyle name="Percent 2 3 13" xfId="53318" xr:uid="{1872F7AF-1488-43F3-8312-7F0A37A26BB8}"/>
    <cellStyle name="Percent 2 3 2" xfId="50185" xr:uid="{8A63D6C2-B52C-4387-B87D-131F58D036EF}"/>
    <cellStyle name="Percent 2 3 2 2" xfId="50186" xr:uid="{F20ABF4F-7B66-4933-865B-C4A13501DAC6}"/>
    <cellStyle name="Percent 2 3 3" xfId="50187" xr:uid="{19D41856-3EA6-485F-B4ED-C8BCAF636648}"/>
    <cellStyle name="Percent 2 3 4" xfId="50184" xr:uid="{64686AA1-2ADC-4785-9E11-142913748DCA}"/>
    <cellStyle name="Percent 2 3 4 2" xfId="53070" xr:uid="{A82ABEC7-308E-4EBE-BA88-376B4B187903}"/>
    <cellStyle name="Percent 2 3 4 3" xfId="53559" xr:uid="{BA87AD35-563B-4E86-9234-C46B6B1D4BB4}"/>
    <cellStyle name="Percent 2 3 5" xfId="50927" xr:uid="{25B28214-8F99-474B-B1C5-986A5B50DFAD}"/>
    <cellStyle name="Percent 2 3 6" xfId="51201" xr:uid="{981FEC1F-2EE6-4FAD-A210-85E0D5972B54}"/>
    <cellStyle name="Percent 2 3 7" xfId="51535" xr:uid="{DA50DA79-6D54-4311-A799-C740009A29C7}"/>
    <cellStyle name="Percent 2 3 8" xfId="51814" xr:uid="{1F53428C-2424-4B11-A354-A2BEF3E37EF8}"/>
    <cellStyle name="Percent 2 3 9" xfId="52070" xr:uid="{398D1637-EB51-4D14-8E18-E61335940D6C}"/>
    <cellStyle name="Percent 2 4" xfId="1636" xr:uid="{8341ADF2-65AD-4D7E-A86F-A24D6988EC0B}"/>
    <cellStyle name="Percent 2 4 10" xfId="52579" xr:uid="{FA9FE11D-E7F0-4955-B63E-065F0C72ED38}"/>
    <cellStyle name="Percent 2 4 11" xfId="52827" xr:uid="{961A4D1A-E945-4A62-BF6F-10DE081D414B}"/>
    <cellStyle name="Percent 2 4 12" xfId="53319" xr:uid="{E4267E93-9692-45BB-95CB-700029F781FC}"/>
    <cellStyle name="Percent 2 4 2" xfId="50189" xr:uid="{27CE53AF-3847-4588-873B-2325DB2435E1}"/>
    <cellStyle name="Percent 2 4 3" xfId="50188" xr:uid="{4641CFB0-86E6-48A4-AE1E-B55052153CEB}"/>
    <cellStyle name="Percent 2 4 3 2" xfId="53071" xr:uid="{BFBB53EA-7E2D-44E9-AE1B-A09146FCC4C3}"/>
    <cellStyle name="Percent 2 4 3 3" xfId="53560" xr:uid="{2D4D5B25-9F3A-4987-A440-408BD0D50490}"/>
    <cellStyle name="Percent 2 4 4" xfId="50928" xr:uid="{60DAFC86-6388-4787-B1C1-817E194F68A6}"/>
    <cellStyle name="Percent 2 4 5" xfId="51202" xr:uid="{52D07A65-4957-4F37-A288-C7347289CC1E}"/>
    <cellStyle name="Percent 2 4 6" xfId="51536" xr:uid="{0FA14AD3-D219-4F7B-9938-18D4CC4E925E}"/>
    <cellStyle name="Percent 2 4 7" xfId="51815" xr:uid="{482749B5-F70E-4B67-8DFC-0CAA5A98C30D}"/>
    <cellStyle name="Percent 2 4 8" xfId="52071" xr:uid="{5EB7D35D-416B-43E9-8CA3-A52DF5E1029E}"/>
    <cellStyle name="Percent 2 4 9" xfId="52324" xr:uid="{9B7B55AE-6873-45AF-996E-356D1BD4AF2B}"/>
    <cellStyle name="Percent 2 5" xfId="1637" xr:uid="{51BE837E-B502-4BCE-9300-31490B08C862}"/>
    <cellStyle name="Percent 2 5 10" xfId="52828" xr:uid="{69CA2A7A-C030-4099-AB4A-686C7E987250}"/>
    <cellStyle name="Percent 2 5 11" xfId="53320" xr:uid="{67F90F22-78CF-4BD7-BF54-2985B5B00CF6}"/>
    <cellStyle name="Percent 2 5 2" xfId="50190" xr:uid="{4013FE56-FF59-4BF9-A479-5D1789580B78}"/>
    <cellStyle name="Percent 2 5 2 2" xfId="53072" xr:uid="{2087FDEE-6A55-49B6-8D76-8E05A9C86574}"/>
    <cellStyle name="Percent 2 5 2 3" xfId="53561" xr:uid="{657EA512-7772-45B1-85B5-8C8A6DDAE1CF}"/>
    <cellStyle name="Percent 2 5 3" xfId="50929" xr:uid="{8284A896-3B5C-49B8-975B-8F1AD90EDB47}"/>
    <cellStyle name="Percent 2 5 4" xfId="51203" xr:uid="{8087CDC0-AEE4-464A-BA02-5F169A02A037}"/>
    <cellStyle name="Percent 2 5 5" xfId="51537" xr:uid="{376D8327-6229-49B6-9D3D-91C7FA600766}"/>
    <cellStyle name="Percent 2 5 6" xfId="51816" xr:uid="{A34FB061-41FD-476B-A11A-C37CD1657CB9}"/>
    <cellStyle name="Percent 2 5 7" xfId="52072" xr:uid="{86A31722-5629-4C29-B152-11F73F25C06A}"/>
    <cellStyle name="Percent 2 5 8" xfId="52325" xr:uid="{E4B7A07D-95D0-4969-80F6-E7929C3351AC}"/>
    <cellStyle name="Percent 2 5 9" xfId="52580" xr:uid="{2CF669EA-E17C-4BE1-91AB-7FC14D324F32}"/>
    <cellStyle name="Percent 2 6" xfId="1638" xr:uid="{7F63E229-D49E-4BB1-B827-302B5466DB41}"/>
    <cellStyle name="Percent 2 6 2" xfId="41585" xr:uid="{EE41C49A-0D63-4270-838A-7986B823EB61}"/>
    <cellStyle name="Percent 2 7" xfId="1639" xr:uid="{BD42242B-320B-482C-9C6C-2FFFE8A7A4BE}"/>
    <cellStyle name="Percent 2 7 2" xfId="41586" xr:uid="{41CAF04C-1BDA-4C0A-AAD2-5504734F94AA}"/>
    <cellStyle name="Percent 2 8" xfId="1640" xr:uid="{23868431-DC3E-4F07-BD37-938F27402BAE}"/>
    <cellStyle name="Percent 2 8 2" xfId="41587" xr:uid="{F56D59E5-6998-4572-97D0-20014E3531CD}"/>
    <cellStyle name="Percent 2 9" xfId="1641" xr:uid="{25D7E435-A4DA-4B18-BDEA-97E5BBB81792}"/>
    <cellStyle name="Percent 2 9 2" xfId="41588" xr:uid="{CBDC7CCE-F313-4A20-B68F-2D64E1C35F3C}"/>
    <cellStyle name="Percent 2_15NS" xfId="41589" xr:uid="{8A8B1647-7728-48BF-A3D2-F0B10B3DDCD1}"/>
    <cellStyle name="Percent 20" xfId="1642" xr:uid="{6614DA4D-B947-4465-8FE0-97E1DDD92C31}"/>
    <cellStyle name="Percent 20 2" xfId="1643" xr:uid="{42A8204E-6A0A-41D8-996C-382F6483DA37}"/>
    <cellStyle name="Percent 20 3" xfId="1644" xr:uid="{FB231DAD-8244-44FB-A669-FEC93CA18DA3}"/>
    <cellStyle name="Percent 20 4" xfId="1645" xr:uid="{DD62683D-0CE4-4365-85CC-C16AD6FF8918}"/>
    <cellStyle name="Percent 20 5" xfId="1646" xr:uid="{CB0E85FA-80E8-44F6-A6BC-A21A40B34619}"/>
    <cellStyle name="Percent 21" xfId="1647" xr:uid="{150BAA2A-3E5C-4E74-8DE6-1DB0BD3A3B1C}"/>
    <cellStyle name="Percent 21 2" xfId="1648" xr:uid="{18FD8752-9C61-48D0-A967-DA644110E622}"/>
    <cellStyle name="Percent 21 3" xfId="1649" xr:uid="{61131165-F56A-45EA-891C-A2A944DB0C65}"/>
    <cellStyle name="Percent 21 4" xfId="1650" xr:uid="{8255F8FF-7419-4847-A142-AFE4890EAA8B}"/>
    <cellStyle name="Percent 21 5" xfId="1651" xr:uid="{9020759C-FD11-49C5-8E5E-A8F26FF0B45E}"/>
    <cellStyle name="Percent 22" xfId="1652" xr:uid="{7F30A2A8-2D97-405C-8767-79F85CF73DB7}"/>
    <cellStyle name="Percent 22 2" xfId="1653" xr:uid="{359B70B6-943B-437A-B56F-3196103A14AA}"/>
    <cellStyle name="Percent 22 3" xfId="1654" xr:uid="{5D03568D-0EFA-4F5F-B4C1-404B06F78435}"/>
    <cellStyle name="Percent 22 4" xfId="1655" xr:uid="{FAEDF56F-5624-44FE-BA77-D5A9A3A5AA09}"/>
    <cellStyle name="Percent 22 5" xfId="1656" xr:uid="{F94DD5B1-B723-4C39-A864-DA55354AC72D}"/>
    <cellStyle name="Percent 23" xfId="1657" xr:uid="{B4C925DA-E72A-4C65-AB42-DD368AEAF3B1}"/>
    <cellStyle name="Percent 24" xfId="1658" xr:uid="{D250829E-4275-4D15-895F-1FC4CD4BFBC7}"/>
    <cellStyle name="Percent 24 2" xfId="1659" xr:uid="{13541CBB-FAA9-463A-BBDB-212340FCFCB0}"/>
    <cellStyle name="Percent 24 3" xfId="1660" xr:uid="{6D4253A4-4938-4113-B025-0F7608B77A07}"/>
    <cellStyle name="Percent 24 4" xfId="1661" xr:uid="{DA8F0333-8CA0-4ECE-950E-EF4BA0701765}"/>
    <cellStyle name="Percent 24 5" xfId="1662" xr:uid="{64C75DFE-9FC1-41C0-A1D9-DE7B9F45A372}"/>
    <cellStyle name="Percent 25" xfId="1663" xr:uid="{EA507C25-8937-490F-8B34-102D9C4E1B8D}"/>
    <cellStyle name="Percent 25 2" xfId="1664" xr:uid="{A78D3973-6198-41D7-9B23-7AC8365BE2B9}"/>
    <cellStyle name="Percent 25 3" xfId="1665" xr:uid="{34BFD636-9A17-4126-AB16-0595A24E141F}"/>
    <cellStyle name="Percent 25 4" xfId="1666" xr:uid="{D37AB131-4342-4B5B-8761-C25CD3E5FA19}"/>
    <cellStyle name="Percent 25 5" xfId="1667" xr:uid="{03A147ED-5032-4743-A33C-90BC4ED77D8F}"/>
    <cellStyle name="Percent 26" xfId="1668" xr:uid="{A50D3411-1E09-4596-9F27-EC8D48C61EE0}"/>
    <cellStyle name="Percent 27" xfId="1669" xr:uid="{34B0E3C5-CAB5-4B13-918A-0B87202D2A4F}"/>
    <cellStyle name="Percent 27 2" xfId="1670" xr:uid="{B950639C-23A8-40A0-90AD-AA1B02E92AC2}"/>
    <cellStyle name="Percent 27 3" xfId="1671" xr:uid="{2BA1EF56-2BFE-4799-8FE2-CBA02420081A}"/>
    <cellStyle name="Percent 27 4" xfId="1672" xr:uid="{3F63734E-2968-4A0D-91B1-10E16995A255}"/>
    <cellStyle name="Percent 27 5" xfId="1673" xr:uid="{AB4E3DC0-EA80-47C5-9E9A-FA67B34061B8}"/>
    <cellStyle name="Percent 28" xfId="1674" xr:uid="{F52A973F-30D0-441E-B927-43DCF1666F1F}"/>
    <cellStyle name="Percent 28 2" xfId="50191" xr:uid="{36125C6F-46D6-4CFB-811F-83DD9553BD0B}"/>
    <cellStyle name="Percent 29" xfId="1675" xr:uid="{25DC037A-1B25-4783-B879-73FBB5B9D814}"/>
    <cellStyle name="Percent 29 2" xfId="50192" xr:uid="{18C8C8A9-D669-437D-BB30-6226AB3DA495}"/>
    <cellStyle name="Percent 3" xfId="1676" xr:uid="{126E7C8C-C772-449B-BDD0-AB0EFEA0E069}"/>
    <cellStyle name="Percent 3 10" xfId="41590" xr:uid="{DF19DA1D-CEB6-40D9-9619-FC585D563593}"/>
    <cellStyle name="Percent 3 10 2" xfId="41591" xr:uid="{EA66C764-8F93-4BA0-9245-19058A4FC9AD}"/>
    <cellStyle name="Percent 3 11" xfId="41592" xr:uid="{810427B3-FC69-4E9F-B435-4A6A5EF4892D}"/>
    <cellStyle name="Percent 3 12" xfId="41593" xr:uid="{041CA284-7F5F-4816-B934-3048F143A2FB}"/>
    <cellStyle name="Percent 3 13" xfId="41594" xr:uid="{BE7AC4D9-09D9-41EC-812C-CD9E183ADDAD}"/>
    <cellStyle name="Percent 3 14" xfId="41595" xr:uid="{BC067E1F-2654-4331-AFC7-2BD19CCD19DD}"/>
    <cellStyle name="Percent 3 15" xfId="41596" xr:uid="{3F06F4D0-EE92-4BDB-A805-6D0CDE0924BD}"/>
    <cellStyle name="Percent 3 16" xfId="41597" xr:uid="{6980F2EE-EE90-4DEF-9619-31DAB0262B14}"/>
    <cellStyle name="Percent 3 17" xfId="41598" xr:uid="{41E20BC9-23D6-4E7A-8656-990B3AEDFAD5}"/>
    <cellStyle name="Percent 3 18" xfId="41599" xr:uid="{73AE126F-51FC-4F75-8B87-2E5D8347BEDA}"/>
    <cellStyle name="Percent 3 19" xfId="41600" xr:uid="{3CA57B2A-D6E1-4A97-8B69-EC86C9F6382B}"/>
    <cellStyle name="Percent 3 2" xfId="1677" xr:uid="{7DBAADF9-A234-4188-910D-C58AB929AC4A}"/>
    <cellStyle name="Percent 3 2 10" xfId="52582" xr:uid="{A06F10AA-C13F-44BD-A46F-E38D31FE60A2}"/>
    <cellStyle name="Percent 3 2 11" xfId="52830" xr:uid="{48972B8F-8292-463D-9AE7-CA03BC350795}"/>
    <cellStyle name="Percent 3 2 12" xfId="53322" xr:uid="{888F141C-8E84-4B7D-BBA0-94BA66C7E6D0}"/>
    <cellStyle name="Percent 3 2 13" xfId="41601" xr:uid="{E7569FF2-0437-41AB-9F84-D16B0D724D88}"/>
    <cellStyle name="Percent 3 2 2" xfId="1678" xr:uid="{4271F794-D46E-4CEB-9084-4B00C65BCB30}"/>
    <cellStyle name="Percent 3 2 2 2" xfId="1679" xr:uid="{98268ECE-D903-4FFE-B41E-301168BC2D22}"/>
    <cellStyle name="Percent 3 2 2 2 2" xfId="50195" xr:uid="{418922D0-649A-46AF-B1A4-5E7C3FD67E5E}"/>
    <cellStyle name="Percent 3 2 2 3" xfId="1680" xr:uid="{C90004F8-1267-47C8-B1BC-973C9F39ECCC}"/>
    <cellStyle name="Percent 3 2 2 4" xfId="41602" xr:uid="{A934EBFF-6661-4D94-8E6E-E9DDCC3A599C}"/>
    <cellStyle name="Percent 3 2 3" xfId="1681" xr:uid="{6998765A-A71A-44B8-8CA0-2DBF868ADA27}"/>
    <cellStyle name="Percent 3 2 3 2" xfId="53074" xr:uid="{165388D8-8E43-4E95-9306-C665BCEE1163}"/>
    <cellStyle name="Percent 3 2 3 3" xfId="53563" xr:uid="{23FBE4E0-9797-467C-BC97-C07229131625}"/>
    <cellStyle name="Percent 3 2 3 4" xfId="50194" xr:uid="{C4FEF62B-A45F-4E48-A20B-0C7835FB0929}"/>
    <cellStyle name="Percent 3 2 4" xfId="50931" xr:uid="{6E9E5C37-A01A-42FE-A361-2116004BD99D}"/>
    <cellStyle name="Percent 3 2 5" xfId="51205" xr:uid="{8B55BE7E-F99C-473A-9A78-B5F6C8BFBBD9}"/>
    <cellStyle name="Percent 3 2 6" xfId="51539" xr:uid="{D0DEB82D-2F64-4C0E-83C8-ABBCCC6978E2}"/>
    <cellStyle name="Percent 3 2 7" xfId="51818" xr:uid="{5414AEFF-FEBF-4238-8EBF-2080E9E92F1C}"/>
    <cellStyle name="Percent 3 2 8" xfId="52074" xr:uid="{F376EB93-F4E0-45E4-927B-71EC7AE3F94F}"/>
    <cellStyle name="Percent 3 2 9" xfId="52327" xr:uid="{4C951591-E836-4583-9536-25C6EBA89079}"/>
    <cellStyle name="Percent 3 20" xfId="41603" xr:uid="{49C9881B-DCAD-4255-93E5-BA196DF73A97}"/>
    <cellStyle name="Percent 3 21" xfId="41604" xr:uid="{575A3288-D128-4CB5-9A02-0DED6BB10C22}"/>
    <cellStyle name="Percent 3 22" xfId="41605" xr:uid="{B6585D33-05E1-489E-904F-7FED10596590}"/>
    <cellStyle name="Percent 3 23" xfId="41606" xr:uid="{93AFB564-6C3C-49D0-842F-BDE8745C3AAA}"/>
    <cellStyle name="Percent 3 24" xfId="41607" xr:uid="{E48EA5F7-5D51-4E71-90D3-554D86E0044A}"/>
    <cellStyle name="Percent 3 25" xfId="41608" xr:uid="{202ADB1B-B48B-4B57-B983-93981DABDF20}"/>
    <cellStyle name="Percent 3 26" xfId="41609" xr:uid="{BEF5BFE5-E06D-4D98-8327-7764ADC5EA1B}"/>
    <cellStyle name="Percent 3 27" xfId="41610" xr:uid="{B880C050-EA2D-4904-A3C3-A9479E7FCB37}"/>
    <cellStyle name="Percent 3 28" xfId="41611" xr:uid="{233E0FBF-88F6-4C5B-9712-CE94DA55E651}"/>
    <cellStyle name="Percent 3 29" xfId="41612" xr:uid="{1F443A17-6329-47DF-AB44-7C673E3AB9A3}"/>
    <cellStyle name="Percent 3 3" xfId="1682" xr:uid="{FF35F8B8-BE41-41D1-829B-680FE0E01E16}"/>
    <cellStyle name="Percent 3 3 10" xfId="52583" xr:uid="{3790C120-0672-4DDA-9358-B731AC37C8B3}"/>
    <cellStyle name="Percent 3 3 11" xfId="52831" xr:uid="{24848350-68ED-4646-BD87-338BCC87FC78}"/>
    <cellStyle name="Percent 3 3 12" xfId="53323" xr:uid="{AC89AD8E-EE39-4532-B395-F39EA504A162}"/>
    <cellStyle name="Percent 3 3 13" xfId="41613" xr:uid="{A8808FFF-31B1-43D2-9084-9630B6D1CF07}"/>
    <cellStyle name="Percent 3 3 2" xfId="50197" xr:uid="{0052894B-04A5-4F0F-BBCE-C6C151322C01}"/>
    <cellStyle name="Percent 3 3 3" xfId="50196" xr:uid="{0FC0A74F-D648-40E9-B05B-14C222FBE889}"/>
    <cellStyle name="Percent 3 3 3 2" xfId="53075" xr:uid="{A8DE40D0-FFCA-4AC5-91E5-9F31007AD7EF}"/>
    <cellStyle name="Percent 3 3 3 3" xfId="53564" xr:uid="{AAE018D1-41DA-482F-8376-22B5B14A1B67}"/>
    <cellStyle name="Percent 3 3 4" xfId="50932" xr:uid="{6896F352-89E0-40D1-820C-0334A830DC89}"/>
    <cellStyle name="Percent 3 3 5" xfId="51206" xr:uid="{14A36863-ECF2-4EF9-B662-6D4F89966F79}"/>
    <cellStyle name="Percent 3 3 6" xfId="51540" xr:uid="{A997500F-78E8-4CFE-8E55-1C7FB170006D}"/>
    <cellStyle name="Percent 3 3 7" xfId="51819" xr:uid="{3EDF7AAB-1383-4AD6-A833-D6775938B787}"/>
    <cellStyle name="Percent 3 3 8" xfId="52075" xr:uid="{DEFD9C6B-49CD-4CA0-9DB7-26777A9AD14E}"/>
    <cellStyle name="Percent 3 3 9" xfId="52328" xr:uid="{18CCB052-774F-4361-BD61-97D736DE3746}"/>
    <cellStyle name="Percent 3 30" xfId="41614" xr:uid="{885FBFED-C57B-4FEE-9B4D-5E6F5B3E9C0B}"/>
    <cellStyle name="Percent 3 31" xfId="41615" xr:uid="{DB8E676C-90C2-4B14-85BE-9F9D4DEEB47E}"/>
    <cellStyle name="Percent 3 32" xfId="41616" xr:uid="{7E7EBA2B-CD8D-4063-A9FD-9FBB2B513AAB}"/>
    <cellStyle name="Percent 3 33" xfId="41617" xr:uid="{F60B518E-05EF-445D-A34B-F36738380763}"/>
    <cellStyle name="Percent 3 34" xfId="41618" xr:uid="{645973C8-4EF1-42EB-B572-253556A9C6C4}"/>
    <cellStyle name="Percent 3 35" xfId="41619" xr:uid="{79BB3E93-1544-4EF1-AEA5-294BAA786CE2}"/>
    <cellStyle name="Percent 3 36" xfId="41620" xr:uid="{BF233DD0-AE28-4F2A-A272-70AA81B97863}"/>
    <cellStyle name="Percent 3 37" xfId="41621" xr:uid="{B0176B1E-17B9-4823-9129-B8ACBD66AEBE}"/>
    <cellStyle name="Percent 3 38" xfId="50193" xr:uid="{6C6F0D5D-223F-4641-BBBD-9700C7161C08}"/>
    <cellStyle name="Percent 3 39" xfId="50930" xr:uid="{1DC99DFF-925B-493D-A8E1-A99E112EE990}"/>
    <cellStyle name="Percent 3 4" xfId="1683" xr:uid="{DF9A3CDE-EFB8-46A8-B944-D9B756B7DB76}"/>
    <cellStyle name="Percent 3 4 2" xfId="50198" xr:uid="{F7D241BE-2446-4E92-8EA0-4EF6796B45FB}"/>
    <cellStyle name="Percent 3 4 3" xfId="41622" xr:uid="{AAEFC049-1887-49E5-A262-A0255446F805}"/>
    <cellStyle name="Percent 3 40" xfId="51204" xr:uid="{962A45E4-5F19-4236-8A9C-2119D232ED10}"/>
    <cellStyle name="Percent 3 41" xfId="51538" xr:uid="{3243F957-A7FF-4C93-A718-6EA5619576D2}"/>
    <cellStyle name="Percent 3 42" xfId="51817" xr:uid="{FC207CDE-528C-46EB-B29C-07828DA03EAB}"/>
    <cellStyle name="Percent 3 43" xfId="52073" xr:uid="{FB7D5AF9-2FAF-4214-B882-5091311222AF}"/>
    <cellStyle name="Percent 3 44" xfId="52326" xr:uid="{F06E0029-B6B6-4424-B2E8-23C6662AFFF3}"/>
    <cellStyle name="Percent 3 45" xfId="52581" xr:uid="{5616590E-AF7B-4F35-8C1A-BBE334F86CA0}"/>
    <cellStyle name="Percent 3 46" xfId="52829" xr:uid="{54719B0A-333B-4AC5-9380-27808B6257C5}"/>
    <cellStyle name="Percent 3 47" xfId="53321" xr:uid="{EA445444-C3EC-48A7-973F-C4C7E2B74D76}"/>
    <cellStyle name="Percent 3 48" xfId="2000" xr:uid="{6C91D88F-B558-4869-A29C-7F64D6012FF2}"/>
    <cellStyle name="Percent 3 5" xfId="1684" xr:uid="{536C5422-085B-417F-9CEB-00BAEFB7716A}"/>
    <cellStyle name="Percent 3 5 2" xfId="53073" xr:uid="{489C09CE-6D50-41A4-92D4-E6934D7CC492}"/>
    <cellStyle name="Percent 3 5 3" xfId="53562" xr:uid="{A0202284-7A59-4DF5-8B27-FF870EE4E00C}"/>
    <cellStyle name="Percent 3 5 4" xfId="41623" xr:uid="{3C76527D-8751-4A88-B067-D70C1295622E}"/>
    <cellStyle name="Percent 3 6" xfId="1685" xr:uid="{9C76870E-B3C4-43C0-8918-2DEB9838086D}"/>
    <cellStyle name="Percent 3 6 2" xfId="41624" xr:uid="{E1475F7A-726C-4FE1-8831-81AABFB1061A}"/>
    <cellStyle name="Percent 3 7" xfId="41625" xr:uid="{9E69957D-F392-4EA3-AEBE-839D4EBF617D}"/>
    <cellStyle name="Percent 3 8" xfId="41626" xr:uid="{68CCE42A-1A72-4C3F-BB6B-5B4CE5A7F8FF}"/>
    <cellStyle name="Percent 3 9" xfId="41627" xr:uid="{9879AFF4-5BEC-4892-BB56-24FE8153F94D}"/>
    <cellStyle name="Percent 30" xfId="1686" xr:uid="{158C993F-8577-4294-B3DD-C2384F9EDE2C}"/>
    <cellStyle name="Percent 30 2" xfId="50199" xr:uid="{36B8C6BA-67B7-4ACB-A4B0-2A1CC507B340}"/>
    <cellStyle name="Percent 31" xfId="1687" xr:uid="{D1445B76-B4A7-47E0-8F75-6796FE48B498}"/>
    <cellStyle name="Percent 32" xfId="1688" xr:uid="{2AB4114D-6533-455F-90F3-1D8786ACF67E}"/>
    <cellStyle name="Percent 33" xfId="1689" xr:uid="{F719200E-D19E-4BE2-8FEA-74257961864E}"/>
    <cellStyle name="Percent 34" xfId="1690" xr:uid="{AA90576C-E42E-42E8-8EAF-75D579252E82}"/>
    <cellStyle name="Percent 35" xfId="1691" xr:uid="{51C2E8B5-A3EA-4555-945A-406196312DD0}"/>
    <cellStyle name="Percent 36" xfId="1692" xr:uid="{C9B1FFF3-50BF-4FCC-9775-04DC6758B503}"/>
    <cellStyle name="Percent 37" xfId="1693" xr:uid="{B013ACDD-FBEC-433C-9618-83A596AC32E6}"/>
    <cellStyle name="Percent 37 2" xfId="50200" xr:uid="{8221C08A-63E8-4B26-B7ED-570E8F5BD002}"/>
    <cellStyle name="Percent 38" xfId="1597" xr:uid="{86B0A04F-003F-44C7-872A-55E0F3920005}"/>
    <cellStyle name="Percent 38 2" xfId="50201" xr:uid="{C7FFA26B-B257-4AAF-A408-5845583C76AF}"/>
    <cellStyle name="Percent 39" xfId="144" xr:uid="{E6FD047E-3B5E-482D-B16B-A69F48CDDA6E}"/>
    <cellStyle name="Percent 39 2" xfId="50202" xr:uid="{F70C3275-D1CB-4A14-B556-B6859DEC864A}"/>
    <cellStyle name="Percent 4" xfId="1694" xr:uid="{245E6991-8B91-428E-BED9-DEEE469CF56C}"/>
    <cellStyle name="Percent 4 10" xfId="52076" xr:uid="{222CADDB-FEF0-4E88-8EBB-0306282E929A}"/>
    <cellStyle name="Percent 4 11" xfId="52329" xr:uid="{E03E82F3-D527-4AE1-962D-CC2F2D6F146C}"/>
    <cellStyle name="Percent 4 12" xfId="52584" xr:uid="{DA256B97-CB4C-4CB7-B88E-44733CC3F1AD}"/>
    <cellStyle name="Percent 4 13" xfId="52832" xr:uid="{7F9AFFE9-B95F-45F6-AFB4-E91536DF31D7}"/>
    <cellStyle name="Percent 4 14" xfId="53324" xr:uid="{B9D09633-B2C7-4A4D-BD18-73E5AEC7985D}"/>
    <cellStyle name="Percent 4 2" xfId="1695" xr:uid="{75A47814-860E-42EA-8918-E489464D6A5E}"/>
    <cellStyle name="Percent 4 2 2" xfId="50205" xr:uid="{F6F0C356-F219-4872-8D0D-3BFC91542F9A}"/>
    <cellStyle name="Percent 4 2 3" xfId="50204" xr:uid="{83EBDDA4-3AEF-45F3-B1EA-B19EBDFDBB7E}"/>
    <cellStyle name="Percent 4 3" xfId="1696" xr:uid="{78D426DA-CD46-4329-8703-AE80DEA2959D}"/>
    <cellStyle name="Percent 4 3 10" xfId="52833" xr:uid="{09CE6BC7-4172-4DA6-BE14-6FAF8250A12A}"/>
    <cellStyle name="Percent 4 3 11" xfId="53325" xr:uid="{AD4B399F-EB19-4600-BDD6-6D9177E93BE3}"/>
    <cellStyle name="Percent 4 3 12" xfId="50206" xr:uid="{60AF5091-E20B-4CF8-9707-F0A9EA1DF41B}"/>
    <cellStyle name="Percent 4 3 2" xfId="50207" xr:uid="{9DE0567C-1441-4589-BA23-9461955AE3BF}"/>
    <cellStyle name="Percent 4 3 3" xfId="50934" xr:uid="{32FD322C-3516-402E-8980-1E565107D8CB}"/>
    <cellStyle name="Percent 4 3 3 2" xfId="53077" xr:uid="{1E0655B4-6F15-4872-B5D3-9B3DA267D64E}"/>
    <cellStyle name="Percent 4 3 3 3" xfId="53566" xr:uid="{CF4ADC19-1C9D-4BC9-B2B2-B4E4EEF98521}"/>
    <cellStyle name="Percent 4 3 4" xfId="51208" xr:uid="{87AF9F88-AAED-4450-9E0C-A26C1652E456}"/>
    <cellStyle name="Percent 4 3 5" xfId="51542" xr:uid="{03790FE9-EA32-4909-9FBA-C549B535921C}"/>
    <cellStyle name="Percent 4 3 6" xfId="51821" xr:uid="{6F163700-E4F0-4F40-80CD-4FCA4E53C910}"/>
    <cellStyle name="Percent 4 3 7" xfId="52077" xr:uid="{466AE96D-DB19-4CE9-928C-57E03C5BE206}"/>
    <cellStyle name="Percent 4 3 8" xfId="52330" xr:uid="{A4B9E026-45E0-4FAD-8348-2CA6C303C678}"/>
    <cellStyle name="Percent 4 3 9" xfId="52585" xr:uid="{BFABE594-CCDE-48DA-ABB8-AE779C2363C6}"/>
    <cellStyle name="Percent 4 4" xfId="50208" xr:uid="{973D2303-C778-495F-9871-0A716825A2B9}"/>
    <cellStyle name="Percent 4 4 10" xfId="53326" xr:uid="{124AA804-E2F9-40AA-AE54-27D56DAAE1F2}"/>
    <cellStyle name="Percent 4 4 2" xfId="50935" xr:uid="{FF24F22D-ACC6-46B4-BD35-A0FCEF54059C}"/>
    <cellStyle name="Percent 4 4 2 2" xfId="53078" xr:uid="{4C47118A-03BD-4BA6-9DDB-94F7DEF89FB5}"/>
    <cellStyle name="Percent 4 4 2 3" xfId="53567" xr:uid="{ADEDD585-A5E1-4124-8187-F1F1FB1A3384}"/>
    <cellStyle name="Percent 4 4 3" xfId="51209" xr:uid="{97973FB1-4925-4ADA-B274-E7461927921A}"/>
    <cellStyle name="Percent 4 4 4" xfId="51543" xr:uid="{53E83376-488B-4D16-8399-B0892875A211}"/>
    <cellStyle name="Percent 4 4 5" xfId="51822" xr:uid="{66C63D2B-6C8B-4FD9-9B6B-DFCDC0B276A3}"/>
    <cellStyle name="Percent 4 4 6" xfId="52078" xr:uid="{E005FF3D-27C3-401E-828D-9703519CA699}"/>
    <cellStyle name="Percent 4 4 7" xfId="52331" xr:uid="{E0C07E58-E3C3-496F-872A-6224344EF97C}"/>
    <cellStyle name="Percent 4 4 8" xfId="52586" xr:uid="{6AE8AC3A-46CE-4FC8-9FB2-6C24375AB6E9}"/>
    <cellStyle name="Percent 4 4 9" xfId="52834" xr:uid="{5AB0AE48-C2C6-4C50-B9EA-579BBA3DE0DF}"/>
    <cellStyle name="Percent 4 5" xfId="50203" xr:uid="{84B9FFB2-8309-4ADC-8C8C-18C894682B60}"/>
    <cellStyle name="Percent 4 5 2" xfId="53076" xr:uid="{AC9D7192-AAF4-402C-B077-9D598999588B}"/>
    <cellStyle name="Percent 4 5 3" xfId="53565" xr:uid="{0AAE2A2B-6298-4AA2-860E-13240F700E82}"/>
    <cellStyle name="Percent 4 6" xfId="50933" xr:uid="{97E5B301-6811-43F3-B94F-9E728C266C29}"/>
    <cellStyle name="Percent 4 7" xfId="51207" xr:uid="{A16916CC-B23B-4990-B098-1BE6FA8A91B1}"/>
    <cellStyle name="Percent 4 8" xfId="51541" xr:uid="{CDDADA61-83FF-4CFE-ACDE-AEFCD3C39ED1}"/>
    <cellStyle name="Percent 4 9" xfId="51820" xr:uid="{4A5A8C1F-D88E-4B97-AE1E-18F6B3508C9B}"/>
    <cellStyle name="Percent 40" xfId="149" xr:uid="{51112C7E-1F37-4905-9EAB-0969D4D4C742}"/>
    <cellStyle name="Percent 40 2" xfId="50209" xr:uid="{94083E3C-16A3-47A4-BAE8-51BC87686AE0}"/>
    <cellStyle name="Percent 41" xfId="1793" xr:uid="{EBB23E93-3F50-4812-9C59-4CC8A94A5D31}"/>
    <cellStyle name="Percent 41 2" xfId="50210" xr:uid="{76F207CB-F98E-41FD-A016-AE9C888E29C2}"/>
    <cellStyle name="Percent 42" xfId="1801" xr:uid="{7DDA4D7E-254F-49CB-B710-2A34AA0A3D24}"/>
    <cellStyle name="Percent 42 2" xfId="50211" xr:uid="{A2220FC8-9C0B-4981-9C41-075EF83373B1}"/>
    <cellStyle name="Percent 43" xfId="1941" xr:uid="{E4F2509A-286C-47C8-B042-F791061DF7D8}"/>
    <cellStyle name="Percent 43 2" xfId="50212" xr:uid="{C6C6C3F0-3830-444F-A9CF-2F99378D3D93}"/>
    <cellStyle name="Percent 44" xfId="50213" xr:uid="{BBD04E74-F7D6-4BA1-91B1-0A801008C18A}"/>
    <cellStyle name="Percent 45" xfId="50214" xr:uid="{7938BE40-F2E6-4DD1-ADB3-969CA00CD2E9}"/>
    <cellStyle name="Percent 46" xfId="50215" xr:uid="{8FE20773-6211-4421-B68F-ED7E44881FB6}"/>
    <cellStyle name="Percent 47" xfId="50216" xr:uid="{CA4C02ED-4BD3-40AC-BA25-7187FC878702}"/>
    <cellStyle name="Percent 48" xfId="50217" xr:uid="{A29DA8C0-0ADD-4DF4-A388-3E9706426665}"/>
    <cellStyle name="Percent 49" xfId="50218" xr:uid="{F03D1EFA-9ECE-4ACF-8792-1760A1835443}"/>
    <cellStyle name="Percent 5" xfId="1697" xr:uid="{2675E0B3-2F3F-4D1A-97F3-F5A95C0F0987}"/>
    <cellStyle name="Percent 5 10" xfId="52332" xr:uid="{3B6E063C-3782-44DF-98EB-BB35610C0CC4}"/>
    <cellStyle name="Percent 5 11" xfId="52587" xr:uid="{C119239C-2A29-4F30-8731-28C90195D78D}"/>
    <cellStyle name="Percent 5 12" xfId="52835" xr:uid="{5DE12DF9-8FA2-4755-99CD-483E1A4BFC4B}"/>
    <cellStyle name="Percent 5 13" xfId="53327" xr:uid="{DB9CA606-BFA3-47C9-83E8-B2F0E39794AE}"/>
    <cellStyle name="Percent 5 14" xfId="41628" xr:uid="{6AA97D5D-730E-4B85-BE4F-4F340D0CA482}"/>
    <cellStyle name="Percent 5 2" xfId="1698" xr:uid="{08B8E060-7DA5-4670-80F2-7D055BA37795}"/>
    <cellStyle name="Percent 5 2 2" xfId="50220" xr:uid="{BE4856FB-8671-44E6-A2A0-982D8549DEFD}"/>
    <cellStyle name="Percent 5 2 3" xfId="41629" xr:uid="{17B8A9B7-C577-45DA-8CA1-5DA2547FB228}"/>
    <cellStyle name="Percent 5 3" xfId="41630" xr:uid="{4C252AED-1B74-4647-B49B-8AF756FF7B0F}"/>
    <cellStyle name="Percent 5 3 2" xfId="50221" xr:uid="{A7BD5065-C87B-4EA3-9E44-41CE9B60E15F}"/>
    <cellStyle name="Percent 5 4" xfId="50219" xr:uid="{D3F6327C-CD26-4DDD-A930-9DCD61D9A24F}"/>
    <cellStyle name="Percent 5 4 2" xfId="53079" xr:uid="{07D05FD8-3716-4688-B58F-BCFDBB129D22}"/>
    <cellStyle name="Percent 5 4 3" xfId="53568" xr:uid="{5E328554-9EB3-4FD5-BB7D-E7D59EC1A3E6}"/>
    <cellStyle name="Percent 5 5" xfId="50936" xr:uid="{74753776-6642-4BAF-8CEC-FFF4654D9D37}"/>
    <cellStyle name="Percent 5 6" xfId="51210" xr:uid="{909025F0-EDEB-4475-A815-100231278464}"/>
    <cellStyle name="Percent 5 7" xfId="51544" xr:uid="{E8097958-1860-46DE-8835-317B016964C4}"/>
    <cellStyle name="Percent 5 8" xfId="51823" xr:uid="{AB477954-89B5-4CD0-AEDD-2F9DE2DF4D8D}"/>
    <cellStyle name="Percent 5 9" xfId="52079" xr:uid="{231E64C7-9347-4D6B-BAEC-CABFCDA4B0B2}"/>
    <cellStyle name="Percent 50" xfId="50222" xr:uid="{99A2BCEB-ED18-4228-B5DE-9B0B90AE35CA}"/>
    <cellStyle name="Percent 51" xfId="50223" xr:uid="{FD3C18D7-74D1-4979-B28D-4FA22D72FCA1}"/>
    <cellStyle name="Percent 52" xfId="50224" xr:uid="{B466826B-BCA0-4397-AE15-51C32F949BE1}"/>
    <cellStyle name="Percent 53" xfId="50225" xr:uid="{FA538352-094E-42E3-A01A-B9D0873CFF60}"/>
    <cellStyle name="Percent 54" xfId="50226" xr:uid="{245CA9BB-5AD7-4A22-84D0-634A4CA20EF4}"/>
    <cellStyle name="Percent 55" xfId="50227" xr:uid="{60BAFCD4-1589-49AE-8D99-E0ED7BA70F72}"/>
    <cellStyle name="Percent 55 2" xfId="50228" xr:uid="{775B2AE1-2E2F-4653-9765-024C90720BAB}"/>
    <cellStyle name="Percent 56" xfId="50229" xr:uid="{3DBBF616-E261-4FE7-92E5-9D5C075382C2}"/>
    <cellStyle name="Percent 57" xfId="50230" xr:uid="{03A01652-72A4-4802-AE43-BDEE4A4497F5}"/>
    <cellStyle name="Percent 58" xfId="50231" xr:uid="{F6CC8801-0B94-4A0E-B30D-2FEA2C7CB49F}"/>
    <cellStyle name="Percent 59" xfId="50232" xr:uid="{AC03087C-7057-437F-93C0-D41AFDD734C4}"/>
    <cellStyle name="Percent 6" xfId="1699" xr:uid="{0E5B73E9-B3C4-4D23-AED0-D774126EB468}"/>
    <cellStyle name="Percent 6 10" xfId="52080" xr:uid="{557E96C2-9EF7-4907-9886-97A3FB011240}"/>
    <cellStyle name="Percent 6 11" xfId="52333" xr:uid="{47B16DB7-750E-46D4-9A1B-9E787A61A951}"/>
    <cellStyle name="Percent 6 12" xfId="52588" xr:uid="{7AB35073-1F7E-4599-9354-B5116502EC3C}"/>
    <cellStyle name="Percent 6 13" xfId="52836" xr:uid="{0FAE72E2-B5D5-43C4-87E4-963052234BF5}"/>
    <cellStyle name="Percent 6 14" xfId="53328" xr:uid="{F2FC3411-CA1D-40E1-A16B-3808E23EC32D}"/>
    <cellStyle name="Percent 6 2" xfId="1700" xr:uid="{5065F2AF-23FF-443E-AF0F-709AD099A455}"/>
    <cellStyle name="Percent 6 2 10" xfId="52837" xr:uid="{F7C1D615-E41D-4D05-B4F5-8DDCCBEA228F}"/>
    <cellStyle name="Percent 6 2 11" xfId="53329" xr:uid="{DA8A242F-6851-42C4-9747-161D64618C4D}"/>
    <cellStyle name="Percent 6 2 2" xfId="50234" xr:uid="{DF67E5A7-5665-49BD-83A3-D18972ADD598}"/>
    <cellStyle name="Percent 6 2 2 2" xfId="53082" xr:uid="{C34624C4-4B5C-43A5-9883-6FAC0D9C0789}"/>
    <cellStyle name="Percent 6 2 2 3" xfId="53570" xr:uid="{6DA1D5BB-E581-458D-8772-2032530F3324}"/>
    <cellStyle name="Percent 6 2 3" xfId="50938" xr:uid="{06307F5B-04AB-40F7-93FD-E0F335B48A26}"/>
    <cellStyle name="Percent 6 2 4" xfId="51212" xr:uid="{E86620D7-7A03-46C9-B27B-902403A5D2A5}"/>
    <cellStyle name="Percent 6 2 5" xfId="51546" xr:uid="{68936211-9DA0-458F-A7CF-C47563A797C8}"/>
    <cellStyle name="Percent 6 2 6" xfId="51825" xr:uid="{9D8CD7EA-BA90-40D8-B2CB-64BC0D1154FE}"/>
    <cellStyle name="Percent 6 2 7" xfId="52081" xr:uid="{3279F405-082C-4EB7-ACEF-78A690CBB79D}"/>
    <cellStyle name="Percent 6 2 8" xfId="52334" xr:uid="{B66240EF-0D69-4E2A-ACBB-7FA0A5CE6742}"/>
    <cellStyle name="Percent 6 2 9" xfId="52589" xr:uid="{5DBE01A3-09B7-4CC2-85C5-2F59526E63BB}"/>
    <cellStyle name="Percent 6 3" xfId="1701" xr:uid="{3CDD34D5-D9FF-4631-B6BB-6A23A6C095B8}"/>
    <cellStyle name="Percent 6 3 10" xfId="53330" xr:uid="{4A1D2CBB-8726-459D-9AD9-EF8C9C5D74E9}"/>
    <cellStyle name="Percent 6 3 11" xfId="50235" xr:uid="{861E4E53-FF6C-4B22-8EAB-FF82156529D0}"/>
    <cellStyle name="Percent 6 3 2" xfId="50939" xr:uid="{4D11A0D3-72CA-48F1-9A23-F1A21D2E5AE0}"/>
    <cellStyle name="Percent 6 3 2 2" xfId="53083" xr:uid="{FF5D27C8-7B21-49C0-91ED-C8EA7A97430C}"/>
    <cellStyle name="Percent 6 3 2 3" xfId="53571" xr:uid="{4A8F0CDE-CA0C-4470-989C-260F276955CA}"/>
    <cellStyle name="Percent 6 3 3" xfId="51213" xr:uid="{1282B325-7BEA-421D-A34D-86E22A910B71}"/>
    <cellStyle name="Percent 6 3 4" xfId="51547" xr:uid="{AD9E30BC-C8A0-4B74-9917-6BA76CA9FD7D}"/>
    <cellStyle name="Percent 6 3 5" xfId="51826" xr:uid="{1A24E66B-06A0-4438-9C0A-03DD4EAB7FA2}"/>
    <cellStyle name="Percent 6 3 6" xfId="52082" xr:uid="{888A5160-6190-4C9D-A7C8-6ED9AC25FE08}"/>
    <cellStyle name="Percent 6 3 7" xfId="52335" xr:uid="{B3D7A51E-25AC-47E5-BBEF-3AE8B41B77BD}"/>
    <cellStyle name="Percent 6 3 8" xfId="52590" xr:uid="{A9661862-A7C7-4EF4-85D6-478F075480A3}"/>
    <cellStyle name="Percent 6 3 9" xfId="52838" xr:uid="{9D41DE0D-441C-4889-8016-5DB9EB2409A2}"/>
    <cellStyle name="Percent 6 4" xfId="1702" xr:uid="{71EA4288-33C5-452A-949D-1A2CE240AA60}"/>
    <cellStyle name="Percent 6 4 10" xfId="53331" xr:uid="{807649B8-BE44-49D6-AD69-0351007DA29A}"/>
    <cellStyle name="Percent 6 4 11" xfId="50236" xr:uid="{B510FF03-EDB4-4144-9EFC-1A19EFC8162F}"/>
    <cellStyle name="Percent 6 4 2" xfId="50940" xr:uid="{5D9697A2-7F0B-42C2-8A00-C94E65760BE1}"/>
    <cellStyle name="Percent 6 4 2 2" xfId="53084" xr:uid="{27D3F23A-20EF-4FAD-BFED-3460AF3912FC}"/>
    <cellStyle name="Percent 6 4 2 3" xfId="53572" xr:uid="{7468DC03-1C73-4F63-87DD-BE45E473AD5E}"/>
    <cellStyle name="Percent 6 4 3" xfId="51214" xr:uid="{E31F6A3A-4658-430F-8024-54E326C206B7}"/>
    <cellStyle name="Percent 6 4 4" xfId="51548" xr:uid="{7D96276A-090D-4D18-8F8B-619A14E015A5}"/>
    <cellStyle name="Percent 6 4 5" xfId="51827" xr:uid="{C4D3872E-620C-43C7-B574-E9ECE11C3902}"/>
    <cellStyle name="Percent 6 4 6" xfId="52083" xr:uid="{A5D241D2-231B-4D89-A779-5406F40544A8}"/>
    <cellStyle name="Percent 6 4 7" xfId="52336" xr:uid="{4B8EB796-0944-44EE-B2F3-DD224E95CF55}"/>
    <cellStyle name="Percent 6 4 8" xfId="52591" xr:uid="{3F0523FB-7449-42D1-83F3-40D0A8B0FE49}"/>
    <cellStyle name="Percent 6 4 9" xfId="52839" xr:uid="{2A1BDA0C-9C8F-4BEE-8B23-54038C478770}"/>
    <cellStyle name="Percent 6 5" xfId="50233" xr:uid="{5448FD4F-EAF8-4443-8E50-F53D7402E796}"/>
    <cellStyle name="Percent 6 5 2" xfId="53081" xr:uid="{4C6C577D-52A4-49C7-970A-1614FD53C993}"/>
    <cellStyle name="Percent 6 5 3" xfId="53569" xr:uid="{480A75B8-3B54-4F00-9699-F4AF1EEDEB6F}"/>
    <cellStyle name="Percent 6 6" xfId="50937" xr:uid="{2347D751-97A1-4337-85A7-D3229EC88D48}"/>
    <cellStyle name="Percent 6 7" xfId="51211" xr:uid="{DA7384FB-FCF5-477F-A616-4FA06CDE1D7C}"/>
    <cellStyle name="Percent 6 8" xfId="51545" xr:uid="{18252ACF-C630-42AE-A9B6-B76B17C3BAAD}"/>
    <cellStyle name="Percent 6 9" xfId="51824" xr:uid="{D99BB13D-89E2-4BD7-BE77-41AD7F26FFDA}"/>
    <cellStyle name="Percent 60" xfId="50237" xr:uid="{0E00221D-4592-4A8D-A9FF-ED5B1E3C34B7}"/>
    <cellStyle name="Percent 61" xfId="51841" xr:uid="{BF905153-DE0A-4305-842E-5DA50732401C}"/>
    <cellStyle name="Percent 62" xfId="52089" xr:uid="{9A4F93F8-8F89-4D36-952A-05E11AE318F4}"/>
    <cellStyle name="Percent 63" xfId="52344" xr:uid="{D1965814-B970-44A2-BFA7-3CECEDEB8DAC}"/>
    <cellStyle name="Percent 64" xfId="52349" xr:uid="{F5CE223C-C40A-4F2A-9D02-80B803A64862}"/>
    <cellStyle name="Percent 65" xfId="52597" xr:uid="{75F0F02E-B303-4C63-9770-817B3E813BF5}"/>
    <cellStyle name="Percent 66" xfId="52847" xr:uid="{FA5EB602-FD23-4ECA-9346-B36FE295E1DA}"/>
    <cellStyle name="Percent 67" xfId="53337" xr:uid="{A02DD0FD-4995-44BC-9A7B-F25A42DD9219}"/>
    <cellStyle name="Percent 68" xfId="1995" xr:uid="{EA27BC57-50C9-4144-8E57-A95578CC92B6}"/>
    <cellStyle name="Percent 69" xfId="56585" xr:uid="{0DD7072E-662F-4AE7-B99C-289881C3AD46}"/>
    <cellStyle name="Percent 7" xfId="1703" xr:uid="{8DB8A6E4-29DC-4405-BAE2-492EBB9F9D7C}"/>
    <cellStyle name="Percent 7 10" xfId="52337" xr:uid="{AFF0DFC4-73B5-49EC-8DF4-C7305E2DE055}"/>
    <cellStyle name="Percent 7 11" xfId="52592" xr:uid="{D9011E3B-107A-434B-94DA-2FE0326340A2}"/>
    <cellStyle name="Percent 7 12" xfId="52840" xr:uid="{19432CB8-3DD8-42CE-AFD3-2EF8D3D4A9A5}"/>
    <cellStyle name="Percent 7 13" xfId="53332" xr:uid="{DD40D9D7-99BD-4312-97EA-82832AB45090}"/>
    <cellStyle name="Percent 7 2" xfId="1704" xr:uid="{C81580C3-503A-4F45-A6DF-79D169F559DF}"/>
    <cellStyle name="Percent 7 2 2" xfId="50239" xr:uid="{9B3CA7FB-2B92-416D-8EFF-57F656ADFB59}"/>
    <cellStyle name="Percent 7 3" xfId="1705" xr:uid="{16FAE85E-3E05-4A8D-81BA-FC6C81CFC38E}"/>
    <cellStyle name="Percent 7 4" xfId="50238" xr:uid="{D3CDA030-9E5A-487F-AA01-184ABA84124D}"/>
    <cellStyle name="Percent 7 4 2" xfId="53085" xr:uid="{B1594002-79CB-436C-9087-47F40704775D}"/>
    <cellStyle name="Percent 7 4 3" xfId="53573" xr:uid="{88CA6F7B-5C44-49CA-A180-1890ADA0B613}"/>
    <cellStyle name="Percent 7 5" xfId="50941" xr:uid="{FB9A0A42-CB0D-42F3-A928-78C7A93B6E65}"/>
    <cellStyle name="Percent 7 6" xfId="51215" xr:uid="{9AD1D978-DBB0-4569-986A-0FBA6A511B74}"/>
    <cellStyle name="Percent 7 7" xfId="51549" xr:uid="{F364FDDD-B99D-4933-8419-4067DEF7E0C4}"/>
    <cellStyle name="Percent 7 8" xfId="51828" xr:uid="{4236CCEA-2636-4BCE-89D3-2D4A0D6E43D9}"/>
    <cellStyle name="Percent 7 9" xfId="52084" xr:uid="{E52F5487-6ED1-4B3B-B51B-DE4AA008CEF0}"/>
    <cellStyle name="Percent 8" xfId="1706" xr:uid="{086EB84B-C57E-4B52-9ACC-E4D7CF655FDE}"/>
    <cellStyle name="Percent 8 2" xfId="1707" xr:uid="{5DB5C3BF-59D5-4CA1-82EF-5802BC39668A}"/>
    <cellStyle name="Percent 8 2 2" xfId="50241" xr:uid="{171F35A8-2D3D-41C4-94B6-B753C4E6A7EC}"/>
    <cellStyle name="Percent 8 3" xfId="1708" xr:uid="{AAB40F8C-8C36-47AF-8371-75EFC309F5F2}"/>
    <cellStyle name="Percent 8 3 2" xfId="50240" xr:uid="{07202C54-6233-4AEF-A914-8164C49C57F0}"/>
    <cellStyle name="Percent 9" xfId="1709" xr:uid="{C0433F05-F354-4539-8CB1-055F9C01216A}"/>
    <cellStyle name="Percent 9 2" xfId="1710" xr:uid="{95531A72-9701-4DB0-B08D-5D82369AEC69}"/>
    <cellStyle name="Percent 9 3" xfId="1711" xr:uid="{ADD1A0AB-C4FC-48DE-9987-69BAF116B908}"/>
    <cellStyle name="Percent 9 4" xfId="41631" xr:uid="{340EB7F6-CF8D-465B-8810-0C4A50976D0C}"/>
    <cellStyle name="PERCENTAGE" xfId="50242" xr:uid="{64B1EDDC-6883-427B-A653-2028A29E2AF0}"/>
    <cellStyle name="PERCENTAGE 2" xfId="50942" xr:uid="{B4CB249C-D804-42B4-B92B-2CD86FD62D66}"/>
    <cellStyle name="PERCENTAGE 2 2" xfId="53080" xr:uid="{CB3BA81C-F44C-4097-9291-292AC5468DAB}"/>
    <cellStyle name="PERCENTAGE 3" xfId="51829" xr:uid="{69E9BB1B-8C50-453E-A6A3-2C9E6E9C0433}"/>
    <cellStyle name="PrePop Currency (0)" xfId="41632" xr:uid="{CBE7E66C-ECA2-4A4E-BE2D-5CBD643D8CCD}"/>
    <cellStyle name="PrePop Currency (0) 10" xfId="51830" xr:uid="{FB92396D-C792-45E2-B595-6A88C365CC4E}"/>
    <cellStyle name="PrePop Currency (0) 2" xfId="41633" xr:uid="{6C1C6B5B-C677-4C4D-B927-22774327065C}"/>
    <cellStyle name="PrePop Currency (0) 2 2" xfId="41634" xr:uid="{78C80660-AD5C-4C0F-BFEB-A0DE6B570106}"/>
    <cellStyle name="PrePop Currency (0) 2_HMU PER SHIFT" xfId="41635" xr:uid="{45B66804-11AD-4C21-8596-CB7FA9DD4ECA}"/>
    <cellStyle name="PrePop Currency (0) 3" xfId="41636" xr:uid="{24CF04F1-FB05-44E8-AEDB-5DCE15B69C83}"/>
    <cellStyle name="PrePop Currency (0) 3 2" xfId="41637" xr:uid="{132CB2B2-2CC5-40FD-B3CE-67FF7E5F654E}"/>
    <cellStyle name="PrePop Currency (0) 4" xfId="41638" xr:uid="{A1F6E4C2-F4AD-410B-A6AF-962B92816FC2}"/>
    <cellStyle name="PrePop Currency (0) 4 2" xfId="41639" xr:uid="{35369779-DF0D-4BCF-95EF-E70BE4703EAD}"/>
    <cellStyle name="PrePop Currency (0) 5" xfId="41640" xr:uid="{8F31E111-A07D-4610-AE13-519A61D99D86}"/>
    <cellStyle name="PrePop Currency (0) 5 2" xfId="41641" xr:uid="{FE140699-1A34-44CE-B4EB-6982529AC1C7}"/>
    <cellStyle name="PrePop Currency (0) 6" xfId="50243" xr:uid="{3456A464-AE6E-4CF1-9B79-8FCF294D09A5}"/>
    <cellStyle name="PrePop Currency (0) 7" xfId="50943" xr:uid="{92BFC941-4A32-4C95-B34D-B9DA678318D5}"/>
    <cellStyle name="PrePop Currency (0) 8" xfId="51216" xr:uid="{05ECF820-BFB0-4888-BB33-1A6AFB4CF3F6}"/>
    <cellStyle name="PrePop Currency (0) 9" xfId="51550" xr:uid="{732C056D-EF9F-4618-B20E-C70FA8C4C987}"/>
    <cellStyle name="PrePop Currency (0)_15NS" xfId="41642" xr:uid="{6EB32E9B-5391-46B4-80F4-43126AD86090}"/>
    <cellStyle name="PrePop Currency (2)" xfId="41643" xr:uid="{31887632-C8B7-4282-854E-CA59C2E96C04}"/>
    <cellStyle name="PrePop Currency (2) 10" xfId="51831" xr:uid="{FF3A1E27-F46D-4E8E-BB54-A30C8E83CC3A}"/>
    <cellStyle name="PrePop Currency (2) 2" xfId="41644" xr:uid="{EAA18A31-183A-4486-B444-147FA63808C9}"/>
    <cellStyle name="PrePop Currency (2) 2 2" xfId="41645" xr:uid="{097C7FC9-7FEC-41FE-8B16-DE0A0A3A6F79}"/>
    <cellStyle name="PrePop Currency (2) 2_HMU PER SHIFT" xfId="41646" xr:uid="{E251E95F-34E7-4E7C-896D-4708BA69F0F7}"/>
    <cellStyle name="PrePop Currency (2) 3" xfId="41647" xr:uid="{233F1DAC-F7F6-4DB9-B7EE-1342F20C3D76}"/>
    <cellStyle name="PrePop Currency (2) 3 2" xfId="41648" xr:uid="{A9B6ECDD-4DC8-4FDB-84FA-94020B439A68}"/>
    <cellStyle name="PrePop Currency (2) 4" xfId="41649" xr:uid="{FEA68FB9-9B21-47CC-A523-BC63D59382C0}"/>
    <cellStyle name="PrePop Currency (2) 4 2" xfId="41650" xr:uid="{9B010414-1167-4FBE-954F-1A1C7E110525}"/>
    <cellStyle name="PrePop Currency (2) 5" xfId="41651" xr:uid="{3FBB6922-B5AD-41F2-BC01-E90207A90BD5}"/>
    <cellStyle name="PrePop Currency (2) 5 2" xfId="41652" xr:uid="{80BF6658-4579-4E26-A097-D9FCA2FE2698}"/>
    <cellStyle name="PrePop Currency (2) 6" xfId="50244" xr:uid="{481D6DF4-ADA5-422E-8301-6D6F9B195A56}"/>
    <cellStyle name="PrePop Currency (2) 7" xfId="50944" xr:uid="{910BD3C0-0172-4BF6-ACEF-B76C8E08D077}"/>
    <cellStyle name="PrePop Currency (2) 8" xfId="51217" xr:uid="{09FED237-CCF4-4B3D-A632-259BD74ABE05}"/>
    <cellStyle name="PrePop Currency (2) 9" xfId="51551" xr:uid="{CDEF21F8-5EAD-4E88-959F-AF6EAECA89AB}"/>
    <cellStyle name="PrePop Currency (2)_15NS" xfId="41653" xr:uid="{007E697A-E17E-4CEF-BD13-3DDDF0CD7FE9}"/>
    <cellStyle name="PrePop Units (0)" xfId="41654" xr:uid="{31231448-6937-413F-BA63-58AAAEA39CDD}"/>
    <cellStyle name="PrePop Units (0) 10" xfId="51832" xr:uid="{D5CCC315-0B5E-4C84-922C-D1ADFB42C50F}"/>
    <cellStyle name="PrePop Units (0) 2" xfId="41655" xr:uid="{CB6E8902-D414-4BAF-9C0A-CCF638775E71}"/>
    <cellStyle name="PrePop Units (0) 2 2" xfId="41656" xr:uid="{7013F21C-88B4-43CA-82BB-79599DD7B653}"/>
    <cellStyle name="PrePop Units (0) 2_HMU PER SHIFT" xfId="41657" xr:uid="{A4B271B9-2ED6-47C3-B4D1-8FA993ABB26D}"/>
    <cellStyle name="PrePop Units (0) 3" xfId="41658" xr:uid="{C00131E8-362F-40A9-9FEE-1CE6BFF209B6}"/>
    <cellStyle name="PrePop Units (0) 3 2" xfId="41659" xr:uid="{704A9869-6B12-49E5-BD1C-F27868AB5534}"/>
    <cellStyle name="PrePop Units (0) 4" xfId="41660" xr:uid="{2077E7B6-814F-42BD-8C57-9EE6BDE6A8DE}"/>
    <cellStyle name="PrePop Units (0) 4 2" xfId="41661" xr:uid="{540CF18F-CE9D-4741-A8F7-960F26A61F90}"/>
    <cellStyle name="PrePop Units (0) 5" xfId="41662" xr:uid="{1D2C571D-88F1-4EB0-9BED-81E16CECFF90}"/>
    <cellStyle name="PrePop Units (0) 5 2" xfId="41663" xr:uid="{EA44A808-7933-4421-BA71-1AB5C8E321AF}"/>
    <cellStyle name="PrePop Units (0) 6" xfId="50245" xr:uid="{529588E6-8414-44C5-AE0D-8845E86AB305}"/>
    <cellStyle name="PrePop Units (0) 7" xfId="50945" xr:uid="{65E3AD09-CC0F-49E7-B56B-511A2F28788D}"/>
    <cellStyle name="PrePop Units (0) 8" xfId="51218" xr:uid="{F46528E5-70CB-419C-B83D-0A1E44993DEA}"/>
    <cellStyle name="PrePop Units (0) 9" xfId="51552" xr:uid="{5AAA1641-C1F6-4DF2-9FB9-1CF0F69560BC}"/>
    <cellStyle name="PrePop Units (0)_15NS" xfId="41664" xr:uid="{B0B2FF57-DB5E-4E0A-870B-86EC4C19D363}"/>
    <cellStyle name="PrePop Units (1)" xfId="41665" xr:uid="{6E626078-59DC-4AA4-AB7A-00616EF61355}"/>
    <cellStyle name="PrePop Units (1) 10" xfId="51833" xr:uid="{8A5FD084-4390-4FA5-AEAF-A0C467A33228}"/>
    <cellStyle name="PrePop Units (1) 2" xfId="41666" xr:uid="{B61203D5-3CFA-4361-AE8D-935A106A2CB8}"/>
    <cellStyle name="PrePop Units (1) 2 2" xfId="41667" xr:uid="{0CC5492C-550B-4D3D-A8AF-EFDED5DA407B}"/>
    <cellStyle name="PrePop Units (1) 2_HMU PER SHIFT" xfId="41668" xr:uid="{1E57A0D4-C0AF-4DCF-BD36-9419B4993A97}"/>
    <cellStyle name="PrePop Units (1) 3" xfId="41669" xr:uid="{05217317-C364-4062-B0B6-92A290004328}"/>
    <cellStyle name="PrePop Units (1) 3 2" xfId="41670" xr:uid="{57277A75-CDA4-4E4F-9145-9F1D97FAD8B8}"/>
    <cellStyle name="PrePop Units (1) 4" xfId="41671" xr:uid="{6AC77C1A-03F2-4E2F-8696-469D773822E5}"/>
    <cellStyle name="PrePop Units (1) 4 2" xfId="41672" xr:uid="{47F1D3ED-A779-4AF2-B9B9-3675D30C7091}"/>
    <cellStyle name="PrePop Units (1) 5" xfId="41673" xr:uid="{8D8C7B02-0950-4059-BAD7-025A06056217}"/>
    <cellStyle name="PrePop Units (1) 5 2" xfId="41674" xr:uid="{21974462-4C2E-439C-9E43-528471BB6CFA}"/>
    <cellStyle name="PrePop Units (1) 6" xfId="50246" xr:uid="{14AE227E-E449-4AAA-83DE-7A224A6C8A45}"/>
    <cellStyle name="PrePop Units (1) 7" xfId="50946" xr:uid="{9E7235BD-6522-4F00-A8CE-E2A050AFA4AE}"/>
    <cellStyle name="PrePop Units (1) 8" xfId="51219" xr:uid="{6EDDF4F7-05E8-41D4-8660-6C92B620F6DA}"/>
    <cellStyle name="PrePop Units (1) 9" xfId="51553" xr:uid="{01A379D8-81FA-482B-9238-3F8A8CBE3084}"/>
    <cellStyle name="PrePop Units (1)_15NS" xfId="41675" xr:uid="{7685841D-2305-4089-A3C6-5536C311ABA6}"/>
    <cellStyle name="PrePop Units (2)" xfId="41676" xr:uid="{2B93CDF5-6A9E-4F95-8B9B-B309BDEACF28}"/>
    <cellStyle name="PrePop Units (2) 10" xfId="51834" xr:uid="{EC82B7C8-C4F2-4E0D-A013-3EA986101394}"/>
    <cellStyle name="PrePop Units (2) 2" xfId="41677" xr:uid="{12172074-F296-4B87-8430-EF51704DEDE9}"/>
    <cellStyle name="PrePop Units (2) 2 2" xfId="41678" xr:uid="{AC71E237-5451-4466-B885-9BBD85BFE674}"/>
    <cellStyle name="PrePop Units (2) 2_HMU PER SHIFT" xfId="41679" xr:uid="{2E5BE784-1A1A-4B62-8CE3-E12E80E5B0B0}"/>
    <cellStyle name="PrePop Units (2) 3" xfId="41680" xr:uid="{FD217CF8-C41A-4ED6-9751-1CD06AE95A67}"/>
    <cellStyle name="PrePop Units (2) 3 2" xfId="41681" xr:uid="{90C50FC3-CE00-47BC-B172-63F5743FA5B0}"/>
    <cellStyle name="PrePop Units (2) 4" xfId="41682" xr:uid="{371F368A-40CF-472C-92FA-95D75E8548CC}"/>
    <cellStyle name="PrePop Units (2) 4 2" xfId="41683" xr:uid="{36B89256-0261-4831-9CA6-AEB8696EDAC1}"/>
    <cellStyle name="PrePop Units (2) 5" xfId="41684" xr:uid="{CE753704-51DA-4ECC-952C-59636526D458}"/>
    <cellStyle name="PrePop Units (2) 5 2" xfId="41685" xr:uid="{8E92AD36-66EE-43AC-8BD7-5F03D5C3B90A}"/>
    <cellStyle name="PrePop Units (2) 6" xfId="50247" xr:uid="{D20D5555-CD61-478E-B281-05E84C93D213}"/>
    <cellStyle name="PrePop Units (2) 7" xfId="50947" xr:uid="{62537C41-A7FD-42C6-8274-961F190AD0EA}"/>
    <cellStyle name="PrePop Units (2) 8" xfId="51220" xr:uid="{FE05F32A-BD57-4FAC-98EC-E606BABE87D8}"/>
    <cellStyle name="PrePop Units (2) 9" xfId="51554" xr:uid="{54BF588D-785F-4BE2-9AF7-2F5D87B077AD}"/>
    <cellStyle name="PrePop Units (2)_15NS" xfId="41686" xr:uid="{C915A152-1639-47D5-8E24-544C69E420EE}"/>
    <cellStyle name="PwC" xfId="1712" xr:uid="{05EDA297-C9D1-4004-A98E-A09EE26C9AE8}"/>
    <cellStyle name="sbt2" xfId="41687" xr:uid="{48BA69E8-9718-4FA9-AFCC-CCCACF18A75C}"/>
    <cellStyle name="sbt2 10" xfId="41688" xr:uid="{F8F94C06-FE2A-4917-A7B2-B7D05E0E12D4}"/>
    <cellStyle name="sbt2 10 2" xfId="41689" xr:uid="{56A847DF-1866-4894-9E79-1F9741050C0E}"/>
    <cellStyle name="sbt2 10 2 2" xfId="41690" xr:uid="{60CAB660-8828-4531-AD8E-DF0917701E94}"/>
    <cellStyle name="sbt2 10 2 2 2" xfId="41691" xr:uid="{0E02873C-035D-43BC-98D2-3889B87E3A4F}"/>
    <cellStyle name="sbt2 10 2 3" xfId="41692" xr:uid="{E56E7980-AD8F-4348-8DE2-8E9022A4EE68}"/>
    <cellStyle name="sbt2 10 2 4" xfId="41693" xr:uid="{3CE981CC-7C1A-455C-8ED1-975F70BCC394}"/>
    <cellStyle name="sbt2 10 3" xfId="41694" xr:uid="{B2BDE39F-ECEE-4C50-9BDE-9961E53658F4}"/>
    <cellStyle name="sbt2 10 4" xfId="41695" xr:uid="{B8483C34-2CFE-448E-842A-13763E59A3D6}"/>
    <cellStyle name="sbt2 10 5" xfId="41696" xr:uid="{7B40BCA5-C15E-45D0-BF0D-7D1E38EC36EB}"/>
    <cellStyle name="sbt2 10_15NS" xfId="41697" xr:uid="{D0343794-A472-4FF6-B0CA-515392965055}"/>
    <cellStyle name="sbt2 11" xfId="41698" xr:uid="{6AC83B64-ED30-4265-BCF0-37E6DDE1D3EA}"/>
    <cellStyle name="sbt2 11 2" xfId="41699" xr:uid="{B89808A3-8ECF-4BA3-B1DD-0CF703180D62}"/>
    <cellStyle name="sbt2 11 2 2" xfId="41700" xr:uid="{E0966293-B775-44F4-B349-005E029943FF}"/>
    <cellStyle name="sbt2 11 2 2 2" xfId="41701" xr:uid="{E09240B3-A519-4864-91C3-AD1BA5F3CAB9}"/>
    <cellStyle name="sbt2 11 2 3" xfId="41702" xr:uid="{579B28C2-DF43-43F9-A952-49AC0E084053}"/>
    <cellStyle name="sbt2 11 2 4" xfId="41703" xr:uid="{BA8AEE1A-2FE9-4C03-A8A4-2A0C3F804E70}"/>
    <cellStyle name="sbt2 11 3" xfId="41704" xr:uid="{533D4311-4EEC-437C-B633-CABA4658F9CB}"/>
    <cellStyle name="sbt2 11 4" xfId="41705" xr:uid="{D60E26D5-B6B9-4B28-BEBA-C5165EF76C3D}"/>
    <cellStyle name="sbt2 11 5" xfId="41706" xr:uid="{49A031C3-CC3E-4764-8830-3420C927CB7F}"/>
    <cellStyle name="sbt2 11_15NS" xfId="41707" xr:uid="{B5D60AC4-F955-44FF-8D45-3224CD17820A}"/>
    <cellStyle name="sbt2 12" xfId="41708" xr:uid="{40D72A3F-12D0-417E-A464-2D1A25065B75}"/>
    <cellStyle name="sbt2 12 2" xfId="41709" xr:uid="{B3C8C976-C52F-48DF-91CB-14F84FBD981E}"/>
    <cellStyle name="sbt2 12 2 2" xfId="41710" xr:uid="{36B83BC9-2CE7-4ED1-8F10-B28B833789FA}"/>
    <cellStyle name="sbt2 12 2 2 2" xfId="41711" xr:uid="{3B4A2E08-65DF-4D3F-ABB4-01BA2F306A54}"/>
    <cellStyle name="sbt2 12 2 3" xfId="41712" xr:uid="{703B5EE2-795F-4FB4-991E-A6F0CBFCA5CD}"/>
    <cellStyle name="sbt2 12 2 4" xfId="41713" xr:uid="{6900F392-C7C8-433E-B0C6-F2E323133B52}"/>
    <cellStyle name="sbt2 12 3" xfId="41714" xr:uid="{716F52C5-A1F5-4715-B333-B8B5B31F57B5}"/>
    <cellStyle name="sbt2 12 4" xfId="41715" xr:uid="{CE2444AE-3BFE-4912-A24F-38955F9CAC79}"/>
    <cellStyle name="sbt2 12 5" xfId="41716" xr:uid="{D2D473F7-FF29-4980-9DDE-45B800023A4A}"/>
    <cellStyle name="sbt2 12_15NS" xfId="41717" xr:uid="{E5E3FEEF-B4A0-4881-A797-33403241F241}"/>
    <cellStyle name="sbt2 13" xfId="41718" xr:uid="{13C98EDD-7C28-44AC-A31B-81BC0EE477DE}"/>
    <cellStyle name="sbt2 13 2" xfId="41719" xr:uid="{C5220730-A6EC-4AAB-B10F-B29F76AC4F48}"/>
    <cellStyle name="sbt2 13 2 2" xfId="41720" xr:uid="{BF6622FB-4223-47FC-B6BB-746F74A7F36D}"/>
    <cellStyle name="sbt2 13 2 2 2" xfId="41721" xr:uid="{30104DD4-FED9-4B0C-B6B1-33F13C58CF70}"/>
    <cellStyle name="sbt2 13 2 3" xfId="41722" xr:uid="{3DD029B8-133E-4589-B358-6E128A96A810}"/>
    <cellStyle name="sbt2 13 2 4" xfId="41723" xr:uid="{B69F7097-E47A-4F6B-A2EA-690B4259420C}"/>
    <cellStyle name="sbt2 13 3" xfId="41724" xr:uid="{963C0C3C-0469-4C2E-8E73-A9BAF91F9DBF}"/>
    <cellStyle name="sbt2 13 4" xfId="41725" xr:uid="{13D5C25E-FE43-4333-997E-9765A4839F2E}"/>
    <cellStyle name="sbt2 13 5" xfId="41726" xr:uid="{356C577D-029D-40FB-ABE3-BDA0DFBB83F0}"/>
    <cellStyle name="sbt2 13_15NS" xfId="41727" xr:uid="{3BB0A11B-9F66-477F-9B01-43A424B66A4B}"/>
    <cellStyle name="sbt2 14" xfId="41728" xr:uid="{D8B13734-5F43-4966-854A-2220E18960C8}"/>
    <cellStyle name="sbt2 14 2" xfId="41729" xr:uid="{4455046C-AE27-4301-B737-19A6537A37A4}"/>
    <cellStyle name="sbt2 14 2 2" xfId="41730" xr:uid="{5D046176-DF5F-43BD-B698-7F7A04F59AE7}"/>
    <cellStyle name="sbt2 14 2 2 2" xfId="41731" xr:uid="{774B51E3-39ED-43ED-B2F7-89C357E684C4}"/>
    <cellStyle name="sbt2 14 2 3" xfId="41732" xr:uid="{168EA378-CA77-4ABF-8B74-9C2D0BB88950}"/>
    <cellStyle name="sbt2 14 2 4" xfId="41733" xr:uid="{49570E7C-21AB-4C69-96DE-8AACABEE8EA5}"/>
    <cellStyle name="sbt2 14 3" xfId="41734" xr:uid="{FCAFDBEC-C922-470F-B873-B5E1260C31AC}"/>
    <cellStyle name="sbt2 14 4" xfId="41735" xr:uid="{373603BA-C20A-4269-98A8-876AB279DE29}"/>
    <cellStyle name="sbt2 14 5" xfId="41736" xr:uid="{AF5F9BC9-634C-4D73-81CF-39C19E950D16}"/>
    <cellStyle name="sbt2 14_15NS" xfId="41737" xr:uid="{DDC42C26-1ECA-4F08-8635-FB08FAFD5C17}"/>
    <cellStyle name="sbt2 15" xfId="41738" xr:uid="{260B4C9F-8E0A-47AF-995A-C388D7FBD44B}"/>
    <cellStyle name="sbt2 15 2" xfId="41739" xr:uid="{62ECF049-B4F7-4F7D-A6D5-DB871B2778D2}"/>
    <cellStyle name="sbt2 15 2 2" xfId="41740" xr:uid="{66D5E58D-49DE-441A-B490-E63C4EBC6993}"/>
    <cellStyle name="sbt2 15 2 2 2" xfId="41741" xr:uid="{DBB8F04A-8FE7-44C9-9E9F-108C15F929AF}"/>
    <cellStyle name="sbt2 15 2 3" xfId="41742" xr:uid="{333F7AD5-0684-4BC1-8018-7738D7A35CF1}"/>
    <cellStyle name="sbt2 15 2 4" xfId="41743" xr:uid="{85227836-1DCB-4A67-9E5B-312AD7F3E594}"/>
    <cellStyle name="sbt2 15 3" xfId="41744" xr:uid="{EEEFA1E6-3524-4E31-9711-C216F62E8A37}"/>
    <cellStyle name="sbt2 15 4" xfId="41745" xr:uid="{2F4F3B57-7D4F-4A44-AF1B-C262CE1F56A1}"/>
    <cellStyle name="sbt2 15 5" xfId="41746" xr:uid="{F8070165-6BF4-49CC-B07E-1C8B3358031A}"/>
    <cellStyle name="sbt2 15_15NS" xfId="41747" xr:uid="{B24FC37C-53FC-4D11-BD05-0A562B69FDFE}"/>
    <cellStyle name="sbt2 16" xfId="41748" xr:uid="{04FCB42A-B98A-49D4-A08B-812EC4189B15}"/>
    <cellStyle name="sbt2 16 2" xfId="41749" xr:uid="{9DAFE191-E128-4992-B69B-1708239FCEFE}"/>
    <cellStyle name="sbt2 16 2 2" xfId="41750" xr:uid="{D856B267-C09D-4F93-B338-7FA0BE69D157}"/>
    <cellStyle name="sbt2 16 2 3" xfId="41751" xr:uid="{E6B8D123-082D-49C8-99D9-59DBA8771CA1}"/>
    <cellStyle name="sbt2 16 3" xfId="41752" xr:uid="{555DA3D8-7775-48C4-B94C-63B3EA2D7DF0}"/>
    <cellStyle name="sbt2 17" xfId="41753" xr:uid="{49056D8D-E660-49B1-9DA7-ADB1FDA63004}"/>
    <cellStyle name="sbt2 17 2" xfId="41754" xr:uid="{7F0A2180-9399-4931-BDE8-5B4F8B744A7B}"/>
    <cellStyle name="sbt2 17 2 2" xfId="41755" xr:uid="{99F0AE70-80F3-4712-B599-32D8B3BD123F}"/>
    <cellStyle name="sbt2 17 3" xfId="41756" xr:uid="{59BA64BB-8746-4B12-9258-A2FF24E9FFCD}"/>
    <cellStyle name="sbt2 18" xfId="41757" xr:uid="{1AC81431-CCA3-4390-8765-33BA42016287}"/>
    <cellStyle name="sbt2 18 2" xfId="41758" xr:uid="{BF1C8A27-FB42-4397-A101-92C4E384C77C}"/>
    <cellStyle name="sbt2 18 2 2" xfId="41759" xr:uid="{00D48619-D80F-4B8E-B809-D261BFF1FFE6}"/>
    <cellStyle name="sbt2 18 3" xfId="41760" xr:uid="{426FAB5A-EBFD-42B5-BD6B-8C0D497D88F6}"/>
    <cellStyle name="sbt2 19" xfId="41761" xr:uid="{9202E9D5-629F-4814-AF2C-19614BDE448F}"/>
    <cellStyle name="sbt2 19 2" xfId="41762" xr:uid="{A23048B5-7195-46DA-8C55-82E5988E2E5D}"/>
    <cellStyle name="sbt2 19 2 2" xfId="41763" xr:uid="{AD5BEFED-67BD-49D8-9CE4-98C9D3AEFE61}"/>
    <cellStyle name="sbt2 19 3" xfId="41764" xr:uid="{2EBED664-B797-45CF-88AE-A74E44813A8D}"/>
    <cellStyle name="sbt2 2" xfId="41765" xr:uid="{5F82CB89-BA74-4EE7-9C6B-30F77CC7E25A}"/>
    <cellStyle name="sbt2 2 10" xfId="41766" xr:uid="{023BE33A-A4BD-47CD-835B-C2E7BC18BFBD}"/>
    <cellStyle name="sbt2 2 10 2" xfId="41767" xr:uid="{0B0CF94C-4E76-42A9-B1BF-322C74B65EB7}"/>
    <cellStyle name="sbt2 2 10 2 2" xfId="41768" xr:uid="{905A3AF6-4504-4768-AEA0-5FE58E38F803}"/>
    <cellStyle name="sbt2 2 10 2 2 2" xfId="41769" xr:uid="{8BBDFAED-8E24-424E-A983-DDE572CC9C90}"/>
    <cellStyle name="sbt2 2 10 2 3" xfId="41770" xr:uid="{A37293EC-2686-4242-AA74-8F10CC2F4564}"/>
    <cellStyle name="sbt2 2 10 2 4" xfId="41771" xr:uid="{FFC3B6D8-8081-45F4-8B29-5B57CC20E7DF}"/>
    <cellStyle name="sbt2 2 10 3" xfId="41772" xr:uid="{2EB4F00C-21D4-4F7F-BA91-2ABD076E93DA}"/>
    <cellStyle name="sbt2 2 10 4" xfId="41773" xr:uid="{CC199BB0-7D33-458F-814A-65B3361CE439}"/>
    <cellStyle name="sbt2 2 10 5" xfId="41774" xr:uid="{62C4E683-85D5-491F-BE5C-2CE5E835E486}"/>
    <cellStyle name="sbt2 2 10_15NS" xfId="41775" xr:uid="{AC88D3B6-5635-4D77-A7F9-F53C9C44A774}"/>
    <cellStyle name="sbt2 2 11" xfId="41776" xr:uid="{1650DD56-DDAA-4B6D-BC5D-83FDCCEC244F}"/>
    <cellStyle name="sbt2 2 11 2" xfId="41777" xr:uid="{8CC60EFD-5999-4011-8E5C-57576976F9FF}"/>
    <cellStyle name="sbt2 2 11 2 2" xfId="41778" xr:uid="{052ED19E-AE00-4412-82B1-A77DEE4D1FF7}"/>
    <cellStyle name="sbt2 2 11 2 2 2" xfId="41779" xr:uid="{616F67E3-DB3E-4C2E-8E60-F6396D321797}"/>
    <cellStyle name="sbt2 2 11 2 3" xfId="41780" xr:uid="{1D953DF3-7DF1-4C78-A480-08C7EE04D24F}"/>
    <cellStyle name="sbt2 2 11 2 4" xfId="41781" xr:uid="{7A2B510A-5E9A-4734-8AB3-A9A59CE6F1CA}"/>
    <cellStyle name="sbt2 2 11 3" xfId="41782" xr:uid="{07D5F33B-C1DD-4FA1-BA58-0E6CD881750A}"/>
    <cellStyle name="sbt2 2 11 4" xfId="41783" xr:uid="{0E85B176-4833-46B1-B893-87D10D0E2668}"/>
    <cellStyle name="sbt2 2 11 5" xfId="41784" xr:uid="{AFA7963A-0AA2-4F68-8BFC-4E32E9107A92}"/>
    <cellStyle name="sbt2 2 11_15NS" xfId="41785" xr:uid="{7345F687-7DBF-4102-9F78-03D7404099BC}"/>
    <cellStyle name="sbt2 2 12" xfId="41786" xr:uid="{4E5C1E65-BB3F-4C17-B3B8-7AD6E41E54DF}"/>
    <cellStyle name="sbt2 2 12 2" xfId="41787" xr:uid="{ADAAC9C4-8F47-4786-83B8-C110C4901BEB}"/>
    <cellStyle name="sbt2 2 12 2 2" xfId="41788" xr:uid="{A6B98E4C-DA89-4707-A5C5-BDDAD1F17906}"/>
    <cellStyle name="sbt2 2 12 2 2 2" xfId="41789" xr:uid="{80660DC8-5E1D-46A5-971C-4C1166CA05E0}"/>
    <cellStyle name="sbt2 2 12 2 3" xfId="41790" xr:uid="{BE25DA6C-C025-4FD2-8D13-8C5ED9057B82}"/>
    <cellStyle name="sbt2 2 12 2 4" xfId="41791" xr:uid="{6DEEFE88-4E46-4DCA-964A-12A8529C0EB1}"/>
    <cellStyle name="sbt2 2 12 3" xfId="41792" xr:uid="{6077C19F-DF63-4B83-B51A-F1D6F5E80732}"/>
    <cellStyle name="sbt2 2 12 4" xfId="41793" xr:uid="{5026E122-EF46-4018-9AEB-69206E569EB3}"/>
    <cellStyle name="sbt2 2 12 5" xfId="41794" xr:uid="{EB0A6AC8-CCB3-471F-9E8D-372667EB244E}"/>
    <cellStyle name="sbt2 2 12_15NS" xfId="41795" xr:uid="{0E3AC4E9-8B14-4B9E-8AA8-4A9F8D858ABE}"/>
    <cellStyle name="sbt2 2 13" xfId="41796" xr:uid="{22483BCC-94B6-4B93-8381-52D3F34BD4CE}"/>
    <cellStyle name="sbt2 2 13 2" xfId="41797" xr:uid="{CEDC1224-EA3B-47CC-9ADF-8D73BC235A79}"/>
    <cellStyle name="sbt2 2 13 2 2" xfId="41798" xr:uid="{39BFE602-59A1-4355-836D-89BA9ADF81A5}"/>
    <cellStyle name="sbt2 2 13 2 2 2" xfId="41799" xr:uid="{A2227E7F-D798-454D-A402-C1F759717B80}"/>
    <cellStyle name="sbt2 2 13 2 3" xfId="41800" xr:uid="{ADA62504-589C-4E9A-A13E-A30648AF5103}"/>
    <cellStyle name="sbt2 2 13 2 4" xfId="41801" xr:uid="{164EF289-B6EC-44A6-BADC-684DFCBC3122}"/>
    <cellStyle name="sbt2 2 13 3" xfId="41802" xr:uid="{FD2A06E5-186F-453F-AFFA-C9D34482F3C5}"/>
    <cellStyle name="sbt2 2 13 4" xfId="41803" xr:uid="{D9D68D5E-8430-4A19-B8D8-AF4A8E869DAB}"/>
    <cellStyle name="sbt2 2 13 5" xfId="41804" xr:uid="{67065566-A330-4C58-8CFC-67F9880D0A0B}"/>
    <cellStyle name="sbt2 2 13_15NS" xfId="41805" xr:uid="{C781BA16-2068-4969-8442-76BD36164482}"/>
    <cellStyle name="sbt2 2 14" xfId="41806" xr:uid="{8E5F4762-05B5-435A-B5EC-827A82DDFBDE}"/>
    <cellStyle name="sbt2 2 14 2" xfId="41807" xr:uid="{C19D09D1-1C76-4FA4-AD5F-4B329F955D49}"/>
    <cellStyle name="sbt2 2 14 2 2" xfId="41808" xr:uid="{A49B5541-05AF-4FA8-B889-D835EBF52DF8}"/>
    <cellStyle name="sbt2 2 14 2 2 2" xfId="41809" xr:uid="{8B1A2FD6-F71E-48AC-8FBE-7AF27B3E8E64}"/>
    <cellStyle name="sbt2 2 14 2 3" xfId="41810" xr:uid="{8DC08AE9-032E-492A-9319-0F1CFFD2EECB}"/>
    <cellStyle name="sbt2 2 14 2 4" xfId="41811" xr:uid="{066D5CFD-F026-4A73-A080-10DE25AB7109}"/>
    <cellStyle name="sbt2 2 14 3" xfId="41812" xr:uid="{47B30572-FECD-4057-91BA-3C62C2D84C76}"/>
    <cellStyle name="sbt2 2 14 4" xfId="41813" xr:uid="{97CCD157-EED0-4C7A-BDAC-03D31C3FA73E}"/>
    <cellStyle name="sbt2 2 14 5" xfId="41814" xr:uid="{ED571377-8D45-484D-BA2B-50AA84589388}"/>
    <cellStyle name="sbt2 2 14_15NS" xfId="41815" xr:uid="{92653DD1-5FF0-406D-9F16-3AF58ABE64F9}"/>
    <cellStyle name="sbt2 2 15" xfId="41816" xr:uid="{38151F5C-50CF-4684-958B-97253FBA5765}"/>
    <cellStyle name="sbt2 2 15 2" xfId="41817" xr:uid="{53054122-31EC-4DD3-8CA3-BA54B1D1BCA0}"/>
    <cellStyle name="sbt2 2 15 2 2" xfId="41818" xr:uid="{65BCA663-AD7E-496B-9BFA-FB1E6A8B5047}"/>
    <cellStyle name="sbt2 2 15 2 3" xfId="41819" xr:uid="{D1023B38-718A-4F46-A78C-5750CF446B0A}"/>
    <cellStyle name="sbt2 2 15 3" xfId="41820" xr:uid="{C37DFE0F-40E9-45E5-ADE6-23589F0EAEFA}"/>
    <cellStyle name="sbt2 2 16" xfId="41821" xr:uid="{AC6FFB4F-D36D-4ABB-BDF8-7D4D305241E9}"/>
    <cellStyle name="sbt2 2 16 2" xfId="41822" xr:uid="{52F4E216-2FE8-475E-BCA1-947E9D947715}"/>
    <cellStyle name="sbt2 2 16 2 2" xfId="41823" xr:uid="{82C734C2-E535-4B17-849D-01A7AF191314}"/>
    <cellStyle name="sbt2 2 16 3" xfId="41824" xr:uid="{0883DACA-CDDC-466B-A1AD-1BD33CA27F97}"/>
    <cellStyle name="sbt2 2 17" xfId="41825" xr:uid="{AB83FADF-7DAB-4BE9-AC7A-F57EEA681B17}"/>
    <cellStyle name="sbt2 2 17 2" xfId="41826" xr:uid="{6530EF8B-DFD9-4F33-AE19-1AABE4ADC4E9}"/>
    <cellStyle name="sbt2 2 17 2 2" xfId="41827" xr:uid="{3DD8740A-541D-4C8E-BBF4-42C63EF2F3C4}"/>
    <cellStyle name="sbt2 2 17 3" xfId="41828" xr:uid="{CC3E0EEF-85DF-422B-93D3-16DA55B7B1BE}"/>
    <cellStyle name="sbt2 2 18" xfId="41829" xr:uid="{3898A0A0-5E2C-47A9-9874-B656EC06E14A}"/>
    <cellStyle name="sbt2 2 18 2" xfId="41830" xr:uid="{9CB37B88-AB19-4B9A-A395-216AA4FC0610}"/>
    <cellStyle name="sbt2 2 18 2 2" xfId="41831" xr:uid="{ADD6FE53-C5BD-49BC-BA2A-5BDA8E842550}"/>
    <cellStyle name="sbt2 2 18 3" xfId="41832" xr:uid="{B49DAB00-2F41-4D04-BF9A-8B3950B0600D}"/>
    <cellStyle name="sbt2 2 19" xfId="41833" xr:uid="{2F9E8155-0972-465E-80A7-5497B9684A07}"/>
    <cellStyle name="sbt2 2 19 2" xfId="41834" xr:uid="{2A911403-8149-4946-9DB8-09A9DA86F144}"/>
    <cellStyle name="sbt2 2 19 2 2" xfId="41835" xr:uid="{006F8352-1938-4647-95CF-819B17993889}"/>
    <cellStyle name="sbt2 2 2" xfId="41836" xr:uid="{E80F8BAF-6011-4B05-8FCC-1CB4EB37624F}"/>
    <cellStyle name="sbt2 2 2 2" xfId="41837" xr:uid="{B4AF847F-8C7B-4F19-8950-2B6C8D7D6939}"/>
    <cellStyle name="sbt2 2 2 2 2" xfId="41838" xr:uid="{EC8C4B22-B5A5-4F5E-9BB5-F9CA6EC58FC5}"/>
    <cellStyle name="sbt2 2 2 2 2 2" xfId="41839" xr:uid="{4FC72AA0-49B3-4E20-8D89-A49C0D29BE0B}"/>
    <cellStyle name="sbt2 2 2 2 3" xfId="41840" xr:uid="{9D4703C7-A745-44D4-9E58-888B37AD0FFE}"/>
    <cellStyle name="sbt2 2 2 2 4" xfId="41841" xr:uid="{7C2EB951-B382-4892-939B-E45FA458B5B7}"/>
    <cellStyle name="sbt2 2 2 3" xfId="41842" xr:uid="{8C61DBDC-2448-47A3-A08D-1A58EBFBBCED}"/>
    <cellStyle name="sbt2 2 2 4" xfId="41843" xr:uid="{9DF26115-D9FE-4E7C-B469-B95FE0EE7BBE}"/>
    <cellStyle name="sbt2 2 2 5" xfId="41844" xr:uid="{9A707B74-CDDA-4F22-BCFF-908094A22F4B}"/>
    <cellStyle name="sbt2 2 2_15NS" xfId="41845" xr:uid="{F2199DCC-54E2-4E81-B3A1-512C0C8DA331}"/>
    <cellStyle name="sbt2 2 20" xfId="41846" xr:uid="{C8775C70-4CF7-473D-B240-5F2A43DEB4E7}"/>
    <cellStyle name="sbt2 2 20 2" xfId="41847" xr:uid="{2A27CD09-6FF6-4DE2-8000-4BA760208293}"/>
    <cellStyle name="sbt2 2 20 2 2" xfId="41848" xr:uid="{747B5FA7-292E-4E09-AF90-E744C8EEA248}"/>
    <cellStyle name="sbt2 2 21" xfId="41849" xr:uid="{E5B72CB1-1624-4AD8-A25B-31B8D21D5EE9}"/>
    <cellStyle name="sbt2 2 21 2" xfId="41850" xr:uid="{459CB9C0-D797-4D9B-8B7F-752D63240293}"/>
    <cellStyle name="sbt2 2 21 2 2" xfId="41851" xr:uid="{50990E3E-385B-4CE1-B673-7BD2D7F10FCD}"/>
    <cellStyle name="sbt2 2 22" xfId="41852" xr:uid="{E2519DCB-5CA3-4078-8D33-63D78787B7E0}"/>
    <cellStyle name="sbt2 2 22 2" xfId="41853" xr:uid="{0034ED29-8EFF-4416-872B-6B7FB797C659}"/>
    <cellStyle name="sbt2 2 22 2 2" xfId="41854" xr:uid="{1F4E8CC8-078A-46ED-ABBA-16A82D342393}"/>
    <cellStyle name="sbt2 2 23" xfId="41855" xr:uid="{51065702-D97D-46F9-BA96-AEB3F8BC76AA}"/>
    <cellStyle name="sbt2 2 23 2" xfId="41856" xr:uid="{C9641357-7A4C-40CC-84FA-F87395F1D76C}"/>
    <cellStyle name="sbt2 2 23 2 2" xfId="41857" xr:uid="{0B4BC421-9FBC-4275-BDC5-4CC99C3ABF5B}"/>
    <cellStyle name="sbt2 2 24" xfId="41858" xr:uid="{AB493035-EF59-4E39-B9A7-ED776741D32B}"/>
    <cellStyle name="sbt2 2 24 2" xfId="41859" xr:uid="{9D64AE58-F914-4DEB-BD6C-0F4B5C3036BB}"/>
    <cellStyle name="sbt2 2 24 2 2" xfId="41860" xr:uid="{3AF9AE1B-1925-4693-9CDC-1ED4BE5E1003}"/>
    <cellStyle name="sbt2 2 25" xfId="41861" xr:uid="{8E72D4AA-CB23-4643-B358-0CB060D6FB8C}"/>
    <cellStyle name="sbt2 2 25 2" xfId="41862" xr:uid="{DECDF58D-5F5D-4E9C-A890-81FDB11721CE}"/>
    <cellStyle name="sbt2 2 25 2 2" xfId="41863" xr:uid="{9F9BCE86-B9AF-4924-8F05-E26212D02132}"/>
    <cellStyle name="sbt2 2 26" xfId="41864" xr:uid="{F83AD618-3885-4403-8BCE-77C159A80CB1}"/>
    <cellStyle name="sbt2 2 26 2" xfId="41865" xr:uid="{BF1776FC-AB22-41CF-8744-4DC427704CAF}"/>
    <cellStyle name="sbt2 2 26 2 2" xfId="41866" xr:uid="{C675C44A-6B70-4392-B70E-36B0859E70D8}"/>
    <cellStyle name="sbt2 2 27" xfId="41867" xr:uid="{EBFB8CD0-DD60-4FA4-BC2A-6BC5B32F7D52}"/>
    <cellStyle name="sbt2 2 27 2" xfId="41868" xr:uid="{51AB5478-5166-495F-8764-A6D08EC5DD66}"/>
    <cellStyle name="sbt2 2 27 2 2" xfId="41869" xr:uid="{1A047DD2-931E-483E-85D8-6AA8CA4BB9B3}"/>
    <cellStyle name="sbt2 2 28" xfId="41870" xr:uid="{2F82DB28-2F24-4514-81F9-34C6CC101397}"/>
    <cellStyle name="sbt2 2 28 2" xfId="41871" xr:uid="{69B9B1F4-C754-4A01-8CA1-ABCC3F192A1A}"/>
    <cellStyle name="sbt2 2 28 2 2" xfId="41872" xr:uid="{FD6BE0A5-289B-4BB9-A25E-E6A6AFC11607}"/>
    <cellStyle name="sbt2 2 29" xfId="41873" xr:uid="{4C099A0D-75D3-4811-9898-1478654ED159}"/>
    <cellStyle name="sbt2 2 29 2" xfId="41874" xr:uid="{D2310ED6-E8B5-4F93-9D5D-5866EE17EC79}"/>
    <cellStyle name="sbt2 2 29 2 2" xfId="41875" xr:uid="{387D6836-F0F1-4D8B-A1DB-09E5DC0AD8F4}"/>
    <cellStyle name="sbt2 2 3" xfId="41876" xr:uid="{7960FB7A-4CAE-4628-9654-221825FE254F}"/>
    <cellStyle name="sbt2 2 3 2" xfId="41877" xr:uid="{C000C1B8-9570-4EBE-89BE-39DC69169AB0}"/>
    <cellStyle name="sbt2 2 3 2 2" xfId="41878" xr:uid="{888D13DF-271A-4FC0-A54F-6D92936AE3A8}"/>
    <cellStyle name="sbt2 2 3 2 2 2" xfId="41879" xr:uid="{1366CE28-0683-47A4-8047-EAA67702CE61}"/>
    <cellStyle name="sbt2 2 3 2 3" xfId="41880" xr:uid="{99B7C7C0-6533-4D08-8325-B8EB04D8626B}"/>
    <cellStyle name="sbt2 2 3 2 4" xfId="41881" xr:uid="{9EF523A6-731A-4A68-921E-180DF0C50085}"/>
    <cellStyle name="sbt2 2 3 3" xfId="41882" xr:uid="{C4C5DD4A-9ABC-4652-B3AB-708BA9A562D5}"/>
    <cellStyle name="sbt2 2 3 4" xfId="41883" xr:uid="{7A5CAAA1-000C-48D1-BE0A-9FE2C56BFC1D}"/>
    <cellStyle name="sbt2 2 3 5" xfId="41884" xr:uid="{12CE25E5-918B-426F-8F61-CC57F3F0017A}"/>
    <cellStyle name="sbt2 2 3_15NS" xfId="41885" xr:uid="{E204100F-E91F-4011-A02F-7C09EA649076}"/>
    <cellStyle name="sbt2 2 30" xfId="41886" xr:uid="{409C7467-5014-4D80-B7BB-AD27C2E96F01}"/>
    <cellStyle name="sbt2 2 30 2" xfId="41887" xr:uid="{73C4B206-86F8-4D94-9ED3-841194D04014}"/>
    <cellStyle name="sbt2 2 30 2 2" xfId="41888" xr:uid="{6481CF54-CD75-41E8-B619-A04EACA35C1C}"/>
    <cellStyle name="sbt2 2 31" xfId="41889" xr:uid="{40AC4419-D677-40DE-B00E-7A778B770BF5}"/>
    <cellStyle name="sbt2 2 31 2" xfId="41890" xr:uid="{AFCAD263-2E04-40D9-9AFD-FB7E309E8964}"/>
    <cellStyle name="sbt2 2 31 2 2" xfId="41891" xr:uid="{094CFC2B-11BF-428B-B49C-67141CC27B6F}"/>
    <cellStyle name="sbt2 2 32" xfId="41892" xr:uid="{3879C4B6-CC6B-4071-A3EC-C143D4FD91E2}"/>
    <cellStyle name="sbt2 2 32 2" xfId="41893" xr:uid="{EE4081E4-7C97-415E-8006-50E8058BFF5A}"/>
    <cellStyle name="sbt2 2 32 2 2" xfId="41894" xr:uid="{F980B578-45FF-413A-AAF9-6DAC3621CECF}"/>
    <cellStyle name="sbt2 2 33" xfId="41895" xr:uid="{386D7ABF-669C-4FD6-99A7-483D3D081728}"/>
    <cellStyle name="sbt2 2 33 2" xfId="41896" xr:uid="{37FE347E-DB50-4CD2-9CA2-8B7C2CECE358}"/>
    <cellStyle name="sbt2 2 33 2 2" xfId="41897" xr:uid="{A3264523-69CD-48AB-923B-B4412EE87DB2}"/>
    <cellStyle name="sbt2 2 34" xfId="41898" xr:uid="{53B40E18-68C4-405B-BC04-04A1FB766346}"/>
    <cellStyle name="sbt2 2 34 2" xfId="41899" xr:uid="{50770D38-877C-4E07-B185-026C644F4276}"/>
    <cellStyle name="sbt2 2 34 2 2" xfId="41900" xr:uid="{92389249-69FD-4C29-A315-EBED47F6BA06}"/>
    <cellStyle name="sbt2 2 35" xfId="41901" xr:uid="{30FDF7C7-34EF-4831-B914-2EE46D82F279}"/>
    <cellStyle name="sbt2 2 35 2" xfId="41902" xr:uid="{47C34968-C825-4055-BCF6-79A67AF1E453}"/>
    <cellStyle name="sbt2 2 35 2 2" xfId="41903" xr:uid="{038036B6-3D16-43AA-B918-3E4BFEB5D754}"/>
    <cellStyle name="sbt2 2 36" xfId="41904" xr:uid="{C28D762F-EDB7-40AB-8A5B-212C366B4B3F}"/>
    <cellStyle name="sbt2 2 36 2" xfId="41905" xr:uid="{76027072-B8D6-4F03-B968-FD41119DA60D}"/>
    <cellStyle name="sbt2 2 36 2 2" xfId="41906" xr:uid="{87FEF316-DD2B-4858-8F91-6000ED317F94}"/>
    <cellStyle name="sbt2 2 37" xfId="41907" xr:uid="{9713EDD9-600C-4321-AA0B-DD79DA698E8D}"/>
    <cellStyle name="sbt2 2 37 2" xfId="41908" xr:uid="{DD36D16A-1CE1-4BD5-B87D-24AF68467CED}"/>
    <cellStyle name="sbt2 2 37 2 2" xfId="41909" xr:uid="{D9917119-CB3A-422C-BC8C-3F5F483FE861}"/>
    <cellStyle name="sbt2 2 38" xfId="41910" xr:uid="{94648BCF-1BC4-41FB-A753-CFD4719F6EFC}"/>
    <cellStyle name="sbt2 2 38 2" xfId="41911" xr:uid="{B62C58BD-1D67-4493-B805-C88687E3465F}"/>
    <cellStyle name="sbt2 2 38 2 2" xfId="41912" xr:uid="{5647EC27-786F-47BE-8CB2-F709EC09D7E4}"/>
    <cellStyle name="sbt2 2 39" xfId="41913" xr:uid="{B368C3FD-2686-4257-84CB-3F1E9636CC0B}"/>
    <cellStyle name="sbt2 2 39 2" xfId="41914" xr:uid="{BDF58122-956D-4F1D-A862-9CBC74245151}"/>
    <cellStyle name="sbt2 2 39 2 2" xfId="41915" xr:uid="{8D0B4BC8-A522-4B5F-BE0B-1D15F7434AE5}"/>
    <cellStyle name="sbt2 2 4" xfId="41916" xr:uid="{CE5B111B-A218-4C50-B26A-224829CF820B}"/>
    <cellStyle name="sbt2 2 4 2" xfId="41917" xr:uid="{6F2711A1-EE95-4F22-8EDC-62770E3AA41F}"/>
    <cellStyle name="sbt2 2 4 2 2" xfId="41918" xr:uid="{BD56BEC6-AE60-46B8-AC7D-CA76DBA83D70}"/>
    <cellStyle name="sbt2 2 4 2 2 2" xfId="41919" xr:uid="{4A69FA28-B871-45FC-B996-6FC206B99003}"/>
    <cellStyle name="sbt2 2 4 2 3" xfId="41920" xr:uid="{F2836C84-325F-4B22-986E-4CC8F53DA077}"/>
    <cellStyle name="sbt2 2 4 2 4" xfId="41921" xr:uid="{FEB99120-6CBC-42C0-B888-A53AC7FCCA82}"/>
    <cellStyle name="sbt2 2 4 3" xfId="41922" xr:uid="{3566C55A-3796-4B63-910D-2B7E60ED47E6}"/>
    <cellStyle name="sbt2 2 4 4" xfId="41923" xr:uid="{25947A44-B269-4EA9-B228-DA90B2648CEB}"/>
    <cellStyle name="sbt2 2 4 5" xfId="41924" xr:uid="{B2C4E6EC-ECDE-47A9-8AB7-F2E28835E349}"/>
    <cellStyle name="sbt2 2 4_15NS" xfId="41925" xr:uid="{AB609106-EE1A-4C33-84B4-D0FF460CE368}"/>
    <cellStyle name="sbt2 2 40" xfId="41926" xr:uid="{90A5D9A3-F251-4154-BA32-EC2CF809628C}"/>
    <cellStyle name="sbt2 2 40 2" xfId="41927" xr:uid="{B2B55FF2-040A-4C74-998F-DD905C41B539}"/>
    <cellStyle name="sbt2 2 40 2 2" xfId="41928" xr:uid="{B8DFCE5B-9B13-4A3F-8FD9-E27D55AE830F}"/>
    <cellStyle name="sbt2 2 41" xfId="41929" xr:uid="{C1273013-41B4-4ED2-8063-AAA4EE7355DF}"/>
    <cellStyle name="sbt2 2 41 2" xfId="41930" xr:uid="{7FA89E33-AE90-4EB5-81EB-0D710E746187}"/>
    <cellStyle name="sbt2 2 41 2 2" xfId="41931" xr:uid="{73163265-ED91-4183-B52E-6B48E9B2B05F}"/>
    <cellStyle name="sbt2 2 42" xfId="41932" xr:uid="{DF158478-F1B1-43E3-9298-60570FA287CF}"/>
    <cellStyle name="sbt2 2 42 2" xfId="41933" xr:uid="{6F38C93F-AAB3-41EB-8A8C-A321A54C61C1}"/>
    <cellStyle name="sbt2 2 42 2 2" xfId="41934" xr:uid="{9B365B22-EC8D-491E-88EC-AB866230F0D7}"/>
    <cellStyle name="sbt2 2 43" xfId="41935" xr:uid="{7AA401E4-7C7F-42D6-9B8D-B3E9DA60F5C8}"/>
    <cellStyle name="sbt2 2 43 2" xfId="41936" xr:uid="{A530063C-4873-4E78-8A99-CB9278C31491}"/>
    <cellStyle name="sbt2 2 43 2 2" xfId="41937" xr:uid="{714F85EF-6131-4027-A7C9-AE31BB465C71}"/>
    <cellStyle name="sbt2 2 44" xfId="41938" xr:uid="{C2D8F0B9-1AA1-4969-9BD0-997F8929ACA8}"/>
    <cellStyle name="sbt2 2 44 2" xfId="41939" xr:uid="{A2DB8A96-9C75-4F88-B7B7-336EE27F0280}"/>
    <cellStyle name="sbt2 2 44 2 2" xfId="41940" xr:uid="{8B855C12-7767-4ABA-AB94-01A9464E97F6}"/>
    <cellStyle name="sbt2 2 45" xfId="41941" xr:uid="{9513043C-9837-4101-8276-DAC8C50AD14A}"/>
    <cellStyle name="sbt2 2 45 2" xfId="41942" xr:uid="{9CFA50FD-9F1F-4F3E-B16E-7BCFAE573308}"/>
    <cellStyle name="sbt2 2 45 2 2" xfId="41943" xr:uid="{5B88FACC-BACC-4C50-8F27-BCB708AB3D3A}"/>
    <cellStyle name="sbt2 2 46" xfId="41944" xr:uid="{42A4CA15-4D06-4AAA-B7C7-93F3F5A695A0}"/>
    <cellStyle name="sbt2 2 46 2" xfId="41945" xr:uid="{242E8565-5F92-4B02-8603-6A45033CA917}"/>
    <cellStyle name="sbt2 2 46 2 2" xfId="41946" xr:uid="{BAA166C8-8CD8-48B1-B1F0-A4C016172688}"/>
    <cellStyle name="sbt2 2 47" xfId="41947" xr:uid="{B08B528A-4E32-499A-8DBC-519D0EEA8E83}"/>
    <cellStyle name="sbt2 2 47 2" xfId="41948" xr:uid="{DE6D32F0-EF4F-4976-853E-39D563B62A96}"/>
    <cellStyle name="sbt2 2 47 2 2" xfId="41949" xr:uid="{E7AB54F3-312A-4134-87FA-4BC8E462555D}"/>
    <cellStyle name="sbt2 2 48" xfId="41950" xr:uid="{FE856478-C05D-44CA-B829-7618E88B2853}"/>
    <cellStyle name="sbt2 2 48 2" xfId="41951" xr:uid="{B1327584-E4BE-4A74-A141-52B521043391}"/>
    <cellStyle name="sbt2 2 48 2 2" xfId="41952" xr:uid="{D8C0FBFA-F34B-419A-B29A-6F0C634FC1B3}"/>
    <cellStyle name="sbt2 2 49" xfId="41953" xr:uid="{7FED9639-E53C-4E68-B04C-0FE6C209BEDE}"/>
    <cellStyle name="sbt2 2 49 2" xfId="41954" xr:uid="{93136781-D808-43F7-9ED5-3E4BA3D683EF}"/>
    <cellStyle name="sbt2 2 49 2 2" xfId="41955" xr:uid="{C52D0565-B93C-4A86-A30E-5DAE9B0D548B}"/>
    <cellStyle name="sbt2 2 5" xfId="41956" xr:uid="{51BA0856-2FFE-4477-B9BD-B90482F50687}"/>
    <cellStyle name="sbt2 2 5 2" xfId="41957" xr:uid="{F4A4BF37-24EE-4E61-940E-1CCD5F05B0DF}"/>
    <cellStyle name="sbt2 2 5 2 2" xfId="41958" xr:uid="{E4AC3623-FA6B-4D09-A9AF-D9148AA01609}"/>
    <cellStyle name="sbt2 2 5 2 2 2" xfId="41959" xr:uid="{65F52666-B383-4D4C-8BF8-5ECFF83B4A41}"/>
    <cellStyle name="sbt2 2 5 2 3" xfId="41960" xr:uid="{D6B59714-98AF-45F4-850E-3E3B10588136}"/>
    <cellStyle name="sbt2 2 5 2 4" xfId="41961" xr:uid="{C37EC167-4F41-48FE-8BED-752FD385B366}"/>
    <cellStyle name="sbt2 2 5 3" xfId="41962" xr:uid="{A4E38778-D217-4796-BC7E-30696C2C6D03}"/>
    <cellStyle name="sbt2 2 5 4" xfId="41963" xr:uid="{37CD40BE-2D39-4325-A0E4-864008B6D52E}"/>
    <cellStyle name="sbt2 2 5 5" xfId="41964" xr:uid="{A52EB6FC-F829-4F3D-911E-60F907BC8B59}"/>
    <cellStyle name="sbt2 2 5_15NS" xfId="41965" xr:uid="{16AB152D-84DE-4D48-9350-5C55A8896CF7}"/>
    <cellStyle name="sbt2 2 50" xfId="41966" xr:uid="{0032C4E0-C1E7-4C10-9BFA-DC29E2A7F203}"/>
    <cellStyle name="sbt2 2 50 2" xfId="41967" xr:uid="{23E452A1-440A-4DD6-A6F8-6AA182DB27E4}"/>
    <cellStyle name="sbt2 2 50 2 2" xfId="41968" xr:uid="{756784CD-0D2B-4D80-81DB-410FEC4D874B}"/>
    <cellStyle name="sbt2 2 51" xfId="41969" xr:uid="{1B2009A1-3D0D-43B1-A210-67D4F909FCC8}"/>
    <cellStyle name="sbt2 2 51 2" xfId="41970" xr:uid="{3A2F3CEB-58EC-476A-9F7E-8642F633787E}"/>
    <cellStyle name="sbt2 2 51 2 2" xfId="41971" xr:uid="{3D39D964-F483-4CED-9C2D-F6CE61EB944B}"/>
    <cellStyle name="sbt2 2 52" xfId="41972" xr:uid="{B6D148ED-845C-41F5-9837-84450ADA844E}"/>
    <cellStyle name="sbt2 2 52 2" xfId="41973" xr:uid="{AEEA5257-15BB-4656-B28E-08CE6FC1D016}"/>
    <cellStyle name="sbt2 2 52 2 2" xfId="41974" xr:uid="{35ADA2C6-3D49-46B5-B435-EB71AB02330F}"/>
    <cellStyle name="sbt2 2 53" xfId="41975" xr:uid="{8AF510C4-D7E3-413F-AC8B-59257F8A6D0F}"/>
    <cellStyle name="sbt2 2 53 2" xfId="41976" xr:uid="{E8F071A9-B92F-4256-AFB8-94270C715291}"/>
    <cellStyle name="sbt2 2 53 2 2" xfId="41977" xr:uid="{B40C6D9D-8ADF-4EA4-9751-C296E08527E9}"/>
    <cellStyle name="sbt2 2 54" xfId="41978" xr:uid="{801D85B6-CA57-42F0-BFD7-4BCC70A8DBA3}"/>
    <cellStyle name="sbt2 2 54 2" xfId="41979" xr:uid="{3EEB89B4-0914-466D-ACC7-F7301CAA6100}"/>
    <cellStyle name="sbt2 2 54 2 2" xfId="41980" xr:uid="{E61355D4-C9A2-4A0D-BD18-937D1686AB86}"/>
    <cellStyle name="sbt2 2 55" xfId="41981" xr:uid="{BE123B1B-B591-4867-B46B-BC17D091F7AE}"/>
    <cellStyle name="sbt2 2 55 2" xfId="41982" xr:uid="{C8A74015-223C-4677-AB0F-D9DF40DACC95}"/>
    <cellStyle name="sbt2 2 55 2 2" xfId="41983" xr:uid="{042FA8E8-92C7-4FE1-AD7A-8566F357F8F0}"/>
    <cellStyle name="sbt2 2 56" xfId="41984" xr:uid="{89DA3CFD-1A05-43E0-B629-608215B7DF39}"/>
    <cellStyle name="sbt2 2 56 2" xfId="41985" xr:uid="{65F9E29D-401C-402E-A047-556D5080016E}"/>
    <cellStyle name="sbt2 2 56 2 2" xfId="41986" xr:uid="{922E82FB-0AFF-4A9B-86A2-82171AED983D}"/>
    <cellStyle name="sbt2 2 57" xfId="41987" xr:uid="{DB380534-E5BB-4E63-8A1C-3F9BAB5D27C9}"/>
    <cellStyle name="sbt2 2 57 2" xfId="41988" xr:uid="{2FAADFD5-696D-4C20-A0CC-1B4571B0911D}"/>
    <cellStyle name="sbt2 2 57 2 2" xfId="41989" xr:uid="{22D2D45E-D4B8-4833-8C7F-1160AFCB51E5}"/>
    <cellStyle name="sbt2 2 58" xfId="41990" xr:uid="{93BE6106-C3A2-48B5-B7DE-83CFF5E4A22A}"/>
    <cellStyle name="sbt2 2 58 2" xfId="41991" xr:uid="{20344C14-6774-49D9-A0BD-15352A20747D}"/>
    <cellStyle name="sbt2 2 58 2 2" xfId="41992" xr:uid="{E095BB07-9048-4A2C-B333-88859532C355}"/>
    <cellStyle name="sbt2 2 59" xfId="41993" xr:uid="{29F4FFA6-EFC9-4B98-A36E-38D96AB20BDE}"/>
    <cellStyle name="sbt2 2 59 2" xfId="41994" xr:uid="{F9CC3645-4875-420A-9F7B-2F383B1572DA}"/>
    <cellStyle name="sbt2 2 59 2 2" xfId="41995" xr:uid="{643FFDC9-C064-41CE-B2ED-EA81CAC73C10}"/>
    <cellStyle name="sbt2 2 6" xfId="41996" xr:uid="{E8060E07-5E1F-483F-9A76-FE45AC64E070}"/>
    <cellStyle name="sbt2 2 6 2" xfId="41997" xr:uid="{CE364BD5-9F69-4155-9386-943CE274D7F2}"/>
    <cellStyle name="sbt2 2 6 2 2" xfId="41998" xr:uid="{84BFE12C-0BF7-441D-B36F-25B953B5A215}"/>
    <cellStyle name="sbt2 2 6 2 2 2" xfId="41999" xr:uid="{C4997915-306E-4941-B6CF-7B428E008E05}"/>
    <cellStyle name="sbt2 2 6 2 3" xfId="42000" xr:uid="{BEC2F824-FDFA-48AA-8ECA-2F515CD36A15}"/>
    <cellStyle name="sbt2 2 6 2 4" xfId="42001" xr:uid="{9EF2B290-C3B1-4966-BFEB-A53EF1B8C36E}"/>
    <cellStyle name="sbt2 2 6 3" xfId="42002" xr:uid="{C74B055F-2FB0-4835-9D12-33EF56AA5B0E}"/>
    <cellStyle name="sbt2 2 6 4" xfId="42003" xr:uid="{58C2326F-9944-4EE6-B428-510372910CDD}"/>
    <cellStyle name="sbt2 2 6 5" xfId="42004" xr:uid="{9A688C9D-5FA9-49E6-B231-BBA901594ED3}"/>
    <cellStyle name="sbt2 2 6_15NS" xfId="42005" xr:uid="{34B165EA-A518-4A27-9B34-791ADB09D01C}"/>
    <cellStyle name="sbt2 2 60" xfId="42006" xr:uid="{22A5DBDC-E735-46A4-BAF1-661CF89EE1F1}"/>
    <cellStyle name="sbt2 2 60 2" xfId="42007" xr:uid="{C40022B5-DC52-4628-8F83-B1878C7B3F99}"/>
    <cellStyle name="sbt2 2 60 2 2" xfId="42008" xr:uid="{2B7649B6-119A-4BB6-9DDB-C78D347DB1AE}"/>
    <cellStyle name="sbt2 2 61" xfId="42009" xr:uid="{5081D958-67A2-446C-BC71-E09C24BF111F}"/>
    <cellStyle name="sbt2 2 61 2" xfId="42010" xr:uid="{EBCAD350-B6A2-4097-85BE-C6C51D5193A8}"/>
    <cellStyle name="sbt2 2 61 2 2" xfId="42011" xr:uid="{06C7311D-7E7D-4875-900B-D825719E88CD}"/>
    <cellStyle name="sbt2 2 62" xfId="42012" xr:uid="{2261CE8D-3D2D-4E20-AB55-BE5259DB1481}"/>
    <cellStyle name="sbt2 2 62 2" xfId="42013" xr:uid="{052BBCEE-24D9-472F-906D-5D8E14B939D8}"/>
    <cellStyle name="sbt2 2 62 2 2" xfId="42014" xr:uid="{FF2C5798-7FAF-4629-96B2-528ABA3107C7}"/>
    <cellStyle name="sbt2 2 63" xfId="42015" xr:uid="{28DDA255-CE6A-416B-B1D0-143C9C2F2EE6}"/>
    <cellStyle name="sbt2 2 63 2" xfId="42016" xr:uid="{17B88C0F-81D7-4EF8-BB54-83F5F410856F}"/>
    <cellStyle name="sbt2 2 63 2 2" xfId="42017" xr:uid="{C3F33FFE-8D75-4C24-A1F0-99BE00B1BC96}"/>
    <cellStyle name="sbt2 2 64" xfId="42018" xr:uid="{144EF959-5E00-460C-9AB2-FE7F523BCB3F}"/>
    <cellStyle name="sbt2 2 65" xfId="42019" xr:uid="{CA3F4154-765B-4D9D-9D77-A614FE4630EC}"/>
    <cellStyle name="sbt2 2 65 2" xfId="42020" xr:uid="{B28269FF-A281-4E80-9CC3-78A16283D267}"/>
    <cellStyle name="sbt2 2 66" xfId="42021" xr:uid="{E001D2E0-7637-4745-91DB-F27A072FC5E4}"/>
    <cellStyle name="sbt2 2 67" xfId="42022" xr:uid="{EB1D4411-878D-4982-BB75-BC3848391E12}"/>
    <cellStyle name="sbt2 2 68" xfId="42023" xr:uid="{06F132DB-045E-4E67-A952-DBBF69B60F20}"/>
    <cellStyle name="sbt2 2 69" xfId="42024" xr:uid="{AE706226-1E3C-4E38-B342-FB4CCCCF4A7A}"/>
    <cellStyle name="sbt2 2 7" xfId="42025" xr:uid="{1F25A4F6-B43B-4B01-A74E-BDA8AEAC970B}"/>
    <cellStyle name="sbt2 2 7 2" xfId="42026" xr:uid="{08048BAC-416A-447E-A590-7441DA893D92}"/>
    <cellStyle name="sbt2 2 7 2 2" xfId="42027" xr:uid="{CDB96F14-BE6A-449C-8B64-E39B8769E108}"/>
    <cellStyle name="sbt2 2 7 2 2 2" xfId="42028" xr:uid="{C8CE6D2C-E883-46B3-A809-74C211524E59}"/>
    <cellStyle name="sbt2 2 7 2 3" xfId="42029" xr:uid="{4028DED7-13F2-4E6D-BBD3-B968528BE323}"/>
    <cellStyle name="sbt2 2 7 2 4" xfId="42030" xr:uid="{173919F6-24DA-40E9-884D-8CDDA006E75D}"/>
    <cellStyle name="sbt2 2 7 3" xfId="42031" xr:uid="{A8179A97-B88F-42D9-A0D5-8C8F81821235}"/>
    <cellStyle name="sbt2 2 7 4" xfId="42032" xr:uid="{38E5D91B-63E4-4EA3-BE7A-12608ACC8CDB}"/>
    <cellStyle name="sbt2 2 7 5" xfId="42033" xr:uid="{7269E5A0-BB72-4847-A374-9A5335F9EB23}"/>
    <cellStyle name="sbt2 2 7_15NS" xfId="42034" xr:uid="{A1B48F9E-E544-4FDA-B3E9-8A5B504C12D5}"/>
    <cellStyle name="sbt2 2 70" xfId="42035" xr:uid="{AE2B2A03-96C8-4E5A-B6B9-B42482FF4B0F}"/>
    <cellStyle name="sbt2 2 71" xfId="42036" xr:uid="{72ED6AEE-11C7-4260-8F11-A50D976A528C}"/>
    <cellStyle name="sbt2 2 72" xfId="42037" xr:uid="{F581C110-410F-4D90-9BD1-2A559EFFBD4A}"/>
    <cellStyle name="sbt2 2 73" xfId="42038" xr:uid="{3E339CAA-705B-4C11-A0DB-2E4B5A52D18B}"/>
    <cellStyle name="sbt2 2 74" xfId="42039" xr:uid="{A9AC3261-517B-43A8-B291-E6CD02B9AAEA}"/>
    <cellStyle name="sbt2 2 74 2" xfId="42040" xr:uid="{B605BBA8-AD34-40FC-B2DA-630F4E418A8B}"/>
    <cellStyle name="sbt2 2 75" xfId="42041" xr:uid="{C324624A-4B65-4000-B439-D384C711AC6E}"/>
    <cellStyle name="sbt2 2 76" xfId="50249" xr:uid="{99B315BD-5567-475A-9FFB-C4725D3FA10F}"/>
    <cellStyle name="sbt2 2 77" xfId="50949" xr:uid="{5E8DB91F-9C2D-4A35-AA42-15CBD3E50CE9}"/>
    <cellStyle name="sbt2 2 78" xfId="51222" xr:uid="{3F5B90DD-4B71-4DC0-9EEA-6F3A82CC014A}"/>
    <cellStyle name="sbt2 2 79" xfId="51556" xr:uid="{065BF529-81DA-4DA3-A73A-532168C597DC}"/>
    <cellStyle name="sbt2 2 8" xfId="42042" xr:uid="{DB918E0D-5058-4B41-83D5-C0BF79F88EF4}"/>
    <cellStyle name="sbt2 2 8 2" xfId="42043" xr:uid="{DE19CA14-6D48-43F0-A747-32EF1D601827}"/>
    <cellStyle name="sbt2 2 8 2 2" xfId="42044" xr:uid="{3FC409AB-9F6C-4252-951F-B355D9EEEAE9}"/>
    <cellStyle name="sbt2 2 8 2 2 2" xfId="42045" xr:uid="{1C6D3668-D060-4159-AA0B-BBDE968B353A}"/>
    <cellStyle name="sbt2 2 8 2 3" xfId="42046" xr:uid="{3C4032BC-93CC-4D48-8B6C-EEF176A5D550}"/>
    <cellStyle name="sbt2 2 8 2 4" xfId="42047" xr:uid="{FE45B75A-DE93-40F4-BC0E-CCD079492CBB}"/>
    <cellStyle name="sbt2 2 8 3" xfId="42048" xr:uid="{1439A2D3-F346-49FC-A02F-F1730FB3D506}"/>
    <cellStyle name="sbt2 2 8 4" xfId="42049" xr:uid="{A380EE1B-CC5F-4F62-87D0-676C4E973FFA}"/>
    <cellStyle name="sbt2 2 8 5" xfId="42050" xr:uid="{01E92329-E930-4D47-99BB-E40C42DD096E}"/>
    <cellStyle name="sbt2 2 8_15NS" xfId="42051" xr:uid="{99E7A5CF-B870-41D9-BF9D-D36EBECFDD98}"/>
    <cellStyle name="sbt2 2 80" xfId="51836" xr:uid="{B212A7F1-B0A2-4354-B939-77514E4ED41F}"/>
    <cellStyle name="sbt2 2 81" xfId="52086" xr:uid="{852AB6FE-88D5-436D-91DF-3A07D670445C}"/>
    <cellStyle name="sbt2 2 82" xfId="52339" xr:uid="{76881FC1-90F6-4750-98EF-35F7BEAA69EA}"/>
    <cellStyle name="sbt2 2 83" xfId="52346" xr:uid="{C3625D2E-9845-4958-A706-C0A0AF09BFA9}"/>
    <cellStyle name="sbt2 2 84" xfId="52594" xr:uid="{1182C00E-526A-476D-8CAC-87CC527D1510}"/>
    <cellStyle name="sbt2 2 85" xfId="52842" xr:uid="{078B7829-7F39-4BCE-8B41-66EBE476C400}"/>
    <cellStyle name="sbt2 2 86" xfId="53334" xr:uid="{124D30F1-FD46-44F7-B604-952902299EE4}"/>
    <cellStyle name="sbt2 2 9" xfId="42052" xr:uid="{7D89BF24-1D1F-43B5-866E-41DB9A92A394}"/>
    <cellStyle name="sbt2 2 9 2" xfId="42053" xr:uid="{72AB4D3F-9DD0-4D89-AAD8-9E5D7A076E8D}"/>
    <cellStyle name="sbt2 2 9 2 2" xfId="42054" xr:uid="{3EEC2597-59F1-4EF3-B9AA-3481F99D88FF}"/>
    <cellStyle name="sbt2 2 9 2 2 2" xfId="42055" xr:uid="{D0152357-7A3F-4180-AC13-0A2471938279}"/>
    <cellStyle name="sbt2 2 9 2 3" xfId="42056" xr:uid="{6B16C7AC-40C8-4C63-A844-9AE06F419BA2}"/>
    <cellStyle name="sbt2 2 9 2 4" xfId="42057" xr:uid="{DA161067-D6B8-4260-9D27-D4B27D607EF8}"/>
    <cellStyle name="sbt2 2 9 3" xfId="42058" xr:uid="{9217D394-5AB8-4A1B-8D9B-041B25735D4F}"/>
    <cellStyle name="sbt2 2 9 4" xfId="42059" xr:uid="{DE519AE0-A7D9-4BAA-B3C6-F5F6EE17BEEA}"/>
    <cellStyle name="sbt2 2 9 5" xfId="42060" xr:uid="{288C0ECA-350A-4027-94D7-F38F67014862}"/>
    <cellStyle name="sbt2 2 9_15NS" xfId="42061" xr:uid="{A4A171C0-9BDF-4D18-91C7-EB58367FE23F}"/>
    <cellStyle name="sbt2 2_15NS" xfId="42062" xr:uid="{B40B92B5-C64F-4EC7-87E3-2B9BFEDFACA8}"/>
    <cellStyle name="sbt2 20" xfId="42063" xr:uid="{118782EC-5A6F-480E-845C-DF94D8B7D63A}"/>
    <cellStyle name="sbt2 20 2" xfId="42064" xr:uid="{8FED2843-BBBF-4BA6-A64F-EECD09A24628}"/>
    <cellStyle name="sbt2 20 2 2" xfId="42065" xr:uid="{2A5F57C7-D6BC-4D55-A9A5-049B426FAF32}"/>
    <cellStyle name="sbt2 21" xfId="42066" xr:uid="{7CBA1A32-5AAF-4440-873E-99AE2A6648DC}"/>
    <cellStyle name="sbt2 21 2" xfId="42067" xr:uid="{5F6D6C83-1367-40C3-9993-80A900A9B118}"/>
    <cellStyle name="sbt2 21 2 2" xfId="42068" xr:uid="{98D346DD-A175-470D-B462-4E3C67518F0A}"/>
    <cellStyle name="sbt2 22" xfId="42069" xr:uid="{9EDD2BDA-3B67-44E3-8EB8-FC3F632B0A52}"/>
    <cellStyle name="sbt2 22 2" xfId="42070" xr:uid="{D9C4902D-CFD3-4557-A89D-A2F47F3F68D2}"/>
    <cellStyle name="sbt2 22 2 2" xfId="42071" xr:uid="{4973AEB3-6174-456A-97D1-725B64841C1F}"/>
    <cellStyle name="sbt2 23" xfId="42072" xr:uid="{2AF44214-2867-40DE-992F-7B7D9002F774}"/>
    <cellStyle name="sbt2 23 2" xfId="42073" xr:uid="{A26BCD2E-C4A5-40B0-B7AE-431204CEFE1E}"/>
    <cellStyle name="sbt2 23 2 2" xfId="42074" xr:uid="{5E8ED4E8-DC79-44CE-A3C7-7FD7911A1D1A}"/>
    <cellStyle name="sbt2 24" xfId="42075" xr:uid="{6878FF35-F465-4E13-AE1B-80412685757B}"/>
    <cellStyle name="sbt2 24 2" xfId="42076" xr:uid="{FC88A9A8-94FE-4EC8-9EFD-41F9C20ACD35}"/>
    <cellStyle name="sbt2 24 2 2" xfId="42077" xr:uid="{312474A2-9E3E-48BC-B31C-F3D1758102CA}"/>
    <cellStyle name="sbt2 25" xfId="42078" xr:uid="{39E4C045-1AE5-45C1-90E8-D48BE0C72F4C}"/>
    <cellStyle name="sbt2 25 2" xfId="42079" xr:uid="{E8642259-C696-4F81-87C9-26EEEAE7A3B7}"/>
    <cellStyle name="sbt2 25 2 2" xfId="42080" xr:uid="{7490A5C9-2189-4535-8055-920CD8412CEF}"/>
    <cellStyle name="sbt2 26" xfId="42081" xr:uid="{3A3980AA-5552-42D4-BEDE-416EF13A0BE2}"/>
    <cellStyle name="sbt2 26 2" xfId="42082" xr:uid="{D948D52A-4187-4573-862C-7351C81850EC}"/>
    <cellStyle name="sbt2 26 2 2" xfId="42083" xr:uid="{B7B97DA8-B20D-474F-83B1-394B5F7E9F47}"/>
    <cellStyle name="sbt2 27" xfId="42084" xr:uid="{00B66CAE-2941-41F8-8391-1196592AE03D}"/>
    <cellStyle name="sbt2 27 2" xfId="42085" xr:uid="{9DDD68DD-1AC0-4302-843F-DD888DD598A4}"/>
    <cellStyle name="sbt2 27 2 2" xfId="42086" xr:uid="{AD180A72-A464-46EE-AF82-71306FAC6930}"/>
    <cellStyle name="sbt2 28" xfId="42087" xr:uid="{DC259B49-8316-463C-A3F7-D91B33633B52}"/>
    <cellStyle name="sbt2 28 2" xfId="42088" xr:uid="{C42BE931-EA8C-4B9A-805B-76C01643D37B}"/>
    <cellStyle name="sbt2 28 2 2" xfId="42089" xr:uid="{9180405E-9C1D-4C54-8165-313CDFD862A2}"/>
    <cellStyle name="sbt2 29" xfId="42090" xr:uid="{820A66C1-17A7-4EDB-8B19-FD14D023834E}"/>
    <cellStyle name="sbt2 29 2" xfId="42091" xr:uid="{4B7168A6-CCF6-4E44-8139-B377A5BA66DB}"/>
    <cellStyle name="sbt2 29 2 2" xfId="42092" xr:uid="{F5B5B96A-8F25-4177-8117-D5F015F1DF60}"/>
    <cellStyle name="sbt2 3" xfId="42093" xr:uid="{FCDF295B-E3BD-48BA-9573-B40A91F2C4E8}"/>
    <cellStyle name="sbt2 3 2" xfId="42094" xr:uid="{C7B2AF63-4DDB-4FE9-912F-81ACEF2E32BA}"/>
    <cellStyle name="sbt2 3 2 2" xfId="42095" xr:uid="{F6DDC7D5-4385-4E5C-B743-34314C54DBAF}"/>
    <cellStyle name="sbt2 3 2 2 2" xfId="42096" xr:uid="{F806FDA6-2A23-4EE4-9A91-6F691B69BAB9}"/>
    <cellStyle name="sbt2 3 2 3" xfId="42097" xr:uid="{62DBE4D3-F372-414B-A46F-8F688CBAADB3}"/>
    <cellStyle name="sbt2 3 2 4" xfId="42098" xr:uid="{38FF75D6-E823-4973-B0C6-8DCB91B55E3E}"/>
    <cellStyle name="sbt2 3 3" xfId="42099" xr:uid="{EFB29994-ADDE-4A80-88E5-449786128482}"/>
    <cellStyle name="sbt2 3 4" xfId="42100" xr:uid="{443AC9D2-59F4-4D82-A1D3-60674906547A}"/>
    <cellStyle name="sbt2 3 5" xfId="42101" xr:uid="{A262CF31-24F6-44C1-8C70-179EDA139181}"/>
    <cellStyle name="sbt2 3_15NS" xfId="42102" xr:uid="{FC056FC3-5BD2-485A-93F6-297628E76AB5}"/>
    <cellStyle name="sbt2 30" xfId="42103" xr:uid="{FE608189-AD3A-4664-8737-82786AEE2944}"/>
    <cellStyle name="sbt2 30 2" xfId="42104" xr:uid="{D5FB8DA3-D2D2-4A8D-AA78-B90E761BDBEE}"/>
    <cellStyle name="sbt2 30 2 2" xfId="42105" xr:uid="{1F0B18D3-44CD-4845-9ACE-F203F7501A7F}"/>
    <cellStyle name="sbt2 31" xfId="42106" xr:uid="{80BBB360-1CB7-4294-AC52-E7F5E96E7F4F}"/>
    <cellStyle name="sbt2 31 2" xfId="42107" xr:uid="{C79B1751-150D-4A7E-B816-B4E047BFBBE6}"/>
    <cellStyle name="sbt2 31 2 2" xfId="42108" xr:uid="{29CA5DAD-74CE-40AA-83F4-E3B5C311D410}"/>
    <cellStyle name="sbt2 32" xfId="42109" xr:uid="{E2FAAAA8-0634-4AAD-BE2C-C032245D39B7}"/>
    <cellStyle name="sbt2 32 2" xfId="42110" xr:uid="{F36D2E3E-623A-47B0-91A0-7EA7F6C9A976}"/>
    <cellStyle name="sbt2 32 2 2" xfId="42111" xr:uid="{96C6CEED-D36A-4C8A-9B30-9AB35920DD79}"/>
    <cellStyle name="sbt2 33" xfId="42112" xr:uid="{0D6FDBCF-C06D-4E5D-8423-D286FCCA4E6B}"/>
    <cellStyle name="sbt2 33 2" xfId="42113" xr:uid="{A70AC83D-BDE9-46AA-9447-9D6C694DBC27}"/>
    <cellStyle name="sbt2 33 2 2" xfId="42114" xr:uid="{A974CAE0-1882-4A47-A5BC-F5EB6D45EC2F}"/>
    <cellStyle name="sbt2 34" xfId="42115" xr:uid="{0D114D4F-CA67-4DAC-8AD5-DE410A5ABDCF}"/>
    <cellStyle name="sbt2 34 2" xfId="42116" xr:uid="{9B68289C-EB03-49FF-B932-AF70C356F48D}"/>
    <cellStyle name="sbt2 34 2 2" xfId="42117" xr:uid="{2F8E7C8A-7944-46D5-B57D-C1796440260B}"/>
    <cellStyle name="sbt2 35" xfId="42118" xr:uid="{BF7546B2-7F49-4337-9C56-204B6E7066F9}"/>
    <cellStyle name="sbt2 35 2" xfId="42119" xr:uid="{EF7C0BCE-D465-487E-B663-E8735381CD9D}"/>
    <cellStyle name="sbt2 35 2 2" xfId="42120" xr:uid="{59E8794D-4165-45A0-835F-889DDF456D77}"/>
    <cellStyle name="sbt2 36" xfId="42121" xr:uid="{1472D081-2341-4820-AE48-DA66E39E16A4}"/>
    <cellStyle name="sbt2 36 2" xfId="42122" xr:uid="{0B3396C3-A52C-4084-BE0E-99C7D0F0B151}"/>
    <cellStyle name="sbt2 36 2 2" xfId="42123" xr:uid="{C7E34A09-D059-480B-A9DB-17A8590E121A}"/>
    <cellStyle name="sbt2 37" xfId="42124" xr:uid="{DB48ADA0-86E9-4829-8C27-00C4380057C8}"/>
    <cellStyle name="sbt2 37 2" xfId="42125" xr:uid="{A81B6A3F-8BA8-47DD-9511-C0AEC6AC3BE6}"/>
    <cellStyle name="sbt2 37 2 2" xfId="42126" xr:uid="{7FC71A73-47A3-4F45-8D58-3CEA0E554037}"/>
    <cellStyle name="sbt2 38" xfId="42127" xr:uid="{95C76E3C-8C77-4C7C-B465-A778BABE4A4A}"/>
    <cellStyle name="sbt2 38 2" xfId="42128" xr:uid="{DF2289E1-4332-49DD-8C28-E592B7102141}"/>
    <cellStyle name="sbt2 38 2 2" xfId="42129" xr:uid="{FD78FA1E-5E1F-421F-BFD4-6BEBC1A89A22}"/>
    <cellStyle name="sbt2 39" xfId="42130" xr:uid="{DAE38FD0-610E-48CB-9729-8AD7CFB1595D}"/>
    <cellStyle name="sbt2 39 2" xfId="42131" xr:uid="{9C290940-C58A-4961-87F3-03C22B432324}"/>
    <cellStyle name="sbt2 39 2 2" xfId="42132" xr:uid="{9D07C019-3005-442C-8A7B-7407B8D025AC}"/>
    <cellStyle name="sbt2 4" xfId="42133" xr:uid="{BD4BF099-ABE5-454C-8488-79C432EF9C03}"/>
    <cellStyle name="sbt2 4 2" xfId="42134" xr:uid="{13671636-E207-4995-961D-2EC2194A585C}"/>
    <cellStyle name="sbt2 4 2 2" xfId="42135" xr:uid="{29F0F152-CA4C-4F33-B913-D578CCDC14E4}"/>
    <cellStyle name="sbt2 4 2 2 2" xfId="42136" xr:uid="{51014CB4-E8D7-405A-9EFD-92BADF0C7C47}"/>
    <cellStyle name="sbt2 4 2 3" xfId="42137" xr:uid="{13B7553E-6543-4067-8803-C85518E85E0B}"/>
    <cellStyle name="sbt2 4 2 4" xfId="42138" xr:uid="{9A68A364-E362-4225-BF95-57D4A4B16AD1}"/>
    <cellStyle name="sbt2 4 3" xfId="42139" xr:uid="{310C6017-80E7-4010-999E-19DF98BB4F66}"/>
    <cellStyle name="sbt2 4 4" xfId="42140" xr:uid="{5D6078F6-52AF-43B5-9A83-8C30B60EC184}"/>
    <cellStyle name="sbt2 4 5" xfId="42141" xr:uid="{09A2C419-8AD9-438E-AEC2-413D6B581165}"/>
    <cellStyle name="sbt2 4_15NS" xfId="42142" xr:uid="{3F3B89BC-2916-404A-AEC9-EAAEEF4766F9}"/>
    <cellStyle name="sbt2 40" xfId="42143" xr:uid="{4029FA78-CFB8-46EA-B79D-1BE16614B7E9}"/>
    <cellStyle name="sbt2 40 2" xfId="42144" xr:uid="{8752D651-08B9-4E60-8EE5-AAABB47162A0}"/>
    <cellStyle name="sbt2 40 2 2" xfId="42145" xr:uid="{21595C34-3A8F-4CF5-8A4D-09529B8C2B88}"/>
    <cellStyle name="sbt2 41" xfId="42146" xr:uid="{79A416CD-A174-43CD-8CD6-3087B1AFA2A8}"/>
    <cellStyle name="sbt2 41 2" xfId="42147" xr:uid="{37B0232D-449C-40C7-8349-91AE32AEBF3D}"/>
    <cellStyle name="sbt2 41 2 2" xfId="42148" xr:uid="{3FAC399C-E34D-4C25-9CA9-0F3D762F9107}"/>
    <cellStyle name="sbt2 42" xfId="42149" xr:uid="{672E9E71-1989-42EE-BE92-9F82075A071A}"/>
    <cellStyle name="sbt2 42 2" xfId="42150" xr:uid="{AB60C1C7-37C3-4CB5-A208-1BB0567BEF71}"/>
    <cellStyle name="sbt2 42 2 2" xfId="42151" xr:uid="{98D4F2FD-909F-454E-8EB7-68AB298B6143}"/>
    <cellStyle name="sbt2 43" xfId="42152" xr:uid="{6E5F8056-270B-4672-8A95-C1E2D2C5A832}"/>
    <cellStyle name="sbt2 43 2" xfId="42153" xr:uid="{DAA0EA5E-8717-41DB-918D-A2C458B0DBFE}"/>
    <cellStyle name="sbt2 43 2 2" xfId="42154" xr:uid="{9FE2E018-C302-4C29-93FC-D8BE862037E8}"/>
    <cellStyle name="sbt2 44" xfId="42155" xr:uid="{C8735EC0-9862-47DE-8C06-C6C6FCE3AFB2}"/>
    <cellStyle name="sbt2 44 2" xfId="42156" xr:uid="{710E83E8-E6FE-4051-BF4D-C45B12B567CC}"/>
    <cellStyle name="sbt2 44 2 2" xfId="42157" xr:uid="{663D0F8C-C324-431C-BA41-94D3F58E4FC0}"/>
    <cellStyle name="sbt2 45" xfId="42158" xr:uid="{3E1B5FE0-5713-4DFD-8395-D233658C1C0E}"/>
    <cellStyle name="sbt2 45 2" xfId="42159" xr:uid="{F8992E75-B1F5-4EAF-B8CF-C025599A25BC}"/>
    <cellStyle name="sbt2 45 2 2" xfId="42160" xr:uid="{7B479665-0466-4886-B61D-D09036FCE8E0}"/>
    <cellStyle name="sbt2 46" xfId="42161" xr:uid="{68396913-4B39-4939-A0A4-4271C3B94C3C}"/>
    <cellStyle name="sbt2 46 2" xfId="42162" xr:uid="{A122A2D0-9EB2-4BA8-84D6-05F8D1605B47}"/>
    <cellStyle name="sbt2 46 2 2" xfId="42163" xr:uid="{93DBEEC2-9DBA-4C02-953A-23E2788E302B}"/>
    <cellStyle name="sbt2 47" xfId="42164" xr:uid="{3996CC2F-C2C2-4A18-8BA6-5A593667F254}"/>
    <cellStyle name="sbt2 47 2" xfId="42165" xr:uid="{74916649-6CB1-4B95-8DA4-4393052705D4}"/>
    <cellStyle name="sbt2 47 2 2" xfId="42166" xr:uid="{ECEE5304-F3DF-4A0A-AF9C-45CDB47BDECC}"/>
    <cellStyle name="sbt2 48" xfId="42167" xr:uid="{7A1CCFA2-D884-4CAE-AD0C-673752F149B5}"/>
    <cellStyle name="sbt2 48 2" xfId="42168" xr:uid="{ABD95ECC-2497-4C7F-B8AF-3FF217B227DE}"/>
    <cellStyle name="sbt2 48 2 2" xfId="42169" xr:uid="{187A8D1A-E27C-4836-9EB3-D7CDA635AB06}"/>
    <cellStyle name="sbt2 49" xfId="42170" xr:uid="{0D2F899F-8D78-47AC-8345-FA980B4BD73E}"/>
    <cellStyle name="sbt2 49 2" xfId="42171" xr:uid="{61F7B135-87E9-42C4-AA80-B754551EF816}"/>
    <cellStyle name="sbt2 49 2 2" xfId="42172" xr:uid="{366604EC-90F2-40D1-A21E-C4CD857A78D6}"/>
    <cellStyle name="sbt2 5" xfId="42173" xr:uid="{BDB65ACF-0406-45BD-8102-299118F20AED}"/>
    <cellStyle name="sbt2 5 2" xfId="42174" xr:uid="{472A685C-BA34-4139-9C6C-DA8BD515F52B}"/>
    <cellStyle name="sbt2 5 2 2" xfId="42175" xr:uid="{4C53B573-8112-492C-ADEF-3A5C06E5F4A7}"/>
    <cellStyle name="sbt2 5 2 2 2" xfId="42176" xr:uid="{4C0393AA-D107-46C2-911C-CB79BD1FE7C9}"/>
    <cellStyle name="sbt2 5 2 3" xfId="42177" xr:uid="{80A8B52E-5697-4342-A633-36C972BF9198}"/>
    <cellStyle name="sbt2 5 2 4" xfId="42178" xr:uid="{C1CAC6C6-C6C0-453C-A9F6-D5FC02E4FAE4}"/>
    <cellStyle name="sbt2 5 3" xfId="42179" xr:uid="{AD90F277-073F-4B4E-8D20-9DF12D18258C}"/>
    <cellStyle name="sbt2 5 4" xfId="42180" xr:uid="{E5BFA479-EC74-4BB1-AF7C-365432D7CEB0}"/>
    <cellStyle name="sbt2 5 5" xfId="42181" xr:uid="{1F969A54-F5E4-46B1-95BF-58CE9F450739}"/>
    <cellStyle name="sbt2 5_15NS" xfId="42182" xr:uid="{738F811C-53C6-496C-91F1-4E2DCF54977D}"/>
    <cellStyle name="sbt2 50" xfId="42183" xr:uid="{DC3ECBA0-1D3E-4B26-8D49-8D6B5205727A}"/>
    <cellStyle name="sbt2 50 2" xfId="42184" xr:uid="{28AE991A-2354-4F81-AC0E-EE05B33DDAB7}"/>
    <cellStyle name="sbt2 50 2 2" xfId="42185" xr:uid="{F89B4CB9-2E8B-4433-82C1-1016388EF4EE}"/>
    <cellStyle name="sbt2 51" xfId="42186" xr:uid="{5B113C61-62DC-49FE-A41B-91A3244559A1}"/>
    <cellStyle name="sbt2 51 2" xfId="42187" xr:uid="{37490335-A95E-4B34-AAD8-80928A9E16D2}"/>
    <cellStyle name="sbt2 51 2 2" xfId="42188" xr:uid="{0B7FDABC-B62A-4657-94A3-49390813E4C7}"/>
    <cellStyle name="sbt2 52" xfId="42189" xr:uid="{CEC883FC-AB36-431C-A711-09ED28AB6807}"/>
    <cellStyle name="sbt2 52 2" xfId="42190" xr:uid="{1F6EC419-FCF4-4A75-B1C3-D77044A5EF23}"/>
    <cellStyle name="sbt2 52 2 2" xfId="42191" xr:uid="{21ED3D3C-EE74-406C-AB6A-D60D62696F61}"/>
    <cellStyle name="sbt2 53" xfId="42192" xr:uid="{A6C81BB7-EE85-41A0-8032-3780568AB991}"/>
    <cellStyle name="sbt2 53 2" xfId="42193" xr:uid="{9A9B4DFF-3FB9-4BED-B980-9889D846D123}"/>
    <cellStyle name="sbt2 53 2 2" xfId="42194" xr:uid="{F47E055A-5C4D-4D5E-A8D6-8BD12D750363}"/>
    <cellStyle name="sbt2 54" xfId="42195" xr:uid="{59C91E91-0434-4C0F-9F66-D81F36F8E982}"/>
    <cellStyle name="sbt2 54 2" xfId="42196" xr:uid="{56203B02-BBFD-4D1C-8618-837424674A76}"/>
    <cellStyle name="sbt2 54 2 2" xfId="42197" xr:uid="{542CBA68-7A4F-4307-A073-A87210F21DCA}"/>
    <cellStyle name="sbt2 55" xfId="42198" xr:uid="{71A96576-15A0-44D3-8E24-65C3D243D6EA}"/>
    <cellStyle name="sbt2 55 2" xfId="42199" xr:uid="{890A60B7-B330-4E05-ADF6-D3A915BE02AB}"/>
    <cellStyle name="sbt2 55 2 2" xfId="42200" xr:uid="{39C8F5DA-4F83-4494-A4B1-174E8960B93F}"/>
    <cellStyle name="sbt2 56" xfId="42201" xr:uid="{5C9A9741-9765-4935-A009-292E74C986BE}"/>
    <cellStyle name="sbt2 56 2" xfId="42202" xr:uid="{D81844F3-CA6B-48CB-933E-4CC72E1E31FF}"/>
    <cellStyle name="sbt2 56 2 2" xfId="42203" xr:uid="{54B9D0A4-2706-4EF5-A2C1-E0CD73AA9706}"/>
    <cellStyle name="sbt2 57" xfId="42204" xr:uid="{E8E7B935-9D9F-4FB2-8B45-18E530C79D41}"/>
    <cellStyle name="sbt2 57 2" xfId="42205" xr:uid="{A6722AED-436B-46F2-9E64-CF27630F8751}"/>
    <cellStyle name="sbt2 57 2 2" xfId="42206" xr:uid="{342C0966-BA3D-468A-AF68-EFB95588D7DC}"/>
    <cellStyle name="sbt2 58" xfId="42207" xr:uid="{AAC3BA9C-8546-4301-AD86-F04E542500DB}"/>
    <cellStyle name="sbt2 58 2" xfId="42208" xr:uid="{02AB9402-161A-4074-BD2D-75F751F1E96E}"/>
    <cellStyle name="sbt2 58 2 2" xfId="42209" xr:uid="{C92391AE-893E-49DA-A323-B6E3323143E9}"/>
    <cellStyle name="sbt2 59" xfId="42210" xr:uid="{BBB7FA28-5B4D-4FB4-AF82-3B25AD09AA62}"/>
    <cellStyle name="sbt2 59 2" xfId="42211" xr:uid="{97A98DC1-3949-4949-A279-580CE91D120C}"/>
    <cellStyle name="sbt2 59 2 2" xfId="42212" xr:uid="{E109D9FC-75E2-42F5-81A2-9E9BB2B4D804}"/>
    <cellStyle name="sbt2 6" xfId="42213" xr:uid="{4D6890EA-C8F8-4AC8-B75F-A8D98889AEFF}"/>
    <cellStyle name="sbt2 6 2" xfId="42214" xr:uid="{EDF06EED-728B-4B58-9D51-FD9C5D8275B4}"/>
    <cellStyle name="sbt2 6 2 2" xfId="42215" xr:uid="{0D66C1F0-EEF2-4264-86E5-5795D33B7E7C}"/>
    <cellStyle name="sbt2 6 2 2 2" xfId="42216" xr:uid="{53EEF234-19A9-4EA9-8466-A428B1BFDFFE}"/>
    <cellStyle name="sbt2 6 2 3" xfId="42217" xr:uid="{50E3BEF7-8688-4775-A619-961C1263C52B}"/>
    <cellStyle name="sbt2 6 2 4" xfId="42218" xr:uid="{FA08C458-FEB5-45B3-ACBB-8329605C8B61}"/>
    <cellStyle name="sbt2 6 3" xfId="42219" xr:uid="{16DE1F0F-95FF-47CA-8714-14DCDDE04AFF}"/>
    <cellStyle name="sbt2 6 4" xfId="42220" xr:uid="{52F2D44E-371E-41A6-9DE6-EC01FECD5C89}"/>
    <cellStyle name="sbt2 6 5" xfId="42221" xr:uid="{37127670-4705-4B7C-ADA4-D1829DD8B231}"/>
    <cellStyle name="sbt2 6_15NS" xfId="42222" xr:uid="{EBADE233-B2BF-4416-B8ED-2CDE781EB1B7}"/>
    <cellStyle name="sbt2 60" xfId="42223" xr:uid="{9D008438-4DD6-4CBE-BD1B-6C94DC8FC134}"/>
    <cellStyle name="sbt2 60 2" xfId="42224" xr:uid="{82D7B473-7F5A-46BB-AA84-77C56BA696F7}"/>
    <cellStyle name="sbt2 60 2 2" xfId="42225" xr:uid="{28D8A293-13ED-4084-93DC-1FDA9D673ED0}"/>
    <cellStyle name="sbt2 61" xfId="42226" xr:uid="{F323F234-010F-47C3-9094-16862739F8F5}"/>
    <cellStyle name="sbt2 61 2" xfId="42227" xr:uid="{65188E45-1BA4-475E-87C1-3D0B38FD3EE8}"/>
    <cellStyle name="sbt2 61 2 2" xfId="42228" xr:uid="{B1500367-D4A3-4B39-9068-42A6F0D1E2D4}"/>
    <cellStyle name="sbt2 62" xfId="42229" xr:uid="{B65B0E66-E614-4EAF-94CF-E379009EF022}"/>
    <cellStyle name="sbt2 62 2" xfId="42230" xr:uid="{701512AC-3B2A-4B9F-B6BF-C5DB7C2C91EE}"/>
    <cellStyle name="sbt2 62 2 2" xfId="42231" xr:uid="{947DCBD2-5323-43F9-BE2C-FB5F0898A042}"/>
    <cellStyle name="sbt2 63" xfId="42232" xr:uid="{CF98AB56-1967-453F-8C72-24BBE483F6D8}"/>
    <cellStyle name="sbt2 63 2" xfId="42233" xr:uid="{01E732D8-807A-4693-B033-E14CA0BA6913}"/>
    <cellStyle name="sbt2 63 2 2" xfId="42234" xr:uid="{A5E03374-D785-4DA2-A00A-5211AAC5C900}"/>
    <cellStyle name="sbt2 64" xfId="42235" xr:uid="{B7303726-5928-48BA-93F9-17E993D02040}"/>
    <cellStyle name="sbt2 64 2" xfId="42236" xr:uid="{11737E9D-CBB1-4A47-AE8D-30185D7C84A1}"/>
    <cellStyle name="sbt2 64 2 2" xfId="42237" xr:uid="{0476A919-DC3B-486C-9F97-15F5A5E035E8}"/>
    <cellStyle name="sbt2 65" xfId="42238" xr:uid="{8F7DEF30-D869-4761-8A7A-F72F64DDE6D3}"/>
    <cellStyle name="sbt2 66" xfId="42239" xr:uid="{B5C6FBEE-C9C1-418C-8CBD-D4148E831653}"/>
    <cellStyle name="sbt2 66 2" xfId="42240" xr:uid="{604E40CD-6749-4E35-A122-2D8980BC84C6}"/>
    <cellStyle name="sbt2 67" xfId="42241" xr:uid="{F3033CB2-E7F3-4D44-BB62-89972494A9AE}"/>
    <cellStyle name="sbt2 68" xfId="42242" xr:uid="{B0A05395-69D8-498B-965B-DF2CF54983F1}"/>
    <cellStyle name="sbt2 69" xfId="42243" xr:uid="{D6C2CFA9-12D9-479F-A6C1-8062AD0F7700}"/>
    <cellStyle name="sbt2 7" xfId="42244" xr:uid="{5E068A72-7C32-430A-A601-6D2E3BFC7121}"/>
    <cellStyle name="sbt2 7 2" xfId="42245" xr:uid="{02EE1A67-4D67-4E45-8448-6E400A391EED}"/>
    <cellStyle name="sbt2 7 2 2" xfId="42246" xr:uid="{C6550AC5-7021-4223-BA4D-8C7B51DC4A1B}"/>
    <cellStyle name="sbt2 7 2 2 2" xfId="42247" xr:uid="{082E89F6-3080-42CC-9690-686C0A99F967}"/>
    <cellStyle name="sbt2 7 2 3" xfId="42248" xr:uid="{271EE968-AFC5-4D26-B4E9-4B4D7CE292BC}"/>
    <cellStyle name="sbt2 7 2 4" xfId="42249" xr:uid="{DB736227-B739-4273-A96F-7364A199ED6B}"/>
    <cellStyle name="sbt2 7 3" xfId="42250" xr:uid="{42FAD8C3-3179-4B0C-BA30-5C65F8A8B7E8}"/>
    <cellStyle name="sbt2 7 4" xfId="42251" xr:uid="{A3162BFC-F825-4DC7-A3E1-C301E338CC48}"/>
    <cellStyle name="sbt2 7 5" xfId="42252" xr:uid="{B969DBDA-C81B-4AFD-9C54-775A14C9F290}"/>
    <cellStyle name="sbt2 7_15NS" xfId="42253" xr:uid="{D28708B7-9B41-49F9-9B63-C06AB0E5E7C7}"/>
    <cellStyle name="sbt2 70" xfId="42254" xr:uid="{556F854A-CBB0-4099-82D1-137A78B633DF}"/>
    <cellStyle name="sbt2 71" xfId="42255" xr:uid="{4632D776-653D-48F1-97C4-1D4358B58A88}"/>
    <cellStyle name="sbt2 72" xfId="42256" xr:uid="{E2A94096-CEE2-4A4F-9445-A1D8F4D905A3}"/>
    <cellStyle name="sbt2 73" xfId="42257" xr:uid="{E94046A8-852D-40C3-9BF7-6E77135ECB13}"/>
    <cellStyle name="sbt2 74" xfId="42258" xr:uid="{996C8BC8-F432-41EE-9F7A-D9AA2BB68271}"/>
    <cellStyle name="sbt2 75" xfId="42259" xr:uid="{DFB3701A-78CA-41E8-9928-71E1B5A378E5}"/>
    <cellStyle name="sbt2 75 2" xfId="42260" xr:uid="{B73C7685-6860-489E-8E77-F0FFE4025CB7}"/>
    <cellStyle name="sbt2 76" xfId="42261" xr:uid="{12F9715E-0CCC-44FB-ADC0-EB7BB2B1C2C0}"/>
    <cellStyle name="sbt2 77" xfId="50248" xr:uid="{6631178E-7888-4C41-9FFA-35561F1D013C}"/>
    <cellStyle name="sbt2 78" xfId="50948" xr:uid="{D3ABFEBF-DDD1-4DE2-AE01-ECFEA483E3FF}"/>
    <cellStyle name="sbt2 79" xfId="51221" xr:uid="{8D6144D7-A309-48D0-B318-4E5ED83F8E02}"/>
    <cellStyle name="sbt2 8" xfId="42262" xr:uid="{1419BDE5-62A8-4997-BDF9-55B93D1EB131}"/>
    <cellStyle name="sbt2 8 2" xfId="42263" xr:uid="{485D69CD-6825-487D-ABF5-9817A19FD08A}"/>
    <cellStyle name="sbt2 8 2 2" xfId="42264" xr:uid="{B26582D2-0769-4600-8066-2AD744F9B28E}"/>
    <cellStyle name="sbt2 8 2 2 2" xfId="42265" xr:uid="{FCC2DF3A-6717-44BA-BCEF-1E0199F2623D}"/>
    <cellStyle name="sbt2 8 2 3" xfId="42266" xr:uid="{208A3142-8E43-4865-944D-458E890426FF}"/>
    <cellStyle name="sbt2 8 2 4" xfId="42267" xr:uid="{7763AE07-C9D0-404C-A046-B4AF091C52C4}"/>
    <cellStyle name="sbt2 8 3" xfId="42268" xr:uid="{B11E7BFC-0328-4059-8B49-EC63F82574E9}"/>
    <cellStyle name="sbt2 8 4" xfId="42269" xr:uid="{4BE81BED-9664-43D6-8E10-2264F1E8BBED}"/>
    <cellStyle name="sbt2 8 5" xfId="42270" xr:uid="{E58BCB9E-3CF5-4A60-A501-9FB2BC0D764F}"/>
    <cellStyle name="sbt2 8_15NS" xfId="42271" xr:uid="{D87C5B15-1A44-4A86-8F7F-02EC2816B3C3}"/>
    <cellStyle name="sbt2 80" xfId="51555" xr:uid="{62232B60-E605-4B48-AACB-F2B0F40F3FE2}"/>
    <cellStyle name="sbt2 81" xfId="51835" xr:uid="{E1955E2E-710F-4A00-9996-20FA71EC8A96}"/>
    <cellStyle name="sbt2 82" xfId="52085" xr:uid="{A4CD1DF5-CA93-4EDD-B40A-5AD4D42A6844}"/>
    <cellStyle name="sbt2 83" xfId="52338" xr:uid="{BC9360F1-4285-41AD-94DC-634F94CFED59}"/>
    <cellStyle name="sbt2 84" xfId="52345" xr:uid="{57432FBD-72D5-442A-9AA9-9235BD6CDFE6}"/>
    <cellStyle name="sbt2 85" xfId="52593" xr:uid="{3867E0EB-5B6F-4803-9D2D-5EFFF9227EA0}"/>
    <cellStyle name="sbt2 86" xfId="52841" xr:uid="{E3E7F14A-5180-4EB0-B313-8BD6ADCBD9F3}"/>
    <cellStyle name="sbt2 87" xfId="53333" xr:uid="{570ADD0B-C9E1-450C-954B-99C9379179FE}"/>
    <cellStyle name="sbt2 9" xfId="42272" xr:uid="{A67D3DD0-8756-4F88-847A-759ECAFA659D}"/>
    <cellStyle name="sbt2 9 2" xfId="42273" xr:uid="{4227C2BC-A9F7-4F0B-9F63-B4FE7B475230}"/>
    <cellStyle name="sbt2 9 2 2" xfId="42274" xr:uid="{07A37FF2-6430-4E4D-AC18-46B1B6EBECB7}"/>
    <cellStyle name="sbt2 9 2 2 2" xfId="42275" xr:uid="{459103CE-4B0A-4A9A-9F4B-A8C6FFB887ED}"/>
    <cellStyle name="sbt2 9 2 3" xfId="42276" xr:uid="{4E67221C-E7C5-426D-8017-55B55EA35AD1}"/>
    <cellStyle name="sbt2 9 2 4" xfId="42277" xr:uid="{917C2ACC-EF52-4627-B4EE-1ABE679E124C}"/>
    <cellStyle name="sbt2 9 3" xfId="42278" xr:uid="{96A4B302-8EB6-4543-9227-07D836CFA17C}"/>
    <cellStyle name="sbt2 9 4" xfId="42279" xr:uid="{51E5FEAA-573A-4971-84D2-DCA2D91F3F2C}"/>
    <cellStyle name="sbt2 9 5" xfId="42280" xr:uid="{9E12E4AB-AA1D-4FF8-8C79-8CF187F04272}"/>
    <cellStyle name="sbt2 9_15NS" xfId="42281" xr:uid="{761184F5-7FFB-4784-8BB6-C4510C2875C8}"/>
    <cellStyle name="sbt2_15NS" xfId="42282" xr:uid="{3EA85B8B-DCEA-4F4F-BF49-B6B066FD3BFB}"/>
    <cellStyle name="Standard" xfId="1713" xr:uid="{F8612465-AA2A-48FA-932B-349FC999578C}"/>
    <cellStyle name="Status" xfId="135" xr:uid="{4A1E53D4-C235-40E2-8E75-F4314AF3818F}"/>
    <cellStyle name="Style 1" xfId="1714" xr:uid="{586218EE-7237-40B6-BE3A-D08B9F211124}"/>
    <cellStyle name="Style 1 2" xfId="1715" xr:uid="{508FFF2A-27B7-46E9-B30C-69A72C0058DF}"/>
    <cellStyle name="STYLE1" xfId="45166" xr:uid="{5D1AD999-047A-4EDC-BE70-C53939DDA9BA}"/>
    <cellStyle name="subhead" xfId="1716" xr:uid="{B3A0C989-B06F-4F3F-A9E0-D92B8974D517}"/>
    <cellStyle name="subt1" xfId="42283" xr:uid="{47549A46-E04B-44D3-B9F9-A680E63FA3D3}"/>
    <cellStyle name="subt1 2" xfId="42284" xr:uid="{C3B2CBAA-769E-4416-9EDE-674DF0A20965}"/>
    <cellStyle name="subt1 2 2" xfId="42285" xr:uid="{E1E1681A-B529-486A-A07E-A0DE599BCAEA}"/>
    <cellStyle name="subt1 2 3" xfId="42286" xr:uid="{EF7730FA-1060-494E-ABD0-6ECF98E82C9A}"/>
    <cellStyle name="subt1 2 4" xfId="42287" xr:uid="{16DA3624-2190-45B5-9695-50637BDED38E}"/>
    <cellStyle name="subt1 3" xfId="42288" xr:uid="{F6A215D8-2A41-4AC8-919C-1D5C9B799363}"/>
    <cellStyle name="subt1 4" xfId="42289" xr:uid="{B818A07F-8290-4733-AB94-4BDCA1047383}"/>
    <cellStyle name="subt1 5" xfId="42290" xr:uid="{4D6F0380-8AC7-4FDA-8629-72097CAB0744}"/>
    <cellStyle name="subt1 6" xfId="50250" xr:uid="{46637F12-4B8D-42F7-84BF-A1A2FEB8FC25}"/>
    <cellStyle name="subt1_15NS" xfId="42291" xr:uid="{D1861534-5018-40A0-9150-24077558BB4D}"/>
    <cellStyle name="Table" xfId="50251" xr:uid="{238AC298-94CC-4817-80E6-603C2CADB388}"/>
    <cellStyle name="Table 2" xfId="50252" xr:uid="{D346AFE1-8AB8-4779-9ADC-E3F893B5091C}"/>
    <cellStyle name="Table 2 2" xfId="50951" xr:uid="{A56AD8A1-478C-4041-B26F-3A8DAECC2BB6}"/>
    <cellStyle name="Table 2 3" xfId="51558" xr:uid="{850F38F1-6948-4532-8C30-E5E3BE7153B9}"/>
    <cellStyle name="Table 3" xfId="50950" xr:uid="{E733C19A-88A4-4819-8B5C-F68A9FD18C05}"/>
    <cellStyle name="Table 4" xfId="51557" xr:uid="{BF80AA88-60FF-4245-BD61-B0D7246032D9}"/>
    <cellStyle name="TableStyleLight1" xfId="50253" xr:uid="{446E9400-99EA-4489-B0C3-45A215ECE878}"/>
    <cellStyle name="Text" xfId="136" xr:uid="{DCF618A3-5AFB-4B4D-8565-42EE695314D8}"/>
    <cellStyle name="Text Indent A" xfId="42292" xr:uid="{E3BECFEF-B90C-41A1-850F-F2080F3AEC9E}"/>
    <cellStyle name="Text Indent B" xfId="42293" xr:uid="{91EBEE7C-30E9-46C0-A35D-FF30B962A0C0}"/>
    <cellStyle name="Text Indent B 10" xfId="51837" xr:uid="{FBE8A4C6-1F93-456B-AF6B-334D95A08631}"/>
    <cellStyle name="Text Indent B 2" xfId="42294" xr:uid="{D65E5FDC-7C59-485B-93F8-AB4084E2A26E}"/>
    <cellStyle name="Text Indent B 2 2" xfId="42295" xr:uid="{8C93AA1B-5B0D-4BCC-908F-3AE8CA3E8924}"/>
    <cellStyle name="Text Indent B 2_HMU PER SHIFT" xfId="42296" xr:uid="{73978AF5-0A79-4BCD-94F6-25BEF7F6084B}"/>
    <cellStyle name="Text Indent B 3" xfId="42297" xr:uid="{E2FB2654-16C3-4FD0-8B14-D4407AA133A1}"/>
    <cellStyle name="Text Indent B 3 2" xfId="42298" xr:uid="{811AE55F-95D3-42D9-B82D-F1CBA052D126}"/>
    <cellStyle name="Text Indent B 4" xfId="42299" xr:uid="{503DB5D8-0953-4F4F-9048-3237B4A42FC0}"/>
    <cellStyle name="Text Indent B 4 2" xfId="42300" xr:uid="{ABA5D176-5057-480E-B41D-1A691DA2B938}"/>
    <cellStyle name="Text Indent B 5" xfId="42301" xr:uid="{E1648090-30D6-4A6A-A8A6-BAFC113AECF7}"/>
    <cellStyle name="Text Indent B 5 2" xfId="42302" xr:uid="{15FC3C37-E288-441C-B1D7-848F5A986AE9}"/>
    <cellStyle name="Text Indent B 6" xfId="50254" xr:uid="{78ABD3B5-6141-45D9-86ED-F951F5ADF0E7}"/>
    <cellStyle name="Text Indent B 7" xfId="50952" xr:uid="{77985E0D-FE14-4190-884D-93FF26F0A0B3}"/>
    <cellStyle name="Text Indent B 8" xfId="51223" xr:uid="{4478A29F-D2F8-4705-A590-66891E910380}"/>
    <cellStyle name="Text Indent B 9" xfId="51559" xr:uid="{52B313CE-65C0-479D-81A2-13348CA60065}"/>
    <cellStyle name="Text Indent B_15NS" xfId="42303" xr:uid="{6A681C0B-6418-47DC-B458-F62DD2ABDDD5}"/>
    <cellStyle name="Text Indent C" xfId="42304" xr:uid="{34DBD4F9-0A06-48BA-8054-C7D8109ABF0F}"/>
    <cellStyle name="Text Indent C 10" xfId="51838" xr:uid="{8DC616E4-9F5B-4EEE-95B9-3BB86BCB42F0}"/>
    <cellStyle name="Text Indent C 2" xfId="42305" xr:uid="{63A7E9D0-D5A7-421A-BC40-4A42051729BE}"/>
    <cellStyle name="Text Indent C 2 2" xfId="42306" xr:uid="{B3AB8CA7-4516-45FF-8EEF-265D19FE715F}"/>
    <cellStyle name="Text Indent C 2_HMU PER SHIFT" xfId="42307" xr:uid="{39411A96-44FB-4315-92C1-FD4819755BAA}"/>
    <cellStyle name="Text Indent C 3" xfId="42308" xr:uid="{E6154944-A66D-4FA4-83C0-ADFAB9E472A7}"/>
    <cellStyle name="Text Indent C 3 2" xfId="42309" xr:uid="{9C9750F7-C016-46B7-B64A-9A712F710E3A}"/>
    <cellStyle name="Text Indent C 4" xfId="42310" xr:uid="{FA3E0E20-7B84-4204-BF05-3BF18EB1385F}"/>
    <cellStyle name="Text Indent C 4 2" xfId="42311" xr:uid="{D6E802FF-E0E5-4746-AD63-FC470F104932}"/>
    <cellStyle name="Text Indent C 5" xfId="42312" xr:uid="{2EF59370-7AC4-486E-A152-A809336F9F22}"/>
    <cellStyle name="Text Indent C 5 2" xfId="42313" xr:uid="{A0B51A83-362F-447A-9BFC-56E41DE6ACA2}"/>
    <cellStyle name="Text Indent C 6" xfId="50255" xr:uid="{2EB1EEB1-428B-43D7-A082-666518F83DDE}"/>
    <cellStyle name="Text Indent C 7" xfId="50953" xr:uid="{17EE7341-6B3E-41BD-94BF-42B8D823FFE5}"/>
    <cellStyle name="Text Indent C 8" xfId="51224" xr:uid="{76C555A4-FFE3-420A-9BB0-C5713A81B4A4}"/>
    <cellStyle name="Text Indent C 9" xfId="51560" xr:uid="{75567D54-6064-42D8-9B65-AB2915DF65D3}"/>
    <cellStyle name="Text Indent C_15NS" xfId="42314" xr:uid="{1AE8D445-BD0D-402D-AD51-549DC63D14ED}"/>
    <cellStyle name="Title 10" xfId="50256" xr:uid="{8C909AED-9D7A-47F8-AF2F-03565D93B7D6}"/>
    <cellStyle name="Title 11" xfId="50257" xr:uid="{1B243EF9-3A0F-40E4-879E-C07176C22ECB}"/>
    <cellStyle name="Title 12" xfId="50258" xr:uid="{2848A20D-AAB2-4ADA-8A57-426749D19279}"/>
    <cellStyle name="Title 2" xfId="91" xr:uid="{00000000-0005-0000-0000-000077000000}"/>
    <cellStyle name="Title 2 2" xfId="92" xr:uid="{00000000-0005-0000-0000-000078000000}"/>
    <cellStyle name="Title 2 2 2" xfId="1717" xr:uid="{5DA424EB-DB3A-44FC-BD76-CA4B8F240C1E}"/>
    <cellStyle name="Title 2 2 2 2" xfId="50260" xr:uid="{ABE93599-EB75-4EBD-AC81-7FB090B423E1}"/>
    <cellStyle name="Title 2 2 3" xfId="50259" xr:uid="{EB1E57AE-C214-4324-9E22-1F2C6BBF6E43}"/>
    <cellStyle name="Title 2 3" xfId="1718" xr:uid="{08948C35-6EC2-48F2-97D9-650BC041DBF8}"/>
    <cellStyle name="Title 2 3 2" xfId="50261" xr:uid="{1B5CAE82-2B8F-493F-B8F2-9E33574998A2}"/>
    <cellStyle name="Title 2 4" xfId="1719" xr:uid="{6C16B56A-97C8-4478-AAEF-1953A49A4A42}"/>
    <cellStyle name="Title 2 4 2" xfId="50262" xr:uid="{C5035EEC-D35C-4C9C-811F-EE387D20CA10}"/>
    <cellStyle name="Title 2 5" xfId="1720" xr:uid="{F0AC3D15-DAEF-48E2-BF5A-C40DBBE566DD}"/>
    <cellStyle name="Title 2 5 2" xfId="50263" xr:uid="{9DC43A4B-B369-4279-9C6D-92BE36BED1BB}"/>
    <cellStyle name="Title 2 6" xfId="50264" xr:uid="{DC940D38-C277-4E30-9C03-A5A5CC141A9A}"/>
    <cellStyle name="Title 2 7" xfId="50265" xr:uid="{CD09826A-0B4D-44D5-8A7C-D0AB0FF0FD99}"/>
    <cellStyle name="Title 2 8" xfId="50266" xr:uid="{46DAD51C-9F92-45BF-93B9-079384DC00B5}"/>
    <cellStyle name="Title 2 9" xfId="42315" xr:uid="{A94A70D4-93A2-4766-9E96-FBF904EAA517}"/>
    <cellStyle name="Title 3" xfId="212" xr:uid="{4C4EA2E9-3ADD-4BFF-BCE7-34BDFE5C9F77}"/>
    <cellStyle name="Title 3 2" xfId="1721" xr:uid="{CB2C6575-05E4-4A49-AE29-E546346D337F}"/>
    <cellStyle name="Title 3 2 2" xfId="50269" xr:uid="{A99DEC68-BEBC-49CF-B22B-C7DFE519A621}"/>
    <cellStyle name="Title 3 2 3" xfId="50268" xr:uid="{F999AD5C-ED8F-42B0-BF63-27E6BD97CB41}"/>
    <cellStyle name="Title 3 3" xfId="1722" xr:uid="{DB85E66B-34A1-4FB3-8B85-A433E8089CE7}"/>
    <cellStyle name="Title 3 3 2" xfId="50270" xr:uid="{6594CFBB-FB8E-47F7-8740-9C288A1F9198}"/>
    <cellStyle name="Title 3 4" xfId="1723" xr:uid="{0F6573D6-A368-40A4-B262-7FEA10CFB934}"/>
    <cellStyle name="Title 3 4 2" xfId="50267" xr:uid="{AEFF5F6B-ECD3-49CD-912D-4A9588422698}"/>
    <cellStyle name="Title 3 5" xfId="42316" xr:uid="{DB207037-3DA7-4A3E-8B47-50AA9A695B4F}"/>
    <cellStyle name="Title 4" xfId="1724" xr:uid="{CA30CCD3-F7B7-42AA-91AD-FBD406D4DB02}"/>
    <cellStyle name="Title 4 2" xfId="50271" xr:uid="{63383A8E-F812-4305-B55B-66E6736D1F2F}"/>
    <cellStyle name="Title 5" xfId="50272" xr:uid="{FBB2F796-6720-42AB-AAB2-A5B73365E78E}"/>
    <cellStyle name="Title 5 2" xfId="50273" xr:uid="{78BE293F-D597-42B5-885E-1A0115E45B8E}"/>
    <cellStyle name="Title 6" xfId="50274" xr:uid="{4B157288-C426-4EC0-9DB3-95CDFE2CCE04}"/>
    <cellStyle name="Title 7" xfId="50275" xr:uid="{EF979247-7C92-41A4-AEA5-32276040583D}"/>
    <cellStyle name="Title 8" xfId="50276" xr:uid="{3CE7C59E-058B-4363-B06E-B38A39A15B79}"/>
    <cellStyle name="Title 9" xfId="50277" xr:uid="{C270019A-0DED-405C-9010-438809F97849}"/>
    <cellStyle name="Total 10" xfId="42317" xr:uid="{183B957A-AB7C-4FB5-A296-2FCC6E6D2BE3}"/>
    <cellStyle name="Total 10 10" xfId="53724" xr:uid="{7DDD2120-CAEA-42FB-98E9-DC0A53C4247C}"/>
    <cellStyle name="Total 10 2" xfId="42318" xr:uid="{8A6F1FE5-87E5-4A32-9E6D-00F5560FEF67}"/>
    <cellStyle name="Total 10 2 2" xfId="54000" xr:uid="{AD3E855E-4B38-4FD5-92AB-845DB7DDF2C6}"/>
    <cellStyle name="Total 10 3" xfId="50278" xr:uid="{8568B413-E43C-4F15-9590-54D4599A2CA3}"/>
    <cellStyle name="Total 10 3 2" xfId="54277" xr:uid="{0190FE69-9D43-41AD-ADDF-FD5B0F0D566B}"/>
    <cellStyle name="Total 10 4" xfId="51225" xr:uid="{2FF6475D-C32C-4015-BF1A-A88837BB5BB1}"/>
    <cellStyle name="Total 10 4 2" xfId="54561" xr:uid="{0D9AB4AE-E762-41C6-BF41-6CD6BB015564}"/>
    <cellStyle name="Total 10 5" xfId="54839" xr:uid="{4EC3A53F-30B6-45E4-987E-099C8D1D1D2F}"/>
    <cellStyle name="Total 10 6" xfId="55117" xr:uid="{CE9A5B07-34C2-44D2-9768-F7E39513EE7E}"/>
    <cellStyle name="Total 10 7" xfId="55401" xr:uid="{3CBE15E2-A306-4058-8874-89855168D5F3}"/>
    <cellStyle name="Total 10 8" xfId="55679" xr:uid="{511E14C1-C69C-483D-9C3B-973C2A84A155}"/>
    <cellStyle name="Total 10 9" xfId="55957" xr:uid="{C133933D-E2C2-4656-B444-E95D5BF9FB78}"/>
    <cellStyle name="Total 11" xfId="42319" xr:uid="{A7804A6F-B486-41A8-86BA-997C8DAF7592}"/>
    <cellStyle name="Total 11 10" xfId="53757" xr:uid="{AC3108D4-CFF1-46C1-92FD-21C0E710CA8B}"/>
    <cellStyle name="Total 11 2" xfId="42320" xr:uid="{723686F4-F16A-49EB-BEDA-116986FA107D}"/>
    <cellStyle name="Total 11 2 2" xfId="54033" xr:uid="{B4DA12EC-A25C-4697-B250-F850D19E6193}"/>
    <cellStyle name="Total 11 3" xfId="50279" xr:uid="{A7A61AEF-43F5-4696-8F96-7C7DBE82BF9F}"/>
    <cellStyle name="Total 11 3 2" xfId="54311" xr:uid="{10F279AC-59F8-4514-B6EF-7CD85C39AF57}"/>
    <cellStyle name="Total 11 4" xfId="51226" xr:uid="{2560900E-2069-4CE7-AC47-558243C7F153}"/>
    <cellStyle name="Total 11 4 2" xfId="54595" xr:uid="{8AB07E31-20BF-459A-8712-6C9256512678}"/>
    <cellStyle name="Total 11 5" xfId="54873" xr:uid="{4C18E410-9388-4F04-BE0B-3385E042A1FF}"/>
    <cellStyle name="Total 11 6" xfId="55151" xr:uid="{0CD5CB02-4B26-4A9E-8E31-7116F3A4B47A}"/>
    <cellStyle name="Total 11 7" xfId="55435" xr:uid="{80EDB881-69BA-4618-BB66-846D075CAAD9}"/>
    <cellStyle name="Total 11 8" xfId="55713" xr:uid="{424CB7F6-2E72-4223-B9CE-65C89AB2053B}"/>
    <cellStyle name="Total 11 9" xfId="55991" xr:uid="{C61E3788-421D-4F94-AA3C-ADEF5355F03B}"/>
    <cellStyle name="Total 12" xfId="42321" xr:uid="{F0D631B9-1466-4B09-879F-BB7757D7B411}"/>
    <cellStyle name="Total 12 10" xfId="53790" xr:uid="{A87CD370-E43E-47B2-987C-6E9A482286CE}"/>
    <cellStyle name="Total 12 2" xfId="42322" xr:uid="{36CA13B9-FAA2-468C-82D2-C50CD591E565}"/>
    <cellStyle name="Total 12 2 2" xfId="54067" xr:uid="{E2104582-D36C-4C20-9720-58D0F1D21E10}"/>
    <cellStyle name="Total 12 3" xfId="50280" xr:uid="{0B7E46BE-05E3-41B8-A4F3-0A706FE2580D}"/>
    <cellStyle name="Total 12 3 2" xfId="54345" xr:uid="{5CA51150-12B4-4EB5-8E79-5C3B265BA504}"/>
    <cellStyle name="Total 12 4" xfId="51227" xr:uid="{C0A8954B-58FB-4F29-A11C-6F665CC967EF}"/>
    <cellStyle name="Total 12 4 2" xfId="54629" xr:uid="{AD43EA0E-E7BB-4E15-8C86-65753C0C9666}"/>
    <cellStyle name="Total 12 5" xfId="54907" xr:uid="{8F989AE4-E5E5-4092-9B8F-317BCFE04415}"/>
    <cellStyle name="Total 12 6" xfId="55185" xr:uid="{92057FB0-5653-448A-A98F-BF1A3DE0C89D}"/>
    <cellStyle name="Total 12 7" xfId="55469" xr:uid="{8059DD35-0704-4D51-A8B0-F62B009F5B2A}"/>
    <cellStyle name="Total 12 8" xfId="55747" xr:uid="{D6CB396A-59B3-4589-B234-680077E5F6BA}"/>
    <cellStyle name="Total 12 9" xfId="56025" xr:uid="{449FF4B8-283C-411B-8FBF-EE000F4959DF}"/>
    <cellStyle name="Total 13" xfId="42323" xr:uid="{FBA45A8C-3459-4301-A74F-5828C71EB3CF}"/>
    <cellStyle name="Total 13 10" xfId="53822" xr:uid="{63ECB8FD-E660-4A8B-AD12-81716C885C24}"/>
    <cellStyle name="Total 13 2" xfId="54100" xr:uid="{95D693A4-4EB3-4EF8-AB03-1E90731D971D}"/>
    <cellStyle name="Total 13 3" xfId="54378" xr:uid="{E758AB96-1EB1-43A3-B408-C7ACD94CC0D0}"/>
    <cellStyle name="Total 13 4" xfId="54662" xr:uid="{F3F9495D-59D5-4141-A542-81910046F751}"/>
    <cellStyle name="Total 13 5" xfId="54940" xr:uid="{4DA8D87F-7D9E-4462-A953-16430173A03A}"/>
    <cellStyle name="Total 13 6" xfId="55218" xr:uid="{78A009A6-7FF0-4747-96E7-FDE6FA9CD4C0}"/>
    <cellStyle name="Total 13 7" xfId="55502" xr:uid="{A880B554-0B42-4C2B-A7D3-253821635608}"/>
    <cellStyle name="Total 13 8" xfId="55780" xr:uid="{F833CBDC-CF16-4DD8-BBC5-9657EABF03A0}"/>
    <cellStyle name="Total 13 9" xfId="56058" xr:uid="{6BC78D0F-4EC6-48E0-86D2-02CCFF37840D}"/>
    <cellStyle name="Total 14" xfId="42324" xr:uid="{CE5070E5-1E7C-47B8-8FEF-F7C087DB3EDB}"/>
    <cellStyle name="Total 14 10" xfId="53855" xr:uid="{EA2B169C-BDED-4367-AE60-8F2D41E92E39}"/>
    <cellStyle name="Total 14 2" xfId="54133" xr:uid="{1ED20FC5-BBC9-4067-A6FC-B7782F31B1C4}"/>
    <cellStyle name="Total 14 3" xfId="54411" xr:uid="{F2E91DF0-E184-4302-87F2-BEE80C77E6B0}"/>
    <cellStyle name="Total 14 4" xfId="54695" xr:uid="{17A9274A-6A93-4BB8-B8F5-308AE6DDB193}"/>
    <cellStyle name="Total 14 5" xfId="54973" xr:uid="{3E7C2FCE-A3A0-4E25-AA04-34023DD1C01C}"/>
    <cellStyle name="Total 14 6" xfId="55251" xr:uid="{D1DFF6DE-6349-48E4-835C-BE715B5C1664}"/>
    <cellStyle name="Total 14 7" xfId="55535" xr:uid="{7FCE10D8-5E87-457A-B3F0-1EAB76851F52}"/>
    <cellStyle name="Total 14 8" xfId="55813" xr:uid="{06C7647B-FBF1-472C-8444-E10C3B87A08C}"/>
    <cellStyle name="Total 14 9" xfId="56091" xr:uid="{80162770-AA1E-4501-81B4-9D851DA0A876}"/>
    <cellStyle name="Total 15" xfId="53892" xr:uid="{0D18CF67-1385-4972-A021-CB9942F766D8}"/>
    <cellStyle name="Total 16" xfId="54166" xr:uid="{B0EB5664-599D-4B40-A082-1DE41CDA9C4F}"/>
    <cellStyle name="Total 17" xfId="54450" xr:uid="{8580F3BC-8A92-4C9C-9E12-688171386C9C}"/>
    <cellStyle name="Total 18" xfId="54728" xr:uid="{3CE33A61-2E7F-48B6-97A3-B211DE528CF5}"/>
    <cellStyle name="Total 19" xfId="55006" xr:uid="{B5E643B2-BD2E-4141-9F39-250D44753986}"/>
    <cellStyle name="Total 2" xfId="93" xr:uid="{00000000-0005-0000-0000-000079000000}"/>
    <cellStyle name="Total 2 10" xfId="50282" xr:uid="{0A129D78-A95B-4CD3-B30D-0B425DB87B0D}"/>
    <cellStyle name="Total 2 10 2" xfId="51229" xr:uid="{B41CB8A2-76A4-4118-A8E0-0FC5B03D7277}"/>
    <cellStyle name="Total 2 10 2 2" xfId="54178" xr:uid="{FD17E199-B3C2-4C91-85D8-5AC72FE1949A}"/>
    <cellStyle name="Total 2 11" xfId="50281" xr:uid="{6D9FB52A-A97D-4C9E-8E73-6BA46811673F}"/>
    <cellStyle name="Total 2 11 2" xfId="54462" xr:uid="{A0EE395D-9945-4C87-928A-BAF3BE799B16}"/>
    <cellStyle name="Total 2 12" xfId="51228" xr:uid="{025A3F36-4BF8-48ED-B7DF-E55011FE725F}"/>
    <cellStyle name="Total 2 12 2" xfId="54740" xr:uid="{2B10E75A-A268-4A65-9F17-ACF9CD7A3656}"/>
    <cellStyle name="Total 2 13" xfId="55018" xr:uid="{74546430-C4BB-41F7-B8E4-4120F37D398D}"/>
    <cellStyle name="Total 2 14" xfId="55302" xr:uid="{3A1CFB5C-3896-4110-B336-765F9164C21B}"/>
    <cellStyle name="Total 2 15" xfId="55580" xr:uid="{8A7CC279-5E2E-49B1-91C8-048EBC23EC16}"/>
    <cellStyle name="Total 2 16" xfId="55858" xr:uid="{1A622312-1B54-47DD-8CB9-2090DD0D0ACE}"/>
    <cellStyle name="Total 2 17" xfId="53630" xr:uid="{30084F95-CCDB-46C6-B591-774CB11F3A03}"/>
    <cellStyle name="Total 2 18" xfId="42325" xr:uid="{62E37CD7-5676-477B-8BD0-7AE748293EA4}"/>
    <cellStyle name="Total 2 19" xfId="1977" xr:uid="{14A0F4F7-B170-44B7-84CB-94BF32FC1C68}"/>
    <cellStyle name="Total 2 2" xfId="94" xr:uid="{00000000-0005-0000-0000-00007A000000}"/>
    <cellStyle name="Total 2 2 10" xfId="53672" xr:uid="{A5ADAC88-E581-450F-A4BB-2A97E330A24E}"/>
    <cellStyle name="Total 2 2 11" xfId="42326" xr:uid="{6E8ED2DA-5ED8-4B3A-9A17-2FCB298ADA5B}"/>
    <cellStyle name="Total 2 2 12" xfId="1978" xr:uid="{9BA4A4A2-DE88-4BE7-A0BA-36FEAA5C5D53}"/>
    <cellStyle name="Total 2 2 2" xfId="112" xr:uid="{00000000-0005-0000-0000-00007B000000}"/>
    <cellStyle name="Total 2 2 2 2" xfId="1725" xr:uid="{FF77FC07-8555-4967-81F8-CF5686A25311}"/>
    <cellStyle name="Total 2 2 2 2 2" xfId="50286" xr:uid="{AA5AA799-5059-43D2-8A1E-CD13C73A26F2}"/>
    <cellStyle name="Total 2 2 2 2 2 2" xfId="51233" xr:uid="{73B1FD0A-3551-4142-AAD7-BB13D273C82E}"/>
    <cellStyle name="Total 2 2 2 2 3" xfId="51232" xr:uid="{421269D1-CCFE-472A-97ED-221A32CFA72A}"/>
    <cellStyle name="Total 2 2 2 2 4" xfId="50285" xr:uid="{8CC7712A-6B84-42D5-8D61-469D1179346B}"/>
    <cellStyle name="Total 2 2 2 3" xfId="1927" xr:uid="{194D2E0C-15B2-46A9-B0C8-70643D9EEE3D}"/>
    <cellStyle name="Total 2 2 2 3 2" xfId="51234" xr:uid="{2E244D66-D202-4302-B862-0DD8104FEBCD}"/>
    <cellStyle name="Total 2 2 2 3 3" xfId="50287" xr:uid="{E63A4727-D69C-4E3F-9BF6-D14FE90823DD}"/>
    <cellStyle name="Total 2 2 2 4" xfId="1952" xr:uid="{C713DD66-7F25-4D04-91CC-BB0089D30CD9}"/>
    <cellStyle name="Total 2 2 2 4 2" xfId="53947" xr:uid="{D7786BB4-8FB6-4C4A-BB45-F871658E06FF}"/>
    <cellStyle name="Total 2 2 2 4 3" xfId="50284" xr:uid="{A422A2B3-F28C-4820-AAE7-2F826E7A4521}"/>
    <cellStyle name="Total 2 2 2 5" xfId="51231" xr:uid="{28D3862D-0955-4BAE-B119-4BF754FE71E9}"/>
    <cellStyle name="Total 2 2 2 6" xfId="42327" xr:uid="{9B467B1D-4359-4746-BCE2-D9EB136682EB}"/>
    <cellStyle name="Total 2 2 2 7" xfId="1993" xr:uid="{0B32ACC8-83D0-4997-ADD4-260316F75E12}"/>
    <cellStyle name="Total 2 2 3" xfId="1819" xr:uid="{4DAB7495-D163-4ED5-93B2-8EEC57221FBF}"/>
    <cellStyle name="Total 2 2 3 2" xfId="50289" xr:uid="{F574B9CB-080F-4B9F-85CC-A0C6B9AA8681}"/>
    <cellStyle name="Total 2 2 3 2 2" xfId="51236" xr:uid="{AA29D059-18E0-4A37-9B49-DE2C63725120}"/>
    <cellStyle name="Total 2 2 3 3" xfId="51235" xr:uid="{2B3AC692-2026-4191-A0B7-BEF83290A11F}"/>
    <cellStyle name="Total 2 2 3 3 2" xfId="54222" xr:uid="{CBC9EAD9-EAE5-4421-84D0-157E2F4841BE}"/>
    <cellStyle name="Total 2 2 3 4" xfId="50288" xr:uid="{DD64475C-301F-4525-AD07-308DD887327D}"/>
    <cellStyle name="Total 2 2 4" xfId="1923" xr:uid="{D3C0F520-7710-4EA5-B7A7-B719130245CE}"/>
    <cellStyle name="Total 2 2 4 2" xfId="51237" xr:uid="{46DACF91-974F-45D3-8E6A-C13D05E4E05A}"/>
    <cellStyle name="Total 2 2 4 2 2" xfId="54506" xr:uid="{176099C2-3E54-483E-BD73-BDE48AA565E5}"/>
    <cellStyle name="Total 2 2 4 3" xfId="50290" xr:uid="{037CB5F7-A968-4DF9-A323-5BF61D8F6FBB}"/>
    <cellStyle name="Total 2 2 5" xfId="50283" xr:uid="{F34D4D1C-3F0A-4F6E-A189-9C0A29EEB70C}"/>
    <cellStyle name="Total 2 2 5 2" xfId="54784" xr:uid="{C3C5EEDD-82EA-4203-8C78-D1FB34877128}"/>
    <cellStyle name="Total 2 2 6" xfId="51230" xr:uid="{7BD3B87C-40B8-4272-AE5E-50BC0C1B4978}"/>
    <cellStyle name="Total 2 2 6 2" xfId="55062" xr:uid="{D5D7EC42-AB62-4F65-B839-2BE9CF2E3190}"/>
    <cellStyle name="Total 2 2 7" xfId="55346" xr:uid="{661EC7F5-A9F8-4041-AE13-38A46D848098}"/>
    <cellStyle name="Total 2 2 8" xfId="55624" xr:uid="{44AB9151-D7B3-4AD1-8E47-08E929048397}"/>
    <cellStyle name="Total 2 2 9" xfId="55902" xr:uid="{47DD2123-1609-44C8-A1A3-2DB947C41411}"/>
    <cellStyle name="Total 2 3" xfId="111" xr:uid="{00000000-0005-0000-0000-00007C000000}"/>
    <cellStyle name="Total 2 3 10" xfId="53704" xr:uid="{B4ABB838-68E0-44BA-B90E-D1C707D89869}"/>
    <cellStyle name="Total 2 3 11" xfId="42328" xr:uid="{70623710-8868-47E3-86A1-29319B9108E4}"/>
    <cellStyle name="Total 2 3 12" xfId="1992" xr:uid="{BBDF4F64-9465-455E-9DF0-2577C348FED3}"/>
    <cellStyle name="Total 2 3 2" xfId="1726" xr:uid="{9DF415E8-8640-4F25-94A0-AEA4599576D2}"/>
    <cellStyle name="Total 2 3 2 2" xfId="50293" xr:uid="{7C629247-F672-4449-839C-80DD9CA2D549}"/>
    <cellStyle name="Total 2 3 2 2 2" xfId="51240" xr:uid="{25A39EFD-1983-42AD-A2D6-D4F102C63791}"/>
    <cellStyle name="Total 2 3 2 3" xfId="51239" xr:uid="{90905FB2-B396-40CF-8A24-E378C994B91E}"/>
    <cellStyle name="Total 2 3 2 3 2" xfId="53980" xr:uid="{B23A16D2-49CF-4509-B80E-B8DF5F9F8A2D}"/>
    <cellStyle name="Total 2 3 2 4" xfId="50292" xr:uid="{CA622A27-E413-4C4B-BF5F-2FE75B9C6D15}"/>
    <cellStyle name="Total 2 3 3" xfId="1928" xr:uid="{110C8025-973C-47A8-9B86-3750D3B3D272}"/>
    <cellStyle name="Total 2 3 3 2" xfId="51241" xr:uid="{570268AB-B5CF-4F9B-9CD9-3433CFD424C0}"/>
    <cellStyle name="Total 2 3 3 2 2" xfId="54256" xr:uid="{F8D032B8-47C3-4811-8BC8-62EDD667C219}"/>
    <cellStyle name="Total 2 3 3 3" xfId="50294" xr:uid="{F790ED11-9EF7-49C5-80C1-ECDB362FB72B}"/>
    <cellStyle name="Total 2 3 4" xfId="1953" xr:uid="{B4E47C4B-59A2-4CA4-AA1B-310360798926}"/>
    <cellStyle name="Total 2 3 4 2" xfId="54540" xr:uid="{7A2097F0-D0E0-44D7-AEE8-19EB1284990F}"/>
    <cellStyle name="Total 2 3 4 3" xfId="50291" xr:uid="{9FD87FDA-10C6-4A63-8E64-FDFEC6A8CB9B}"/>
    <cellStyle name="Total 2 3 5" xfId="51238" xr:uid="{E8FBA273-8F24-4F93-AF36-C465BB161E9B}"/>
    <cellStyle name="Total 2 3 5 2" xfId="54818" xr:uid="{31272866-137D-42D3-80DA-B10B5F7734EF}"/>
    <cellStyle name="Total 2 3 6" xfId="55096" xr:uid="{A3C58479-1851-449D-AA31-1D91252E766A}"/>
    <cellStyle name="Total 2 3 7" xfId="55380" xr:uid="{E166DD27-BE11-4F07-BE9E-B0784DBB41A0}"/>
    <cellStyle name="Total 2 3 8" xfId="55658" xr:uid="{588A8552-6212-4686-ADFB-E13DD0200269}"/>
    <cellStyle name="Total 2 3 9" xfId="55936" xr:uid="{E530A4E1-7BA3-4223-AF99-6EE7AD977B4B}"/>
    <cellStyle name="Total 2 4" xfId="1727" xr:uid="{8ACE0E7F-9B87-4C81-9917-3EF0A7AD755D}"/>
    <cellStyle name="Total 2 4 10" xfId="53737" xr:uid="{3D6CF6B0-6079-4BC9-B8DD-A78D36904711}"/>
    <cellStyle name="Total 2 4 11" xfId="50295" xr:uid="{B29A54C0-4529-4044-9525-4780490FF148}"/>
    <cellStyle name="Total 2 4 2" xfId="1929" xr:uid="{B5971403-221E-4EEF-822D-A8F7F52FF393}"/>
    <cellStyle name="Total 2 4 2 2" xfId="51243" xr:uid="{288958D7-3300-405F-BF6C-575C84E192BD}"/>
    <cellStyle name="Total 2 4 2 2 2" xfId="54013" xr:uid="{A726A118-A516-49A9-8834-F71BE06E23C7}"/>
    <cellStyle name="Total 2 4 2 3" xfId="50296" xr:uid="{A5B3C55C-1A37-438A-ACC4-1D84A245AFC1}"/>
    <cellStyle name="Total 2 4 3" xfId="1954" xr:uid="{92ADFBA2-879A-4EAF-A905-B31D6487FD3A}"/>
    <cellStyle name="Total 2 4 3 2" xfId="54290" xr:uid="{9C8AE798-6C11-494D-B5C1-4074CB10954A}"/>
    <cellStyle name="Total 2 4 3 3" xfId="51242" xr:uid="{B1DCAF13-1401-4023-AABE-7DC746F994BC}"/>
    <cellStyle name="Total 2 4 4" xfId="54574" xr:uid="{9005A15C-D031-4B10-80D5-46A5CBD9D796}"/>
    <cellStyle name="Total 2 4 5" xfId="54852" xr:uid="{15AD25FD-8970-4AEE-82D6-D3BEE2B9FE2A}"/>
    <cellStyle name="Total 2 4 6" xfId="55130" xr:uid="{ED8C3C13-F37E-47B4-BCFF-5B1E1999DD43}"/>
    <cellStyle name="Total 2 4 7" xfId="55414" xr:uid="{2DDFFCA2-8550-416C-8415-388E7B860496}"/>
    <cellStyle name="Total 2 4 8" xfId="55692" xr:uid="{863D3BEA-CE25-466D-9881-3144FB51A101}"/>
    <cellStyle name="Total 2 4 9" xfId="55970" xr:uid="{774E6FC2-5A14-4935-8574-2B87347DDE6C}"/>
    <cellStyle name="Total 2 5" xfId="1728" xr:uid="{383F8B62-C204-4714-A200-513AD00B954A}"/>
    <cellStyle name="Total 2 5 10" xfId="53770" xr:uid="{A70324B3-9A69-4F9B-9175-3925B476504A}"/>
    <cellStyle name="Total 2 5 11" xfId="50297" xr:uid="{97479E7E-B48B-44C8-8D19-C188094AF746}"/>
    <cellStyle name="Total 2 5 2" xfId="1930" xr:uid="{4EBC84EF-A0EC-49E9-9CEC-580BCAE853CA}"/>
    <cellStyle name="Total 2 5 2 2" xfId="51245" xr:uid="{9A436B68-D660-4112-8C0E-CEF356E8DFF6}"/>
    <cellStyle name="Total 2 5 2 2 2" xfId="54046" xr:uid="{3EDA282F-2AE6-4D1C-A6DA-EBDF7B07FEA0}"/>
    <cellStyle name="Total 2 5 2 3" xfId="50298" xr:uid="{D8273917-4E52-47C3-ACD9-9BF7040A5D84}"/>
    <cellStyle name="Total 2 5 3" xfId="1955" xr:uid="{FD329D0D-57F8-483A-A45A-0E0CDA00AAFD}"/>
    <cellStyle name="Total 2 5 3 2" xfId="54324" xr:uid="{AB30E105-FB90-4684-9863-C8DDA2AB0C3A}"/>
    <cellStyle name="Total 2 5 3 3" xfId="51244" xr:uid="{ECD7F6D9-520D-4891-9677-F2B9CD81539C}"/>
    <cellStyle name="Total 2 5 4" xfId="54608" xr:uid="{E473EFC7-FFA5-4AC8-BBD5-957E0B9BB7D4}"/>
    <cellStyle name="Total 2 5 5" xfId="54886" xr:uid="{635E14F2-D711-4E43-963E-CFA3029AFE4D}"/>
    <cellStyle name="Total 2 5 6" xfId="55164" xr:uid="{FDB4024F-AB05-4754-8F12-7930EE4A5C3D}"/>
    <cellStyle name="Total 2 5 7" xfId="55448" xr:uid="{AF437D63-6665-4C91-B5FC-B106D929CD43}"/>
    <cellStyle name="Total 2 5 8" xfId="55726" xr:uid="{B3CF326A-DBF8-4AC9-A6E5-279B29E84734}"/>
    <cellStyle name="Total 2 5 9" xfId="56004" xr:uid="{69EE593F-0C59-4A18-A3A7-34150C7FD722}"/>
    <cellStyle name="Total 2 6" xfId="1818" xr:uid="{8B523624-9641-4653-9A68-76CD5282500F}"/>
    <cellStyle name="Total 2 6 10" xfId="53802" xr:uid="{2172A5BC-DBB2-44DE-A124-88EB1C6F6E35}"/>
    <cellStyle name="Total 2 6 11" xfId="50299" xr:uid="{0E4D1052-0F73-4773-B333-7A517DF5D6A4}"/>
    <cellStyle name="Total 2 6 2" xfId="50300" xr:uid="{7F3E7DF4-6198-4006-AB66-BF4627A7D700}"/>
    <cellStyle name="Total 2 6 2 2" xfId="51247" xr:uid="{35245EC8-5E5F-4130-89E0-2F3CC92E344B}"/>
    <cellStyle name="Total 2 6 2 2 2" xfId="54079" xr:uid="{D3014B16-C729-42C1-8156-41799D128413}"/>
    <cellStyle name="Total 2 6 3" xfId="51246" xr:uid="{F590E090-2F97-40D8-AB00-5FF385AE5D3E}"/>
    <cellStyle name="Total 2 6 3 2" xfId="54357" xr:uid="{B59E449C-D237-402B-B328-05E340567358}"/>
    <cellStyle name="Total 2 6 4" xfId="54641" xr:uid="{DB39B9A1-32E4-4A89-88A4-4624043A6EC4}"/>
    <cellStyle name="Total 2 6 5" xfId="54919" xr:uid="{D15ED330-FD24-438E-9E61-F0EFAC8C3187}"/>
    <cellStyle name="Total 2 6 6" xfId="55197" xr:uid="{2AC8D0CB-E5EF-410D-BE7B-C33651974027}"/>
    <cellStyle name="Total 2 6 7" xfId="55481" xr:uid="{0CD4520C-8886-4BBD-A24D-CD510D9C9595}"/>
    <cellStyle name="Total 2 6 8" xfId="55759" xr:uid="{2A07FA0E-CE78-4557-8520-2B4B54067594}"/>
    <cellStyle name="Total 2 6 9" xfId="56037" xr:uid="{6C0A46B4-DE11-452B-B0A6-EAE2A202988C}"/>
    <cellStyle name="Total 2 7" xfId="1924" xr:uid="{32D66A74-12E1-4C63-A36C-E8D95FC9F7B8}"/>
    <cellStyle name="Total 2 7 10" xfId="53834" xr:uid="{68221F5D-63A6-49AF-BFF5-1362026F308E}"/>
    <cellStyle name="Total 2 7 11" xfId="50301" xr:uid="{8730CC86-0609-4EFD-94EF-4CC36320BFA8}"/>
    <cellStyle name="Total 2 7 2" xfId="50302" xr:uid="{608BE036-981B-492D-ADAA-7EAA7725D6A5}"/>
    <cellStyle name="Total 2 7 2 2" xfId="51249" xr:uid="{861987F4-E197-4E35-9A82-A80ED592C6ED}"/>
    <cellStyle name="Total 2 7 2 2 2" xfId="54112" xr:uid="{D713B72E-E6AF-4FE1-A1AA-7F5FAE93DB1F}"/>
    <cellStyle name="Total 2 7 3" xfId="51248" xr:uid="{BAB426CF-8DED-4C6D-857E-50EA0A790528}"/>
    <cellStyle name="Total 2 7 3 2" xfId="54390" xr:uid="{54AE8F5B-8026-42E2-98EA-9BFE58AE9D23}"/>
    <cellStyle name="Total 2 7 4" xfId="54674" xr:uid="{FABE6C52-D7BA-4CB7-957A-2242F499D3EB}"/>
    <cellStyle name="Total 2 7 5" xfId="54952" xr:uid="{2516B8D9-F7FB-4F8A-A791-0F1F15AFC06A}"/>
    <cellStyle name="Total 2 7 6" xfId="55230" xr:uid="{43135E19-09C9-41B4-896C-A163FBC38616}"/>
    <cellStyle name="Total 2 7 7" xfId="55514" xr:uid="{38348B73-A3A5-4BCF-BEF0-38EBA32D5A6F}"/>
    <cellStyle name="Total 2 7 8" xfId="55792" xr:uid="{D639EF46-D525-42CE-AF32-BE5AAA15E892}"/>
    <cellStyle name="Total 2 7 9" xfId="56070" xr:uid="{A43A1492-C33C-478C-9225-B5C432342DD0}"/>
    <cellStyle name="Total 2 8" xfId="50303" xr:uid="{F8B9645A-758B-4EFC-8AC7-4123ACBC27B6}"/>
    <cellStyle name="Total 2 8 10" xfId="53867" xr:uid="{851134E6-D3E8-46A2-9B97-6D311A93F3BF}"/>
    <cellStyle name="Total 2 8 2" xfId="50304" xr:uid="{A377B6A3-8047-4AEA-9D08-910B9E38F69A}"/>
    <cellStyle name="Total 2 8 2 2" xfId="51251" xr:uid="{0BAC2DDC-59DD-4613-BB27-E67BDEED235D}"/>
    <cellStyle name="Total 2 8 2 2 2" xfId="54145" xr:uid="{CD720E76-D81E-4A42-A1D0-0BAEAE24E807}"/>
    <cellStyle name="Total 2 8 3" xfId="51250" xr:uid="{2A634B90-F112-41C3-A9ED-8A07C57EF59F}"/>
    <cellStyle name="Total 2 8 3 2" xfId="54423" xr:uid="{FD2C4ED8-FB49-46EE-98C1-31DD3AAC469A}"/>
    <cellStyle name="Total 2 8 4" xfId="54707" xr:uid="{023018D8-F096-4EE2-9E7D-861C3DB4200F}"/>
    <cellStyle name="Total 2 8 5" xfId="54985" xr:uid="{228AF628-4E5B-44E0-BDC2-71A3A3ABE88C}"/>
    <cellStyle name="Total 2 8 6" xfId="55263" xr:uid="{977C21EB-B4EB-41FC-9B43-D147E2174328}"/>
    <cellStyle name="Total 2 8 7" xfId="55547" xr:uid="{A2234ACC-288F-4FEF-A8D9-560479F39E09}"/>
    <cellStyle name="Total 2 8 8" xfId="55825" xr:uid="{42AC4853-B0A9-4FA7-B5EE-8604994E6A1A}"/>
    <cellStyle name="Total 2 8 9" xfId="56103" xr:uid="{287F2119-A7D2-4625-935A-879EE6CEDE54}"/>
    <cellStyle name="Total 2 9" xfId="50305" xr:uid="{E652F63D-8B1D-4AC9-8820-32A0B6A36B1C}"/>
    <cellStyle name="Total 2 9 2" xfId="50306" xr:uid="{B03A9A13-B650-4F10-A755-9B7195D7E18A}"/>
    <cellStyle name="Total 2 9 2 2" xfId="51253" xr:uid="{00E275BC-F2D2-4160-A6FB-E0162680DA67}"/>
    <cellStyle name="Total 2 9 3" xfId="51252" xr:uid="{F10DB20E-C960-4CEE-9BC2-7D096D59876A}"/>
    <cellStyle name="Total 2 9 3 2" xfId="53904" xr:uid="{B2BC614E-C440-4466-B779-9303BB50A0B9}"/>
    <cellStyle name="Total 20" xfId="55290" xr:uid="{F002D767-3EA7-4877-BBEA-BBCFC17D8A59}"/>
    <cellStyle name="Total 21" xfId="55568" xr:uid="{E1D0056A-810E-4C68-9FAC-C2CEC8747A87}"/>
    <cellStyle name="Total 22" xfId="55846" xr:uid="{B4CEDA88-F7B2-441F-B5FD-3C580FD226FE}"/>
    <cellStyle name="Total 23" xfId="53617" xr:uid="{284B138F-45F7-42A0-92DE-587065ED7FBD}"/>
    <cellStyle name="Total 3" xfId="213" xr:uid="{30E29A1B-30EA-427B-A38D-326E7C850685}"/>
    <cellStyle name="Total 3 10" xfId="54182" xr:uid="{0F0F2558-0A21-4CE8-A733-E23C2E5F6523}"/>
    <cellStyle name="Total 3 11" xfId="54466" xr:uid="{E8A8F96B-EE96-47F4-9B45-C2BEB5765424}"/>
    <cellStyle name="Total 3 12" xfId="54744" xr:uid="{B48DD424-531C-458D-8E34-2D47D8B1FDEE}"/>
    <cellStyle name="Total 3 13" xfId="55022" xr:uid="{33015E71-B984-409E-AD11-3E47F21A7B84}"/>
    <cellStyle name="Total 3 14" xfId="55306" xr:uid="{4B05315E-252B-407A-A4EC-5383612F164F}"/>
    <cellStyle name="Total 3 15" xfId="55584" xr:uid="{D8EB86A3-32A9-415C-9B09-8581267B0B6A}"/>
    <cellStyle name="Total 3 16" xfId="55862" xr:uid="{EC1FD06C-149C-43DC-BAEB-2A39AACC3888}"/>
    <cellStyle name="Total 3 17" xfId="53634" xr:uid="{F8255D0A-4A82-44FA-B5DB-66B940948E72}"/>
    <cellStyle name="Total 3 18" xfId="42329" xr:uid="{1D82A0B1-7C45-44FB-AD1C-0EE0B9C793D3}"/>
    <cellStyle name="Total 3 2" xfId="1730" xr:uid="{00BA2A92-802B-4CFC-9B09-EC17B783BAA1}"/>
    <cellStyle name="Total 3 2 10" xfId="53676" xr:uid="{343C0912-F4C7-43AF-9AC7-B6008557448B}"/>
    <cellStyle name="Total 3 2 11" xfId="42330" xr:uid="{CC2D0EC4-BD02-42FA-AAB3-2E9BE1A3F5AE}"/>
    <cellStyle name="Total 3 2 2" xfId="1932" xr:uid="{73EDF8BB-A07E-40FF-8CD8-E610251B71FE}"/>
    <cellStyle name="Total 3 2 2 2" xfId="50310" xr:uid="{B39C9D8A-45A1-4DEE-A5A2-565F3AA7D093}"/>
    <cellStyle name="Total 3 2 2 2 2" xfId="50311" xr:uid="{02DA86F8-D5D4-4DC0-A823-64E38D895740}"/>
    <cellStyle name="Total 3 2 2 2 2 2" xfId="51258" xr:uid="{AC35DEE3-3438-4EDB-938C-9C972A48BB38}"/>
    <cellStyle name="Total 3 2 2 2 3" xfId="51257" xr:uid="{A21FBFF1-33AF-493D-B40B-43D1086F5FAC}"/>
    <cellStyle name="Total 3 2 2 3" xfId="50312" xr:uid="{0115D2F6-A4D6-4AF8-B496-AF0BD90AD912}"/>
    <cellStyle name="Total 3 2 2 3 2" xfId="51259" xr:uid="{16E51761-D429-467C-B358-3E1F607A6022}"/>
    <cellStyle name="Total 3 2 2 4" xfId="51256" xr:uid="{0411DC3A-4DA6-4EF4-B478-40B368F17285}"/>
    <cellStyle name="Total 3 2 2 4 2" xfId="53951" xr:uid="{84C6A704-5249-4FEE-8175-481C3C8F0B9A}"/>
    <cellStyle name="Total 3 2 2 5" xfId="50309" xr:uid="{07989B2A-C6AA-45E8-8889-3572AF86A0C3}"/>
    <cellStyle name="Total 3 2 3" xfId="1957" xr:uid="{6446F79B-640D-45CF-8B03-1DC3793C43AA}"/>
    <cellStyle name="Total 3 2 3 2" xfId="50314" xr:uid="{913B10FC-23F9-4EEE-BFE8-4A98D4D19A17}"/>
    <cellStyle name="Total 3 2 3 2 2" xfId="51261" xr:uid="{C79C2DC1-8983-4D6C-9398-3B90B6E81E59}"/>
    <cellStyle name="Total 3 2 3 3" xfId="51260" xr:uid="{89A177BF-4F83-450A-9558-266AC0DABEF7}"/>
    <cellStyle name="Total 3 2 3 3 2" xfId="54226" xr:uid="{0D15B16C-9FB1-4D1C-A0D9-ED33D2AC1AF5}"/>
    <cellStyle name="Total 3 2 3 4" xfId="50313" xr:uid="{CBBC2EC7-5271-471D-9643-7965F148C8AD}"/>
    <cellStyle name="Total 3 2 4" xfId="50315" xr:uid="{3BEB3419-872C-4A2E-A8FF-C55784F092D9}"/>
    <cellStyle name="Total 3 2 4 2" xfId="51262" xr:uid="{851731BD-A200-4DBB-B419-D14C22CE12D0}"/>
    <cellStyle name="Total 3 2 4 2 2" xfId="54510" xr:uid="{88DC1FE7-021B-4823-ACD3-69A850547455}"/>
    <cellStyle name="Total 3 2 5" xfId="50308" xr:uid="{7CA15F8C-E35E-4AC1-9EC5-6BFE0AF28331}"/>
    <cellStyle name="Total 3 2 5 2" xfId="54788" xr:uid="{0C40D37E-5FED-432A-9A81-3358CCA21853}"/>
    <cellStyle name="Total 3 2 6" xfId="51255" xr:uid="{5547C359-C211-498F-A372-8C2C09E9CFB9}"/>
    <cellStyle name="Total 3 2 6 2" xfId="55066" xr:uid="{D80A3F2E-5B52-48E2-87A5-C087D78199E6}"/>
    <cellStyle name="Total 3 2 7" xfId="55350" xr:uid="{007EE575-A60F-4253-929E-74B973DFE421}"/>
    <cellStyle name="Total 3 2 8" xfId="55628" xr:uid="{A84FECEB-DBB9-4148-B023-31A8364BE5F8}"/>
    <cellStyle name="Total 3 2 9" xfId="55906" xr:uid="{6653FD09-C138-444C-9DA7-CCCCA604238B}"/>
    <cellStyle name="Total 3 3" xfId="1731" xr:uid="{CF2F807D-79AB-4647-A5B2-09E0C885616C}"/>
    <cellStyle name="Total 3 3 10" xfId="53708" xr:uid="{43BDC6F1-606D-4D8F-9851-2230F7F968EA}"/>
    <cellStyle name="Total 3 3 11" xfId="42331" xr:uid="{85076B12-2220-4642-A255-EDC69D9C1929}"/>
    <cellStyle name="Total 3 3 2" xfId="1933" xr:uid="{4C6A8418-BC6D-4163-9132-EBE03D776921}"/>
    <cellStyle name="Total 3 3 2 2" xfId="50318" xr:uid="{F5BDA289-EE6A-4153-951C-61587F796DD4}"/>
    <cellStyle name="Total 3 3 2 2 2" xfId="51265" xr:uid="{18DFEDA5-4CF7-48E6-B286-54C89CB684E1}"/>
    <cellStyle name="Total 3 3 2 3" xfId="51264" xr:uid="{1B268946-3FA4-4EE4-B7DB-766992B98580}"/>
    <cellStyle name="Total 3 3 2 3 2" xfId="53984" xr:uid="{54AA9B47-7D29-4723-BDD2-44237A610C58}"/>
    <cellStyle name="Total 3 3 2 4" xfId="50317" xr:uid="{E49A5555-5E24-45B3-A35F-9A9EAD1BE71D}"/>
    <cellStyle name="Total 3 3 3" xfId="1958" xr:uid="{67FCAB50-4097-46C2-BB14-187DBCC2A1F1}"/>
    <cellStyle name="Total 3 3 3 2" xfId="51266" xr:uid="{CDBD4A44-2D18-48CB-AC92-29510CA69236}"/>
    <cellStyle name="Total 3 3 3 2 2" xfId="54260" xr:uid="{36CC15F8-D080-40DB-9A69-C17D66A49024}"/>
    <cellStyle name="Total 3 3 3 3" xfId="50319" xr:uid="{58DB8373-B23D-42CB-951E-AA9CFC61BD4D}"/>
    <cellStyle name="Total 3 3 4" xfId="50316" xr:uid="{70098E37-A12C-4641-B6EF-116EE91A3CC9}"/>
    <cellStyle name="Total 3 3 4 2" xfId="54544" xr:uid="{F41CF8E9-5FAE-4F29-AA21-CB634CAC5673}"/>
    <cellStyle name="Total 3 3 5" xfId="51263" xr:uid="{FA16E711-6DBC-4A0C-BE83-DF7568982460}"/>
    <cellStyle name="Total 3 3 5 2" xfId="54822" xr:uid="{3C471A0E-C6CF-4D4E-9BC6-F43F84CE5C18}"/>
    <cellStyle name="Total 3 3 6" xfId="55100" xr:uid="{6D664AAC-D053-475F-B2A7-1B3D53BDA42E}"/>
    <cellStyle name="Total 3 3 7" xfId="55384" xr:uid="{5AAFE672-FA26-48E0-9941-AFC249845818}"/>
    <cellStyle name="Total 3 3 8" xfId="55662" xr:uid="{5197C37B-F9D8-4012-9651-61E0C6D37DE8}"/>
    <cellStyle name="Total 3 3 9" xfId="55940" xr:uid="{84A26E0D-6CBC-41F4-B371-D72D68680587}"/>
    <cellStyle name="Total 3 4" xfId="1732" xr:uid="{16FBEF44-9018-44C4-83D6-315FCE23B86B}"/>
    <cellStyle name="Total 3 4 10" xfId="53741" xr:uid="{23C2EF5C-389D-44C7-A7DE-A85A2B43F53B}"/>
    <cellStyle name="Total 3 4 11" xfId="50320" xr:uid="{12C57A5D-2580-4A9F-80E3-9E269D3BEE76}"/>
    <cellStyle name="Total 3 4 2" xfId="1934" xr:uid="{E89BFDD8-FAF2-4632-82CC-89D9826BD70A}"/>
    <cellStyle name="Total 3 4 2 2" xfId="51268" xr:uid="{CBCD818E-E925-4375-8F64-C99F34FADB96}"/>
    <cellStyle name="Total 3 4 2 2 2" xfId="54017" xr:uid="{022358EB-B6B1-4A8F-9F15-8CE2C97FCC06}"/>
    <cellStyle name="Total 3 4 2 3" xfId="50321" xr:uid="{34043A71-D1EC-42BA-87B3-6FCBE9433448}"/>
    <cellStyle name="Total 3 4 3" xfId="1959" xr:uid="{FFDEA0C4-271C-4765-B167-57394F00E434}"/>
    <cellStyle name="Total 3 4 3 2" xfId="54294" xr:uid="{C44B12AA-E085-4D4F-9CC1-3E4A06A238B5}"/>
    <cellStyle name="Total 3 4 3 3" xfId="51267" xr:uid="{5905E660-E855-4A9A-B03E-13B0AA995F75}"/>
    <cellStyle name="Total 3 4 4" xfId="54578" xr:uid="{3D6F8296-1D2E-4189-A142-D4F69334D018}"/>
    <cellStyle name="Total 3 4 5" xfId="54856" xr:uid="{C0C7A1A8-7548-4E9F-916B-89E35E8B721F}"/>
    <cellStyle name="Total 3 4 6" xfId="55134" xr:uid="{B7C279C2-90BA-415A-AA13-331D50F421E4}"/>
    <cellStyle name="Total 3 4 7" xfId="55418" xr:uid="{4C563A8C-87BC-46C4-8599-4D2D00074428}"/>
    <cellStyle name="Total 3 4 8" xfId="55696" xr:uid="{F7E61C12-D25B-402A-B1EF-6A4C6D3F5C8B}"/>
    <cellStyle name="Total 3 4 9" xfId="55974" xr:uid="{83DF69C1-A25C-43F2-B7C8-850EE79ADA26}"/>
    <cellStyle name="Total 3 5" xfId="1729" xr:uid="{3F345ABE-1C0B-4A07-A1B5-8D02247ABAF1}"/>
    <cellStyle name="Total 3 5 10" xfId="53774" xr:uid="{8AA07012-66CC-44A4-8CEB-99488BE29833}"/>
    <cellStyle name="Total 3 5 11" xfId="50322" xr:uid="{CA97EA01-E849-429B-A99D-0857756C0C31}"/>
    <cellStyle name="Total 3 5 2" xfId="1931" xr:uid="{E46C7C54-83BB-4B81-BF58-F4AC520C94F3}"/>
    <cellStyle name="Total 3 5 2 2" xfId="54050" xr:uid="{FF65EE08-5694-4B5B-B326-FFB921AA2EB6}"/>
    <cellStyle name="Total 3 5 2 3" xfId="51269" xr:uid="{DC0C2FA5-D437-45A7-A5B4-2D4EABECE981}"/>
    <cellStyle name="Total 3 5 3" xfId="1956" xr:uid="{EA8A43B2-D64A-4018-AFEE-37115FCBDEA4}"/>
    <cellStyle name="Total 3 5 3 2" xfId="54328" xr:uid="{DCBC9C0F-BE6B-4B3F-9B45-81FB6602ED1E}"/>
    <cellStyle name="Total 3 5 4" xfId="54612" xr:uid="{5EAB72CA-6542-44B1-AB41-29154EE99CD1}"/>
    <cellStyle name="Total 3 5 5" xfId="54890" xr:uid="{D72EB1D7-EFF4-460B-8F7B-175F2DDEA6B7}"/>
    <cellStyle name="Total 3 5 6" xfId="55168" xr:uid="{F09674E3-0AD9-479A-A657-484F05BD45DF}"/>
    <cellStyle name="Total 3 5 7" xfId="55452" xr:uid="{D21C6FDE-4DB3-4074-89EB-04E1AAD5B56C}"/>
    <cellStyle name="Total 3 5 8" xfId="55730" xr:uid="{AF27E06D-011B-44B9-B3FF-AD67FB184F64}"/>
    <cellStyle name="Total 3 5 9" xfId="56008" xr:uid="{6C3A98FE-BEFC-46A1-A94F-B56AFBC44138}"/>
    <cellStyle name="Total 3 6" xfId="1836" xr:uid="{EAE78496-570D-4754-B837-3BCCEA758D1A}"/>
    <cellStyle name="Total 3 6 10" xfId="53806" xr:uid="{A0D5BEB7-B839-4309-AA23-B6F5AE1DB613}"/>
    <cellStyle name="Total 3 6 11" xfId="50307" xr:uid="{F05A9045-5DE9-4827-B543-349DF4F17973}"/>
    <cellStyle name="Total 3 6 2" xfId="54083" xr:uid="{6F32F210-46DA-439A-96A0-164BF57C1102}"/>
    <cellStyle name="Total 3 6 3" xfId="54361" xr:uid="{1A32CD55-93AA-4E89-B1D9-4E71A3328852}"/>
    <cellStyle name="Total 3 6 4" xfId="54645" xr:uid="{7B644AF3-ACCE-4ED0-8B65-2E4B0CB842D3}"/>
    <cellStyle name="Total 3 6 5" xfId="54923" xr:uid="{009A2C5F-ECF7-4AC6-967D-7D1C0ED42D0F}"/>
    <cellStyle name="Total 3 6 6" xfId="55201" xr:uid="{EAFC4FAD-A189-4533-8C8A-98566D93095D}"/>
    <cellStyle name="Total 3 6 7" xfId="55485" xr:uid="{9F992D04-BF3F-4935-BA45-20B2233B15D0}"/>
    <cellStyle name="Total 3 6 8" xfId="55763" xr:uid="{6D5B0FDA-3AC4-40AB-8F17-226D15D9EAF3}"/>
    <cellStyle name="Total 3 6 9" xfId="56041" xr:uid="{D1CB1582-5DA1-4CF6-A635-E02BE5388090}"/>
    <cellStyle name="Total 3 7" xfId="1920" xr:uid="{84CDEDB8-A14F-42EA-830C-A4454F0DE19E}"/>
    <cellStyle name="Total 3 7 10" xfId="53838" xr:uid="{5B68DDAE-746D-4B04-95F1-039C2BB49D5D}"/>
    <cellStyle name="Total 3 7 11" xfId="51254" xr:uid="{58989573-AA75-4030-904D-90FA9960BAE6}"/>
    <cellStyle name="Total 3 7 2" xfId="54116" xr:uid="{048E4E33-6690-4B51-A10F-8C7019D0516A}"/>
    <cellStyle name="Total 3 7 3" xfId="54394" xr:uid="{2AD278FD-7897-442C-BEB9-1C2CCA54DFFA}"/>
    <cellStyle name="Total 3 7 4" xfId="54678" xr:uid="{1C97FC96-5EBA-48D7-8CD8-028B92047807}"/>
    <cellStyle name="Total 3 7 5" xfId="54956" xr:uid="{702391CA-5F32-4E79-881C-D830C715D6CD}"/>
    <cellStyle name="Total 3 7 6" xfId="55234" xr:uid="{2937D865-7FF1-4BCB-A3E8-5357CA77E4C8}"/>
    <cellStyle name="Total 3 7 7" xfId="55518" xr:uid="{8D0D1449-F892-4593-B5EB-66DCDC184398}"/>
    <cellStyle name="Total 3 7 8" xfId="55796" xr:uid="{BC165095-9C30-4DBA-8AEC-ACAD84F06E97}"/>
    <cellStyle name="Total 3 7 9" xfId="56074" xr:uid="{0710BDE3-0DD0-4087-91F3-DC4FD4391BEB}"/>
    <cellStyle name="Total 3 8" xfId="53871" xr:uid="{EF79B1DB-7944-4501-8E49-6B234EB26D1B}"/>
    <cellStyle name="Total 3 8 2" xfId="54149" xr:uid="{B7CC125A-E238-466F-ADE9-8AD71D75AB31}"/>
    <cellStyle name="Total 3 8 3" xfId="54427" xr:uid="{45BEC8A4-E280-4BB4-9D01-5F580236F691}"/>
    <cellStyle name="Total 3 8 4" xfId="54711" xr:uid="{A47FED88-AF05-47B3-8566-CD158FD62872}"/>
    <cellStyle name="Total 3 8 5" xfId="54989" xr:uid="{7E4D13A2-0282-4306-AEBA-5DE6EB142A26}"/>
    <cellStyle name="Total 3 8 6" xfId="55267" xr:uid="{BE2065FD-28B4-4A91-BA41-3ABCDA740EE6}"/>
    <cellStyle name="Total 3 8 7" xfId="55551" xr:uid="{543DCF90-72A1-41EC-98BC-823B05942ADE}"/>
    <cellStyle name="Total 3 8 8" xfId="55829" xr:uid="{10211F3E-F773-4E2D-9CCF-18EF63A80A69}"/>
    <cellStyle name="Total 3 8 9" xfId="56107" xr:uid="{0D2008EE-9A16-499B-BAED-513AE3221EE4}"/>
    <cellStyle name="Total 3 9" xfId="53908" xr:uid="{43F3A062-350A-4BCE-A151-4B36213FD019}"/>
    <cellStyle name="Total 4" xfId="1733" xr:uid="{659D49F5-95CB-40B5-B9AB-1FF109C226D7}"/>
    <cellStyle name="Total 4 10" xfId="54186" xr:uid="{98584210-C833-4ACD-B28B-7B6B8DF15D34}"/>
    <cellStyle name="Total 4 11" xfId="54470" xr:uid="{043B77C8-9F97-407C-8C90-B7EF7DBAAC86}"/>
    <cellStyle name="Total 4 12" xfId="54748" xr:uid="{F9B5C218-B418-454E-B721-EA8BC6B0E7A8}"/>
    <cellStyle name="Total 4 13" xfId="55026" xr:uid="{52635D7C-FC8D-4251-90EA-DCB56F160103}"/>
    <cellStyle name="Total 4 14" xfId="55310" xr:uid="{439DF050-B759-435A-A398-D5E519E3075F}"/>
    <cellStyle name="Total 4 15" xfId="55588" xr:uid="{57EAB0CF-454A-4CB4-B42C-BBDD6391C3D1}"/>
    <cellStyle name="Total 4 16" xfId="55866" xr:uid="{2BB208A5-E4D7-4F04-AA71-453AA1A5EEF4}"/>
    <cellStyle name="Total 4 17" xfId="53638" xr:uid="{868F64E3-FA8C-45B1-8874-EEC339B91782}"/>
    <cellStyle name="Total 4 18" xfId="42332" xr:uid="{80D1829F-3537-4B54-80BE-A4450338EABC}"/>
    <cellStyle name="Total 4 2" xfId="1935" xr:uid="{EAE47BF1-517D-4A1D-90AE-78D4A4B03838}"/>
    <cellStyle name="Total 4 2 10" xfId="53680" xr:uid="{A4BBB67D-6411-4378-B12C-30BFC26623D7}"/>
    <cellStyle name="Total 4 2 11" xfId="42333" xr:uid="{97D3C6F9-78F1-412C-979F-67F4B3254C28}"/>
    <cellStyle name="Total 4 2 2" xfId="50325" xr:uid="{43322387-0094-462E-96BA-6F43101321EE}"/>
    <cellStyle name="Total 4 2 2 2" xfId="50326" xr:uid="{EC4A6618-71A5-4E68-A48A-998040DFC09F}"/>
    <cellStyle name="Total 4 2 2 3" xfId="53955" xr:uid="{E03769EC-ED32-411C-A76D-4C888354C606}"/>
    <cellStyle name="Total 4 2 3" xfId="50327" xr:uid="{96501ADC-5495-468A-851B-AF28C63E0071}"/>
    <cellStyle name="Total 4 2 3 2" xfId="54230" xr:uid="{4F879553-B256-4AEF-9245-FAD4965B7C09}"/>
    <cellStyle name="Total 4 2 4" xfId="50324" xr:uid="{06863BA0-E1E2-427C-8A7A-5DFF2081253C}"/>
    <cellStyle name="Total 4 2 4 2" xfId="54514" xr:uid="{9FAD5C36-3B2B-41A7-948D-B8779D6F6A76}"/>
    <cellStyle name="Total 4 2 5" xfId="54792" xr:uid="{AB75481B-E7EE-42DB-A0F0-8E29801A785C}"/>
    <cellStyle name="Total 4 2 6" xfId="55070" xr:uid="{9B72B7B5-4FD5-445D-AF86-5D96DF85F5EA}"/>
    <cellStyle name="Total 4 2 7" xfId="55354" xr:uid="{B12AF887-317C-49BC-A804-731280F6E9F1}"/>
    <cellStyle name="Total 4 2 8" xfId="55632" xr:uid="{3055C7FC-3647-4542-B38F-4D4411B03845}"/>
    <cellStyle name="Total 4 2 9" xfId="55910" xr:uid="{8B4FEDFA-D611-4967-80F2-614BD4176BFE}"/>
    <cellStyle name="Total 4 3" xfId="1960" xr:uid="{5467796E-4817-4FE4-B04B-133D26007FE5}"/>
    <cellStyle name="Total 4 3 10" xfId="53712" xr:uid="{188002A0-3B3B-4F27-8DB5-89E8C70EFC4D}"/>
    <cellStyle name="Total 4 3 11" xfId="42334" xr:uid="{75458A74-AC37-457C-9C3A-6FAD8173074C}"/>
    <cellStyle name="Total 4 3 2" xfId="50329" xr:uid="{9688B4A0-5CD3-4128-BC85-F68731CF5B99}"/>
    <cellStyle name="Total 4 3 2 2" xfId="53988" xr:uid="{F8D5A054-263B-477B-8206-8B77519EDF52}"/>
    <cellStyle name="Total 4 3 3" xfId="50328" xr:uid="{2BF6EA95-7D51-4694-B4B5-1FD217708E04}"/>
    <cellStyle name="Total 4 3 3 2" xfId="54264" xr:uid="{C44DD6F1-61D1-46D8-8305-F8DE4DEB821F}"/>
    <cellStyle name="Total 4 3 4" xfId="54548" xr:uid="{5507F611-0BC4-424F-AF3C-F5C632083693}"/>
    <cellStyle name="Total 4 3 5" xfId="54826" xr:uid="{5595F73B-C1E1-4332-B151-7A4C68173789}"/>
    <cellStyle name="Total 4 3 6" xfId="55104" xr:uid="{E643B4DD-0AE6-4B27-B2FF-3D3EB74ED82B}"/>
    <cellStyle name="Total 4 3 7" xfId="55388" xr:uid="{AF8431B6-1684-4DE2-B8BA-3D88D7A49610}"/>
    <cellStyle name="Total 4 3 8" xfId="55666" xr:uid="{3107418F-2264-4678-BEF0-9973ECAEDEBE}"/>
    <cellStyle name="Total 4 3 9" xfId="55944" xr:uid="{174E2273-7811-4612-96F3-EFE873D759FD}"/>
    <cellStyle name="Total 4 4" xfId="50330" xr:uid="{5B1CA390-D305-4125-AC69-95A6AEFF7ACF}"/>
    <cellStyle name="Total 4 4 10" xfId="53745" xr:uid="{558EB00D-FA48-47AA-8206-37EF5BB88E14}"/>
    <cellStyle name="Total 4 4 2" xfId="54021" xr:uid="{48915E36-F956-4C59-B9E4-23C48FD7E42A}"/>
    <cellStyle name="Total 4 4 3" xfId="54298" xr:uid="{673FFB20-B672-4E5F-ABD3-C81B3336CF68}"/>
    <cellStyle name="Total 4 4 4" xfId="54582" xr:uid="{5ABDB3AE-0FCE-48BD-84DB-63FA5AF1E267}"/>
    <cellStyle name="Total 4 4 5" xfId="54860" xr:uid="{2C916B46-C3D0-4063-980B-D6179B3F7E7C}"/>
    <cellStyle name="Total 4 4 6" xfId="55138" xr:uid="{A25F031C-1F44-4D96-96C3-3AA4D78BC289}"/>
    <cellStyle name="Total 4 4 7" xfId="55422" xr:uid="{96DF5ACD-2748-4BE3-9AC3-EFA5B931CB35}"/>
    <cellStyle name="Total 4 4 8" xfId="55700" xr:uid="{D648AAEB-8BEA-4BCC-BD66-43660A3A14A1}"/>
    <cellStyle name="Total 4 4 9" xfId="55978" xr:uid="{8ECF019F-F484-46BE-BBD1-8B5818B62860}"/>
    <cellStyle name="Total 4 5" xfId="50323" xr:uid="{883BB902-5456-48AF-831A-6CF67DFA84A1}"/>
    <cellStyle name="Total 4 5 10" xfId="53778" xr:uid="{9D2D5002-8379-45A3-A968-589542B828EE}"/>
    <cellStyle name="Total 4 5 2" xfId="54054" xr:uid="{610C5E4F-F95E-4BFE-A168-D9D74929C964}"/>
    <cellStyle name="Total 4 5 3" xfId="54332" xr:uid="{E6A65E5A-DBC6-42A0-96FD-D5DC38F5765E}"/>
    <cellStyle name="Total 4 5 4" xfId="54616" xr:uid="{A0A3D75E-7A8A-4AD3-BE30-032C7CF663B3}"/>
    <cellStyle name="Total 4 5 5" xfId="54894" xr:uid="{4C093B33-0F59-42C6-B730-330992ADA950}"/>
    <cellStyle name="Total 4 5 6" xfId="55172" xr:uid="{A7D582CC-F6F4-45B3-8DB4-CD4CD62478F8}"/>
    <cellStyle name="Total 4 5 7" xfId="55456" xr:uid="{EDE2FC1B-F4EB-470C-A5AE-8B67DB4D6F55}"/>
    <cellStyle name="Total 4 5 8" xfId="55734" xr:uid="{75EA5143-5702-4DE8-8765-5B42418E8555}"/>
    <cellStyle name="Total 4 5 9" xfId="56012" xr:uid="{582E2765-ECC3-4617-B7FF-DFB47A735805}"/>
    <cellStyle name="Total 4 6" xfId="53810" xr:uid="{5D318A34-BE2D-4250-83FE-2E2137BCD869}"/>
    <cellStyle name="Total 4 6 2" xfId="54087" xr:uid="{31A0EE4B-93FE-4F7B-9991-4F0EF152ADE0}"/>
    <cellStyle name="Total 4 6 3" xfId="54365" xr:uid="{C0DFAA8F-6C43-4861-B808-41A8CDE8CD2C}"/>
    <cellStyle name="Total 4 6 4" xfId="54649" xr:uid="{1F88AE08-89A5-4A8B-827F-9955EC783C58}"/>
    <cellStyle name="Total 4 6 5" xfId="54927" xr:uid="{34FE586F-FD3F-435F-B859-66649E962839}"/>
    <cellStyle name="Total 4 6 6" xfId="55205" xr:uid="{02D9683E-406C-4B78-B4B7-C891D4D8A527}"/>
    <cellStyle name="Total 4 6 7" xfId="55489" xr:uid="{AA3E7BD8-4CD5-4F3B-8C7B-3D30044E269F}"/>
    <cellStyle name="Total 4 6 8" xfId="55767" xr:uid="{A571D83E-B183-45A7-9DA5-0C6F43B0FCF6}"/>
    <cellStyle name="Total 4 6 9" xfId="56045" xr:uid="{D7542FA1-D8C7-4D75-92C5-BC31D3E84637}"/>
    <cellStyle name="Total 4 7" xfId="53842" xr:uid="{D1F85B02-9137-4AA7-AA66-8C0238B8A7CB}"/>
    <cellStyle name="Total 4 7 2" xfId="54120" xr:uid="{1967972B-B24D-43E4-8CBE-920F1245F422}"/>
    <cellStyle name="Total 4 7 3" xfId="54398" xr:uid="{B4275851-8A2D-4BEA-96D3-90EEB4C6F1C5}"/>
    <cellStyle name="Total 4 7 4" xfId="54682" xr:uid="{8D3B71A2-5892-49F8-BC8C-E29CE32860DA}"/>
    <cellStyle name="Total 4 7 5" xfId="54960" xr:uid="{AF31BAF6-619B-4B9E-B03E-6E2EEF8D8C53}"/>
    <cellStyle name="Total 4 7 6" xfId="55238" xr:uid="{3C582121-4F70-4069-B818-30731F65ED4F}"/>
    <cellStyle name="Total 4 7 7" xfId="55522" xr:uid="{9A70B496-9146-49F8-81E9-CF5B34C76666}"/>
    <cellStyle name="Total 4 7 8" xfId="55800" xr:uid="{616C6B7F-D856-4D84-B641-2F55A381961E}"/>
    <cellStyle name="Total 4 7 9" xfId="56078" xr:uid="{6142DDC7-5313-47F3-8821-4B4D7791AF1F}"/>
    <cellStyle name="Total 4 8" xfId="53875" xr:uid="{1CEB2671-C0B3-409D-A35E-8402B7930A37}"/>
    <cellStyle name="Total 4 8 2" xfId="54153" xr:uid="{FE70F5C8-7557-4141-A6B3-4DB428791C26}"/>
    <cellStyle name="Total 4 8 3" xfId="54431" xr:uid="{E363ACC2-F755-4537-8CAE-0292586838D9}"/>
    <cellStyle name="Total 4 8 4" xfId="54715" xr:uid="{CFC5F167-AB52-45F0-B640-E786929E4A5F}"/>
    <cellStyle name="Total 4 8 5" xfId="54993" xr:uid="{6DD6C6E1-4FC2-4058-BFEB-7E0ADD9066C8}"/>
    <cellStyle name="Total 4 8 6" xfId="55271" xr:uid="{B797C31B-B821-42C0-921E-49B8F806977B}"/>
    <cellStyle name="Total 4 8 7" xfId="55555" xr:uid="{2B0E2285-A756-4659-A1AB-1800C35920CE}"/>
    <cellStyle name="Total 4 8 8" xfId="55833" xr:uid="{C07AAB88-F5AA-456F-BE65-2A8A689EEC81}"/>
    <cellStyle name="Total 4 8 9" xfId="56111" xr:uid="{6E6BBE48-43D9-442C-B576-7C39D43FD3F6}"/>
    <cellStyle name="Total 4 9" xfId="53912" xr:uid="{796D9D8A-37B4-4181-A18F-A3070EFC5BB2}"/>
    <cellStyle name="Total 5" xfId="42335" xr:uid="{25194264-4080-4ECA-8240-6FF80F548062}"/>
    <cellStyle name="Total 5 10" xfId="54190" xr:uid="{3317A81F-0D23-4164-AA47-41C22855A19F}"/>
    <cellStyle name="Total 5 11" xfId="54474" xr:uid="{0A45FCE1-A164-4A4A-9783-F2F6C3D46386}"/>
    <cellStyle name="Total 5 12" xfId="54752" xr:uid="{23807527-BC85-4B4F-8821-B3D4D6871148}"/>
    <cellStyle name="Total 5 13" xfId="55030" xr:uid="{18E73252-8261-44DE-BD21-35E2CFF30225}"/>
    <cellStyle name="Total 5 14" xfId="55314" xr:uid="{A9BEA253-9FDA-4DEA-A40C-BA47C34CC43F}"/>
    <cellStyle name="Total 5 15" xfId="55592" xr:uid="{6B2042C2-AB8D-4175-AC3A-D77E844910E9}"/>
    <cellStyle name="Total 5 16" xfId="55870" xr:uid="{97FCB213-CCC8-4BF5-AB04-A19396D5B5CA}"/>
    <cellStyle name="Total 5 17" xfId="53642" xr:uid="{DCE81102-2098-428F-857E-B3331B506F02}"/>
    <cellStyle name="Total 5 2" xfId="42336" xr:uid="{E6272147-6B67-406B-B19A-2FB2FCCC961E}"/>
    <cellStyle name="Total 5 2 10" xfId="53684" xr:uid="{A1AE5BAC-03C2-42DB-B959-35EEC3FC8613}"/>
    <cellStyle name="Total 5 2 2" xfId="50333" xr:uid="{D8834AC3-1D5D-4738-9968-7BC40C4D9DCD}"/>
    <cellStyle name="Total 5 2 2 2" xfId="50334" xr:uid="{207808D5-B21F-47D8-A969-53840390A132}"/>
    <cellStyle name="Total 5 2 2 2 2" xfId="51273" xr:uid="{EB03D8FC-850E-4BD4-A6A0-4DBC9C54683D}"/>
    <cellStyle name="Total 5 2 2 3" xfId="51272" xr:uid="{5D204B51-6320-4409-840B-C66E8C0972D6}"/>
    <cellStyle name="Total 5 2 2 3 2" xfId="53959" xr:uid="{AE288229-262B-4EEA-A2EA-9C16BBC9607A}"/>
    <cellStyle name="Total 5 2 3" xfId="50335" xr:uid="{5255EA70-DFC2-469A-9470-2B92EE8C9B5F}"/>
    <cellStyle name="Total 5 2 3 2" xfId="51274" xr:uid="{376B8713-CFA8-401B-985D-1F46F2DCFCF5}"/>
    <cellStyle name="Total 5 2 3 2 2" xfId="54234" xr:uid="{0C2BA533-17D3-436E-9F63-B492C4EA9EA9}"/>
    <cellStyle name="Total 5 2 4" xfId="50332" xr:uid="{7298B82B-0C02-4E29-9FB9-4D68A6475FDC}"/>
    <cellStyle name="Total 5 2 4 2" xfId="54518" xr:uid="{15E6D579-FF19-491D-A5B8-03FAD509728C}"/>
    <cellStyle name="Total 5 2 5" xfId="51271" xr:uid="{8729B458-DE61-4521-BAB0-8421D99B2E1D}"/>
    <cellStyle name="Total 5 2 5 2" xfId="54796" xr:uid="{349FBA5E-5973-4FD1-BF34-E6D66C677C69}"/>
    <cellStyle name="Total 5 2 6" xfId="55074" xr:uid="{C2755DD7-A9BA-4845-9DCC-569D4BCD6746}"/>
    <cellStyle name="Total 5 2 7" xfId="55358" xr:uid="{6C1B47D2-253F-4A0C-8418-FF0E37EF9262}"/>
    <cellStyle name="Total 5 2 8" xfId="55636" xr:uid="{D9B2AED7-0A03-4752-874E-434A8126AFB2}"/>
    <cellStyle name="Total 5 2 9" xfId="55914" xr:uid="{8E6A627D-FE78-47BB-9113-C456B4D683FA}"/>
    <cellStyle name="Total 5 3" xfId="42337" xr:uid="{B79A6B30-5A62-4612-80D6-D5AEFFFFA893}"/>
    <cellStyle name="Total 5 3 10" xfId="53716" xr:uid="{F083BC50-E07A-4F58-977D-6A17BDAA758A}"/>
    <cellStyle name="Total 5 3 2" xfId="50337" xr:uid="{9EB1EB67-A86B-4860-A38F-B169AD4B677B}"/>
    <cellStyle name="Total 5 3 2 2" xfId="51276" xr:uid="{E5DE9E42-F81F-43C1-9A39-520B331D918C}"/>
    <cellStyle name="Total 5 3 2 2 2" xfId="53992" xr:uid="{9A9FAEA0-D307-4F68-8DBB-CB9D24F52E4A}"/>
    <cellStyle name="Total 5 3 3" xfId="50336" xr:uid="{007D756C-0C71-4823-878D-E90BEF4A8150}"/>
    <cellStyle name="Total 5 3 3 2" xfId="54268" xr:uid="{168F7330-995C-4A18-BE90-F5E3368DD324}"/>
    <cellStyle name="Total 5 3 4" xfId="51275" xr:uid="{0EDBEE9F-C121-42CA-839A-10E9CA18590C}"/>
    <cellStyle name="Total 5 3 4 2" xfId="54552" xr:uid="{8D80AA37-85A4-4176-8D2C-C096DB1B22F0}"/>
    <cellStyle name="Total 5 3 5" xfId="54830" xr:uid="{B248181E-4E6C-40E6-AA78-DEA095E606A1}"/>
    <cellStyle name="Total 5 3 6" xfId="55108" xr:uid="{4D63C46D-43DA-4039-80C9-CF2539D3E2CD}"/>
    <cellStyle name="Total 5 3 7" xfId="55392" xr:uid="{2DAC08AA-5F21-4AC0-A2BD-9328F0018F37}"/>
    <cellStyle name="Total 5 3 8" xfId="55670" xr:uid="{34DB32F3-B7B6-4E4E-9C0A-903E236281A1}"/>
    <cellStyle name="Total 5 3 9" xfId="55948" xr:uid="{2D26CE7A-301B-41F5-9943-8AB6E32B3FC9}"/>
    <cellStyle name="Total 5 4" xfId="50338" xr:uid="{03F8E44E-0ACD-4A90-A114-428F57A96E6A}"/>
    <cellStyle name="Total 5 4 10" xfId="53749" xr:uid="{3D0E7516-DCAF-4604-BA2E-DBD3936ED33C}"/>
    <cellStyle name="Total 5 4 2" xfId="51277" xr:uid="{50156EAC-C0C9-4243-B0F3-4642755811AB}"/>
    <cellStyle name="Total 5 4 2 2" xfId="54025" xr:uid="{54FB3313-03C3-4184-9ACD-6815451B53E1}"/>
    <cellStyle name="Total 5 4 3" xfId="54302" xr:uid="{AF2CD5C0-B13E-4C04-BA67-F29CE4170C9A}"/>
    <cellStyle name="Total 5 4 4" xfId="54586" xr:uid="{F7E1C41E-E502-467F-B682-433D4668E38A}"/>
    <cellStyle name="Total 5 4 5" xfId="54864" xr:uid="{9ECB3BD3-3D8A-40E1-8724-0C48C3F18483}"/>
    <cellStyle name="Total 5 4 6" xfId="55142" xr:uid="{F07F6674-B64F-4BA1-B93A-57E8CDE2D862}"/>
    <cellStyle name="Total 5 4 7" xfId="55426" xr:uid="{FEEE20B8-614D-4572-A2DE-1A06B44247F4}"/>
    <cellStyle name="Total 5 4 8" xfId="55704" xr:uid="{68F5FA77-A605-4BA8-9597-07A5261A20D4}"/>
    <cellStyle name="Total 5 4 9" xfId="55982" xr:uid="{0260891F-C7F7-4B39-A3B5-07043F3894EF}"/>
    <cellStyle name="Total 5 5" xfId="50331" xr:uid="{72111184-9E54-49D2-835E-E71D8307C5C0}"/>
    <cellStyle name="Total 5 5 10" xfId="53782" xr:uid="{FFF1033F-EA41-400E-A896-2213CB0B9111}"/>
    <cellStyle name="Total 5 5 2" xfId="54058" xr:uid="{81034BB1-FFC9-46CB-B09A-E182CB2A766D}"/>
    <cellStyle name="Total 5 5 3" xfId="54336" xr:uid="{87EBE14D-73F0-4CC2-AC3A-7E8028429D9F}"/>
    <cellStyle name="Total 5 5 4" xfId="54620" xr:uid="{D2CB725F-8C64-4CC1-AE36-6A55ECF5C14D}"/>
    <cellStyle name="Total 5 5 5" xfId="54898" xr:uid="{5C4F9221-D4A2-4367-990A-94F62866070E}"/>
    <cellStyle name="Total 5 5 6" xfId="55176" xr:uid="{B5EE143C-5C47-40ED-B9B3-8D69DB1CCCF7}"/>
    <cellStyle name="Total 5 5 7" xfId="55460" xr:uid="{AF3E5DF1-C55F-4BE4-8D02-7984837EA62E}"/>
    <cellStyle name="Total 5 5 8" xfId="55738" xr:uid="{C36D898C-5FAA-4AF1-888A-41265E2A27F4}"/>
    <cellStyle name="Total 5 5 9" xfId="56016" xr:uid="{939CC113-75DE-4F7D-B8AD-061622287F85}"/>
    <cellStyle name="Total 5 6" xfId="51270" xr:uid="{2F946814-31D4-4EF0-B0EF-C8ED44EFA8FB}"/>
    <cellStyle name="Total 5 6 10" xfId="53814" xr:uid="{D5509F9D-D8DA-453D-9215-0E1586451089}"/>
    <cellStyle name="Total 5 6 2" xfId="54091" xr:uid="{3EDA7BEA-BB6F-4DD7-9F89-821FA8B396F7}"/>
    <cellStyle name="Total 5 6 3" xfId="54369" xr:uid="{BBFDA4D4-223D-4CCB-A778-066036C0125C}"/>
    <cellStyle name="Total 5 6 4" xfId="54653" xr:uid="{05A48952-9B82-48A5-8A96-3AFE09664940}"/>
    <cellStyle name="Total 5 6 5" xfId="54931" xr:uid="{531D476A-766B-46C6-9737-4AA25C8B21D3}"/>
    <cellStyle name="Total 5 6 6" xfId="55209" xr:uid="{3C8E91DF-4D4B-404A-9DF2-1316EE9D8A41}"/>
    <cellStyle name="Total 5 6 7" xfId="55493" xr:uid="{518F563E-C270-4A38-9BA2-05A381BAC157}"/>
    <cellStyle name="Total 5 6 8" xfId="55771" xr:uid="{9BE6BAE8-4A9E-42FF-9824-30B676630254}"/>
    <cellStyle name="Total 5 6 9" xfId="56049" xr:uid="{23802B80-3189-470F-996D-01C34F2412DC}"/>
    <cellStyle name="Total 5 7" xfId="53846" xr:uid="{3AF4A7AE-B61B-4FD7-B792-285F6FEEFEE9}"/>
    <cellStyle name="Total 5 7 2" xfId="54124" xr:uid="{416A4D78-E2D9-4D8A-A54D-F763108E3836}"/>
    <cellStyle name="Total 5 7 3" xfId="54402" xr:uid="{17469D92-1F1F-4A4E-9529-CB8B8385A978}"/>
    <cellStyle name="Total 5 7 4" xfId="54686" xr:uid="{5B02194A-1A03-4C13-820F-4D213C8524EA}"/>
    <cellStyle name="Total 5 7 5" xfId="54964" xr:uid="{F241B58F-CA5F-4327-9E78-00FA9CFCA6A8}"/>
    <cellStyle name="Total 5 7 6" xfId="55242" xr:uid="{C040DCA6-87C9-4757-B7E1-2E6AC085F52D}"/>
    <cellStyle name="Total 5 7 7" xfId="55526" xr:uid="{928B4155-365F-499D-92FE-EEB151356526}"/>
    <cellStyle name="Total 5 7 8" xfId="55804" xr:uid="{4BAF304B-EA5A-4836-BDD7-1C622512D10B}"/>
    <cellStyle name="Total 5 7 9" xfId="56082" xr:uid="{732F723A-81CE-450C-AEF3-705C2F614AA3}"/>
    <cellStyle name="Total 5 8" xfId="53879" xr:uid="{24F10A9B-0D7D-4FEA-ADF3-67948F1E010D}"/>
    <cellStyle name="Total 5 8 2" xfId="54157" xr:uid="{BB73A09F-4859-40A2-B537-D580FFF83D68}"/>
    <cellStyle name="Total 5 8 3" xfId="54435" xr:uid="{EB36762A-BBD4-4D08-B120-5A0B1BCADD03}"/>
    <cellStyle name="Total 5 8 4" xfId="54719" xr:uid="{D44AD8BF-A064-4242-9681-9244CE43ECA0}"/>
    <cellStyle name="Total 5 8 5" xfId="54997" xr:uid="{CC53B3E1-E372-46F9-958D-5858C230B29A}"/>
    <cellStyle name="Total 5 8 6" xfId="55275" xr:uid="{1D43F60C-5C91-4A09-B411-FE2379F1CE61}"/>
    <cellStyle name="Total 5 8 7" xfId="55559" xr:uid="{1565701A-9B8F-43EC-8237-6F712AF8D2E1}"/>
    <cellStyle name="Total 5 8 8" xfId="55837" xr:uid="{D96C8D73-C940-473E-BB32-285F75820CC7}"/>
    <cellStyle name="Total 5 8 9" xfId="56115" xr:uid="{1C1AB19F-9FBA-4FAD-A2F1-B294AAB54EB0}"/>
    <cellStyle name="Total 5 9" xfId="53916" xr:uid="{5738451A-C02F-45A6-B74B-2BB9483C407B}"/>
    <cellStyle name="Total 6" xfId="42338" xr:uid="{34A182E5-AA04-4390-BAD4-FCE1C81FC0A5}"/>
    <cellStyle name="Total 6 10" xfId="54193" xr:uid="{4DF8EF31-3AEA-4289-8710-BC8A46053B02}"/>
    <cellStyle name="Total 6 11" xfId="54477" xr:uid="{80148649-6F8D-4938-87F8-6B7FC6D3A893}"/>
    <cellStyle name="Total 6 12" xfId="54755" xr:uid="{9A408C07-8111-49D0-976F-4FC3F27B3078}"/>
    <cellStyle name="Total 6 13" xfId="55033" xr:uid="{4D9D669D-01E6-49EA-A15E-30AF2EFA7854}"/>
    <cellStyle name="Total 6 14" xfId="55317" xr:uid="{90831CDF-624B-4B99-8601-CE550A34D954}"/>
    <cellStyle name="Total 6 15" xfId="55595" xr:uid="{5D505D30-93D1-4761-9C85-96CDB74FC850}"/>
    <cellStyle name="Total 6 16" xfId="55873" xr:uid="{19EF51CE-597C-4314-8301-6155FA4EBD59}"/>
    <cellStyle name="Total 6 17" xfId="53645" xr:uid="{22252041-A48A-46BA-A15F-8FD1E6157A4E}"/>
    <cellStyle name="Total 6 2" xfId="42339" xr:uid="{68BC1ABC-66F2-480E-AC7E-B6DADE90745E}"/>
    <cellStyle name="Total 6 2 10" xfId="53687" xr:uid="{1CA8EA48-C8B3-4FBF-85B7-52FCF069FA53}"/>
    <cellStyle name="Total 6 2 2" xfId="53962" xr:uid="{C28E5192-EFC6-48B1-B58B-73C4550DD8B9}"/>
    <cellStyle name="Total 6 2 3" xfId="54237" xr:uid="{3DDF9121-0E67-44C5-8F46-B90E39C21176}"/>
    <cellStyle name="Total 6 2 4" xfId="54521" xr:uid="{ECB366B8-B9EC-4E11-87E2-FC743D4CA06E}"/>
    <cellStyle name="Total 6 2 5" xfId="54799" xr:uid="{3FF953D3-6B94-4436-8340-CEDBAA77B528}"/>
    <cellStyle name="Total 6 2 6" xfId="55077" xr:uid="{1891F7D4-B2B2-4751-ADF1-8D3F8832C288}"/>
    <cellStyle name="Total 6 2 7" xfId="55361" xr:uid="{0D566323-739F-4FEC-8551-9E233CB10FF9}"/>
    <cellStyle name="Total 6 2 8" xfId="55639" xr:uid="{4F7DE901-0EEE-442B-BBBF-C61F1094171C}"/>
    <cellStyle name="Total 6 2 9" xfId="55917" xr:uid="{6807279F-5A29-4230-889D-461E2558AB88}"/>
    <cellStyle name="Total 6 3" xfId="50339" xr:uid="{A0E4E783-A849-4939-96EE-2E3E888DB1D2}"/>
    <cellStyle name="Total 6 3 10" xfId="53719" xr:uid="{942A2B24-7B3F-449A-AFF6-BDD9E575D542}"/>
    <cellStyle name="Total 6 3 2" xfId="53995" xr:uid="{5D75E29B-EEA3-4747-A226-75A88819968B}"/>
    <cellStyle name="Total 6 3 3" xfId="54271" xr:uid="{A139CDD8-D060-4CA4-AD2C-CCEAD131CC6B}"/>
    <cellStyle name="Total 6 3 4" xfId="54555" xr:uid="{C79F1156-9025-400B-B439-37D4C0655801}"/>
    <cellStyle name="Total 6 3 5" xfId="54833" xr:uid="{FC84FAD4-B9B1-46EE-B5E5-125573CDDF2F}"/>
    <cellStyle name="Total 6 3 6" xfId="55111" xr:uid="{17DB1C53-80B7-4043-84A0-1157FFD6BC31}"/>
    <cellStyle name="Total 6 3 7" xfId="55395" xr:uid="{3373E607-AC90-49F3-A51E-E9F8402B28D9}"/>
    <cellStyle name="Total 6 3 8" xfId="55673" xr:uid="{493759F8-9560-429D-922D-B8B97592B57E}"/>
    <cellStyle name="Total 6 3 9" xfId="55951" xr:uid="{1495D05B-792E-4127-923F-FA5917374A07}"/>
    <cellStyle name="Total 6 4" xfId="53752" xr:uid="{AC1E99AB-F2E1-4A42-8136-C63C432BB31E}"/>
    <cellStyle name="Total 6 4 2" xfId="54028" xr:uid="{C5B83488-7FAB-475B-8E32-246998766411}"/>
    <cellStyle name="Total 6 4 3" xfId="54305" xr:uid="{D76E0B37-D82F-48F9-A362-A1386D2FE201}"/>
    <cellStyle name="Total 6 4 4" xfId="54589" xr:uid="{D86D97C7-3610-4C64-8EFA-984B875E0F63}"/>
    <cellStyle name="Total 6 4 5" xfId="54867" xr:uid="{D244CC7A-7B50-419D-9676-B6C1BBE1E467}"/>
    <cellStyle name="Total 6 4 6" xfId="55145" xr:uid="{1D8C3920-A951-4F9A-A010-509305311C20}"/>
    <cellStyle name="Total 6 4 7" xfId="55429" xr:uid="{B8A3132B-9E43-4014-AEDB-996C9F9FBD3F}"/>
    <cellStyle name="Total 6 4 8" xfId="55707" xr:uid="{721826C1-694D-45F6-9B44-CBF0616281E1}"/>
    <cellStyle name="Total 6 4 9" xfId="55985" xr:uid="{BB5F28DF-91B5-4315-8997-47C9CF4242B6}"/>
    <cellStyle name="Total 6 5" xfId="53785" xr:uid="{2111C1A4-B98A-4C2D-A2AC-0B35D45DCF31}"/>
    <cellStyle name="Total 6 5 2" xfId="54061" xr:uid="{71E44AB2-C499-4610-AA08-E247DE8DDAF6}"/>
    <cellStyle name="Total 6 5 3" xfId="54339" xr:uid="{0E01445F-018C-4E13-B962-1B36AB5A493B}"/>
    <cellStyle name="Total 6 5 4" xfId="54623" xr:uid="{AEC87129-F977-4924-9837-D82C87BC791C}"/>
    <cellStyle name="Total 6 5 5" xfId="54901" xr:uid="{C0EA8A66-0C04-4FBD-8888-188439FF6A1D}"/>
    <cellStyle name="Total 6 5 6" xfId="55179" xr:uid="{05AD257F-96B3-42F6-8842-DEA0B55413DA}"/>
    <cellStyle name="Total 6 5 7" xfId="55463" xr:uid="{0BC7A0BD-EA44-4E10-B98F-561FC5EBA92E}"/>
    <cellStyle name="Total 6 5 8" xfId="55741" xr:uid="{65038F39-415F-4B14-B9F1-52F262F2EB6E}"/>
    <cellStyle name="Total 6 5 9" xfId="56019" xr:uid="{8FC6CEFD-690F-49FB-BEA5-61332AFAD006}"/>
    <cellStyle name="Total 6 6" xfId="53817" xr:uid="{98ADE780-938F-4AF2-8471-D05CA3EDDE15}"/>
    <cellStyle name="Total 6 6 2" xfId="54094" xr:uid="{C8429182-15D3-4057-9157-BFEE60DF54D4}"/>
    <cellStyle name="Total 6 6 3" xfId="54372" xr:uid="{BF6A72AE-80D8-4DB7-9DB1-31582A45178D}"/>
    <cellStyle name="Total 6 6 4" xfId="54656" xr:uid="{57D481BB-682B-40C0-A89A-4688E32B3227}"/>
    <cellStyle name="Total 6 6 5" xfId="54934" xr:uid="{59D6F735-1A54-4926-AFF8-B8D9E369F0BC}"/>
    <cellStyle name="Total 6 6 6" xfId="55212" xr:uid="{884E6539-295D-4207-9314-536897B6CF74}"/>
    <cellStyle name="Total 6 6 7" xfId="55496" xr:uid="{C9B4956D-EA97-4F02-B5AD-DC49D895E185}"/>
    <cellStyle name="Total 6 6 8" xfId="55774" xr:uid="{96E05931-BC34-4963-B266-55E554D5BE03}"/>
    <cellStyle name="Total 6 6 9" xfId="56052" xr:uid="{227FF776-BB60-44D1-A5FE-EB2C7FE8A8E6}"/>
    <cellStyle name="Total 6 7" xfId="53849" xr:uid="{E9A640BA-33A5-49BD-8B3D-CFDA12C7A9AC}"/>
    <cellStyle name="Total 6 7 2" xfId="54127" xr:uid="{67109EFF-252A-4092-9F53-CE21313648BD}"/>
    <cellStyle name="Total 6 7 3" xfId="54405" xr:uid="{58889E1A-0148-4B21-B4B8-F987F7FDF97B}"/>
    <cellStyle name="Total 6 7 4" xfId="54689" xr:uid="{E7DA6200-3D40-44CB-9202-39FFA5EACFD4}"/>
    <cellStyle name="Total 6 7 5" xfId="54967" xr:uid="{A2F644A8-3617-4F32-9B17-D7546D971000}"/>
    <cellStyle name="Total 6 7 6" xfId="55245" xr:uid="{58246F53-A8CD-479C-83EB-0B95CFA2F445}"/>
    <cellStyle name="Total 6 7 7" xfId="55529" xr:uid="{011C2F93-A21B-434A-A6CB-A51E70B7CA50}"/>
    <cellStyle name="Total 6 7 8" xfId="55807" xr:uid="{C2C5DA1C-6B3F-4F31-A4FA-F87057458D8C}"/>
    <cellStyle name="Total 6 7 9" xfId="56085" xr:uid="{FCEBC6DF-7795-41B2-B2E3-DEACB9EBE052}"/>
    <cellStyle name="Total 6 8" xfId="53882" xr:uid="{6C3C80DA-C007-4EC5-AA47-6F30314900F3}"/>
    <cellStyle name="Total 6 8 2" xfId="54160" xr:uid="{43723606-5A94-4BD2-8DC0-9DEAFF950D59}"/>
    <cellStyle name="Total 6 8 3" xfId="54438" xr:uid="{8EA0629C-04B8-44CB-ABC8-6772EF6B7E83}"/>
    <cellStyle name="Total 6 8 4" xfId="54722" xr:uid="{51D30E74-5862-45FB-838C-4B4412C8AD2C}"/>
    <cellStyle name="Total 6 8 5" xfId="55000" xr:uid="{050EB0F1-7DCB-41A2-841B-78AC5183FC9C}"/>
    <cellStyle name="Total 6 8 6" xfId="55278" xr:uid="{3D596556-A95F-4A35-9BD9-1EB6ACC2888A}"/>
    <cellStyle name="Total 6 8 7" xfId="55562" xr:uid="{B45993F0-EFC5-4A11-B518-DE31EF542DAB}"/>
    <cellStyle name="Total 6 8 8" xfId="55840" xr:uid="{8C5291DF-9284-4E31-9668-4CBBCF2A6B14}"/>
    <cellStyle name="Total 6 8 9" xfId="56118" xr:uid="{FCB3FFF1-863A-4CF2-8E5F-2AD0321B1AA5}"/>
    <cellStyle name="Total 6 9" xfId="53919" xr:uid="{322F794F-2D6E-4A4F-BB46-C17416E86E33}"/>
    <cellStyle name="Total 7" xfId="42340" xr:uid="{164E5826-28E3-4C96-827D-D12A6E1B3D06}"/>
    <cellStyle name="Total 7 10" xfId="54196" xr:uid="{52F3553E-000D-4913-B5AF-99A429B3BA17}"/>
    <cellStyle name="Total 7 11" xfId="54480" xr:uid="{0CF482D3-E268-4035-B578-836987EC53E9}"/>
    <cellStyle name="Total 7 12" xfId="54758" xr:uid="{8564C884-68D1-49B3-87AD-85D89AF9B2A4}"/>
    <cellStyle name="Total 7 13" xfId="55036" xr:uid="{61ABEDB8-274E-47A5-88D5-E3CF9B1246DF}"/>
    <cellStyle name="Total 7 14" xfId="55320" xr:uid="{A032749D-A206-4705-9E4E-22D1AAE63745}"/>
    <cellStyle name="Total 7 15" xfId="55598" xr:uid="{194812FE-8F5E-4BB6-B822-69C053042D12}"/>
    <cellStyle name="Total 7 16" xfId="55876" xr:uid="{84B9D002-A7EF-46DC-A746-8D3CA45AAA72}"/>
    <cellStyle name="Total 7 17" xfId="53647" xr:uid="{60E4D68A-C397-443D-A924-E821C6C73CFD}"/>
    <cellStyle name="Total 7 2" xfId="42341" xr:uid="{5C65336F-13D9-4D1A-8EA8-C4BF536272EB}"/>
    <cellStyle name="Total 7 2 10" xfId="53689" xr:uid="{E2AF6E50-B5B5-4429-9B87-74722900844E}"/>
    <cellStyle name="Total 7 2 2" xfId="53965" xr:uid="{84201B0C-BBD0-4CE0-8CD2-42BD229F6806}"/>
    <cellStyle name="Total 7 2 3" xfId="54240" xr:uid="{F2DFDF8B-B913-4EEC-9FA3-4DB7BF2124C3}"/>
    <cellStyle name="Total 7 2 4" xfId="54524" xr:uid="{C340C619-5DBD-4E73-906E-565C4CB5D6DF}"/>
    <cellStyle name="Total 7 2 5" xfId="54802" xr:uid="{9F4383A9-6276-4730-9891-B3E4F50E3A36}"/>
    <cellStyle name="Total 7 2 6" xfId="55080" xr:uid="{D08DAE4C-95CA-4994-8396-CEB498CE563C}"/>
    <cellStyle name="Total 7 2 7" xfId="55364" xr:uid="{16C10AD1-C3C9-40B5-A97D-D116A9F8E6FE}"/>
    <cellStyle name="Total 7 2 8" xfId="55642" xr:uid="{50CF7133-C623-4E1C-9BB8-4163914A4D74}"/>
    <cellStyle name="Total 7 2 9" xfId="55920" xr:uid="{9B7E9841-587F-4197-84CF-8DD273740329}"/>
    <cellStyle name="Total 7 3" xfId="50340" xr:uid="{22A51F24-E004-48CA-9F6B-01341254B44D}"/>
    <cellStyle name="Total 7 3 10" xfId="53722" xr:uid="{C5B953BC-BF2D-4780-8F78-8C62837238E2}"/>
    <cellStyle name="Total 7 3 2" xfId="53998" xr:uid="{2787EE9E-7922-4F31-86F9-19EA213C2D08}"/>
    <cellStyle name="Total 7 3 3" xfId="54274" xr:uid="{6B65F612-DE3B-48E1-9431-B5EE051B16F9}"/>
    <cellStyle name="Total 7 3 4" xfId="54558" xr:uid="{0938C45B-42DB-41DE-9D6F-62B5A16AAF36}"/>
    <cellStyle name="Total 7 3 5" xfId="54836" xr:uid="{DCFB5463-3D56-4F28-B44B-0120B3D7BAFC}"/>
    <cellStyle name="Total 7 3 6" xfId="55114" xr:uid="{AFE12FCC-4E3B-49AC-BD8A-2F7B268F2861}"/>
    <cellStyle name="Total 7 3 7" xfId="55398" xr:uid="{4B83F1E1-67E8-4271-82DC-B5B69DEA6689}"/>
    <cellStyle name="Total 7 3 8" xfId="55676" xr:uid="{A1BE80CA-4B08-4869-8864-21DD742DAA3D}"/>
    <cellStyle name="Total 7 3 9" xfId="55954" xr:uid="{0164DCFE-D1CB-4B3B-8196-25864AA98A19}"/>
    <cellStyle name="Total 7 4" xfId="51278" xr:uid="{4C5FAAC1-5E9B-4281-99A8-573C6BCC12F4}"/>
    <cellStyle name="Total 7 4 10" xfId="53755" xr:uid="{6B027EA3-37B0-47B4-89EC-DE89ABB0C1B8}"/>
    <cellStyle name="Total 7 4 2" xfId="54031" xr:uid="{50DBFE2F-0707-4129-8089-312D45253B6E}"/>
    <cellStyle name="Total 7 4 3" xfId="54308" xr:uid="{E91A857D-E28D-4171-8348-E6D7309F7E6E}"/>
    <cellStyle name="Total 7 4 4" xfId="54592" xr:uid="{6B1711F7-5E37-435E-A803-CCEEEF42157D}"/>
    <cellStyle name="Total 7 4 5" xfId="54870" xr:uid="{47D19FA3-A57B-4CD8-AC69-AB51AC2FCCF5}"/>
    <cellStyle name="Total 7 4 6" xfId="55148" xr:uid="{738425CB-BEBF-4F81-BC0D-E0E83D2AB156}"/>
    <cellStyle name="Total 7 4 7" xfId="55432" xr:uid="{BBDDE41D-A5D5-4B18-B088-25BF66C36145}"/>
    <cellStyle name="Total 7 4 8" xfId="55710" xr:uid="{E5E62E6F-E161-4D7B-BBA0-93B8A9A3BD70}"/>
    <cellStyle name="Total 7 4 9" xfId="55988" xr:uid="{0376335F-1496-430B-B33B-F3C21235501A}"/>
    <cellStyle name="Total 7 5" xfId="53788" xr:uid="{BD8FEA1F-84BD-4791-8954-E2B47B9726FE}"/>
    <cellStyle name="Total 7 5 2" xfId="54064" xr:uid="{F74FC582-1029-40E4-82DE-94004BBF5757}"/>
    <cellStyle name="Total 7 5 3" xfId="54342" xr:uid="{96FFDE9F-114A-4780-A414-C14052DF063D}"/>
    <cellStyle name="Total 7 5 4" xfId="54626" xr:uid="{A2034585-BEB2-46D9-8F5A-C948AF7D7D2D}"/>
    <cellStyle name="Total 7 5 5" xfId="54904" xr:uid="{F33AEBCA-4511-4090-92F7-A7FBF51D1D2F}"/>
    <cellStyle name="Total 7 5 6" xfId="55182" xr:uid="{2896D60B-52D1-4054-924F-74A2E0E2CDF5}"/>
    <cellStyle name="Total 7 5 7" xfId="55466" xr:uid="{20FC89C2-CAC1-488C-B0DE-ED454B3587AC}"/>
    <cellStyle name="Total 7 5 8" xfId="55744" xr:uid="{E131EA5C-7386-4B9D-9BEC-996094319C99}"/>
    <cellStyle name="Total 7 5 9" xfId="56022" xr:uid="{F622E61E-1F6B-4FC8-BFA4-272ADDF202E6}"/>
    <cellStyle name="Total 7 6" xfId="53820" xr:uid="{BC878A30-601C-4F3B-8574-60CC4FDD86F3}"/>
    <cellStyle name="Total 7 6 2" xfId="54097" xr:uid="{344696BA-1958-4A80-9EA0-81422DA5D954}"/>
    <cellStyle name="Total 7 6 3" xfId="54375" xr:uid="{F9773DD6-D738-4FAE-8989-A72D07FD05FC}"/>
    <cellStyle name="Total 7 6 4" xfId="54659" xr:uid="{71EBA2B9-7F0B-48A4-AB45-649325C5DE6B}"/>
    <cellStyle name="Total 7 6 5" xfId="54937" xr:uid="{D0DB4451-58E5-4C90-BA1F-A8CC03CD987F}"/>
    <cellStyle name="Total 7 6 6" xfId="55215" xr:uid="{381F8A2F-F093-4340-8E27-F8867B0BFA01}"/>
    <cellStyle name="Total 7 6 7" xfId="55499" xr:uid="{F491856E-84B4-48D0-95DC-209488A4A12D}"/>
    <cellStyle name="Total 7 6 8" xfId="55777" xr:uid="{53A6DFFC-5039-42E0-A4C1-2ABA521F8ED8}"/>
    <cellStyle name="Total 7 6 9" xfId="56055" xr:uid="{E3A54876-9D66-46F0-8C45-0BF07E5A40D6}"/>
    <cellStyle name="Total 7 7" xfId="53852" xr:uid="{B0B8CC80-5B75-4E31-9BCE-20A276C231AD}"/>
    <cellStyle name="Total 7 7 2" xfId="54130" xr:uid="{C1716B6E-4530-4F3A-9CAE-9E0F83104C18}"/>
    <cellStyle name="Total 7 7 3" xfId="54408" xr:uid="{C22B419B-0342-4DC1-92ED-4A88B785DC60}"/>
    <cellStyle name="Total 7 7 4" xfId="54692" xr:uid="{82724F4F-5413-40DD-85D9-F10F49C3DFBB}"/>
    <cellStyle name="Total 7 7 5" xfId="54970" xr:uid="{80AD1E86-568F-4F4C-835D-1E382743B0FE}"/>
    <cellStyle name="Total 7 7 6" xfId="55248" xr:uid="{18185B9B-3A1F-468E-9CE9-76B6DBBF899B}"/>
    <cellStyle name="Total 7 7 7" xfId="55532" xr:uid="{3CFE84BC-AD8C-483D-AFDD-68F180C0802C}"/>
    <cellStyle name="Total 7 7 8" xfId="55810" xr:uid="{EC9A3F92-1E06-488D-80C8-F6BE5BC85912}"/>
    <cellStyle name="Total 7 7 9" xfId="56088" xr:uid="{8B7CBA33-E606-4C92-82BE-51D776204CD4}"/>
    <cellStyle name="Total 7 8" xfId="53885" xr:uid="{CD438622-E9A0-4F7C-A01D-496C43303C4B}"/>
    <cellStyle name="Total 7 8 2" xfId="54163" xr:uid="{3482694B-9B2B-4E5A-BF40-43551D5B4A33}"/>
    <cellStyle name="Total 7 8 3" xfId="54441" xr:uid="{DD742060-7B98-44E6-A8C1-B9FFB25C5AE5}"/>
    <cellStyle name="Total 7 8 4" xfId="54725" xr:uid="{546679ED-F227-425D-83D0-43B415F5EB04}"/>
    <cellStyle name="Total 7 8 5" xfId="55003" xr:uid="{AD855F02-C4E7-440F-8AB8-0152289425B0}"/>
    <cellStyle name="Total 7 8 6" xfId="55281" xr:uid="{41867F7B-5999-4C7D-9E62-705E4506ECAF}"/>
    <cellStyle name="Total 7 8 7" xfId="55565" xr:uid="{9DA1FCEE-7101-41CE-832A-3F8349C7896C}"/>
    <cellStyle name="Total 7 8 8" xfId="55843" xr:uid="{15EDEBB0-6EA7-41C1-97E0-0730188DC6D1}"/>
    <cellStyle name="Total 7 8 9" xfId="56121" xr:uid="{E8B623DF-9D93-4A32-9BFC-72604ADE8636}"/>
    <cellStyle name="Total 7 9" xfId="53922" xr:uid="{F7FA8F21-4641-41C5-AAA6-1C07B5B32382}"/>
    <cellStyle name="Total 8" xfId="42342" xr:uid="{C0D6DFAD-4C8F-4F7D-BDC7-77907E5609FC}"/>
    <cellStyle name="Total 8 10" xfId="53659" xr:uid="{35C4100F-5732-4B11-96BE-2D97B2C0B45F}"/>
    <cellStyle name="Total 8 2" xfId="42343" xr:uid="{239FD3EA-EF5E-45F1-8076-E31E6CD0B54A}"/>
    <cellStyle name="Total 8 2 2" xfId="53934" xr:uid="{562A7401-B95C-4E75-84B0-03702872C258}"/>
    <cellStyle name="Total 8 3" xfId="50341" xr:uid="{EDFE3EA7-B4CD-4FAF-92DD-4FD4C5BD6404}"/>
    <cellStyle name="Total 8 3 2" xfId="54209" xr:uid="{1790031B-54C9-4D48-BF8C-AF2A88AFDEA4}"/>
    <cellStyle name="Total 8 4" xfId="51279" xr:uid="{7141E79E-B4AA-47DC-96A2-F9DB3DEBD9A1}"/>
    <cellStyle name="Total 8 4 2" xfId="54493" xr:uid="{6A2CE2C4-B39A-4F20-8CDA-CCDA0521D383}"/>
    <cellStyle name="Total 8 5" xfId="54771" xr:uid="{FFF9D308-AF99-461A-8AC5-7C6AA7775608}"/>
    <cellStyle name="Total 8 6" xfId="55049" xr:uid="{F1EF03D7-6278-46E6-AF12-4DC56486DE34}"/>
    <cellStyle name="Total 8 7" xfId="55333" xr:uid="{5B9975D7-E343-411D-8BBA-A14A42AA8845}"/>
    <cellStyle name="Total 8 8" xfId="55611" xr:uid="{E36A6ED9-D05C-4E7B-BFCF-8C39CD2D4948}"/>
    <cellStyle name="Total 8 9" xfId="55889" xr:uid="{B1FAADB4-887E-43FC-ACDE-1F08233E335A}"/>
    <cellStyle name="Total 9" xfId="42344" xr:uid="{F17008CB-32AA-450F-8BBC-D66D4A36B6E7}"/>
    <cellStyle name="Total 9 10" xfId="53691" xr:uid="{8328A0AC-2052-4369-A623-C90F887E78E1}"/>
    <cellStyle name="Total 9 2" xfId="42345" xr:uid="{0674179E-300B-4634-8EA5-D7C3522834AD}"/>
    <cellStyle name="Total 9 2 2" xfId="53967" xr:uid="{BA00F82C-451D-4FE9-8456-523A1E252BF8}"/>
    <cellStyle name="Total 9 3" xfId="50342" xr:uid="{892C42F6-10D7-4F89-A576-C8E73D76694F}"/>
    <cellStyle name="Total 9 3 2" xfId="54243" xr:uid="{EBC7EFE9-6C13-4D28-BBE7-2BC2334D4CEC}"/>
    <cellStyle name="Total 9 4" xfId="51280" xr:uid="{02DE4C88-045D-40BD-893B-3B29FBAEBBDD}"/>
    <cellStyle name="Total 9 4 2" xfId="54527" xr:uid="{D999D090-AC2D-4523-A786-71666ADF3349}"/>
    <cellStyle name="Total 9 5" xfId="54805" xr:uid="{EC83CC42-377F-4E09-87F4-860E43E0C3E1}"/>
    <cellStyle name="Total 9 6" xfId="55083" xr:uid="{6D6F8DE7-613D-44D5-A20A-506412939D43}"/>
    <cellStyle name="Total 9 7" xfId="55367" xr:uid="{9E71E395-0D18-4BF5-8C6B-D84FFB3D7B94}"/>
    <cellStyle name="Total 9 8" xfId="55645" xr:uid="{253F4336-9440-427A-8625-4D6CCF561587}"/>
    <cellStyle name="Total 9 9" xfId="55923" xr:uid="{71B546D1-60D3-4F9F-B18F-BBF4EB9A4CF1}"/>
    <cellStyle name="Tusental_NPV" xfId="50343" xr:uid="{D6BCFE0C-6B48-41B5-BA57-B387B3FCE0F9}"/>
    <cellStyle name="update" xfId="50344" xr:uid="{556E3A30-32C9-4ABA-9C0A-827CCF280142}"/>
    <cellStyle name="Valuta_NPV" xfId="50345" xr:uid="{FE78E131-3287-443A-8490-9686B564ACE3}"/>
    <cellStyle name="Währung [0]_Compiling Utility Macros" xfId="50346" xr:uid="{B4E5EA1B-174A-4FAB-B531-7F1FCCCED5D4}"/>
    <cellStyle name="Währung_Compiling Utility Macros" xfId="50347" xr:uid="{7ABF5540-B3AC-420B-99A9-1959C95BC678}"/>
    <cellStyle name="Warning" xfId="137" xr:uid="{E7FB0F4F-4F34-459C-8585-B8106F0CE8AC}"/>
    <cellStyle name="Warning Text 10" xfId="50348" xr:uid="{DEAA3C36-B148-47F5-8AD0-3BBD483D7B10}"/>
    <cellStyle name="Warning Text 10 2" xfId="50349" xr:uid="{EE92ACA2-465E-4500-A521-8A29F07D802E}"/>
    <cellStyle name="Warning Text 11" xfId="50350" xr:uid="{6CADE763-DE1F-4AED-9573-72CD0EEBE0CF}"/>
    <cellStyle name="Warning Text 12" xfId="50351" xr:uid="{83647D7B-2E18-4309-B7E3-0E3DAA6F17A3}"/>
    <cellStyle name="Warning Text 13" xfId="50352" xr:uid="{FC732B13-5CE4-495F-9151-1752E1040452}"/>
    <cellStyle name="Warning Text 14" xfId="50353" xr:uid="{C01A1927-770B-45ED-BD18-8B498ABD181D}"/>
    <cellStyle name="Warning Text 15" xfId="50354" xr:uid="{ACE571F9-8A50-4262-BDF4-C2E475969A9F}"/>
    <cellStyle name="Warning Text 16" xfId="50355" xr:uid="{C2360C7C-DA11-4643-9107-FE04B81C1E49}"/>
    <cellStyle name="Warning Text 17" xfId="50356" xr:uid="{3F86F130-BE34-4AC2-8F29-6359C225F1A5}"/>
    <cellStyle name="Warning Text 18" xfId="53618" xr:uid="{2BC08F81-9D32-4292-8BE8-C13CBFB50480}"/>
    <cellStyle name="Warning Text 2" xfId="95" xr:uid="{00000000-0005-0000-0000-00007D000000}"/>
    <cellStyle name="Warning Text 2 10" xfId="42346" xr:uid="{09914625-1EB4-41AF-894D-12DDCEECFA49}"/>
    <cellStyle name="Warning Text 2 2" xfId="96" xr:uid="{00000000-0005-0000-0000-00007E000000}"/>
    <cellStyle name="Warning Text 2 2 2" xfId="1734" xr:uid="{3300C0B6-97E8-4E3D-B32E-DAA0B8747AB3}"/>
    <cellStyle name="Warning Text 2 2 2 2" xfId="50359" xr:uid="{4839846F-FA48-4EE4-AD66-ADDB530A1BE2}"/>
    <cellStyle name="Warning Text 2 2 3" xfId="50358" xr:uid="{94AB4010-3A5F-4973-80AF-8AF5CF15617D}"/>
    <cellStyle name="Warning Text 2 3" xfId="1735" xr:uid="{51B464F2-F251-47F9-85D9-A39DEBD669A0}"/>
    <cellStyle name="Warning Text 2 3 2" xfId="50360" xr:uid="{69C15FD9-6C7F-4073-902B-7874AEDCC3CB}"/>
    <cellStyle name="Warning Text 2 4" xfId="1736" xr:uid="{97EF67EF-163B-4E39-9C4B-D7493DC77C6D}"/>
    <cellStyle name="Warning Text 2 4 2" xfId="50361" xr:uid="{0910899A-4EE6-40BE-AEBA-87BB9E468391}"/>
    <cellStyle name="Warning Text 2 5" xfId="1737" xr:uid="{0CD67A9F-6CE9-4045-983E-CB71A5473FE6}"/>
    <cellStyle name="Warning Text 2 5 2" xfId="50362" xr:uid="{CA9BD911-B4FF-4AA3-AA41-99C56B04F1A1}"/>
    <cellStyle name="Warning Text 2 6" xfId="50363" xr:uid="{FDBDFD07-8F88-47D5-857A-96C209BBE929}"/>
    <cellStyle name="Warning Text 2 7" xfId="50364" xr:uid="{C0AC4353-DF5E-4516-8D58-FCC6F7DF9CAD}"/>
    <cellStyle name="Warning Text 2 8" xfId="50365" xr:uid="{010C672F-1890-4EA0-A93F-5C0A7CC15823}"/>
    <cellStyle name="Warning Text 2 9" xfId="50357" xr:uid="{6368FC00-C082-4D4B-B4C6-E70A7A80FE20}"/>
    <cellStyle name="Warning Text 2_4_Pere April 2010 (version 1)" xfId="50366" xr:uid="{3D40D74B-7413-450C-8782-9593DACCA96F}"/>
    <cellStyle name="Warning Text 3" xfId="214" xr:uid="{4FC6D27C-7144-4841-B06A-AAF6D7B935BA}"/>
    <cellStyle name="Warning Text 3 2" xfId="1739" xr:uid="{099A6289-9EE4-475E-9D60-AB0BDB4B3FBB}"/>
    <cellStyle name="Warning Text 3 2 2" xfId="50369" xr:uid="{D6D0152A-A538-45A0-9720-0F6B300C9AD6}"/>
    <cellStyle name="Warning Text 3 2 3" xfId="50368" xr:uid="{A81A9C71-0D00-479C-AD48-6916F9474383}"/>
    <cellStyle name="Warning Text 3 3" xfId="1740" xr:uid="{12ED3924-6BB7-43E5-8068-9972FBD6D10B}"/>
    <cellStyle name="Warning Text 3 3 2" xfId="50370" xr:uid="{494B541B-B99B-4BD1-8438-E63E136264C3}"/>
    <cellStyle name="Warning Text 3 4" xfId="1741" xr:uid="{B2258D1D-E6FC-4325-94D0-43CCB90F57E8}"/>
    <cellStyle name="Warning Text 3 4 2" xfId="50367" xr:uid="{03FD3F1C-3A33-4D2A-8118-D687C00DB458}"/>
    <cellStyle name="Warning Text 3 5" xfId="1738" xr:uid="{5BE796A6-D37F-439F-BC6F-07D453F88F67}"/>
    <cellStyle name="Warning Text 3 6" xfId="42347" xr:uid="{31A1C8AB-FB08-4320-915A-D647B49536A2}"/>
    <cellStyle name="Warning Text 3_4_Pere April 2010 (version 1)" xfId="50371" xr:uid="{552FE535-549B-42C2-B86F-088821F7648D}"/>
    <cellStyle name="Warning Text 4" xfId="1742" xr:uid="{8236B691-2522-4328-ACF7-B240F3AFD107}"/>
    <cellStyle name="Warning Text 4 2" xfId="50373" xr:uid="{731C90E6-95CF-4F74-B0A3-6C7C6C7A1AE5}"/>
    <cellStyle name="Warning Text 4 3" xfId="50372" xr:uid="{DA15E6BA-044E-43BD-BD90-25B8762001AB}"/>
    <cellStyle name="Warning Text 5" xfId="50374" xr:uid="{CB11BE4E-65C8-464C-9A26-13C74EF3241C}"/>
    <cellStyle name="Warning Text 5 2" xfId="50375" xr:uid="{FFED3531-DA09-4C78-A3BE-39CCFC26C6DC}"/>
    <cellStyle name="Warning Text 6" xfId="50376" xr:uid="{10990C74-64BC-486F-AAC4-B7CBB5C9E109}"/>
    <cellStyle name="Warning Text 6 2" xfId="50377" xr:uid="{A0D6C879-EF1C-4CD3-BE51-36811C29491A}"/>
    <cellStyle name="Warning Text 7" xfId="50378" xr:uid="{6BD7C19F-43F0-4911-8459-FB57256E0DA3}"/>
    <cellStyle name="Warning Text 7 2" xfId="50379" xr:uid="{5C2C0A12-1993-4C54-9442-DD9DD25C8066}"/>
    <cellStyle name="Warning Text 8" xfId="50380" xr:uid="{09CA3120-A81B-455F-B1DA-A8DD9396989B}"/>
    <cellStyle name="Warning Text 8 2" xfId="50381" xr:uid="{41168BEE-CBFA-42FF-8DA0-FD88D2ECF1A9}"/>
    <cellStyle name="Warning Text 9" xfId="50382" xr:uid="{52570884-26EA-412C-BF35-3BEAADCCBE25}"/>
    <cellStyle name="Warning Text 9 2" xfId="50383" xr:uid="{05FF2EB2-4FC1-4AB4-BC2C-54F61FAD51A4}"/>
    <cellStyle name="WHead - Style2" xfId="50384" xr:uid="{579DD2AB-031E-4B5A-9CE9-F781AEBA4065}"/>
    <cellStyle name="WHead - Style2 2" xfId="50385" xr:uid="{D0E22D52-34FE-4348-8BC0-0851D2CC737E}"/>
    <cellStyle name="WHead - Style2 2 2" xfId="52348" xr:uid="{A318BAB5-34E8-43B9-90F3-F69CBC1131D7}"/>
    <cellStyle name="WHead - Style2 2 3" xfId="52844" xr:uid="{FE95206F-183F-4FEF-AFC2-0FB60AF0D1D7}"/>
    <cellStyle name="WHead - Style2 3" xfId="52347" xr:uid="{0E47678A-A28A-442D-B31E-63C329F4A6B9}"/>
    <cellStyle name="WHead - Style2 4" xfId="52843" xr:uid="{ED9A97D9-7E52-48A4-8814-34B074265689}"/>
    <cellStyle name="zHiddenText" xfId="1796" xr:uid="{A028190F-198D-4979-B9BC-3350D02316EF}"/>
    <cellStyle name="강조색1" xfId="1743" xr:uid="{66A8999E-01AC-45D7-94A0-CE7B53249B96}"/>
    <cellStyle name="강조색2" xfId="1744" xr:uid="{CD3B6B11-3929-4B5A-9D6F-B808C2DA45E5}"/>
    <cellStyle name="강조색3" xfId="1745" xr:uid="{60475B6C-2B75-400B-A19D-85B448060DC7}"/>
    <cellStyle name="강조색4" xfId="1746" xr:uid="{D613B692-A637-4D50-858F-D383C4B06FA0}"/>
    <cellStyle name="강조색5" xfId="1747" xr:uid="{A7F4913D-D1CB-4855-A5CD-41B6FC4F8018}"/>
    <cellStyle name="강조색6" xfId="1748" xr:uid="{1DB1E7DC-E231-4144-B6BB-0EAC335D6A84}"/>
    <cellStyle name="경고문" xfId="1749" xr:uid="{BD113BDA-CB0C-4B93-BF04-01D0DBEE00AC}"/>
    <cellStyle name="계산" xfId="1750" xr:uid="{258A3873-DE7D-4417-BD2F-A73B5F6912CC}"/>
    <cellStyle name="계산 2" xfId="1936" xr:uid="{0EF800F7-5923-4BD6-AD71-1DBC9B315965}"/>
    <cellStyle name="나쁨" xfId="1751" xr:uid="{0BB8D578-875E-464E-B07E-3988FC607E62}"/>
    <cellStyle name="똿뗦먛귟 [0.00]_PRODUCT DETAIL Q1" xfId="1752" xr:uid="{6BC16DD6-F2E2-401E-BD69-EB9C84A78A5F}"/>
    <cellStyle name="똿뗦먛귟_PRODUCT DETAIL Q1" xfId="1753" xr:uid="{73E41AB6-9067-4AEA-9E7C-5B26E678CF12}"/>
    <cellStyle name="메모" xfId="1754" xr:uid="{A0C8FFDC-0360-42EE-9DBD-ED35CCF36DF9}"/>
    <cellStyle name="메모 2" xfId="1789" xr:uid="{DCC0DA70-8414-49AF-A327-0E1C34E3390E}"/>
    <cellStyle name="메모 3" xfId="1937" xr:uid="{D39EF8C0-5C12-4886-9545-E80E1A11A232}"/>
    <cellStyle name="메모 4" xfId="1961" xr:uid="{98B23485-1CD0-4FCA-BE7E-D0E0D0ADFB26}"/>
    <cellStyle name="믅됞 [0.00]_PRODUCT DETAIL Q1" xfId="1755" xr:uid="{6AAD57C3-D643-4F54-B6C6-9816F3018F36}"/>
    <cellStyle name="믅됞_PRODUCT DETAIL Q1" xfId="1756" xr:uid="{49A08C41-6B17-4095-9CF7-DE957B1DB908}"/>
    <cellStyle name="백분율_95" xfId="1757" xr:uid="{224E49E7-3264-483F-B235-CDB038A363B0}"/>
    <cellStyle name="보통" xfId="1758" xr:uid="{56ADB3D1-0499-4D8C-94DF-CBB3983EB0BA}"/>
    <cellStyle name="뷭?_BOOKSHIP" xfId="1759" xr:uid="{A73E6D3A-33C8-4F4B-BB25-2B5036DC6F72}"/>
    <cellStyle name="설명 텍스트" xfId="1760" xr:uid="{34B54D8D-09BF-4CF6-848B-B983E3EF317F}"/>
    <cellStyle name="셀 확인" xfId="1761" xr:uid="{4E23F625-D91C-49F3-8ED7-B58A1397CE0E}"/>
    <cellStyle name="쉼표 [0] 2" xfId="1762" xr:uid="{69C42075-1F09-4BC3-9328-78EFEE3665AB}"/>
    <cellStyle name="스타일 1" xfId="1763" xr:uid="{D4F3BA52-BDF5-4D48-9201-709E07485E28}"/>
    <cellStyle name="연결된 셀" xfId="1764" xr:uid="{1CFC57FB-2BA0-4346-B8BE-CF585AF486B7}"/>
    <cellStyle name="요약" xfId="1765" xr:uid="{DF529D39-B146-454C-891C-9395B6F031C1}"/>
    <cellStyle name="요약 2" xfId="1790" xr:uid="{6145981E-A094-4694-A6C3-7E1F69C40101}"/>
    <cellStyle name="요약 3" xfId="1938" xr:uid="{2CCFAE94-D3B1-40C1-8936-E98A5AD8B23D}"/>
    <cellStyle name="요약 4" xfId="1962" xr:uid="{5BE752DA-B184-40B5-97C6-FE39C1F71A29}"/>
    <cellStyle name="입력" xfId="1766" xr:uid="{DA74ABAC-D40A-424D-AA95-CF722128A5E3}"/>
    <cellStyle name="입력 2" xfId="1939" xr:uid="{36CAE3BA-BEC8-4659-AF92-76F3885089ED}"/>
    <cellStyle name="제목" xfId="1767" xr:uid="{746F8128-42CF-4E5A-8912-9EAC64A6F11A}"/>
    <cellStyle name="제목 1" xfId="1768" xr:uid="{CFED9361-A7EF-4859-A3E9-AED5CAFE3468}"/>
    <cellStyle name="제목 2" xfId="1769" xr:uid="{487A5A6B-85EA-4C58-A045-114D79411B4F}"/>
    <cellStyle name="제목 3" xfId="1770" xr:uid="{59473D4B-EEC0-4EAE-ADE3-AC2D593E205F}"/>
    <cellStyle name="제목 4" xfId="1771" xr:uid="{92412713-F94D-48B3-B267-03E24244CFE2}"/>
    <cellStyle name="제목_2012 08 01 - washing plant 진행 사항" xfId="1772" xr:uid="{442609D5-9406-49D8-91F8-8F275D20A32D}"/>
    <cellStyle name="좋음" xfId="1773" xr:uid="{C7C14AA6-9D75-484D-A92B-B3AF002F3C9E}"/>
    <cellStyle name="출력" xfId="1774" xr:uid="{B0FAE54A-6A55-4715-A598-F5D9785460C3}"/>
    <cellStyle name="출력 2" xfId="1940" xr:uid="{CBE6A44B-6E83-417B-9CFF-26DB74165A37}"/>
    <cellStyle name="출력 3" xfId="1963" xr:uid="{63088EAE-62EA-4F3A-A82E-47C99D469210}"/>
    <cellStyle name="콤마 [0]_  종  합  " xfId="1775" xr:uid="{20059121-9B51-4AF8-8488-606F232CF0CB}"/>
    <cellStyle name="콤마_  종  합  " xfId="1776" xr:uid="{C7CE6F37-31F5-4D87-AAF5-4224B661E444}"/>
    <cellStyle name="통화 [0]_  종  합  " xfId="1777" xr:uid="{DA12C1C1-2727-40CD-AB14-91781A3FDAAD}"/>
    <cellStyle name="통화_  종  합  " xfId="1778" xr:uid="{FBFEB03F-068E-4750-B7FD-1A32387E18AB}"/>
    <cellStyle name="표준 2" xfId="145" xr:uid="{9CD58C6F-D99F-46A8-8E50-2247DDD95DC8}"/>
    <cellStyle name="표준 2 2" xfId="1779" xr:uid="{3AFB320C-05BA-4DA8-8B63-01443620137C}"/>
    <cellStyle name="표준_  종  합  " xfId="1780" xr:uid="{C809A7E1-2DD0-45F7-934D-F278123156DD}"/>
    <cellStyle name="하이퍼링크" xfId="50386" xr:uid="{ED5F2327-C15E-4AB2-822A-5E39A58170FC}"/>
    <cellStyle name="하이퍼링크 2" xfId="50387" xr:uid="{65B17A39-B674-4ED7-9BDA-2815E0E123E0}"/>
  </cellStyles>
  <dxfs count="8">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s>
  <tableStyles count="0" defaultTableStyle="TableStyleMedium2" defaultPivotStyle="PivotStyleLight16"/>
  <colors>
    <mruColors>
      <color rgb="FF0000FF"/>
      <color rgb="FFCCCCFF"/>
      <color rgb="FFD65A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Slurry Removal May 2023</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11685267530514949"/>
          <c:y val="0.28219494550901508"/>
          <c:w val="0.85045215754623738"/>
          <c:h val="0.5499211193692819"/>
        </c:manualLayout>
      </c:layout>
      <c:barChart>
        <c:barDir val="bar"/>
        <c:grouping val="clustered"/>
        <c:varyColors val="0"/>
        <c:ser>
          <c:idx val="0"/>
          <c:order val="0"/>
          <c:tx>
            <c:strRef>
              <c:f>'Summary Report'!$B$4</c:f>
              <c:strCache>
                <c:ptCount val="1"/>
                <c:pt idx="0">
                  <c:v>Plan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'Summary Report'!$B$6:$C$19</c:f>
              <c:multiLvlStrCache>
                <c:ptCount val="14"/>
                <c:lvl>
                  <c:pt idx="0">
                    <c:v>SM A1</c:v>
                  </c:pt>
                  <c:pt idx="1">
                    <c:v>SM A3</c:v>
                  </c:pt>
                  <c:pt idx="2">
                    <c:v>SM B2 </c:v>
                  </c:pt>
                  <c:pt idx="3">
                    <c:v>RTS-C3 West</c:v>
                  </c:pt>
                  <c:pt idx="4">
                    <c:v>RTS-C3 East</c:v>
                  </c:pt>
                  <c:pt idx="5">
                    <c:v>RTS-D1</c:v>
                  </c:pt>
                  <c:pt idx="6">
                    <c:v>RTS-D2</c:v>
                  </c:pt>
                  <c:pt idx="7">
                    <c:v>RTS-G</c:v>
                  </c:pt>
                  <c:pt idx="8">
                    <c:v>RTN</c:v>
                  </c:pt>
                  <c:pt idx="9">
                    <c:v>RTM</c:v>
                  </c:pt>
                  <c:pt idx="10">
                    <c:v>SM 6</c:v>
                  </c:pt>
                  <c:pt idx="11">
                    <c:v>SM-B </c:v>
                  </c:pt>
                  <c:pt idx="12">
                    <c:v>SM-D</c:v>
                  </c:pt>
                  <c:pt idx="13">
                    <c:v>SSB</c:v>
                  </c:pt>
                </c:lvl>
                <c:lvl>
                  <c:pt idx="0">
                    <c:v>SIMS</c:v>
                  </c:pt>
                  <c:pt idx="3">
                    <c:v>PAMA</c:v>
                  </c:pt>
                  <c:pt idx="11">
                    <c:v>PTP</c:v>
                  </c:pt>
                  <c:pt idx="13">
                    <c:v>BIMA</c:v>
                  </c:pt>
                </c:lvl>
              </c:multiLvlStrCache>
            </c:multiLvlStrRef>
          </c:cat>
          <c:val>
            <c:numRef>
              <c:f>'Summary Report'!$I$6:$I$19</c:f>
              <c:numCache>
                <c:formatCode>#,##0</c:formatCode>
                <c:ptCount val="14"/>
                <c:pt idx="1">
                  <c:v>50000</c:v>
                </c:pt>
                <c:pt idx="6">
                  <c:v>125000</c:v>
                </c:pt>
                <c:pt idx="7">
                  <c:v>38714</c:v>
                </c:pt>
                <c:pt idx="9">
                  <c:v>128251.33333333333</c:v>
                </c:pt>
                <c:pt idx="10">
                  <c:v>83898</c:v>
                </c:pt>
                <c:pt idx="11">
                  <c:v>75000</c:v>
                </c:pt>
                <c:pt idx="12">
                  <c:v>116666.66666666667</c:v>
                </c:pt>
              </c:numCache>
            </c:numRef>
          </c:val>
          <c:extLst>
            <c:ext xmlns:c16="http://schemas.microsoft.com/office/drawing/2014/chart" uri="{C3380CC4-5D6E-409C-BE32-E72D297353CC}">
              <c16:uniqueId val="{00000000-AE81-4B92-9E50-36450B1B0542}"/>
            </c:ext>
          </c:extLst>
        </c:ser>
        <c:ser>
          <c:idx val="1"/>
          <c:order val="1"/>
          <c:tx>
            <c:strRef>
              <c:f>'Summary Report'!$B$21</c:f>
              <c:strCache>
                <c:ptCount val="1"/>
                <c:pt idx="0">
                  <c:v>Actual (Until May)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'Summary Report'!$B$6:$C$19</c:f>
              <c:multiLvlStrCache>
                <c:ptCount val="14"/>
                <c:lvl>
                  <c:pt idx="0">
                    <c:v>SM A1</c:v>
                  </c:pt>
                  <c:pt idx="1">
                    <c:v>SM A3</c:v>
                  </c:pt>
                  <c:pt idx="2">
                    <c:v>SM B2 </c:v>
                  </c:pt>
                  <c:pt idx="3">
                    <c:v>RTS-C3 West</c:v>
                  </c:pt>
                  <c:pt idx="4">
                    <c:v>RTS-C3 East</c:v>
                  </c:pt>
                  <c:pt idx="5">
                    <c:v>RTS-D1</c:v>
                  </c:pt>
                  <c:pt idx="6">
                    <c:v>RTS-D2</c:v>
                  </c:pt>
                  <c:pt idx="7">
                    <c:v>RTS-G</c:v>
                  </c:pt>
                  <c:pt idx="8">
                    <c:v>RTN</c:v>
                  </c:pt>
                  <c:pt idx="9">
                    <c:v>RTM</c:v>
                  </c:pt>
                  <c:pt idx="10">
                    <c:v>SM 6</c:v>
                  </c:pt>
                  <c:pt idx="11">
                    <c:v>SM-B </c:v>
                  </c:pt>
                  <c:pt idx="12">
                    <c:v>SM-D</c:v>
                  </c:pt>
                  <c:pt idx="13">
                    <c:v>SSB</c:v>
                  </c:pt>
                </c:lvl>
                <c:lvl>
                  <c:pt idx="0">
                    <c:v>SIMS</c:v>
                  </c:pt>
                  <c:pt idx="3">
                    <c:v>PAMA</c:v>
                  </c:pt>
                  <c:pt idx="11">
                    <c:v>PTP</c:v>
                  </c:pt>
                  <c:pt idx="13">
                    <c:v>BIMA</c:v>
                  </c:pt>
                </c:lvl>
              </c:multiLvlStrCache>
            </c:multiLvlStrRef>
          </c:cat>
          <c:val>
            <c:numRef>
              <c:f>'Summary Report'!$I$23:$I$36</c:f>
              <c:numCache>
                <c:formatCode>#,##0</c:formatCode>
                <c:ptCount val="14"/>
                <c:pt idx="0">
                  <c:v>89145.352941176432</c:v>
                </c:pt>
                <c:pt idx="3">
                  <c:v>53936</c:v>
                </c:pt>
                <c:pt idx="6">
                  <c:v>147252</c:v>
                </c:pt>
                <c:pt idx="9">
                  <c:v>125976.00000000001</c:v>
                </c:pt>
                <c:pt idx="11">
                  <c:v>21203</c:v>
                </c:pt>
                <c:pt idx="12">
                  <c:v>100350</c:v>
                </c:pt>
              </c:numCache>
            </c:numRef>
          </c:val>
          <c:extLst>
            <c:ext xmlns:c16="http://schemas.microsoft.com/office/drawing/2014/chart" uri="{C3380CC4-5D6E-409C-BE32-E72D297353CC}">
              <c16:uniqueId val="{00000001-AE81-4B92-9E50-36450B1B0542}"/>
            </c:ext>
          </c:extLst>
        </c:ser>
        <c:dLbls>
          <c:dLblPos val="inEnd"/>
          <c:showLegendKey val="0"/>
          <c:showVal val="1"/>
          <c:showCatName val="0"/>
          <c:showSerName val="0"/>
          <c:showPercent val="0"/>
          <c:showBubbleSize val="0"/>
        </c:dLbls>
        <c:gapWidth val="100"/>
        <c:axId val="834416048"/>
        <c:axId val="834715264"/>
      </c:barChart>
      <c:catAx>
        <c:axId val="834416048"/>
        <c:scaling>
          <c:orientation val="maxMin"/>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2"/>
                </a:solidFill>
                <a:latin typeface="+mn-lt"/>
                <a:ea typeface="+mn-ea"/>
                <a:cs typeface="+mn-cs"/>
              </a:defRPr>
            </a:pPr>
            <a:endParaRPr lang="en-US"/>
          </a:p>
        </c:txPr>
        <c:crossAx val="834715264"/>
        <c:crosses val="autoZero"/>
        <c:auto val="1"/>
        <c:lblAlgn val="ctr"/>
        <c:lblOffset val="100"/>
        <c:noMultiLvlLbl val="0"/>
      </c:catAx>
      <c:valAx>
        <c:axId val="834715264"/>
        <c:scaling>
          <c:orientation val="minMax"/>
          <c:max val="250000"/>
          <c:min val="0"/>
        </c:scaling>
        <c:delete val="0"/>
        <c:axPos val="t"/>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34416048"/>
        <c:crosses val="autoZero"/>
        <c:crossBetween val="between"/>
        <c:majorUnit val="50000"/>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Slurry</a:t>
            </a:r>
            <a:r>
              <a:rPr lang="en-US" baseline="0"/>
              <a:t> Removal 2022</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Achive!$K$39</c:f>
              <c:strCache>
                <c:ptCount val="1"/>
                <c:pt idx="0">
                  <c:v>Plan</c:v>
                </c:pt>
              </c:strCache>
            </c:strRef>
          </c:tx>
          <c:spPr>
            <a:solidFill>
              <a:schemeClr val="accent1"/>
            </a:solidFill>
            <a:ln>
              <a:noFill/>
            </a:ln>
            <a:effectLst>
              <a:outerShdw blurRad="254000" sx="102000" sy="102000" algn="ctr" rotWithShape="0">
                <a:prstClr val="black">
                  <a:alpha val="20000"/>
                </a:prstClr>
              </a:outerShdw>
            </a:effectLst>
          </c:spPr>
          <c:invertIfNegative val="0"/>
          <c:cat>
            <c:strRef>
              <c:f>Achive!$B$40:$C$43</c:f>
              <c:strCache>
                <c:ptCount val="4"/>
                <c:pt idx="0">
                  <c:v>SIMS</c:v>
                </c:pt>
                <c:pt idx="1">
                  <c:v>PAMA</c:v>
                </c:pt>
                <c:pt idx="2">
                  <c:v>PTP</c:v>
                </c:pt>
                <c:pt idx="3">
                  <c:v>BIMA</c:v>
                </c:pt>
              </c:strCache>
            </c:strRef>
          </c:cat>
          <c:val>
            <c:numRef>
              <c:f>Achive!$M$40:$M$43</c:f>
              <c:numCache>
                <c:formatCode>0%</c:formatCode>
                <c:ptCount val="4"/>
                <c:pt idx="0">
                  <c:v>1</c:v>
                </c:pt>
                <c:pt idx="1">
                  <c:v>0.99299587343419571</c:v>
                </c:pt>
                <c:pt idx="2">
                  <c:v>0.98479262672811063</c:v>
                </c:pt>
                <c:pt idx="3">
                  <c:v>1</c:v>
                </c:pt>
              </c:numCache>
            </c:numRef>
          </c:val>
          <c:extLst>
            <c:ext xmlns:c16="http://schemas.microsoft.com/office/drawing/2014/chart" uri="{C3380CC4-5D6E-409C-BE32-E72D297353CC}">
              <c16:uniqueId val="{00000000-3B47-4728-9D70-B39580FB7862}"/>
            </c:ext>
          </c:extLst>
        </c:ser>
        <c:ser>
          <c:idx val="1"/>
          <c:order val="1"/>
          <c:tx>
            <c:strRef>
              <c:f>Achive!$L$39</c:f>
              <c:strCache>
                <c:ptCount val="1"/>
                <c:pt idx="0">
                  <c:v>Actual</c:v>
                </c:pt>
              </c:strCache>
            </c:strRef>
          </c:tx>
          <c:spPr>
            <a:solidFill>
              <a:schemeClr val="accent2"/>
            </a:solidFill>
            <a:ln>
              <a:noFill/>
            </a:ln>
            <a:effectLst>
              <a:outerShdw blurRad="254000" sx="102000" sy="102000" algn="ctr" rotWithShape="0">
                <a:prstClr val="black">
                  <a:alpha val="20000"/>
                </a:prstClr>
              </a:outerShdw>
            </a:effectLst>
          </c:spPr>
          <c:invertIfNegative val="0"/>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showLeaderLines val="0"/>
              </c:ext>
            </c:extLst>
          </c:dLbls>
          <c:cat>
            <c:strRef>
              <c:f>Achive!$B$40:$C$43</c:f>
              <c:strCache>
                <c:ptCount val="4"/>
                <c:pt idx="0">
                  <c:v>SIMS</c:v>
                </c:pt>
                <c:pt idx="1">
                  <c:v>PAMA</c:v>
                </c:pt>
                <c:pt idx="2">
                  <c:v>PTP</c:v>
                </c:pt>
                <c:pt idx="3">
                  <c:v>BIMA</c:v>
                </c:pt>
              </c:strCache>
            </c:strRef>
          </c:cat>
          <c:val>
            <c:numRef>
              <c:f>Achive!$O$40:$O$43</c:f>
              <c:numCache>
                <c:formatCode>0%</c:formatCode>
                <c:ptCount val="4"/>
                <c:pt idx="0">
                  <c:v>0.58001349415936576</c:v>
                </c:pt>
                <c:pt idx="1">
                  <c:v>0.47918362902657158</c:v>
                </c:pt>
                <c:pt idx="2">
                  <c:v>0.20605760302880158</c:v>
                </c:pt>
                <c:pt idx="3">
                  <c:v>0.52543625216160983</c:v>
                </c:pt>
              </c:numCache>
            </c:numRef>
          </c:val>
          <c:extLst>
            <c:ext xmlns:c16="http://schemas.microsoft.com/office/drawing/2014/chart" uri="{C3380CC4-5D6E-409C-BE32-E72D297353CC}">
              <c16:uniqueId val="{00000001-6D97-4F92-A7F8-CC08269D1A96}"/>
            </c:ext>
          </c:extLst>
        </c:ser>
        <c:dLbls>
          <c:showLegendKey val="0"/>
          <c:showVal val="0"/>
          <c:showCatName val="0"/>
          <c:showSerName val="0"/>
          <c:showPercent val="0"/>
          <c:showBubbleSize val="0"/>
        </c:dLbls>
        <c:gapWidth val="100"/>
        <c:axId val="834718624"/>
        <c:axId val="834718064"/>
      </c:barChart>
      <c:valAx>
        <c:axId val="834718064"/>
        <c:scaling>
          <c:orientation val="minMax"/>
          <c:max val="1"/>
          <c:min val="0"/>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34718624"/>
        <c:crosses val="autoZero"/>
        <c:crossBetween val="between"/>
      </c:valAx>
      <c:catAx>
        <c:axId val="834718624"/>
        <c:scaling>
          <c:orientation val="maxMin"/>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34718064"/>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76200</xdr:colOff>
      <xdr:row>0</xdr:row>
      <xdr:rowOff>63501</xdr:rowOff>
    </xdr:from>
    <xdr:to>
      <xdr:col>3</xdr:col>
      <xdr:colOff>0</xdr:colOff>
      <xdr:row>3</xdr:row>
      <xdr:rowOff>6539</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63501"/>
          <a:ext cx="2247900" cy="5145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95249</xdr:colOff>
      <xdr:row>37</xdr:row>
      <xdr:rowOff>80962</xdr:rowOff>
    </xdr:from>
    <xdr:to>
      <xdr:col>18</xdr:col>
      <xdr:colOff>0</xdr:colOff>
      <xdr:row>48</xdr:row>
      <xdr:rowOff>168088</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438149</xdr:colOff>
      <xdr:row>44</xdr:row>
      <xdr:rowOff>128587</xdr:rowOff>
    </xdr:from>
    <xdr:to>
      <xdr:col>16</xdr:col>
      <xdr:colOff>89646</xdr:colOff>
      <xdr:row>62</xdr:row>
      <xdr:rowOff>56030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16563</xdr:colOff>
      <xdr:row>74</xdr:row>
      <xdr:rowOff>177840</xdr:rowOff>
    </xdr:from>
    <xdr:to>
      <xdr:col>11</xdr:col>
      <xdr:colOff>654326</xdr:colOff>
      <xdr:row>98</xdr:row>
      <xdr:rowOff>160030</xdr:rowOff>
    </xdr:to>
    <xdr:pic>
      <xdr:nvPicPr>
        <xdr:cNvPr id="16" name="Picture 15">
          <a:extLst>
            <a:ext uri="{FF2B5EF4-FFF2-40B4-BE49-F238E27FC236}">
              <a16:creationId xmlns:a16="http://schemas.microsoft.com/office/drawing/2014/main" id="{080CE58B-8646-DCEE-3D31-9BA9E4127C7A}"/>
            </a:ext>
          </a:extLst>
        </xdr:cNvPr>
        <xdr:cNvPicPr>
          <a:picLocks noChangeAspect="1"/>
        </xdr:cNvPicPr>
      </xdr:nvPicPr>
      <xdr:blipFill>
        <a:blip xmlns:r="http://schemas.openxmlformats.org/officeDocument/2006/relationships" r:embed="rId1"/>
        <a:stretch>
          <a:fillRect/>
        </a:stretch>
      </xdr:blipFill>
      <xdr:spPr>
        <a:xfrm>
          <a:off x="140802" y="9719405"/>
          <a:ext cx="7512328" cy="4740312"/>
        </a:xfrm>
        <a:prstGeom prst="rect">
          <a:avLst/>
        </a:prstGeom>
      </xdr:spPr>
    </xdr:pic>
    <xdr:clientData/>
  </xdr:twoCellAnchor>
  <xdr:twoCellAnchor editAs="oneCell">
    <xdr:from>
      <xdr:col>1</xdr:col>
      <xdr:colOff>24848</xdr:colOff>
      <xdr:row>101</xdr:row>
      <xdr:rowOff>44936</xdr:rowOff>
    </xdr:from>
    <xdr:to>
      <xdr:col>11</xdr:col>
      <xdr:colOff>662609</xdr:colOff>
      <xdr:row>124</xdr:row>
      <xdr:rowOff>135780</xdr:rowOff>
    </xdr:to>
    <xdr:pic>
      <xdr:nvPicPr>
        <xdr:cNvPr id="18" name="Picture 17">
          <a:extLst>
            <a:ext uri="{FF2B5EF4-FFF2-40B4-BE49-F238E27FC236}">
              <a16:creationId xmlns:a16="http://schemas.microsoft.com/office/drawing/2014/main" id="{441782AD-160A-1300-6B55-FDEE15826505}"/>
            </a:ext>
          </a:extLst>
        </xdr:cNvPr>
        <xdr:cNvPicPr>
          <a:picLocks noChangeAspect="1"/>
        </xdr:cNvPicPr>
      </xdr:nvPicPr>
      <xdr:blipFill>
        <a:blip xmlns:r="http://schemas.openxmlformats.org/officeDocument/2006/relationships" r:embed="rId2"/>
        <a:stretch>
          <a:fillRect/>
        </a:stretch>
      </xdr:blipFill>
      <xdr:spPr>
        <a:xfrm>
          <a:off x="149087" y="15019893"/>
          <a:ext cx="7512326" cy="4671126"/>
        </a:xfrm>
        <a:prstGeom prst="rect">
          <a:avLst/>
        </a:prstGeom>
      </xdr:spPr>
    </xdr:pic>
    <xdr:clientData/>
  </xdr:twoCellAnchor>
  <xdr:twoCellAnchor editAs="oneCell">
    <xdr:from>
      <xdr:col>1</xdr:col>
      <xdr:colOff>24850</xdr:colOff>
      <xdr:row>127</xdr:row>
      <xdr:rowOff>57978</xdr:rowOff>
    </xdr:from>
    <xdr:to>
      <xdr:col>11</xdr:col>
      <xdr:colOff>652016</xdr:colOff>
      <xdr:row>149</xdr:row>
      <xdr:rowOff>143268</xdr:rowOff>
    </xdr:to>
    <xdr:pic>
      <xdr:nvPicPr>
        <xdr:cNvPr id="19" name="Picture 18">
          <a:extLst>
            <a:ext uri="{FF2B5EF4-FFF2-40B4-BE49-F238E27FC236}">
              <a16:creationId xmlns:a16="http://schemas.microsoft.com/office/drawing/2014/main" id="{EE86F869-27C8-A872-274D-72B574B1DD76}"/>
            </a:ext>
          </a:extLst>
        </xdr:cNvPr>
        <xdr:cNvPicPr>
          <a:picLocks noChangeAspect="1"/>
        </xdr:cNvPicPr>
      </xdr:nvPicPr>
      <xdr:blipFill>
        <a:blip xmlns:r="http://schemas.openxmlformats.org/officeDocument/2006/relationships" r:embed="rId3"/>
        <a:stretch>
          <a:fillRect/>
        </a:stretch>
      </xdr:blipFill>
      <xdr:spPr>
        <a:xfrm>
          <a:off x="149089" y="20267543"/>
          <a:ext cx="7501731" cy="4458507"/>
        </a:xfrm>
        <a:prstGeom prst="rect">
          <a:avLst/>
        </a:prstGeom>
      </xdr:spPr>
    </xdr:pic>
    <xdr:clientData/>
  </xdr:twoCellAnchor>
  <xdr:twoCellAnchor editAs="oneCell">
    <xdr:from>
      <xdr:col>1</xdr:col>
      <xdr:colOff>16565</xdr:colOff>
      <xdr:row>153</xdr:row>
      <xdr:rowOff>38998</xdr:rowOff>
    </xdr:from>
    <xdr:to>
      <xdr:col>11</xdr:col>
      <xdr:colOff>542186</xdr:colOff>
      <xdr:row>175</xdr:row>
      <xdr:rowOff>192143</xdr:rowOff>
    </xdr:to>
    <xdr:pic>
      <xdr:nvPicPr>
        <xdr:cNvPr id="21" name="Picture 20">
          <a:extLst>
            <a:ext uri="{FF2B5EF4-FFF2-40B4-BE49-F238E27FC236}">
              <a16:creationId xmlns:a16="http://schemas.microsoft.com/office/drawing/2014/main" id="{424813E4-7B94-8A6C-9506-D7CF61B90A5F}"/>
            </a:ext>
          </a:extLst>
        </xdr:cNvPr>
        <xdr:cNvPicPr>
          <a:picLocks noChangeAspect="1"/>
        </xdr:cNvPicPr>
      </xdr:nvPicPr>
      <xdr:blipFill>
        <a:blip xmlns:r="http://schemas.openxmlformats.org/officeDocument/2006/relationships" r:embed="rId4"/>
        <a:stretch>
          <a:fillRect/>
        </a:stretch>
      </xdr:blipFill>
      <xdr:spPr>
        <a:xfrm>
          <a:off x="140804" y="25483172"/>
          <a:ext cx="7400186" cy="4534645"/>
        </a:xfrm>
        <a:prstGeom prst="rect">
          <a:avLst/>
        </a:prstGeom>
      </xdr:spPr>
    </xdr:pic>
    <xdr:clientData/>
  </xdr:twoCellAnchor>
  <xdr:twoCellAnchor editAs="oneCell">
    <xdr:from>
      <xdr:col>1</xdr:col>
      <xdr:colOff>33131</xdr:colOff>
      <xdr:row>178</xdr:row>
      <xdr:rowOff>41411</xdr:rowOff>
    </xdr:from>
    <xdr:to>
      <xdr:col>11</xdr:col>
      <xdr:colOff>614120</xdr:colOff>
      <xdr:row>199</xdr:row>
      <xdr:rowOff>0</xdr:rowOff>
    </xdr:to>
    <xdr:pic>
      <xdr:nvPicPr>
        <xdr:cNvPr id="23" name="Picture 22">
          <a:extLst>
            <a:ext uri="{FF2B5EF4-FFF2-40B4-BE49-F238E27FC236}">
              <a16:creationId xmlns:a16="http://schemas.microsoft.com/office/drawing/2014/main" id="{245B34C6-0D54-72B9-52CA-ED71A0A03473}"/>
            </a:ext>
          </a:extLst>
        </xdr:cNvPr>
        <xdr:cNvPicPr>
          <a:picLocks noChangeAspect="1"/>
        </xdr:cNvPicPr>
      </xdr:nvPicPr>
      <xdr:blipFill>
        <a:blip xmlns:r="http://schemas.openxmlformats.org/officeDocument/2006/relationships" r:embed="rId5"/>
        <a:stretch>
          <a:fillRect/>
        </a:stretch>
      </xdr:blipFill>
      <xdr:spPr>
        <a:xfrm>
          <a:off x="157370" y="29527498"/>
          <a:ext cx="7455554" cy="4139587"/>
        </a:xfrm>
        <a:prstGeom prst="rect">
          <a:avLst/>
        </a:prstGeom>
      </xdr:spPr>
    </xdr:pic>
    <xdr:clientData/>
  </xdr:twoCellAnchor>
  <xdr:twoCellAnchor editAs="oneCell">
    <xdr:from>
      <xdr:col>1</xdr:col>
      <xdr:colOff>16564</xdr:colOff>
      <xdr:row>3</xdr:row>
      <xdr:rowOff>32597</xdr:rowOff>
    </xdr:from>
    <xdr:to>
      <xdr:col>11</xdr:col>
      <xdr:colOff>686229</xdr:colOff>
      <xdr:row>24</xdr:row>
      <xdr:rowOff>198783</xdr:rowOff>
    </xdr:to>
    <xdr:pic>
      <xdr:nvPicPr>
        <xdr:cNvPr id="24" name="Picture 23">
          <a:extLst>
            <a:ext uri="{FF2B5EF4-FFF2-40B4-BE49-F238E27FC236}">
              <a16:creationId xmlns:a16="http://schemas.microsoft.com/office/drawing/2014/main" id="{C502E006-2FFE-3781-344D-4D8E13910DB9}"/>
            </a:ext>
          </a:extLst>
        </xdr:cNvPr>
        <xdr:cNvPicPr>
          <a:picLocks noChangeAspect="1"/>
        </xdr:cNvPicPr>
      </xdr:nvPicPr>
      <xdr:blipFill>
        <a:blip xmlns:r="http://schemas.openxmlformats.org/officeDocument/2006/relationships" r:embed="rId6"/>
        <a:stretch>
          <a:fillRect/>
        </a:stretch>
      </xdr:blipFill>
      <xdr:spPr>
        <a:xfrm>
          <a:off x="140803" y="363901"/>
          <a:ext cx="7544230" cy="4340621"/>
        </a:xfrm>
        <a:prstGeom prst="rect">
          <a:avLst/>
        </a:prstGeom>
      </xdr:spPr>
    </xdr:pic>
    <xdr:clientData/>
  </xdr:twoCellAnchor>
  <xdr:twoCellAnchor editAs="oneCell">
    <xdr:from>
      <xdr:col>1</xdr:col>
      <xdr:colOff>24849</xdr:colOff>
      <xdr:row>48</xdr:row>
      <xdr:rowOff>33131</xdr:rowOff>
    </xdr:from>
    <xdr:to>
      <xdr:col>11</xdr:col>
      <xdr:colOff>640846</xdr:colOff>
      <xdr:row>70</xdr:row>
      <xdr:rowOff>157321</xdr:rowOff>
    </xdr:to>
    <xdr:pic>
      <xdr:nvPicPr>
        <xdr:cNvPr id="26" name="Picture 25">
          <a:extLst>
            <a:ext uri="{FF2B5EF4-FFF2-40B4-BE49-F238E27FC236}">
              <a16:creationId xmlns:a16="http://schemas.microsoft.com/office/drawing/2014/main" id="{FAB2FFC9-64F9-B253-3F84-2ACBAB261FA1}"/>
            </a:ext>
          </a:extLst>
        </xdr:cNvPr>
        <xdr:cNvPicPr>
          <a:picLocks noChangeAspect="1"/>
        </xdr:cNvPicPr>
      </xdr:nvPicPr>
      <xdr:blipFill>
        <a:blip xmlns:r="http://schemas.openxmlformats.org/officeDocument/2006/relationships" r:embed="rId7"/>
        <a:stretch>
          <a:fillRect/>
        </a:stretch>
      </xdr:blipFill>
      <xdr:spPr>
        <a:xfrm>
          <a:off x="149088" y="4953001"/>
          <a:ext cx="7490562" cy="4497407"/>
        </a:xfrm>
        <a:prstGeom prst="rect">
          <a:avLst/>
        </a:prstGeom>
      </xdr:spPr>
    </xdr:pic>
    <xdr:clientData/>
  </xdr:twoCellAnchor>
  <xdr:twoCellAnchor editAs="oneCell">
    <xdr:from>
      <xdr:col>1</xdr:col>
      <xdr:colOff>57977</xdr:colOff>
      <xdr:row>208</xdr:row>
      <xdr:rowOff>89854</xdr:rowOff>
    </xdr:from>
    <xdr:to>
      <xdr:col>11</xdr:col>
      <xdr:colOff>609533</xdr:colOff>
      <xdr:row>387</xdr:row>
      <xdr:rowOff>33130</xdr:rowOff>
    </xdr:to>
    <xdr:pic>
      <xdr:nvPicPr>
        <xdr:cNvPr id="27" name="Picture 26">
          <a:extLst>
            <a:ext uri="{FF2B5EF4-FFF2-40B4-BE49-F238E27FC236}">
              <a16:creationId xmlns:a16="http://schemas.microsoft.com/office/drawing/2014/main" id="{B77DB38E-76E4-AF75-F081-307F65B8E02F}"/>
            </a:ext>
          </a:extLst>
        </xdr:cNvPr>
        <xdr:cNvPicPr>
          <a:picLocks noChangeAspect="1"/>
        </xdr:cNvPicPr>
      </xdr:nvPicPr>
      <xdr:blipFill rotWithShape="1">
        <a:blip xmlns:r="http://schemas.openxmlformats.org/officeDocument/2006/relationships" r:embed="rId8"/>
        <a:srcRect t="1" b="1697"/>
        <a:stretch/>
      </xdr:blipFill>
      <xdr:spPr>
        <a:xfrm>
          <a:off x="182216" y="34810550"/>
          <a:ext cx="7426121" cy="431649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SKIM\&#44592;&#54925;02\DJ\HN\EXCEL\97PLAN\98PLAN\98PLAN.XLW"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xapiens-my.sharepoint.com/Usr/CElliott/mining/Open%20Pit/Fairyland/work_march01/Economics/Lev_anl385b.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d\TEMPO\lintec-sumico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kerjaan\TENDER%20DOKUMEN\final-smo-bwest-tender-doc\final%20completed%20document\support%20document\Data%20Curah%20Hujan%20Sambarata%201990-20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It-37qu1t3rxc8m\D\Planning%20Data\Raker\Report%20To%20Jkt\Lap%20Monthly%202005\February\Production\Prod_Coal-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10.80.21.25\file\2_Anief\File%20Manager\Backup%20Files\Monthly%20Report\Report%2002-IX-9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Jhpark\samindo2\Documents%20and%20Settings\&#51109;&#50689;&#48276;\Local%20Settings\Temporary%20Internet%20Files\Content.IE5\TUKNZDKL\2003-0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Lati_qa02\MONITORING%20S\Documents%20and%20Settings\Pit%20Control%20Lati\Local%20Settings\Temp\NB065%20&amp;%20NB06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A:\dbase_BO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8PLAN(10-13)"/>
      <sheetName val="98인건비"/>
      <sheetName val="98퇴충"/>
      <sheetName val="98년차.XLS"/>
      <sheetName val="97PL실적.XLS"/>
      <sheetName val="팀별경비.XLS"/>
      <sheetName val="팀별관리.XLS"/>
      <sheetName val="손익계획보고"/>
      <sheetName val="기본구도.XLS"/>
      <sheetName val="자금계획보고"/>
      <sheetName val="기본구도대비"/>
      <sheetName val="출장비.XLS"/>
      <sheetName val="계획서"/>
      <sheetName val="97환율영향.XLS"/>
      <sheetName val="97자금.XLS"/>
      <sheetName val="환차이익.XLS"/>
      <sheetName val="98인원계획"/>
      <sheetName val="Ref.3(8111200)"/>
      <sheetName val="Redisturb area"/>
      <sheetName val="Tbl 14 Planting implementa"/>
      <sheetName val="OMCo Labor"/>
      <sheetName val="BS-RTI"/>
      <sheetName val="List"/>
      <sheetName val="UPAH&amp;BHN"/>
      <sheetName val="DCOST"/>
      <sheetName val="Laporan"/>
      <sheetName val="일정표"/>
      <sheetName val="UN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Filters"/>
      <sheetName val="Calc"/>
      <sheetName val="Input_Data"/>
      <sheetName val="Grade_Tonnes"/>
      <sheetName val="Graphs"/>
      <sheetName val="Module1"/>
      <sheetName val="Module2"/>
    </sheetNames>
    <sheetDataSet>
      <sheetData sheetId="0" refreshError="1"/>
      <sheetData sheetId="1" refreshError="1"/>
      <sheetData sheetId="2" refreshError="1"/>
      <sheetData sheetId="3" refreshError="1"/>
      <sheetData sheetId="4" refreshError="1"/>
      <sheetData sheetId="5" refreshError="1">
        <row r="5">
          <cell r="K5">
            <v>1</v>
          </cell>
        </row>
        <row r="7">
          <cell r="K7">
            <v>0.23253563289931251</v>
          </cell>
        </row>
        <row r="8">
          <cell r="B8">
            <v>0.5</v>
          </cell>
          <cell r="C8">
            <v>0.69156301080363158</v>
          </cell>
          <cell r="E8">
            <v>0.74268335588123258</v>
          </cell>
          <cell r="G8">
            <v>0.55478524232601945</v>
          </cell>
          <cell r="I8">
            <v>-0.22260737883699033</v>
          </cell>
          <cell r="J8">
            <v>0.5</v>
          </cell>
          <cell r="K8">
            <v>-0.38373218355034378</v>
          </cell>
        </row>
        <row r="9">
          <cell r="B9">
            <v>0.6</v>
          </cell>
          <cell r="C9">
            <v>0.57430111680409934</v>
          </cell>
          <cell r="E9">
            <v>0.60945255368848328</v>
          </cell>
          <cell r="G9">
            <v>0.47752471537047358</v>
          </cell>
          <cell r="I9">
            <v>-0.11348517077771592</v>
          </cell>
          <cell r="J9">
            <v>0.6</v>
          </cell>
          <cell r="K9">
            <v>-0.26047862026041241</v>
          </cell>
        </row>
        <row r="10">
          <cell r="B10">
            <v>0.7</v>
          </cell>
          <cell r="C10">
            <v>0.47224285224138551</v>
          </cell>
          <cell r="E10">
            <v>0.49514633455996993</v>
          </cell>
          <cell r="G10">
            <v>0.40757916589632054</v>
          </cell>
          <cell r="I10">
            <v>-1.469458387257579E-2</v>
          </cell>
          <cell r="J10">
            <v>0.7</v>
          </cell>
          <cell r="K10">
            <v>-0.13722505697048129</v>
          </cell>
        </row>
        <row r="11">
          <cell r="B11">
            <v>0.8</v>
          </cell>
          <cell r="C11">
            <v>0.38261138527509175</v>
          </cell>
          <cell r="E11">
            <v>0.39599990685645164</v>
          </cell>
          <cell r="G11">
            <v>0.34395668446733252</v>
          </cell>
          <cell r="I11">
            <v>7.5165347573866143E-2</v>
          </cell>
          <cell r="J11">
            <v>0.8</v>
          </cell>
          <cell r="K11">
            <v>-1.3971493680549877E-2</v>
          </cell>
        </row>
        <row r="12">
          <cell r="B12">
            <v>0.9</v>
          </cell>
          <cell r="C12">
            <v>0.30326730157866993</v>
          </cell>
          <cell r="E12">
            <v>0.30918498357802143</v>
          </cell>
          <cell r="G12">
            <v>0.28583694312912827</v>
          </cell>
          <cell r="I12">
            <v>0.15725324881621544</v>
          </cell>
          <cell r="J12">
            <v>0.9</v>
          </cell>
          <cell r="K12">
            <v>0.10928206960938136</v>
          </cell>
        </row>
        <row r="13">
          <cell r="B13">
            <v>1</v>
          </cell>
          <cell r="C13">
            <v>0.23253563289931251</v>
          </cell>
          <cell r="E13">
            <v>0.23253563289931251</v>
          </cell>
          <cell r="G13">
            <v>0.23253563289931251</v>
          </cell>
          <cell r="I13">
            <v>0.23253563289931251</v>
          </cell>
          <cell r="J13">
            <v>1</v>
          </cell>
          <cell r="K13">
            <v>0.23253563289931251</v>
          </cell>
        </row>
        <row r="14">
          <cell r="B14">
            <v>1.1000000000000001</v>
          </cell>
          <cell r="C14">
            <v>0.16908631167794011</v>
          </cell>
          <cell r="E14">
            <v>0.16436510658544895</v>
          </cell>
          <cell r="G14">
            <v>0.18347739415982106</v>
          </cell>
          <cell r="I14">
            <v>0.30182513357580337</v>
          </cell>
          <cell r="J14">
            <v>1.1000000000000001</v>
          </cell>
          <cell r="K14">
            <v>0.35578919618924393</v>
          </cell>
        </row>
        <row r="15">
          <cell r="B15">
            <v>1.2</v>
          </cell>
          <cell r="C15">
            <v>0.11184974215658187</v>
          </cell>
          <cell r="E15">
            <v>0.10334026898074083</v>
          </cell>
          <cell r="G15">
            <v>0.1381749642478852</v>
          </cell>
          <cell r="I15">
            <v>0.36580995709746222</v>
          </cell>
          <cell r="J15">
            <v>1.2</v>
          </cell>
          <cell r="K15">
            <v>0.47904275947917502</v>
          </cell>
        </row>
        <row r="16">
          <cell r="B16">
            <v>1.3</v>
          </cell>
          <cell r="C16">
            <v>5.9956014949915475E-2</v>
          </cell>
          <cell r="E16">
            <v>4.8393546872797483E-2</v>
          </cell>
          <cell r="G16">
            <v>9.6212937743819518E-2</v>
          </cell>
          <cell r="I16">
            <v>0.42507681906696521</v>
          </cell>
          <cell r="J16">
            <v>1.3</v>
          </cell>
          <cell r="K16">
            <v>0.60229632276910638</v>
          </cell>
        </row>
        <row r="17">
          <cell r="B17">
            <v>1.4</v>
          </cell>
          <cell r="C17">
            <v>1.2690384904341417E-2</v>
          </cell>
          <cell r="E17">
            <v>-1.3400591531465011E-3</v>
          </cell>
          <cell r="G17">
            <v>5.7234991362869012E-2</v>
          </cell>
          <cell r="I17">
            <v>0.48012898790801661</v>
          </cell>
          <cell r="J17">
            <v>1.4</v>
          </cell>
          <cell r="K17">
            <v>0.72554988605903736</v>
          </cell>
        </row>
        <row r="18">
          <cell r="B18">
            <v>1.5</v>
          </cell>
          <cell r="C18">
            <v>-3.0539847542743345E-2</v>
          </cell>
          <cell r="E18">
            <v>-4.6568847022441372E-2</v>
          </cell>
          <cell r="G18">
            <v>2.0933740725908173E-2</v>
          </cell>
          <cell r="I18">
            <v>0.53140061108886238</v>
          </cell>
          <cell r="J18">
            <v>1.5</v>
          </cell>
          <cell r="K18">
            <v>0.84880344934896912</v>
          </cell>
        </row>
      </sheetData>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X"/>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990"/>
      <sheetName val="1991"/>
      <sheetName val="1992"/>
      <sheetName val="1993"/>
      <sheetName val="1994"/>
      <sheetName val="1995"/>
      <sheetName val="1996"/>
      <sheetName val="1997"/>
      <sheetName val="1998"/>
      <sheetName val="1999"/>
      <sheetName val="2000"/>
      <sheetName val="2001"/>
      <sheetName val="2002"/>
      <sheetName val="2003"/>
      <sheetName val="2004"/>
      <sheetName val="2005"/>
      <sheetName val="2006"/>
      <sheetName val="2007"/>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ow r="10">
          <cell r="C10" t="str">
            <v>Jan</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_COAL"/>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MPAR"/>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0000"/>
      <sheetName val="COSTSALES"/>
      <sheetName val="DCOST"/>
      <sheetName val="MCOST1"/>
      <sheetName val="MCOST2"/>
      <sheetName val="BS01"/>
      <sheetName val="BS02"/>
      <sheetName val="PL1"/>
      <sheetName val="PL"/>
      <sheetName val="9.22"/>
      <sheetName val="7.8"/>
      <sheetName val="bni(rp)"/>
      <sheetName val="bni($)"/>
      <sheetName val="bpd(rp)"/>
      <sheetName val="cash"/>
      <sheetName val="kebd(rp)"/>
      <sheetName val="kebd($)"/>
      <sheetName val="KAMPAR"/>
      <sheetName val="I"/>
      <sheetName val="II"/>
      <sheetName val="III"/>
      <sheetName val="Tabel Top Soil"/>
      <sheetName val="BKJ"/>
      <sheetName val="TMCT"/>
      <sheetName val="recap(sm)"/>
      <sheetName val="SIEMBA"/>
      <sheetName val="APM"/>
      <sheetName val="BKP"/>
      <sheetName val="COA"/>
      <sheetName val="JKT경비"/>
      <sheetName val="SILICATE"/>
      <sheetName val="2003-03"/>
      <sheetName val="전제조건"/>
      <sheetName val="CTA"/>
      <sheetName val="SBS"/>
      <sheetName val="기획팀 의견"/>
      <sheetName val="SBS Tug &amp; Bg. 입거수리계획"/>
      <sheetName val="29a"/>
      <sheetName val="29b"/>
      <sheetName val="29d"/>
      <sheetName val="29e"/>
      <sheetName val="29f"/>
      <sheetName val="29g"/>
      <sheetName val="Production RKAB 2017"/>
      <sheetName val="FS"/>
      <sheetName val="ABP"/>
      <sheetName val="FS Report"/>
      <sheetName val="MB Capex 2017 "/>
      <sheetName val="Tax Actual + Plan 2017"/>
      <sheetName val="Tax Actual 2017"/>
      <sheetName val="Tax Planning 2017"/>
      <sheetName val="Laporan"/>
      <sheetName val="일정표"/>
    </sheetNames>
    <sheetDataSet>
      <sheetData sheetId="0" refreshError="1"/>
      <sheetData sheetId="1" refreshError="1"/>
      <sheetData sheetId="2" refreshError="1"/>
      <sheetData sheetId="3" refreshError="1"/>
      <sheetData sheetId="4" refreshError="1">
        <row r="64">
          <cell r="A64" t="str">
            <v>DEPARTMENTAL COSTING IN JAN~MAR' 03</v>
          </cell>
        </row>
        <row r="67">
          <cell r="D67" t="str">
            <v>ROM COAL(1)</v>
          </cell>
          <cell r="F67" t="str">
            <v>COAL PRODUCTION TON (2)</v>
          </cell>
          <cell r="J67">
            <v>3259904</v>
          </cell>
          <cell r="K67" t="str">
            <v>M/T</v>
          </cell>
          <cell r="N67" t="str">
            <v>TOTAL (3)=(1)+(2)</v>
          </cell>
          <cell r="P67" t="str">
            <v>ADMINISTRATION (4)</v>
          </cell>
          <cell r="R67" t="str">
            <v>TOTAL PRO. COST</v>
          </cell>
          <cell r="T67" t="str">
            <v>PREPAID</v>
          </cell>
          <cell r="U67" t="str">
            <v>ENVIRONMENT</v>
          </cell>
          <cell r="V67" t="str">
            <v>T/PRODUCTION</v>
          </cell>
        </row>
        <row r="68">
          <cell r="B68" t="str">
            <v>DESCRIPTION</v>
          </cell>
          <cell r="D68">
            <v>3224565</v>
          </cell>
          <cell r="E68" t="str">
            <v>M/T</v>
          </cell>
          <cell r="F68" t="str">
            <v xml:space="preserve">       CRUSHING</v>
          </cell>
          <cell r="H68" t="str">
            <v>TRANSPORTATION</v>
          </cell>
          <cell r="J68" t="str">
            <v xml:space="preserve">  STOCK PILE (T/M)</v>
          </cell>
          <cell r="L68" t="str">
            <v xml:space="preserve">      SUB TOTAL</v>
          </cell>
          <cell r="R68" t="str">
            <v>BEF. ALLOCATION</v>
          </cell>
          <cell r="T68" t="str">
            <v>(NORTH A)</v>
          </cell>
          <cell r="U68" t="str">
            <v>COST</v>
          </cell>
          <cell r="V68" t="str">
            <v>COST AFTER</v>
          </cell>
        </row>
        <row r="69">
          <cell r="D69" t="str">
            <v>AMOUNT</v>
          </cell>
          <cell r="E69" t="str">
            <v>U$/T</v>
          </cell>
          <cell r="F69" t="str">
            <v>AMOUNT</v>
          </cell>
          <cell r="G69" t="str">
            <v>U$/T</v>
          </cell>
          <cell r="H69" t="str">
            <v>AMOUNT</v>
          </cell>
          <cell r="I69" t="str">
            <v>U$/T</v>
          </cell>
          <cell r="J69" t="str">
            <v>AMOUNT</v>
          </cell>
          <cell r="K69" t="str">
            <v>U$/T</v>
          </cell>
          <cell r="L69" t="str">
            <v>AMOUNT</v>
          </cell>
          <cell r="M69" t="str">
            <v>U$/T</v>
          </cell>
          <cell r="N69" t="str">
            <v>AMOUNT</v>
          </cell>
          <cell r="O69" t="str">
            <v>U$/T</v>
          </cell>
          <cell r="P69" t="str">
            <v>AMOUNT</v>
          </cell>
          <cell r="Q69" t="str">
            <v>U$/T</v>
          </cell>
          <cell r="R69" t="str">
            <v>AMOUNT</v>
          </cell>
          <cell r="S69" t="str">
            <v>U$/T</v>
          </cell>
          <cell r="T69" t="str">
            <v>WASTE</v>
          </cell>
          <cell r="V69" t="str">
            <v>ALLOCATION</v>
          </cell>
        </row>
        <row r="70">
          <cell r="A70" t="str">
            <v>MATERIAL</v>
          </cell>
          <cell r="B70" t="str">
            <v>FUEL &amp; OIL</v>
          </cell>
          <cell r="D70">
            <v>1466167.96</v>
          </cell>
          <cell r="E70">
            <v>0.45</v>
          </cell>
          <cell r="F70">
            <v>306571.48000000004</v>
          </cell>
          <cell r="G70">
            <v>0.09</v>
          </cell>
          <cell r="H70">
            <v>215401.97999999998</v>
          </cell>
          <cell r="I70">
            <v>7.0000000000000007E-2</v>
          </cell>
          <cell r="J70">
            <v>854747.29</v>
          </cell>
          <cell r="K70">
            <v>0.26</v>
          </cell>
          <cell r="L70">
            <v>1376720.75</v>
          </cell>
          <cell r="M70">
            <v>0.42000000000000004</v>
          </cell>
          <cell r="N70">
            <v>2842888.71</v>
          </cell>
          <cell r="O70">
            <v>0.87000000000000011</v>
          </cell>
          <cell r="P70">
            <v>12361.2</v>
          </cell>
          <cell r="Q70">
            <v>3.8221195767782945E-3</v>
          </cell>
          <cell r="R70">
            <v>2855249.91</v>
          </cell>
          <cell r="S70">
            <v>0.87382211957677836</v>
          </cell>
          <cell r="V70">
            <v>2855249.91</v>
          </cell>
          <cell r="W70">
            <v>0.87586932314571231</v>
          </cell>
        </row>
        <row r="71">
          <cell r="B71" t="str">
            <v>CHEMICAL &amp; RUBBER</v>
          </cell>
          <cell r="D71">
            <v>160715.45000000001</v>
          </cell>
          <cell r="E71">
            <v>0.05</v>
          </cell>
          <cell r="F71">
            <v>1056.3499999999999</v>
          </cell>
          <cell r="G71">
            <v>0</v>
          </cell>
          <cell r="H71">
            <v>115290.95</v>
          </cell>
          <cell r="I71">
            <v>0.04</v>
          </cell>
          <cell r="J71">
            <v>3986.69</v>
          </cell>
          <cell r="K71">
            <v>0</v>
          </cell>
          <cell r="L71">
            <v>120333.99</v>
          </cell>
          <cell r="M71">
            <v>0.04</v>
          </cell>
          <cell r="N71">
            <v>281049.44</v>
          </cell>
          <cell r="O71">
            <v>0.09</v>
          </cell>
          <cell r="P71">
            <v>5036.4499999999989</v>
          </cell>
          <cell r="Q71">
            <v>1.5572852265528455E-3</v>
          </cell>
          <cell r="R71">
            <v>286085.89</v>
          </cell>
          <cell r="S71">
            <v>9.1557285226552848E-2</v>
          </cell>
          <cell r="V71">
            <v>286085.89</v>
          </cell>
          <cell r="W71">
            <v>8.7758992289343488E-2</v>
          </cell>
        </row>
        <row r="72">
          <cell r="B72" t="str">
            <v>HEAVY EQUIP. S/PART</v>
          </cell>
          <cell r="D72">
            <v>189551.75000000003</v>
          </cell>
          <cell r="E72">
            <v>0.06</v>
          </cell>
          <cell r="F72">
            <v>0</v>
          </cell>
          <cell r="G72">
            <v>0</v>
          </cell>
          <cell r="H72">
            <v>53677.06</v>
          </cell>
          <cell r="I72">
            <v>0.02</v>
          </cell>
          <cell r="J72">
            <v>27223.34</v>
          </cell>
          <cell r="K72">
            <v>0.01</v>
          </cell>
          <cell r="L72">
            <v>80900.399999999994</v>
          </cell>
          <cell r="M72">
            <v>0.03</v>
          </cell>
          <cell r="N72">
            <v>270452.15000000002</v>
          </cell>
          <cell r="O72">
            <v>0.09</v>
          </cell>
          <cell r="P72">
            <v>1752.4</v>
          </cell>
          <cell r="Q72">
            <v>5.4184725967918021E-4</v>
          </cell>
          <cell r="R72">
            <v>272204.55000000005</v>
          </cell>
          <cell r="S72">
            <v>9.0541847259679176E-2</v>
          </cell>
          <cell r="V72">
            <v>272204.55000000005</v>
          </cell>
          <cell r="W72">
            <v>8.3500787139744001E-2</v>
          </cell>
        </row>
        <row r="73">
          <cell r="B73" t="str">
            <v>METAL PRODUCT</v>
          </cell>
          <cell r="D73">
            <v>909.17000000000007</v>
          </cell>
          <cell r="E73">
            <v>0</v>
          </cell>
          <cell r="F73">
            <v>1166.48</v>
          </cell>
          <cell r="G73">
            <v>0</v>
          </cell>
          <cell r="H73">
            <v>4.84</v>
          </cell>
          <cell r="I73">
            <v>0</v>
          </cell>
          <cell r="J73">
            <v>4266.8999999999996</v>
          </cell>
          <cell r="K73">
            <v>0</v>
          </cell>
          <cell r="L73">
            <v>5438.2199999999993</v>
          </cell>
          <cell r="M73">
            <v>0</v>
          </cell>
          <cell r="N73">
            <v>6347.3899999999994</v>
          </cell>
          <cell r="O73">
            <v>0</v>
          </cell>
          <cell r="P73">
            <v>410.54999999999995</v>
          </cell>
          <cell r="Q73">
            <v>1.2694327348852284E-4</v>
          </cell>
          <cell r="R73">
            <v>6757.94</v>
          </cell>
          <cell r="S73">
            <v>1.2694327348852284E-4</v>
          </cell>
          <cell r="V73">
            <v>6757.94</v>
          </cell>
          <cell r="W73">
            <v>2.0730487768964973E-3</v>
          </cell>
        </row>
        <row r="74">
          <cell r="B74" t="str">
            <v>BUILDING MATERIAL</v>
          </cell>
          <cell r="D74">
            <v>393.52000000000004</v>
          </cell>
          <cell r="E74">
            <v>0</v>
          </cell>
          <cell r="F74">
            <v>0</v>
          </cell>
          <cell r="G74">
            <v>0</v>
          </cell>
          <cell r="H74">
            <v>32.650000000000006</v>
          </cell>
          <cell r="I74">
            <v>0</v>
          </cell>
          <cell r="J74">
            <v>3.11</v>
          </cell>
          <cell r="K74">
            <v>0</v>
          </cell>
          <cell r="L74">
            <v>35.760000000000005</v>
          </cell>
          <cell r="M74">
            <v>0</v>
          </cell>
          <cell r="N74">
            <v>429.28000000000003</v>
          </cell>
          <cell r="O74">
            <v>0</v>
          </cell>
          <cell r="P74">
            <v>1099.02</v>
          </cell>
          <cell r="Q74">
            <v>3.3982023244271434E-4</v>
          </cell>
          <cell r="R74">
            <v>1528.3</v>
          </cell>
          <cell r="S74">
            <v>3.3982023244271434E-4</v>
          </cell>
          <cell r="V74">
            <v>1528.3</v>
          </cell>
          <cell r="W74">
            <v>4.6881748664991363E-4</v>
          </cell>
        </row>
        <row r="75">
          <cell r="B75" t="str">
            <v>MACHINARY S/PART</v>
          </cell>
          <cell r="D75">
            <v>1466.8700000000001</v>
          </cell>
          <cell r="E75">
            <v>0</v>
          </cell>
          <cell r="F75">
            <v>2438.7599999999998</v>
          </cell>
          <cell r="G75">
            <v>0</v>
          </cell>
          <cell r="H75">
            <v>235.12</v>
          </cell>
          <cell r="I75">
            <v>0</v>
          </cell>
          <cell r="J75">
            <v>16339.2</v>
          </cell>
          <cell r="K75">
            <v>0.01</v>
          </cell>
          <cell r="L75">
            <v>19013.080000000002</v>
          </cell>
          <cell r="M75">
            <v>0.01</v>
          </cell>
          <cell r="N75">
            <v>20479.95</v>
          </cell>
          <cell r="O75">
            <v>0.01</v>
          </cell>
          <cell r="P75">
            <v>377.54</v>
          </cell>
          <cell r="Q75">
            <v>1.1673648391878436E-4</v>
          </cell>
          <cell r="R75">
            <v>20857.490000000002</v>
          </cell>
          <cell r="S75">
            <v>1.0116736483918785E-2</v>
          </cell>
          <cell r="V75">
            <v>20857.490000000002</v>
          </cell>
          <cell r="W75">
            <v>6.3981914804853157E-3</v>
          </cell>
        </row>
        <row r="76">
          <cell r="B76" t="str">
            <v>ELECTRICITY</v>
          </cell>
          <cell r="D76">
            <v>4227.2700000000004</v>
          </cell>
          <cell r="E76">
            <v>0</v>
          </cell>
          <cell r="F76">
            <v>2447.5700000000002</v>
          </cell>
          <cell r="G76">
            <v>0</v>
          </cell>
          <cell r="H76">
            <v>1210.06</v>
          </cell>
          <cell r="I76">
            <v>0</v>
          </cell>
          <cell r="J76">
            <v>1559.3399999999997</v>
          </cell>
          <cell r="K76">
            <v>0</v>
          </cell>
          <cell r="L76">
            <v>5216.9699999999993</v>
          </cell>
          <cell r="M76">
            <v>0</v>
          </cell>
          <cell r="N76">
            <v>9444.24</v>
          </cell>
          <cell r="O76">
            <v>0</v>
          </cell>
          <cell r="P76">
            <v>4215.92</v>
          </cell>
          <cell r="Q76">
            <v>1.3035749252605852E-3</v>
          </cell>
          <cell r="R76">
            <v>13660.16</v>
          </cell>
          <cell r="S76">
            <v>1.3035749252605852E-3</v>
          </cell>
          <cell r="V76">
            <v>13660.16</v>
          </cell>
          <cell r="W76">
            <v>4.1903565258363433E-3</v>
          </cell>
        </row>
        <row r="77">
          <cell r="B77" t="str">
            <v>TOOL &amp; FURNITURE</v>
          </cell>
          <cell r="D77">
            <v>827.6</v>
          </cell>
          <cell r="E77">
            <v>0</v>
          </cell>
          <cell r="F77">
            <v>1523.3199999999997</v>
          </cell>
          <cell r="G77">
            <v>0</v>
          </cell>
          <cell r="H77">
            <v>35</v>
          </cell>
          <cell r="I77">
            <v>0</v>
          </cell>
          <cell r="J77">
            <v>769.34999999999991</v>
          </cell>
          <cell r="K77">
            <v>0</v>
          </cell>
          <cell r="L77">
            <v>2327.6699999999996</v>
          </cell>
          <cell r="M77">
            <v>0</v>
          </cell>
          <cell r="N77">
            <v>3155.2699999999995</v>
          </cell>
          <cell r="O77">
            <v>0</v>
          </cell>
          <cell r="P77">
            <v>48.46</v>
          </cell>
          <cell r="Q77">
            <v>1.4983975236277719E-5</v>
          </cell>
          <cell r="R77">
            <v>3203.7299999999996</v>
          </cell>
          <cell r="S77">
            <v>1.4983975236277719E-5</v>
          </cell>
          <cell r="V77">
            <v>3203.7299999999996</v>
          </cell>
          <cell r="W77">
            <v>9.8276820421705664E-4</v>
          </cell>
        </row>
        <row r="78">
          <cell r="B78" t="str">
            <v>CONSUMABLE MATERIAL</v>
          </cell>
          <cell r="D78">
            <v>1913.6699999999998</v>
          </cell>
          <cell r="E78">
            <v>0</v>
          </cell>
          <cell r="F78">
            <v>556.16999999999996</v>
          </cell>
          <cell r="G78">
            <v>0</v>
          </cell>
          <cell r="H78">
            <v>2158.7200000000003</v>
          </cell>
          <cell r="I78">
            <v>0</v>
          </cell>
          <cell r="J78">
            <v>1802.94</v>
          </cell>
          <cell r="K78">
            <v>0</v>
          </cell>
          <cell r="L78">
            <v>4517.83</v>
          </cell>
          <cell r="M78">
            <v>0</v>
          </cell>
          <cell r="N78">
            <v>6431.5</v>
          </cell>
          <cell r="O78">
            <v>0</v>
          </cell>
          <cell r="P78">
            <v>14434.95</v>
          </cell>
          <cell r="Q78">
            <v>4.4633292062919326E-3</v>
          </cell>
          <cell r="R78">
            <v>20866.45</v>
          </cell>
          <cell r="S78">
            <v>4.4633292062919326E-3</v>
          </cell>
          <cell r="V78">
            <v>20866.45</v>
          </cell>
          <cell r="W78">
            <v>6.4009400276817969E-3</v>
          </cell>
        </row>
        <row r="79">
          <cell r="B79" t="str">
            <v>BLASTING MATERIAL</v>
          </cell>
          <cell r="D79">
            <v>618471.64999999991</v>
          </cell>
          <cell r="E79">
            <v>0.19</v>
          </cell>
          <cell r="F79">
            <v>0</v>
          </cell>
          <cell r="G79">
            <v>0</v>
          </cell>
          <cell r="H79">
            <v>0</v>
          </cell>
          <cell r="I79">
            <v>0</v>
          </cell>
          <cell r="J79">
            <v>0</v>
          </cell>
          <cell r="K79">
            <v>0</v>
          </cell>
          <cell r="L79">
            <v>0</v>
          </cell>
          <cell r="M79">
            <v>0</v>
          </cell>
          <cell r="N79">
            <v>618471.64999999991</v>
          </cell>
          <cell r="O79">
            <v>0.19</v>
          </cell>
          <cell r="P79">
            <v>0</v>
          </cell>
          <cell r="Q79">
            <v>0</v>
          </cell>
          <cell r="R79">
            <v>618471.64999999991</v>
          </cell>
          <cell r="S79">
            <v>0.19</v>
          </cell>
          <cell r="V79">
            <v>618471.64999999991</v>
          </cell>
          <cell r="W79">
            <v>0.18972081693203233</v>
          </cell>
        </row>
        <row r="80">
          <cell r="B80" t="str">
            <v xml:space="preserve">  ( SUB-TOTAL )</v>
          </cell>
          <cell r="D80">
            <v>2444644.91</v>
          </cell>
          <cell r="E80">
            <v>0.75</v>
          </cell>
          <cell r="F80">
            <v>315760.13</v>
          </cell>
          <cell r="G80">
            <v>0.09</v>
          </cell>
          <cell r="H80">
            <v>388046.38</v>
          </cell>
          <cell r="I80">
            <v>0.13</v>
          </cell>
          <cell r="J80">
            <v>910698.1599999998</v>
          </cell>
          <cell r="K80">
            <v>0.28000000000000003</v>
          </cell>
          <cell r="L80">
            <v>1614504.67</v>
          </cell>
          <cell r="M80">
            <v>0.5</v>
          </cell>
          <cell r="N80">
            <v>4059149.58</v>
          </cell>
          <cell r="O80">
            <v>1.25</v>
          </cell>
          <cell r="P80">
            <v>39736.490000000005</v>
          </cell>
          <cell r="Q80">
            <v>1.2286640159649139E-2</v>
          </cell>
          <cell r="R80">
            <v>4098886.0700000008</v>
          </cell>
          <cell r="S80">
            <v>1.2622866401596491</v>
          </cell>
          <cell r="T80">
            <v>0</v>
          </cell>
          <cell r="U80">
            <v>0</v>
          </cell>
          <cell r="V80">
            <v>4098886.0700000008</v>
          </cell>
          <cell r="W80">
            <v>1.2573640420085992</v>
          </cell>
        </row>
        <row r="81">
          <cell r="A81" t="str">
            <v>LABOUR</v>
          </cell>
          <cell r="B81" t="str">
            <v>SALARIES</v>
          </cell>
          <cell r="D81">
            <v>87868</v>
          </cell>
          <cell r="E81">
            <v>0.03</v>
          </cell>
          <cell r="F81">
            <v>70769</v>
          </cell>
          <cell r="G81">
            <v>0.02</v>
          </cell>
          <cell r="H81">
            <v>0</v>
          </cell>
          <cell r="I81">
            <v>0</v>
          </cell>
          <cell r="J81">
            <v>57945</v>
          </cell>
          <cell r="K81">
            <v>0.02</v>
          </cell>
          <cell r="L81">
            <v>128714</v>
          </cell>
          <cell r="M81">
            <v>0.04</v>
          </cell>
          <cell r="N81">
            <v>216582</v>
          </cell>
          <cell r="O81">
            <v>7.0000000000000007E-2</v>
          </cell>
          <cell r="P81">
            <v>203332</v>
          </cell>
          <cell r="Q81">
            <v>6.2870855401213802E-2</v>
          </cell>
          <cell r="R81">
            <v>419914</v>
          </cell>
          <cell r="S81">
            <v>0.13287085540121379</v>
          </cell>
          <cell r="V81">
            <v>419914</v>
          </cell>
          <cell r="W81">
            <v>0.12881176869012093</v>
          </cell>
        </row>
        <row r="82">
          <cell r="D82">
            <v>43142.62</v>
          </cell>
          <cell r="E82">
            <v>0.01</v>
          </cell>
          <cell r="F82">
            <v>8741.23</v>
          </cell>
          <cell r="G82">
            <v>0</v>
          </cell>
          <cell r="H82">
            <v>3863.66</v>
          </cell>
          <cell r="I82">
            <v>0</v>
          </cell>
          <cell r="J82">
            <v>22168.960000000003</v>
          </cell>
          <cell r="K82">
            <v>0.01</v>
          </cell>
          <cell r="L82">
            <v>34773.850000000006</v>
          </cell>
          <cell r="M82">
            <v>0.01</v>
          </cell>
          <cell r="N82">
            <v>77916.47</v>
          </cell>
          <cell r="O82">
            <v>0.02</v>
          </cell>
          <cell r="P82">
            <v>40859.64</v>
          </cell>
          <cell r="Q82">
            <v>1.2633921459414414E-2</v>
          </cell>
          <cell r="R82">
            <v>118776.11</v>
          </cell>
          <cell r="S82">
            <v>3.2633921459414413E-2</v>
          </cell>
          <cell r="V82">
            <v>118776.11</v>
          </cell>
          <cell r="W82">
            <v>3.6435462516687611E-2</v>
          </cell>
        </row>
        <row r="83">
          <cell r="B83" t="str">
            <v>WAGES</v>
          </cell>
          <cell r="C83" t="str">
            <v>INDONESIAN</v>
          </cell>
          <cell r="D83">
            <v>48324.39</v>
          </cell>
          <cell r="E83">
            <v>0.01</v>
          </cell>
          <cell r="F83">
            <v>43741.229999999996</v>
          </cell>
          <cell r="G83">
            <v>0.01</v>
          </cell>
          <cell r="H83">
            <v>33364.47</v>
          </cell>
          <cell r="I83">
            <v>0.01</v>
          </cell>
          <cell r="J83">
            <v>77978.700000000012</v>
          </cell>
          <cell r="K83">
            <v>0.02</v>
          </cell>
          <cell r="L83">
            <v>155084.40000000002</v>
          </cell>
          <cell r="M83">
            <v>0.04</v>
          </cell>
          <cell r="N83">
            <v>203408.79000000004</v>
          </cell>
          <cell r="O83">
            <v>0.05</v>
          </cell>
          <cell r="P83">
            <v>84215.03</v>
          </cell>
          <cell r="Q83">
            <v>2.6039536195674475E-2</v>
          </cell>
          <cell r="R83">
            <v>287623.82000000007</v>
          </cell>
          <cell r="S83">
            <v>7.6039536195674481E-2</v>
          </cell>
          <cell r="V83">
            <v>287623.82000000007</v>
          </cell>
          <cell r="W83">
            <v>8.8230763850714641E-2</v>
          </cell>
        </row>
        <row r="84">
          <cell r="B84" t="str">
            <v>BONUS</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V84">
            <v>0</v>
          </cell>
          <cell r="W84">
            <v>0</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V85">
            <v>0</v>
          </cell>
          <cell r="W85">
            <v>0</v>
          </cell>
        </row>
        <row r="86">
          <cell r="B86" t="str">
            <v>SEVERANCE PAY</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V86">
            <v>0</v>
          </cell>
          <cell r="W86">
            <v>0</v>
          </cell>
        </row>
        <row r="87">
          <cell r="D87">
            <v>0</v>
          </cell>
          <cell r="E87">
            <v>0</v>
          </cell>
          <cell r="F87">
            <v>0</v>
          </cell>
          <cell r="G87">
            <v>0</v>
          </cell>
          <cell r="H87">
            <v>0</v>
          </cell>
          <cell r="I87">
            <v>0</v>
          </cell>
          <cell r="J87">
            <v>1255.5899999999999</v>
          </cell>
          <cell r="K87">
            <v>0</v>
          </cell>
          <cell r="L87">
            <v>1255.5899999999999</v>
          </cell>
          <cell r="M87">
            <v>0</v>
          </cell>
          <cell r="N87">
            <v>1255.5899999999999</v>
          </cell>
          <cell r="O87">
            <v>0</v>
          </cell>
          <cell r="P87">
            <v>0</v>
          </cell>
          <cell r="Q87">
            <v>0</v>
          </cell>
          <cell r="R87">
            <v>1255.5899999999999</v>
          </cell>
          <cell r="S87">
            <v>0</v>
          </cell>
          <cell r="V87">
            <v>1255.5899999999999</v>
          </cell>
          <cell r="W87">
            <v>3.8516164893199307E-4</v>
          </cell>
        </row>
        <row r="88">
          <cell r="B88" t="str">
            <v>MISC. SALARIES</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V88">
            <v>0</v>
          </cell>
          <cell r="W88">
            <v>0</v>
          </cell>
        </row>
        <row r="89">
          <cell r="B89" t="str">
            <v xml:space="preserve">  ( SUB-TOTAL )</v>
          </cell>
          <cell r="D89">
            <v>179335.01</v>
          </cell>
          <cell r="E89">
            <v>0.05</v>
          </cell>
          <cell r="F89">
            <v>123251.45999999999</v>
          </cell>
          <cell r="G89">
            <v>0.03</v>
          </cell>
          <cell r="H89">
            <v>37228.130000000005</v>
          </cell>
          <cell r="I89">
            <v>0.01</v>
          </cell>
          <cell r="J89">
            <v>159348.25000000003</v>
          </cell>
          <cell r="K89">
            <v>0.05</v>
          </cell>
          <cell r="L89">
            <v>319827.84000000003</v>
          </cell>
          <cell r="M89">
            <v>0.09</v>
          </cell>
          <cell r="N89">
            <v>499162.85000000003</v>
          </cell>
          <cell r="O89">
            <v>0.14000000000000001</v>
          </cell>
          <cell r="P89">
            <v>328406.67000000004</v>
          </cell>
          <cell r="Q89">
            <v>0.1015443130563027</v>
          </cell>
          <cell r="R89">
            <v>827569.52</v>
          </cell>
          <cell r="S89">
            <v>0.2415443130563027</v>
          </cell>
          <cell r="T89">
            <v>0</v>
          </cell>
          <cell r="U89">
            <v>0</v>
          </cell>
          <cell r="V89">
            <v>827569.52</v>
          </cell>
          <cell r="W89">
            <v>0.25386315670645515</v>
          </cell>
        </row>
        <row r="90">
          <cell r="A90" t="str">
            <v>OVER HEAD</v>
          </cell>
          <cell r="B90" t="str">
            <v>ELECTRICITY</v>
          </cell>
          <cell r="D90">
            <v>0</v>
          </cell>
          <cell r="E90">
            <v>0</v>
          </cell>
          <cell r="F90">
            <v>0</v>
          </cell>
          <cell r="G90">
            <v>0</v>
          </cell>
          <cell r="H90">
            <v>0</v>
          </cell>
          <cell r="I90">
            <v>0</v>
          </cell>
          <cell r="J90">
            <v>0</v>
          </cell>
          <cell r="K90">
            <v>0</v>
          </cell>
          <cell r="L90">
            <v>0</v>
          </cell>
          <cell r="M90">
            <v>0</v>
          </cell>
          <cell r="N90">
            <v>0</v>
          </cell>
          <cell r="O90">
            <v>0</v>
          </cell>
          <cell r="P90">
            <v>3256.6600000000003</v>
          </cell>
          <cell r="Q90">
            <v>1.0069688979153157E-3</v>
          </cell>
          <cell r="R90">
            <v>3256.6600000000003</v>
          </cell>
          <cell r="S90">
            <v>1.0069688979153157E-3</v>
          </cell>
          <cell r="V90">
            <v>3256.6600000000003</v>
          </cell>
          <cell r="W90">
            <v>9.9900487867127393E-4</v>
          </cell>
        </row>
        <row r="91">
          <cell r="B91" t="str">
            <v>UTILITIES</v>
          </cell>
          <cell r="D91">
            <v>0</v>
          </cell>
          <cell r="E91">
            <v>0</v>
          </cell>
          <cell r="F91">
            <v>0</v>
          </cell>
          <cell r="G91">
            <v>0</v>
          </cell>
          <cell r="H91">
            <v>0</v>
          </cell>
          <cell r="I91">
            <v>0</v>
          </cell>
          <cell r="J91">
            <v>0</v>
          </cell>
          <cell r="K91">
            <v>0</v>
          </cell>
          <cell r="L91">
            <v>0</v>
          </cell>
          <cell r="M91">
            <v>0</v>
          </cell>
          <cell r="N91">
            <v>0</v>
          </cell>
          <cell r="O91">
            <v>0</v>
          </cell>
          <cell r="P91">
            <v>5452.5399999999991</v>
          </cell>
          <cell r="Q91">
            <v>1.6859414844162958E-3</v>
          </cell>
          <cell r="R91">
            <v>5452.5399999999991</v>
          </cell>
          <cell r="S91">
            <v>1.6859414844162958E-3</v>
          </cell>
          <cell r="V91">
            <v>5452.5399999999991</v>
          </cell>
          <cell r="W91">
            <v>1.6726075369090621E-3</v>
          </cell>
        </row>
        <row r="92">
          <cell r="B92" t="str">
            <v xml:space="preserve">REPAIR </v>
          </cell>
          <cell r="D92">
            <v>100030.36</v>
          </cell>
          <cell r="E92">
            <v>0.03</v>
          </cell>
          <cell r="F92">
            <v>24674.63</v>
          </cell>
          <cell r="G92">
            <v>0.01</v>
          </cell>
          <cell r="H92">
            <v>143916.02000000002</v>
          </cell>
          <cell r="I92">
            <v>0.04</v>
          </cell>
          <cell r="J92">
            <v>136186.27000000002</v>
          </cell>
          <cell r="K92">
            <v>0.04</v>
          </cell>
          <cell r="L92">
            <v>304776.92000000004</v>
          </cell>
          <cell r="M92">
            <v>0.09</v>
          </cell>
          <cell r="N92">
            <v>404807.28</v>
          </cell>
          <cell r="O92">
            <v>0.12</v>
          </cell>
          <cell r="P92">
            <v>66600.009999999995</v>
          </cell>
          <cell r="Q92">
            <v>2.0592919945849119E-2</v>
          </cell>
          <cell r="R92">
            <v>471407.29000000004</v>
          </cell>
          <cell r="S92">
            <v>0.1405929199458491</v>
          </cell>
          <cell r="V92">
            <v>471407.29000000004</v>
          </cell>
          <cell r="W92">
            <v>0.14460772157707713</v>
          </cell>
        </row>
        <row r="93">
          <cell r="B93" t="str">
            <v>CONSUMABLE SUPPLIES</v>
          </cell>
          <cell r="D93">
            <v>0</v>
          </cell>
          <cell r="E93">
            <v>0</v>
          </cell>
          <cell r="F93">
            <v>0</v>
          </cell>
          <cell r="G93">
            <v>0</v>
          </cell>
          <cell r="H93">
            <v>775</v>
          </cell>
          <cell r="I93">
            <v>0</v>
          </cell>
          <cell r="J93">
            <v>1697.29</v>
          </cell>
          <cell r="K93">
            <v>0</v>
          </cell>
          <cell r="L93">
            <v>2472.29</v>
          </cell>
          <cell r="M93">
            <v>0</v>
          </cell>
          <cell r="N93">
            <v>2472.29</v>
          </cell>
          <cell r="O93">
            <v>0</v>
          </cell>
          <cell r="P93">
            <v>17396.21</v>
          </cell>
          <cell r="Q93">
            <v>5.3789595510748411E-3</v>
          </cell>
          <cell r="R93">
            <v>19868.5</v>
          </cell>
          <cell r="S93">
            <v>5.3789595510748411E-3</v>
          </cell>
          <cell r="V93">
            <v>19868.5</v>
          </cell>
          <cell r="W93">
            <v>6.094811380948641E-3</v>
          </cell>
        </row>
        <row r="94">
          <cell r="B94" t="str">
            <v>STATIONERY</v>
          </cell>
          <cell r="D94">
            <v>120.57999999999998</v>
          </cell>
          <cell r="E94">
            <v>0</v>
          </cell>
          <cell r="F94">
            <v>0</v>
          </cell>
          <cell r="G94">
            <v>0</v>
          </cell>
          <cell r="H94">
            <v>0</v>
          </cell>
          <cell r="I94">
            <v>0</v>
          </cell>
          <cell r="J94">
            <v>0</v>
          </cell>
          <cell r="K94">
            <v>0</v>
          </cell>
          <cell r="L94">
            <v>0</v>
          </cell>
          <cell r="M94">
            <v>0</v>
          </cell>
          <cell r="N94">
            <v>120.57999999999998</v>
          </cell>
          <cell r="O94">
            <v>0</v>
          </cell>
          <cell r="P94">
            <v>4662.2</v>
          </cell>
          <cell r="Q94">
            <v>1.441566020358522E-3</v>
          </cell>
          <cell r="R94">
            <v>4782.78</v>
          </cell>
          <cell r="S94">
            <v>1.441566020358522E-3</v>
          </cell>
          <cell r="V94">
            <v>4782.78</v>
          </cell>
          <cell r="W94">
            <v>1.4671536339720432E-3</v>
          </cell>
        </row>
        <row r="95">
          <cell r="B95" t="str">
            <v>EMPLOYEE RENETIES 1</v>
          </cell>
          <cell r="D95">
            <v>15562.92</v>
          </cell>
          <cell r="E95">
            <v>0</v>
          </cell>
          <cell r="F95">
            <v>8016.4700000000012</v>
          </cell>
          <cell r="G95">
            <v>0</v>
          </cell>
          <cell r="H95">
            <v>10041.209999999999</v>
          </cell>
          <cell r="I95">
            <v>0</v>
          </cell>
          <cell r="J95">
            <v>18981.84</v>
          </cell>
          <cell r="K95">
            <v>0.01</v>
          </cell>
          <cell r="L95">
            <v>37039.520000000004</v>
          </cell>
          <cell r="M95">
            <v>0.01</v>
          </cell>
          <cell r="N95">
            <v>52602.44</v>
          </cell>
          <cell r="O95">
            <v>0.01</v>
          </cell>
          <cell r="P95">
            <v>92353.55</v>
          </cell>
          <cell r="Q95">
            <v>2.8555990635211227E-2</v>
          </cell>
          <cell r="R95">
            <v>144955.99</v>
          </cell>
          <cell r="S95">
            <v>3.8555990635211229E-2</v>
          </cell>
          <cell r="V95">
            <v>144955.99</v>
          </cell>
          <cell r="W95">
            <v>4.4466337045508085E-2</v>
          </cell>
        </row>
        <row r="96">
          <cell r="B96" t="str">
            <v>TRAINING &amp; EDUCATION</v>
          </cell>
          <cell r="D96">
            <v>268.72000000000003</v>
          </cell>
          <cell r="E96">
            <v>0</v>
          </cell>
          <cell r="F96">
            <v>0</v>
          </cell>
          <cell r="G96">
            <v>0</v>
          </cell>
          <cell r="H96">
            <v>0</v>
          </cell>
          <cell r="I96">
            <v>0</v>
          </cell>
          <cell r="J96">
            <v>0</v>
          </cell>
          <cell r="K96">
            <v>0</v>
          </cell>
          <cell r="L96">
            <v>0</v>
          </cell>
          <cell r="M96">
            <v>0</v>
          </cell>
          <cell r="N96">
            <v>268.72000000000003</v>
          </cell>
          <cell r="O96">
            <v>0</v>
          </cell>
          <cell r="P96">
            <v>1973.65</v>
          </cell>
          <cell r="Q96">
            <v>6.1025841364175651E-4</v>
          </cell>
          <cell r="R96">
            <v>2242.37</v>
          </cell>
          <cell r="S96">
            <v>6.1025841364175651E-4</v>
          </cell>
          <cell r="V96">
            <v>2242.37</v>
          </cell>
          <cell r="W96">
            <v>6.8786381439453427E-4</v>
          </cell>
        </row>
        <row r="97">
          <cell r="B97" t="str">
            <v>O/T MEAL CHARGE</v>
          </cell>
          <cell r="D97">
            <v>1599.53</v>
          </cell>
          <cell r="E97">
            <v>0</v>
          </cell>
          <cell r="F97">
            <v>924.01</v>
          </cell>
          <cell r="G97">
            <v>0</v>
          </cell>
          <cell r="H97">
            <v>594.07999999999993</v>
          </cell>
          <cell r="I97">
            <v>0</v>
          </cell>
          <cell r="J97">
            <v>1824.4</v>
          </cell>
          <cell r="K97">
            <v>0</v>
          </cell>
          <cell r="L97">
            <v>3342.49</v>
          </cell>
          <cell r="M97">
            <v>0</v>
          </cell>
          <cell r="N97">
            <v>4942.0199999999995</v>
          </cell>
          <cell r="O97">
            <v>0</v>
          </cell>
          <cell r="P97">
            <v>1561.26</v>
          </cell>
          <cell r="Q97">
            <v>4.8274620671462961E-4</v>
          </cell>
          <cell r="R97">
            <v>6503.28</v>
          </cell>
          <cell r="S97">
            <v>4.8274620671462961E-4</v>
          </cell>
          <cell r="V97">
            <v>6503.28</v>
          </cell>
          <cell r="W97">
            <v>1.9949299120464894E-3</v>
          </cell>
        </row>
        <row r="98">
          <cell r="B98" t="str">
            <v>DEPRECIATION</v>
          </cell>
          <cell r="D98">
            <v>2236290.9999999991</v>
          </cell>
          <cell r="E98">
            <v>0.69</v>
          </cell>
          <cell r="F98">
            <v>311039.28999999998</v>
          </cell>
          <cell r="G98">
            <v>0.1</v>
          </cell>
          <cell r="H98">
            <v>670959.61</v>
          </cell>
          <cell r="I98">
            <v>0.21</v>
          </cell>
          <cell r="J98">
            <v>1200036.75</v>
          </cell>
          <cell r="K98">
            <v>0.37</v>
          </cell>
          <cell r="L98">
            <v>2182035.65</v>
          </cell>
          <cell r="M98">
            <v>0.67999999999999994</v>
          </cell>
          <cell r="N98">
            <v>4418326.6499999985</v>
          </cell>
          <cell r="O98">
            <v>1.3699999999999999</v>
          </cell>
          <cell r="P98">
            <v>82646.190000000017</v>
          </cell>
          <cell r="Q98">
            <v>2.555444623055517E-2</v>
          </cell>
          <cell r="R98">
            <v>4500972.8399999989</v>
          </cell>
          <cell r="S98">
            <v>1.3955544462305551</v>
          </cell>
          <cell r="V98">
            <v>4500972.8399999989</v>
          </cell>
          <cell r="W98">
            <v>1.3807071741989945</v>
          </cell>
        </row>
        <row r="99">
          <cell r="B99" t="str">
            <v>SUBSCRIPTION</v>
          </cell>
          <cell r="D99">
            <v>191.53</v>
          </cell>
          <cell r="E99">
            <v>0</v>
          </cell>
          <cell r="F99">
            <v>3041.91</v>
          </cell>
          <cell r="G99">
            <v>0</v>
          </cell>
          <cell r="H99">
            <v>94.02000000000001</v>
          </cell>
          <cell r="I99">
            <v>0</v>
          </cell>
          <cell r="J99">
            <v>646.97</v>
          </cell>
          <cell r="K99">
            <v>0</v>
          </cell>
          <cell r="L99">
            <v>3782.8999999999996</v>
          </cell>
          <cell r="M99">
            <v>0</v>
          </cell>
          <cell r="N99">
            <v>3974.43</v>
          </cell>
          <cell r="O99">
            <v>0</v>
          </cell>
          <cell r="P99">
            <v>12351.110000000002</v>
          </cell>
          <cell r="Q99">
            <v>3.8189997189546458E-3</v>
          </cell>
          <cell r="R99">
            <v>16325.540000000003</v>
          </cell>
          <cell r="S99">
            <v>3.8189997189546458E-3</v>
          </cell>
          <cell r="V99">
            <v>16325.540000000003</v>
          </cell>
          <cell r="W99">
            <v>5.0079818301397841E-3</v>
          </cell>
        </row>
        <row r="100">
          <cell r="B100" t="str">
            <v>TRAVEL</v>
          </cell>
          <cell r="D100">
            <v>7047.7800000000007</v>
          </cell>
          <cell r="E100">
            <v>0</v>
          </cell>
          <cell r="F100">
            <v>3355.1899999999996</v>
          </cell>
          <cell r="G100">
            <v>0</v>
          </cell>
          <cell r="H100">
            <v>625.84999999999991</v>
          </cell>
          <cell r="I100">
            <v>0</v>
          </cell>
          <cell r="J100">
            <v>2455.4699999999998</v>
          </cell>
          <cell r="K100">
            <v>0</v>
          </cell>
          <cell r="L100">
            <v>6436.5099999999993</v>
          </cell>
          <cell r="M100">
            <v>0</v>
          </cell>
          <cell r="N100">
            <v>13484.29</v>
          </cell>
          <cell r="O100">
            <v>0</v>
          </cell>
          <cell r="P100">
            <v>27551.33</v>
          </cell>
          <cell r="Q100">
            <v>8.5189526712033722E-3</v>
          </cell>
          <cell r="R100">
            <v>41035.620000000003</v>
          </cell>
          <cell r="S100">
            <v>8.5189526712033722E-3</v>
          </cell>
          <cell r="V100">
            <v>41035.620000000003</v>
          </cell>
          <cell r="W100">
            <v>1.2587984186037382E-2</v>
          </cell>
        </row>
        <row r="101">
          <cell r="B101" t="str">
            <v>VEHICLE OPERATION</v>
          </cell>
          <cell r="D101">
            <v>19079.320000000003</v>
          </cell>
          <cell r="E101">
            <v>0.01</v>
          </cell>
          <cell r="F101">
            <v>1390.1200000000001</v>
          </cell>
          <cell r="G101">
            <v>0</v>
          </cell>
          <cell r="H101">
            <v>1747</v>
          </cell>
          <cell r="I101">
            <v>0</v>
          </cell>
          <cell r="J101">
            <v>3345.06</v>
          </cell>
          <cell r="K101">
            <v>0</v>
          </cell>
          <cell r="L101">
            <v>6482.18</v>
          </cell>
          <cell r="M101">
            <v>0</v>
          </cell>
          <cell r="N101">
            <v>25561.500000000004</v>
          </cell>
          <cell r="O101">
            <v>0.01</v>
          </cell>
          <cell r="P101">
            <v>26541.350000000006</v>
          </cell>
          <cell r="Q101">
            <v>8.2066638699418021E-3</v>
          </cell>
          <cell r="R101">
            <v>52102.850000000006</v>
          </cell>
          <cell r="S101">
            <v>1.8206663869941804E-2</v>
          </cell>
          <cell r="V101">
            <v>52102.850000000006</v>
          </cell>
          <cell r="W101">
            <v>1.598293998841684E-2</v>
          </cell>
        </row>
        <row r="102">
          <cell r="B102" t="str">
            <v>COMMUNICATIONS</v>
          </cell>
          <cell r="D102">
            <v>137.52000000000001</v>
          </cell>
          <cell r="E102">
            <v>0</v>
          </cell>
          <cell r="F102">
            <v>54.870000000000005</v>
          </cell>
          <cell r="G102">
            <v>0</v>
          </cell>
          <cell r="H102">
            <v>0</v>
          </cell>
          <cell r="I102">
            <v>0</v>
          </cell>
          <cell r="J102">
            <v>3106.76</v>
          </cell>
          <cell r="K102">
            <v>0</v>
          </cell>
          <cell r="L102">
            <v>3161.63</v>
          </cell>
          <cell r="M102">
            <v>0</v>
          </cell>
          <cell r="N102">
            <v>3299.15</v>
          </cell>
          <cell r="O102">
            <v>0</v>
          </cell>
          <cell r="P102">
            <v>18057.919999999998</v>
          </cell>
          <cell r="Q102">
            <v>5.583562238932813E-3</v>
          </cell>
          <cell r="R102">
            <v>21357.07</v>
          </cell>
          <cell r="S102">
            <v>5.583562238932813E-3</v>
          </cell>
          <cell r="V102">
            <v>21357.07</v>
          </cell>
          <cell r="W102">
            <v>6.5514413921391552E-3</v>
          </cell>
        </row>
        <row r="103">
          <cell r="B103" t="str">
            <v>CONVENTION &amp; CONFERE.</v>
          </cell>
          <cell r="D103">
            <v>1687.93</v>
          </cell>
          <cell r="E103">
            <v>0</v>
          </cell>
          <cell r="F103">
            <v>1369.79</v>
          </cell>
          <cell r="G103">
            <v>0</v>
          </cell>
          <cell r="H103">
            <v>1105.96</v>
          </cell>
          <cell r="I103">
            <v>0</v>
          </cell>
          <cell r="J103">
            <v>979.61999999999989</v>
          </cell>
          <cell r="K103">
            <v>0</v>
          </cell>
          <cell r="L103">
            <v>3455.37</v>
          </cell>
          <cell r="M103">
            <v>0</v>
          </cell>
          <cell r="N103">
            <v>5143.3</v>
          </cell>
          <cell r="O103">
            <v>0</v>
          </cell>
          <cell r="P103">
            <v>14626.279999999999</v>
          </cell>
          <cell r="Q103">
            <v>4.522489007818078E-3</v>
          </cell>
          <cell r="R103">
            <v>19769.579999999998</v>
          </cell>
          <cell r="S103">
            <v>4.522489007818078E-3</v>
          </cell>
          <cell r="V103">
            <v>19769.579999999998</v>
          </cell>
          <cell r="W103">
            <v>6.0644669290874816E-3</v>
          </cell>
        </row>
        <row r="104">
          <cell r="B104" t="str">
            <v>INSURANCE</v>
          </cell>
          <cell r="D104">
            <v>3877.8399999999997</v>
          </cell>
          <cell r="E104">
            <v>0</v>
          </cell>
          <cell r="F104">
            <v>2130.2800000000002</v>
          </cell>
          <cell r="G104">
            <v>0</v>
          </cell>
          <cell r="H104">
            <v>9340.76</v>
          </cell>
          <cell r="I104">
            <v>0</v>
          </cell>
          <cell r="J104">
            <v>1757.28</v>
          </cell>
          <cell r="K104">
            <v>0</v>
          </cell>
          <cell r="L104">
            <v>13228.320000000002</v>
          </cell>
          <cell r="M104">
            <v>0</v>
          </cell>
          <cell r="N104">
            <v>17106.16</v>
          </cell>
          <cell r="O104">
            <v>0</v>
          </cell>
          <cell r="P104">
            <v>6202.81</v>
          </cell>
          <cell r="Q104">
            <v>1.9179271860366447E-3</v>
          </cell>
          <cell r="R104">
            <v>23308.97</v>
          </cell>
          <cell r="S104">
            <v>1.9179271860366447E-3</v>
          </cell>
          <cell r="V104">
            <v>23308.97</v>
          </cell>
          <cell r="W104">
            <v>7.1502013556227423E-3</v>
          </cell>
        </row>
        <row r="105">
          <cell r="B105" t="str">
            <v>COMMISSION</v>
          </cell>
          <cell r="D105">
            <v>86655.010000000009</v>
          </cell>
          <cell r="E105">
            <v>0.03</v>
          </cell>
          <cell r="F105">
            <v>4.51</v>
          </cell>
          <cell r="G105">
            <v>0</v>
          </cell>
          <cell r="H105">
            <v>3.75</v>
          </cell>
          <cell r="I105">
            <v>0</v>
          </cell>
          <cell r="J105">
            <v>83.600000000000009</v>
          </cell>
          <cell r="K105">
            <v>0</v>
          </cell>
          <cell r="L105">
            <v>91.860000000000014</v>
          </cell>
          <cell r="M105">
            <v>0</v>
          </cell>
          <cell r="N105">
            <v>86746.87000000001</v>
          </cell>
          <cell r="O105">
            <v>0.03</v>
          </cell>
          <cell r="P105">
            <v>30027.97</v>
          </cell>
          <cell r="Q105">
            <v>9.2847370795643876E-3</v>
          </cell>
          <cell r="R105">
            <v>116774.84000000001</v>
          </cell>
          <cell r="S105">
            <v>3.9284737079564383E-2</v>
          </cell>
          <cell r="V105">
            <v>116774.84000000001</v>
          </cell>
          <cell r="W105">
            <v>3.582155793544841E-2</v>
          </cell>
        </row>
        <row r="106">
          <cell r="B106" t="str">
            <v>RENT</v>
          </cell>
          <cell r="D106">
            <v>9788.99</v>
          </cell>
          <cell r="E106">
            <v>0</v>
          </cell>
          <cell r="F106">
            <v>0</v>
          </cell>
          <cell r="G106">
            <v>0</v>
          </cell>
          <cell r="H106">
            <v>0</v>
          </cell>
          <cell r="I106">
            <v>0</v>
          </cell>
          <cell r="J106">
            <v>1507850.77</v>
          </cell>
          <cell r="K106">
            <v>0.46</v>
          </cell>
          <cell r="L106">
            <v>1507850.77</v>
          </cell>
          <cell r="M106">
            <v>0.46</v>
          </cell>
          <cell r="N106">
            <v>1517639.76</v>
          </cell>
          <cell r="O106">
            <v>0.46</v>
          </cell>
          <cell r="P106">
            <v>19284.53</v>
          </cell>
          <cell r="Q106">
            <v>5.9628336765013357E-3</v>
          </cell>
          <cell r="R106">
            <v>1536924.29</v>
          </cell>
          <cell r="S106">
            <v>0.46596283367650138</v>
          </cell>
          <cell r="V106">
            <v>1536924.29</v>
          </cell>
          <cell r="W106">
            <v>0.47146305228620228</v>
          </cell>
        </row>
        <row r="107">
          <cell r="B107" t="str">
            <v>TRANSPORTATION</v>
          </cell>
          <cell r="D107">
            <v>4.47</v>
          </cell>
          <cell r="E107">
            <v>0</v>
          </cell>
          <cell r="F107">
            <v>6.23</v>
          </cell>
          <cell r="G107">
            <v>0</v>
          </cell>
          <cell r="H107">
            <v>0</v>
          </cell>
          <cell r="I107">
            <v>0</v>
          </cell>
          <cell r="J107">
            <v>0</v>
          </cell>
          <cell r="K107">
            <v>0</v>
          </cell>
          <cell r="L107">
            <v>6.23</v>
          </cell>
          <cell r="M107">
            <v>0</v>
          </cell>
          <cell r="N107">
            <v>10.7</v>
          </cell>
          <cell r="O107">
            <v>0</v>
          </cell>
          <cell r="P107">
            <v>21332.11</v>
          </cell>
          <cell r="Q107">
            <v>6.5959514646626556E-3</v>
          </cell>
          <cell r="R107">
            <v>21342.81</v>
          </cell>
          <cell r="S107">
            <v>6.5959514646626556E-3</v>
          </cell>
          <cell r="V107">
            <v>21342.81</v>
          </cell>
          <cell r="W107">
            <v>6.5470670301947548E-3</v>
          </cell>
        </row>
        <row r="108">
          <cell r="B108" t="str">
            <v>CONTRACT EXPENSES N/ROTO</v>
          </cell>
          <cell r="D108">
            <v>5355068.1700000009</v>
          </cell>
          <cell r="E108">
            <v>1.66</v>
          </cell>
          <cell r="F108">
            <v>0</v>
          </cell>
          <cell r="G108">
            <v>0</v>
          </cell>
          <cell r="H108">
            <v>3683529.71</v>
          </cell>
          <cell r="I108">
            <v>1.1299999999999999</v>
          </cell>
          <cell r="J108">
            <v>1352775.8399999999</v>
          </cell>
          <cell r="K108">
            <v>0.41</v>
          </cell>
          <cell r="L108">
            <v>5036305.55</v>
          </cell>
          <cell r="M108">
            <v>1.5399999999999998</v>
          </cell>
          <cell r="N108">
            <v>10391373.720000001</v>
          </cell>
          <cell r="O108">
            <v>3.1999999999999997</v>
          </cell>
          <cell r="P108">
            <v>0</v>
          </cell>
          <cell r="Q108">
            <v>0</v>
          </cell>
          <cell r="R108">
            <v>10391373.720000001</v>
          </cell>
          <cell r="S108">
            <v>3.1999999999999997</v>
          </cell>
          <cell r="V108">
            <v>10391373.720000001</v>
          </cell>
          <cell r="W108">
            <v>3.1876318198327316</v>
          </cell>
        </row>
        <row r="109">
          <cell r="B109" t="str">
            <v>CONTRACT EXPENSES S/ROTO</v>
          </cell>
          <cell r="D109">
            <v>14627659.280000001</v>
          </cell>
          <cell r="E109">
            <v>4.54</v>
          </cell>
          <cell r="F109">
            <v>0</v>
          </cell>
          <cell r="G109">
            <v>0</v>
          </cell>
          <cell r="H109">
            <v>0</v>
          </cell>
          <cell r="I109">
            <v>0</v>
          </cell>
          <cell r="J109">
            <v>0</v>
          </cell>
          <cell r="K109">
            <v>0</v>
          </cell>
          <cell r="L109">
            <v>0</v>
          </cell>
          <cell r="M109">
            <v>0</v>
          </cell>
          <cell r="N109">
            <v>14627659.280000001</v>
          </cell>
          <cell r="O109">
            <v>4.54</v>
          </cell>
          <cell r="P109">
            <v>0</v>
          </cell>
          <cell r="Q109">
            <v>0</v>
          </cell>
          <cell r="R109">
            <v>14627659.280000001</v>
          </cell>
          <cell r="S109">
            <v>4.54</v>
          </cell>
          <cell r="V109">
            <v>14627659.280000001</v>
          </cell>
          <cell r="W109">
            <v>4.4871441858410561</v>
          </cell>
        </row>
        <row r="110">
          <cell r="B110" t="str">
            <v>R &amp; D</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V110">
            <v>0</v>
          </cell>
          <cell r="W110">
            <v>0</v>
          </cell>
        </row>
        <row r="111">
          <cell r="B111" t="str">
            <v>WASTE EXPENSES</v>
          </cell>
          <cell r="D111">
            <v>5749472.8099999996</v>
          </cell>
          <cell r="E111">
            <v>1.78</v>
          </cell>
          <cell r="F111">
            <v>0</v>
          </cell>
          <cell r="G111">
            <v>0</v>
          </cell>
          <cell r="H111">
            <v>0</v>
          </cell>
          <cell r="I111">
            <v>0</v>
          </cell>
          <cell r="J111">
            <v>0</v>
          </cell>
          <cell r="K111">
            <v>0</v>
          </cell>
          <cell r="L111">
            <v>0</v>
          </cell>
          <cell r="M111">
            <v>0</v>
          </cell>
          <cell r="N111">
            <v>5749472.8099999996</v>
          </cell>
          <cell r="O111">
            <v>1.78</v>
          </cell>
          <cell r="P111">
            <v>0</v>
          </cell>
          <cell r="Q111">
            <v>0</v>
          </cell>
          <cell r="R111">
            <v>5749472.8099999996</v>
          </cell>
          <cell r="S111">
            <v>1.78</v>
          </cell>
          <cell r="V111">
            <v>5749472.8099999996</v>
          </cell>
          <cell r="W111">
            <v>1.7636939032560466</v>
          </cell>
        </row>
        <row r="112">
          <cell r="B112" t="str">
            <v>MEDICAL COST</v>
          </cell>
          <cell r="D112">
            <v>4545.2299999999996</v>
          </cell>
          <cell r="E112">
            <v>0</v>
          </cell>
          <cell r="F112">
            <v>2718.4</v>
          </cell>
          <cell r="G112">
            <v>0</v>
          </cell>
          <cell r="H112">
            <v>2121.1600000000003</v>
          </cell>
          <cell r="I112">
            <v>0</v>
          </cell>
          <cell r="J112">
            <v>2694.22</v>
          </cell>
          <cell r="K112">
            <v>0</v>
          </cell>
          <cell r="L112">
            <v>7533.7800000000007</v>
          </cell>
          <cell r="M112">
            <v>0</v>
          </cell>
          <cell r="N112">
            <v>12079.01</v>
          </cell>
          <cell r="O112">
            <v>0</v>
          </cell>
          <cell r="P112">
            <v>7295.6500000000005</v>
          </cell>
          <cell r="Q112">
            <v>2.2558365442127432E-3</v>
          </cell>
          <cell r="R112">
            <v>19374.66</v>
          </cell>
          <cell r="S112">
            <v>2.2558365442127432E-3</v>
          </cell>
          <cell r="V112">
            <v>19374.66</v>
          </cell>
          <cell r="W112">
            <v>5.9433222573425475E-3</v>
          </cell>
        </row>
        <row r="113">
          <cell r="B113" t="str">
            <v>TAXES &amp; DUES</v>
          </cell>
          <cell r="D113">
            <v>712.99</v>
          </cell>
          <cell r="E113">
            <v>0</v>
          </cell>
          <cell r="F113">
            <v>201.7</v>
          </cell>
          <cell r="G113">
            <v>0</v>
          </cell>
          <cell r="H113">
            <v>112.3</v>
          </cell>
          <cell r="I113">
            <v>0</v>
          </cell>
          <cell r="J113">
            <v>260.45999999999998</v>
          </cell>
          <cell r="K113">
            <v>0</v>
          </cell>
          <cell r="L113">
            <v>574.46</v>
          </cell>
          <cell r="M113">
            <v>0</v>
          </cell>
          <cell r="N113">
            <v>1287.45</v>
          </cell>
          <cell r="O113">
            <v>0</v>
          </cell>
          <cell r="P113">
            <v>48526.939999999995</v>
          </cell>
          <cell r="Q113">
            <v>1.5004673282136496E-2</v>
          </cell>
          <cell r="R113">
            <v>49814.389999999992</v>
          </cell>
          <cell r="S113">
            <v>1.5004673282136496E-2</v>
          </cell>
          <cell r="V113">
            <v>49814.389999999992</v>
          </cell>
          <cell r="W113">
            <v>1.5280937720865397E-2</v>
          </cell>
        </row>
        <row r="114">
          <cell r="B114" t="str">
            <v>PUBLIC RELATIONSHIP</v>
          </cell>
          <cell r="D114">
            <v>0</v>
          </cell>
          <cell r="E114">
            <v>0</v>
          </cell>
          <cell r="F114">
            <v>0</v>
          </cell>
          <cell r="G114">
            <v>0</v>
          </cell>
          <cell r="H114">
            <v>0</v>
          </cell>
          <cell r="I114">
            <v>0</v>
          </cell>
          <cell r="J114">
            <v>3149.45</v>
          </cell>
          <cell r="K114">
            <v>0</v>
          </cell>
          <cell r="L114">
            <v>3149.45</v>
          </cell>
          <cell r="M114">
            <v>0</v>
          </cell>
          <cell r="N114">
            <v>3149.45</v>
          </cell>
          <cell r="O114">
            <v>0</v>
          </cell>
          <cell r="P114">
            <v>32742.600000000006</v>
          </cell>
          <cell r="Q114">
            <v>1.0124108699367456E-2</v>
          </cell>
          <cell r="R114">
            <v>35892.050000000003</v>
          </cell>
          <cell r="S114">
            <v>1.0124108699367456E-2</v>
          </cell>
          <cell r="V114">
            <v>35892.050000000003</v>
          </cell>
          <cell r="W114">
            <v>1.1010155513782002E-2</v>
          </cell>
        </row>
        <row r="115">
          <cell r="B115" t="str">
            <v>BUSINESS DEVELOPMENT</v>
          </cell>
          <cell r="D115">
            <v>453.85</v>
          </cell>
          <cell r="E115">
            <v>0</v>
          </cell>
          <cell r="F115">
            <v>469.87</v>
          </cell>
          <cell r="G115">
            <v>0</v>
          </cell>
          <cell r="H115">
            <v>51.419999999999995</v>
          </cell>
          <cell r="I115">
            <v>0</v>
          </cell>
          <cell r="J115">
            <v>261.12</v>
          </cell>
          <cell r="K115">
            <v>0</v>
          </cell>
          <cell r="L115">
            <v>782.41</v>
          </cell>
          <cell r="M115">
            <v>0</v>
          </cell>
          <cell r="N115">
            <v>1236.26</v>
          </cell>
          <cell r="O115">
            <v>0</v>
          </cell>
          <cell r="P115">
            <v>2740.6400000000003</v>
          </cell>
          <cell r="Q115">
            <v>8.4741398868246325E-4</v>
          </cell>
          <cell r="R115">
            <v>3976.9000000000005</v>
          </cell>
          <cell r="S115">
            <v>8.4741398868246325E-4</v>
          </cell>
          <cell r="V115">
            <v>3976.9000000000005</v>
          </cell>
          <cell r="W115">
            <v>1.219943900188472E-3</v>
          </cell>
        </row>
        <row r="116">
          <cell r="B116" t="str">
            <v>SHIPPING EXPENSES</v>
          </cell>
          <cell r="D116">
            <v>0</v>
          </cell>
          <cell r="E116">
            <v>0</v>
          </cell>
          <cell r="F116">
            <v>0</v>
          </cell>
          <cell r="G116">
            <v>0</v>
          </cell>
          <cell r="H116">
            <v>0</v>
          </cell>
          <cell r="I116">
            <v>0</v>
          </cell>
          <cell r="J116">
            <v>219437.95</v>
          </cell>
          <cell r="K116">
            <v>7.0000000000000007E-2</v>
          </cell>
          <cell r="L116">
            <v>219437.95</v>
          </cell>
          <cell r="M116">
            <v>7.0000000000000007E-2</v>
          </cell>
          <cell r="N116">
            <v>219437.95</v>
          </cell>
          <cell r="O116">
            <v>7.0000000000000007E-2</v>
          </cell>
          <cell r="P116">
            <v>0</v>
          </cell>
          <cell r="Q116">
            <v>0</v>
          </cell>
          <cell r="R116">
            <v>219437.95</v>
          </cell>
          <cell r="S116">
            <v>7.0000000000000007E-2</v>
          </cell>
          <cell r="V116">
            <v>219437.95</v>
          </cell>
          <cell r="W116">
            <v>6.7314236860962787E-2</v>
          </cell>
        </row>
        <row r="117">
          <cell r="B117" t="str">
            <v>RECLAMATION EXPENSE</v>
          </cell>
          <cell r="D117">
            <v>20472.04</v>
          </cell>
          <cell r="E117">
            <v>0.01</v>
          </cell>
          <cell r="F117">
            <v>0</v>
          </cell>
          <cell r="G117">
            <v>0</v>
          </cell>
          <cell r="H117">
            <v>0</v>
          </cell>
          <cell r="I117">
            <v>0</v>
          </cell>
          <cell r="J117">
            <v>0</v>
          </cell>
          <cell r="K117">
            <v>0</v>
          </cell>
          <cell r="L117">
            <v>0</v>
          </cell>
          <cell r="M117">
            <v>0</v>
          </cell>
          <cell r="N117">
            <v>20472.04</v>
          </cell>
          <cell r="O117">
            <v>0.01</v>
          </cell>
          <cell r="P117">
            <v>20848.859999999997</v>
          </cell>
          <cell r="Q117">
            <v>6.4465291362901574E-3</v>
          </cell>
          <cell r="R117">
            <v>41320.899999999994</v>
          </cell>
          <cell r="S117">
            <v>1.6446529136290158E-2</v>
          </cell>
          <cell r="V117">
            <v>41320.899999999994</v>
          </cell>
          <cell r="W117">
            <v>1.2675495965525363E-2</v>
          </cell>
        </row>
        <row r="118">
          <cell r="B118" t="str">
            <v>MISC. EXPENSE</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V118">
            <v>0</v>
          </cell>
          <cell r="W118">
            <v>0</v>
          </cell>
        </row>
        <row r="119">
          <cell r="B119" t="str">
            <v xml:space="preserve">  ( SUB-TOTAL )</v>
          </cell>
          <cell r="D119">
            <v>28240727.870000001</v>
          </cell>
          <cell r="E119">
            <v>8.75</v>
          </cell>
          <cell r="F119">
            <v>359397.26999999996</v>
          </cell>
          <cell r="G119">
            <v>0.11</v>
          </cell>
          <cell r="H119">
            <v>4525017.8499999996</v>
          </cell>
          <cell r="I119">
            <v>1.38</v>
          </cell>
          <cell r="J119">
            <v>4457531.12</v>
          </cell>
          <cell r="K119">
            <v>1.36</v>
          </cell>
          <cell r="L119">
            <v>9341946.2399999984</v>
          </cell>
          <cell r="M119">
            <v>2.8499999999999996</v>
          </cell>
          <cell r="N119">
            <v>37582674.110000007</v>
          </cell>
          <cell r="O119">
            <v>11.599999999999998</v>
          </cell>
          <cell r="P119">
            <v>564032.37000000011</v>
          </cell>
          <cell r="Q119">
            <v>0.17440047595004193</v>
          </cell>
          <cell r="R119">
            <v>38146706.479999997</v>
          </cell>
          <cell r="S119">
            <v>11.774400475950042</v>
          </cell>
          <cell r="T119">
            <v>0</v>
          </cell>
          <cell r="U119">
            <v>0</v>
          </cell>
          <cell r="V119">
            <v>38146706.479999997</v>
          </cell>
          <cell r="W119">
            <v>11.701788298060313</v>
          </cell>
        </row>
        <row r="120">
          <cell r="A120" t="str">
            <v>TOTAL OF DIRECT COST</v>
          </cell>
          <cell r="D120">
            <v>30864707.789999999</v>
          </cell>
          <cell r="E120">
            <v>9.5500000000000007</v>
          </cell>
          <cell r="F120">
            <v>798408.85999999987</v>
          </cell>
          <cell r="G120">
            <v>0.22999999999999998</v>
          </cell>
          <cell r="H120">
            <v>4950292.3599999994</v>
          </cell>
          <cell r="I120">
            <v>1.52</v>
          </cell>
          <cell r="J120">
            <v>5527577.5300000003</v>
          </cell>
          <cell r="K120">
            <v>1.6900000000000002</v>
          </cell>
          <cell r="L120">
            <v>11276278.749999998</v>
          </cell>
          <cell r="M120">
            <v>3.4399999999999995</v>
          </cell>
          <cell r="N120">
            <v>42140986.540000007</v>
          </cell>
          <cell r="O120">
            <v>12.989999999999998</v>
          </cell>
          <cell r="P120">
            <v>932175.53000000014</v>
          </cell>
          <cell r="Q120">
            <v>0.28823142916599376</v>
          </cell>
          <cell r="R120">
            <v>43073162.07</v>
          </cell>
          <cell r="S120">
            <v>13.278231429165993</v>
          </cell>
          <cell r="T120">
            <v>0</v>
          </cell>
          <cell r="U120">
            <v>0</v>
          </cell>
          <cell r="V120">
            <v>43073162.07</v>
          </cell>
          <cell r="W120">
            <v>13.213015496775366</v>
          </cell>
        </row>
        <row r="121">
          <cell r="A121" t="str">
            <v>ALLOCAT. OF INDIRECT(ADM)</v>
          </cell>
          <cell r="D121">
            <v>678077.4</v>
          </cell>
          <cell r="E121">
            <v>0.2102849221522903</v>
          </cell>
          <cell r="F121">
            <v>18685.82</v>
          </cell>
          <cell r="G121">
            <v>5.7320154213130201E-3</v>
          </cell>
          <cell r="H121">
            <v>110525.56</v>
          </cell>
          <cell r="I121">
            <v>3.390454442830218E-2</v>
          </cell>
          <cell r="J121">
            <v>124886.75000000001</v>
          </cell>
          <cell r="K121">
            <v>3.8309947164088275E-2</v>
          </cell>
          <cell r="L121">
            <v>254098.13</v>
          </cell>
          <cell r="M121">
            <v>7.7946507013703467E-2</v>
          </cell>
          <cell r="N121">
            <v>932175.53</v>
          </cell>
          <cell r="O121">
            <v>0.28823142916599376</v>
          </cell>
        </row>
        <row r="122">
          <cell r="A122" t="str">
            <v>TOTAL COST OF PRODUCT(A)</v>
          </cell>
          <cell r="D122">
            <v>31542785.189999998</v>
          </cell>
          <cell r="E122">
            <v>9.7602849221522909</v>
          </cell>
          <cell r="F122">
            <v>817094.67999999982</v>
          </cell>
          <cell r="G122">
            <v>0.235732015421313</v>
          </cell>
          <cell r="H122">
            <v>5060817.919999999</v>
          </cell>
          <cell r="I122">
            <v>1.5539045444283022</v>
          </cell>
          <cell r="J122">
            <v>5652464.2800000003</v>
          </cell>
          <cell r="K122">
            <v>1.7283099471640884</v>
          </cell>
          <cell r="L122">
            <v>11530376.879999999</v>
          </cell>
          <cell r="M122">
            <v>3.5179465070137028</v>
          </cell>
          <cell r="N122">
            <v>43073162.070000008</v>
          </cell>
          <cell r="O122">
            <v>13.278231429165992</v>
          </cell>
        </row>
        <row r="123">
          <cell r="A123" t="str">
            <v>DEPRECIATION (B)</v>
          </cell>
          <cell r="D123">
            <v>2236290.9999999991</v>
          </cell>
          <cell r="E123">
            <v>0.69</v>
          </cell>
          <cell r="F123">
            <v>311039.28999999998</v>
          </cell>
          <cell r="G123">
            <v>0.1</v>
          </cell>
          <cell r="H123">
            <v>670959.61</v>
          </cell>
          <cell r="I123">
            <v>0.21</v>
          </cell>
          <cell r="J123">
            <v>1200036.75</v>
          </cell>
          <cell r="K123">
            <v>0.37</v>
          </cell>
          <cell r="L123">
            <v>2182035.65</v>
          </cell>
          <cell r="M123">
            <v>0.67999999999999994</v>
          </cell>
          <cell r="N123">
            <v>4418326.6499999985</v>
          </cell>
          <cell r="O123">
            <v>1.3699999999999999</v>
          </cell>
        </row>
        <row r="124">
          <cell r="A124" t="str">
            <v>TOTAL (A - B)</v>
          </cell>
          <cell r="D124">
            <v>29306494.189999998</v>
          </cell>
          <cell r="E124">
            <v>9.07</v>
          </cell>
          <cell r="F124">
            <v>506055.39</v>
          </cell>
          <cell r="G124">
            <v>0.14000000000000001</v>
          </cell>
          <cell r="H124">
            <v>4389858.3099999996</v>
          </cell>
          <cell r="I124">
            <v>1.34</v>
          </cell>
          <cell r="J124">
            <v>4452427.53</v>
          </cell>
          <cell r="K124">
            <v>1.36</v>
          </cell>
          <cell r="L124">
            <v>9348341.2300000004</v>
          </cell>
          <cell r="M124">
            <v>2.84</v>
          </cell>
          <cell r="N124">
            <v>38654835.420000002</v>
          </cell>
          <cell r="O124">
            <v>11.91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ow r="66">
          <cell r="B66" t="str">
            <v>Cotrans</v>
          </cell>
        </row>
      </sheetData>
      <sheetData sheetId="34">
        <row r="66">
          <cell r="B66" t="str">
            <v>Cotrans</v>
          </cell>
        </row>
      </sheetData>
      <sheetData sheetId="35">
        <row r="66">
          <cell r="B66" t="str">
            <v>Cotrans</v>
          </cell>
        </row>
      </sheetData>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Report"/>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Report"/>
      <sheetName val="Print out Safety"/>
      <sheetName val="Mine"/>
      <sheetName val="CPP"/>
      <sheetName val="Plan &amp; F_cast"/>
      <sheetName val="OB Rem."/>
      <sheetName val="Coal_BC"/>
      <sheetName val="Coal_RMN"/>
      <sheetName val="Coal_BMMU"/>
      <sheetName val="Coal_Dls"/>
      <sheetName val="Coal_RMP"/>
      <sheetName val="Summary"/>
      <sheetName val="Stockpile Inv."/>
      <sheetName val="Loss time"/>
      <sheetName val="Weekly_ LT"/>
      <sheetName val="Safety"/>
      <sheetName val="Pit_Int."/>
      <sheetName val="data barging"/>
      <sheetName val="ST"/>
      <sheetName val="MAS"/>
      <sheetName val="Fuel Base"/>
      <sheetName val="Prod"/>
      <sheetName val="RT"/>
      <sheetName val="databa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J48"/>
  <sheetViews>
    <sheetView showGridLines="0" view="pageBreakPreview" zoomScale="75" zoomScaleNormal="75" zoomScaleSheetLayoutView="75" workbookViewId="0">
      <selection activeCell="C29" sqref="C29"/>
    </sheetView>
  </sheetViews>
  <sheetFormatPr defaultColWidth="8.5" defaultRowHeight="15" customHeight="1"/>
  <cols>
    <col min="1" max="3" width="10.125" style="83" customWidth="1"/>
    <col min="4" max="5" width="12.125" style="83" customWidth="1"/>
    <col min="6" max="8" width="10.125" style="83" customWidth="1"/>
    <col min="9" max="16384" width="8.5" style="83"/>
  </cols>
  <sheetData>
    <row r="1" spans="1:10" s="68" customFormat="1" ht="15" customHeight="1" thickTop="1">
      <c r="A1" s="64"/>
      <c r="B1" s="65"/>
      <c r="C1" s="65"/>
      <c r="D1" s="65"/>
      <c r="E1" s="65"/>
      <c r="F1" s="65"/>
      <c r="G1" s="65"/>
      <c r="H1" s="66"/>
      <c r="I1" s="67"/>
      <c r="J1" s="67"/>
    </row>
    <row r="2" spans="1:10" s="68" customFormat="1" ht="15" customHeight="1">
      <c r="A2" s="69"/>
      <c r="B2" s="70"/>
      <c r="C2" s="67"/>
      <c r="D2" s="67"/>
      <c r="E2" s="67"/>
      <c r="F2" s="67"/>
      <c r="G2" s="67"/>
      <c r="H2" s="71"/>
      <c r="I2" s="67"/>
      <c r="J2" s="67"/>
    </row>
    <row r="3" spans="1:10" s="68" customFormat="1" ht="15" customHeight="1">
      <c r="A3" s="69"/>
      <c r="B3" s="70"/>
      <c r="C3" s="67"/>
      <c r="D3" s="67"/>
      <c r="E3" s="67"/>
      <c r="F3" s="67"/>
      <c r="G3" s="67"/>
      <c r="H3" s="71"/>
      <c r="I3" s="67"/>
      <c r="J3" s="67"/>
    </row>
    <row r="4" spans="1:10" s="72" customFormat="1" ht="15" customHeight="1">
      <c r="A4" s="69"/>
      <c r="B4" s="70" t="s">
        <v>58</v>
      </c>
      <c r="C4" s="67"/>
      <c r="D4" s="67"/>
      <c r="E4" s="67"/>
      <c r="F4" s="67"/>
      <c r="G4" s="67"/>
      <c r="H4" s="71"/>
      <c r="I4" s="67"/>
      <c r="J4" s="67"/>
    </row>
    <row r="5" spans="1:10" s="77" customFormat="1" ht="15" customHeight="1">
      <c r="A5" s="73"/>
      <c r="B5" s="74"/>
      <c r="C5" s="74"/>
      <c r="D5" s="74"/>
      <c r="E5" s="75"/>
      <c r="F5" s="75"/>
      <c r="G5" s="74"/>
      <c r="H5" s="76"/>
    </row>
    <row r="6" spans="1:10" ht="15" customHeight="1">
      <c r="A6" s="78"/>
      <c r="B6" s="79"/>
      <c r="C6" s="80"/>
      <c r="D6" s="81"/>
      <c r="E6" s="80"/>
      <c r="F6" s="80"/>
      <c r="G6" s="80"/>
      <c r="H6" s="82"/>
    </row>
    <row r="7" spans="1:10" ht="15" customHeight="1">
      <c r="A7" s="78"/>
      <c r="B7" s="79"/>
      <c r="C7" s="80"/>
      <c r="D7" s="81"/>
      <c r="E7" s="80"/>
      <c r="F7" s="80"/>
      <c r="G7" s="80"/>
      <c r="H7" s="82"/>
    </row>
    <row r="8" spans="1:10" ht="15" customHeight="1">
      <c r="A8" s="78"/>
      <c r="B8" s="79"/>
      <c r="C8" s="80"/>
      <c r="D8" s="81"/>
      <c r="E8" s="80"/>
      <c r="F8" s="80"/>
      <c r="G8" s="80"/>
      <c r="H8" s="82"/>
    </row>
    <row r="9" spans="1:10" ht="15" customHeight="1">
      <c r="A9" s="78"/>
      <c r="B9" s="79"/>
      <c r="C9" s="80"/>
      <c r="D9" s="81"/>
      <c r="E9" s="80"/>
      <c r="F9" s="80"/>
      <c r="G9" s="80"/>
      <c r="H9" s="82"/>
    </row>
    <row r="10" spans="1:10" ht="15" customHeight="1">
      <c r="A10" s="84"/>
      <c r="B10" s="85"/>
      <c r="C10" s="85"/>
      <c r="D10" s="85"/>
      <c r="E10" s="85"/>
      <c r="F10" s="85"/>
      <c r="G10" s="85"/>
      <c r="H10" s="82"/>
    </row>
    <row r="11" spans="1:10" ht="15" customHeight="1">
      <c r="A11" s="86"/>
      <c r="B11" s="87"/>
      <c r="C11" s="87"/>
      <c r="D11" s="87"/>
      <c r="E11" s="87"/>
      <c r="F11" s="87"/>
      <c r="G11" s="87"/>
      <c r="H11" s="82"/>
    </row>
    <row r="12" spans="1:10" s="88" customFormat="1" ht="32.25">
      <c r="A12" s="959" t="s">
        <v>64</v>
      </c>
      <c r="B12" s="960"/>
      <c r="C12" s="960"/>
      <c r="D12" s="960"/>
      <c r="E12" s="960"/>
      <c r="F12" s="960"/>
      <c r="G12" s="960"/>
      <c r="H12" s="961"/>
    </row>
    <row r="13" spans="1:10" s="88" customFormat="1" ht="26.25">
      <c r="A13" s="962" t="s">
        <v>198</v>
      </c>
      <c r="B13" s="963"/>
      <c r="C13" s="963"/>
      <c r="D13" s="963"/>
      <c r="E13" s="963"/>
      <c r="F13" s="963"/>
      <c r="G13" s="963"/>
      <c r="H13" s="964"/>
    </row>
    <row r="14" spans="1:10" s="88" customFormat="1" ht="15" customHeight="1">
      <c r="A14" s="89"/>
      <c r="B14" s="90"/>
      <c r="C14" s="90"/>
      <c r="D14" s="90"/>
      <c r="E14" s="90"/>
      <c r="F14" s="90"/>
      <c r="G14" s="90"/>
      <c r="H14" s="91"/>
    </row>
    <row r="15" spans="1:10" s="88" customFormat="1" ht="15" customHeight="1">
      <c r="A15" s="89"/>
      <c r="B15" s="90"/>
      <c r="C15" s="90"/>
      <c r="D15" s="90"/>
      <c r="E15" s="90"/>
      <c r="F15" s="90"/>
      <c r="G15" s="90"/>
      <c r="H15" s="91"/>
    </row>
    <row r="16" spans="1:10" s="88" customFormat="1" ht="15" customHeight="1">
      <c r="A16" s="89"/>
      <c r="B16" s="90"/>
      <c r="C16" s="90"/>
      <c r="D16" s="90"/>
      <c r="E16" s="90"/>
      <c r="F16" s="90"/>
      <c r="G16" s="90"/>
      <c r="H16" s="91"/>
    </row>
    <row r="17" spans="1:8" s="88" customFormat="1" ht="15" customHeight="1">
      <c r="A17" s="89"/>
      <c r="B17" s="90"/>
      <c r="C17" s="90"/>
      <c r="D17" s="90"/>
      <c r="E17" s="90"/>
      <c r="F17" s="90"/>
      <c r="G17" s="90"/>
      <c r="H17" s="91"/>
    </row>
    <row r="18" spans="1:8" s="88" customFormat="1" ht="15" customHeight="1">
      <c r="A18" s="89"/>
      <c r="B18" s="90"/>
      <c r="C18" s="90"/>
      <c r="D18" s="90"/>
      <c r="E18" s="90"/>
      <c r="F18" s="90"/>
      <c r="G18" s="90"/>
      <c r="H18" s="91"/>
    </row>
    <row r="19" spans="1:8" ht="15" customHeight="1">
      <c r="A19" s="78"/>
      <c r="B19" s="92"/>
      <c r="C19" s="80"/>
      <c r="D19" s="81"/>
      <c r="E19" s="80"/>
      <c r="F19" s="80"/>
      <c r="G19" s="80"/>
      <c r="H19" s="82"/>
    </row>
    <row r="20" spans="1:8" ht="15" customHeight="1">
      <c r="A20" s="78"/>
      <c r="B20" s="79"/>
      <c r="C20" s="80"/>
      <c r="D20" s="81"/>
      <c r="E20" s="80"/>
      <c r="F20" s="80"/>
      <c r="G20" s="80"/>
      <c r="H20" s="82"/>
    </row>
    <row r="21" spans="1:8" ht="15" customHeight="1">
      <c r="A21" s="93"/>
      <c r="B21" s="79"/>
      <c r="C21" s="80"/>
      <c r="D21" s="81"/>
      <c r="E21" s="80"/>
      <c r="F21" s="80"/>
      <c r="G21" s="80"/>
      <c r="H21" s="82"/>
    </row>
    <row r="22" spans="1:8" ht="26.25" customHeight="1">
      <c r="A22" s="94" t="s">
        <v>59</v>
      </c>
      <c r="B22" s="74"/>
      <c r="C22" s="74"/>
      <c r="D22" s="74"/>
      <c r="E22" s="75"/>
      <c r="F22" s="75"/>
      <c r="G22" s="74"/>
      <c r="H22" s="76"/>
    </row>
    <row r="23" spans="1:8" ht="15" customHeight="1">
      <c r="A23" s="95"/>
      <c r="B23" s="96"/>
      <c r="C23" s="96"/>
      <c r="D23" s="96"/>
      <c r="E23" s="97"/>
      <c r="F23" s="97"/>
      <c r="G23" s="96"/>
      <c r="H23" s="98"/>
    </row>
    <row r="24" spans="1:8" ht="24.95" customHeight="1">
      <c r="A24" s="111"/>
      <c r="B24" s="96"/>
      <c r="C24" s="99" t="s">
        <v>65</v>
      </c>
      <c r="D24" s="100"/>
      <c r="E24" s="101"/>
      <c r="F24" s="101"/>
      <c r="G24" s="96"/>
      <c r="H24" s="98"/>
    </row>
    <row r="25" spans="1:8" ht="24.95" customHeight="1">
      <c r="A25" s="111"/>
      <c r="B25" s="96"/>
      <c r="C25" s="99" t="s">
        <v>108</v>
      </c>
      <c r="D25" s="100"/>
      <c r="E25" s="101"/>
      <c r="F25" s="101"/>
      <c r="G25" s="96"/>
      <c r="H25" s="98"/>
    </row>
    <row r="26" spans="1:8" ht="24.95" customHeight="1">
      <c r="A26" s="111"/>
      <c r="B26" s="96"/>
      <c r="C26" s="99" t="s">
        <v>109</v>
      </c>
      <c r="D26" s="100"/>
      <c r="E26" s="101"/>
      <c r="F26" s="101"/>
      <c r="G26" s="96"/>
      <c r="H26" s="98"/>
    </row>
    <row r="27" spans="1:8" ht="24.95" customHeight="1">
      <c r="A27" s="111"/>
      <c r="B27" s="96"/>
      <c r="C27" s="99" t="s">
        <v>117</v>
      </c>
      <c r="D27" s="100"/>
      <c r="E27" s="101"/>
      <c r="F27" s="101"/>
      <c r="G27" s="96"/>
      <c r="H27" s="98"/>
    </row>
    <row r="28" spans="1:8" ht="24.95" customHeight="1">
      <c r="A28" s="111"/>
      <c r="B28" s="96"/>
      <c r="C28" s="99" t="s">
        <v>61</v>
      </c>
      <c r="D28" s="100"/>
      <c r="E28" s="101"/>
      <c r="F28" s="101"/>
      <c r="G28" s="96"/>
      <c r="H28" s="98"/>
    </row>
    <row r="29" spans="1:8" ht="24.95" customHeight="1">
      <c r="A29" s="111"/>
      <c r="B29" s="96"/>
      <c r="C29" s="99" t="s">
        <v>60</v>
      </c>
      <c r="D29" s="100"/>
      <c r="E29" s="101"/>
      <c r="F29" s="101"/>
      <c r="G29" s="96"/>
      <c r="H29" s="98"/>
    </row>
    <row r="30" spans="1:8" ht="24.95" customHeight="1">
      <c r="A30" s="111"/>
      <c r="B30" s="96"/>
      <c r="C30" s="99" t="s">
        <v>62</v>
      </c>
      <c r="D30" s="100"/>
      <c r="E30" s="101"/>
      <c r="F30" s="101"/>
      <c r="G30" s="96"/>
      <c r="H30" s="98"/>
    </row>
    <row r="31" spans="1:8" ht="24.95" customHeight="1">
      <c r="A31" s="111"/>
      <c r="B31" s="96"/>
      <c r="C31" s="99" t="s">
        <v>110</v>
      </c>
      <c r="D31" s="100"/>
      <c r="E31" s="101"/>
      <c r="F31" s="101"/>
      <c r="G31" s="96"/>
      <c r="H31" s="98"/>
    </row>
    <row r="32" spans="1:8" ht="15" customHeight="1">
      <c r="A32" s="111"/>
      <c r="B32" s="96"/>
      <c r="C32" s="99"/>
      <c r="D32" s="100"/>
      <c r="E32" s="101"/>
      <c r="F32" s="101"/>
      <c r="G32" s="96"/>
      <c r="H32" s="98"/>
    </row>
    <row r="33" spans="1:8" ht="15" customHeight="1">
      <c r="A33" s="95"/>
      <c r="B33" s="96"/>
      <c r="C33" s="96"/>
      <c r="D33" s="96"/>
      <c r="E33" s="97"/>
      <c r="F33" s="97"/>
      <c r="G33" s="96"/>
      <c r="H33" s="98"/>
    </row>
    <row r="34" spans="1:8" ht="15" customHeight="1">
      <c r="A34" s="86"/>
      <c r="B34" s="87"/>
      <c r="C34" s="87"/>
      <c r="D34" s="87"/>
      <c r="E34" s="87"/>
      <c r="F34" s="87"/>
      <c r="G34" s="87"/>
      <c r="H34" s="82"/>
    </row>
    <row r="35" spans="1:8" ht="15" customHeight="1">
      <c r="A35" s="86"/>
      <c r="B35" s="87"/>
      <c r="C35" s="87"/>
      <c r="D35" s="87"/>
      <c r="E35" s="87"/>
      <c r="F35" s="87"/>
      <c r="G35" s="87"/>
      <c r="H35" s="82"/>
    </row>
    <row r="36" spans="1:8" ht="15" customHeight="1">
      <c r="A36" s="86"/>
      <c r="B36" s="87"/>
      <c r="C36" s="87"/>
      <c r="D36" s="87"/>
      <c r="E36" s="87"/>
      <c r="F36" s="87"/>
      <c r="G36" s="87"/>
      <c r="H36" s="82"/>
    </row>
    <row r="37" spans="1:8" ht="15" customHeight="1">
      <c r="A37" s="86"/>
      <c r="B37" s="87"/>
      <c r="C37" s="87"/>
      <c r="D37" s="87"/>
      <c r="E37" s="87"/>
      <c r="F37" s="87"/>
      <c r="G37" s="87"/>
      <c r="H37" s="82"/>
    </row>
    <row r="38" spans="1:8" ht="15" customHeight="1">
      <c r="A38" s="86"/>
      <c r="B38" s="87"/>
      <c r="C38" s="87"/>
      <c r="D38" s="87"/>
      <c r="E38" s="87"/>
      <c r="F38" s="87"/>
      <c r="G38" s="87"/>
      <c r="H38" s="82"/>
    </row>
    <row r="39" spans="1:8" s="106" customFormat="1" ht="15" customHeight="1">
      <c r="A39" s="102"/>
      <c r="B39" s="103"/>
      <c r="C39" s="103"/>
      <c r="D39" s="103"/>
      <c r="E39" s="104"/>
      <c r="F39" s="104"/>
      <c r="G39" s="103"/>
      <c r="H39" s="105"/>
    </row>
    <row r="40" spans="1:8" s="106" customFormat="1" ht="15" customHeight="1">
      <c r="A40" s="102" t="s">
        <v>63</v>
      </c>
      <c r="B40" s="103"/>
      <c r="C40" s="103"/>
      <c r="D40" s="103"/>
      <c r="E40" s="104"/>
      <c r="F40" s="104"/>
      <c r="G40" s="103"/>
      <c r="H40" s="105"/>
    </row>
    <row r="41" spans="1:8" ht="15" customHeight="1">
      <c r="A41" s="86"/>
      <c r="B41" s="87"/>
      <c r="C41" s="87"/>
      <c r="D41" s="87"/>
      <c r="E41" s="87"/>
      <c r="F41" s="87"/>
      <c r="G41" s="87"/>
      <c r="H41" s="82"/>
    </row>
    <row r="42" spans="1:8" ht="15" customHeight="1" thickBot="1">
      <c r="A42" s="107"/>
      <c r="B42" s="108"/>
      <c r="C42" s="108"/>
      <c r="D42" s="108"/>
      <c r="E42" s="108"/>
      <c r="F42" s="108"/>
      <c r="G42" s="108"/>
      <c r="H42" s="109"/>
    </row>
    <row r="43" spans="1:8" ht="15" customHeight="1" thickTop="1">
      <c r="A43" s="87"/>
      <c r="B43" s="87"/>
      <c r="C43" s="87"/>
      <c r="D43" s="87"/>
      <c r="E43" s="87"/>
      <c r="F43" s="87"/>
      <c r="G43" s="87"/>
      <c r="H43" s="110"/>
    </row>
    <row r="44" spans="1:8" ht="15" customHeight="1">
      <c r="A44" s="87"/>
      <c r="B44" s="87"/>
      <c r="C44" s="87"/>
      <c r="D44" s="87"/>
      <c r="E44" s="87"/>
      <c r="F44" s="87"/>
      <c r="G44" s="87"/>
      <c r="H44" s="110"/>
    </row>
    <row r="45" spans="1:8" ht="15" customHeight="1">
      <c r="A45" s="87"/>
      <c r="B45" s="87"/>
      <c r="C45" s="87"/>
      <c r="D45" s="87"/>
      <c r="E45" s="87"/>
      <c r="F45" s="87"/>
      <c r="G45" s="87"/>
      <c r="H45" s="110"/>
    </row>
    <row r="46" spans="1:8" ht="15" customHeight="1">
      <c r="A46" s="87"/>
      <c r="B46" s="87"/>
      <c r="C46" s="87"/>
      <c r="D46" s="87"/>
      <c r="E46" s="87"/>
      <c r="F46" s="87"/>
      <c r="G46" s="87"/>
      <c r="H46" s="110"/>
    </row>
    <row r="47" spans="1:8" ht="15" customHeight="1">
      <c r="A47" s="87"/>
      <c r="B47" s="87"/>
      <c r="C47" s="87"/>
      <c r="D47" s="87"/>
      <c r="E47" s="87"/>
      <c r="F47" s="87"/>
      <c r="G47" s="87"/>
      <c r="H47" s="110"/>
    </row>
    <row r="48" spans="1:8" ht="15" customHeight="1">
      <c r="A48" s="87"/>
      <c r="B48" s="87"/>
      <c r="C48" s="87"/>
      <c r="D48" s="87"/>
      <c r="E48" s="87"/>
      <c r="F48" s="87"/>
      <c r="G48" s="87"/>
      <c r="H48" s="110"/>
    </row>
  </sheetData>
  <mergeCells count="2">
    <mergeCell ref="A12:H12"/>
    <mergeCell ref="A13:H13"/>
  </mergeCells>
  <phoneticPr fontId="8" type="noConversion"/>
  <printOptions horizontalCentered="1" verticalCentered="1"/>
  <pageMargins left="0.7" right="0.7" top="1" bottom="1" header="0.54" footer="0.54"/>
  <pageSetup paperSize="9" scale="94" orientation="portrait" r:id="rId1"/>
  <headerFooter>
    <oddFooter>&amp;RReported by Production Department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W234"/>
  <sheetViews>
    <sheetView showGridLines="0" tabSelected="1" topLeftCell="A7" zoomScale="85" zoomScaleNormal="85" zoomScaleSheetLayoutView="100" workbookViewId="0">
      <selection activeCell="I26" sqref="I26"/>
    </sheetView>
  </sheetViews>
  <sheetFormatPr defaultRowHeight="14.25"/>
  <cols>
    <col min="1" max="1" width="1.25" customWidth="1"/>
    <col min="2" max="2" width="8" customWidth="1"/>
    <col min="3" max="3" width="24.375" bestFit="1" customWidth="1"/>
    <col min="4" max="4" width="9.625" customWidth="1"/>
    <col min="5" max="16" width="8.625" customWidth="1"/>
    <col min="17" max="18" width="9.625" customWidth="1"/>
    <col min="19" max="19" width="1.25" customWidth="1"/>
  </cols>
  <sheetData>
    <row r="1" spans="2:21">
      <c r="B1" s="1002" t="s">
        <v>222</v>
      </c>
      <c r="C1" s="1003"/>
      <c r="D1" s="1003"/>
      <c r="E1" s="1003"/>
      <c r="F1" s="1003"/>
      <c r="G1" s="1003"/>
      <c r="H1" s="1003"/>
      <c r="I1" s="1003"/>
      <c r="J1" s="1003"/>
      <c r="K1" s="1003"/>
      <c r="L1" s="1003"/>
      <c r="M1" s="1003"/>
      <c r="N1" s="1003"/>
      <c r="O1" s="1003"/>
      <c r="P1" s="1003"/>
      <c r="Q1" s="1003"/>
      <c r="R1" s="1003"/>
    </row>
    <row r="2" spans="2:21" ht="6.95" customHeight="1"/>
    <row r="3" spans="2:21">
      <c r="B3" t="s">
        <v>133</v>
      </c>
    </row>
    <row r="4" spans="2:21">
      <c r="B4" t="s">
        <v>45</v>
      </c>
      <c r="Q4" s="3"/>
      <c r="R4" s="231" t="s">
        <v>50</v>
      </c>
    </row>
    <row r="5" spans="2:21" ht="16.5" customHeight="1">
      <c r="B5" s="983" t="s">
        <v>13</v>
      </c>
      <c r="C5" s="984"/>
      <c r="D5" s="56" t="s">
        <v>45</v>
      </c>
      <c r="E5" s="56" t="s">
        <v>1</v>
      </c>
      <c r="F5" s="56" t="s">
        <v>2</v>
      </c>
      <c r="G5" s="56" t="s">
        <v>3</v>
      </c>
      <c r="H5" s="56" t="s">
        <v>4</v>
      </c>
      <c r="I5" s="56" t="s">
        <v>5</v>
      </c>
      <c r="J5" s="56" t="s">
        <v>6</v>
      </c>
      <c r="K5" s="56" t="s">
        <v>7</v>
      </c>
      <c r="L5" s="56" t="s">
        <v>8</v>
      </c>
      <c r="M5" s="56" t="s">
        <v>9</v>
      </c>
      <c r="N5" s="56" t="s">
        <v>10</v>
      </c>
      <c r="O5" s="56" t="s">
        <v>11</v>
      </c>
      <c r="P5" s="56" t="s">
        <v>23</v>
      </c>
      <c r="Q5" s="1008" t="s">
        <v>56</v>
      </c>
      <c r="R5" s="1009"/>
    </row>
    <row r="6" spans="2:21" ht="16.5">
      <c r="B6" s="1004" t="s">
        <v>27</v>
      </c>
      <c r="C6" s="14" t="s">
        <v>105</v>
      </c>
      <c r="D6" s="254">
        <f t="shared" ref="D6:D19" si="0">SUM(E6:P6)</f>
        <v>280000</v>
      </c>
      <c r="E6" s="862">
        <v>50000</v>
      </c>
      <c r="F6" s="862">
        <v>50000</v>
      </c>
      <c r="G6" s="862">
        <v>100000</v>
      </c>
      <c r="H6" s="862">
        <v>80000</v>
      </c>
      <c r="I6" s="252"/>
      <c r="J6" s="252"/>
      <c r="K6" s="252"/>
      <c r="L6" s="252"/>
      <c r="M6" s="252"/>
      <c r="N6" s="252"/>
      <c r="O6" s="252"/>
      <c r="P6" s="252"/>
      <c r="Q6" s="1010"/>
      <c r="R6" s="1011"/>
    </row>
    <row r="7" spans="2:21" s="704" customFormat="1" ht="16.5">
      <c r="B7" s="1005"/>
      <c r="C7" s="380" t="s">
        <v>188</v>
      </c>
      <c r="D7" s="254">
        <f t="shared" si="0"/>
        <v>510000</v>
      </c>
      <c r="E7" s="863">
        <v>50000</v>
      </c>
      <c r="F7" s="863">
        <v>80000</v>
      </c>
      <c r="G7" s="863">
        <v>30000</v>
      </c>
      <c r="H7" s="863">
        <v>50000</v>
      </c>
      <c r="I7" s="863">
        <v>50000</v>
      </c>
      <c r="J7" s="863">
        <v>50000</v>
      </c>
      <c r="K7" s="863">
        <v>50000</v>
      </c>
      <c r="L7" s="863">
        <v>50000</v>
      </c>
      <c r="M7" s="863">
        <v>50000</v>
      </c>
      <c r="N7" s="863">
        <v>50000</v>
      </c>
      <c r="O7" s="395"/>
      <c r="P7" s="395"/>
      <c r="Q7" s="388"/>
      <c r="R7" s="389"/>
    </row>
    <row r="8" spans="2:21" ht="16.5">
      <c r="B8" s="1005"/>
      <c r="C8" s="380" t="s">
        <v>227</v>
      </c>
      <c r="D8" s="884">
        <f t="shared" si="0"/>
        <v>150000</v>
      </c>
      <c r="E8" s="885"/>
      <c r="F8" s="885"/>
      <c r="G8" s="885"/>
      <c r="H8" s="885"/>
      <c r="I8" s="885"/>
      <c r="J8" s="919">
        <v>50000</v>
      </c>
      <c r="K8" s="863">
        <v>50000</v>
      </c>
      <c r="L8" s="863">
        <v>50000</v>
      </c>
      <c r="M8" s="395"/>
      <c r="N8" s="395"/>
      <c r="O8" s="395"/>
      <c r="P8" s="255"/>
      <c r="Q8" s="388"/>
      <c r="R8" s="389"/>
    </row>
    <row r="9" spans="2:21" ht="16.5">
      <c r="B9" s="987" t="s">
        <v>15</v>
      </c>
      <c r="C9" s="17" t="s">
        <v>182</v>
      </c>
      <c r="D9" s="341">
        <f t="shared" si="0"/>
        <v>681582</v>
      </c>
      <c r="E9" s="442"/>
      <c r="F9" s="262"/>
      <c r="G9" s="262"/>
      <c r="H9" s="262"/>
      <c r="I9" s="262"/>
      <c r="J9" s="255"/>
      <c r="K9" s="613">
        <v>168711</v>
      </c>
      <c r="L9" s="613">
        <v>132470</v>
      </c>
      <c r="M9" s="613">
        <v>133119</v>
      </c>
      <c r="N9" s="613">
        <v>130113</v>
      </c>
      <c r="O9" s="854">
        <v>117169</v>
      </c>
      <c r="P9" s="442"/>
      <c r="Q9" s="363"/>
      <c r="R9" s="364"/>
    </row>
    <row r="10" spans="2:21" s="704" customFormat="1" ht="16.5">
      <c r="B10" s="980"/>
      <c r="C10" s="18" t="s">
        <v>208</v>
      </c>
      <c r="D10" s="341">
        <f t="shared" si="0"/>
        <v>56561</v>
      </c>
      <c r="E10" s="854">
        <v>56561</v>
      </c>
      <c r="F10" s="262"/>
      <c r="G10" s="343"/>
      <c r="H10" s="343"/>
      <c r="I10" s="343"/>
      <c r="J10" s="343"/>
      <c r="K10" s="262"/>
      <c r="L10" s="262"/>
      <c r="M10" s="262"/>
      <c r="N10" s="262"/>
      <c r="O10" s="262"/>
      <c r="P10" s="255"/>
      <c r="Q10" s="597"/>
      <c r="R10" s="728"/>
    </row>
    <row r="11" spans="2:21" ht="16.5">
      <c r="B11" s="980"/>
      <c r="C11" s="18" t="s">
        <v>148</v>
      </c>
      <c r="D11" s="341">
        <f t="shared" si="0"/>
        <v>156371</v>
      </c>
      <c r="E11" s="855">
        <v>45492</v>
      </c>
      <c r="F11" s="855">
        <v>110879</v>
      </c>
      <c r="G11" s="256"/>
      <c r="H11" s="256"/>
      <c r="I11" s="256"/>
      <c r="J11" s="256"/>
      <c r="K11" s="256"/>
      <c r="L11" s="262"/>
      <c r="M11" s="262"/>
      <c r="N11" s="262"/>
      <c r="O11" s="262"/>
      <c r="P11" s="262"/>
      <c r="Q11" s="1010"/>
      <c r="R11" s="1011"/>
    </row>
    <row r="12" spans="2:21" ht="16.5">
      <c r="B12" s="980"/>
      <c r="C12" s="378" t="s">
        <v>119</v>
      </c>
      <c r="D12" s="341">
        <f t="shared" si="0"/>
        <v>1500000</v>
      </c>
      <c r="E12" s="857">
        <v>125000</v>
      </c>
      <c r="F12" s="857">
        <v>125000</v>
      </c>
      <c r="G12" s="857">
        <v>125000</v>
      </c>
      <c r="H12" s="857">
        <v>125000</v>
      </c>
      <c r="I12" s="857">
        <v>125000</v>
      </c>
      <c r="J12" s="857">
        <v>125000</v>
      </c>
      <c r="K12" s="857">
        <v>125000</v>
      </c>
      <c r="L12" s="857">
        <v>125000</v>
      </c>
      <c r="M12" s="857">
        <v>125000</v>
      </c>
      <c r="N12" s="857">
        <v>125000</v>
      </c>
      <c r="O12" s="857">
        <v>125000</v>
      </c>
      <c r="P12" s="857">
        <v>125000</v>
      </c>
      <c r="Q12" s="388"/>
      <c r="R12" s="389"/>
    </row>
    <row r="13" spans="2:21" ht="16.5">
      <c r="B13" s="980"/>
      <c r="C13" s="605" t="s">
        <v>104</v>
      </c>
      <c r="D13" s="341">
        <f t="shared" si="0"/>
        <v>334743</v>
      </c>
      <c r="E13" s="256"/>
      <c r="F13" s="614">
        <v>99791</v>
      </c>
      <c r="G13" s="614">
        <v>101477</v>
      </c>
      <c r="H13" s="614">
        <v>94761</v>
      </c>
      <c r="I13" s="614">
        <v>38714</v>
      </c>
      <c r="J13" s="256"/>
      <c r="K13" s="256"/>
      <c r="L13" s="256"/>
      <c r="M13" s="256"/>
      <c r="N13" s="255"/>
      <c r="O13" s="255"/>
      <c r="P13" s="255"/>
      <c r="Q13" s="365"/>
      <c r="R13" s="366"/>
      <c r="U13" s="3"/>
    </row>
    <row r="14" spans="2:21" s="515" customFormat="1" ht="16.5">
      <c r="B14" s="980"/>
      <c r="C14" s="18" t="s">
        <v>28</v>
      </c>
      <c r="D14" s="341">
        <f t="shared" si="0"/>
        <v>0</v>
      </c>
      <c r="E14" s="868"/>
      <c r="F14" s="390"/>
      <c r="G14" s="390"/>
      <c r="H14" s="390"/>
      <c r="I14" s="390"/>
      <c r="J14" s="390"/>
      <c r="K14" s="390"/>
      <c r="L14" s="390"/>
      <c r="M14" s="390"/>
      <c r="N14" s="390"/>
      <c r="O14" s="390"/>
      <c r="P14" s="869"/>
      <c r="Q14" s="201"/>
      <c r="R14" s="396"/>
      <c r="U14" s="3"/>
    </row>
    <row r="15" spans="2:21" s="515" customFormat="1" ht="16.5">
      <c r="B15" s="980"/>
      <c r="C15" s="18" t="s">
        <v>29</v>
      </c>
      <c r="D15" s="341">
        <f t="shared" si="0"/>
        <v>1539015.9999999998</v>
      </c>
      <c r="E15" s="860">
        <v>128251.33333333333</v>
      </c>
      <c r="F15" s="858">
        <v>128251.33333333333</v>
      </c>
      <c r="G15" s="858">
        <v>128251.33333333333</v>
      </c>
      <c r="H15" s="858">
        <v>128251.33333333333</v>
      </c>
      <c r="I15" s="858">
        <v>128251.33333333333</v>
      </c>
      <c r="J15" s="858">
        <v>128251.33333333333</v>
      </c>
      <c r="K15" s="858">
        <v>128251.33333333333</v>
      </c>
      <c r="L15" s="858">
        <v>128251.33333333333</v>
      </c>
      <c r="M15" s="858">
        <v>128251.33333333333</v>
      </c>
      <c r="N15" s="858">
        <v>128251.33333333333</v>
      </c>
      <c r="O15" s="858">
        <v>128251.33333333333</v>
      </c>
      <c r="P15" s="858">
        <v>128251.33333333333</v>
      </c>
      <c r="Q15" s="201"/>
      <c r="R15" s="396"/>
      <c r="U15" s="3"/>
    </row>
    <row r="16" spans="2:21" s="704" customFormat="1" ht="16.5">
      <c r="B16" s="842"/>
      <c r="C16" s="843" t="s">
        <v>183</v>
      </c>
      <c r="D16" s="341">
        <f t="shared" si="0"/>
        <v>397204</v>
      </c>
      <c r="E16" s="343"/>
      <c r="F16" s="343"/>
      <c r="G16" s="343"/>
      <c r="H16" s="856">
        <v>89824</v>
      </c>
      <c r="I16" s="613">
        <v>83898</v>
      </c>
      <c r="J16" s="613">
        <v>119063</v>
      </c>
      <c r="K16" s="613">
        <v>104419</v>
      </c>
      <c r="L16" s="262"/>
      <c r="M16" s="262"/>
      <c r="N16" s="343"/>
      <c r="O16" s="343"/>
      <c r="P16" s="716"/>
      <c r="Q16" s="201"/>
      <c r="R16" s="396"/>
      <c r="U16" s="3"/>
    </row>
    <row r="17" spans="2:23" s="515" customFormat="1" ht="16.5">
      <c r="B17" s="982" t="s">
        <v>44</v>
      </c>
      <c r="C17" s="584" t="s">
        <v>184</v>
      </c>
      <c r="D17" s="850">
        <f t="shared" si="0"/>
        <v>900000</v>
      </c>
      <c r="E17" s="864">
        <v>75000</v>
      </c>
      <c r="F17" s="864">
        <v>75000</v>
      </c>
      <c r="G17" s="864">
        <v>75000</v>
      </c>
      <c r="H17" s="864">
        <v>75000</v>
      </c>
      <c r="I17" s="864">
        <v>75000</v>
      </c>
      <c r="J17" s="864">
        <v>75000</v>
      </c>
      <c r="K17" s="864">
        <v>75000</v>
      </c>
      <c r="L17" s="864">
        <v>75000</v>
      </c>
      <c r="M17" s="864">
        <v>75000</v>
      </c>
      <c r="N17" s="864">
        <v>75000</v>
      </c>
      <c r="O17" s="864">
        <v>75000</v>
      </c>
      <c r="P17" s="864">
        <v>75000</v>
      </c>
      <c r="Q17" s="551"/>
      <c r="R17" s="552"/>
    </row>
    <row r="18" spans="2:23" ht="16.5">
      <c r="B18" s="1012"/>
      <c r="C18" s="367" t="s">
        <v>185</v>
      </c>
      <c r="D18" s="850">
        <f t="shared" si="0"/>
        <v>1099999.9999999998</v>
      </c>
      <c r="E18" s="258"/>
      <c r="F18" s="258"/>
      <c r="G18" s="865">
        <v>116666.66666666667</v>
      </c>
      <c r="H18" s="865">
        <v>116666.66666666667</v>
      </c>
      <c r="I18" s="865">
        <v>116666.66666666667</v>
      </c>
      <c r="J18" s="865">
        <v>85714.28571428571</v>
      </c>
      <c r="K18" s="865">
        <v>85714.28571428571</v>
      </c>
      <c r="L18" s="865">
        <v>85714.28571428571</v>
      </c>
      <c r="M18" s="865">
        <v>85714.28571428571</v>
      </c>
      <c r="N18" s="865">
        <v>85714.28571428571</v>
      </c>
      <c r="O18" s="865">
        <v>160714.28571428568</v>
      </c>
      <c r="P18" s="865">
        <v>160714.28571428568</v>
      </c>
      <c r="Q18" s="1013"/>
      <c r="R18" s="1014"/>
    </row>
    <row r="19" spans="2:23" ht="16.5">
      <c r="B19" s="221" t="s">
        <v>106</v>
      </c>
      <c r="C19" s="222" t="s">
        <v>89</v>
      </c>
      <c r="D19" s="424">
        <f t="shared" si="0"/>
        <v>31805</v>
      </c>
      <c r="E19" s="866">
        <v>11000</v>
      </c>
      <c r="F19" s="867">
        <v>7592</v>
      </c>
      <c r="G19" s="867">
        <v>13213</v>
      </c>
      <c r="H19" s="266"/>
      <c r="I19" s="266"/>
      <c r="J19" s="267"/>
      <c r="K19" s="267"/>
      <c r="L19" s="267"/>
      <c r="M19" s="267"/>
      <c r="N19" s="267"/>
      <c r="O19" s="267"/>
      <c r="P19" s="267"/>
      <c r="Q19" s="219"/>
      <c r="R19" s="220"/>
    </row>
    <row r="20" spans="2:23" ht="16.5">
      <c r="B20" s="978" t="s">
        <v>12</v>
      </c>
      <c r="C20" s="979"/>
      <c r="D20" s="268">
        <f t="shared" ref="D20:P20" si="1">SUM(D6:D19)</f>
        <v>7637282</v>
      </c>
      <c r="E20" s="269">
        <f t="shared" si="1"/>
        <v>541304.33333333326</v>
      </c>
      <c r="F20" s="269">
        <f t="shared" si="1"/>
        <v>676513.33333333337</v>
      </c>
      <c r="G20" s="269">
        <f t="shared" si="1"/>
        <v>689607.99999999988</v>
      </c>
      <c r="H20" s="269">
        <f t="shared" si="1"/>
        <v>759502.99999999988</v>
      </c>
      <c r="I20" s="269">
        <f t="shared" si="1"/>
        <v>617530</v>
      </c>
      <c r="J20" s="269">
        <f t="shared" si="1"/>
        <v>633028.61904761894</v>
      </c>
      <c r="K20" s="269">
        <f t="shared" si="1"/>
        <v>787095.61904761894</v>
      </c>
      <c r="L20" s="269">
        <f t="shared" si="1"/>
        <v>646435.61904761894</v>
      </c>
      <c r="M20" s="269">
        <f t="shared" si="1"/>
        <v>597084.61904761905</v>
      </c>
      <c r="N20" s="269">
        <f t="shared" si="1"/>
        <v>594078.61904761905</v>
      </c>
      <c r="O20" s="269">
        <f t="shared" si="1"/>
        <v>606134.61904761894</v>
      </c>
      <c r="P20" s="269">
        <f t="shared" si="1"/>
        <v>488965.61904761899</v>
      </c>
      <c r="Q20" s="1006"/>
      <c r="R20" s="1007"/>
    </row>
    <row r="21" spans="2:23">
      <c r="B21" t="s">
        <v>278</v>
      </c>
      <c r="R21" s="231" t="s">
        <v>50</v>
      </c>
    </row>
    <row r="22" spans="2:23" ht="16.5" customHeight="1">
      <c r="B22" s="983" t="s">
        <v>13</v>
      </c>
      <c r="C22" s="984"/>
      <c r="D22" s="20" t="s">
        <v>45</v>
      </c>
      <c r="E22" s="20" t="s">
        <v>1</v>
      </c>
      <c r="F22" s="20" t="s">
        <v>2</v>
      </c>
      <c r="G22" s="20" t="s">
        <v>3</v>
      </c>
      <c r="H22" s="20" t="s">
        <v>4</v>
      </c>
      <c r="I22" s="20" t="s">
        <v>5</v>
      </c>
      <c r="J22" s="20" t="s">
        <v>6</v>
      </c>
      <c r="K22" s="20" t="s">
        <v>7</v>
      </c>
      <c r="L22" s="20" t="s">
        <v>8</v>
      </c>
      <c r="M22" s="20" t="s">
        <v>9</v>
      </c>
      <c r="N22" s="20" t="s">
        <v>10</v>
      </c>
      <c r="O22" s="20" t="s">
        <v>11</v>
      </c>
      <c r="P22" s="20" t="s">
        <v>23</v>
      </c>
      <c r="Q22" s="20" t="s">
        <v>12</v>
      </c>
      <c r="R22" s="21" t="s">
        <v>21</v>
      </c>
    </row>
    <row r="23" spans="2:23" ht="16.5">
      <c r="B23" s="1004" t="s">
        <v>27</v>
      </c>
      <c r="C23" s="14" t="str">
        <f t="shared" ref="C23:C36" si="2">C6</f>
        <v>SM A1</v>
      </c>
      <c r="D23" s="254">
        <f t="shared" ref="D23:D36" si="3">+D6</f>
        <v>280000</v>
      </c>
      <c r="E23" s="906">
        <f>Sims!AL8</f>
        <v>132996.95441176466</v>
      </c>
      <c r="F23" s="906">
        <f>Sims!AL20</f>
        <v>17408.250000000025</v>
      </c>
      <c r="G23" s="906">
        <f>Sims!AL32</f>
        <v>101797.88794117644</v>
      </c>
      <c r="H23" s="906">
        <f>Sims!AL44</f>
        <v>39030.493529411746</v>
      </c>
      <c r="I23" s="906">
        <f>Sims!AL56</f>
        <v>89145.352941176432</v>
      </c>
      <c r="J23" s="256"/>
      <c r="K23" s="256"/>
      <c r="L23" s="390"/>
      <c r="M23" s="390"/>
      <c r="N23" s="390"/>
      <c r="O23" s="256"/>
      <c r="P23" s="256"/>
      <c r="Q23" s="257">
        <f t="shared" ref="Q23:Q37" si="4">SUM(E23:P23)</f>
        <v>380378.93882352929</v>
      </c>
      <c r="R23" s="271">
        <f t="shared" ref="R23:R37" si="5">+Q23-D23</f>
        <v>100378.93882352929</v>
      </c>
    </row>
    <row r="24" spans="2:23" s="704" customFormat="1" ht="16.5">
      <c r="B24" s="1005"/>
      <c r="C24" s="14" t="str">
        <f t="shared" si="2"/>
        <v>SM A3</v>
      </c>
      <c r="D24" s="254">
        <f t="shared" si="3"/>
        <v>510000</v>
      </c>
      <c r="E24" s="907">
        <f>Sims!AL10</f>
        <v>39100.336666666662</v>
      </c>
      <c r="F24" s="907">
        <f>Sims!AL22</f>
        <v>77417.843137254895</v>
      </c>
      <c r="G24" s="907">
        <f>Sims!AL34</f>
        <v>49886.86</v>
      </c>
      <c r="H24" s="390"/>
      <c r="I24" s="256"/>
      <c r="J24" s="256"/>
      <c r="K24" s="256"/>
      <c r="L24" s="256"/>
      <c r="M24" s="256"/>
      <c r="N24" s="390"/>
      <c r="O24" s="390"/>
      <c r="P24" s="256"/>
      <c r="Q24" s="257">
        <f t="shared" si="4"/>
        <v>166405.03980392154</v>
      </c>
      <c r="R24" s="271">
        <f t="shared" si="5"/>
        <v>-343594.96019607846</v>
      </c>
    </row>
    <row r="25" spans="2:23" ht="16.5">
      <c r="B25" s="1005"/>
      <c r="C25" s="380" t="str">
        <f t="shared" si="2"/>
        <v xml:space="preserve">SM B2 </v>
      </c>
      <c r="D25" s="386">
        <f t="shared" si="3"/>
        <v>150000</v>
      </c>
      <c r="E25" s="390"/>
      <c r="F25" s="390"/>
      <c r="G25" s="390"/>
      <c r="H25" s="390"/>
      <c r="I25" s="390"/>
      <c r="J25" s="390"/>
      <c r="K25" s="390"/>
      <c r="L25" s="390"/>
      <c r="M25" s="390"/>
      <c r="N25" s="390"/>
      <c r="O25" s="390"/>
      <c r="P25" s="256"/>
      <c r="Q25" s="391">
        <f t="shared" si="4"/>
        <v>0</v>
      </c>
      <c r="R25" s="392">
        <f t="shared" si="5"/>
        <v>-150000</v>
      </c>
    </row>
    <row r="26" spans="2:23" ht="16.5">
      <c r="B26" s="987" t="s">
        <v>43</v>
      </c>
      <c r="C26" s="17" t="str">
        <f t="shared" si="2"/>
        <v>RTS-C3 West</v>
      </c>
      <c r="D26" s="261">
        <f t="shared" si="3"/>
        <v>681582</v>
      </c>
      <c r="E26" s="251"/>
      <c r="F26" s="251"/>
      <c r="G26" s="251"/>
      <c r="H26" s="251"/>
      <c r="I26" s="908">
        <f>Pama!AL96</f>
        <v>53936</v>
      </c>
      <c r="J26" s="251"/>
      <c r="K26" s="251"/>
      <c r="L26" s="251"/>
      <c r="M26" s="256"/>
      <c r="N26" s="256"/>
      <c r="O26" s="251"/>
      <c r="P26" s="251"/>
      <c r="Q26" s="253">
        <f t="shared" si="4"/>
        <v>53936</v>
      </c>
      <c r="R26" s="270">
        <f t="shared" si="5"/>
        <v>-627646</v>
      </c>
    </row>
    <row r="27" spans="2:23" s="704" customFormat="1" ht="16.5">
      <c r="B27" s="980"/>
      <c r="C27" s="18" t="str">
        <f t="shared" si="2"/>
        <v>RTS-C3 East</v>
      </c>
      <c r="D27" s="263">
        <f t="shared" si="3"/>
        <v>56561</v>
      </c>
      <c r="E27" s="908">
        <f>Pama!AL10</f>
        <v>74014</v>
      </c>
      <c r="F27" s="908">
        <f>Pama!AL32</f>
        <v>34518</v>
      </c>
      <c r="G27" s="908">
        <f>Pama!AL54</f>
        <v>19020</v>
      </c>
      <c r="H27" s="613">
        <f>Pama!AL76</f>
        <v>20</v>
      </c>
      <c r="I27" s="262"/>
      <c r="J27" s="256"/>
      <c r="K27" s="256"/>
      <c r="L27" s="256"/>
      <c r="M27" s="256"/>
      <c r="N27" s="256"/>
      <c r="O27" s="262"/>
      <c r="P27" s="262"/>
      <c r="Q27" s="253">
        <f t="shared" si="4"/>
        <v>127572</v>
      </c>
      <c r="R27" s="270">
        <f t="shared" si="5"/>
        <v>71011</v>
      </c>
    </row>
    <row r="28" spans="2:23" ht="16.5">
      <c r="B28" s="980"/>
      <c r="C28" s="18" t="str">
        <f t="shared" si="2"/>
        <v>RTS-D1</v>
      </c>
      <c r="D28" s="263">
        <f t="shared" si="3"/>
        <v>156371</v>
      </c>
      <c r="E28" s="613">
        <f>Pama!AL12</f>
        <v>114930</v>
      </c>
      <c r="F28" s="613">
        <f>Pama!AL34</f>
        <v>75430</v>
      </c>
      <c r="G28" s="262"/>
      <c r="H28" s="613">
        <f>Pama!AL78</f>
        <v>4760</v>
      </c>
      <c r="I28" s="262"/>
      <c r="J28" s="262"/>
      <c r="K28" s="262"/>
      <c r="L28" s="262"/>
      <c r="M28" s="262"/>
      <c r="N28" s="256"/>
      <c r="O28" s="262"/>
      <c r="P28" s="256"/>
      <c r="Q28" s="347">
        <f t="shared" si="4"/>
        <v>195120</v>
      </c>
      <c r="R28" s="348">
        <f t="shared" si="5"/>
        <v>38749</v>
      </c>
      <c r="W28" s="196"/>
    </row>
    <row r="29" spans="2:23" ht="16.5">
      <c r="B29" s="980"/>
      <c r="C29" s="378" t="str">
        <f t="shared" si="2"/>
        <v>RTS-D2</v>
      </c>
      <c r="D29" s="341">
        <f t="shared" si="3"/>
        <v>1500000</v>
      </c>
      <c r="E29" s="613">
        <f>Pama!AL14</f>
        <v>135161</v>
      </c>
      <c r="F29" s="613">
        <f>Pama!AL36</f>
        <v>313857.09999999998</v>
      </c>
      <c r="G29" s="613">
        <f>Pama!AL58</f>
        <v>166127.10000000003</v>
      </c>
      <c r="H29" s="613">
        <f>Pama!AL80</f>
        <v>114132</v>
      </c>
      <c r="I29" s="613">
        <f>Pama!AL102</f>
        <v>147252</v>
      </c>
      <c r="J29" s="262"/>
      <c r="K29" s="262"/>
      <c r="L29" s="262"/>
      <c r="M29" s="256"/>
      <c r="N29" s="256"/>
      <c r="O29" s="262"/>
      <c r="P29" s="262"/>
      <c r="Q29" s="347">
        <f t="shared" si="4"/>
        <v>876529.2</v>
      </c>
      <c r="R29" s="271">
        <f t="shared" si="5"/>
        <v>-623470.80000000005</v>
      </c>
      <c r="W29" s="641"/>
    </row>
    <row r="30" spans="2:23" s="515" customFormat="1" ht="16.5">
      <c r="B30" s="980"/>
      <c r="C30" s="612" t="str">
        <f t="shared" si="2"/>
        <v>RTS-G</v>
      </c>
      <c r="D30" s="263">
        <f t="shared" si="3"/>
        <v>334743</v>
      </c>
      <c r="E30" s="256"/>
      <c r="F30" s="262"/>
      <c r="G30" s="613">
        <f>Pama!AL60</f>
        <v>8960</v>
      </c>
      <c r="H30" s="262"/>
      <c r="I30" s="262"/>
      <c r="J30" s="262"/>
      <c r="K30" s="262"/>
      <c r="L30" s="262"/>
      <c r="M30" s="256"/>
      <c r="N30" s="256"/>
      <c r="O30" s="262"/>
      <c r="P30" s="256"/>
      <c r="Q30" s="347">
        <f t="shared" si="4"/>
        <v>8960</v>
      </c>
      <c r="R30" s="271">
        <f t="shared" si="5"/>
        <v>-325783</v>
      </c>
    </row>
    <row r="31" spans="2:23" s="515" customFormat="1" ht="16.5">
      <c r="B31" s="980"/>
      <c r="C31" s="612" t="str">
        <f t="shared" si="2"/>
        <v>RTN</v>
      </c>
      <c r="D31" s="338">
        <f t="shared" si="3"/>
        <v>0</v>
      </c>
      <c r="E31" s="262"/>
      <c r="F31" s="262"/>
      <c r="G31" s="262"/>
      <c r="H31" s="613">
        <f>Pama!AL84</f>
        <v>38</v>
      </c>
      <c r="I31" s="262"/>
      <c r="J31" s="262"/>
      <c r="K31" s="262"/>
      <c r="L31" s="262"/>
      <c r="M31" s="256"/>
      <c r="N31" s="262"/>
      <c r="O31" s="262"/>
      <c r="P31" s="262"/>
      <c r="Q31" s="347">
        <f t="shared" si="4"/>
        <v>38</v>
      </c>
      <c r="R31" s="271">
        <f t="shared" si="5"/>
        <v>38</v>
      </c>
    </row>
    <row r="32" spans="2:23" ht="16.5">
      <c r="B32" s="980"/>
      <c r="C32" s="18" t="str">
        <f t="shared" si="2"/>
        <v>RTM</v>
      </c>
      <c r="D32" s="341">
        <f t="shared" si="3"/>
        <v>1539015.9999999998</v>
      </c>
      <c r="E32" s="909">
        <f>Pama!AL20</f>
        <v>225836</v>
      </c>
      <c r="F32" s="909">
        <f>Pama!AL42</f>
        <v>234157.95</v>
      </c>
      <c r="G32" s="909">
        <f>Pama!AL64</f>
        <v>255494.34999999995</v>
      </c>
      <c r="H32" s="909">
        <f>Pama!AL86</f>
        <v>120148.70000000001</v>
      </c>
      <c r="I32" s="909">
        <f>Pama!AL108</f>
        <v>125976.00000000001</v>
      </c>
      <c r="J32" s="258"/>
      <c r="K32" s="258"/>
      <c r="L32" s="258"/>
      <c r="M32" s="256"/>
      <c r="N32" s="258"/>
      <c r="O32" s="258"/>
      <c r="P32" s="256"/>
      <c r="Q32" s="259">
        <f t="shared" si="4"/>
        <v>961613</v>
      </c>
      <c r="R32" s="339">
        <f t="shared" si="5"/>
        <v>-577402.99999999977</v>
      </c>
    </row>
    <row r="33" spans="2:18" s="704" customFormat="1" ht="16.5">
      <c r="B33" s="841"/>
      <c r="C33" s="844" t="str">
        <f t="shared" si="2"/>
        <v>SM 6</v>
      </c>
      <c r="D33" s="859">
        <f t="shared" si="3"/>
        <v>397204</v>
      </c>
      <c r="E33" s="258"/>
      <c r="F33" s="258"/>
      <c r="G33" s="909">
        <f>Pama!AL66</f>
        <v>190</v>
      </c>
      <c r="H33" s="258"/>
      <c r="I33" s="258"/>
      <c r="J33" s="258"/>
      <c r="K33" s="258"/>
      <c r="L33" s="258"/>
      <c r="M33" s="256"/>
      <c r="N33" s="258"/>
      <c r="O33" s="258"/>
      <c r="P33" s="256"/>
      <c r="Q33" s="259">
        <f t="shared" ref="Q33" si="6">SUM(E33:P33)</f>
        <v>190</v>
      </c>
      <c r="R33" s="339">
        <f t="shared" ref="R33" si="7">+Q33-D33</f>
        <v>-397014</v>
      </c>
    </row>
    <row r="34" spans="2:18" s="515" customFormat="1" ht="16.5">
      <c r="B34" s="982" t="s">
        <v>44</v>
      </c>
      <c r="C34" s="562" t="str">
        <f t="shared" si="2"/>
        <v xml:space="preserve">SM-B </v>
      </c>
      <c r="D34" s="850">
        <f t="shared" si="3"/>
        <v>900000</v>
      </c>
      <c r="E34" s="262"/>
      <c r="F34" s="262"/>
      <c r="G34" s="941">
        <f>PTP!AL36</f>
        <v>12668</v>
      </c>
      <c r="H34" s="941">
        <f>PTP!AL50</f>
        <v>98617</v>
      </c>
      <c r="I34" s="941">
        <f>PTP!AL64</f>
        <v>21203</v>
      </c>
      <c r="J34" s="262"/>
      <c r="K34" s="262"/>
      <c r="L34" s="262"/>
      <c r="M34" s="262"/>
      <c r="N34" s="262"/>
      <c r="O34" s="262"/>
      <c r="P34" s="262"/>
      <c r="Q34" s="253">
        <f t="shared" si="4"/>
        <v>132488</v>
      </c>
      <c r="R34" s="271">
        <f t="shared" si="5"/>
        <v>-767512</v>
      </c>
    </row>
    <row r="35" spans="2:18" ht="16.5">
      <c r="B35" s="1012"/>
      <c r="C35" s="379" t="str">
        <f t="shared" si="2"/>
        <v>SM-D</v>
      </c>
      <c r="D35" s="342">
        <f t="shared" si="3"/>
        <v>1099999.9999999998</v>
      </c>
      <c r="E35" s="865">
        <f>PTP!AL10</f>
        <v>33325</v>
      </c>
      <c r="F35" s="865">
        <f>PTP!AL24</f>
        <v>66802</v>
      </c>
      <c r="G35" s="865">
        <f>PTP!AL38</f>
        <v>31325</v>
      </c>
      <c r="H35" s="865">
        <f>PTP!AL52</f>
        <v>41025</v>
      </c>
      <c r="I35" s="865">
        <f>PTP!AL66</f>
        <v>100350</v>
      </c>
      <c r="J35" s="258"/>
      <c r="K35" s="258"/>
      <c r="L35" s="258"/>
      <c r="M35" s="258"/>
      <c r="N35" s="258"/>
      <c r="O35" s="258"/>
      <c r="P35" s="258"/>
      <c r="Q35" s="259">
        <f t="shared" si="4"/>
        <v>272827</v>
      </c>
      <c r="R35" s="272">
        <f t="shared" si="5"/>
        <v>-827172.99999999977</v>
      </c>
    </row>
    <row r="36" spans="2:18" ht="16.5">
      <c r="B36" s="221" t="s">
        <v>106</v>
      </c>
      <c r="C36" s="222" t="str">
        <f t="shared" si="2"/>
        <v>SSB</v>
      </c>
      <c r="D36" s="265">
        <f t="shared" si="3"/>
        <v>31805</v>
      </c>
      <c r="E36" s="867">
        <f>Bima!AL8</f>
        <v>2502.5</v>
      </c>
      <c r="F36" s="910">
        <f>Bima!AL18</f>
        <v>14209</v>
      </c>
      <c r="G36" s="266"/>
      <c r="H36" s="266"/>
      <c r="I36" s="266"/>
      <c r="J36" s="266"/>
      <c r="K36" s="266"/>
      <c r="L36" s="251"/>
      <c r="M36" s="266"/>
      <c r="N36" s="266"/>
      <c r="O36" s="251"/>
      <c r="P36" s="262"/>
      <c r="Q36" s="264">
        <f t="shared" si="4"/>
        <v>16711.5</v>
      </c>
      <c r="R36" s="273">
        <f t="shared" si="5"/>
        <v>-15093.5</v>
      </c>
    </row>
    <row r="37" spans="2:18">
      <c r="B37" s="978" t="s">
        <v>12</v>
      </c>
      <c r="C37" s="979"/>
      <c r="D37" s="268">
        <f t="shared" ref="D37:P37" si="8">SUM(D23:D36)</f>
        <v>7637282</v>
      </c>
      <c r="E37" s="269">
        <f t="shared" si="8"/>
        <v>757865.7910784313</v>
      </c>
      <c r="F37" s="274">
        <f t="shared" si="8"/>
        <v>833800.14313725499</v>
      </c>
      <c r="G37" s="274">
        <f t="shared" si="8"/>
        <v>645469.19794117648</v>
      </c>
      <c r="H37" s="274">
        <f t="shared" si="8"/>
        <v>417771.19352941174</v>
      </c>
      <c r="I37" s="274">
        <f t="shared" si="8"/>
        <v>537862.35294117639</v>
      </c>
      <c r="J37" s="274">
        <f t="shared" si="8"/>
        <v>0</v>
      </c>
      <c r="K37" s="274">
        <f t="shared" si="8"/>
        <v>0</v>
      </c>
      <c r="L37" s="274">
        <f t="shared" si="8"/>
        <v>0</v>
      </c>
      <c r="M37" s="274">
        <f t="shared" si="8"/>
        <v>0</v>
      </c>
      <c r="N37" s="274">
        <f t="shared" si="8"/>
        <v>0</v>
      </c>
      <c r="O37" s="274">
        <f t="shared" si="8"/>
        <v>0</v>
      </c>
      <c r="P37" s="274">
        <f t="shared" si="8"/>
        <v>0</v>
      </c>
      <c r="Q37" s="269">
        <f t="shared" si="4"/>
        <v>3192768.678627451</v>
      </c>
      <c r="R37" s="275">
        <f t="shared" si="5"/>
        <v>-4444513.321372549</v>
      </c>
    </row>
    <row r="50" spans="2:18" s="61" customFormat="1">
      <c r="B50" s="63">
        <v>45047</v>
      </c>
      <c r="C50" s="965" t="s">
        <v>55</v>
      </c>
      <c r="D50" s="966"/>
      <c r="E50" s="966"/>
      <c r="F50" s="966"/>
      <c r="G50" s="966"/>
      <c r="H50" s="966"/>
      <c r="I50" s="966"/>
      <c r="J50" s="966"/>
      <c r="K50" s="966"/>
      <c r="L50" s="966"/>
      <c r="M50" s="966"/>
      <c r="N50" s="966"/>
      <c r="O50" s="966"/>
      <c r="P50" s="966"/>
      <c r="Q50" s="966"/>
      <c r="R50" s="967"/>
    </row>
    <row r="51" spans="2:18" s="61" customFormat="1" ht="12.75">
      <c r="B51" s="62" t="s">
        <v>52</v>
      </c>
      <c r="C51" s="968" t="s">
        <v>284</v>
      </c>
      <c r="D51" s="969"/>
      <c r="E51" s="969"/>
      <c r="F51" s="969"/>
      <c r="G51" s="969"/>
      <c r="H51" s="969"/>
      <c r="I51" s="969"/>
      <c r="J51" s="969"/>
      <c r="K51" s="969"/>
      <c r="L51" s="969"/>
      <c r="M51" s="969"/>
      <c r="N51" s="969"/>
      <c r="O51" s="969"/>
      <c r="P51" s="969"/>
      <c r="Q51" s="969"/>
      <c r="R51" s="970"/>
    </row>
    <row r="52" spans="2:18" s="61" customFormat="1" ht="12.75">
      <c r="B52" s="113" t="s">
        <v>53</v>
      </c>
      <c r="C52" s="971" t="s">
        <v>145</v>
      </c>
      <c r="D52" s="972"/>
      <c r="E52" s="972"/>
      <c r="F52" s="972"/>
      <c r="G52" s="972"/>
      <c r="H52" s="972"/>
      <c r="I52" s="972"/>
      <c r="J52" s="972"/>
      <c r="K52" s="972"/>
      <c r="L52" s="972"/>
      <c r="M52" s="972"/>
      <c r="N52" s="972"/>
      <c r="O52" s="972"/>
      <c r="P52" s="972"/>
      <c r="Q52" s="972"/>
      <c r="R52" s="973"/>
    </row>
    <row r="53" spans="2:18" s="61" customFormat="1" ht="12.75">
      <c r="B53" s="113" t="s">
        <v>66</v>
      </c>
      <c r="C53" s="971" t="s">
        <v>145</v>
      </c>
      <c r="D53" s="972"/>
      <c r="E53" s="972"/>
      <c r="F53" s="972"/>
      <c r="G53" s="972"/>
      <c r="H53" s="972"/>
      <c r="I53" s="972"/>
      <c r="J53" s="972"/>
      <c r="K53" s="972"/>
      <c r="L53" s="972"/>
      <c r="M53" s="972"/>
      <c r="N53" s="972"/>
      <c r="O53" s="972"/>
      <c r="P53" s="972"/>
      <c r="Q53" s="972"/>
      <c r="R53" s="973"/>
    </row>
    <row r="54" spans="2:18" s="61" customFormat="1" ht="12.75">
      <c r="B54" s="113" t="s">
        <v>67</v>
      </c>
      <c r="C54" s="971" t="s">
        <v>292</v>
      </c>
      <c r="D54" s="972"/>
      <c r="E54" s="972"/>
      <c r="F54" s="972"/>
      <c r="G54" s="972"/>
      <c r="H54" s="972"/>
      <c r="I54" s="972"/>
      <c r="J54" s="972"/>
      <c r="K54" s="972"/>
      <c r="L54" s="972"/>
      <c r="M54" s="972"/>
      <c r="N54" s="972"/>
      <c r="O54" s="972"/>
      <c r="P54" s="972"/>
      <c r="Q54" s="972"/>
      <c r="R54" s="973"/>
    </row>
    <row r="55" spans="2:18" s="61" customFormat="1" ht="12.75">
      <c r="B55" s="113" t="s">
        <v>68</v>
      </c>
      <c r="C55" s="971" t="s">
        <v>292</v>
      </c>
      <c r="D55" s="972"/>
      <c r="E55" s="972"/>
      <c r="F55" s="972"/>
      <c r="G55" s="972"/>
      <c r="H55" s="972"/>
      <c r="I55" s="972"/>
      <c r="J55" s="972"/>
      <c r="K55" s="972"/>
      <c r="L55" s="972"/>
      <c r="M55" s="972"/>
      <c r="N55" s="972"/>
      <c r="O55" s="972"/>
      <c r="P55" s="972"/>
      <c r="Q55" s="972"/>
      <c r="R55" s="973"/>
    </row>
    <row r="56" spans="2:18" s="61" customFormat="1" ht="12.75">
      <c r="B56" s="114" t="s">
        <v>92</v>
      </c>
      <c r="C56" s="971" t="s">
        <v>145</v>
      </c>
      <c r="D56" s="972"/>
      <c r="E56" s="972"/>
      <c r="F56" s="972"/>
      <c r="G56" s="972"/>
      <c r="H56" s="972"/>
      <c r="I56" s="972"/>
      <c r="J56" s="972"/>
      <c r="K56" s="972"/>
      <c r="L56" s="972"/>
      <c r="M56" s="972"/>
      <c r="N56" s="972"/>
      <c r="O56" s="972"/>
      <c r="P56" s="972"/>
      <c r="Q56" s="972"/>
      <c r="R56" s="973"/>
    </row>
    <row r="57" spans="2:18" s="61" customFormat="1" ht="12.75">
      <c r="B57" s="131"/>
      <c r="C57" s="792" t="s">
        <v>270</v>
      </c>
      <c r="D57" s="793"/>
      <c r="E57" s="793"/>
      <c r="F57" s="793"/>
      <c r="G57" s="793"/>
      <c r="H57" s="793"/>
      <c r="I57" s="793"/>
      <c r="J57" s="793"/>
      <c r="K57" s="793"/>
      <c r="L57" s="793"/>
      <c r="M57" s="793"/>
      <c r="N57" s="793"/>
      <c r="O57" s="793"/>
      <c r="P57" s="793"/>
      <c r="Q57" s="793"/>
      <c r="R57" s="794"/>
    </row>
    <row r="58" spans="2:18" s="61" customFormat="1" ht="12.75">
      <c r="B58" s="113" t="s">
        <v>53</v>
      </c>
      <c r="C58" s="971" t="s">
        <v>145</v>
      </c>
      <c r="D58" s="972"/>
      <c r="E58" s="972"/>
      <c r="F58" s="972"/>
      <c r="G58" s="972"/>
      <c r="H58" s="972"/>
      <c r="I58" s="972"/>
      <c r="J58" s="972"/>
      <c r="K58" s="972"/>
      <c r="L58" s="972"/>
      <c r="M58" s="972"/>
      <c r="N58" s="972"/>
      <c r="O58" s="972"/>
      <c r="P58" s="972"/>
      <c r="Q58" s="972"/>
      <c r="R58" s="973"/>
    </row>
    <row r="59" spans="2:18" s="61" customFormat="1" ht="12.75">
      <c r="B59" s="113" t="s">
        <v>66</v>
      </c>
      <c r="C59" s="971" t="s">
        <v>145</v>
      </c>
      <c r="D59" s="972"/>
      <c r="E59" s="972"/>
      <c r="F59" s="972"/>
      <c r="G59" s="972"/>
      <c r="H59" s="972"/>
      <c r="I59" s="972"/>
      <c r="J59" s="972"/>
      <c r="K59" s="972"/>
      <c r="L59" s="972"/>
      <c r="M59" s="972"/>
      <c r="N59" s="972"/>
      <c r="O59" s="972"/>
      <c r="P59" s="972"/>
      <c r="Q59" s="972"/>
      <c r="R59" s="973"/>
    </row>
    <row r="60" spans="2:18" s="61" customFormat="1" ht="12.75">
      <c r="B60" s="113" t="s">
        <v>67</v>
      </c>
      <c r="C60" s="971" t="s">
        <v>145</v>
      </c>
      <c r="D60" s="972"/>
      <c r="E60" s="972"/>
      <c r="F60" s="972"/>
      <c r="G60" s="972"/>
      <c r="H60" s="972"/>
      <c r="I60" s="972"/>
      <c r="J60" s="972"/>
      <c r="K60" s="972"/>
      <c r="L60" s="972"/>
      <c r="M60" s="972"/>
      <c r="N60" s="972"/>
      <c r="O60" s="972"/>
      <c r="P60" s="972"/>
      <c r="Q60" s="972"/>
      <c r="R60" s="973"/>
    </row>
    <row r="61" spans="2:18" s="61" customFormat="1" ht="12.75">
      <c r="B61" s="113" t="s">
        <v>68</v>
      </c>
      <c r="C61" s="971" t="s">
        <v>145</v>
      </c>
      <c r="D61" s="972"/>
      <c r="E61" s="972"/>
      <c r="F61" s="972"/>
      <c r="G61" s="972"/>
      <c r="H61" s="972"/>
      <c r="I61" s="972"/>
      <c r="J61" s="972"/>
      <c r="K61" s="972"/>
      <c r="L61" s="972"/>
      <c r="M61" s="972"/>
      <c r="N61" s="972"/>
      <c r="O61" s="972"/>
      <c r="P61" s="972"/>
      <c r="Q61" s="972"/>
      <c r="R61" s="973"/>
    </row>
    <row r="62" spans="2:18" s="61" customFormat="1" ht="12.75">
      <c r="B62" s="114" t="s">
        <v>92</v>
      </c>
      <c r="C62" s="789" t="s">
        <v>145</v>
      </c>
      <c r="D62" s="790"/>
      <c r="E62" s="790"/>
      <c r="F62" s="790"/>
      <c r="G62" s="790"/>
      <c r="H62" s="790"/>
      <c r="I62" s="790"/>
      <c r="J62" s="790"/>
      <c r="K62" s="790"/>
      <c r="L62" s="790"/>
      <c r="M62" s="790"/>
      <c r="N62" s="790"/>
      <c r="O62" s="790"/>
      <c r="P62" s="790"/>
      <c r="Q62" s="790"/>
      <c r="R62" s="791"/>
    </row>
    <row r="63" spans="2:18" s="61" customFormat="1" ht="12.75">
      <c r="B63" s="131"/>
      <c r="C63" s="553" t="s">
        <v>235</v>
      </c>
      <c r="D63" s="554"/>
      <c r="E63" s="554"/>
      <c r="F63" s="554"/>
      <c r="G63" s="554"/>
      <c r="H63" s="554"/>
      <c r="I63" s="554"/>
      <c r="J63" s="554"/>
      <c r="K63" s="554"/>
      <c r="L63" s="554"/>
      <c r="M63" s="554"/>
      <c r="N63" s="554"/>
      <c r="O63" s="554"/>
      <c r="P63" s="554"/>
      <c r="Q63" s="554"/>
      <c r="R63" s="555"/>
    </row>
    <row r="64" spans="2:18" s="61" customFormat="1" ht="12.75">
      <c r="B64" s="113" t="s">
        <v>53</v>
      </c>
      <c r="C64" s="548" t="s">
        <v>145</v>
      </c>
      <c r="D64" s="549"/>
      <c r="E64" s="549"/>
      <c r="F64" s="549"/>
      <c r="G64" s="549"/>
      <c r="H64" s="549"/>
      <c r="I64" s="549"/>
      <c r="J64" s="549"/>
      <c r="K64" s="549"/>
      <c r="L64" s="549"/>
      <c r="M64" s="549"/>
      <c r="N64" s="549"/>
      <c r="O64" s="549"/>
      <c r="P64" s="549"/>
      <c r="Q64" s="549"/>
      <c r="R64" s="550"/>
    </row>
    <row r="65" spans="2:18" s="61" customFormat="1" ht="12.75">
      <c r="B65" s="113" t="s">
        <v>66</v>
      </c>
      <c r="C65" s="651" t="s">
        <v>145</v>
      </c>
      <c r="D65" s="652"/>
      <c r="E65" s="652"/>
      <c r="F65" s="652"/>
      <c r="G65" s="652"/>
      <c r="H65" s="652"/>
      <c r="I65" s="652"/>
      <c r="J65" s="652"/>
      <c r="K65" s="652"/>
      <c r="L65" s="652"/>
      <c r="M65" s="652"/>
      <c r="N65" s="652"/>
      <c r="O65" s="652"/>
      <c r="P65" s="652"/>
      <c r="Q65" s="652"/>
      <c r="R65" s="653"/>
    </row>
    <row r="66" spans="2:18" s="61" customFormat="1" ht="12.75">
      <c r="B66" s="113" t="s">
        <v>67</v>
      </c>
      <c r="C66" s="651" t="s">
        <v>145</v>
      </c>
      <c r="D66" s="652"/>
      <c r="E66" s="652"/>
      <c r="F66" s="652"/>
      <c r="G66" s="652"/>
      <c r="H66" s="652"/>
      <c r="I66" s="652"/>
      <c r="J66" s="652"/>
      <c r="K66" s="652"/>
      <c r="L66" s="652"/>
      <c r="M66" s="652"/>
      <c r="N66" s="652"/>
      <c r="O66" s="652"/>
      <c r="P66" s="652"/>
      <c r="Q66" s="652"/>
      <c r="R66" s="653"/>
    </row>
    <row r="67" spans="2:18" s="61" customFormat="1" ht="12.75">
      <c r="B67" s="113" t="s">
        <v>68</v>
      </c>
      <c r="C67" s="958" t="s">
        <v>293</v>
      </c>
      <c r="D67" s="652"/>
      <c r="E67" s="652"/>
      <c r="F67" s="652"/>
      <c r="G67" s="652"/>
      <c r="H67" s="652"/>
      <c r="I67" s="652"/>
      <c r="J67" s="652"/>
      <c r="K67" s="652"/>
      <c r="L67" s="652"/>
      <c r="M67" s="652"/>
      <c r="N67" s="652"/>
      <c r="O67" s="652"/>
      <c r="P67" s="652"/>
      <c r="Q67" s="652"/>
      <c r="R67" s="653"/>
    </row>
    <row r="68" spans="2:18" s="61" customFormat="1" ht="12.75">
      <c r="B68" s="114" t="s">
        <v>92</v>
      </c>
      <c r="C68" s="651" t="s">
        <v>145</v>
      </c>
      <c r="D68" s="652"/>
      <c r="E68" s="652"/>
      <c r="F68" s="652"/>
      <c r="G68" s="652"/>
      <c r="H68" s="652"/>
      <c r="I68" s="652"/>
      <c r="J68" s="652"/>
      <c r="K68" s="652"/>
      <c r="L68" s="652"/>
      <c r="M68" s="652"/>
      <c r="N68" s="652"/>
      <c r="O68" s="652"/>
      <c r="P68" s="652"/>
      <c r="Q68" s="652"/>
      <c r="R68" s="653"/>
    </row>
    <row r="69" spans="2:18" s="61" customFormat="1" ht="12.75" hidden="1">
      <c r="B69" s="131"/>
      <c r="C69" s="497" t="s">
        <v>172</v>
      </c>
      <c r="D69" s="498"/>
      <c r="E69" s="498"/>
      <c r="F69" s="498"/>
      <c r="G69" s="498"/>
      <c r="H69" s="498"/>
      <c r="I69" s="498"/>
      <c r="J69" s="498"/>
      <c r="K69" s="498"/>
      <c r="L69" s="498"/>
      <c r="M69" s="498"/>
      <c r="N69" s="498"/>
      <c r="O69" s="498"/>
      <c r="P69" s="498"/>
      <c r="Q69" s="498"/>
      <c r="R69" s="499"/>
    </row>
    <row r="70" spans="2:18" s="61" customFormat="1" ht="12.75" hidden="1">
      <c r="B70" s="113" t="s">
        <v>53</v>
      </c>
      <c r="C70" s="617" t="s">
        <v>145</v>
      </c>
      <c r="D70" s="495"/>
      <c r="E70" s="495"/>
      <c r="F70" s="495"/>
      <c r="G70" s="495"/>
      <c r="H70" s="495"/>
      <c r="I70" s="495"/>
      <c r="J70" s="495"/>
      <c r="K70" s="495"/>
      <c r="L70" s="495"/>
      <c r="M70" s="495"/>
      <c r="N70" s="495"/>
      <c r="O70" s="495"/>
      <c r="P70" s="495"/>
      <c r="Q70" s="495"/>
      <c r="R70" s="496"/>
    </row>
    <row r="71" spans="2:18" s="61" customFormat="1" ht="12.75" hidden="1">
      <c r="B71" s="113" t="s">
        <v>66</v>
      </c>
      <c r="C71" s="617" t="s">
        <v>145</v>
      </c>
      <c r="D71" s="495"/>
      <c r="E71" s="495"/>
      <c r="F71" s="495"/>
      <c r="G71" s="495"/>
      <c r="H71" s="495"/>
      <c r="I71" s="495"/>
      <c r="J71" s="495"/>
      <c r="K71" s="495"/>
      <c r="L71" s="495"/>
      <c r="M71" s="495"/>
      <c r="N71" s="495"/>
      <c r="O71" s="495"/>
      <c r="P71" s="495"/>
      <c r="Q71" s="495"/>
      <c r="R71" s="496"/>
    </row>
    <row r="72" spans="2:18" s="61" customFormat="1" ht="12.75" hidden="1">
      <c r="B72" s="113" t="s">
        <v>67</v>
      </c>
      <c r="C72" s="651" t="s">
        <v>145</v>
      </c>
      <c r="D72" s="652"/>
      <c r="E72" s="652"/>
      <c r="F72" s="652"/>
      <c r="G72" s="652"/>
      <c r="H72" s="652"/>
      <c r="I72" s="652"/>
      <c r="J72" s="652"/>
      <c r="K72" s="652"/>
      <c r="L72" s="652"/>
      <c r="M72" s="652"/>
      <c r="N72" s="652"/>
      <c r="O72" s="652"/>
      <c r="P72" s="652"/>
      <c r="Q72" s="652"/>
      <c r="R72" s="653"/>
    </row>
    <row r="73" spans="2:18" s="61" customFormat="1" ht="12.75" hidden="1">
      <c r="B73" s="113" t="s">
        <v>68</v>
      </c>
      <c r="C73" s="651" t="s">
        <v>145</v>
      </c>
      <c r="D73" s="652"/>
      <c r="E73" s="652"/>
      <c r="F73" s="652"/>
      <c r="G73" s="652"/>
      <c r="H73" s="652"/>
      <c r="I73" s="652"/>
      <c r="J73" s="652"/>
      <c r="K73" s="652"/>
      <c r="L73" s="652"/>
      <c r="M73" s="652"/>
      <c r="N73" s="652"/>
      <c r="O73" s="652"/>
      <c r="P73" s="652"/>
      <c r="Q73" s="652"/>
      <c r="R73" s="653"/>
    </row>
    <row r="74" spans="2:18" s="61" customFormat="1" ht="12.75" hidden="1">
      <c r="B74" s="114" t="s">
        <v>92</v>
      </c>
      <c r="C74" s="651" t="s">
        <v>145</v>
      </c>
      <c r="D74" s="652"/>
      <c r="E74" s="652"/>
      <c r="F74" s="652"/>
      <c r="G74" s="652"/>
      <c r="H74" s="652"/>
      <c r="I74" s="652"/>
      <c r="J74" s="652"/>
      <c r="K74" s="652"/>
      <c r="L74" s="652"/>
      <c r="M74" s="652"/>
      <c r="N74" s="652"/>
      <c r="O74" s="652"/>
      <c r="P74" s="652"/>
      <c r="Q74" s="652"/>
      <c r="R74" s="653"/>
    </row>
    <row r="75" spans="2:18" s="61" customFormat="1" ht="12.75">
      <c r="B75" s="62" t="s">
        <v>54</v>
      </c>
      <c r="C75" s="690" t="s">
        <v>225</v>
      </c>
      <c r="D75" s="498"/>
      <c r="E75" s="498"/>
      <c r="F75" s="498"/>
      <c r="G75" s="498"/>
      <c r="H75" s="498"/>
      <c r="I75" s="498"/>
      <c r="J75" s="498"/>
      <c r="K75" s="498"/>
      <c r="L75" s="498"/>
      <c r="M75" s="498"/>
      <c r="N75" s="498"/>
      <c r="O75" s="498"/>
      <c r="P75" s="498"/>
      <c r="Q75" s="498"/>
      <c r="R75" s="499"/>
    </row>
    <row r="76" spans="2:18" s="61" customFormat="1" ht="12.75">
      <c r="B76" s="113" t="s">
        <v>53</v>
      </c>
      <c r="C76" s="971" t="s">
        <v>145</v>
      </c>
      <c r="D76" s="972"/>
      <c r="E76" s="972"/>
      <c r="F76" s="972"/>
      <c r="G76" s="972"/>
      <c r="H76" s="972"/>
      <c r="I76" s="972"/>
      <c r="J76" s="972"/>
      <c r="K76" s="972"/>
      <c r="L76" s="972"/>
      <c r="M76" s="972"/>
      <c r="N76" s="972"/>
      <c r="O76" s="972"/>
      <c r="P76" s="972"/>
      <c r="Q76" s="972"/>
      <c r="R76" s="973"/>
    </row>
    <row r="77" spans="2:18" s="61" customFormat="1" ht="12.75">
      <c r="B77" s="113" t="s">
        <v>66</v>
      </c>
      <c r="C77" s="971" t="s">
        <v>274</v>
      </c>
      <c r="D77" s="972"/>
      <c r="E77" s="972"/>
      <c r="F77" s="972"/>
      <c r="G77" s="972"/>
      <c r="H77" s="972"/>
      <c r="I77" s="972"/>
      <c r="J77" s="972"/>
      <c r="K77" s="972"/>
      <c r="L77" s="972"/>
      <c r="M77" s="972"/>
      <c r="N77" s="972"/>
      <c r="O77" s="972"/>
      <c r="P77" s="972"/>
      <c r="Q77" s="972"/>
      <c r="R77" s="973"/>
    </row>
    <row r="78" spans="2:18" s="61" customFormat="1" ht="12.75">
      <c r="B78" s="113" t="s">
        <v>67</v>
      </c>
      <c r="C78" s="971" t="s">
        <v>274</v>
      </c>
      <c r="D78" s="972"/>
      <c r="E78" s="972"/>
      <c r="F78" s="972"/>
      <c r="G78" s="972"/>
      <c r="H78" s="972"/>
      <c r="I78" s="972"/>
      <c r="J78" s="972"/>
      <c r="K78" s="972"/>
      <c r="L78" s="972"/>
      <c r="M78" s="972"/>
      <c r="N78" s="972"/>
      <c r="O78" s="972"/>
      <c r="P78" s="972"/>
      <c r="Q78" s="972"/>
      <c r="R78" s="973"/>
    </row>
    <row r="79" spans="2:18" s="61" customFormat="1" ht="12.75">
      <c r="B79" s="113" t="s">
        <v>68</v>
      </c>
      <c r="C79" s="971" t="s">
        <v>294</v>
      </c>
      <c r="D79" s="972"/>
      <c r="E79" s="972"/>
      <c r="F79" s="972"/>
      <c r="G79" s="972"/>
      <c r="H79" s="972"/>
      <c r="I79" s="972"/>
      <c r="J79" s="972"/>
      <c r="K79" s="972"/>
      <c r="L79" s="972"/>
      <c r="M79" s="972"/>
      <c r="N79" s="972"/>
      <c r="O79" s="972"/>
      <c r="P79" s="972"/>
      <c r="Q79" s="972"/>
      <c r="R79" s="973"/>
    </row>
    <row r="80" spans="2:18" s="61" customFormat="1" ht="12.75">
      <c r="B80" s="113" t="s">
        <v>92</v>
      </c>
      <c r="C80" s="689" t="s">
        <v>145</v>
      </c>
      <c r="D80" s="693"/>
      <c r="E80" s="693"/>
      <c r="F80" s="693"/>
      <c r="G80" s="693"/>
      <c r="H80" s="693"/>
      <c r="I80" s="693"/>
      <c r="J80" s="693"/>
      <c r="K80" s="693"/>
      <c r="L80" s="693"/>
      <c r="M80" s="693"/>
      <c r="N80" s="693"/>
      <c r="O80" s="693"/>
      <c r="P80" s="693"/>
      <c r="Q80" s="693"/>
      <c r="R80" s="694"/>
    </row>
    <row r="81" spans="2:18" s="61" customFormat="1" ht="12.75">
      <c r="B81" s="131"/>
      <c r="C81" s="690" t="s">
        <v>226</v>
      </c>
      <c r="D81" s="793"/>
      <c r="E81" s="793"/>
      <c r="F81" s="793"/>
      <c r="G81" s="793"/>
      <c r="H81" s="793"/>
      <c r="I81" s="793"/>
      <c r="J81" s="793"/>
      <c r="K81" s="793"/>
      <c r="L81" s="793"/>
      <c r="M81" s="793"/>
      <c r="N81" s="793"/>
      <c r="O81" s="793"/>
      <c r="P81" s="793"/>
      <c r="Q81" s="793"/>
      <c r="R81" s="794"/>
    </row>
    <row r="82" spans="2:18" s="61" customFormat="1" ht="12.75">
      <c r="B82" s="113" t="s">
        <v>53</v>
      </c>
      <c r="C82" s="971" t="s">
        <v>145</v>
      </c>
      <c r="D82" s="972"/>
      <c r="E82" s="972"/>
      <c r="F82" s="972"/>
      <c r="G82" s="972"/>
      <c r="H82" s="972"/>
      <c r="I82" s="972"/>
      <c r="J82" s="972"/>
      <c r="K82" s="972"/>
      <c r="L82" s="972"/>
      <c r="M82" s="972"/>
      <c r="N82" s="972"/>
      <c r="O82" s="972"/>
      <c r="P82" s="972"/>
      <c r="Q82" s="972"/>
      <c r="R82" s="973"/>
    </row>
    <row r="83" spans="2:18" s="61" customFormat="1" ht="12.75">
      <c r="B83" s="113" t="s">
        <v>66</v>
      </c>
      <c r="C83" s="971" t="s">
        <v>145</v>
      </c>
      <c r="D83" s="972"/>
      <c r="E83" s="972"/>
      <c r="F83" s="972"/>
      <c r="G83" s="972"/>
      <c r="H83" s="972"/>
      <c r="I83" s="972"/>
      <c r="J83" s="972"/>
      <c r="K83" s="972"/>
      <c r="L83" s="972"/>
      <c r="M83" s="972"/>
      <c r="N83" s="972"/>
      <c r="O83" s="972"/>
      <c r="P83" s="972"/>
      <c r="Q83" s="972"/>
      <c r="R83" s="973"/>
    </row>
    <row r="84" spans="2:18" s="61" customFormat="1" ht="12.75">
      <c r="B84" s="113" t="s">
        <v>67</v>
      </c>
      <c r="C84" s="971" t="s">
        <v>145</v>
      </c>
      <c r="D84" s="972"/>
      <c r="E84" s="972"/>
      <c r="F84" s="972"/>
      <c r="G84" s="972"/>
      <c r="H84" s="972"/>
      <c r="I84" s="972"/>
      <c r="J84" s="972"/>
      <c r="K84" s="972"/>
      <c r="L84" s="972"/>
      <c r="M84" s="972"/>
      <c r="N84" s="972"/>
      <c r="O84" s="972"/>
      <c r="P84" s="972"/>
      <c r="Q84" s="972"/>
      <c r="R84" s="973"/>
    </row>
    <row r="85" spans="2:18" s="61" customFormat="1" ht="12.75">
      <c r="B85" s="113" t="s">
        <v>68</v>
      </c>
      <c r="C85" s="971" t="s">
        <v>145</v>
      </c>
      <c r="D85" s="972"/>
      <c r="E85" s="972"/>
      <c r="F85" s="972"/>
      <c r="G85" s="972"/>
      <c r="H85" s="972"/>
      <c r="I85" s="972"/>
      <c r="J85" s="972"/>
      <c r="K85" s="972"/>
      <c r="L85" s="972"/>
      <c r="M85" s="972"/>
      <c r="N85" s="972"/>
      <c r="O85" s="972"/>
      <c r="P85" s="972"/>
      <c r="Q85" s="972"/>
      <c r="R85" s="973"/>
    </row>
    <row r="86" spans="2:18" s="61" customFormat="1" ht="12.75">
      <c r="B86" s="113" t="s">
        <v>92</v>
      </c>
      <c r="C86" s="971" t="s">
        <v>145</v>
      </c>
      <c r="D86" s="972"/>
      <c r="E86" s="972"/>
      <c r="F86" s="972"/>
      <c r="G86" s="972"/>
      <c r="H86" s="972"/>
      <c r="I86" s="972"/>
      <c r="J86" s="972"/>
      <c r="K86" s="972"/>
      <c r="L86" s="972"/>
      <c r="M86" s="972"/>
      <c r="N86" s="972"/>
      <c r="O86" s="972"/>
      <c r="P86" s="972"/>
      <c r="Q86" s="972"/>
      <c r="R86" s="973"/>
    </row>
    <row r="87" spans="2:18" s="61" customFormat="1" ht="12.75">
      <c r="B87" s="131"/>
      <c r="C87" s="690" t="s">
        <v>248</v>
      </c>
      <c r="D87" s="554"/>
      <c r="E87" s="554"/>
      <c r="F87" s="554"/>
      <c r="G87" s="554"/>
      <c r="H87" s="554"/>
      <c r="I87" s="554"/>
      <c r="J87" s="554"/>
      <c r="K87" s="554"/>
      <c r="L87" s="554"/>
      <c r="M87" s="554"/>
      <c r="N87" s="554"/>
      <c r="O87" s="554"/>
      <c r="P87" s="554"/>
      <c r="Q87" s="554"/>
      <c r="R87" s="555"/>
    </row>
    <row r="88" spans="2:18" s="61" customFormat="1" ht="12.75">
      <c r="B88" s="113" t="s">
        <v>53</v>
      </c>
      <c r="C88" s="971" t="s">
        <v>145</v>
      </c>
      <c r="D88" s="972"/>
      <c r="E88" s="972"/>
      <c r="F88" s="972"/>
      <c r="G88" s="972"/>
      <c r="H88" s="972"/>
      <c r="I88" s="972"/>
      <c r="J88" s="972"/>
      <c r="K88" s="972"/>
      <c r="L88" s="972"/>
      <c r="M88" s="972"/>
      <c r="N88" s="972"/>
      <c r="O88" s="972"/>
      <c r="P88" s="972"/>
      <c r="Q88" s="972"/>
      <c r="R88" s="973"/>
    </row>
    <row r="89" spans="2:18" s="61" customFormat="1" ht="12.75">
      <c r="B89" s="113" t="s">
        <v>66</v>
      </c>
      <c r="C89" s="971" t="s">
        <v>145</v>
      </c>
      <c r="D89" s="972"/>
      <c r="E89" s="972"/>
      <c r="F89" s="972"/>
      <c r="G89" s="972"/>
      <c r="H89" s="972"/>
      <c r="I89" s="972"/>
      <c r="J89" s="972"/>
      <c r="K89" s="972"/>
      <c r="L89" s="972"/>
      <c r="M89" s="972"/>
      <c r="N89" s="972"/>
      <c r="O89" s="972"/>
      <c r="P89" s="972"/>
      <c r="Q89" s="972"/>
      <c r="R89" s="973"/>
    </row>
    <row r="90" spans="2:18" s="61" customFormat="1" ht="12.75">
      <c r="B90" s="113" t="s">
        <v>67</v>
      </c>
      <c r="C90" s="971" t="s">
        <v>145</v>
      </c>
      <c r="D90" s="972"/>
      <c r="E90" s="972"/>
      <c r="F90" s="972"/>
      <c r="G90" s="972"/>
      <c r="H90" s="972"/>
      <c r="I90" s="972"/>
      <c r="J90" s="972"/>
      <c r="K90" s="972"/>
      <c r="L90" s="972"/>
      <c r="M90" s="972"/>
      <c r="N90" s="972"/>
      <c r="O90" s="972"/>
      <c r="P90" s="972"/>
      <c r="Q90" s="972"/>
      <c r="R90" s="973"/>
    </row>
    <row r="91" spans="2:18" s="61" customFormat="1" ht="12.75">
      <c r="B91" s="113" t="s">
        <v>68</v>
      </c>
      <c r="C91" s="971" t="s">
        <v>145</v>
      </c>
      <c r="D91" s="972"/>
      <c r="E91" s="972"/>
      <c r="F91" s="972"/>
      <c r="G91" s="972"/>
      <c r="H91" s="972"/>
      <c r="I91" s="972"/>
      <c r="J91" s="972"/>
      <c r="K91" s="972"/>
      <c r="L91" s="972"/>
      <c r="M91" s="972"/>
      <c r="N91" s="972"/>
      <c r="O91" s="972"/>
      <c r="P91" s="972"/>
      <c r="Q91" s="972"/>
      <c r="R91" s="973"/>
    </row>
    <row r="92" spans="2:18" s="61" customFormat="1" ht="12.75">
      <c r="B92" s="113" t="s">
        <v>92</v>
      </c>
      <c r="C92" s="971" t="s">
        <v>145</v>
      </c>
      <c r="D92" s="972"/>
      <c r="E92" s="972"/>
      <c r="F92" s="972"/>
      <c r="G92" s="972"/>
      <c r="H92" s="972"/>
      <c r="I92" s="972"/>
      <c r="J92" s="972"/>
      <c r="K92" s="972"/>
      <c r="L92" s="972"/>
      <c r="M92" s="972"/>
      <c r="N92" s="972"/>
      <c r="O92" s="972"/>
      <c r="P92" s="972"/>
      <c r="Q92" s="972"/>
      <c r="R92" s="973"/>
    </row>
    <row r="93" spans="2:18" s="61" customFormat="1" ht="12.75">
      <c r="B93" s="131"/>
      <c r="C93" s="497" t="s">
        <v>199</v>
      </c>
      <c r="D93" s="498"/>
      <c r="E93" s="498"/>
      <c r="F93" s="498"/>
      <c r="G93" s="498"/>
      <c r="H93" s="498"/>
      <c r="I93" s="498"/>
      <c r="J93" s="498"/>
      <c r="K93" s="498"/>
      <c r="L93" s="498"/>
      <c r="M93" s="498"/>
      <c r="N93" s="498"/>
      <c r="O93" s="498"/>
      <c r="P93" s="498"/>
      <c r="Q93" s="498"/>
      <c r="R93" s="499"/>
    </row>
    <row r="94" spans="2:18" s="61" customFormat="1" ht="12.75">
      <c r="B94" s="113" t="s">
        <v>53</v>
      </c>
      <c r="C94" s="971" t="s">
        <v>281</v>
      </c>
      <c r="D94" s="972"/>
      <c r="E94" s="972"/>
      <c r="F94" s="972"/>
      <c r="G94" s="972"/>
      <c r="H94" s="972"/>
      <c r="I94" s="972"/>
      <c r="J94" s="972"/>
      <c r="K94" s="972"/>
      <c r="L94" s="972"/>
      <c r="M94" s="972"/>
      <c r="N94" s="972"/>
      <c r="O94" s="972"/>
      <c r="P94" s="972"/>
      <c r="Q94" s="972"/>
      <c r="R94" s="973"/>
    </row>
    <row r="95" spans="2:18" s="61" customFormat="1" ht="12.75">
      <c r="B95" s="113" t="s">
        <v>66</v>
      </c>
      <c r="C95" s="971" t="s">
        <v>251</v>
      </c>
      <c r="D95" s="972"/>
      <c r="E95" s="972"/>
      <c r="F95" s="972"/>
      <c r="G95" s="972"/>
      <c r="H95" s="972"/>
      <c r="I95" s="972"/>
      <c r="J95" s="972"/>
      <c r="K95" s="972"/>
      <c r="L95" s="972"/>
      <c r="M95" s="972"/>
      <c r="N95" s="972"/>
      <c r="O95" s="972"/>
      <c r="P95" s="972"/>
      <c r="Q95" s="972"/>
      <c r="R95" s="973"/>
    </row>
    <row r="96" spans="2:18" s="61" customFormat="1" ht="12.75">
      <c r="B96" s="113" t="s">
        <v>67</v>
      </c>
      <c r="C96" s="971" t="s">
        <v>251</v>
      </c>
      <c r="D96" s="972"/>
      <c r="E96" s="972"/>
      <c r="F96" s="972"/>
      <c r="G96" s="972"/>
      <c r="H96" s="972"/>
      <c r="I96" s="972"/>
      <c r="J96" s="972"/>
      <c r="K96" s="972"/>
      <c r="L96" s="972"/>
      <c r="M96" s="972"/>
      <c r="N96" s="972"/>
      <c r="O96" s="972"/>
      <c r="P96" s="972"/>
      <c r="Q96" s="972"/>
      <c r="R96" s="973"/>
    </row>
    <row r="97" spans="2:18" s="61" customFormat="1" ht="12.75">
      <c r="B97" s="113" t="s">
        <v>68</v>
      </c>
      <c r="C97" s="971" t="s">
        <v>295</v>
      </c>
      <c r="D97" s="972"/>
      <c r="E97" s="972"/>
      <c r="F97" s="972"/>
      <c r="G97" s="972"/>
      <c r="H97" s="972"/>
      <c r="I97" s="972"/>
      <c r="J97" s="972"/>
      <c r="K97" s="972"/>
      <c r="L97" s="972"/>
      <c r="M97" s="972"/>
      <c r="N97" s="972"/>
      <c r="O97" s="972"/>
      <c r="P97" s="972"/>
      <c r="Q97" s="972"/>
      <c r="R97" s="973"/>
    </row>
    <row r="98" spans="2:18" s="61" customFormat="1" ht="12.75">
      <c r="B98" s="113" t="s">
        <v>92</v>
      </c>
      <c r="C98" s="971" t="s">
        <v>145</v>
      </c>
      <c r="D98" s="972"/>
      <c r="E98" s="972"/>
      <c r="F98" s="972"/>
      <c r="G98" s="972"/>
      <c r="H98" s="972"/>
      <c r="I98" s="972"/>
      <c r="J98" s="972"/>
      <c r="K98" s="972"/>
      <c r="L98" s="972"/>
      <c r="M98" s="972"/>
      <c r="N98" s="972"/>
      <c r="O98" s="972"/>
      <c r="P98" s="972"/>
      <c r="Q98" s="972"/>
      <c r="R98" s="973"/>
    </row>
    <row r="99" spans="2:18" s="61" customFormat="1" ht="12.75">
      <c r="B99" s="131"/>
      <c r="C99" s="609" t="s">
        <v>285</v>
      </c>
      <c r="D99" s="610"/>
      <c r="E99" s="610"/>
      <c r="F99" s="610"/>
      <c r="G99" s="610"/>
      <c r="H99" s="610"/>
      <c r="I99" s="610"/>
      <c r="J99" s="610"/>
      <c r="K99" s="610"/>
      <c r="L99" s="610"/>
      <c r="M99" s="610"/>
      <c r="N99" s="610"/>
      <c r="O99" s="610"/>
      <c r="P99" s="610"/>
      <c r="Q99" s="610"/>
      <c r="R99" s="611"/>
    </row>
    <row r="100" spans="2:18" s="61" customFormat="1" ht="12.75">
      <c r="B100" s="113" t="s">
        <v>53</v>
      </c>
      <c r="C100" s="971" t="s">
        <v>145</v>
      </c>
      <c r="D100" s="972"/>
      <c r="E100" s="972"/>
      <c r="F100" s="972"/>
      <c r="G100" s="972"/>
      <c r="H100" s="972"/>
      <c r="I100" s="972"/>
      <c r="J100" s="972"/>
      <c r="K100" s="972"/>
      <c r="L100" s="972"/>
      <c r="M100" s="972"/>
      <c r="N100" s="972"/>
      <c r="O100" s="972"/>
      <c r="P100" s="972"/>
      <c r="Q100" s="972"/>
      <c r="R100" s="973"/>
    </row>
    <row r="101" spans="2:18" s="61" customFormat="1" ht="12.75">
      <c r="B101" s="113" t="s">
        <v>66</v>
      </c>
      <c r="C101" s="971" t="s">
        <v>145</v>
      </c>
      <c r="D101" s="972"/>
      <c r="E101" s="972"/>
      <c r="F101" s="972"/>
      <c r="G101" s="972"/>
      <c r="H101" s="972"/>
      <c r="I101" s="972"/>
      <c r="J101" s="972"/>
      <c r="K101" s="972"/>
      <c r="L101" s="972"/>
      <c r="M101" s="972"/>
      <c r="N101" s="972"/>
      <c r="O101" s="972"/>
      <c r="P101" s="972"/>
      <c r="Q101" s="972"/>
      <c r="R101" s="973"/>
    </row>
    <row r="102" spans="2:18" s="61" customFormat="1" ht="12.75">
      <c r="B102" s="113" t="s">
        <v>67</v>
      </c>
      <c r="C102" s="971" t="s">
        <v>145</v>
      </c>
      <c r="D102" s="972"/>
      <c r="E102" s="972"/>
      <c r="F102" s="972"/>
      <c r="G102" s="972"/>
      <c r="H102" s="972"/>
      <c r="I102" s="972"/>
      <c r="J102" s="972"/>
      <c r="K102" s="972"/>
      <c r="L102" s="972"/>
      <c r="M102" s="972"/>
      <c r="N102" s="972"/>
      <c r="O102" s="972"/>
      <c r="P102" s="972"/>
      <c r="Q102" s="972"/>
      <c r="R102" s="973"/>
    </row>
    <row r="103" spans="2:18" s="61" customFormat="1" ht="12.75">
      <c r="B103" s="113" t="s">
        <v>68</v>
      </c>
      <c r="C103" s="971" t="s">
        <v>145</v>
      </c>
      <c r="D103" s="972"/>
      <c r="E103" s="972"/>
      <c r="F103" s="972"/>
      <c r="G103" s="972"/>
      <c r="H103" s="972"/>
      <c r="I103" s="972"/>
      <c r="J103" s="972"/>
      <c r="K103" s="972"/>
      <c r="L103" s="972"/>
      <c r="M103" s="972"/>
      <c r="N103" s="972"/>
      <c r="O103" s="972"/>
      <c r="P103" s="972"/>
      <c r="Q103" s="972"/>
      <c r="R103" s="973"/>
    </row>
    <row r="104" spans="2:18" s="61" customFormat="1" ht="12.75">
      <c r="B104" s="113" t="s">
        <v>92</v>
      </c>
      <c r="C104" s="971" t="s">
        <v>145</v>
      </c>
      <c r="D104" s="972"/>
      <c r="E104" s="972"/>
      <c r="F104" s="972"/>
      <c r="G104" s="972"/>
      <c r="H104" s="972"/>
      <c r="I104" s="972"/>
      <c r="J104" s="972"/>
      <c r="K104" s="972"/>
      <c r="L104" s="972"/>
      <c r="M104" s="972"/>
      <c r="N104" s="972"/>
      <c r="O104" s="972"/>
      <c r="P104" s="972"/>
      <c r="Q104" s="972"/>
      <c r="R104" s="973"/>
    </row>
    <row r="105" spans="2:18" s="61" customFormat="1" ht="12.75">
      <c r="B105" s="131"/>
      <c r="C105" s="609" t="s">
        <v>157</v>
      </c>
      <c r="D105" s="610"/>
      <c r="E105" s="610"/>
      <c r="F105" s="610"/>
      <c r="G105" s="610"/>
      <c r="H105" s="610"/>
      <c r="I105" s="610"/>
      <c r="J105" s="610"/>
      <c r="K105" s="610"/>
      <c r="L105" s="610"/>
      <c r="M105" s="610"/>
      <c r="N105" s="610"/>
      <c r="O105" s="610"/>
      <c r="P105" s="610"/>
      <c r="Q105" s="610"/>
      <c r="R105" s="611"/>
    </row>
    <row r="106" spans="2:18" s="61" customFormat="1" ht="12.75">
      <c r="B106" s="113" t="s">
        <v>53</v>
      </c>
      <c r="C106" s="606" t="s">
        <v>145</v>
      </c>
      <c r="D106" s="607"/>
      <c r="E106" s="607"/>
      <c r="F106" s="607"/>
      <c r="G106" s="607"/>
      <c r="H106" s="607"/>
      <c r="I106" s="607"/>
      <c r="J106" s="607"/>
      <c r="K106" s="607"/>
      <c r="L106" s="607"/>
      <c r="M106" s="607"/>
      <c r="N106" s="607"/>
      <c r="O106" s="607"/>
      <c r="P106" s="607"/>
      <c r="Q106" s="607"/>
      <c r="R106" s="608"/>
    </row>
    <row r="107" spans="2:18" s="61" customFormat="1" ht="12.75">
      <c r="B107" s="113" t="s">
        <v>66</v>
      </c>
      <c r="C107" s="808" t="s">
        <v>145</v>
      </c>
      <c r="D107" s="691"/>
      <c r="E107" s="691"/>
      <c r="F107" s="691"/>
      <c r="G107" s="691"/>
      <c r="H107" s="691"/>
      <c r="I107" s="691"/>
      <c r="J107" s="691"/>
      <c r="K107" s="691"/>
      <c r="L107" s="691"/>
      <c r="M107" s="691"/>
      <c r="N107" s="691"/>
      <c r="O107" s="691"/>
      <c r="P107" s="691"/>
      <c r="Q107" s="691"/>
      <c r="R107" s="692"/>
    </row>
    <row r="108" spans="2:18" s="61" customFormat="1" ht="12.75">
      <c r="B108" s="113" t="s">
        <v>67</v>
      </c>
      <c r="C108" s="808" t="s">
        <v>145</v>
      </c>
      <c r="D108" s="691"/>
      <c r="E108" s="691"/>
      <c r="F108" s="691"/>
      <c r="G108" s="691"/>
      <c r="H108" s="691"/>
      <c r="I108" s="691"/>
      <c r="J108" s="691"/>
      <c r="K108" s="691"/>
      <c r="L108" s="691"/>
      <c r="M108" s="691"/>
      <c r="N108" s="691"/>
      <c r="O108" s="691"/>
      <c r="P108" s="691"/>
      <c r="Q108" s="691"/>
      <c r="R108" s="692"/>
    </row>
    <row r="109" spans="2:18" s="61" customFormat="1" ht="12.75">
      <c r="B109" s="113" t="s">
        <v>68</v>
      </c>
      <c r="C109" s="971" t="s">
        <v>296</v>
      </c>
      <c r="D109" s="972"/>
      <c r="E109" s="972"/>
      <c r="F109" s="972"/>
      <c r="G109" s="972"/>
      <c r="H109" s="972"/>
      <c r="I109" s="972"/>
      <c r="J109" s="972"/>
      <c r="K109" s="972"/>
      <c r="L109" s="972"/>
      <c r="M109" s="972"/>
      <c r="N109" s="972"/>
      <c r="O109" s="972"/>
      <c r="P109" s="972"/>
      <c r="Q109" s="972"/>
      <c r="R109" s="973"/>
    </row>
    <row r="110" spans="2:18" s="61" customFormat="1" ht="12.75">
      <c r="B110" s="113" t="s">
        <v>92</v>
      </c>
      <c r="C110" s="971" t="s">
        <v>145</v>
      </c>
      <c r="D110" s="972"/>
      <c r="E110" s="972"/>
      <c r="F110" s="972"/>
      <c r="G110" s="972"/>
      <c r="H110" s="972"/>
      <c r="I110" s="972"/>
      <c r="J110" s="972"/>
      <c r="K110" s="972"/>
      <c r="L110" s="972"/>
      <c r="M110" s="972"/>
      <c r="N110" s="972"/>
      <c r="O110" s="972"/>
      <c r="P110" s="972"/>
      <c r="Q110" s="972"/>
      <c r="R110" s="973"/>
    </row>
    <row r="111" spans="2:18" s="61" customFormat="1" ht="12.75">
      <c r="B111" s="131"/>
      <c r="C111" s="497" t="s">
        <v>200</v>
      </c>
      <c r="D111" s="498"/>
      <c r="E111" s="498"/>
      <c r="F111" s="498"/>
      <c r="G111" s="498"/>
      <c r="H111" s="498"/>
      <c r="I111" s="498"/>
      <c r="J111" s="498"/>
      <c r="K111" s="498"/>
      <c r="L111" s="498"/>
      <c r="M111" s="498"/>
      <c r="N111" s="498"/>
      <c r="O111" s="498"/>
      <c r="P111" s="498"/>
      <c r="Q111" s="498"/>
      <c r="R111" s="499"/>
    </row>
    <row r="112" spans="2:18" s="61" customFormat="1" ht="12.75">
      <c r="B112" s="113" t="s">
        <v>53</v>
      </c>
      <c r="C112" s="971" t="s">
        <v>282</v>
      </c>
      <c r="D112" s="972"/>
      <c r="E112" s="972"/>
      <c r="F112" s="972"/>
      <c r="G112" s="972"/>
      <c r="H112" s="972"/>
      <c r="I112" s="972"/>
      <c r="J112" s="972"/>
      <c r="K112" s="972"/>
      <c r="L112" s="972"/>
      <c r="M112" s="972"/>
      <c r="N112" s="972"/>
      <c r="O112" s="972"/>
      <c r="P112" s="972"/>
      <c r="Q112" s="972"/>
      <c r="R112" s="973"/>
    </row>
    <row r="113" spans="2:18" s="61" customFormat="1" ht="12.75">
      <c r="B113" s="113" t="s">
        <v>66</v>
      </c>
      <c r="C113" s="971" t="s">
        <v>282</v>
      </c>
      <c r="D113" s="972"/>
      <c r="E113" s="972"/>
      <c r="F113" s="972"/>
      <c r="G113" s="972"/>
      <c r="H113" s="972"/>
      <c r="I113" s="972"/>
      <c r="J113" s="972"/>
      <c r="K113" s="972"/>
      <c r="L113" s="972"/>
      <c r="M113" s="972"/>
      <c r="N113" s="972"/>
      <c r="O113" s="972"/>
      <c r="P113" s="972"/>
      <c r="Q113" s="972"/>
      <c r="R113" s="973"/>
    </row>
    <row r="114" spans="2:18" s="61" customFormat="1" ht="12.75">
      <c r="B114" s="113" t="s">
        <v>67</v>
      </c>
      <c r="C114" s="971" t="s">
        <v>279</v>
      </c>
      <c r="D114" s="972"/>
      <c r="E114" s="972"/>
      <c r="F114" s="972"/>
      <c r="G114" s="972"/>
      <c r="H114" s="972"/>
      <c r="I114" s="972"/>
      <c r="J114" s="972"/>
      <c r="K114" s="972"/>
      <c r="L114" s="972"/>
      <c r="M114" s="972"/>
      <c r="N114" s="972"/>
      <c r="O114" s="972"/>
      <c r="P114" s="972"/>
      <c r="Q114" s="972"/>
      <c r="R114" s="973"/>
    </row>
    <row r="115" spans="2:18" s="61" customFormat="1" ht="12.75">
      <c r="B115" s="113" t="s">
        <v>68</v>
      </c>
      <c r="C115" s="971" t="s">
        <v>145</v>
      </c>
      <c r="D115" s="972"/>
      <c r="E115" s="972"/>
      <c r="F115" s="972"/>
      <c r="G115" s="972"/>
      <c r="H115" s="972"/>
      <c r="I115" s="972"/>
      <c r="J115" s="972"/>
      <c r="K115" s="972"/>
      <c r="L115" s="972"/>
      <c r="M115" s="972"/>
      <c r="N115" s="972"/>
      <c r="O115" s="972"/>
      <c r="P115" s="972"/>
      <c r="Q115" s="972"/>
      <c r="R115" s="973"/>
    </row>
    <row r="116" spans="2:18" s="61" customFormat="1" ht="12.75">
      <c r="B116" s="113" t="s">
        <v>92</v>
      </c>
      <c r="C116" s="971" t="s">
        <v>145</v>
      </c>
      <c r="D116" s="972"/>
      <c r="E116" s="972"/>
      <c r="F116" s="972"/>
      <c r="G116" s="972"/>
      <c r="H116" s="972"/>
      <c r="I116" s="972"/>
      <c r="J116" s="972"/>
      <c r="K116" s="972"/>
      <c r="L116" s="972"/>
      <c r="M116" s="972"/>
      <c r="N116" s="972"/>
      <c r="O116" s="972"/>
      <c r="P116" s="972"/>
      <c r="Q116" s="972"/>
      <c r="R116" s="973"/>
    </row>
    <row r="117" spans="2:18" s="61" customFormat="1" ht="12.75">
      <c r="B117" s="131"/>
      <c r="C117" s="847" t="s">
        <v>286</v>
      </c>
      <c r="D117" s="848"/>
      <c r="E117" s="848"/>
      <c r="F117" s="848"/>
      <c r="G117" s="848"/>
      <c r="H117" s="848"/>
      <c r="I117" s="848"/>
      <c r="J117" s="848"/>
      <c r="K117" s="848"/>
      <c r="L117" s="848"/>
      <c r="M117" s="848"/>
      <c r="N117" s="848"/>
      <c r="O117" s="848"/>
      <c r="P117" s="848"/>
      <c r="Q117" s="848"/>
      <c r="R117" s="849"/>
    </row>
    <row r="118" spans="2:18" s="61" customFormat="1" ht="12.75">
      <c r="B118" s="113" t="s">
        <v>53</v>
      </c>
      <c r="C118" s="971" t="s">
        <v>145</v>
      </c>
      <c r="D118" s="972"/>
      <c r="E118" s="972"/>
      <c r="F118" s="972"/>
      <c r="G118" s="972"/>
      <c r="H118" s="972"/>
      <c r="I118" s="972"/>
      <c r="J118" s="972"/>
      <c r="K118" s="972"/>
      <c r="L118" s="972"/>
      <c r="M118" s="972"/>
      <c r="N118" s="972"/>
      <c r="O118" s="972"/>
      <c r="P118" s="972"/>
      <c r="Q118" s="972"/>
      <c r="R118" s="973"/>
    </row>
    <row r="119" spans="2:18" s="61" customFormat="1" ht="12.75">
      <c r="B119" s="113" t="s">
        <v>66</v>
      </c>
      <c r="C119" s="971" t="s">
        <v>145</v>
      </c>
      <c r="D119" s="972"/>
      <c r="E119" s="972"/>
      <c r="F119" s="972"/>
      <c r="G119" s="972"/>
      <c r="H119" s="972"/>
      <c r="I119" s="972"/>
      <c r="J119" s="972"/>
      <c r="K119" s="972"/>
      <c r="L119" s="972"/>
      <c r="M119" s="972"/>
      <c r="N119" s="972"/>
      <c r="O119" s="972"/>
      <c r="P119" s="972"/>
      <c r="Q119" s="972"/>
      <c r="R119" s="973"/>
    </row>
    <row r="120" spans="2:18" s="61" customFormat="1" ht="12.75">
      <c r="B120" s="113" t="s">
        <v>67</v>
      </c>
      <c r="C120" s="971" t="s">
        <v>145</v>
      </c>
      <c r="D120" s="972"/>
      <c r="E120" s="972"/>
      <c r="F120" s="972"/>
      <c r="G120" s="972"/>
      <c r="H120" s="972"/>
      <c r="I120" s="972"/>
      <c r="J120" s="972"/>
      <c r="K120" s="972"/>
      <c r="L120" s="972"/>
      <c r="M120" s="972"/>
      <c r="N120" s="972"/>
      <c r="O120" s="972"/>
      <c r="P120" s="972"/>
      <c r="Q120" s="972"/>
      <c r="R120" s="973"/>
    </row>
    <row r="121" spans="2:18" s="61" customFormat="1" ht="12.75">
      <c r="B121" s="113" t="s">
        <v>68</v>
      </c>
      <c r="C121" s="971" t="s">
        <v>145</v>
      </c>
      <c r="D121" s="972"/>
      <c r="E121" s="972"/>
      <c r="F121" s="972"/>
      <c r="G121" s="972"/>
      <c r="H121" s="972"/>
      <c r="I121" s="972"/>
      <c r="J121" s="972"/>
      <c r="K121" s="972"/>
      <c r="L121" s="972"/>
      <c r="M121" s="972"/>
      <c r="N121" s="972"/>
      <c r="O121" s="972"/>
      <c r="P121" s="972"/>
      <c r="Q121" s="972"/>
      <c r="R121" s="973"/>
    </row>
    <row r="122" spans="2:18" s="61" customFormat="1" ht="12.75">
      <c r="B122" s="113" t="s">
        <v>92</v>
      </c>
      <c r="C122" s="971" t="s">
        <v>145</v>
      </c>
      <c r="D122" s="972"/>
      <c r="E122" s="972"/>
      <c r="F122" s="972"/>
      <c r="G122" s="972"/>
      <c r="H122" s="972"/>
      <c r="I122" s="972"/>
      <c r="J122" s="972"/>
      <c r="K122" s="972"/>
      <c r="L122" s="972"/>
      <c r="M122" s="972"/>
      <c r="N122" s="972"/>
      <c r="O122" s="972"/>
      <c r="P122" s="972"/>
      <c r="Q122" s="972"/>
      <c r="R122" s="973"/>
    </row>
    <row r="123" spans="2:18" s="61" customFormat="1" ht="12.75">
      <c r="B123" s="62" t="s">
        <v>44</v>
      </c>
      <c r="C123" s="492" t="s">
        <v>201</v>
      </c>
      <c r="D123" s="493"/>
      <c r="E123" s="493"/>
      <c r="F123" s="493"/>
      <c r="G123" s="493"/>
      <c r="H123" s="493"/>
      <c r="I123" s="493"/>
      <c r="J123" s="493"/>
      <c r="K123" s="493"/>
      <c r="L123" s="493"/>
      <c r="M123" s="493"/>
      <c r="N123" s="493"/>
      <c r="O123" s="493"/>
      <c r="P123" s="493"/>
      <c r="Q123" s="493"/>
      <c r="R123" s="494"/>
    </row>
    <row r="124" spans="2:18" s="61" customFormat="1" ht="12.75">
      <c r="B124" s="113" t="s">
        <v>53</v>
      </c>
      <c r="C124" s="971" t="s">
        <v>297</v>
      </c>
      <c r="D124" s="972"/>
      <c r="E124" s="972"/>
      <c r="F124" s="972"/>
      <c r="G124" s="972"/>
      <c r="H124" s="972"/>
      <c r="I124" s="972"/>
      <c r="J124" s="972"/>
      <c r="K124" s="972"/>
      <c r="L124" s="972"/>
      <c r="M124" s="972"/>
      <c r="N124" s="972"/>
      <c r="O124" s="972"/>
      <c r="P124" s="972"/>
      <c r="Q124" s="972"/>
      <c r="R124" s="973"/>
    </row>
    <row r="125" spans="2:18" s="61" customFormat="1" ht="12.75">
      <c r="B125" s="113" t="s">
        <v>66</v>
      </c>
      <c r="C125" s="971" t="s">
        <v>145</v>
      </c>
      <c r="D125" s="972"/>
      <c r="E125" s="972"/>
      <c r="F125" s="972"/>
      <c r="G125" s="972"/>
      <c r="H125" s="972"/>
      <c r="I125" s="972"/>
      <c r="J125" s="972"/>
      <c r="K125" s="972"/>
      <c r="L125" s="972"/>
      <c r="M125" s="972"/>
      <c r="N125" s="972"/>
      <c r="O125" s="972"/>
      <c r="P125" s="972"/>
      <c r="Q125" s="972"/>
      <c r="R125" s="973"/>
    </row>
    <row r="126" spans="2:18" s="61" customFormat="1" ht="12.75">
      <c r="B126" s="113" t="s">
        <v>67</v>
      </c>
      <c r="C126" s="971" t="s">
        <v>145</v>
      </c>
      <c r="D126" s="972"/>
      <c r="E126" s="972"/>
      <c r="F126" s="972"/>
      <c r="G126" s="972"/>
      <c r="H126" s="972"/>
      <c r="I126" s="972"/>
      <c r="J126" s="972"/>
      <c r="K126" s="972"/>
      <c r="L126" s="972"/>
      <c r="M126" s="972"/>
      <c r="N126" s="972"/>
      <c r="O126" s="972"/>
      <c r="P126" s="972"/>
      <c r="Q126" s="972"/>
      <c r="R126" s="973"/>
    </row>
    <row r="127" spans="2:18" s="61" customFormat="1" ht="12.75">
      <c r="B127" s="113" t="s">
        <v>68</v>
      </c>
      <c r="C127" s="971" t="s">
        <v>145</v>
      </c>
      <c r="D127" s="972"/>
      <c r="E127" s="972"/>
      <c r="F127" s="972"/>
      <c r="G127" s="972"/>
      <c r="H127" s="972"/>
      <c r="I127" s="972"/>
      <c r="J127" s="972"/>
      <c r="K127" s="972"/>
      <c r="L127" s="972"/>
      <c r="M127" s="972"/>
      <c r="N127" s="972"/>
      <c r="O127" s="972"/>
      <c r="P127" s="972"/>
      <c r="Q127" s="972"/>
      <c r="R127" s="973"/>
    </row>
    <row r="128" spans="2:18" s="61" customFormat="1" ht="12.75">
      <c r="B128" s="113" t="s">
        <v>92</v>
      </c>
      <c r="C128" s="971" t="s">
        <v>145</v>
      </c>
      <c r="D128" s="972"/>
      <c r="E128" s="972"/>
      <c r="F128" s="972"/>
      <c r="G128" s="972"/>
      <c r="H128" s="972"/>
      <c r="I128" s="972"/>
      <c r="J128" s="972"/>
      <c r="K128" s="972"/>
      <c r="L128" s="972"/>
      <c r="M128" s="972"/>
      <c r="N128" s="972"/>
      <c r="O128" s="972"/>
      <c r="P128" s="972"/>
      <c r="Q128" s="972"/>
      <c r="R128" s="973"/>
    </row>
    <row r="129" spans="2:18" s="61" customFormat="1" ht="12.75">
      <c r="B129" s="131"/>
      <c r="C129" s="492" t="s">
        <v>249</v>
      </c>
      <c r="D129" s="493"/>
      <c r="E129" s="493"/>
      <c r="F129" s="493"/>
      <c r="G129" s="493"/>
      <c r="H129" s="493"/>
      <c r="I129" s="493"/>
      <c r="J129" s="493"/>
      <c r="K129" s="493"/>
      <c r="L129" s="493"/>
      <c r="M129" s="493"/>
      <c r="N129" s="493"/>
      <c r="O129" s="493"/>
      <c r="P129" s="493"/>
      <c r="Q129" s="493"/>
      <c r="R129" s="494"/>
    </row>
    <row r="130" spans="2:18" s="61" customFormat="1" ht="12.75">
      <c r="B130" s="113" t="s">
        <v>53</v>
      </c>
      <c r="C130" s="971" t="s">
        <v>283</v>
      </c>
      <c r="D130" s="972"/>
      <c r="E130" s="972"/>
      <c r="F130" s="972"/>
      <c r="G130" s="972"/>
      <c r="H130" s="972"/>
      <c r="I130" s="972"/>
      <c r="J130" s="972"/>
      <c r="K130" s="972"/>
      <c r="L130" s="972"/>
      <c r="M130" s="972"/>
      <c r="N130" s="972"/>
      <c r="O130" s="972"/>
      <c r="P130" s="972"/>
      <c r="Q130" s="972"/>
      <c r="R130" s="973"/>
    </row>
    <row r="131" spans="2:18" s="61" customFormat="1" ht="12.75">
      <c r="B131" s="113" t="s">
        <v>66</v>
      </c>
      <c r="C131" s="971" t="s">
        <v>283</v>
      </c>
      <c r="D131" s="972"/>
      <c r="E131" s="972"/>
      <c r="F131" s="972"/>
      <c r="G131" s="972"/>
      <c r="H131" s="972"/>
      <c r="I131" s="972"/>
      <c r="J131" s="972"/>
      <c r="K131" s="972"/>
      <c r="L131" s="972"/>
      <c r="M131" s="972"/>
      <c r="N131" s="972"/>
      <c r="O131" s="972"/>
      <c r="P131" s="972"/>
      <c r="Q131" s="972"/>
      <c r="R131" s="973"/>
    </row>
    <row r="132" spans="2:18" s="61" customFormat="1" ht="12.75">
      <c r="B132" s="113" t="s">
        <v>67</v>
      </c>
      <c r="C132" s="971" t="s">
        <v>283</v>
      </c>
      <c r="D132" s="972"/>
      <c r="E132" s="972"/>
      <c r="F132" s="972"/>
      <c r="G132" s="972"/>
      <c r="H132" s="972"/>
      <c r="I132" s="972"/>
      <c r="J132" s="972"/>
      <c r="K132" s="972"/>
      <c r="L132" s="972"/>
      <c r="M132" s="972"/>
      <c r="N132" s="972"/>
      <c r="O132" s="972"/>
      <c r="P132" s="972"/>
      <c r="Q132" s="972"/>
      <c r="R132" s="973"/>
    </row>
    <row r="133" spans="2:18" s="61" customFormat="1" ht="12.75">
      <c r="B133" s="113" t="s">
        <v>68</v>
      </c>
      <c r="C133" s="971" t="s">
        <v>283</v>
      </c>
      <c r="D133" s="972"/>
      <c r="E133" s="972"/>
      <c r="F133" s="972"/>
      <c r="G133" s="972"/>
      <c r="H133" s="972"/>
      <c r="I133" s="972"/>
      <c r="J133" s="972"/>
      <c r="K133" s="972"/>
      <c r="L133" s="972"/>
      <c r="M133" s="972"/>
      <c r="N133" s="972"/>
      <c r="O133" s="972"/>
      <c r="P133" s="972"/>
      <c r="Q133" s="972"/>
      <c r="R133" s="973"/>
    </row>
    <row r="134" spans="2:18" s="61" customFormat="1" ht="12.75">
      <c r="B134" s="113" t="s">
        <v>92</v>
      </c>
      <c r="C134" s="971" t="s">
        <v>145</v>
      </c>
      <c r="D134" s="972"/>
      <c r="E134" s="972"/>
      <c r="F134" s="972"/>
      <c r="G134" s="972"/>
      <c r="H134" s="972"/>
      <c r="I134" s="972"/>
      <c r="J134" s="972"/>
      <c r="K134" s="972"/>
      <c r="L134" s="972"/>
      <c r="M134" s="972"/>
      <c r="N134" s="972"/>
      <c r="O134" s="972"/>
      <c r="P134" s="972"/>
      <c r="Q134" s="972"/>
      <c r="R134" s="973"/>
    </row>
    <row r="135" spans="2:18" s="61" customFormat="1" ht="12.75" hidden="1">
      <c r="B135" s="334"/>
      <c r="C135" s="553" t="s">
        <v>174</v>
      </c>
      <c r="D135" s="554"/>
      <c r="E135" s="554"/>
      <c r="F135" s="554"/>
      <c r="G135" s="554"/>
      <c r="H135" s="554"/>
      <c r="I135" s="554"/>
      <c r="J135" s="554"/>
      <c r="K135" s="554"/>
      <c r="L135" s="554"/>
      <c r="M135" s="554"/>
      <c r="N135" s="554"/>
      <c r="O135" s="554"/>
      <c r="P135" s="554"/>
      <c r="Q135" s="554"/>
      <c r="R135" s="555"/>
    </row>
    <row r="136" spans="2:18" s="61" customFormat="1" ht="12.75" hidden="1">
      <c r="B136" s="113" t="s">
        <v>53</v>
      </c>
      <c r="C136" s="971" t="s">
        <v>145</v>
      </c>
      <c r="D136" s="972"/>
      <c r="E136" s="972"/>
      <c r="F136" s="972"/>
      <c r="G136" s="972"/>
      <c r="H136" s="972"/>
      <c r="I136" s="972"/>
      <c r="J136" s="972"/>
      <c r="K136" s="972"/>
      <c r="L136" s="972"/>
      <c r="M136" s="972"/>
      <c r="N136" s="972"/>
      <c r="O136" s="972"/>
      <c r="P136" s="972"/>
      <c r="Q136" s="972"/>
      <c r="R136" s="973"/>
    </row>
    <row r="137" spans="2:18" s="61" customFormat="1" ht="12.75" hidden="1">
      <c r="B137" s="113" t="s">
        <v>66</v>
      </c>
      <c r="C137" s="971" t="s">
        <v>145</v>
      </c>
      <c r="D137" s="972"/>
      <c r="E137" s="972"/>
      <c r="F137" s="972"/>
      <c r="G137" s="972"/>
      <c r="H137" s="972"/>
      <c r="I137" s="972"/>
      <c r="J137" s="972"/>
      <c r="K137" s="972"/>
      <c r="L137" s="972"/>
      <c r="M137" s="972"/>
      <c r="N137" s="972"/>
      <c r="O137" s="972"/>
      <c r="P137" s="972"/>
      <c r="Q137" s="972"/>
      <c r="R137" s="973"/>
    </row>
    <row r="138" spans="2:18" s="61" customFormat="1" ht="12.75" hidden="1">
      <c r="B138" s="113" t="s">
        <v>67</v>
      </c>
      <c r="C138" s="971" t="s">
        <v>145</v>
      </c>
      <c r="D138" s="972"/>
      <c r="E138" s="972"/>
      <c r="F138" s="972"/>
      <c r="G138" s="972"/>
      <c r="H138" s="972"/>
      <c r="I138" s="972"/>
      <c r="J138" s="972"/>
      <c r="K138" s="972"/>
      <c r="L138" s="972"/>
      <c r="M138" s="972"/>
      <c r="N138" s="972"/>
      <c r="O138" s="972"/>
      <c r="P138" s="972"/>
      <c r="Q138" s="972"/>
      <c r="R138" s="973"/>
    </row>
    <row r="139" spans="2:18" s="61" customFormat="1" ht="12.75" hidden="1">
      <c r="B139" s="113" t="s">
        <v>68</v>
      </c>
      <c r="C139" s="971" t="s">
        <v>145</v>
      </c>
      <c r="D139" s="972"/>
      <c r="E139" s="972"/>
      <c r="F139" s="972"/>
      <c r="G139" s="972"/>
      <c r="H139" s="972"/>
      <c r="I139" s="972"/>
      <c r="J139" s="972"/>
      <c r="K139" s="972"/>
      <c r="L139" s="972"/>
      <c r="M139" s="972"/>
      <c r="N139" s="972"/>
      <c r="O139" s="972"/>
      <c r="P139" s="972"/>
      <c r="Q139" s="972"/>
      <c r="R139" s="973"/>
    </row>
    <row r="140" spans="2:18" s="61" customFormat="1" ht="12.75" hidden="1">
      <c r="B140" s="113" t="s">
        <v>92</v>
      </c>
      <c r="C140" s="971" t="s">
        <v>145</v>
      </c>
      <c r="D140" s="972"/>
      <c r="E140" s="972"/>
      <c r="F140" s="972"/>
      <c r="G140" s="972"/>
      <c r="H140" s="972"/>
      <c r="I140" s="972"/>
      <c r="J140" s="972"/>
      <c r="K140" s="972"/>
      <c r="L140" s="972"/>
      <c r="M140" s="972"/>
      <c r="N140" s="972"/>
      <c r="O140" s="972"/>
      <c r="P140" s="972"/>
      <c r="Q140" s="972"/>
      <c r="R140" s="973"/>
    </row>
    <row r="141" spans="2:18" s="61" customFormat="1" ht="12.75" hidden="1">
      <c r="B141" s="334"/>
      <c r="C141" s="497" t="s">
        <v>175</v>
      </c>
      <c r="D141" s="498"/>
      <c r="E141" s="498"/>
      <c r="F141" s="498"/>
      <c r="G141" s="498"/>
      <c r="H141" s="498"/>
      <c r="I141" s="498"/>
      <c r="J141" s="498"/>
      <c r="K141" s="498"/>
      <c r="L141" s="498"/>
      <c r="M141" s="498"/>
      <c r="N141" s="498"/>
      <c r="O141" s="498"/>
      <c r="P141" s="498"/>
      <c r="Q141" s="498"/>
      <c r="R141" s="499"/>
    </row>
    <row r="142" spans="2:18" s="61" customFormat="1" ht="12.75" hidden="1">
      <c r="B142" s="113" t="s">
        <v>53</v>
      </c>
      <c r="C142" s="518" t="s">
        <v>145</v>
      </c>
      <c r="D142" s="495"/>
      <c r="E142" s="495"/>
      <c r="F142" s="495"/>
      <c r="G142" s="495"/>
      <c r="H142" s="495"/>
      <c r="I142" s="495"/>
      <c r="J142" s="495"/>
      <c r="K142" s="495"/>
      <c r="L142" s="495"/>
      <c r="M142" s="495"/>
      <c r="N142" s="495"/>
      <c r="O142" s="495"/>
      <c r="P142" s="495"/>
      <c r="Q142" s="495"/>
      <c r="R142" s="496"/>
    </row>
    <row r="143" spans="2:18" s="61" customFormat="1" ht="12.75" hidden="1">
      <c r="B143" s="113" t="s">
        <v>66</v>
      </c>
      <c r="C143" s="617" t="s">
        <v>145</v>
      </c>
      <c r="D143" s="495"/>
      <c r="E143" s="495"/>
      <c r="F143" s="495"/>
      <c r="G143" s="495"/>
      <c r="H143" s="495"/>
      <c r="I143" s="495"/>
      <c r="J143" s="495"/>
      <c r="K143" s="495"/>
      <c r="L143" s="495"/>
      <c r="M143" s="495"/>
      <c r="N143" s="495"/>
      <c r="O143" s="495"/>
      <c r="P143" s="495"/>
      <c r="Q143" s="495"/>
      <c r="R143" s="496"/>
    </row>
    <row r="144" spans="2:18" s="61" customFormat="1" ht="12.75" hidden="1">
      <c r="B144" s="113" t="s">
        <v>67</v>
      </c>
      <c r="C144" s="651" t="s">
        <v>145</v>
      </c>
      <c r="D144" s="495"/>
      <c r="E144" s="495"/>
      <c r="F144" s="495"/>
      <c r="G144" s="495"/>
      <c r="H144" s="495"/>
      <c r="I144" s="495"/>
      <c r="J144" s="495"/>
      <c r="K144" s="495"/>
      <c r="L144" s="495"/>
      <c r="M144" s="495"/>
      <c r="N144" s="495"/>
      <c r="O144" s="495"/>
      <c r="P144" s="495"/>
      <c r="Q144" s="495"/>
      <c r="R144" s="496"/>
    </row>
    <row r="145" spans="2:18" s="61" customFormat="1" ht="12.75" hidden="1">
      <c r="B145" s="113" t="s">
        <v>68</v>
      </c>
      <c r="C145" s="651" t="s">
        <v>145</v>
      </c>
      <c r="D145" s="495"/>
      <c r="E145" s="495"/>
      <c r="F145" s="495"/>
      <c r="G145" s="495"/>
      <c r="H145" s="495"/>
      <c r="I145" s="495"/>
      <c r="J145" s="495"/>
      <c r="K145" s="495"/>
      <c r="L145" s="495"/>
      <c r="M145" s="495"/>
      <c r="N145" s="495"/>
      <c r="O145" s="495"/>
      <c r="P145" s="495"/>
      <c r="Q145" s="495"/>
      <c r="R145" s="496"/>
    </row>
    <row r="146" spans="2:18" s="61" customFormat="1" ht="12.75" hidden="1">
      <c r="B146" s="113" t="s">
        <v>92</v>
      </c>
      <c r="C146" s="651" t="s">
        <v>145</v>
      </c>
      <c r="D146" s="495"/>
      <c r="E146" s="495"/>
      <c r="F146" s="495"/>
      <c r="G146" s="495"/>
      <c r="H146" s="495"/>
      <c r="I146" s="495"/>
      <c r="J146" s="495"/>
      <c r="K146" s="495"/>
      <c r="L146" s="495"/>
      <c r="M146" s="495"/>
      <c r="N146" s="495"/>
      <c r="O146" s="495"/>
      <c r="P146" s="495"/>
      <c r="Q146" s="495"/>
      <c r="R146" s="496"/>
    </row>
    <row r="147" spans="2:18" s="61" customFormat="1" ht="12.75">
      <c r="B147" s="62" t="s">
        <v>106</v>
      </c>
      <c r="C147" s="492" t="s">
        <v>271</v>
      </c>
      <c r="D147" s="493"/>
      <c r="E147" s="493"/>
      <c r="F147" s="493"/>
      <c r="G147" s="493"/>
      <c r="H147" s="493"/>
      <c r="I147" s="493"/>
      <c r="J147" s="493"/>
      <c r="K147" s="493"/>
      <c r="L147" s="493"/>
      <c r="M147" s="493"/>
      <c r="N147" s="493"/>
      <c r="O147" s="493"/>
      <c r="P147" s="493"/>
      <c r="Q147" s="493"/>
      <c r="R147" s="494"/>
    </row>
    <row r="148" spans="2:18" s="61" customFormat="1" ht="12.75">
      <c r="B148" s="113" t="s">
        <v>53</v>
      </c>
      <c r="C148" s="971" t="s">
        <v>145</v>
      </c>
      <c r="D148" s="972"/>
      <c r="E148" s="972"/>
      <c r="F148" s="972"/>
      <c r="G148" s="972"/>
      <c r="H148" s="972"/>
      <c r="I148" s="972"/>
      <c r="J148" s="972"/>
      <c r="K148" s="972"/>
      <c r="L148" s="972"/>
      <c r="M148" s="972"/>
      <c r="N148" s="972"/>
      <c r="O148" s="972"/>
      <c r="P148" s="972"/>
      <c r="Q148" s="972"/>
      <c r="R148" s="973"/>
    </row>
    <row r="149" spans="2:18" s="61" customFormat="1" ht="12.75">
      <c r="B149" s="113" t="s">
        <v>66</v>
      </c>
      <c r="C149" s="971" t="s">
        <v>145</v>
      </c>
      <c r="D149" s="972"/>
      <c r="E149" s="972"/>
      <c r="F149" s="972"/>
      <c r="G149" s="972"/>
      <c r="H149" s="972"/>
      <c r="I149" s="972"/>
      <c r="J149" s="972"/>
      <c r="K149" s="972"/>
      <c r="L149" s="972"/>
      <c r="M149" s="972"/>
      <c r="N149" s="972"/>
      <c r="O149" s="972"/>
      <c r="P149" s="972"/>
      <c r="Q149" s="972"/>
      <c r="R149" s="973"/>
    </row>
    <row r="150" spans="2:18" s="61" customFormat="1" ht="12.75">
      <c r="B150" s="113" t="s">
        <v>67</v>
      </c>
      <c r="C150" s="971" t="s">
        <v>145</v>
      </c>
      <c r="D150" s="972"/>
      <c r="E150" s="972"/>
      <c r="F150" s="972"/>
      <c r="G150" s="972"/>
      <c r="H150" s="972"/>
      <c r="I150" s="972"/>
      <c r="J150" s="972"/>
      <c r="K150" s="972"/>
      <c r="L150" s="972"/>
      <c r="M150" s="972"/>
      <c r="N150" s="972"/>
      <c r="O150" s="972"/>
      <c r="P150" s="972"/>
      <c r="Q150" s="972"/>
      <c r="R150" s="973"/>
    </row>
    <row r="151" spans="2:18" s="61" customFormat="1" ht="12.75">
      <c r="B151" s="113" t="s">
        <v>68</v>
      </c>
      <c r="C151" s="651" t="s">
        <v>145</v>
      </c>
      <c r="D151" s="652"/>
      <c r="E151" s="652"/>
      <c r="F151" s="652"/>
      <c r="G151" s="652"/>
      <c r="H151" s="652"/>
      <c r="I151" s="652"/>
      <c r="J151" s="652"/>
      <c r="K151" s="652"/>
      <c r="L151" s="652"/>
      <c r="M151" s="652"/>
      <c r="N151" s="652"/>
      <c r="O151" s="652"/>
      <c r="P151" s="652"/>
      <c r="Q151" s="652"/>
      <c r="R151" s="653"/>
    </row>
    <row r="152" spans="2:18" s="61" customFormat="1" ht="12.75">
      <c r="B152" s="233" t="s">
        <v>92</v>
      </c>
      <c r="C152" s="672" t="s">
        <v>145</v>
      </c>
      <c r="D152" s="673"/>
      <c r="E152" s="673"/>
      <c r="F152" s="673"/>
      <c r="G152" s="673"/>
      <c r="H152" s="673"/>
      <c r="I152" s="673"/>
      <c r="J152" s="673"/>
      <c r="K152" s="673"/>
      <c r="L152" s="673"/>
      <c r="M152" s="673"/>
      <c r="N152" s="673"/>
      <c r="O152" s="673"/>
      <c r="P152" s="673"/>
      <c r="Q152" s="673"/>
      <c r="R152" s="674"/>
    </row>
    <row r="153" spans="2:18" s="61" customFormat="1" ht="6.95" customHeight="1"/>
    <row r="154" spans="2:18">
      <c r="B154" t="s">
        <v>57</v>
      </c>
      <c r="R154" s="231" t="s">
        <v>50</v>
      </c>
    </row>
    <row r="155" spans="2:18" ht="6.95" customHeight="1"/>
    <row r="156" spans="2:18" ht="16.5">
      <c r="B156" s="1017" t="s">
        <v>49</v>
      </c>
      <c r="C156" s="1018"/>
      <c r="D156" s="22" t="s">
        <v>45</v>
      </c>
      <c r="E156" s="23" t="s">
        <v>1</v>
      </c>
      <c r="F156" s="24" t="s">
        <v>2</v>
      </c>
      <c r="G156" s="24" t="s">
        <v>3</v>
      </c>
      <c r="H156" s="24" t="s">
        <v>4</v>
      </c>
      <c r="I156" s="24" t="s">
        <v>5</v>
      </c>
      <c r="J156" s="24" t="s">
        <v>6</v>
      </c>
      <c r="K156" s="24" t="s">
        <v>7</v>
      </c>
      <c r="L156" s="24" t="s">
        <v>8</v>
      </c>
      <c r="M156" s="24" t="s">
        <v>9</v>
      </c>
      <c r="N156" s="24" t="s">
        <v>10</v>
      </c>
      <c r="O156" s="24" t="s">
        <v>11</v>
      </c>
      <c r="P156" s="24" t="s">
        <v>23</v>
      </c>
      <c r="Q156" s="25" t="s">
        <v>12</v>
      </c>
      <c r="R156" s="22" t="s">
        <v>21</v>
      </c>
    </row>
    <row r="157" spans="2:18">
      <c r="B157" s="1019" t="s">
        <v>14</v>
      </c>
      <c r="C157" s="1020"/>
      <c r="D157" s="276">
        <f t="shared" ref="D157:Q157" si="9">SUM(D23:D25)</f>
        <v>940000</v>
      </c>
      <c r="E157" s="796">
        <f t="shared" si="9"/>
        <v>172097.29107843133</v>
      </c>
      <c r="F157" s="796">
        <f t="shared" si="9"/>
        <v>94826.093137254924</v>
      </c>
      <c r="G157" s="796">
        <f t="shared" si="9"/>
        <v>151684.74794117644</v>
      </c>
      <c r="H157" s="938">
        <f t="shared" si="9"/>
        <v>39030.493529411746</v>
      </c>
      <c r="I157" s="938">
        <f t="shared" si="9"/>
        <v>89145.352941176432</v>
      </c>
      <c r="J157" s="914">
        <f t="shared" si="9"/>
        <v>0</v>
      </c>
      <c r="K157" s="915">
        <f t="shared" si="9"/>
        <v>0</v>
      </c>
      <c r="L157" s="916">
        <f t="shared" si="9"/>
        <v>0</v>
      </c>
      <c r="M157" s="916">
        <f t="shared" si="9"/>
        <v>0</v>
      </c>
      <c r="N157" s="916">
        <f t="shared" si="9"/>
        <v>0</v>
      </c>
      <c r="O157" s="916">
        <f t="shared" si="9"/>
        <v>0</v>
      </c>
      <c r="P157" s="278">
        <f t="shared" si="9"/>
        <v>0</v>
      </c>
      <c r="Q157" s="370">
        <f t="shared" si="9"/>
        <v>546783.97862745076</v>
      </c>
      <c r="R157" s="277">
        <f>+Q157-D157</f>
        <v>-393216.02137254924</v>
      </c>
    </row>
    <row r="158" spans="2:18">
      <c r="B158" s="974" t="s">
        <v>15</v>
      </c>
      <c r="C158" s="975"/>
      <c r="D158" s="280">
        <f>SUM(D26:D33)</f>
        <v>4665477</v>
      </c>
      <c r="E158" s="797">
        <f t="shared" ref="E158:Q158" si="10">SUM(E26:E32)</f>
        <v>549941</v>
      </c>
      <c r="F158" s="797">
        <f t="shared" si="10"/>
        <v>657963.05000000005</v>
      </c>
      <c r="G158" s="797">
        <f t="shared" si="10"/>
        <v>449601.44999999995</v>
      </c>
      <c r="H158" s="797">
        <f t="shared" si="10"/>
        <v>239098.7</v>
      </c>
      <c r="I158" s="797">
        <f t="shared" si="10"/>
        <v>327164</v>
      </c>
      <c r="J158" s="917">
        <f t="shared" si="10"/>
        <v>0</v>
      </c>
      <c r="K158" s="917">
        <f t="shared" si="10"/>
        <v>0</v>
      </c>
      <c r="L158" s="917">
        <f t="shared" si="10"/>
        <v>0</v>
      </c>
      <c r="M158" s="916">
        <f t="shared" si="10"/>
        <v>0</v>
      </c>
      <c r="N158" s="916">
        <f t="shared" si="10"/>
        <v>0</v>
      </c>
      <c r="O158" s="916">
        <f t="shared" si="10"/>
        <v>0</v>
      </c>
      <c r="P158" s="278">
        <f t="shared" si="10"/>
        <v>0</v>
      </c>
      <c r="Q158" s="370">
        <f t="shared" si="10"/>
        <v>2223768.2000000002</v>
      </c>
      <c r="R158" s="279">
        <f>+Q158-D158</f>
        <v>-2441708.7999999998</v>
      </c>
    </row>
    <row r="159" spans="2:18">
      <c r="B159" s="1015" t="s">
        <v>16</v>
      </c>
      <c r="C159" s="1016"/>
      <c r="D159" s="281">
        <f t="shared" ref="D159:Q159" si="11">SUM(D34:D35)</f>
        <v>1999999.9999999998</v>
      </c>
      <c r="E159" s="926">
        <f t="shared" si="11"/>
        <v>33325</v>
      </c>
      <c r="F159" s="926">
        <f t="shared" si="11"/>
        <v>66802</v>
      </c>
      <c r="G159" s="926">
        <f t="shared" si="11"/>
        <v>43993</v>
      </c>
      <c r="H159" s="926">
        <f t="shared" si="11"/>
        <v>139642</v>
      </c>
      <c r="I159" s="957">
        <f t="shared" si="11"/>
        <v>121553</v>
      </c>
      <c r="J159" s="917">
        <f t="shared" si="11"/>
        <v>0</v>
      </c>
      <c r="K159" s="917">
        <f t="shared" si="11"/>
        <v>0</v>
      </c>
      <c r="L159" s="917">
        <f t="shared" si="11"/>
        <v>0</v>
      </c>
      <c r="M159" s="916">
        <f t="shared" si="11"/>
        <v>0</v>
      </c>
      <c r="N159" s="916">
        <f t="shared" si="11"/>
        <v>0</v>
      </c>
      <c r="O159" s="278">
        <f t="shared" si="11"/>
        <v>0</v>
      </c>
      <c r="P159" s="278">
        <f t="shared" si="11"/>
        <v>0</v>
      </c>
      <c r="Q159" s="370">
        <f t="shared" si="11"/>
        <v>405315</v>
      </c>
      <c r="R159" s="279">
        <f>+Q159-D159</f>
        <v>-1594684.9999999998</v>
      </c>
    </row>
    <row r="160" spans="2:18">
      <c r="B160" s="976" t="s">
        <v>106</v>
      </c>
      <c r="C160" s="977"/>
      <c r="D160" s="282">
        <f t="shared" ref="D160:Q160" si="12">SUM(D36)</f>
        <v>31805</v>
      </c>
      <c r="E160" s="927">
        <f t="shared" si="12"/>
        <v>2502.5</v>
      </c>
      <c r="F160" s="425">
        <f t="shared" si="12"/>
        <v>14209</v>
      </c>
      <c r="G160" s="278">
        <f t="shared" si="12"/>
        <v>0</v>
      </c>
      <c r="H160" s="278">
        <f t="shared" si="12"/>
        <v>0</v>
      </c>
      <c r="I160" s="278">
        <f t="shared" si="12"/>
        <v>0</v>
      </c>
      <c r="J160" s="278">
        <f t="shared" si="12"/>
        <v>0</v>
      </c>
      <c r="K160" s="278">
        <f t="shared" si="12"/>
        <v>0</v>
      </c>
      <c r="L160" s="278">
        <f t="shared" si="12"/>
        <v>0</v>
      </c>
      <c r="M160" s="278">
        <f t="shared" si="12"/>
        <v>0</v>
      </c>
      <c r="N160" s="278">
        <f t="shared" si="12"/>
        <v>0</v>
      </c>
      <c r="O160" s="278">
        <f t="shared" si="12"/>
        <v>0</v>
      </c>
      <c r="P160" s="278">
        <f t="shared" si="12"/>
        <v>0</v>
      </c>
      <c r="Q160" s="370">
        <f t="shared" si="12"/>
        <v>16711.5</v>
      </c>
      <c r="R160" s="279">
        <f>+Q160-D160</f>
        <v>-15093.5</v>
      </c>
    </row>
    <row r="161" spans="2:18">
      <c r="B161" s="1000" t="s">
        <v>12</v>
      </c>
      <c r="C161" s="1001"/>
      <c r="D161" s="283">
        <f t="shared" ref="D161:Q161" si="13">SUM(D157:D160)</f>
        <v>7637282</v>
      </c>
      <c r="E161" s="284">
        <f t="shared" si="13"/>
        <v>757865.7910784313</v>
      </c>
      <c r="F161" s="285">
        <f t="shared" si="13"/>
        <v>833800.14313725499</v>
      </c>
      <c r="G161" s="285">
        <f t="shared" si="13"/>
        <v>645279.19794117636</v>
      </c>
      <c r="H161" s="285">
        <f t="shared" si="13"/>
        <v>417771.19352941174</v>
      </c>
      <c r="I161" s="285">
        <f t="shared" si="13"/>
        <v>537862.35294117639</v>
      </c>
      <c r="J161" s="285">
        <f t="shared" si="13"/>
        <v>0</v>
      </c>
      <c r="K161" s="285">
        <f t="shared" si="13"/>
        <v>0</v>
      </c>
      <c r="L161" s="285">
        <f t="shared" si="13"/>
        <v>0</v>
      </c>
      <c r="M161" s="285">
        <f t="shared" si="13"/>
        <v>0</v>
      </c>
      <c r="N161" s="285">
        <f t="shared" si="13"/>
        <v>0</v>
      </c>
      <c r="O161" s="285">
        <f t="shared" si="13"/>
        <v>0</v>
      </c>
      <c r="P161" s="285">
        <f t="shared" si="13"/>
        <v>0</v>
      </c>
      <c r="Q161" s="286">
        <f t="shared" si="13"/>
        <v>3192578.678627451</v>
      </c>
      <c r="R161" s="283">
        <f>+Q161-D161</f>
        <v>-4444703.321372549</v>
      </c>
    </row>
    <row r="162" spans="2:18" ht="6.95" customHeight="1"/>
    <row r="163" spans="2:18">
      <c r="B163" t="s">
        <v>134</v>
      </c>
    </row>
    <row r="164" spans="2:18" s="515" customFormat="1">
      <c r="B164" s="515" t="s">
        <v>166</v>
      </c>
    </row>
    <row r="165" spans="2:18" s="515" customFormat="1">
      <c r="B165" s="983" t="s">
        <v>13</v>
      </c>
      <c r="C165" s="984"/>
      <c r="D165" s="684" t="s">
        <v>45</v>
      </c>
      <c r="E165" s="684" t="s">
        <v>1</v>
      </c>
      <c r="F165" s="684" t="s">
        <v>2</v>
      </c>
      <c r="G165" s="684" t="s">
        <v>3</v>
      </c>
      <c r="H165" s="684" t="s">
        <v>4</v>
      </c>
      <c r="I165" s="732" t="s">
        <v>5</v>
      </c>
      <c r="J165" s="730" t="s">
        <v>6</v>
      </c>
      <c r="K165" s="732" t="s">
        <v>7</v>
      </c>
      <c r="L165" s="735" t="s">
        <v>8</v>
      </c>
      <c r="M165" s="730" t="s">
        <v>9</v>
      </c>
      <c r="N165" s="684" t="s">
        <v>10</v>
      </c>
      <c r="O165" s="688" t="s">
        <v>11</v>
      </c>
      <c r="P165" s="688" t="s">
        <v>23</v>
      </c>
      <c r="Q165" s="437" t="s">
        <v>12</v>
      </c>
      <c r="R165" s="432" t="s">
        <v>21</v>
      </c>
    </row>
    <row r="166" spans="2:18" s="515" customFormat="1" ht="14.25" hidden="1" customHeight="1">
      <c r="B166" s="991" t="s">
        <v>27</v>
      </c>
      <c r="C166" s="667" t="s">
        <v>162</v>
      </c>
      <c r="D166" s="668">
        <f>'Outpit-Sims'!D11</f>
        <v>0</v>
      </c>
      <c r="E166" s="755"/>
      <c r="F166" s="755"/>
      <c r="G166" s="756"/>
      <c r="H166" s="756"/>
      <c r="I166" s="761"/>
      <c r="J166" s="762"/>
      <c r="K166" s="757"/>
      <c r="L166" s="758"/>
      <c r="M166" s="759"/>
      <c r="N166" s="760"/>
      <c r="O166" s="760"/>
      <c r="P166" s="756"/>
      <c r="Q166" s="439">
        <f>SUM(E166:P166)</f>
        <v>0</v>
      </c>
      <c r="R166" s="434">
        <f>+Q166-D166</f>
        <v>0</v>
      </c>
    </row>
    <row r="167" spans="2:18" s="515" customFormat="1" ht="14.25" customHeight="1">
      <c r="B167" s="991"/>
      <c r="C167" s="871" t="str">
        <f>'Outpit-Sims'!C8</f>
        <v>WD SM B1 (S/P AL-61)</v>
      </c>
      <c r="D167" s="872">
        <v>160000</v>
      </c>
      <c r="E167" s="918"/>
      <c r="F167" s="918"/>
      <c r="G167" s="875"/>
      <c r="H167" s="875"/>
      <c r="I167" s="876"/>
      <c r="J167" s="877"/>
      <c r="K167" s="878"/>
      <c r="L167" s="879"/>
      <c r="M167" s="880"/>
      <c r="N167" s="881"/>
      <c r="O167" s="881"/>
      <c r="P167" s="881"/>
      <c r="Q167" s="882">
        <f>SUM(E167:P167)</f>
        <v>0</v>
      </c>
      <c r="R167" s="883">
        <f>+Q167-D167</f>
        <v>-160000</v>
      </c>
    </row>
    <row r="168" spans="2:18" s="515" customFormat="1" hidden="1">
      <c r="B168" s="992"/>
      <c r="C168" s="635" t="s">
        <v>167</v>
      </c>
      <c r="D168" s="545"/>
      <c r="E168" s="442"/>
      <c r="F168" s="442"/>
      <c r="G168" s="442"/>
      <c r="H168" s="442"/>
      <c r="I168" s="442"/>
      <c r="J168" s="873"/>
      <c r="K168" s="874"/>
      <c r="L168" s="749"/>
      <c r="M168" s="750"/>
      <c r="N168" s="668"/>
      <c r="O168" s="668"/>
      <c r="P168" s="442"/>
      <c r="Q168" s="443"/>
      <c r="R168" s="444"/>
    </row>
    <row r="169" spans="2:18" s="515" customFormat="1" hidden="1">
      <c r="B169" s="993" t="s">
        <v>106</v>
      </c>
      <c r="C169" s="427"/>
      <c r="D169" s="423"/>
      <c r="E169" s="642"/>
      <c r="F169" s="255"/>
      <c r="G169" s="255"/>
      <c r="H169" s="255"/>
      <c r="I169" s="255"/>
      <c r="J169" s="442"/>
      <c r="K169" s="442"/>
      <c r="L169" s="442"/>
      <c r="M169" s="744"/>
      <c r="N169" s="731"/>
      <c r="O169" s="255"/>
      <c r="P169" s="255"/>
      <c r="Q169" s="439"/>
      <c r="R169" s="434"/>
    </row>
    <row r="170" spans="2:18" s="515" customFormat="1" ht="14.25" hidden="1" customHeight="1">
      <c r="B170" s="994"/>
      <c r="C170" s="588"/>
      <c r="D170" s="589"/>
      <c r="E170" s="425"/>
      <c r="F170" s="442"/>
      <c r="G170" s="442"/>
      <c r="H170" s="442"/>
      <c r="I170" s="442"/>
      <c r="J170" s="442"/>
      <c r="K170" s="442"/>
      <c r="L170" s="442"/>
      <c r="M170" s="744"/>
      <c r="N170" s="590"/>
      <c r="O170" s="395"/>
      <c r="P170" s="395"/>
      <c r="Q170" s="443"/>
      <c r="R170" s="434"/>
    </row>
    <row r="171" spans="2:18" s="515" customFormat="1" ht="14.25" hidden="1" customHeight="1">
      <c r="B171" s="994"/>
      <c r="C171" s="429"/>
      <c r="D171" s="425"/>
      <c r="E171" s="425"/>
      <c r="F171" s="255"/>
      <c r="G171" s="255"/>
      <c r="H171" s="255"/>
      <c r="I171" s="255"/>
      <c r="J171" s="255"/>
      <c r="K171" s="255"/>
      <c r="L171" s="255"/>
      <c r="M171" s="733"/>
      <c r="N171" s="731"/>
      <c r="O171" s="255"/>
      <c r="P171" s="255"/>
      <c r="Q171" s="439"/>
      <c r="R171" s="434"/>
    </row>
    <row r="172" spans="2:18" s="515" customFormat="1" ht="14.25" hidden="1" customHeight="1">
      <c r="B172" s="994"/>
      <c r="C172" s="429"/>
      <c r="D172" s="425"/>
      <c r="E172" s="425"/>
      <c r="F172" s="425"/>
      <c r="G172" s="262"/>
      <c r="H172" s="262"/>
      <c r="I172" s="425"/>
      <c r="J172" s="425"/>
      <c r="K172" s="425"/>
      <c r="L172" s="262"/>
      <c r="M172" s="744"/>
      <c r="N172" s="734"/>
      <c r="O172" s="442"/>
      <c r="P172" s="442"/>
      <c r="Q172" s="443"/>
      <c r="R172" s="434"/>
    </row>
    <row r="173" spans="2:18" s="515" customFormat="1" ht="14.25" hidden="1" customHeight="1">
      <c r="B173" s="994"/>
      <c r="C173" s="428"/>
      <c r="D173" s="424"/>
      <c r="E173" s="425"/>
      <c r="F173" s="256"/>
      <c r="G173" s="256"/>
      <c r="H173" s="256"/>
      <c r="I173" s="256"/>
      <c r="J173" s="256"/>
      <c r="K173" s="256"/>
      <c r="L173" s="256"/>
      <c r="M173" s="745"/>
      <c r="N173" s="742"/>
      <c r="O173" s="256"/>
      <c r="P173" s="256"/>
      <c r="Q173" s="439"/>
      <c r="R173" s="434"/>
    </row>
    <row r="174" spans="2:18" s="515" customFormat="1" ht="14.25" hidden="1" customHeight="1">
      <c r="B174" s="994"/>
      <c r="C174" s="429"/>
      <c r="D174" s="425"/>
      <c r="E174" s="425"/>
      <c r="F174" s="425"/>
      <c r="G174" s="390"/>
      <c r="H174" s="390"/>
      <c r="I174" s="390"/>
      <c r="J174" s="387"/>
      <c r="K174" s="387"/>
      <c r="L174" s="387"/>
      <c r="M174" s="746"/>
      <c r="N174" s="743"/>
      <c r="O174" s="255"/>
      <c r="P174" s="255"/>
      <c r="Q174" s="439"/>
      <c r="R174" s="434"/>
    </row>
    <row r="175" spans="2:18" s="515" customFormat="1" ht="14.25" hidden="1" customHeight="1">
      <c r="B175" s="994"/>
      <c r="C175" s="429"/>
      <c r="D175" s="425"/>
      <c r="E175" s="387"/>
      <c r="F175" s="425"/>
      <c r="G175" s="390"/>
      <c r="H175" s="390"/>
      <c r="I175" s="390"/>
      <c r="J175" s="387"/>
      <c r="K175" s="387"/>
      <c r="L175" s="387"/>
      <c r="M175" s="746"/>
      <c r="N175" s="743"/>
      <c r="O175" s="255"/>
      <c r="P175" s="255"/>
      <c r="Q175" s="439"/>
      <c r="R175" s="434"/>
    </row>
    <row r="176" spans="2:18" s="515" customFormat="1" ht="14.25" hidden="1" customHeight="1">
      <c r="B176" s="994"/>
      <c r="C176" s="429"/>
      <c r="D176" s="425"/>
      <c r="E176" s="387"/>
      <c r="F176" s="390"/>
      <c r="G176" s="390"/>
      <c r="H176" s="390"/>
      <c r="I176" s="390"/>
      <c r="J176" s="387"/>
      <c r="K176" s="387"/>
      <c r="L176" s="387"/>
      <c r="M176" s="746"/>
      <c r="N176" s="743"/>
      <c r="O176" s="255"/>
      <c r="P176" s="255"/>
      <c r="Q176" s="439"/>
      <c r="R176" s="434"/>
    </row>
    <row r="177" spans="2:18" s="515" customFormat="1" ht="14.25" hidden="1" customHeight="1">
      <c r="B177" s="994"/>
      <c r="C177" s="429"/>
      <c r="D177" s="425"/>
      <c r="E177" s="387"/>
      <c r="F177" s="425"/>
      <c r="G177" s="425"/>
      <c r="H177" s="425"/>
      <c r="I177" s="387"/>
      <c r="J177" s="387"/>
      <c r="K177" s="387"/>
      <c r="L177" s="387"/>
      <c r="M177" s="746"/>
      <c r="N177" s="743"/>
      <c r="O177" s="255"/>
      <c r="P177" s="255"/>
      <c r="Q177" s="439"/>
      <c r="R177" s="434"/>
    </row>
    <row r="178" spans="2:18" s="515" customFormat="1" ht="14.25" hidden="1" customHeight="1">
      <c r="B178" s="994"/>
      <c r="C178" s="429"/>
      <c r="D178" s="425"/>
      <c r="E178" s="643"/>
      <c r="F178" s="390"/>
      <c r="G178" s="390"/>
      <c r="H178" s="390"/>
      <c r="I178" s="387"/>
      <c r="J178" s="387"/>
      <c r="K178" s="387"/>
      <c r="L178" s="387"/>
      <c r="M178" s="746"/>
      <c r="N178" s="743"/>
      <c r="O178" s="387"/>
      <c r="P178" s="387"/>
      <c r="Q178" s="439"/>
      <c r="R178" s="434"/>
    </row>
    <row r="179" spans="2:18" s="515" customFormat="1" ht="14.25" hidden="1" customHeight="1">
      <c r="B179" s="994"/>
      <c r="C179" s="429"/>
      <c r="D179" s="425"/>
      <c r="E179" s="425"/>
      <c r="F179" s="390"/>
      <c r="G179" s="390"/>
      <c r="H179" s="425"/>
      <c r="I179" s="387"/>
      <c r="J179" s="387"/>
      <c r="K179" s="387"/>
      <c r="L179" s="387"/>
      <c r="M179" s="746"/>
      <c r="N179" s="743"/>
      <c r="O179" s="255"/>
      <c r="P179" s="255"/>
      <c r="Q179" s="439"/>
      <c r="R179" s="434"/>
    </row>
    <row r="180" spans="2:18" s="515" customFormat="1" ht="14.25" hidden="1" customHeight="1">
      <c r="B180" s="994"/>
      <c r="C180" s="429"/>
      <c r="D180" s="425"/>
      <c r="E180" s="387"/>
      <c r="F180" s="390"/>
      <c r="G180" s="390"/>
      <c r="H180" s="390"/>
      <c r="I180" s="390"/>
      <c r="J180" s="387"/>
      <c r="K180" s="387"/>
      <c r="L180" s="387"/>
      <c r="M180" s="746"/>
      <c r="N180" s="743"/>
      <c r="O180" s="255"/>
      <c r="P180" s="255"/>
      <c r="Q180" s="439"/>
      <c r="R180" s="434"/>
    </row>
    <row r="181" spans="2:18" s="515" customFormat="1" ht="14.25" hidden="1" customHeight="1">
      <c r="B181" s="994"/>
      <c r="C181" s="429"/>
      <c r="D181" s="425"/>
      <c r="E181" s="387"/>
      <c r="F181" s="390"/>
      <c r="G181" s="390"/>
      <c r="H181" s="425"/>
      <c r="I181" s="425"/>
      <c r="J181" s="425"/>
      <c r="K181" s="425"/>
      <c r="L181" s="387"/>
      <c r="M181" s="746"/>
      <c r="N181" s="743"/>
      <c r="O181" s="255"/>
      <c r="P181" s="255"/>
      <c r="Q181" s="439"/>
      <c r="R181" s="434"/>
    </row>
    <row r="182" spans="2:18" s="515" customFormat="1" ht="14.25" hidden="1" customHeight="1">
      <c r="B182" s="994"/>
      <c r="C182" s="429"/>
      <c r="D182" s="425"/>
      <c r="E182" s="387"/>
      <c r="F182" s="390"/>
      <c r="G182" s="390"/>
      <c r="H182" s="390"/>
      <c r="I182" s="390"/>
      <c r="J182" s="387"/>
      <c r="K182" s="387"/>
      <c r="L182" s="387"/>
      <c r="M182" s="746"/>
      <c r="N182" s="743"/>
      <c r="O182" s="255"/>
      <c r="P182" s="255"/>
      <c r="Q182" s="439"/>
      <c r="R182" s="434"/>
    </row>
    <row r="183" spans="2:18" s="515" customFormat="1" ht="14.25" hidden="1" customHeight="1">
      <c r="B183" s="994"/>
      <c r="C183" s="429"/>
      <c r="D183" s="425"/>
      <c r="E183" s="387"/>
      <c r="F183" s="390"/>
      <c r="G183" s="390"/>
      <c r="H183" s="390"/>
      <c r="I183" s="390"/>
      <c r="J183" s="387"/>
      <c r="K183" s="387"/>
      <c r="L183" s="387"/>
      <c r="M183" s="746"/>
      <c r="N183" s="743"/>
      <c r="O183" s="255"/>
      <c r="P183" s="255"/>
      <c r="Q183" s="439"/>
      <c r="R183" s="434"/>
    </row>
    <row r="184" spans="2:18" s="515" customFormat="1" ht="14.25" hidden="1" customHeight="1">
      <c r="B184" s="995"/>
      <c r="C184" s="430"/>
      <c r="D184" s="426"/>
      <c r="E184" s="258"/>
      <c r="F184" s="258"/>
      <c r="G184" s="258"/>
      <c r="H184" s="258"/>
      <c r="I184" s="258"/>
      <c r="J184" s="390"/>
      <c r="K184" s="390"/>
      <c r="L184" s="390"/>
      <c r="M184" s="747"/>
      <c r="N184" s="604"/>
      <c r="O184" s="260"/>
      <c r="P184" s="260"/>
      <c r="Q184" s="440"/>
      <c r="R184" s="435"/>
    </row>
    <row r="185" spans="2:18" s="515" customFormat="1" ht="14.25" hidden="1" customHeight="1">
      <c r="B185" s="686" t="s">
        <v>43</v>
      </c>
      <c r="C185" s="602" t="str">
        <f>'Outpit-PAMA'!C14</f>
        <v>Sump C4</v>
      </c>
      <c r="D185" s="369"/>
      <c r="E185" s="644"/>
      <c r="F185" s="260"/>
      <c r="G185" s="260"/>
      <c r="H185" s="260"/>
      <c r="I185" s="255"/>
      <c r="J185" s="752"/>
      <c r="K185" s="753"/>
      <c r="L185" s="754"/>
      <c r="M185" s="751"/>
      <c r="N185" s="604"/>
      <c r="O185" s="260"/>
      <c r="P185" s="260"/>
      <c r="Q185" s="604">
        <f>SUM(E185:P185)</f>
        <v>0</v>
      </c>
      <c r="R185" s="272">
        <f>+Q185-D185</f>
        <v>0</v>
      </c>
    </row>
    <row r="186" spans="2:18" s="515" customFormat="1" ht="14.25" hidden="1" customHeight="1">
      <c r="B186" s="985" t="s">
        <v>44</v>
      </c>
      <c r="C186" s="593"/>
      <c r="D186" s="394"/>
      <c r="E186" s="395"/>
      <c r="F186" s="395"/>
      <c r="G186" s="395"/>
      <c r="H186" s="395"/>
      <c r="I186" s="267"/>
      <c r="J186" s="738"/>
      <c r="K186" s="740"/>
      <c r="L186" s="740"/>
      <c r="M186" s="737"/>
      <c r="N186" s="590"/>
      <c r="O186" s="395"/>
      <c r="P186" s="395"/>
      <c r="Q186" s="590">
        <f>SUM(E186:P186)</f>
        <v>0</v>
      </c>
      <c r="R186" s="513">
        <f>+Q186-D186</f>
        <v>0</v>
      </c>
    </row>
    <row r="187" spans="2:18" s="515" customFormat="1" ht="14.25" hidden="1" customHeight="1">
      <c r="B187" s="982"/>
      <c r="C187" s="593"/>
      <c r="D187" s="394"/>
      <c r="E187" s="395"/>
      <c r="F187" s="395"/>
      <c r="G187" s="395"/>
      <c r="H187" s="395"/>
      <c r="I187" s="395"/>
      <c r="J187" s="736"/>
      <c r="K187" s="740"/>
      <c r="L187" s="740"/>
      <c r="M187" s="737"/>
      <c r="N187" s="590"/>
      <c r="O187" s="395"/>
      <c r="P187" s="395"/>
      <c r="Q187" s="590"/>
      <c r="R187" s="513"/>
    </row>
    <row r="188" spans="2:18" s="515" customFormat="1" ht="14.25" hidden="1" customHeight="1">
      <c r="B188" s="982"/>
      <c r="C188" s="593"/>
      <c r="D188" s="394"/>
      <c r="E188" s="395"/>
      <c r="F188" s="395"/>
      <c r="G188" s="395"/>
      <c r="H188" s="395"/>
      <c r="I188" s="395"/>
      <c r="J188" s="736"/>
      <c r="K188" s="740"/>
      <c r="L188" s="740"/>
      <c r="M188" s="737"/>
      <c r="N188" s="590"/>
      <c r="O188" s="395"/>
      <c r="P188" s="395"/>
      <c r="Q188" s="590"/>
      <c r="R188" s="513"/>
    </row>
    <row r="189" spans="2:18" s="515" customFormat="1" ht="14.25" hidden="1" customHeight="1">
      <c r="B189" s="986"/>
      <c r="C189" s="593"/>
      <c r="D189" s="394"/>
      <c r="E189" s="395"/>
      <c r="F189" s="395"/>
      <c r="G189" s="395"/>
      <c r="H189" s="395"/>
      <c r="I189" s="395"/>
      <c r="J189" s="736"/>
      <c r="K189" s="740"/>
      <c r="L189" s="740"/>
      <c r="M189" s="737"/>
      <c r="N189" s="590"/>
      <c r="O189" s="395"/>
      <c r="P189" s="395"/>
      <c r="Q189" s="590"/>
      <c r="R189" s="513"/>
    </row>
    <row r="190" spans="2:18" s="515" customFormat="1" ht="14.25" hidden="1" customHeight="1">
      <c r="B190" s="591"/>
      <c r="C190" s="468"/>
      <c r="D190" s="338"/>
      <c r="E190" s="395"/>
      <c r="F190" s="395"/>
      <c r="G190" s="395"/>
      <c r="H190" s="395"/>
      <c r="I190" s="395"/>
      <c r="J190" s="736"/>
      <c r="K190" s="740"/>
      <c r="L190" s="740"/>
      <c r="M190" s="737"/>
      <c r="N190" s="590"/>
      <c r="O190" s="395"/>
      <c r="P190" s="395"/>
      <c r="Q190" s="590"/>
      <c r="R190" s="513"/>
    </row>
    <row r="191" spans="2:18" s="515" customFormat="1" ht="14.25" hidden="1" customHeight="1">
      <c r="B191" s="591"/>
      <c r="C191" s="468"/>
      <c r="D191" s="338"/>
      <c r="E191" s="343"/>
      <c r="F191" s="343"/>
      <c r="G191" s="343"/>
      <c r="H191" s="343"/>
      <c r="I191" s="343"/>
      <c r="J191" s="739"/>
      <c r="K191" s="741"/>
      <c r="L191" s="741"/>
      <c r="M191" s="748"/>
      <c r="N191" s="590"/>
      <c r="O191" s="395"/>
      <c r="P191" s="395"/>
      <c r="Q191" s="514"/>
      <c r="R191" s="513"/>
    </row>
    <row r="192" spans="2:18" s="515" customFormat="1">
      <c r="B192" s="998" t="s">
        <v>12</v>
      </c>
      <c r="C192" s="999"/>
      <c r="D192" s="268">
        <f t="shared" ref="D192:I192" si="14">SUM(D166:D186)</f>
        <v>160000</v>
      </c>
      <c r="E192" s="269">
        <f t="shared" si="14"/>
        <v>0</v>
      </c>
      <c r="F192" s="269">
        <f t="shared" si="14"/>
        <v>0</v>
      </c>
      <c r="G192" s="269">
        <f t="shared" si="14"/>
        <v>0</v>
      </c>
      <c r="H192" s="269">
        <f t="shared" si="14"/>
        <v>0</v>
      </c>
      <c r="I192" s="269">
        <f t="shared" si="14"/>
        <v>0</v>
      </c>
      <c r="J192" s="269">
        <f>SUM(J24:J186)</f>
        <v>0</v>
      </c>
      <c r="K192" s="269">
        <f>SUM(K24:K186)</f>
        <v>0</v>
      </c>
      <c r="L192" s="269">
        <f>SUM(L24:L186)</f>
        <v>0</v>
      </c>
      <c r="M192" s="269">
        <f>SUM(M24:M186)</f>
        <v>0</v>
      </c>
      <c r="N192" s="269">
        <f>SUM(N166:N186)</f>
        <v>0</v>
      </c>
      <c r="O192" s="269">
        <f>SUM(O166:O186)</f>
        <v>0</v>
      </c>
      <c r="P192" s="269">
        <f>SUM(P166:P186)</f>
        <v>0</v>
      </c>
      <c r="Q192" s="269">
        <f>SUM(Q166:Q186)</f>
        <v>0</v>
      </c>
      <c r="R192" s="436">
        <f>+Q192-D192</f>
        <v>-160000</v>
      </c>
    </row>
    <row r="193" spans="2:18" s="515" customFormat="1">
      <c r="B193" s="870"/>
      <c r="C193" s="870"/>
    </row>
    <row r="194" spans="2:18">
      <c r="B194" t="s">
        <v>141</v>
      </c>
      <c r="Q194" s="3"/>
      <c r="R194" s="231" t="s">
        <v>50</v>
      </c>
    </row>
    <row r="195" spans="2:18">
      <c r="B195" s="983" t="s">
        <v>13</v>
      </c>
      <c r="C195" s="984"/>
      <c r="D195" s="420" t="s">
        <v>45</v>
      </c>
      <c r="E195" s="420" t="s">
        <v>1</v>
      </c>
      <c r="F195" s="420" t="s">
        <v>2</v>
      </c>
      <c r="G195" s="420" t="s">
        <v>3</v>
      </c>
      <c r="H195" s="420" t="s">
        <v>4</v>
      </c>
      <c r="I195" s="420" t="s">
        <v>5</v>
      </c>
      <c r="J195" s="420" t="s">
        <v>6</v>
      </c>
      <c r="K195" s="420" t="s">
        <v>7</v>
      </c>
      <c r="L195" s="420" t="s">
        <v>8</v>
      </c>
      <c r="M195" s="420" t="s">
        <v>9</v>
      </c>
      <c r="N195" s="420" t="s">
        <v>10</v>
      </c>
      <c r="O195" s="431" t="s">
        <v>11</v>
      </c>
      <c r="P195" s="431" t="s">
        <v>23</v>
      </c>
      <c r="Q195" s="437" t="s">
        <v>12</v>
      </c>
      <c r="R195" s="432" t="s">
        <v>21</v>
      </c>
    </row>
    <row r="196" spans="2:18" ht="14.25" customHeight="1">
      <c r="B196" s="685" t="s">
        <v>27</v>
      </c>
      <c r="C196" s="585" t="str">
        <f>'Outpit-Sims'!C8</f>
        <v>WD SM B1 (S/P AL-61)</v>
      </c>
      <c r="D196" s="583">
        <f>'Outpit-Sims'!D7</f>
        <v>160000</v>
      </c>
      <c r="E196" s="252"/>
      <c r="F196" s="252"/>
      <c r="G196" s="252"/>
      <c r="H196" s="252"/>
      <c r="I196" s="252"/>
      <c r="J196" s="252"/>
      <c r="K196" s="252"/>
      <c r="L196" s="252"/>
      <c r="M196" s="252"/>
      <c r="N196" s="252"/>
      <c r="O196" s="252"/>
      <c r="P196" s="252"/>
      <c r="Q196" s="438">
        <f t="shared" ref="Q196:Q216" si="15">SUM(E196:P196)</f>
        <v>0</v>
      </c>
      <c r="R196" s="434">
        <f t="shared" ref="R196:R204" si="16">+Q196-D196</f>
        <v>-160000</v>
      </c>
    </row>
    <row r="197" spans="2:18" s="515" customFormat="1" ht="14.25" customHeight="1">
      <c r="B197" s="989" t="s">
        <v>106</v>
      </c>
      <c r="C197" s="427" t="str">
        <f>+'Outpit-Bima'!C8</f>
        <v>S/Pond AL-SSB02</v>
      </c>
      <c r="D197" s="423">
        <f>+'Outpit-Bima'!D7</f>
        <v>25000</v>
      </c>
      <c r="E197" s="642"/>
      <c r="F197" s="255"/>
      <c r="G197" s="255"/>
      <c r="H197" s="255"/>
      <c r="I197" s="255"/>
      <c r="J197" s="255"/>
      <c r="K197" s="255"/>
      <c r="L197" s="255"/>
      <c r="M197" s="255"/>
      <c r="N197" s="255"/>
      <c r="O197" s="255"/>
      <c r="P197" s="255"/>
      <c r="Q197" s="439">
        <f t="shared" si="15"/>
        <v>0</v>
      </c>
      <c r="R197" s="434">
        <f t="shared" si="16"/>
        <v>-25000</v>
      </c>
    </row>
    <row r="198" spans="2:18" ht="14.25" customHeight="1">
      <c r="B198" s="996"/>
      <c r="C198" s="588" t="str">
        <f>+'Outpit-Bima'!C10</f>
        <v>S/Pond AL-SSB03</v>
      </c>
      <c r="D198" s="589">
        <f>+'Outpit-Bima'!D9</f>
        <v>3000</v>
      </c>
      <c r="E198" s="643"/>
      <c r="F198" s="442"/>
      <c r="G198" s="442"/>
      <c r="H198" s="442"/>
      <c r="I198" s="442"/>
      <c r="J198" s="442"/>
      <c r="K198" s="442"/>
      <c r="L198" s="442"/>
      <c r="M198" s="442"/>
      <c r="N198" s="395"/>
      <c r="O198" s="395"/>
      <c r="P198" s="395"/>
      <c r="Q198" s="443">
        <f t="shared" si="15"/>
        <v>0</v>
      </c>
      <c r="R198" s="434">
        <f t="shared" si="16"/>
        <v>-3000</v>
      </c>
    </row>
    <row r="199" spans="2:18" ht="14.25" customHeight="1">
      <c r="B199" s="996"/>
      <c r="C199" s="429" t="str">
        <f>+'Outpit-Bima'!C12</f>
        <v>S/Pond AL-SSB04</v>
      </c>
      <c r="D199" s="425">
        <f>+'Outpit-Bima'!D11</f>
        <v>4000</v>
      </c>
      <c r="E199" s="643"/>
      <c r="F199" s="255"/>
      <c r="G199" s="255"/>
      <c r="H199" s="255"/>
      <c r="I199" s="255"/>
      <c r="J199" s="255"/>
      <c r="K199" s="255"/>
      <c r="L199" s="255"/>
      <c r="M199" s="255"/>
      <c r="N199" s="255"/>
      <c r="O199" s="255"/>
      <c r="P199" s="255"/>
      <c r="Q199" s="439">
        <f t="shared" si="15"/>
        <v>0</v>
      </c>
      <c r="R199" s="434">
        <f t="shared" si="16"/>
        <v>-4000</v>
      </c>
    </row>
    <row r="200" spans="2:18" ht="14.25" customHeight="1">
      <c r="B200" s="996"/>
      <c r="C200" s="429" t="str">
        <f>+'Outpit-Bima'!C14</f>
        <v>S/Pond AL-SSB05</v>
      </c>
      <c r="D200" s="425">
        <f>+'Outpit-Bima'!D13</f>
        <v>7000</v>
      </c>
      <c r="E200" s="643"/>
      <c r="F200" s="643"/>
      <c r="G200" s="262"/>
      <c r="H200" s="262"/>
      <c r="I200" s="643"/>
      <c r="J200" s="643"/>
      <c r="K200" s="643"/>
      <c r="L200" s="262"/>
      <c r="M200" s="442"/>
      <c r="N200" s="442"/>
      <c r="O200" s="442"/>
      <c r="P200" s="442"/>
      <c r="Q200" s="443">
        <f t="shared" si="15"/>
        <v>0</v>
      </c>
      <c r="R200" s="434">
        <f t="shared" si="16"/>
        <v>-7000</v>
      </c>
    </row>
    <row r="201" spans="2:18" ht="14.25" customHeight="1">
      <c r="B201" s="996"/>
      <c r="C201" s="428" t="str">
        <f>+'Outpit-Bima'!C16</f>
        <v>S/Pond AL-SSB06</v>
      </c>
      <c r="D201" s="424">
        <f>+'Outpit-Bima'!D15</f>
        <v>15000</v>
      </c>
      <c r="E201" s="643"/>
      <c r="F201" s="256"/>
      <c r="G201" s="256"/>
      <c r="H201" s="256"/>
      <c r="I201" s="256"/>
      <c r="J201" s="256"/>
      <c r="K201" s="256"/>
      <c r="L201" s="256"/>
      <c r="M201" s="256"/>
      <c r="N201" s="256"/>
      <c r="O201" s="256"/>
      <c r="P201" s="256"/>
      <c r="Q201" s="439">
        <f t="shared" si="15"/>
        <v>0</v>
      </c>
      <c r="R201" s="434">
        <f t="shared" si="16"/>
        <v>-15000</v>
      </c>
    </row>
    <row r="202" spans="2:18" ht="14.25" hidden="1" customHeight="1">
      <c r="B202" s="996"/>
      <c r="C202" s="429"/>
      <c r="D202" s="425"/>
      <c r="E202" s="643"/>
      <c r="F202" s="643"/>
      <c r="G202" s="390"/>
      <c r="H202" s="390"/>
      <c r="I202" s="390"/>
      <c r="J202" s="387"/>
      <c r="K202" s="387"/>
      <c r="L202" s="387"/>
      <c r="M202" s="387"/>
      <c r="N202" s="387"/>
      <c r="O202" s="255"/>
      <c r="P202" s="255"/>
      <c r="Q202" s="439">
        <f t="shared" si="15"/>
        <v>0</v>
      </c>
      <c r="R202" s="434">
        <f t="shared" si="16"/>
        <v>0</v>
      </c>
    </row>
    <row r="203" spans="2:18" ht="14.25" hidden="1" customHeight="1">
      <c r="B203" s="996"/>
      <c r="C203" s="429"/>
      <c r="D203" s="425"/>
      <c r="E203" s="387"/>
      <c r="F203" s="643"/>
      <c r="G203" s="390"/>
      <c r="H203" s="390"/>
      <c r="I203" s="390"/>
      <c r="J203" s="387"/>
      <c r="K203" s="387"/>
      <c r="L203" s="387"/>
      <c r="M203" s="387"/>
      <c r="N203" s="387"/>
      <c r="O203" s="255"/>
      <c r="P203" s="255"/>
      <c r="Q203" s="439">
        <f t="shared" si="15"/>
        <v>0</v>
      </c>
      <c r="R203" s="434">
        <f t="shared" si="16"/>
        <v>0</v>
      </c>
    </row>
    <row r="204" spans="2:18" ht="14.25" hidden="1" customHeight="1">
      <c r="B204" s="996"/>
      <c r="C204" s="429"/>
      <c r="D204" s="425">
        <f>+'Outpit-Bima'!D23</f>
        <v>0</v>
      </c>
      <c r="E204" s="387"/>
      <c r="F204" s="390"/>
      <c r="G204" s="390"/>
      <c r="H204" s="390"/>
      <c r="I204" s="390"/>
      <c r="J204" s="387"/>
      <c r="K204" s="387"/>
      <c r="L204" s="387"/>
      <c r="M204" s="387"/>
      <c r="N204" s="387"/>
      <c r="O204" s="255"/>
      <c r="P204" s="255"/>
      <c r="Q204" s="439">
        <f t="shared" si="15"/>
        <v>0</v>
      </c>
      <c r="R204" s="434">
        <f t="shared" si="16"/>
        <v>0</v>
      </c>
    </row>
    <row r="205" spans="2:18" ht="14.25" hidden="1" customHeight="1">
      <c r="B205" s="996"/>
      <c r="C205" s="429" t="str">
        <f>+'Outpit-Bima'!C26</f>
        <v>S/Pond AB 03</v>
      </c>
      <c r="D205" s="425">
        <f>+'Outpit-Bima'!D25</f>
        <v>0</v>
      </c>
      <c r="E205" s="387"/>
      <c r="F205" s="643">
        <f>'Outpit-Bima'!AL64</f>
        <v>0</v>
      </c>
      <c r="G205" s="643">
        <f>'Outpit-Bima'!AL102</f>
        <v>0</v>
      </c>
      <c r="H205" s="643">
        <f>'Outpit-Bima'!AL140</f>
        <v>0</v>
      </c>
      <c r="I205" s="387"/>
      <c r="J205" s="387"/>
      <c r="K205" s="387"/>
      <c r="L205" s="387"/>
      <c r="M205" s="387"/>
      <c r="N205" s="387"/>
      <c r="O205" s="255"/>
      <c r="P205" s="255"/>
      <c r="Q205" s="439">
        <f t="shared" si="15"/>
        <v>0</v>
      </c>
      <c r="R205" s="434">
        <v>0</v>
      </c>
    </row>
    <row r="206" spans="2:18" ht="14.25" hidden="1" customHeight="1">
      <c r="B206" s="996"/>
      <c r="C206" s="429" t="str">
        <f>+'Outpit-Bima'!C28</f>
        <v>S/Pond AL 54</v>
      </c>
      <c r="D206" s="425">
        <f>'Outpit-Bima'!D27</f>
        <v>0</v>
      </c>
      <c r="E206" s="643"/>
      <c r="F206" s="390"/>
      <c r="G206" s="390"/>
      <c r="H206" s="390"/>
      <c r="I206" s="387"/>
      <c r="J206" s="387"/>
      <c r="K206" s="387"/>
      <c r="L206" s="387"/>
      <c r="M206" s="387"/>
      <c r="N206" s="387"/>
      <c r="O206" s="387"/>
      <c r="P206" s="387"/>
      <c r="Q206" s="439">
        <f t="shared" si="15"/>
        <v>0</v>
      </c>
      <c r="R206" s="434">
        <f>+Q206-D206</f>
        <v>0</v>
      </c>
    </row>
    <row r="207" spans="2:18" s="476" customFormat="1" ht="14.25" hidden="1" customHeight="1">
      <c r="B207" s="996"/>
      <c r="C207" s="429" t="str">
        <f>+'Outpit-Bima'!C30</f>
        <v>S/Pond AL 59</v>
      </c>
      <c r="D207" s="425">
        <f>'Outpit-Bima'!D29</f>
        <v>0</v>
      </c>
      <c r="E207" s="643">
        <f>'Outpit-Bima'!AL30</f>
        <v>0</v>
      </c>
      <c r="F207" s="390"/>
      <c r="G207" s="390"/>
      <c r="H207" s="643">
        <f>'Outpit-Bima'!AL144</f>
        <v>0</v>
      </c>
      <c r="I207" s="387"/>
      <c r="J207" s="387"/>
      <c r="K207" s="387"/>
      <c r="L207" s="387"/>
      <c r="M207" s="387"/>
      <c r="N207" s="387"/>
      <c r="O207" s="255"/>
      <c r="P207" s="255"/>
      <c r="Q207" s="439">
        <f t="shared" si="15"/>
        <v>0</v>
      </c>
      <c r="R207" s="434">
        <v>0</v>
      </c>
    </row>
    <row r="208" spans="2:18" ht="14.25" hidden="1" customHeight="1">
      <c r="B208" s="996"/>
      <c r="C208" s="429" t="str">
        <f>+'Outpit-Bima'!C32</f>
        <v>S/Pond AL 66</v>
      </c>
      <c r="D208" s="425">
        <f>+'Outpit-Bima'!D181</f>
        <v>0</v>
      </c>
      <c r="E208" s="387"/>
      <c r="F208" s="390"/>
      <c r="G208" s="390"/>
      <c r="H208" s="390"/>
      <c r="I208" s="390"/>
      <c r="J208" s="387"/>
      <c r="K208" s="387"/>
      <c r="L208" s="387"/>
      <c r="M208" s="387"/>
      <c r="N208" s="387"/>
      <c r="O208" s="255"/>
      <c r="P208" s="255"/>
      <c r="Q208" s="439">
        <f t="shared" si="15"/>
        <v>0</v>
      </c>
      <c r="R208" s="434">
        <f t="shared" ref="R208:R216" si="17">+Q208-D208</f>
        <v>0</v>
      </c>
    </row>
    <row r="209" spans="2:18" ht="14.25" hidden="1" customHeight="1">
      <c r="B209" s="996"/>
      <c r="C209" s="429" t="str">
        <f>+'Outpit-Bima'!C34</f>
        <v>S/Pond AL 28</v>
      </c>
      <c r="D209" s="425">
        <f>+'Outpit-Bima'!D33</f>
        <v>0</v>
      </c>
      <c r="E209" s="387"/>
      <c r="F209" s="390"/>
      <c r="G209" s="390"/>
      <c r="H209" s="643">
        <f>'Outpit-Bima'!AL148</f>
        <v>0</v>
      </c>
      <c r="I209" s="643">
        <f>SUM('Outpit-Bima'!AL184)</f>
        <v>0</v>
      </c>
      <c r="J209" s="643">
        <f>'Outpit-Bima'!AL220</f>
        <v>0</v>
      </c>
      <c r="K209" s="643">
        <f>'Outpit-Bima'!AL258</f>
        <v>0</v>
      </c>
      <c r="L209" s="643">
        <f>'Outpit-Bima'!AL298</f>
        <v>0</v>
      </c>
      <c r="M209" s="643">
        <f>'Outpit-Bima'!AL338</f>
        <v>0</v>
      </c>
      <c r="N209" s="387"/>
      <c r="O209" s="255"/>
      <c r="P209" s="255"/>
      <c r="Q209" s="439">
        <f t="shared" si="15"/>
        <v>0</v>
      </c>
      <c r="R209" s="434">
        <f t="shared" si="17"/>
        <v>0</v>
      </c>
    </row>
    <row r="210" spans="2:18" ht="14.25" hidden="1" customHeight="1">
      <c r="B210" s="996"/>
      <c r="C210" s="429" t="str">
        <f>+'Outpit-Bima'!C36</f>
        <v>S/Pond AL 57</v>
      </c>
      <c r="D210" s="425">
        <f>+'Outpit-Bima'!D185</f>
        <v>0</v>
      </c>
      <c r="E210" s="387"/>
      <c r="F210" s="390"/>
      <c r="G210" s="390"/>
      <c r="H210" s="390"/>
      <c r="I210" s="390"/>
      <c r="J210" s="387"/>
      <c r="K210" s="387"/>
      <c r="L210" s="387"/>
      <c r="M210" s="387"/>
      <c r="N210" s="387"/>
      <c r="O210" s="255"/>
      <c r="P210" s="255"/>
      <c r="Q210" s="439">
        <f t="shared" si="15"/>
        <v>0</v>
      </c>
      <c r="R210" s="434">
        <f t="shared" si="17"/>
        <v>0</v>
      </c>
    </row>
    <row r="211" spans="2:18" ht="14.25" hidden="1" customHeight="1">
      <c r="B211" s="996"/>
      <c r="C211" s="429" t="str">
        <f>+'Outpit-Bima'!C38</f>
        <v>S/Pond AL 55</v>
      </c>
      <c r="D211" s="425">
        <f>+'Outpit-Bima'!D187</f>
        <v>0</v>
      </c>
      <c r="E211" s="387"/>
      <c r="F211" s="390"/>
      <c r="G211" s="390"/>
      <c r="H211" s="390"/>
      <c r="I211" s="390"/>
      <c r="J211" s="387"/>
      <c r="K211" s="387"/>
      <c r="L211" s="387"/>
      <c r="M211" s="387"/>
      <c r="N211" s="387"/>
      <c r="O211" s="255"/>
      <c r="P211" s="255"/>
      <c r="Q211" s="439">
        <f t="shared" si="15"/>
        <v>0</v>
      </c>
      <c r="R211" s="434">
        <f t="shared" si="17"/>
        <v>0</v>
      </c>
    </row>
    <row r="212" spans="2:18" ht="14.25" hidden="1" customHeight="1">
      <c r="B212" s="996"/>
      <c r="C212" s="725" t="str">
        <f>+'Outpit-Bima'!C40</f>
        <v>S/Pond AL 56</v>
      </c>
      <c r="D212" s="726">
        <f>+'Outpit-Bima'!D189</f>
        <v>0</v>
      </c>
      <c r="E212" s="717"/>
      <c r="F212" s="717"/>
      <c r="G212" s="717"/>
      <c r="H212" s="717"/>
      <c r="I212" s="717"/>
      <c r="J212" s="717"/>
      <c r="K212" s="717"/>
      <c r="L212" s="717"/>
      <c r="M212" s="721"/>
      <c r="N212" s="721"/>
      <c r="O212" s="721"/>
      <c r="P212" s="721"/>
      <c r="Q212" s="722">
        <f t="shared" si="15"/>
        <v>0</v>
      </c>
      <c r="R212" s="723">
        <f t="shared" si="17"/>
        <v>0</v>
      </c>
    </row>
    <row r="213" spans="2:18" s="704" customFormat="1" ht="14.25" hidden="1" customHeight="1">
      <c r="B213" s="997"/>
      <c r="C213" s="714" t="str">
        <f>'Outpit-Bima'!C336</f>
        <v>S/Pond AL 11</v>
      </c>
      <c r="D213" s="724">
        <f>+'Outpit-Bima'!D190</f>
        <v>0</v>
      </c>
      <c r="E213" s="716"/>
      <c r="F213" s="716"/>
      <c r="G213" s="716"/>
      <c r="H213" s="716"/>
      <c r="I213" s="716"/>
      <c r="J213" s="716"/>
      <c r="K213" s="716"/>
      <c r="L213" s="716"/>
      <c r="M213" s="853">
        <f>'Outpit-Bima'!AL336</f>
        <v>0</v>
      </c>
      <c r="N213" s="853">
        <f>'Outpit-Bima'!AL376</f>
        <v>0</v>
      </c>
      <c r="O213" s="853">
        <f>'Outpit-Bima'!AL414</f>
        <v>0</v>
      </c>
      <c r="P213" s="718"/>
      <c r="Q213" s="719">
        <f t="shared" si="15"/>
        <v>0</v>
      </c>
      <c r="R213" s="720">
        <f t="shared" si="17"/>
        <v>0</v>
      </c>
    </row>
    <row r="214" spans="2:18" s="515" customFormat="1" ht="14.25" hidden="1" customHeight="1">
      <c r="B214" s="987" t="s">
        <v>43</v>
      </c>
      <c r="C214" s="715"/>
      <c r="D214" s="713"/>
      <c r="E214" s="643">
        <f>'Outpit-PAMA'!AL8</f>
        <v>0</v>
      </c>
      <c r="F214" s="255"/>
      <c r="G214" s="643">
        <f>SUM('Outpit-PAMA'!AL36)</f>
        <v>70960</v>
      </c>
      <c r="H214" s="643">
        <f>SUM('Outpit-PAMA'!AL50)</f>
        <v>16460</v>
      </c>
      <c r="I214" s="643">
        <f>SUM('Outpit-PAMA'!AL64)</f>
        <v>62120</v>
      </c>
      <c r="J214" s="343"/>
      <c r="K214" s="343"/>
      <c r="L214" s="343"/>
      <c r="M214" s="852">
        <f>'Outpit-PAMA'!AL120</f>
        <v>0</v>
      </c>
      <c r="N214" s="852">
        <f>'Outpit-PAMA'!AL134</f>
        <v>0</v>
      </c>
      <c r="O214" s="852">
        <f>'Outpit-PAMA'!AL148</f>
        <v>0</v>
      </c>
      <c r="P214" s="395"/>
      <c r="Q214" s="252">
        <f t="shared" si="15"/>
        <v>149540</v>
      </c>
      <c r="R214" s="270">
        <f t="shared" si="17"/>
        <v>149540</v>
      </c>
    </row>
    <row r="215" spans="2:18" s="515" customFormat="1" ht="14.25" hidden="1" customHeight="1">
      <c r="B215" s="988"/>
      <c r="C215" s="603" t="str">
        <f>'Outpit-PAMA'!C10</f>
        <v>EX S/Pond Temporary</v>
      </c>
      <c r="D215" s="341">
        <f>'Outpit-PAMA'!D9</f>
        <v>0</v>
      </c>
      <c r="E215" s="255"/>
      <c r="F215" s="255"/>
      <c r="G215" s="255"/>
      <c r="H215" s="255"/>
      <c r="I215" s="255"/>
      <c r="J215" s="255"/>
      <c r="K215" s="255"/>
      <c r="L215" s="255"/>
      <c r="M215" s="255"/>
      <c r="N215" s="255"/>
      <c r="O215" s="255"/>
      <c r="P215" s="255"/>
      <c r="Q215" s="442">
        <f t="shared" si="15"/>
        <v>0</v>
      </c>
      <c r="R215" s="444">
        <f t="shared" si="17"/>
        <v>0</v>
      </c>
    </row>
    <row r="216" spans="2:18" s="515" customFormat="1" ht="14.25" customHeight="1">
      <c r="B216" s="985" t="s">
        <v>44</v>
      </c>
      <c r="C216" s="593" t="str">
        <f>'Outpit-PTP'!C8</f>
        <v>EX S/Pond AL 52</v>
      </c>
      <c r="D216" s="394">
        <f>'Outpit-PTP'!D7</f>
        <v>950000</v>
      </c>
      <c r="E216" s="395"/>
      <c r="F216" s="395"/>
      <c r="G216" s="395"/>
      <c r="H216" s="395"/>
      <c r="I216" s="267"/>
      <c r="J216" s="267"/>
      <c r="K216" s="395"/>
      <c r="L216" s="395"/>
      <c r="M216" s="395"/>
      <c r="N216" s="395"/>
      <c r="O216" s="395"/>
      <c r="P216" s="395"/>
      <c r="Q216" s="590">
        <f t="shared" si="15"/>
        <v>0</v>
      </c>
      <c r="R216" s="513">
        <f t="shared" si="17"/>
        <v>-950000</v>
      </c>
    </row>
    <row r="217" spans="2:18" s="515" customFormat="1" ht="14.25" hidden="1" customHeight="1">
      <c r="B217" s="982"/>
      <c r="C217" s="593"/>
      <c r="D217" s="394"/>
      <c r="E217" s="395"/>
      <c r="F217" s="395"/>
      <c r="G217" s="395"/>
      <c r="H217" s="395"/>
      <c r="I217" s="395"/>
      <c r="J217" s="395"/>
      <c r="K217" s="395"/>
      <c r="L217" s="395"/>
      <c r="M217" s="395"/>
      <c r="N217" s="395"/>
      <c r="O217" s="395"/>
      <c r="P217" s="395"/>
      <c r="Q217" s="590"/>
      <c r="R217" s="513"/>
    </row>
    <row r="218" spans="2:18" s="515" customFormat="1" ht="14.25" hidden="1" customHeight="1">
      <c r="B218" s="982"/>
      <c r="C218" s="593"/>
      <c r="D218" s="394"/>
      <c r="E218" s="395"/>
      <c r="F218" s="395"/>
      <c r="G218" s="395"/>
      <c r="H218" s="395"/>
      <c r="I218" s="395"/>
      <c r="J218" s="395"/>
      <c r="K218" s="395"/>
      <c r="L218" s="395"/>
      <c r="M218" s="395"/>
      <c r="N218" s="395"/>
      <c r="O218" s="395"/>
      <c r="P218" s="395"/>
      <c r="Q218" s="590"/>
      <c r="R218" s="513"/>
    </row>
    <row r="219" spans="2:18" s="515" customFormat="1" ht="14.25" hidden="1" customHeight="1">
      <c r="B219" s="986"/>
      <c r="C219" s="593"/>
      <c r="D219" s="394"/>
      <c r="E219" s="395"/>
      <c r="F219" s="395"/>
      <c r="G219" s="395"/>
      <c r="H219" s="395"/>
      <c r="I219" s="395"/>
      <c r="J219" s="395"/>
      <c r="K219" s="395"/>
      <c r="L219" s="395"/>
      <c r="M219" s="395"/>
      <c r="N219" s="395"/>
      <c r="O219" s="395"/>
      <c r="P219" s="395"/>
      <c r="Q219" s="590"/>
      <c r="R219" s="513"/>
    </row>
    <row r="220" spans="2:18" s="515" customFormat="1" ht="14.25" hidden="1" customHeight="1">
      <c r="B220" s="591"/>
      <c r="C220" s="468"/>
      <c r="D220" s="338"/>
      <c r="E220" s="395"/>
      <c r="F220" s="395"/>
      <c r="G220" s="395"/>
      <c r="H220" s="395"/>
      <c r="I220" s="395"/>
      <c r="J220" s="395"/>
      <c r="K220" s="395"/>
      <c r="L220" s="395"/>
      <c r="M220" s="395"/>
      <c r="N220" s="395"/>
      <c r="O220" s="395"/>
      <c r="P220" s="395"/>
      <c r="Q220" s="590"/>
      <c r="R220" s="513"/>
    </row>
    <row r="221" spans="2:18" s="515" customFormat="1" ht="14.25" hidden="1" customHeight="1">
      <c r="B221" s="592"/>
      <c r="C221" s="468"/>
      <c r="D221" s="338"/>
      <c r="E221" s="343"/>
      <c r="F221" s="343"/>
      <c r="G221" s="343"/>
      <c r="H221" s="343"/>
      <c r="I221" s="343"/>
      <c r="J221" s="343"/>
      <c r="K221" s="343"/>
      <c r="L221" s="343"/>
      <c r="M221" s="343"/>
      <c r="N221" s="395"/>
      <c r="O221" s="395"/>
      <c r="P221" s="395"/>
      <c r="Q221" s="514"/>
      <c r="R221" s="513"/>
    </row>
    <row r="222" spans="2:18">
      <c r="B222" s="978" t="s">
        <v>12</v>
      </c>
      <c r="C222" s="979"/>
      <c r="D222" s="268">
        <f t="shared" ref="D222:Q222" si="18">SUM(D196:D216)</f>
        <v>1164000</v>
      </c>
      <c r="E222" s="269">
        <f>SUM(E196:E216)</f>
        <v>0</v>
      </c>
      <c r="F222" s="269">
        <f t="shared" si="18"/>
        <v>0</v>
      </c>
      <c r="G222" s="269">
        <f t="shared" si="18"/>
        <v>70960</v>
      </c>
      <c r="H222" s="269">
        <f t="shared" si="18"/>
        <v>16460</v>
      </c>
      <c r="I222" s="269">
        <f t="shared" si="18"/>
        <v>62120</v>
      </c>
      <c r="J222" s="269">
        <f t="shared" si="18"/>
        <v>0</v>
      </c>
      <c r="K222" s="269">
        <f t="shared" si="18"/>
        <v>0</v>
      </c>
      <c r="L222" s="269">
        <f t="shared" si="18"/>
        <v>0</v>
      </c>
      <c r="M222" s="269">
        <f t="shared" si="18"/>
        <v>0</v>
      </c>
      <c r="N222" s="269">
        <f t="shared" si="18"/>
        <v>0</v>
      </c>
      <c r="O222" s="269">
        <f t="shared" si="18"/>
        <v>0</v>
      </c>
      <c r="P222" s="269">
        <f t="shared" si="18"/>
        <v>0</v>
      </c>
      <c r="Q222" s="269">
        <f t="shared" si="18"/>
        <v>149540</v>
      </c>
      <c r="R222" s="436">
        <f>+Q222-D222</f>
        <v>-1014460</v>
      </c>
    </row>
    <row r="223" spans="2:18" ht="6.95" customHeight="1"/>
    <row r="224" spans="2:18">
      <c r="B224" t="s">
        <v>142</v>
      </c>
      <c r="Q224" s="3"/>
      <c r="R224" s="231" t="s">
        <v>50</v>
      </c>
    </row>
    <row r="225" spans="2:18">
      <c r="B225" s="983" t="s">
        <v>13</v>
      </c>
      <c r="C225" s="984"/>
      <c r="D225" s="460" t="s">
        <v>45</v>
      </c>
      <c r="E225" s="460" t="s">
        <v>1</v>
      </c>
      <c r="F225" s="460" t="s">
        <v>2</v>
      </c>
      <c r="G225" s="460" t="s">
        <v>3</v>
      </c>
      <c r="H225" s="460" t="s">
        <v>4</v>
      </c>
      <c r="I225" s="460" t="s">
        <v>5</v>
      </c>
      <c r="J225" s="460" t="s">
        <v>6</v>
      </c>
      <c r="K225" s="460" t="s">
        <v>7</v>
      </c>
      <c r="L225" s="460" t="s">
        <v>8</v>
      </c>
      <c r="M225" s="460" t="s">
        <v>9</v>
      </c>
      <c r="N225" s="460" t="s">
        <v>10</v>
      </c>
      <c r="O225" s="618" t="s">
        <v>11</v>
      </c>
      <c r="P225" s="618" t="s">
        <v>23</v>
      </c>
      <c r="Q225" s="618" t="s">
        <v>12</v>
      </c>
      <c r="R225" s="618" t="s">
        <v>21</v>
      </c>
    </row>
    <row r="226" spans="2:18">
      <c r="B226" s="980" t="s">
        <v>43</v>
      </c>
      <c r="C226" s="468" t="str">
        <f>'Outpit-PAMA'!C8</f>
        <v>CB 7B</v>
      </c>
      <c r="D226" s="338">
        <f>'Outpit-PAMA'!D7</f>
        <v>400000</v>
      </c>
      <c r="E226" s="442"/>
      <c r="F226" s="442"/>
      <c r="G226" s="263">
        <f>'Outpit-PAMA'!AL36</f>
        <v>70960</v>
      </c>
      <c r="H226" s="263">
        <f>'Outpit-PAMA'!AL50</f>
        <v>16460</v>
      </c>
      <c r="I226" s="393">
        <f>'Outpit-PAMA'!AL64</f>
        <v>62120</v>
      </c>
      <c r="J226" s="643"/>
      <c r="K226" s="442"/>
      <c r="L226" s="442"/>
      <c r="M226" s="442"/>
      <c r="N226" s="442"/>
      <c r="O226" s="442"/>
      <c r="P226" s="442"/>
      <c r="Q226" s="937">
        <f t="shared" ref="Q226:Q232" si="19">SUM(E226:P226)</f>
        <v>149540</v>
      </c>
      <c r="R226" s="444">
        <f t="shared" ref="R226:R234" si="20">+Q226-D226</f>
        <v>-250460</v>
      </c>
    </row>
    <row r="227" spans="2:18" hidden="1">
      <c r="B227" s="980"/>
      <c r="C227" s="461"/>
      <c r="D227" s="393"/>
      <c r="E227" s="255"/>
      <c r="F227" s="255"/>
      <c r="G227" s="255"/>
      <c r="H227" s="255"/>
      <c r="I227" s="255"/>
      <c r="J227" s="255"/>
      <c r="K227" s="255"/>
      <c r="L227" s="255"/>
      <c r="M227" s="255"/>
      <c r="N227" s="255"/>
      <c r="O227" s="255"/>
      <c r="P227" s="255"/>
      <c r="Q227" s="439">
        <f t="shared" si="19"/>
        <v>0</v>
      </c>
      <c r="R227" s="434">
        <f t="shared" si="20"/>
        <v>0</v>
      </c>
    </row>
    <row r="228" spans="2:18" ht="14.25" hidden="1" customHeight="1">
      <c r="B228" s="980"/>
      <c r="C228" s="461"/>
      <c r="D228" s="393"/>
      <c r="E228" s="442"/>
      <c r="F228" s="262"/>
      <c r="G228" s="262"/>
      <c r="H228" s="262"/>
      <c r="I228" s="595"/>
      <c r="J228" s="594"/>
      <c r="K228" s="262"/>
      <c r="L228" s="262"/>
      <c r="M228" s="442"/>
      <c r="N228" s="442"/>
      <c r="O228" s="442"/>
      <c r="P228" s="442"/>
      <c r="Q228" s="443">
        <f t="shared" si="19"/>
        <v>0</v>
      </c>
      <c r="R228" s="444">
        <f t="shared" si="20"/>
        <v>0</v>
      </c>
    </row>
    <row r="229" spans="2:18">
      <c r="B229" s="981" t="s">
        <v>44</v>
      </c>
      <c r="C229" s="462" t="s">
        <v>186</v>
      </c>
      <c r="D229" s="344">
        <v>390000</v>
      </c>
      <c r="E229" s="252"/>
      <c r="F229" s="252"/>
      <c r="G229" s="252"/>
      <c r="H229" s="252"/>
      <c r="I229" s="252"/>
      <c r="J229" s="252"/>
      <c r="K229" s="252"/>
      <c r="L229" s="252"/>
      <c r="M229" s="252"/>
      <c r="N229" s="252"/>
      <c r="O229" s="252"/>
      <c r="P229" s="252"/>
      <c r="Q229" s="438">
        <f t="shared" si="19"/>
        <v>0</v>
      </c>
      <c r="R229" s="433">
        <f t="shared" si="20"/>
        <v>-390000</v>
      </c>
    </row>
    <row r="230" spans="2:18" s="515" customFormat="1">
      <c r="B230" s="982"/>
      <c r="C230" s="462" t="s">
        <v>187</v>
      </c>
      <c r="D230" s="464">
        <v>280000</v>
      </c>
      <c r="E230" s="255"/>
      <c r="F230" s="255"/>
      <c r="G230" s="255"/>
      <c r="H230" s="255"/>
      <c r="I230" s="255"/>
      <c r="J230" s="255"/>
      <c r="K230" s="255"/>
      <c r="L230" s="255"/>
      <c r="M230" s="255"/>
      <c r="N230" s="255"/>
      <c r="O230" s="255"/>
      <c r="P230" s="255"/>
      <c r="Q230" s="438">
        <f t="shared" si="19"/>
        <v>0</v>
      </c>
      <c r="R230" s="434">
        <f t="shared" si="20"/>
        <v>-280000</v>
      </c>
    </row>
    <row r="231" spans="2:18" hidden="1">
      <c r="B231" s="982"/>
      <c r="C231" s="463" t="s">
        <v>158</v>
      </c>
      <c r="D231" s="464"/>
      <c r="E231" s="255"/>
      <c r="F231" s="255"/>
      <c r="G231" s="255"/>
      <c r="H231" s="255"/>
      <c r="I231" s="255"/>
      <c r="J231" s="255"/>
      <c r="K231" s="255"/>
      <c r="L231" s="255"/>
      <c r="M231" s="255"/>
      <c r="N231" s="255"/>
      <c r="O231" s="255"/>
      <c r="P231" s="255"/>
      <c r="Q231" s="438">
        <f t="shared" si="19"/>
        <v>0</v>
      </c>
      <c r="R231" s="434">
        <f t="shared" si="20"/>
        <v>0</v>
      </c>
    </row>
    <row r="232" spans="2:18" ht="16.5" customHeight="1">
      <c r="B232" s="989" t="s">
        <v>106</v>
      </c>
      <c r="C232" s="427" t="str">
        <f>+'Outpit-Bima'!C18</f>
        <v>Control Box AL-SSB02</v>
      </c>
      <c r="D232" s="423">
        <f>+'Outpit-Bima'!D17</f>
        <v>7846</v>
      </c>
      <c r="E232" s="252"/>
      <c r="F232" s="252"/>
      <c r="G232" s="252"/>
      <c r="H232" s="252"/>
      <c r="I232" s="252"/>
      <c r="J232" s="252"/>
      <c r="K232" s="643"/>
      <c r="L232" s="851"/>
      <c r="M232" s="255"/>
      <c r="N232" s="252"/>
      <c r="O232" s="252"/>
      <c r="P232" s="252"/>
      <c r="Q232" s="438">
        <f t="shared" si="19"/>
        <v>0</v>
      </c>
      <c r="R232" s="433">
        <f t="shared" si="20"/>
        <v>-7846</v>
      </c>
    </row>
    <row r="233" spans="2:18" s="704" customFormat="1" ht="16.5" customHeight="1">
      <c r="B233" s="990"/>
      <c r="C233" s="427" t="str">
        <f>+'Outpit-Bima'!C20</f>
        <v>Control Box AL-SSB07</v>
      </c>
      <c r="D233" s="423">
        <f>+'Outpit-Bima'!D19</f>
        <v>14704</v>
      </c>
      <c r="E233" s="252"/>
      <c r="F233" s="252"/>
      <c r="G233" s="252"/>
      <c r="H233" s="252"/>
      <c r="I233" s="252"/>
      <c r="J233" s="252"/>
      <c r="K233" s="643"/>
      <c r="L233" s="852"/>
      <c r="M233" s="642"/>
      <c r="N233" s="252"/>
      <c r="O233" s="252"/>
      <c r="P233" s="252"/>
      <c r="Q233" s="438">
        <f>SUM(E233:P233)</f>
        <v>0</v>
      </c>
      <c r="R233" s="433">
        <f t="shared" si="20"/>
        <v>-14704</v>
      </c>
    </row>
    <row r="234" spans="2:18">
      <c r="B234" s="978" t="s">
        <v>12</v>
      </c>
      <c r="C234" s="979"/>
      <c r="D234" s="269">
        <f t="shared" ref="D234:K234" si="21">SUM(D226:D233)</f>
        <v>1092550</v>
      </c>
      <c r="E234" s="269">
        <f t="shared" si="21"/>
        <v>0</v>
      </c>
      <c r="F234" s="269">
        <f t="shared" si="21"/>
        <v>0</v>
      </c>
      <c r="G234" s="269">
        <f t="shared" si="21"/>
        <v>70960</v>
      </c>
      <c r="H234" s="269">
        <f t="shared" si="21"/>
        <v>16460</v>
      </c>
      <c r="I234" s="269">
        <f t="shared" si="21"/>
        <v>62120</v>
      </c>
      <c r="J234" s="269">
        <f t="shared" si="21"/>
        <v>0</v>
      </c>
      <c r="K234" s="269">
        <f t="shared" si="21"/>
        <v>0</v>
      </c>
      <c r="L234" s="269">
        <f t="shared" ref="L234:Q234" si="22">SUM(L226:L233)</f>
        <v>0</v>
      </c>
      <c r="M234" s="269">
        <f>SUM(M226:M233)</f>
        <v>0</v>
      </c>
      <c r="N234" s="269">
        <f t="shared" si="22"/>
        <v>0</v>
      </c>
      <c r="O234" s="269">
        <f t="shared" si="22"/>
        <v>0</v>
      </c>
      <c r="P234" s="269">
        <f t="shared" si="22"/>
        <v>0</v>
      </c>
      <c r="Q234" s="441">
        <f t="shared" si="22"/>
        <v>149540</v>
      </c>
      <c r="R234" s="436">
        <f t="shared" si="20"/>
        <v>-943010</v>
      </c>
    </row>
  </sheetData>
  <mergeCells count="102">
    <mergeCell ref="C109:R109"/>
    <mergeCell ref="C118:R118"/>
    <mergeCell ref="C119:R119"/>
    <mergeCell ref="C120:R120"/>
    <mergeCell ref="C131:R131"/>
    <mergeCell ref="C132:R132"/>
    <mergeCell ref="C136:R136"/>
    <mergeCell ref="C137:R137"/>
    <mergeCell ref="C139:R139"/>
    <mergeCell ref="C125:R125"/>
    <mergeCell ref="C126:R126"/>
    <mergeCell ref="C121:R121"/>
    <mergeCell ref="B159:C159"/>
    <mergeCell ref="C98:R98"/>
    <mergeCell ref="C58:R58"/>
    <mergeCell ref="C89:R89"/>
    <mergeCell ref="C95:R95"/>
    <mergeCell ref="C112:R112"/>
    <mergeCell ref="C60:R60"/>
    <mergeCell ref="C59:R59"/>
    <mergeCell ref="C82:R82"/>
    <mergeCell ref="C122:R122"/>
    <mergeCell ref="C127:R127"/>
    <mergeCell ref="C114:R114"/>
    <mergeCell ref="C138:R138"/>
    <mergeCell ref="C90:R90"/>
    <mergeCell ref="C91:R91"/>
    <mergeCell ref="C97:R97"/>
    <mergeCell ref="B156:C156"/>
    <mergeCell ref="B157:C157"/>
    <mergeCell ref="C128:R128"/>
    <mergeCell ref="C134:R134"/>
    <mergeCell ref="C124:R124"/>
    <mergeCell ref="C140:R140"/>
    <mergeCell ref="C130:R130"/>
    <mergeCell ref="C86:R86"/>
    <mergeCell ref="B1:R1"/>
    <mergeCell ref="B37:C37"/>
    <mergeCell ref="B23:B25"/>
    <mergeCell ref="B22:C22"/>
    <mergeCell ref="B5:C5"/>
    <mergeCell ref="B6:B8"/>
    <mergeCell ref="B20:C20"/>
    <mergeCell ref="Q20:R20"/>
    <mergeCell ref="Q5:R5"/>
    <mergeCell ref="B26:B32"/>
    <mergeCell ref="Q6:R6"/>
    <mergeCell ref="Q11:R11"/>
    <mergeCell ref="B9:B15"/>
    <mergeCell ref="B17:B18"/>
    <mergeCell ref="Q18:R18"/>
    <mergeCell ref="B34:B35"/>
    <mergeCell ref="B160:C160"/>
    <mergeCell ref="B234:C234"/>
    <mergeCell ref="B226:B228"/>
    <mergeCell ref="B229:B231"/>
    <mergeCell ref="B222:C222"/>
    <mergeCell ref="B195:C195"/>
    <mergeCell ref="B216:B219"/>
    <mergeCell ref="B225:C225"/>
    <mergeCell ref="B214:B215"/>
    <mergeCell ref="B232:B233"/>
    <mergeCell ref="B165:C165"/>
    <mergeCell ref="B166:B168"/>
    <mergeCell ref="B169:B184"/>
    <mergeCell ref="B186:B189"/>
    <mergeCell ref="B197:B213"/>
    <mergeCell ref="B192:C192"/>
    <mergeCell ref="B161:C161"/>
    <mergeCell ref="C148:R148"/>
    <mergeCell ref="C149:R149"/>
    <mergeCell ref="C150:R150"/>
    <mergeCell ref="B158:C158"/>
    <mergeCell ref="C116:R116"/>
    <mergeCell ref="C102:R102"/>
    <mergeCell ref="C103:R103"/>
    <mergeCell ref="C79:R79"/>
    <mergeCell ref="C56:R56"/>
    <mergeCell ref="C76:R76"/>
    <mergeCell ref="C101:R101"/>
    <mergeCell ref="C77:R77"/>
    <mergeCell ref="C83:R83"/>
    <mergeCell ref="C84:R84"/>
    <mergeCell ref="C85:R85"/>
    <mergeCell ref="C78:R78"/>
    <mergeCell ref="C61:R61"/>
    <mergeCell ref="C92:R92"/>
    <mergeCell ref="C104:R104"/>
    <mergeCell ref="C115:R115"/>
    <mergeCell ref="C113:R113"/>
    <mergeCell ref="C110:R110"/>
    <mergeCell ref="C133:R133"/>
    <mergeCell ref="C96:R96"/>
    <mergeCell ref="C50:R50"/>
    <mergeCell ref="C51:R51"/>
    <mergeCell ref="C52:R52"/>
    <mergeCell ref="C53:R53"/>
    <mergeCell ref="C55:R55"/>
    <mergeCell ref="C54:R54"/>
    <mergeCell ref="C88:R88"/>
    <mergeCell ref="C94:R94"/>
    <mergeCell ref="C100:R100"/>
  </mergeCells>
  <phoneticPr fontId="8" type="noConversion"/>
  <printOptions horizontalCentered="1"/>
  <pageMargins left="0.5" right="0.5" top="0.5" bottom="0.5" header="0.3" footer="0.3"/>
  <pageSetup paperSize="9" scale="54" fitToHeight="0" orientation="portrait" horizontalDpi="300" verticalDpi="300" r:id="rId1"/>
  <rowBreaks count="1" manualBreakCount="1">
    <brk id="162" max="18" man="1"/>
  </rowBreaks>
  <ignoredErrors>
    <ignoredError sqref="Q36 Q28 F157:G157 Q227:Q229 Q230:Q232" formulaRange="1"/>
  </ignoredErrors>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A44"/>
  <sheetViews>
    <sheetView showGridLines="0" topLeftCell="A25" zoomScale="85" zoomScaleNormal="85" zoomScaleSheetLayoutView="90" workbookViewId="0">
      <selection activeCell="L32" sqref="L32"/>
    </sheetView>
  </sheetViews>
  <sheetFormatPr defaultRowHeight="14.25"/>
  <cols>
    <col min="1" max="1" width="3" style="133" customWidth="1"/>
    <col min="2" max="2" width="5.875" style="133" bestFit="1" customWidth="1"/>
    <col min="3" max="3" width="9" style="133" bestFit="1" customWidth="1"/>
    <col min="4" max="4" width="7.75" style="133" bestFit="1" customWidth="1"/>
    <col min="5" max="5" width="7.75" style="133" customWidth="1"/>
    <col min="6" max="6" width="6.875" style="133" bestFit="1" customWidth="1"/>
    <col min="7" max="7" width="7.75" style="133" customWidth="1"/>
    <col min="8" max="8" width="7.875" style="133" customWidth="1"/>
    <col min="9" max="9" width="8.625" style="133" customWidth="1"/>
    <col min="10" max="10" width="7.25" style="133" bestFit="1" customWidth="1"/>
    <col min="11" max="12" width="9.375" style="133" bestFit="1" customWidth="1"/>
    <col min="13" max="13" width="7.75" style="133" bestFit="1" customWidth="1"/>
    <col min="14" max="14" width="2.25" style="133" customWidth="1"/>
    <col min="15" max="15" width="7" style="133" customWidth="1"/>
    <col min="16" max="16" width="9.375" style="133" bestFit="1" customWidth="1"/>
    <col min="17" max="17" width="9.5" style="901" hidden="1" customWidth="1"/>
    <col min="18" max="18" width="14.875" style="901" hidden="1" customWidth="1"/>
    <col min="19" max="19" width="7" style="133" hidden="1" customWidth="1"/>
    <col min="20" max="20" width="12.75" style="133" hidden="1" customWidth="1"/>
    <col min="21" max="21" width="6.875" bestFit="1" customWidth="1"/>
    <col min="22" max="22" width="2.5" customWidth="1"/>
    <col min="25" max="25" width="9.75" bestFit="1" customWidth="1"/>
    <col min="34" max="34" width="12.375" customWidth="1"/>
    <col min="53" max="53" width="9" style="238"/>
  </cols>
  <sheetData>
    <row r="1" spans="1:53" ht="18">
      <c r="P1" s="137">
        <v>27</v>
      </c>
      <c r="Q1" s="886"/>
      <c r="R1" s="886"/>
      <c r="S1" s="137"/>
    </row>
    <row r="2" spans="1:53">
      <c r="B2" s="1040" t="s">
        <v>42</v>
      </c>
      <c r="C2" s="1041"/>
      <c r="D2" s="1032" t="s">
        <v>276</v>
      </c>
      <c r="E2" s="1033"/>
      <c r="F2" s="1044"/>
      <c r="G2" s="1045" t="s">
        <v>289</v>
      </c>
      <c r="H2" s="1033"/>
      <c r="I2" s="1033"/>
      <c r="J2" s="1034"/>
      <c r="K2" s="1032" t="s">
        <v>290</v>
      </c>
      <c r="L2" s="1033"/>
      <c r="M2" s="1033"/>
      <c r="N2" s="1033"/>
      <c r="O2" s="1033"/>
      <c r="P2" s="1034"/>
      <c r="Q2" s="1057" t="s">
        <v>221</v>
      </c>
      <c r="R2" s="1058"/>
      <c r="S2" s="304"/>
      <c r="W2" s="134"/>
    </row>
    <row r="3" spans="1:53" ht="27" customHeight="1">
      <c r="B3" s="1078"/>
      <c r="C3" s="1079"/>
      <c r="D3" s="151" t="s">
        <v>45</v>
      </c>
      <c r="E3" s="240" t="s">
        <v>46</v>
      </c>
      <c r="F3" s="152" t="s">
        <v>98</v>
      </c>
      <c r="G3" s="241" t="s">
        <v>45</v>
      </c>
      <c r="H3" s="240" t="s">
        <v>46</v>
      </c>
      <c r="I3" s="240" t="s">
        <v>98</v>
      </c>
      <c r="J3" s="242" t="s">
        <v>21</v>
      </c>
      <c r="K3" s="151" t="s">
        <v>45</v>
      </c>
      <c r="L3" s="240" t="s">
        <v>46</v>
      </c>
      <c r="M3" s="1035" t="s">
        <v>99</v>
      </c>
      <c r="N3" s="1036"/>
      <c r="O3" s="1036"/>
      <c r="P3" s="242" t="s">
        <v>21</v>
      </c>
      <c r="Q3" s="887" t="s">
        <v>111</v>
      </c>
      <c r="R3" s="888" t="s">
        <v>18</v>
      </c>
      <c r="S3" s="311" t="s">
        <v>112</v>
      </c>
      <c r="U3" s="134"/>
      <c r="W3" s="1056" t="s">
        <v>13</v>
      </c>
      <c r="X3" s="1056"/>
      <c r="Y3" s="287" t="s">
        <v>45</v>
      </c>
      <c r="Z3" s="287" t="s">
        <v>1</v>
      </c>
      <c r="AA3" s="287" t="s">
        <v>2</v>
      </c>
      <c r="AB3" s="287" t="s">
        <v>3</v>
      </c>
      <c r="AC3" s="287" t="s">
        <v>4</v>
      </c>
      <c r="AD3" s="287" t="s">
        <v>5</v>
      </c>
      <c r="AE3" s="287" t="s">
        <v>6</v>
      </c>
      <c r="AF3" s="287" t="s">
        <v>7</v>
      </c>
      <c r="AG3" s="287" t="s">
        <v>8</v>
      </c>
      <c r="AH3" s="287" t="s">
        <v>9</v>
      </c>
      <c r="AI3" s="287" t="s">
        <v>10</v>
      </c>
      <c r="AJ3" s="287" t="s">
        <v>11</v>
      </c>
      <c r="AK3" s="287" t="s">
        <v>23</v>
      </c>
      <c r="AL3" s="1052" t="s">
        <v>56</v>
      </c>
      <c r="AM3" s="1053"/>
    </row>
    <row r="4" spans="1:53" ht="16.5">
      <c r="B4" s="1038" t="s">
        <v>27</v>
      </c>
      <c r="C4" s="153" t="str">
        <f>'Summary Report'!C6</f>
        <v>SM A1</v>
      </c>
      <c r="D4" s="154">
        <f>Schedule!Y5</f>
        <v>280</v>
      </c>
      <c r="E4" s="154">
        <f>Schedule!Y6</f>
        <v>289.66229176470586</v>
      </c>
      <c r="F4" s="156">
        <f>IF(D4=0, ,(E4/D4))</f>
        <v>1.0345081848739495</v>
      </c>
      <c r="G4" s="157">
        <f>Schedule!Z5</f>
        <v>0</v>
      </c>
      <c r="H4" s="155">
        <f>SUM(Schedule!Z6:AD6)</f>
        <v>89.145352941176426</v>
      </c>
      <c r="I4" s="158">
        <f>IF(G4=0, ,(H4/G4))</f>
        <v>0</v>
      </c>
      <c r="J4" s="328">
        <f>G4-H4</f>
        <v>-89.145352941176426</v>
      </c>
      <c r="K4" s="154">
        <f>Schedule!D5</f>
        <v>280</v>
      </c>
      <c r="L4" s="155">
        <f>Schedule!BN6</f>
        <v>378.80764470588224</v>
      </c>
      <c r="M4" s="156">
        <f>(Z4+AA4+AB4+AC4+AD4+AE4+AF4+AG4+AH4+AI4+AJ4+AK4/31*$P$1)/Y4</f>
        <v>1</v>
      </c>
      <c r="N4" s="160" t="s">
        <v>83</v>
      </c>
      <c r="O4" s="161">
        <f>L4/K4</f>
        <v>1.3528844453781508</v>
      </c>
      <c r="P4" s="236">
        <f>IF(L4&gt;=K4,0,(K4-L4))</f>
        <v>0</v>
      </c>
      <c r="Q4" s="889"/>
      <c r="R4" s="890">
        <v>400000</v>
      </c>
      <c r="S4" s="377">
        <v>44714</v>
      </c>
      <c r="T4" s="319" t="s">
        <v>113</v>
      </c>
      <c r="U4" s="134">
        <f>+D4-E4</f>
        <v>-9.6622917647058557</v>
      </c>
      <c r="W4" s="1024" t="s">
        <v>27</v>
      </c>
      <c r="X4" s="14" t="str">
        <f>+C4</f>
        <v>SM A1</v>
      </c>
      <c r="Y4" s="15">
        <f>SUM(Z4:AK4)</f>
        <v>280000</v>
      </c>
      <c r="Z4" s="770">
        <v>50000</v>
      </c>
      <c r="AA4" s="770">
        <v>50000</v>
      </c>
      <c r="AB4" s="58">
        <v>100000</v>
      </c>
      <c r="AC4" s="58">
        <v>80000</v>
      </c>
      <c r="AD4" s="58"/>
      <c r="AE4" s="58"/>
      <c r="AF4" s="58"/>
      <c r="AG4" s="58"/>
      <c r="AH4" s="60"/>
      <c r="AI4" s="60"/>
      <c r="AJ4" s="60"/>
      <c r="AK4" s="59"/>
      <c r="AL4" s="248"/>
      <c r="AM4" s="288"/>
    </row>
    <row r="5" spans="1:53" s="704" customFormat="1" ht="16.5">
      <c r="A5" s="133"/>
      <c r="B5" s="1038"/>
      <c r="C5" s="322" t="str">
        <f>'Summary Report'!C7</f>
        <v>SM A3</v>
      </c>
      <c r="D5" s="154">
        <f>Schedule!Y7</f>
        <v>210</v>
      </c>
      <c r="E5" s="154">
        <f>Schedule!Y8</f>
        <v>166.40503980392157</v>
      </c>
      <c r="F5" s="156">
        <f>IF(D5=0, ,(E5/D5))</f>
        <v>0.79240495144724554</v>
      </c>
      <c r="G5" s="157">
        <f>Schedule!Z7+U5</f>
        <v>93.594960196078432</v>
      </c>
      <c r="H5" s="155">
        <f>SUM(Schedule!Z8:AD8)</f>
        <v>0</v>
      </c>
      <c r="I5" s="158">
        <f>IF(G5=0, ,(H5/G5))</f>
        <v>0</v>
      </c>
      <c r="J5" s="328">
        <f>G5-H5</f>
        <v>93.594960196078432</v>
      </c>
      <c r="K5" s="154">
        <f>Schedule!D7</f>
        <v>510</v>
      </c>
      <c r="L5" s="155">
        <f>Schedule!BN8</f>
        <v>166.40503980392157</v>
      </c>
      <c r="M5" s="156">
        <f t="shared" ref="M5:M6" si="0">(Z5+AA5+AB5+AC5+AD5+AE5+AF5+AG5+AH5+AI5+AJ5+AK5/31*$P$1)/Y5</f>
        <v>1</v>
      </c>
      <c r="N5" s="160" t="s">
        <v>83</v>
      </c>
      <c r="O5" s="161">
        <f>L5/K5</f>
        <v>0.32628439177239521</v>
      </c>
      <c r="P5" s="236">
        <f>IF(L5&gt;=K5,0,(K5-L5))</f>
        <v>343.59496019607843</v>
      </c>
      <c r="Q5" s="889"/>
      <c r="R5" s="890"/>
      <c r="S5" s="377">
        <v>44714</v>
      </c>
      <c r="T5" s="319"/>
      <c r="U5" s="134">
        <f>+D5-E5</f>
        <v>43.594960196078432</v>
      </c>
      <c r="W5" s="1025"/>
      <c r="X5" s="14" t="str">
        <f t="shared" ref="X5:X6" si="1">+C5</f>
        <v>SM A3</v>
      </c>
      <c r="Y5" s="15">
        <f>SUM(Z5:AK5)</f>
        <v>510000</v>
      </c>
      <c r="Z5" s="770">
        <v>50000</v>
      </c>
      <c r="AA5" s="770">
        <v>80000</v>
      </c>
      <c r="AB5" s="770">
        <v>30000</v>
      </c>
      <c r="AC5" s="770">
        <v>50000</v>
      </c>
      <c r="AD5" s="770">
        <v>50000</v>
      </c>
      <c r="AE5" s="770">
        <v>50000</v>
      </c>
      <c r="AF5" s="770">
        <v>50000</v>
      </c>
      <c r="AG5" s="770">
        <v>50000</v>
      </c>
      <c r="AH5" s="770">
        <v>50000</v>
      </c>
      <c r="AI5" s="770">
        <v>50000</v>
      </c>
      <c r="AJ5" s="58"/>
      <c r="AK5" s="58"/>
      <c r="AL5" s="388"/>
      <c r="AM5" s="398"/>
      <c r="BA5" s="238"/>
    </row>
    <row r="6" spans="1:53" ht="16.5">
      <c r="B6" s="1038"/>
      <c r="C6" s="162" t="str">
        <f>'Summary Report'!C8</f>
        <v xml:space="preserve">SM B2 </v>
      </c>
      <c r="D6" s="154">
        <f>Schedule!Y9</f>
        <v>0</v>
      </c>
      <c r="E6" s="154">
        <f>Schedule!Y10</f>
        <v>0</v>
      </c>
      <c r="F6" s="325">
        <f>IF(D6=0, ,(E6/D6))</f>
        <v>0</v>
      </c>
      <c r="G6" s="157">
        <f>Schedule!Z9</f>
        <v>0</v>
      </c>
      <c r="H6" s="155">
        <f>SUM(Schedule!Z10:AD10)</f>
        <v>0</v>
      </c>
      <c r="I6" s="327">
        <f>IF(G6=0, ,(H6/G6))</f>
        <v>0</v>
      </c>
      <c r="J6" s="328">
        <f>G6-H6</f>
        <v>0</v>
      </c>
      <c r="K6" s="323">
        <f>Schedule!D9</f>
        <v>150</v>
      </c>
      <c r="L6" s="324">
        <f>Schedule!BN10</f>
        <v>0</v>
      </c>
      <c r="M6" s="156">
        <f t="shared" si="0"/>
        <v>1</v>
      </c>
      <c r="N6" s="160" t="s">
        <v>83</v>
      </c>
      <c r="O6" s="161">
        <f>L6/K6</f>
        <v>0</v>
      </c>
      <c r="P6" s="236">
        <f>IF(L6&gt;=K6,0,(K6-L6))</f>
        <v>150</v>
      </c>
      <c r="Q6" s="889"/>
      <c r="R6" s="890">
        <v>0</v>
      </c>
      <c r="S6" s="377">
        <v>44714</v>
      </c>
      <c r="T6" s="319" t="s">
        <v>113</v>
      </c>
      <c r="U6" s="134">
        <f>+D6-E6</f>
        <v>0</v>
      </c>
      <c r="W6" s="1025"/>
      <c r="X6" s="14" t="str">
        <f t="shared" si="1"/>
        <v xml:space="preserve">SM B2 </v>
      </c>
      <c r="Y6" s="397">
        <f>SUM(Z6:AK6)</f>
        <v>150000</v>
      </c>
      <c r="Z6" s="399"/>
      <c r="AA6" s="399"/>
      <c r="AB6" s="399"/>
      <c r="AC6" s="399"/>
      <c r="AD6" s="399"/>
      <c r="AE6" s="920">
        <v>50000</v>
      </c>
      <c r="AF6" s="920">
        <v>50000</v>
      </c>
      <c r="AG6" s="920">
        <v>50000</v>
      </c>
      <c r="AH6" s="399"/>
      <c r="AI6" s="399"/>
      <c r="AJ6" s="399"/>
      <c r="AK6" s="399"/>
      <c r="AL6" s="388"/>
      <c r="AM6" s="398"/>
    </row>
    <row r="7" spans="1:53" ht="16.5" hidden="1">
      <c r="B7" s="1038"/>
      <c r="C7" s="162"/>
      <c r="D7" s="154"/>
      <c r="E7" s="154"/>
      <c r="F7" s="165"/>
      <c r="G7" s="166"/>
      <c r="H7" s="164"/>
      <c r="I7" s="167"/>
      <c r="J7" s="168"/>
      <c r="K7" s="163"/>
      <c r="L7" s="164"/>
      <c r="M7" s="156"/>
      <c r="N7" s="169"/>
      <c r="O7" s="161"/>
      <c r="P7" s="236"/>
      <c r="Q7" s="889"/>
      <c r="R7" s="890"/>
      <c r="S7" s="377"/>
      <c r="T7" s="317"/>
      <c r="U7" s="134"/>
      <c r="W7" s="1026"/>
      <c r="X7" s="14"/>
      <c r="Y7" s="16"/>
      <c r="Z7" s="60"/>
      <c r="AA7" s="60"/>
      <c r="AB7" s="60"/>
      <c r="AC7" s="60"/>
      <c r="AD7" s="60"/>
      <c r="AE7" s="60"/>
      <c r="AF7" s="60"/>
      <c r="AG7" s="60"/>
      <c r="AH7" s="60"/>
      <c r="AI7" s="60"/>
      <c r="AJ7" s="60"/>
      <c r="AK7" s="60"/>
      <c r="AL7" s="249"/>
      <c r="AM7" s="289"/>
    </row>
    <row r="8" spans="1:53" ht="18.75" customHeight="1">
      <c r="B8" s="1039"/>
      <c r="C8" s="232" t="s">
        <v>22</v>
      </c>
      <c r="D8" s="202">
        <f>SUM(D4:D7)</f>
        <v>490</v>
      </c>
      <c r="E8" s="203">
        <f>SUM(E4:E7)</f>
        <v>456.06733156862742</v>
      </c>
      <c r="F8" s="204">
        <f>IF(D8=0,0,(E8/D8))</f>
        <v>0.93074965626250494</v>
      </c>
      <c r="G8" s="205">
        <f>SUM(G4:G7)</f>
        <v>93.594960196078432</v>
      </c>
      <c r="H8" s="203">
        <f>SUM(H4:H7)</f>
        <v>89.145352941176426</v>
      </c>
      <c r="I8" s="206">
        <f>IF(G8=0,0,(H8/G8))</f>
        <v>0.95245890114617049</v>
      </c>
      <c r="J8" s="207">
        <f>SUM(J4:J7)</f>
        <v>4.4496072549020056</v>
      </c>
      <c r="K8" s="208">
        <f>SUM(K4:K7)</f>
        <v>940</v>
      </c>
      <c r="L8" s="209">
        <f>SUM(L4:L7)</f>
        <v>545.21268450980381</v>
      </c>
      <c r="M8" s="210">
        <f>(Z8+AA8+AB8+AC8+AD8+AE8+AF8+AG8+AH8+AI8+AJ8/31*$P$1)/Y8</f>
        <v>1</v>
      </c>
      <c r="N8" s="211" t="s">
        <v>83</v>
      </c>
      <c r="O8" s="212">
        <f>L8/K8</f>
        <v>0.58001349415936576</v>
      </c>
      <c r="P8" s="213">
        <f>SUM(P4:P7)</f>
        <v>493.59496019607843</v>
      </c>
      <c r="Q8" s="891"/>
      <c r="R8" s="892">
        <f>SUM(R4:R7)</f>
        <v>400000</v>
      </c>
      <c r="S8" s="312"/>
      <c r="T8" s="317"/>
      <c r="U8" s="134"/>
      <c r="W8" s="921"/>
      <c r="X8" s="921"/>
      <c r="Y8" s="922">
        <f>SUM(Y4:Y7)</f>
        <v>940000</v>
      </c>
      <c r="Z8" s="200">
        <f>SUM(Z4:Z7)</f>
        <v>100000</v>
      </c>
      <c r="AA8" s="200">
        <f t="shared" ref="AA8:AK8" si="2">SUM(AA4:AA7)</f>
        <v>130000</v>
      </c>
      <c r="AB8" s="200">
        <f t="shared" si="2"/>
        <v>130000</v>
      </c>
      <c r="AC8" s="200">
        <f t="shared" si="2"/>
        <v>130000</v>
      </c>
      <c r="AD8" s="200">
        <f t="shared" si="2"/>
        <v>50000</v>
      </c>
      <c r="AE8" s="200">
        <f t="shared" si="2"/>
        <v>100000</v>
      </c>
      <c r="AF8" s="200">
        <f t="shared" si="2"/>
        <v>100000</v>
      </c>
      <c r="AG8" s="200">
        <f t="shared" si="2"/>
        <v>100000</v>
      </c>
      <c r="AH8" s="214">
        <f t="shared" si="2"/>
        <v>50000</v>
      </c>
      <c r="AI8" s="214">
        <f t="shared" si="2"/>
        <v>50000</v>
      </c>
      <c r="AJ8" s="214">
        <f t="shared" si="2"/>
        <v>0</v>
      </c>
      <c r="AK8" s="214">
        <f t="shared" si="2"/>
        <v>0</v>
      </c>
      <c r="AL8" s="201"/>
      <c r="AM8" s="201"/>
    </row>
    <row r="9" spans="1:53" s="112" customFormat="1" ht="4.5" customHeight="1">
      <c r="A9" s="143"/>
      <c r="B9" s="143"/>
      <c r="C9" s="143"/>
      <c r="D9" s="143"/>
      <c r="E9" s="143"/>
      <c r="F9" s="143"/>
      <c r="G9" s="143"/>
      <c r="H9" s="143"/>
      <c r="I9" s="143"/>
      <c r="J9" s="143"/>
      <c r="K9" s="143"/>
      <c r="L9" s="143"/>
      <c r="M9" s="143"/>
      <c r="N9" s="143"/>
      <c r="O9" s="143"/>
      <c r="P9" s="143"/>
      <c r="Q9" s="893"/>
      <c r="R9" s="893"/>
      <c r="S9" s="313"/>
      <c r="T9" s="318"/>
      <c r="U9" s="145"/>
      <c r="W9" s="400"/>
      <c r="X9" s="400"/>
      <c r="Y9" s="400"/>
      <c r="Z9" s="400"/>
      <c r="AA9" s="400"/>
      <c r="AB9" s="400"/>
      <c r="AC9" s="400"/>
      <c r="AD9" s="400"/>
      <c r="AE9" s="400"/>
      <c r="AF9" s="400"/>
      <c r="AG9" s="400"/>
      <c r="AH9" s="400"/>
      <c r="AI9" s="400"/>
      <c r="BA9" s="239"/>
    </row>
    <row r="10" spans="1:53" ht="18.75" customHeight="1">
      <c r="B10" s="1040" t="s">
        <v>42</v>
      </c>
      <c r="C10" s="1041"/>
      <c r="D10" s="1032" t="str">
        <f>D2</f>
        <v>Plan &amp; Actual(~04/30)</v>
      </c>
      <c r="E10" s="1033"/>
      <c r="F10" s="1044"/>
      <c r="G10" s="1045" t="str">
        <f>G2</f>
        <v>Monthly(05/01~05/27</v>
      </c>
      <c r="H10" s="1033"/>
      <c r="I10" s="1033"/>
      <c r="J10" s="1034"/>
      <c r="K10" s="1032" t="str">
        <f>K2</f>
        <v>Yearly(~05/27)</v>
      </c>
      <c r="L10" s="1033"/>
      <c r="M10" s="1033"/>
      <c r="N10" s="1033"/>
      <c r="O10" s="1033"/>
      <c r="P10" s="1034"/>
      <c r="Q10" s="1057" t="str">
        <f>+Q2</f>
        <v>RemainY2023 (Survey)</v>
      </c>
      <c r="R10" s="1058"/>
      <c r="S10" s="314"/>
      <c r="T10" s="317"/>
      <c r="U10" s="134"/>
      <c r="Z10" s="2"/>
      <c r="AA10" s="2"/>
      <c r="AB10" s="2"/>
      <c r="AC10" s="2"/>
      <c r="AD10" s="2"/>
      <c r="AE10" s="2"/>
      <c r="AF10" s="2"/>
      <c r="AG10" s="2"/>
      <c r="AH10" s="2"/>
      <c r="AI10" s="2"/>
    </row>
    <row r="11" spans="1:53" ht="27" customHeight="1">
      <c r="B11" s="1042"/>
      <c r="C11" s="1043"/>
      <c r="D11" s="151" t="str">
        <f t="shared" ref="D11:P11" si="3">+D3</f>
        <v>Plan</v>
      </c>
      <c r="E11" s="199" t="str">
        <f t="shared" si="3"/>
        <v>Actual</v>
      </c>
      <c r="F11" s="152" t="str">
        <f t="shared" si="3"/>
        <v>Achiv</v>
      </c>
      <c r="G11" s="197" t="str">
        <f t="shared" si="3"/>
        <v>Plan</v>
      </c>
      <c r="H11" s="199" t="str">
        <f t="shared" si="3"/>
        <v>Actual</v>
      </c>
      <c r="I11" s="199" t="str">
        <f t="shared" si="3"/>
        <v>Achiv</v>
      </c>
      <c r="J11" s="198" t="str">
        <f t="shared" si="3"/>
        <v>Remain</v>
      </c>
      <c r="K11" s="151" t="str">
        <f t="shared" si="3"/>
        <v>Plan</v>
      </c>
      <c r="L11" s="199" t="str">
        <f t="shared" si="3"/>
        <v>Actual</v>
      </c>
      <c r="M11" s="1035" t="str">
        <f t="shared" si="3"/>
        <v>Achiv
(Plan/Actual)</v>
      </c>
      <c r="N11" s="1036">
        <f t="shared" si="3"/>
        <v>0</v>
      </c>
      <c r="O11" s="1036">
        <f t="shared" si="3"/>
        <v>0</v>
      </c>
      <c r="P11" s="198" t="str">
        <f t="shared" si="3"/>
        <v>Remain</v>
      </c>
      <c r="Q11" s="887" t="s">
        <v>111</v>
      </c>
      <c r="R11" s="888" t="s">
        <v>18</v>
      </c>
      <c r="S11" s="313"/>
      <c r="T11" s="317"/>
      <c r="U11" s="134"/>
      <c r="Z11" s="2"/>
      <c r="AA11" s="2"/>
      <c r="AB11" s="2"/>
      <c r="AC11" s="2"/>
      <c r="AD11" s="2"/>
      <c r="AE11" s="2"/>
      <c r="AF11" s="2"/>
      <c r="AG11" s="2"/>
      <c r="AH11" s="2"/>
      <c r="AI11" s="2"/>
    </row>
    <row r="12" spans="1:53" ht="16.5" customHeight="1">
      <c r="B12" s="1037" t="s">
        <v>43</v>
      </c>
      <c r="C12" s="153" t="s">
        <v>182</v>
      </c>
      <c r="D12" s="154">
        <f>Schedule!Y15</f>
        <v>0</v>
      </c>
      <c r="E12" s="154">
        <f>Schedule!Y16</f>
        <v>0</v>
      </c>
      <c r="F12" s="156">
        <f t="shared" ref="F12:F20" si="4">IF(D12=0, ,(E12/D12))</f>
        <v>0</v>
      </c>
      <c r="G12" s="157">
        <f>Schedule!Z15</f>
        <v>0</v>
      </c>
      <c r="H12" s="155">
        <f>SUM(Schedule!Z16:AD16)</f>
        <v>55.399999999999991</v>
      </c>
      <c r="I12" s="158">
        <f t="shared" ref="I12:I19" si="5">IF(G12=0, ,(H12/G12))</f>
        <v>0</v>
      </c>
      <c r="J12" s="159">
        <v>0</v>
      </c>
      <c r="K12" s="154">
        <f>Schedule!D15</f>
        <v>681.58199999999999</v>
      </c>
      <c r="L12" s="155">
        <f>Schedule!BN16</f>
        <v>55.399999999999991</v>
      </c>
      <c r="M12" s="156">
        <f>(Z12+AA12+AB12+AC12+AD12+AE12+AF12+AG12+AH12+AI12+AJ12+AK12/31*$P$1)/Y12</f>
        <v>1</v>
      </c>
      <c r="N12" s="160" t="s">
        <v>83</v>
      </c>
      <c r="O12" s="161">
        <f>L12/K12</f>
        <v>8.128148924120647E-2</v>
      </c>
      <c r="P12" s="236">
        <f t="shared" ref="P12:P19" si="6">IF(L12&gt;=K12,0,(K12-L12))</f>
        <v>626.18200000000002</v>
      </c>
      <c r="Q12" s="894"/>
      <c r="R12" s="890">
        <v>108644.78</v>
      </c>
      <c r="S12" s="377">
        <v>44714</v>
      </c>
      <c r="T12" s="319" t="s">
        <v>113</v>
      </c>
      <c r="U12" s="134">
        <f t="shared" ref="U12:U19" si="7">+D12-E12</f>
        <v>0</v>
      </c>
      <c r="W12" s="1021" t="s">
        <v>43</v>
      </c>
      <c r="X12" s="17" t="str">
        <f>+C12</f>
        <v>RTS-C3 West</v>
      </c>
      <c r="Y12" s="401">
        <f t="shared" ref="Y12:Y19" si="8">SUM(Z12:AK12)</f>
        <v>681582</v>
      </c>
      <c r="Z12" s="402"/>
      <c r="AA12" s="402"/>
      <c r="AB12" s="402"/>
      <c r="AC12" s="402"/>
      <c r="AD12" s="402"/>
      <c r="AE12" s="771"/>
      <c r="AF12" s="771">
        <v>168711</v>
      </c>
      <c r="AG12" s="771">
        <v>132470</v>
      </c>
      <c r="AH12" s="772">
        <v>133119</v>
      </c>
      <c r="AI12" s="772">
        <v>130113</v>
      </c>
      <c r="AJ12" s="57">
        <v>117169</v>
      </c>
      <c r="AK12" s="57"/>
      <c r="AL12" s="403"/>
      <c r="AM12" s="404"/>
    </row>
    <row r="13" spans="1:53" s="704" customFormat="1" ht="16.5" customHeight="1">
      <c r="A13" s="133"/>
      <c r="B13" s="1038"/>
      <c r="C13" s="153" t="s">
        <v>208</v>
      </c>
      <c r="D13" s="154">
        <f>Schedule!Y17</f>
        <v>56.561</v>
      </c>
      <c r="E13" s="154">
        <f>Schedule!Y18</f>
        <v>127.57199999999999</v>
      </c>
      <c r="F13" s="156">
        <f t="shared" si="4"/>
        <v>2.25547638832411</v>
      </c>
      <c r="G13" s="157">
        <f>Schedule!Z17</f>
        <v>0</v>
      </c>
      <c r="H13" s="155">
        <f>SUM(Schedule!Z18:AD18)</f>
        <v>0</v>
      </c>
      <c r="I13" s="158">
        <f t="shared" si="5"/>
        <v>0</v>
      </c>
      <c r="J13" s="159">
        <v>0</v>
      </c>
      <c r="K13" s="154">
        <f>Schedule!D17</f>
        <v>56.561</v>
      </c>
      <c r="L13" s="155">
        <f>Schedule!BN18</f>
        <v>127.57199999999999</v>
      </c>
      <c r="M13" s="156">
        <f t="shared" ref="M13:M19" si="9">(Z13+AA13+AB13+AC13+AD13+AE13+AF13+AG13+AH13+AI13+AJ13+AK13/31*$P$1)/Y13</f>
        <v>1</v>
      </c>
      <c r="N13" s="160" t="s">
        <v>83</v>
      </c>
      <c r="O13" s="161">
        <f>L13/K13</f>
        <v>2.25547638832411</v>
      </c>
      <c r="P13" s="236">
        <f t="shared" si="6"/>
        <v>0</v>
      </c>
      <c r="Q13" s="894"/>
      <c r="R13" s="890">
        <v>108644.78</v>
      </c>
      <c r="S13" s="377">
        <v>44714</v>
      </c>
      <c r="T13" s="319" t="s">
        <v>113</v>
      </c>
      <c r="U13" s="134">
        <f t="shared" si="7"/>
        <v>-71.010999999999996</v>
      </c>
      <c r="W13" s="1022"/>
      <c r="X13" s="763" t="s">
        <v>163</v>
      </c>
      <c r="Y13" s="401">
        <f t="shared" si="8"/>
        <v>56561</v>
      </c>
      <c r="Z13" s="402">
        <v>56561</v>
      </c>
      <c r="AA13" s="402"/>
      <c r="AB13" s="402"/>
      <c r="AC13" s="402"/>
      <c r="AD13" s="402"/>
      <c r="AE13" s="637"/>
      <c r="AF13" s="773"/>
      <c r="AG13" s="773"/>
      <c r="AH13" s="774"/>
      <c r="AI13" s="774"/>
      <c r="AJ13" s="774"/>
      <c r="AK13" s="638"/>
      <c r="AL13" s="764"/>
      <c r="AM13" s="598"/>
      <c r="BA13" s="238"/>
    </row>
    <row r="14" spans="1:53" ht="16.5">
      <c r="B14" s="1038"/>
      <c r="C14" s="153" t="s">
        <v>148</v>
      </c>
      <c r="D14" s="154">
        <f>Schedule!Y19</f>
        <v>156.37100000000001</v>
      </c>
      <c r="E14" s="154">
        <f>Schedule!Y20</f>
        <v>195.12</v>
      </c>
      <c r="F14" s="156">
        <f t="shared" si="4"/>
        <v>1.247801702361691</v>
      </c>
      <c r="G14" s="157">
        <f>Schedule!Z19</f>
        <v>0</v>
      </c>
      <c r="H14" s="155">
        <f>SUM(Schedule!Z20:AD20)</f>
        <v>0</v>
      </c>
      <c r="I14" s="158">
        <f t="shared" si="5"/>
        <v>0</v>
      </c>
      <c r="J14" s="159">
        <f>G14-H14</f>
        <v>0</v>
      </c>
      <c r="K14" s="154">
        <f>Schedule!D19</f>
        <v>156.37100000000001</v>
      </c>
      <c r="L14" s="155">
        <f>Schedule!BN20</f>
        <v>195.12</v>
      </c>
      <c r="M14" s="156">
        <f t="shared" si="9"/>
        <v>1</v>
      </c>
      <c r="N14" s="160" t="s">
        <v>83</v>
      </c>
      <c r="O14" s="161">
        <f>L14/K14</f>
        <v>1.247801702361691</v>
      </c>
      <c r="P14" s="236">
        <f t="shared" si="6"/>
        <v>0</v>
      </c>
      <c r="Q14" s="894"/>
      <c r="R14" s="890">
        <v>692200</v>
      </c>
      <c r="S14" s="377">
        <v>44714</v>
      </c>
      <c r="T14" s="319" t="s">
        <v>113</v>
      </c>
      <c r="U14" s="134">
        <f t="shared" si="7"/>
        <v>-38.748999999999995</v>
      </c>
      <c r="W14" s="1022"/>
      <c r="X14" s="18" t="str">
        <f t="shared" ref="X14:X19" si="10">+C14</f>
        <v>RTS-D1</v>
      </c>
      <c r="Y14" s="19">
        <f t="shared" si="8"/>
        <v>156371</v>
      </c>
      <c r="Z14" s="59">
        <v>45492</v>
      </c>
      <c r="AA14" s="59">
        <v>110879</v>
      </c>
      <c r="AB14" s="59"/>
      <c r="AC14" s="59"/>
      <c r="AD14" s="59"/>
      <c r="AE14" s="59"/>
      <c r="AF14" s="58"/>
      <c r="AG14" s="775"/>
      <c r="AH14" s="775"/>
      <c r="AI14" s="775"/>
      <c r="AJ14" s="775"/>
      <c r="AK14" s="775"/>
      <c r="AL14" s="349"/>
      <c r="AM14" s="288"/>
    </row>
    <row r="15" spans="1:53" ht="16.5">
      <c r="B15" s="1038"/>
      <c r="C15" s="340" t="s">
        <v>119</v>
      </c>
      <c r="D15" s="154">
        <f>Schedule!Y21</f>
        <v>500</v>
      </c>
      <c r="E15" s="928">
        <f>Schedule!Y22</f>
        <v>729.27719999999999</v>
      </c>
      <c r="F15" s="156">
        <f t="shared" si="4"/>
        <v>1.4585543999999999</v>
      </c>
      <c r="G15" s="157">
        <f>Schedule!Z21</f>
        <v>125</v>
      </c>
      <c r="H15" s="155">
        <f>SUM(Schedule!Z22:AD22)</f>
        <v>156.54</v>
      </c>
      <c r="I15" s="158">
        <f t="shared" si="5"/>
        <v>1.2523199999999999</v>
      </c>
      <c r="J15" s="159">
        <v>0</v>
      </c>
      <c r="K15" s="154">
        <f>Schedule!D21</f>
        <v>1500</v>
      </c>
      <c r="L15" s="155">
        <f>Schedule!BN22</f>
        <v>885.81719999999996</v>
      </c>
      <c r="M15" s="156">
        <f t="shared" si="9"/>
        <v>0.989247311827957</v>
      </c>
      <c r="N15" s="160" t="s">
        <v>83</v>
      </c>
      <c r="O15" s="161">
        <f>L15/K15</f>
        <v>0.59054479999999998</v>
      </c>
      <c r="P15" s="236">
        <f t="shared" si="6"/>
        <v>614.18280000000004</v>
      </c>
      <c r="Q15" s="894"/>
      <c r="R15" s="890">
        <v>1500000</v>
      </c>
      <c r="S15" s="377">
        <v>44714</v>
      </c>
      <c r="T15" s="319" t="s">
        <v>113</v>
      </c>
      <c r="U15" s="134">
        <f t="shared" si="7"/>
        <v>-229.27719999999999</v>
      </c>
      <c r="W15" s="1022"/>
      <c r="X15" s="18" t="str">
        <f t="shared" si="10"/>
        <v>RTS-D2</v>
      </c>
      <c r="Y15" s="19">
        <f t="shared" si="8"/>
        <v>1500000</v>
      </c>
      <c r="Z15" s="776">
        <v>125000</v>
      </c>
      <c r="AA15" s="776">
        <v>125000</v>
      </c>
      <c r="AB15" s="776">
        <v>125000</v>
      </c>
      <c r="AC15" s="776">
        <v>125000</v>
      </c>
      <c r="AD15" s="776">
        <v>125000</v>
      </c>
      <c r="AE15" s="776">
        <v>125000</v>
      </c>
      <c r="AF15" s="775">
        <v>125000</v>
      </c>
      <c r="AG15" s="775">
        <v>125000</v>
      </c>
      <c r="AH15" s="775">
        <v>125000</v>
      </c>
      <c r="AI15" s="775">
        <v>125000</v>
      </c>
      <c r="AJ15" s="775">
        <v>125000</v>
      </c>
      <c r="AK15" s="775">
        <v>125000</v>
      </c>
      <c r="AL15" s="349"/>
      <c r="AM15" s="288"/>
    </row>
    <row r="16" spans="1:53" s="515" customFormat="1" ht="16.5">
      <c r="A16" s="133"/>
      <c r="B16" s="1038"/>
      <c r="C16" s="153" t="s">
        <v>104</v>
      </c>
      <c r="D16" s="154">
        <f>Schedule!Y23</f>
        <v>296.029</v>
      </c>
      <c r="E16" s="154">
        <f>Schedule!Y24</f>
        <v>8.9599999999999991</v>
      </c>
      <c r="F16" s="156">
        <f t="shared" si="4"/>
        <v>3.0267304892426076E-2</v>
      </c>
      <c r="G16" s="157">
        <f>Schedule!Z23+U16</f>
        <v>325.78300000000002</v>
      </c>
      <c r="H16" s="155">
        <f>SUM(Schedule!Z24:AD24)</f>
        <v>0</v>
      </c>
      <c r="I16" s="335">
        <f t="shared" si="5"/>
        <v>0</v>
      </c>
      <c r="J16" s="159">
        <f>G16-H16</f>
        <v>325.78300000000002</v>
      </c>
      <c r="K16" s="154">
        <f>Schedule!D23</f>
        <v>334.74299999999994</v>
      </c>
      <c r="L16" s="155">
        <f>Schedule!BN24</f>
        <v>8.9599999999999991</v>
      </c>
      <c r="M16" s="156">
        <f t="shared" si="9"/>
        <v>1</v>
      </c>
      <c r="N16" s="160" t="s">
        <v>83</v>
      </c>
      <c r="O16" s="161">
        <f>L16/K16</f>
        <v>2.6766803189312401E-2</v>
      </c>
      <c r="P16" s="236">
        <f t="shared" si="6"/>
        <v>325.78299999999996</v>
      </c>
      <c r="Q16" s="894"/>
      <c r="R16" s="890">
        <v>300000</v>
      </c>
      <c r="S16" s="377">
        <v>44714</v>
      </c>
      <c r="T16" s="319" t="s">
        <v>113</v>
      </c>
      <c r="U16" s="134">
        <f t="shared" si="7"/>
        <v>287.06900000000002</v>
      </c>
      <c r="W16" s="1022"/>
      <c r="X16" s="18" t="str">
        <f t="shared" si="10"/>
        <v>RTS-G</v>
      </c>
      <c r="Y16" s="19">
        <f t="shared" si="8"/>
        <v>334743</v>
      </c>
      <c r="Z16" s="776"/>
      <c r="AA16" s="59">
        <v>99791</v>
      </c>
      <c r="AB16" s="59">
        <v>101477</v>
      </c>
      <c r="AC16" s="776">
        <v>94761</v>
      </c>
      <c r="AD16" s="776">
        <v>38714</v>
      </c>
      <c r="AE16" s="59"/>
      <c r="AF16" s="58"/>
      <c r="AG16" s="775"/>
      <c r="AH16" s="58"/>
      <c r="AI16" s="58"/>
      <c r="AJ16" s="58"/>
      <c r="AK16" s="58"/>
      <c r="AL16" s="636"/>
      <c r="AM16" s="398"/>
      <c r="BA16" s="238"/>
    </row>
    <row r="17" spans="1:53" s="515" customFormat="1" ht="16.5">
      <c r="A17" s="133"/>
      <c r="B17" s="1038"/>
      <c r="C17" s="153" t="s">
        <v>28</v>
      </c>
      <c r="D17" s="154">
        <f>Schedule!Y25</f>
        <v>0</v>
      </c>
      <c r="E17" s="154">
        <f>Schedule!Y26</f>
        <v>0.22800000000000001</v>
      </c>
      <c r="F17" s="156">
        <f t="shared" si="4"/>
        <v>0</v>
      </c>
      <c r="G17" s="157">
        <f>Schedule!Z25</f>
        <v>0</v>
      </c>
      <c r="H17" s="155">
        <f>SUM(Schedule!Z26:AD26)</f>
        <v>0.72</v>
      </c>
      <c r="I17" s="335">
        <f t="shared" si="5"/>
        <v>0</v>
      </c>
      <c r="J17" s="159">
        <f>G17-H17</f>
        <v>-0.72</v>
      </c>
      <c r="K17" s="154">
        <f>Schedule!D25</f>
        <v>0</v>
      </c>
      <c r="L17" s="155">
        <f>Schedule!BN26</f>
        <v>0.94799999999999995</v>
      </c>
      <c r="M17" s="156">
        <v>0</v>
      </c>
      <c r="N17" s="160"/>
      <c r="O17" s="161">
        <f>IFERROR(L17/K17,0)</f>
        <v>0</v>
      </c>
      <c r="P17" s="236">
        <f t="shared" si="6"/>
        <v>0</v>
      </c>
      <c r="Q17" s="894"/>
      <c r="R17" s="890"/>
      <c r="S17" s="377">
        <v>44714</v>
      </c>
      <c r="T17" s="319" t="s">
        <v>113</v>
      </c>
      <c r="U17" s="134">
        <f t="shared" si="7"/>
        <v>-0.22800000000000001</v>
      </c>
      <c r="W17" s="1022"/>
      <c r="X17" s="18" t="str">
        <f t="shared" si="10"/>
        <v>RTN</v>
      </c>
      <c r="Y17" s="19">
        <f t="shared" si="8"/>
        <v>0</v>
      </c>
      <c r="Z17" s="59">
        <v>0</v>
      </c>
      <c r="AA17" s="59">
        <v>0</v>
      </c>
      <c r="AB17" s="59">
        <v>0</v>
      </c>
      <c r="AC17" s="59">
        <v>0</v>
      </c>
      <c r="AD17" s="59">
        <v>0</v>
      </c>
      <c r="AE17" s="59">
        <v>0</v>
      </c>
      <c r="AF17" s="59">
        <v>0</v>
      </c>
      <c r="AG17" s="59">
        <v>0</v>
      </c>
      <c r="AH17" s="59">
        <v>0</v>
      </c>
      <c r="AI17" s="59">
        <v>0</v>
      </c>
      <c r="AJ17" s="59">
        <v>0</v>
      </c>
      <c r="AK17" s="59">
        <v>0</v>
      </c>
      <c r="AL17" s="636"/>
      <c r="AM17" s="398"/>
      <c r="BA17" s="238"/>
    </row>
    <row r="18" spans="1:53" s="704" customFormat="1" ht="16.5">
      <c r="A18" s="133"/>
      <c r="B18" s="1038"/>
      <c r="C18" s="162" t="s">
        <v>29</v>
      </c>
      <c r="D18" s="154">
        <f>Schedule!Y27</f>
        <v>513.00533333333192</v>
      </c>
      <c r="E18" s="154">
        <f>Schedule!Y28</f>
        <v>835.63699999999983</v>
      </c>
      <c r="F18" s="156">
        <f t="shared" ref="F18" si="11">IF(D18=0, ,(E18/D18))</f>
        <v>1.6289050926046293</v>
      </c>
      <c r="G18" s="157">
        <f>Schedule!Z27</f>
        <v>128.25133333333298</v>
      </c>
      <c r="H18" s="155">
        <f>SUM(Schedule!Z28:AD28)</f>
        <v>125.976</v>
      </c>
      <c r="I18" s="335">
        <f t="shared" ref="I18" si="12">IF(G18=0, ,(H18/G18))</f>
        <v>0.98225879393067006</v>
      </c>
      <c r="J18" s="159">
        <f>G18-H18</f>
        <v>2.2753333333329806</v>
      </c>
      <c r="K18" s="154">
        <f>Schedule!D27</f>
        <v>1539.0159999999953</v>
      </c>
      <c r="L18" s="155">
        <f>Schedule!BN28</f>
        <v>961.61299999999983</v>
      </c>
      <c r="M18" s="156">
        <f t="shared" si="9"/>
        <v>0.989247311827957</v>
      </c>
      <c r="N18" s="160" t="s">
        <v>83</v>
      </c>
      <c r="O18" s="161">
        <f>L18/K18</f>
        <v>0.6248232636957658</v>
      </c>
      <c r="P18" s="236">
        <f t="shared" ref="P18" si="13">IF(L18&gt;=K18,0,(K18-L18))</f>
        <v>577.40299999999547</v>
      </c>
      <c r="Q18" s="894"/>
      <c r="R18" s="890">
        <v>1900000</v>
      </c>
      <c r="S18" s="377">
        <v>44714</v>
      </c>
      <c r="T18" s="319" t="s">
        <v>113</v>
      </c>
      <c r="U18" s="134">
        <f t="shared" ref="U18" si="14">+D18-E18</f>
        <v>-322.63166666666791</v>
      </c>
      <c r="W18" s="1022"/>
      <c r="X18" s="18" t="str">
        <f t="shared" si="10"/>
        <v>RTM</v>
      </c>
      <c r="Y18" s="19">
        <f t="shared" ref="Y18" si="15">SUM(Z18:AK18)</f>
        <v>1539015.9999999998</v>
      </c>
      <c r="Z18" s="59">
        <v>128251.33333333333</v>
      </c>
      <c r="AA18" s="59">
        <v>128251.33333333333</v>
      </c>
      <c r="AB18" s="59">
        <v>128251.33333333333</v>
      </c>
      <c r="AC18" s="59">
        <v>128251.33333333333</v>
      </c>
      <c r="AD18" s="59">
        <v>128251.33333333333</v>
      </c>
      <c r="AE18" s="59">
        <v>128251.33333333333</v>
      </c>
      <c r="AF18" s="58">
        <v>128251.33333333333</v>
      </c>
      <c r="AG18" s="58">
        <v>128251.33333333333</v>
      </c>
      <c r="AH18" s="58">
        <v>128251.33333333333</v>
      </c>
      <c r="AI18" s="775">
        <v>128251.33333333333</v>
      </c>
      <c r="AJ18" s="775">
        <v>128251.33333333333</v>
      </c>
      <c r="AK18" s="775">
        <v>128251.33333333333</v>
      </c>
      <c r="AL18" s="405"/>
      <c r="AM18" s="320"/>
      <c r="BA18" s="238"/>
    </row>
    <row r="19" spans="1:53" ht="16.5">
      <c r="B19" s="1038"/>
      <c r="C19" s="162" t="s">
        <v>183</v>
      </c>
      <c r="D19" s="154">
        <f>Schedule!Y29</f>
        <v>89.823999999999998</v>
      </c>
      <c r="E19" s="154">
        <f>Schedule!Y30</f>
        <v>0.19</v>
      </c>
      <c r="F19" s="156">
        <f t="shared" si="4"/>
        <v>2.1152475952974708E-3</v>
      </c>
      <c r="G19" s="157">
        <f>Schedule!Z29+U19</f>
        <v>173.53199999999998</v>
      </c>
      <c r="H19" s="155">
        <f>SUM(Schedule!Z30:AD30)</f>
        <v>0</v>
      </c>
      <c r="I19" s="335">
        <f t="shared" si="5"/>
        <v>0</v>
      </c>
      <c r="J19" s="159">
        <f>G19-H19</f>
        <v>173.53199999999998</v>
      </c>
      <c r="K19" s="154">
        <f>Schedule!D29</f>
        <v>397.20399999999995</v>
      </c>
      <c r="L19" s="155">
        <f>Schedule!BN30</f>
        <v>0.19</v>
      </c>
      <c r="M19" s="156">
        <f t="shared" si="9"/>
        <v>1</v>
      </c>
      <c r="N19" s="160" t="s">
        <v>83</v>
      </c>
      <c r="O19" s="161">
        <f>L19/K19</f>
        <v>4.7834362191720127E-4</v>
      </c>
      <c r="P19" s="236">
        <f t="shared" si="6"/>
        <v>397.01399999999995</v>
      </c>
      <c r="Q19" s="894"/>
      <c r="R19" s="890">
        <v>2921908.6680000001</v>
      </c>
      <c r="S19" s="377">
        <v>44714</v>
      </c>
      <c r="T19" s="319" t="s">
        <v>113</v>
      </c>
      <c r="U19" s="134">
        <f t="shared" si="7"/>
        <v>89.634</v>
      </c>
      <c r="W19" s="1023"/>
      <c r="X19" s="18" t="str">
        <f t="shared" si="10"/>
        <v>SM 6</v>
      </c>
      <c r="Y19" s="19">
        <f t="shared" si="8"/>
        <v>397204</v>
      </c>
      <c r="Z19" s="59"/>
      <c r="AA19" s="59"/>
      <c r="AB19" s="59"/>
      <c r="AC19" s="59">
        <v>89824</v>
      </c>
      <c r="AD19" s="59">
        <v>83898</v>
      </c>
      <c r="AE19" s="59">
        <v>119063</v>
      </c>
      <c r="AF19" s="58">
        <v>104419</v>
      </c>
      <c r="AG19" s="58"/>
      <c r="AH19" s="58"/>
      <c r="AI19" s="775"/>
      <c r="AJ19" s="775"/>
      <c r="AK19" s="775"/>
      <c r="AL19" s="405"/>
      <c r="AM19" s="320"/>
    </row>
    <row r="20" spans="1:53" ht="16.5">
      <c r="B20" s="1039"/>
      <c r="C20" s="232" t="s">
        <v>22</v>
      </c>
      <c r="D20" s="202">
        <f>SUM(D12:D19)</f>
        <v>1611.790333333332</v>
      </c>
      <c r="E20" s="203">
        <f>SUM(E12:E19)</f>
        <v>1896.9841999999999</v>
      </c>
      <c r="F20" s="204">
        <f t="shared" si="4"/>
        <v>1.1769422863312875</v>
      </c>
      <c r="G20" s="205">
        <f>SUM(G12:G19)</f>
        <v>752.56633333333298</v>
      </c>
      <c r="H20" s="203">
        <f>SUM(H12:H19)</f>
        <v>338.63599999999997</v>
      </c>
      <c r="I20" s="336">
        <f>IF(G20=0,0,(H20/G20))</f>
        <v>0.44997495237407659</v>
      </c>
      <c r="J20" s="207">
        <f>SUM(J12:J19)</f>
        <v>500.87033333333295</v>
      </c>
      <c r="K20" s="208">
        <f>SUM(K12:K19)</f>
        <v>4665.4769999999953</v>
      </c>
      <c r="L20" s="209">
        <f>SUM(L12:L19)</f>
        <v>2235.6201999999998</v>
      </c>
      <c r="M20" s="801">
        <f t="shared" ref="M20" si="16">(Z20+AA20+AB20+AC20+AD20+AE20+AF20+AG20+AH20+AI20+AJ20/31*$P$1)/Y20</f>
        <v>0.93547337059504454</v>
      </c>
      <c r="N20" s="211" t="s">
        <v>83</v>
      </c>
      <c r="O20" s="212">
        <f>L20/K20</f>
        <v>0.47918362902657158</v>
      </c>
      <c r="P20" s="213">
        <f>SUM(P12:P19)</f>
        <v>2540.5647999999956</v>
      </c>
      <c r="Q20" s="895"/>
      <c r="R20" s="892">
        <f>SUM(R12:R19)</f>
        <v>7531398.2280000001</v>
      </c>
      <c r="S20" s="312"/>
      <c r="T20" s="317"/>
      <c r="U20" s="134"/>
      <c r="W20" s="921"/>
      <c r="X20" s="921"/>
      <c r="Y20" s="922">
        <f t="shared" ref="Y20:AK20" si="17">SUM(Y12:Y19)</f>
        <v>4665477</v>
      </c>
      <c r="Z20" s="200">
        <f t="shared" si="17"/>
        <v>355304.33333333331</v>
      </c>
      <c r="AA20" s="200">
        <f t="shared" si="17"/>
        <v>463921.33333333331</v>
      </c>
      <c r="AB20" s="200">
        <f t="shared" si="17"/>
        <v>354728.33333333331</v>
      </c>
      <c r="AC20" s="200">
        <f t="shared" si="17"/>
        <v>437836.33333333331</v>
      </c>
      <c r="AD20" s="200">
        <f t="shared" si="17"/>
        <v>375863.33333333331</v>
      </c>
      <c r="AE20" s="200">
        <f t="shared" si="17"/>
        <v>372314.33333333331</v>
      </c>
      <c r="AF20" s="200">
        <f t="shared" si="17"/>
        <v>526381.33333333326</v>
      </c>
      <c r="AG20" s="200">
        <f t="shared" si="17"/>
        <v>385721.33333333331</v>
      </c>
      <c r="AH20" s="214">
        <f t="shared" si="17"/>
        <v>386370.33333333331</v>
      </c>
      <c r="AI20" s="214">
        <f t="shared" si="17"/>
        <v>383364.33333333331</v>
      </c>
      <c r="AJ20" s="214">
        <f t="shared" si="17"/>
        <v>370420.33333333331</v>
      </c>
      <c r="AK20" s="214">
        <f t="shared" si="17"/>
        <v>253251.33333333331</v>
      </c>
      <c r="AL20" s="201"/>
      <c r="AM20" s="201"/>
    </row>
    <row r="21" spans="1:53" s="112" customFormat="1" ht="4.5" customHeight="1">
      <c r="A21" s="143"/>
      <c r="B21" s="143"/>
      <c r="C21" s="143"/>
      <c r="D21" s="143"/>
      <c r="E21" s="143"/>
      <c r="F21" s="143"/>
      <c r="G21" s="143"/>
      <c r="H21" s="143"/>
      <c r="I21" s="143"/>
      <c r="J21" s="143"/>
      <c r="K21" s="143"/>
      <c r="L21" s="143"/>
      <c r="M21" s="143"/>
      <c r="N21" s="143"/>
      <c r="O21" s="143"/>
      <c r="P21" s="143"/>
      <c r="Q21" s="893"/>
      <c r="R21" s="893"/>
      <c r="S21" s="313"/>
      <c r="T21" s="318"/>
      <c r="U21" s="145"/>
      <c r="Z21" s="400"/>
      <c r="AA21" s="400"/>
      <c r="AB21" s="400"/>
      <c r="AC21" s="400"/>
      <c r="AD21" s="400"/>
      <c r="AE21" s="400"/>
      <c r="AF21" s="400"/>
      <c r="AG21" s="400"/>
      <c r="AH21" s="400"/>
      <c r="AI21" s="400"/>
      <c r="BA21" s="239"/>
    </row>
    <row r="22" spans="1:53">
      <c r="B22" s="1040" t="s">
        <v>42</v>
      </c>
      <c r="C22" s="1041"/>
      <c r="D22" s="1032" t="str">
        <f>D2</f>
        <v>Plan &amp; Actual(~04/30)</v>
      </c>
      <c r="E22" s="1033"/>
      <c r="F22" s="1044"/>
      <c r="G22" s="1045" t="str">
        <f>G2</f>
        <v>Monthly(05/01~05/27</v>
      </c>
      <c r="H22" s="1033"/>
      <c r="I22" s="1033"/>
      <c r="J22" s="1034"/>
      <c r="K22" s="1032" t="str">
        <f>K2</f>
        <v>Yearly(~05/27)</v>
      </c>
      <c r="L22" s="1033"/>
      <c r="M22" s="1033"/>
      <c r="N22" s="1033"/>
      <c r="O22" s="1033"/>
      <c r="P22" s="1034"/>
      <c r="Q22" s="1057" t="str">
        <f>+Q10</f>
        <v>RemainY2023 (Survey)</v>
      </c>
      <c r="R22" s="1058"/>
      <c r="S22" s="314"/>
      <c r="T22" s="317"/>
      <c r="U22" s="134"/>
      <c r="Z22" s="2"/>
      <c r="AA22" s="2"/>
      <c r="AB22" s="2"/>
      <c r="AC22" s="2"/>
      <c r="AD22" s="2"/>
      <c r="AE22" s="2"/>
      <c r="AF22" s="2"/>
      <c r="AG22" s="2"/>
      <c r="AH22" s="2"/>
      <c r="AI22" s="2"/>
    </row>
    <row r="23" spans="1:53" ht="27" customHeight="1">
      <c r="B23" s="1042"/>
      <c r="C23" s="1043"/>
      <c r="D23" s="151" t="str">
        <f t="shared" ref="D23:P23" si="18">+D11</f>
        <v>Plan</v>
      </c>
      <c r="E23" s="190" t="str">
        <f t="shared" si="18"/>
        <v>Actual</v>
      </c>
      <c r="F23" s="152" t="str">
        <f t="shared" si="18"/>
        <v>Achiv</v>
      </c>
      <c r="G23" s="191" t="str">
        <f t="shared" si="18"/>
        <v>Plan</v>
      </c>
      <c r="H23" s="190" t="str">
        <f t="shared" si="18"/>
        <v>Actual</v>
      </c>
      <c r="I23" s="190" t="str">
        <f t="shared" si="18"/>
        <v>Achiv</v>
      </c>
      <c r="J23" s="192" t="str">
        <f t="shared" si="18"/>
        <v>Remain</v>
      </c>
      <c r="K23" s="151" t="str">
        <f t="shared" si="18"/>
        <v>Plan</v>
      </c>
      <c r="L23" s="190" t="str">
        <f t="shared" si="18"/>
        <v>Actual</v>
      </c>
      <c r="M23" s="1035" t="str">
        <f t="shared" si="18"/>
        <v>Achiv
(Plan/Actual)</v>
      </c>
      <c r="N23" s="1036">
        <f t="shared" si="18"/>
        <v>0</v>
      </c>
      <c r="O23" s="1036">
        <f t="shared" si="18"/>
        <v>0</v>
      </c>
      <c r="P23" s="192" t="str">
        <f t="shared" si="18"/>
        <v>Remain</v>
      </c>
      <c r="Q23" s="887" t="s">
        <v>111</v>
      </c>
      <c r="R23" s="888" t="s">
        <v>18</v>
      </c>
      <c r="S23" s="313"/>
      <c r="T23" s="317"/>
      <c r="U23" s="134"/>
      <c r="Z23" s="2"/>
      <c r="AA23" s="2"/>
      <c r="AB23" s="2"/>
      <c r="AC23" s="2"/>
      <c r="AD23" s="2"/>
      <c r="AE23" s="2"/>
      <c r="AF23" s="2"/>
      <c r="AG23" s="2"/>
      <c r="AH23" s="2"/>
      <c r="AI23" s="2"/>
    </row>
    <row r="24" spans="1:53" ht="16.5">
      <c r="B24" s="1037" t="s">
        <v>44</v>
      </c>
      <c r="C24" s="322" t="s">
        <v>184</v>
      </c>
      <c r="D24" s="154">
        <f>Schedule!Y33</f>
        <v>300</v>
      </c>
      <c r="E24" s="154">
        <f>Schedule!Y34</f>
        <v>111.28500000000001</v>
      </c>
      <c r="F24" s="325">
        <f>IF(D24=0, ,(E24/D24))</f>
        <v>0.37095000000000006</v>
      </c>
      <c r="G24" s="326">
        <f>+Schedule!Z33+U24</f>
        <v>263.71499999999997</v>
      </c>
      <c r="H24" s="155">
        <f>SUM(Schedule!Z34:AD34)</f>
        <v>21.202999999999999</v>
      </c>
      <c r="I24" s="327">
        <f>IF(G24=0, ,(H24/G24))</f>
        <v>8.0401190679331866E-2</v>
      </c>
      <c r="J24" s="328">
        <f>G24-H24</f>
        <v>242.51199999999997</v>
      </c>
      <c r="K24" s="323">
        <f>Schedule!D33</f>
        <v>900</v>
      </c>
      <c r="L24" s="324">
        <f>Schedule!BN34</f>
        <v>132.488</v>
      </c>
      <c r="M24" s="156">
        <f>(Z24+AA24+AB24+AC24+AD24+AE24+AF24+AG24+AH24+AI24+AJ24+AK24/31*$P$1)/Y24</f>
        <v>0.989247311827957</v>
      </c>
      <c r="N24" s="329" t="s">
        <v>83</v>
      </c>
      <c r="O24" s="330">
        <f>IFERROR(L24/K24,0)</f>
        <v>0.14720888888888889</v>
      </c>
      <c r="P24" s="331">
        <f>IF(L24&gt;=K24,0,(K24-L24))</f>
        <v>767.51199999999994</v>
      </c>
      <c r="Q24" s="896"/>
      <c r="R24" s="897">
        <v>2000000</v>
      </c>
      <c r="S24" s="377">
        <v>44714</v>
      </c>
      <c r="T24" s="319" t="s">
        <v>113</v>
      </c>
      <c r="U24" s="134">
        <f>+D24-E24</f>
        <v>188.71499999999997</v>
      </c>
      <c r="W24" s="1027" t="s">
        <v>16</v>
      </c>
      <c r="X24" s="384" t="str">
        <f>+C24</f>
        <v xml:space="preserve">SM-B </v>
      </c>
      <c r="Y24" s="406">
        <f>SUM(Z24:AK24)</f>
        <v>900000</v>
      </c>
      <c r="Z24" s="402">
        <v>75000</v>
      </c>
      <c r="AA24" s="402">
        <v>75000</v>
      </c>
      <c r="AB24" s="402">
        <v>75000</v>
      </c>
      <c r="AC24" s="402">
        <v>75000</v>
      </c>
      <c r="AD24" s="402">
        <v>75000</v>
      </c>
      <c r="AE24" s="402">
        <v>75000</v>
      </c>
      <c r="AF24" s="402">
        <v>75000</v>
      </c>
      <c r="AG24" s="402">
        <v>75000</v>
      </c>
      <c r="AH24" s="57">
        <v>75000</v>
      </c>
      <c r="AI24" s="57">
        <v>75000</v>
      </c>
      <c r="AJ24" s="57">
        <v>75000</v>
      </c>
      <c r="AK24" s="57">
        <v>75000</v>
      </c>
      <c r="AL24" s="383"/>
      <c r="AM24" s="404"/>
    </row>
    <row r="25" spans="1:53" s="515" customFormat="1" ht="16.5">
      <c r="A25" s="133"/>
      <c r="B25" s="1038"/>
      <c r="C25" s="322" t="s">
        <v>185</v>
      </c>
      <c r="D25" s="154">
        <f>Schedule!Y35</f>
        <v>233.334</v>
      </c>
      <c r="E25" s="154">
        <f>Schedule!Y36</f>
        <v>179.27700000000004</v>
      </c>
      <c r="F25" s="325">
        <f>IF(D25=0, ,(E25/D25))</f>
        <v>0.7683278047777008</v>
      </c>
      <c r="G25" s="326">
        <f>+Schedule!Z35+U25</f>
        <v>170.72399999999996</v>
      </c>
      <c r="H25" s="155">
        <f>SUM(Schedule!Z36:AD36)</f>
        <v>100.35</v>
      </c>
      <c r="I25" s="327">
        <f>IF(G25=0, ,(H25/G25))</f>
        <v>0.58779082027131524</v>
      </c>
      <c r="J25" s="328">
        <f>G25-H25</f>
        <v>70.373999999999967</v>
      </c>
      <c r="K25" s="323">
        <f>Schedule!D35</f>
        <v>1099.9989999999996</v>
      </c>
      <c r="L25" s="324">
        <f>Schedule!BN36</f>
        <v>279.62700000000007</v>
      </c>
      <c r="M25" s="156">
        <f>(Z25+AA25+AB25+AC25+AD25+AE25+AF25+AG25+AH25+AI25+AJ25+AK25/31*$P$1)/Y25</f>
        <v>0.98114788437369094</v>
      </c>
      <c r="N25" s="329" t="s">
        <v>83</v>
      </c>
      <c r="O25" s="330">
        <f>L25/K25</f>
        <v>0.25420659473326812</v>
      </c>
      <c r="P25" s="331">
        <f>IF(L25&gt;=K25,0,(K25-L25))</f>
        <v>820.3719999999995</v>
      </c>
      <c r="Q25" s="896"/>
      <c r="R25" s="897">
        <v>1500000</v>
      </c>
      <c r="S25" s="377">
        <v>44714</v>
      </c>
      <c r="T25" s="319" t="s">
        <v>113</v>
      </c>
      <c r="U25" s="134">
        <f>+D25-E25</f>
        <v>54.05699999999996</v>
      </c>
      <c r="W25" s="1028"/>
      <c r="X25" s="584" t="str">
        <f>+C25</f>
        <v>SM-D</v>
      </c>
      <c r="Y25" s="596">
        <f>SUM(Z25:AK25)</f>
        <v>1099999.9999999998</v>
      </c>
      <c r="Z25" s="777"/>
      <c r="AA25" s="777"/>
      <c r="AB25" s="777">
        <v>116666.66666666667</v>
      </c>
      <c r="AC25" s="777">
        <v>116666.66666666667</v>
      </c>
      <c r="AD25" s="637">
        <v>116666.66666666667</v>
      </c>
      <c r="AE25" s="637">
        <v>85714.28571428571</v>
      </c>
      <c r="AF25" s="637">
        <v>85714.28571428571</v>
      </c>
      <c r="AG25" s="637">
        <v>85714.28571428571</v>
      </c>
      <c r="AH25" s="638">
        <v>85714.28571428571</v>
      </c>
      <c r="AI25" s="638">
        <v>85714.28571428571</v>
      </c>
      <c r="AJ25" s="638">
        <v>160714.28571428568</v>
      </c>
      <c r="AK25" s="638">
        <v>160714.28571428568</v>
      </c>
      <c r="AL25" s="597"/>
      <c r="AM25" s="598"/>
      <c r="BA25" s="238"/>
    </row>
    <row r="26" spans="1:53" ht="16.5" hidden="1">
      <c r="B26" s="1038"/>
      <c r="C26" s="322"/>
      <c r="D26" s="154"/>
      <c r="E26" s="154"/>
      <c r="F26" s="325"/>
      <c r="G26" s="326"/>
      <c r="H26" s="155"/>
      <c r="I26" s="327"/>
      <c r="J26" s="328"/>
      <c r="K26" s="323"/>
      <c r="L26" s="324"/>
      <c r="M26" s="156"/>
      <c r="N26" s="160"/>
      <c r="O26" s="330"/>
      <c r="P26" s="331"/>
      <c r="Q26" s="896"/>
      <c r="R26" s="897"/>
      <c r="S26" s="377">
        <v>44714</v>
      </c>
      <c r="T26" s="319" t="s">
        <v>113</v>
      </c>
      <c r="U26" s="134">
        <f>+D26-E26</f>
        <v>0</v>
      </c>
      <c r="W26" s="1028"/>
      <c r="X26" s="407"/>
      <c r="Y26" s="408"/>
      <c r="Z26" s="778"/>
      <c r="AA26" s="778"/>
      <c r="AB26" s="778"/>
      <c r="AC26" s="59"/>
      <c r="AD26" s="59"/>
      <c r="AE26" s="778"/>
      <c r="AF26" s="777"/>
      <c r="AG26" s="777"/>
      <c r="AH26" s="777"/>
      <c r="AI26" s="777"/>
      <c r="AJ26" s="777"/>
      <c r="AK26" s="409"/>
      <c r="AL26" s="382"/>
      <c r="AM26" s="288"/>
    </row>
    <row r="27" spans="1:53" ht="16.5" hidden="1">
      <c r="B27" s="1038"/>
      <c r="C27" s="162"/>
      <c r="D27" s="154"/>
      <c r="E27" s="154"/>
      <c r="F27" s="165"/>
      <c r="G27" s="166"/>
      <c r="H27" s="155"/>
      <c r="I27" s="167"/>
      <c r="J27" s="168"/>
      <c r="K27" s="163"/>
      <c r="L27" s="164"/>
      <c r="M27" s="156"/>
      <c r="N27" s="169"/>
      <c r="O27" s="330"/>
      <c r="P27" s="237"/>
      <c r="Q27" s="898"/>
      <c r="R27" s="899"/>
      <c r="S27" s="377">
        <v>44714</v>
      </c>
      <c r="T27" s="319" t="s">
        <v>113</v>
      </c>
      <c r="U27" s="134">
        <f>+D27-E27</f>
        <v>0</v>
      </c>
      <c r="W27" s="1029"/>
      <c r="X27" s="385"/>
      <c r="Y27" s="332"/>
      <c r="Z27" s="60"/>
      <c r="AA27" s="60"/>
      <c r="AB27" s="60"/>
      <c r="AC27" s="60"/>
      <c r="AD27" s="60"/>
      <c r="AE27" s="60"/>
      <c r="AF27" s="60"/>
      <c r="AG27" s="60"/>
      <c r="AH27" s="779"/>
      <c r="AI27" s="779"/>
      <c r="AJ27" s="779"/>
      <c r="AK27" s="779"/>
      <c r="AL27" s="381"/>
      <c r="AM27" s="320"/>
    </row>
    <row r="28" spans="1:53" ht="19.5" customHeight="1">
      <c r="B28" s="1039"/>
      <c r="C28" s="232" t="s">
        <v>22</v>
      </c>
      <c r="D28" s="202">
        <f>SUM(D24:D27)</f>
        <v>533.33400000000006</v>
      </c>
      <c r="E28" s="203">
        <f>SUM(E24:E27)</f>
        <v>290.56200000000007</v>
      </c>
      <c r="F28" s="204">
        <f>IF(D28=0, ,(E28/D28))</f>
        <v>0.54480306899616382</v>
      </c>
      <c r="G28" s="205">
        <f>SUM(G24:G27)</f>
        <v>434.43899999999996</v>
      </c>
      <c r="H28" s="205">
        <f>SUM(H24:H27)</f>
        <v>121.553</v>
      </c>
      <c r="I28" s="206">
        <f>IF(G28=0,0,(H28/G28))</f>
        <v>0.27979302042404114</v>
      </c>
      <c r="J28" s="207">
        <f>SUM(J24:J27)</f>
        <v>312.88599999999997</v>
      </c>
      <c r="K28" s="208">
        <f>SUM(K24:K27)</f>
        <v>1999.9989999999996</v>
      </c>
      <c r="L28" s="209">
        <f>SUM(L24:L27)</f>
        <v>412.11500000000007</v>
      </c>
      <c r="M28" s="801">
        <f t="shared" ref="M28" si="19">(Z28+AA28+AB28+AC28+AD28+AE28+AF28+AG28+AH28+AI28+AJ28/31*$P$1)/Y28</f>
        <v>0.86693548387096775</v>
      </c>
      <c r="N28" s="211" t="s">
        <v>83</v>
      </c>
      <c r="O28" s="212">
        <f>L28/K28</f>
        <v>0.20605760302880158</v>
      </c>
      <c r="P28" s="213">
        <f>SUM(P24:P27)</f>
        <v>1587.8839999999996</v>
      </c>
      <c r="Q28" s="895"/>
      <c r="R28" s="892">
        <f>SUM(R26:R27)</f>
        <v>0</v>
      </c>
      <c r="S28" s="315"/>
      <c r="T28" s="317"/>
      <c r="U28" s="134"/>
      <c r="W28" s="921"/>
      <c r="X28" s="921"/>
      <c r="Y28" s="922">
        <f t="shared" ref="Y28:AK28" si="20">SUM(Y24:Y27)</f>
        <v>1999999.9999999998</v>
      </c>
      <c r="Z28" s="200">
        <f t="shared" si="20"/>
        <v>75000</v>
      </c>
      <c r="AA28" s="200">
        <f t="shared" si="20"/>
        <v>75000</v>
      </c>
      <c r="AB28" s="200">
        <f t="shared" si="20"/>
        <v>191666.66666666669</v>
      </c>
      <c r="AC28" s="200">
        <f t="shared" si="20"/>
        <v>191666.66666666669</v>
      </c>
      <c r="AD28" s="200">
        <f t="shared" si="20"/>
        <v>191666.66666666669</v>
      </c>
      <c r="AE28" s="200">
        <f t="shared" si="20"/>
        <v>160714.28571428571</v>
      </c>
      <c r="AF28" s="200">
        <f t="shared" si="20"/>
        <v>160714.28571428571</v>
      </c>
      <c r="AG28" s="200">
        <f t="shared" si="20"/>
        <v>160714.28571428571</v>
      </c>
      <c r="AH28" s="214">
        <f t="shared" si="20"/>
        <v>160714.28571428571</v>
      </c>
      <c r="AI28" s="214">
        <f t="shared" si="20"/>
        <v>160714.28571428571</v>
      </c>
      <c r="AJ28" s="321">
        <f t="shared" si="20"/>
        <v>235714.28571428568</v>
      </c>
      <c r="AK28" s="321">
        <f t="shared" si="20"/>
        <v>235714.28571428568</v>
      </c>
      <c r="AL28" s="201"/>
      <c r="AM28" s="201"/>
    </row>
    <row r="29" spans="1:53" s="112" customFormat="1" ht="10.5" customHeight="1">
      <c r="A29" s="143"/>
      <c r="B29" s="143"/>
      <c r="C29" s="143"/>
      <c r="D29" s="143"/>
      <c r="E29" s="143"/>
      <c r="F29" s="143"/>
      <c r="G29" s="143"/>
      <c r="H29" s="143"/>
      <c r="I29" s="143"/>
      <c r="J29" s="143"/>
      <c r="K29" s="143"/>
      <c r="L29" s="143"/>
      <c r="M29" s="143"/>
      <c r="N29" s="143"/>
      <c r="O29" s="143"/>
      <c r="P29" s="143"/>
      <c r="Q29" s="893"/>
      <c r="R29" s="893"/>
      <c r="S29" s="313"/>
      <c r="T29" s="318"/>
      <c r="Z29" s="400"/>
      <c r="AA29" s="400"/>
      <c r="AB29" s="400"/>
      <c r="AC29" s="400"/>
      <c r="AD29" s="400"/>
      <c r="AE29" s="400"/>
      <c r="AF29" s="400"/>
      <c r="AG29" s="400"/>
      <c r="AH29" s="400"/>
      <c r="AI29" s="400"/>
      <c r="BA29" s="239"/>
    </row>
    <row r="30" spans="1:53">
      <c r="B30" s="1040" t="s">
        <v>42</v>
      </c>
      <c r="C30" s="1041"/>
      <c r="D30" s="1032" t="str">
        <f>+D22</f>
        <v>Plan &amp; Actual(~04/30)</v>
      </c>
      <c r="E30" s="1033"/>
      <c r="F30" s="1044"/>
      <c r="G30" s="1045" t="str">
        <f>+G22</f>
        <v>Monthly(05/01~05/27</v>
      </c>
      <c r="H30" s="1033"/>
      <c r="I30" s="1033"/>
      <c r="J30" s="1034"/>
      <c r="K30" s="1045" t="str">
        <f>+K22</f>
        <v>Yearly(~05/27)</v>
      </c>
      <c r="L30" s="1033"/>
      <c r="M30" s="1033"/>
      <c r="N30" s="1033"/>
      <c r="O30" s="1033"/>
      <c r="P30" s="1034"/>
      <c r="Q30" s="1057" t="str">
        <f>+Q22</f>
        <v>RemainY2023 (Survey)</v>
      </c>
      <c r="R30" s="1058"/>
      <c r="S30" s="314"/>
      <c r="T30" s="317"/>
      <c r="U30" s="134"/>
      <c r="Z30" s="2"/>
      <c r="AA30" s="2"/>
      <c r="AB30" s="2"/>
      <c r="AC30" s="2"/>
      <c r="AD30" s="2"/>
      <c r="AE30" s="2"/>
      <c r="AF30" s="2"/>
      <c r="AG30" s="2"/>
      <c r="AH30" s="2"/>
      <c r="AI30" s="2"/>
    </row>
    <row r="31" spans="1:53" ht="27" customHeight="1">
      <c r="B31" s="1042"/>
      <c r="C31" s="1043"/>
      <c r="D31" s="151" t="str">
        <f>+D23</f>
        <v>Plan</v>
      </c>
      <c r="E31" s="215" t="str">
        <f>+E23</f>
        <v>Actual</v>
      </c>
      <c r="F31" s="152" t="str">
        <f>+F23</f>
        <v>Achiv</v>
      </c>
      <c r="G31" s="216" t="str">
        <f>+G23</f>
        <v>Plan</v>
      </c>
      <c r="H31" s="215" t="str">
        <f>+H23</f>
        <v>Actual</v>
      </c>
      <c r="I31" s="215" t="str">
        <f>+I23</f>
        <v>Achiv</v>
      </c>
      <c r="J31" s="217" t="str">
        <f>+J23</f>
        <v>Remain</v>
      </c>
      <c r="K31" s="243" t="str">
        <f>+K23</f>
        <v>Plan</v>
      </c>
      <c r="L31" s="244" t="str">
        <f>+L23</f>
        <v>Actual</v>
      </c>
      <c r="M31" s="1059" t="str">
        <f>+M23</f>
        <v>Achiv
(Plan/Actual)</v>
      </c>
      <c r="N31" s="1060">
        <f>+N23</f>
        <v>0</v>
      </c>
      <c r="O31" s="1060">
        <f>+O23</f>
        <v>0</v>
      </c>
      <c r="P31" s="245" t="str">
        <f>+P23</f>
        <v>Remain</v>
      </c>
      <c r="Q31" s="887" t="s">
        <v>111</v>
      </c>
      <c r="R31" s="888" t="s">
        <v>18</v>
      </c>
      <c r="S31" s="313"/>
      <c r="T31" s="317"/>
      <c r="U31" s="134"/>
      <c r="Z31" s="2"/>
      <c r="AA31" s="2"/>
      <c r="AB31" s="2"/>
      <c r="AC31" s="2"/>
      <c r="AD31" s="2"/>
      <c r="AE31" s="2"/>
      <c r="AF31" s="2"/>
      <c r="AG31" s="2"/>
      <c r="AH31" s="2"/>
      <c r="AI31" s="2"/>
    </row>
    <row r="32" spans="1:53" ht="16.5">
      <c r="B32" s="1049" t="s">
        <v>106</v>
      </c>
      <c r="C32" s="162" t="s">
        <v>89</v>
      </c>
      <c r="D32" s="154">
        <f>Schedule!Y43</f>
        <v>31.805</v>
      </c>
      <c r="E32" s="154">
        <f>Schedule!Y44</f>
        <v>16.711500000000001</v>
      </c>
      <c r="F32" s="165">
        <f>IF(D32=0, ,(E32/D32))</f>
        <v>0.52543625216160983</v>
      </c>
      <c r="G32" s="166">
        <f>+Schedule!Z43+U32</f>
        <v>15.093499999999999</v>
      </c>
      <c r="H32" s="155">
        <f>SUM(Schedule!Z44:AD44)</f>
        <v>0</v>
      </c>
      <c r="I32" s="167">
        <f>IF(G32=0, ,(H32/G32))</f>
        <v>0</v>
      </c>
      <c r="J32" s="168">
        <f>G32-H32</f>
        <v>15.093499999999999</v>
      </c>
      <c r="K32" s="163">
        <f>Schedule!D43</f>
        <v>31.805</v>
      </c>
      <c r="L32" s="164">
        <f>Schedule!BN44</f>
        <v>16.711500000000001</v>
      </c>
      <c r="M32" s="156">
        <f>(Z32+AA32+AB32+AC32+AD32+AE32+AF32+AG32+AH32+AI32+AJ32+AK32/31*$P$1)/Y32</f>
        <v>1</v>
      </c>
      <c r="N32" s="169" t="s">
        <v>83</v>
      </c>
      <c r="O32" s="170">
        <f>L32/K32</f>
        <v>0.52543625216160983</v>
      </c>
      <c r="P32" s="237">
        <f>IF(L32&gt;=K32,0,(K32-L32))</f>
        <v>15.093499999999999</v>
      </c>
      <c r="Q32" s="898"/>
      <c r="R32" s="899">
        <v>40000</v>
      </c>
      <c r="S32" s="377">
        <v>44714</v>
      </c>
      <c r="T32" s="319" t="s">
        <v>113</v>
      </c>
      <c r="U32" s="134">
        <f>D32-E32</f>
        <v>15.093499999999999</v>
      </c>
      <c r="W32" s="230" t="s">
        <v>106</v>
      </c>
      <c r="X32" s="230" t="str">
        <f>+C32</f>
        <v>SSB</v>
      </c>
      <c r="Y32" s="780">
        <f>SUM(Z32:AK32)</f>
        <v>31805</v>
      </c>
      <c r="Z32" s="782">
        <f>+'Summary Report'!E19</f>
        <v>11000</v>
      </c>
      <c r="AA32" s="782">
        <f>+'Summary Report'!F19</f>
        <v>7592</v>
      </c>
      <c r="AB32" s="783">
        <f>+'Summary Report'!G19</f>
        <v>13213</v>
      </c>
      <c r="AC32" s="783">
        <f>+'Summary Report'!H19</f>
        <v>0</v>
      </c>
      <c r="AD32" s="783">
        <f>+'Summary Report'!I19</f>
        <v>0</v>
      </c>
      <c r="AE32" s="783">
        <f>+'Summary Report'!J19</f>
        <v>0</v>
      </c>
      <c r="AF32" s="783">
        <f>+'Summary Report'!K19</f>
        <v>0</v>
      </c>
      <c r="AG32" s="782">
        <f>+'Summary Report'!L19</f>
        <v>0</v>
      </c>
      <c r="AH32" s="782">
        <f>+'Summary Report'!M19</f>
        <v>0</v>
      </c>
      <c r="AI32" s="782">
        <f>+'Summary Report'!N19</f>
        <v>0</v>
      </c>
      <c r="AJ32" s="784">
        <f>+'Summary Report'!O19</f>
        <v>0</v>
      </c>
      <c r="AK32" s="784">
        <f>+'Summary Report'!P19</f>
        <v>0</v>
      </c>
      <c r="AL32" s="781"/>
      <c r="AM32" s="290"/>
    </row>
    <row r="33" spans="1:53" ht="16.5">
      <c r="B33" s="1039"/>
      <c r="C33" s="232" t="s">
        <v>22</v>
      </c>
      <c r="D33" s="202">
        <f>SUM(D32:D32)</f>
        <v>31.805</v>
      </c>
      <c r="E33" s="203">
        <f>SUM(E32:E32)</f>
        <v>16.711500000000001</v>
      </c>
      <c r="F33" s="204">
        <f>IF(D33=0, ,(E33/D33))</f>
        <v>0.52543625216160983</v>
      </c>
      <c r="G33" s="205">
        <f>SUM(G32:G32)</f>
        <v>15.093499999999999</v>
      </c>
      <c r="H33" s="203">
        <f>SUM(H32:H32)</f>
        <v>0</v>
      </c>
      <c r="I33" s="206">
        <f>IF(G33=0,0,(H33/G33))</f>
        <v>0</v>
      </c>
      <c r="J33" s="207">
        <f>SUM(J32:J32)</f>
        <v>15.093499999999999</v>
      </c>
      <c r="K33" s="208">
        <f>SUM(K32:K32)</f>
        <v>31.805</v>
      </c>
      <c r="L33" s="209">
        <f>SUM(L32:L32)</f>
        <v>16.711500000000001</v>
      </c>
      <c r="M33" s="801">
        <f>(Z33+AA33+AB33+AC33+AD33+AE33+AF33+AG33+AH33+AI33+AJ33/31*$P$1)/Y33</f>
        <v>1</v>
      </c>
      <c r="N33" s="211" t="s">
        <v>83</v>
      </c>
      <c r="O33" s="212">
        <f>L33/K33</f>
        <v>0.52543625216160983</v>
      </c>
      <c r="P33" s="213">
        <f>SUM(P32:P32)</f>
        <v>15.093499999999999</v>
      </c>
      <c r="Q33" s="895"/>
      <c r="R33" s="892">
        <f>SUM(R32:R32)</f>
        <v>40000</v>
      </c>
      <c r="S33" s="312"/>
      <c r="T33" s="317"/>
      <c r="U33" s="134"/>
      <c r="W33" s="375"/>
      <c r="X33" s="375"/>
      <c r="Y33" s="376">
        <f t="shared" ref="Y33:AK33" si="21">SUM(Y32:Y32)</f>
        <v>31805</v>
      </c>
      <c r="Z33" s="783">
        <f t="shared" si="21"/>
        <v>11000</v>
      </c>
      <c r="AA33" s="783">
        <f t="shared" si="21"/>
        <v>7592</v>
      </c>
      <c r="AB33" s="783">
        <f t="shared" si="21"/>
        <v>13213</v>
      </c>
      <c r="AC33" s="783">
        <f t="shared" si="21"/>
        <v>0</v>
      </c>
      <c r="AD33" s="783">
        <f t="shared" si="21"/>
        <v>0</v>
      </c>
      <c r="AE33" s="783">
        <f t="shared" si="21"/>
        <v>0</v>
      </c>
      <c r="AF33" s="783">
        <f t="shared" si="21"/>
        <v>0</v>
      </c>
      <c r="AG33" s="783">
        <f t="shared" si="21"/>
        <v>0</v>
      </c>
      <c r="AH33" s="782">
        <f t="shared" si="21"/>
        <v>0</v>
      </c>
      <c r="AI33" s="782">
        <f t="shared" si="21"/>
        <v>0</v>
      </c>
      <c r="AJ33" s="782">
        <f t="shared" si="21"/>
        <v>0</v>
      </c>
      <c r="AK33" s="782">
        <f t="shared" si="21"/>
        <v>0</v>
      </c>
      <c r="AL33" s="785"/>
      <c r="AM33" s="786"/>
    </row>
    <row r="34" spans="1:53" s="112" customFormat="1" ht="4.5" customHeight="1">
      <c r="A34" s="143"/>
      <c r="B34" s="143"/>
      <c r="C34" s="143"/>
      <c r="D34" s="143"/>
      <c r="E34" s="143"/>
      <c r="F34" s="143"/>
      <c r="G34" s="143"/>
      <c r="H34" s="143"/>
      <c r="I34" s="143"/>
      <c r="J34" s="143"/>
      <c r="K34" s="143"/>
      <c r="L34" s="143"/>
      <c r="M34" s="143"/>
      <c r="N34" s="143"/>
      <c r="O34" s="143"/>
      <c r="P34" s="143"/>
      <c r="Q34" s="893"/>
      <c r="R34" s="893"/>
      <c r="S34" s="306"/>
      <c r="T34" s="318"/>
      <c r="BA34" s="239"/>
    </row>
    <row r="35" spans="1:53" ht="16.5">
      <c r="B35" s="1050" t="s">
        <v>22</v>
      </c>
      <c r="C35" s="1051"/>
      <c r="D35" s="142">
        <f>SUM(D4:D7,D12:D19,D24:D27,D32)</f>
        <v>2666.9293333333317</v>
      </c>
      <c r="E35" s="138">
        <f>SUM(E4:E7,E12:E19,E24:E27,E32)</f>
        <v>2660.3250315686273</v>
      </c>
      <c r="F35" s="141">
        <f>E35/D35</f>
        <v>0.99752363076060591</v>
      </c>
      <c r="G35" s="144">
        <f>SUM(G4:G7,G12:G19,G24:G27,G32)</f>
        <v>1295.6937935294111</v>
      </c>
      <c r="H35" s="138">
        <f>SUM(H4:H7,H12:H19,H24:H27,H32)</f>
        <v>549.33435294117646</v>
      </c>
      <c r="I35" s="139">
        <f>H35/G35</f>
        <v>0.42396927089139991</v>
      </c>
      <c r="J35" s="140">
        <f>SUM(J4:J7,J12:J19,J24:J27,J32)</f>
        <v>833.2994405882348</v>
      </c>
      <c r="K35" s="146">
        <f>SUM(K4:K7,K12:K19,K24:K27,K32)</f>
        <v>7637.2809999999954</v>
      </c>
      <c r="L35" s="147">
        <f>SUM(L4:L7,L12:L19,L24:L27,L32)</f>
        <v>3209.6593845098032</v>
      </c>
      <c r="M35" s="802">
        <f>(Z35+AA35+AB35+AC35+AD35+AE35+AF35+AG35+AH35+AI35+AJ35/31*$P$1)/Y35</f>
        <v>0.92573581312901543</v>
      </c>
      <c r="N35" s="148" t="s">
        <v>83</v>
      </c>
      <c r="O35" s="149">
        <f>L35/K35</f>
        <v>0.42026205196716021</v>
      </c>
      <c r="P35" s="150">
        <f>SUM(P4:P7,P12:P19,P24:P27,P32)</f>
        <v>4637.1372601960729</v>
      </c>
      <c r="Q35" s="895"/>
      <c r="R35" s="892">
        <f>SUM(R4:R7,R12:R19,R26:R27,R32)</f>
        <v>7971398.2280000001</v>
      </c>
      <c r="S35" s="305"/>
      <c r="T35" s="317"/>
      <c r="U35" s="134">
        <f>+D35-E35</f>
        <v>6.6043017647043598</v>
      </c>
      <c r="W35" s="287" t="s">
        <v>12</v>
      </c>
      <c r="X35" s="287"/>
      <c r="Y35" s="291">
        <f t="shared" ref="Y35:AK35" si="22">SUM(Y8,Y20,Y28,Y33)</f>
        <v>7637282</v>
      </c>
      <c r="Z35" s="10">
        <f t="shared" si="22"/>
        <v>541304.33333333326</v>
      </c>
      <c r="AA35" s="10">
        <f t="shared" si="22"/>
        <v>676513.33333333326</v>
      </c>
      <c r="AB35" s="10">
        <f t="shared" si="22"/>
        <v>689608</v>
      </c>
      <c r="AC35" s="10">
        <f t="shared" si="22"/>
        <v>759503</v>
      </c>
      <c r="AD35" s="10">
        <f t="shared" si="22"/>
        <v>617530</v>
      </c>
      <c r="AE35" s="10">
        <f t="shared" si="22"/>
        <v>633028.61904761905</v>
      </c>
      <c r="AF35" s="10">
        <f t="shared" si="22"/>
        <v>787095.61904761894</v>
      </c>
      <c r="AG35" s="10">
        <f t="shared" si="22"/>
        <v>646435.61904761905</v>
      </c>
      <c r="AH35" s="10">
        <f t="shared" si="22"/>
        <v>597084.61904761905</v>
      </c>
      <c r="AI35" s="10">
        <f t="shared" si="22"/>
        <v>594078.61904761905</v>
      </c>
      <c r="AJ35" s="10">
        <f t="shared" si="22"/>
        <v>606134.61904761894</v>
      </c>
      <c r="AK35" s="10">
        <f t="shared" si="22"/>
        <v>488965.61904761899</v>
      </c>
      <c r="AL35" s="250"/>
      <c r="AM35" s="290"/>
    </row>
    <row r="36" spans="1:53">
      <c r="H36" s="235"/>
      <c r="L36" s="235"/>
      <c r="P36" s="235"/>
      <c r="Q36" s="900"/>
      <c r="R36" s="900"/>
      <c r="S36" s="310"/>
    </row>
    <row r="37" spans="1:53">
      <c r="H37" s="235"/>
      <c r="S37" s="310"/>
    </row>
    <row r="38" spans="1:53">
      <c r="B38" s="1073" t="s">
        <v>42</v>
      </c>
      <c r="C38" s="1074"/>
      <c r="D38" s="1061" t="str">
        <f>+D22</f>
        <v>Plan &amp; Actual(~04/30)</v>
      </c>
      <c r="E38" s="1047"/>
      <c r="F38" s="1077"/>
      <c r="G38" s="1046" t="str">
        <f>+G22</f>
        <v>Monthly(05/01~05/27</v>
      </c>
      <c r="H38" s="1047"/>
      <c r="I38" s="1047"/>
      <c r="J38" s="1048"/>
      <c r="K38" s="1061" t="str">
        <f>+K22</f>
        <v>Yearly(~05/27)</v>
      </c>
      <c r="L38" s="1047"/>
      <c r="M38" s="1047"/>
      <c r="N38" s="1047"/>
      <c r="O38" s="1047"/>
      <c r="P38" s="1048"/>
      <c r="Q38" s="1057" t="str">
        <f>+Q2</f>
        <v>RemainY2023 (Survey)</v>
      </c>
      <c r="R38" s="1058"/>
      <c r="S38" s="307"/>
      <c r="U38" s="1070" t="s">
        <v>88</v>
      </c>
    </row>
    <row r="39" spans="1:53" ht="33" customHeight="1">
      <c r="B39" s="1075"/>
      <c r="C39" s="1076"/>
      <c r="D39" s="173" t="str">
        <f t="shared" ref="D39:P39" si="23">+D31</f>
        <v>Plan</v>
      </c>
      <c r="E39" s="193" t="str">
        <f t="shared" si="23"/>
        <v>Actual</v>
      </c>
      <c r="F39" s="174" t="str">
        <f t="shared" si="23"/>
        <v>Achiv</v>
      </c>
      <c r="G39" s="194" t="str">
        <f t="shared" si="23"/>
        <v>Plan</v>
      </c>
      <c r="H39" s="193" t="str">
        <f t="shared" si="23"/>
        <v>Actual</v>
      </c>
      <c r="I39" s="193" t="str">
        <f t="shared" si="23"/>
        <v>Achiv</v>
      </c>
      <c r="J39" s="195" t="str">
        <f t="shared" si="23"/>
        <v>Remain</v>
      </c>
      <c r="K39" s="173" t="str">
        <f t="shared" si="23"/>
        <v>Plan</v>
      </c>
      <c r="L39" s="193" t="str">
        <f t="shared" si="23"/>
        <v>Actual</v>
      </c>
      <c r="M39" s="1030" t="str">
        <f t="shared" si="23"/>
        <v>Achiv
(Plan/Actual)</v>
      </c>
      <c r="N39" s="1031">
        <f t="shared" si="23"/>
        <v>0</v>
      </c>
      <c r="O39" s="1031">
        <f t="shared" si="23"/>
        <v>0</v>
      </c>
      <c r="P39" s="195" t="str">
        <f t="shared" si="23"/>
        <v>Remain</v>
      </c>
      <c r="Q39" s="887" t="s">
        <v>111</v>
      </c>
      <c r="R39" s="888" t="s">
        <v>18</v>
      </c>
      <c r="S39" s="308"/>
      <c r="T39" s="354" t="s">
        <v>116</v>
      </c>
      <c r="U39" s="1070"/>
    </row>
    <row r="40" spans="1:53" ht="16.5">
      <c r="B40" s="1071" t="s">
        <v>27</v>
      </c>
      <c r="C40" s="1072"/>
      <c r="D40" s="175">
        <f>SUM(D4:D7)</f>
        <v>490</v>
      </c>
      <c r="E40" s="176">
        <f>SUM(E4:E7)</f>
        <v>456.06733156862742</v>
      </c>
      <c r="F40" s="177">
        <f>IF(D40=0, ,(E40/D40))</f>
        <v>0.93074965626250494</v>
      </c>
      <c r="G40" s="178">
        <f>SUM(G4:G7)</f>
        <v>93.594960196078432</v>
      </c>
      <c r="H40" s="176">
        <f>SUM(H4:H7)</f>
        <v>89.145352941176426</v>
      </c>
      <c r="I40" s="179">
        <f>IF(G40=0, ,(H40/G40))</f>
        <v>0.95245890114617049</v>
      </c>
      <c r="J40" s="180">
        <f>G40-H40</f>
        <v>4.4496072549020056</v>
      </c>
      <c r="K40" s="175">
        <f>SUM(K4:K7)</f>
        <v>940</v>
      </c>
      <c r="L40" s="176">
        <f>SUM(L4:L7)</f>
        <v>545.21268450980381</v>
      </c>
      <c r="M40" s="156">
        <f>(Z40+AA40+AB40+AC40+AD40+AE40+AF40+AG40+AH40+AI40+AJ40+AK40/31*$P$1)/Y40</f>
        <v>1</v>
      </c>
      <c r="N40" s="181" t="s">
        <v>83</v>
      </c>
      <c r="O40" s="182">
        <f>L40/K40</f>
        <v>0.58001349415936576</v>
      </c>
      <c r="P40" s="180">
        <f>+P8</f>
        <v>493.59496019607843</v>
      </c>
      <c r="Q40" s="902"/>
      <c r="R40" s="903">
        <f>+R8</f>
        <v>400000</v>
      </c>
      <c r="S40" s="309"/>
      <c r="T40" s="235">
        <f>SUM(L40,R40)</f>
        <v>400545.21268450981</v>
      </c>
      <c r="U40" s="599">
        <f>+L40/T40</f>
        <v>1.3611763846975288E-3</v>
      </c>
      <c r="W40" s="1062" t="s">
        <v>27</v>
      </c>
      <c r="X40" s="1063"/>
      <c r="Y40" s="300">
        <f t="shared" ref="Y40:AK40" si="24">SUM(Y4:Y7)</f>
        <v>940000</v>
      </c>
      <c r="Z40" s="300">
        <f t="shared" si="24"/>
        <v>100000</v>
      </c>
      <c r="AA40" s="300">
        <f t="shared" si="24"/>
        <v>130000</v>
      </c>
      <c r="AB40" s="300">
        <f t="shared" si="24"/>
        <v>130000</v>
      </c>
      <c r="AC40" s="300">
        <f t="shared" si="24"/>
        <v>130000</v>
      </c>
      <c r="AD40" s="300">
        <f t="shared" si="24"/>
        <v>50000</v>
      </c>
      <c r="AE40" s="300">
        <f t="shared" si="24"/>
        <v>100000</v>
      </c>
      <c r="AF40" s="300">
        <f t="shared" si="24"/>
        <v>100000</v>
      </c>
      <c r="AG40" s="300">
        <f t="shared" si="24"/>
        <v>100000</v>
      </c>
      <c r="AH40" s="300">
        <f t="shared" si="24"/>
        <v>50000</v>
      </c>
      <c r="AI40" s="300">
        <f t="shared" si="24"/>
        <v>50000</v>
      </c>
      <c r="AJ40" s="300">
        <f t="shared" si="24"/>
        <v>0</v>
      </c>
      <c r="AK40" s="300">
        <f t="shared" si="24"/>
        <v>0</v>
      </c>
      <c r="AL40" s="294"/>
      <c r="AM40" s="295"/>
    </row>
    <row r="41" spans="1:53" ht="14.25" customHeight="1">
      <c r="B41" s="1071" t="s">
        <v>43</v>
      </c>
      <c r="C41" s="1072"/>
      <c r="D41" s="175">
        <f>SUM(D12:D19)</f>
        <v>1611.790333333332</v>
      </c>
      <c r="E41" s="176">
        <f>SUM(E12:E19)</f>
        <v>1896.9841999999999</v>
      </c>
      <c r="F41" s="177">
        <f>IF(D41=0, ,(E41/D41))</f>
        <v>1.1769422863312875</v>
      </c>
      <c r="G41" s="178">
        <f>SUM(G12:G19)</f>
        <v>752.56633333333298</v>
      </c>
      <c r="H41" s="176">
        <f>SUM(H12:H19)</f>
        <v>338.63599999999997</v>
      </c>
      <c r="I41" s="179">
        <f>IF(G41=0, ,(H41/G41))</f>
        <v>0.44997495237407659</v>
      </c>
      <c r="J41" s="180">
        <f>G41-H41</f>
        <v>413.93033333333301</v>
      </c>
      <c r="K41" s="175">
        <f>SUM(K12:K19)</f>
        <v>4665.4769999999953</v>
      </c>
      <c r="L41" s="176">
        <f>SUM(L12:L19)</f>
        <v>2235.6201999999998</v>
      </c>
      <c r="M41" s="156">
        <f t="shared" ref="M41:M43" si="25">(Z41+AA41+AB41+AC41+AD41+AE41+AF41+AG41+AH41+AI41+AJ41+AK41/31*$P$1)/Y41</f>
        <v>0.99299587343419571</v>
      </c>
      <c r="N41" s="181" t="s">
        <v>83</v>
      </c>
      <c r="O41" s="182">
        <f>L41/K41</f>
        <v>0.47918362902657158</v>
      </c>
      <c r="P41" s="180">
        <f>+P20</f>
        <v>2540.5647999999956</v>
      </c>
      <c r="Q41" s="902"/>
      <c r="R41" s="903">
        <f>+R20</f>
        <v>7531398.2280000001</v>
      </c>
      <c r="S41" s="309"/>
      <c r="T41" s="235">
        <f>SUM(L41,R41)</f>
        <v>7533633.8481999999</v>
      </c>
      <c r="U41" s="196">
        <f>+L41/T41</f>
        <v>2.9675190552752351E-4</v>
      </c>
      <c r="W41" s="1064" t="s">
        <v>43</v>
      </c>
      <c r="X41" s="1065"/>
      <c r="Y41" s="301">
        <f>SUM(Y12:Y19)</f>
        <v>4665477</v>
      </c>
      <c r="Z41" s="301">
        <f>SUM(Z12:Z19)</f>
        <v>355304.33333333331</v>
      </c>
      <c r="AA41" s="301">
        <f t="shared" ref="AA41:AK41" si="26">SUM(AA12:AA19)</f>
        <v>463921.33333333331</v>
      </c>
      <c r="AB41" s="301">
        <f t="shared" si="26"/>
        <v>354728.33333333331</v>
      </c>
      <c r="AC41" s="301">
        <f t="shared" si="26"/>
        <v>437836.33333333331</v>
      </c>
      <c r="AD41" s="301">
        <f t="shared" si="26"/>
        <v>375863.33333333331</v>
      </c>
      <c r="AE41" s="301">
        <f t="shared" si="26"/>
        <v>372314.33333333331</v>
      </c>
      <c r="AF41" s="301">
        <f t="shared" si="26"/>
        <v>526381.33333333326</v>
      </c>
      <c r="AG41" s="301">
        <f t="shared" si="26"/>
        <v>385721.33333333331</v>
      </c>
      <c r="AH41" s="301">
        <f t="shared" si="26"/>
        <v>386370.33333333331</v>
      </c>
      <c r="AI41" s="301">
        <f t="shared" si="26"/>
        <v>383364.33333333331</v>
      </c>
      <c r="AJ41" s="301">
        <f t="shared" si="26"/>
        <v>370420.33333333331</v>
      </c>
      <c r="AK41" s="301">
        <f t="shared" si="26"/>
        <v>253251.33333333331</v>
      </c>
      <c r="AL41" s="296"/>
      <c r="AM41" s="297"/>
    </row>
    <row r="42" spans="1:53" ht="14.25" customHeight="1">
      <c r="B42" s="1054" t="s">
        <v>44</v>
      </c>
      <c r="C42" s="1055"/>
      <c r="D42" s="183">
        <f>SUM(D24:D27)</f>
        <v>533.33400000000006</v>
      </c>
      <c r="E42" s="184">
        <f>SUM(E24:E27)</f>
        <v>290.56200000000007</v>
      </c>
      <c r="F42" s="185">
        <f>IF(D42=0, ,(E42/D42))</f>
        <v>0.54480306899616382</v>
      </c>
      <c r="G42" s="186">
        <f>SUM(G24:G27)</f>
        <v>434.43899999999996</v>
      </c>
      <c r="H42" s="184">
        <f>SUM(H24:H27)</f>
        <v>121.553</v>
      </c>
      <c r="I42" s="179">
        <f>IF(G42=0, ,(H42/G42))</f>
        <v>0.27979302042404114</v>
      </c>
      <c r="J42" s="187">
        <f>G42-H42</f>
        <v>312.88599999999997</v>
      </c>
      <c r="K42" s="183">
        <f>SUM(K24:K27)</f>
        <v>1999.9989999999996</v>
      </c>
      <c r="L42" s="184">
        <f>SUM(L24:L27)</f>
        <v>412.11500000000007</v>
      </c>
      <c r="M42" s="156">
        <f t="shared" si="25"/>
        <v>0.98479262672811063</v>
      </c>
      <c r="N42" s="188" t="s">
        <v>83</v>
      </c>
      <c r="O42" s="189">
        <f>L42/K42</f>
        <v>0.20605760302880158</v>
      </c>
      <c r="P42" s="187">
        <f>+P28</f>
        <v>1587.8839999999996</v>
      </c>
      <c r="Q42" s="904"/>
      <c r="R42" s="905">
        <f>+R26+R27</f>
        <v>0</v>
      </c>
      <c r="S42" s="309"/>
      <c r="T42" s="235">
        <f>SUM(L42,R42)</f>
        <v>412.11500000000007</v>
      </c>
      <c r="U42" s="196">
        <f>+L42/T42</f>
        <v>1</v>
      </c>
      <c r="W42" s="1066" t="s">
        <v>16</v>
      </c>
      <c r="X42" s="1067"/>
      <c r="Y42" s="301">
        <f>SUM(Y24:Y27)</f>
        <v>1999999.9999999998</v>
      </c>
      <c r="Z42" s="301">
        <f>SUM(Z24:Z27)</f>
        <v>75000</v>
      </c>
      <c r="AA42" s="301">
        <f t="shared" ref="AA42:AK42" si="27">SUM(AA24:AA27)</f>
        <v>75000</v>
      </c>
      <c r="AB42" s="301">
        <f t="shared" si="27"/>
        <v>191666.66666666669</v>
      </c>
      <c r="AC42" s="301">
        <f t="shared" si="27"/>
        <v>191666.66666666669</v>
      </c>
      <c r="AD42" s="301">
        <f t="shared" si="27"/>
        <v>191666.66666666669</v>
      </c>
      <c r="AE42" s="301">
        <f t="shared" si="27"/>
        <v>160714.28571428571</v>
      </c>
      <c r="AF42" s="301">
        <f t="shared" si="27"/>
        <v>160714.28571428571</v>
      </c>
      <c r="AG42" s="301">
        <f t="shared" si="27"/>
        <v>160714.28571428571</v>
      </c>
      <c r="AH42" s="301">
        <f t="shared" si="27"/>
        <v>160714.28571428571</v>
      </c>
      <c r="AI42" s="301">
        <f t="shared" si="27"/>
        <v>160714.28571428571</v>
      </c>
      <c r="AJ42" s="301">
        <f t="shared" si="27"/>
        <v>235714.28571428568</v>
      </c>
      <c r="AK42" s="301">
        <f t="shared" si="27"/>
        <v>235714.28571428568</v>
      </c>
      <c r="AL42" s="296"/>
      <c r="AM42" s="297"/>
    </row>
    <row r="43" spans="1:53" ht="14.25" customHeight="1">
      <c r="B43" s="1054" t="s">
        <v>106</v>
      </c>
      <c r="C43" s="1055"/>
      <c r="D43" s="183">
        <f>SUM(D32)</f>
        <v>31.805</v>
      </c>
      <c r="E43" s="184">
        <f>SUM(E32)</f>
        <v>16.711500000000001</v>
      </c>
      <c r="F43" s="185">
        <f>IF(D43=0, ,(E43/D43))</f>
        <v>0.52543625216160983</v>
      </c>
      <c r="G43" s="186">
        <f>SUM(G32)</f>
        <v>15.093499999999999</v>
      </c>
      <c r="H43" s="184">
        <f>SUM(H32)</f>
        <v>0</v>
      </c>
      <c r="I43" s="179">
        <f>IF(G43=0, ,(H43/G43))</f>
        <v>0</v>
      </c>
      <c r="J43" s="187">
        <f>G43-H43</f>
        <v>15.093499999999999</v>
      </c>
      <c r="K43" s="183">
        <f>SUM(K32)</f>
        <v>31.805</v>
      </c>
      <c r="L43" s="184">
        <f>SUM(L32)</f>
        <v>16.711500000000001</v>
      </c>
      <c r="M43" s="156">
        <f t="shared" si="25"/>
        <v>1</v>
      </c>
      <c r="N43" s="188" t="s">
        <v>83</v>
      </c>
      <c r="O43" s="189">
        <f>L43/K43</f>
        <v>0.52543625216160983</v>
      </c>
      <c r="P43" s="187">
        <f>+P32</f>
        <v>15.093499999999999</v>
      </c>
      <c r="Q43" s="904"/>
      <c r="R43" s="905">
        <f>+R32</f>
        <v>40000</v>
      </c>
      <c r="S43" s="309"/>
      <c r="T43" s="235">
        <f>SUM(L43,R43)</f>
        <v>40016.711499999998</v>
      </c>
      <c r="U43" s="196">
        <f>IFERROR(+L43/T43,0)</f>
        <v>4.1761302649769212E-4</v>
      </c>
      <c r="W43" s="1068" t="s">
        <v>106</v>
      </c>
      <c r="X43" s="1069"/>
      <c r="Y43" s="302">
        <f t="shared" ref="Y43:AK43" si="28">SUM(Y32)</f>
        <v>31805</v>
      </c>
      <c r="Z43" s="302">
        <f t="shared" si="28"/>
        <v>11000</v>
      </c>
      <c r="AA43" s="302">
        <f t="shared" si="28"/>
        <v>7592</v>
      </c>
      <c r="AB43" s="302">
        <f t="shared" si="28"/>
        <v>13213</v>
      </c>
      <c r="AC43" s="302">
        <f t="shared" si="28"/>
        <v>0</v>
      </c>
      <c r="AD43" s="302">
        <f t="shared" si="28"/>
        <v>0</v>
      </c>
      <c r="AE43" s="302">
        <f t="shared" si="28"/>
        <v>0</v>
      </c>
      <c r="AF43" s="302">
        <f t="shared" si="28"/>
        <v>0</v>
      </c>
      <c r="AG43" s="302">
        <f t="shared" si="28"/>
        <v>0</v>
      </c>
      <c r="AH43" s="302">
        <f t="shared" si="28"/>
        <v>0</v>
      </c>
      <c r="AI43" s="302">
        <f t="shared" si="28"/>
        <v>0</v>
      </c>
      <c r="AJ43" s="302">
        <f t="shared" si="28"/>
        <v>0</v>
      </c>
      <c r="AK43" s="302">
        <f t="shared" si="28"/>
        <v>0</v>
      </c>
      <c r="AL43" s="298"/>
      <c r="AM43" s="299"/>
    </row>
    <row r="44" spans="1:53" ht="14.25" customHeight="1">
      <c r="B44" s="1050" t="s">
        <v>41</v>
      </c>
      <c r="C44" s="1051"/>
      <c r="D44" s="142">
        <f>SUM(D40:D43)</f>
        <v>2666.9293333333321</v>
      </c>
      <c r="E44" s="138">
        <f>SUM(E40:E43)</f>
        <v>2660.3250315686269</v>
      </c>
      <c r="F44" s="141">
        <f>E44/D44</f>
        <v>0.99752363076060557</v>
      </c>
      <c r="G44" s="144">
        <f>SUM(G40:G43)</f>
        <v>1295.6937935294113</v>
      </c>
      <c r="H44" s="138">
        <f>SUM(H40:H43)</f>
        <v>549.33435294117635</v>
      </c>
      <c r="I44" s="139">
        <f>H44/G44</f>
        <v>0.42396927089139974</v>
      </c>
      <c r="J44" s="140">
        <f>SUM(J40:J43)</f>
        <v>746.35944058823497</v>
      </c>
      <c r="K44" s="146">
        <f>SUM(K40:K43)</f>
        <v>7637.2809999999954</v>
      </c>
      <c r="L44" s="147">
        <f>SUM(L40:L43)</f>
        <v>3209.6593845098037</v>
      </c>
      <c r="M44" s="802">
        <f>(Z44+AA44+AB44+AC44+AD44+AE44+AF44+AG44+AH44+AI44+AJ44/31*$P$1)/Y44</f>
        <v>0.92573581312901543</v>
      </c>
      <c r="N44" s="148" t="s">
        <v>83</v>
      </c>
      <c r="O44" s="149">
        <f>L44/K44</f>
        <v>0.42026205196716027</v>
      </c>
      <c r="P44" s="150">
        <f>SUM(P40:P43)</f>
        <v>4637.1372601960729</v>
      </c>
      <c r="Q44" s="895"/>
      <c r="R44" s="892">
        <f>SUM(R40:R43)</f>
        <v>7971398.2280000001</v>
      </c>
      <c r="S44" s="305"/>
      <c r="T44" s="235">
        <f>SUM(T40:T43)</f>
        <v>7974607.8873845097</v>
      </c>
      <c r="U44" s="196">
        <f>+L44/T44</f>
        <v>4.0248491585239549E-4</v>
      </c>
      <c r="W44" s="1052" t="s">
        <v>12</v>
      </c>
      <c r="X44" s="1053"/>
      <c r="Y44" s="303">
        <f t="shared" ref="Y44:AK44" si="29">SUM(Y40:Y43)</f>
        <v>7637282</v>
      </c>
      <c r="Z44" s="303">
        <f t="shared" si="29"/>
        <v>541304.33333333326</v>
      </c>
      <c r="AA44" s="303">
        <f t="shared" si="29"/>
        <v>676513.33333333326</v>
      </c>
      <c r="AB44" s="303">
        <f t="shared" si="29"/>
        <v>689608</v>
      </c>
      <c r="AC44" s="303">
        <f t="shared" si="29"/>
        <v>759503</v>
      </c>
      <c r="AD44" s="303">
        <f t="shared" si="29"/>
        <v>617530</v>
      </c>
      <c r="AE44" s="303">
        <f t="shared" si="29"/>
        <v>633028.61904761905</v>
      </c>
      <c r="AF44" s="303">
        <f t="shared" si="29"/>
        <v>787095.61904761894</v>
      </c>
      <c r="AG44" s="303">
        <f t="shared" si="29"/>
        <v>646435.61904761905</v>
      </c>
      <c r="AH44" s="303">
        <f t="shared" si="29"/>
        <v>597084.61904761905</v>
      </c>
      <c r="AI44" s="303">
        <f t="shared" si="29"/>
        <v>594078.61904761905</v>
      </c>
      <c r="AJ44" s="303">
        <f t="shared" si="29"/>
        <v>606134.61904761894</v>
      </c>
      <c r="AK44" s="303">
        <f t="shared" si="29"/>
        <v>488965.61904761899</v>
      </c>
      <c r="AL44" s="292"/>
      <c r="AM44" s="293"/>
    </row>
  </sheetData>
  <mergeCells count="51">
    <mergeCell ref="Q2:R2"/>
    <mergeCell ref="B10:C11"/>
    <mergeCell ref="D10:F10"/>
    <mergeCell ref="G10:J10"/>
    <mergeCell ref="K10:P10"/>
    <mergeCell ref="B4:B8"/>
    <mergeCell ref="M11:O11"/>
    <mergeCell ref="B2:C3"/>
    <mergeCell ref="M3:O3"/>
    <mergeCell ref="D2:F2"/>
    <mergeCell ref="K2:P2"/>
    <mergeCell ref="G2:J2"/>
    <mergeCell ref="W41:X41"/>
    <mergeCell ref="W42:X42"/>
    <mergeCell ref="W43:X43"/>
    <mergeCell ref="U38:U39"/>
    <mergeCell ref="B42:C42"/>
    <mergeCell ref="B41:C41"/>
    <mergeCell ref="B40:C40"/>
    <mergeCell ref="B38:C39"/>
    <mergeCell ref="D38:F38"/>
    <mergeCell ref="B44:C44"/>
    <mergeCell ref="AL3:AM3"/>
    <mergeCell ref="B43:C43"/>
    <mergeCell ref="B30:C31"/>
    <mergeCell ref="D30:F30"/>
    <mergeCell ref="G30:J30"/>
    <mergeCell ref="W3:X3"/>
    <mergeCell ref="Q38:R38"/>
    <mergeCell ref="Q22:R22"/>
    <mergeCell ref="Q30:R30"/>
    <mergeCell ref="Q10:R10"/>
    <mergeCell ref="K30:P30"/>
    <mergeCell ref="M31:O31"/>
    <mergeCell ref="K38:P38"/>
    <mergeCell ref="W44:X44"/>
    <mergeCell ref="W40:X40"/>
    <mergeCell ref="B12:B20"/>
    <mergeCell ref="B22:C23"/>
    <mergeCell ref="D22:F22"/>
    <mergeCell ref="G22:J22"/>
    <mergeCell ref="G38:J38"/>
    <mergeCell ref="B32:B33"/>
    <mergeCell ref="B24:B28"/>
    <mergeCell ref="B35:C35"/>
    <mergeCell ref="W12:W19"/>
    <mergeCell ref="W4:W7"/>
    <mergeCell ref="W24:W27"/>
    <mergeCell ref="M39:O39"/>
    <mergeCell ref="K22:P22"/>
    <mergeCell ref="M23:O23"/>
  </mergeCells>
  <phoneticPr fontId="8" type="noConversion"/>
  <pageMargins left="0.7" right="0.7" top="0.75" bottom="0.75" header="0.3" footer="0.3"/>
  <pageSetup paperSize="9" scale="77" fitToHeight="0" orientation="portrait" horizontalDpi="300" verticalDpi="300" r:id="rId1"/>
  <colBreaks count="1" manualBreakCount="1">
    <brk id="20" max="1048575" man="1"/>
  </colBreaks>
  <ignoredErrors>
    <ignoredError sqref="I44 F40 F35 N35 Q35 I8 F8 D28:F31 I33:I35 D20 F20 D21:F23 F41:F44 F24 I20 J28 D33:F33 F32 N17:O17" formula="1"/>
  </ignoredError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O54"/>
  <sheetViews>
    <sheetView showGridLines="0" zoomScaleNormal="100" zoomScaleSheetLayoutView="100" workbookViewId="0">
      <pane xSplit="4" ySplit="4" topLeftCell="Q5" activePane="bottomRight" state="frozen"/>
      <selection activeCell="G25" sqref="G25:G26"/>
      <selection pane="topRight" activeCell="G25" sqref="G25:G26"/>
      <selection pane="bottomLeft" activeCell="G25" sqref="G25:G26"/>
      <selection pane="bottomRight" activeCell="D5" sqref="D5"/>
    </sheetView>
  </sheetViews>
  <sheetFormatPr defaultColWidth="9" defaultRowHeight="20.100000000000001" customHeight="1"/>
  <cols>
    <col min="1" max="1" width="5.625" style="4" customWidth="1"/>
    <col min="2" max="2" width="15.75" style="4" customWidth="1"/>
    <col min="3" max="3" width="8.125" style="4" customWidth="1"/>
    <col min="4" max="4" width="10.625" style="4" customWidth="1"/>
    <col min="5" max="9" width="4.875" style="4" customWidth="1"/>
    <col min="10" max="10" width="4.25" style="4" customWidth="1"/>
    <col min="11" max="14" width="4.875" style="4" customWidth="1"/>
    <col min="15" max="15" width="5" style="4" customWidth="1"/>
    <col min="16" max="19" width="4.875" style="4" customWidth="1"/>
    <col min="20" max="20" width="4.625" style="4" customWidth="1"/>
    <col min="21" max="24" width="4.875" style="4" customWidth="1"/>
    <col min="25" max="25" width="7.75" style="4" customWidth="1"/>
    <col min="26" max="43" width="4.875" style="4" customWidth="1"/>
    <col min="44" max="44" width="5.125" style="4" customWidth="1"/>
    <col min="45" max="49" width="4.875" style="4" customWidth="1"/>
    <col min="50" max="50" width="5.25" style="4" customWidth="1"/>
    <col min="51" max="54" width="4.875" style="4" customWidth="1"/>
    <col min="55" max="55" width="5.5" style="4" customWidth="1"/>
    <col min="56" max="59" width="4.875" style="4" customWidth="1"/>
    <col min="60" max="60" width="7" style="4" bestFit="1" customWidth="1"/>
    <col min="61" max="65" width="4.875" style="4" customWidth="1"/>
    <col min="66" max="66" width="9.375" style="4" bestFit="1" customWidth="1"/>
    <col min="67" max="67" width="10.625" style="4" customWidth="1"/>
    <col min="68" max="16384" width="9" style="4"/>
  </cols>
  <sheetData>
    <row r="1" spans="1:67" ht="25.5">
      <c r="A1" s="1186" t="s">
        <v>155</v>
      </c>
      <c r="B1" s="1186"/>
      <c r="C1" s="1186"/>
      <c r="D1" s="1186"/>
      <c r="E1" s="1186"/>
      <c r="F1" s="1186"/>
      <c r="G1" s="1186"/>
      <c r="H1" s="1186"/>
      <c r="I1" s="1186"/>
      <c r="J1" s="1186"/>
      <c r="K1" s="1186"/>
      <c r="L1" s="1186"/>
      <c r="M1" s="1186"/>
      <c r="N1" s="1186"/>
      <c r="O1" s="1186"/>
      <c r="P1" s="1186"/>
      <c r="Q1" s="1186"/>
      <c r="R1" s="1186"/>
      <c r="S1" s="1186"/>
      <c r="T1" s="1186"/>
      <c r="U1" s="1186"/>
      <c r="V1" s="1186"/>
      <c r="W1" s="1186"/>
      <c r="X1" s="1186"/>
      <c r="Y1" s="1186"/>
      <c r="Z1" s="1186"/>
      <c r="AA1" s="1186"/>
      <c r="AB1" s="1186"/>
      <c r="AC1" s="1186"/>
      <c r="AD1" s="1186"/>
      <c r="AE1" s="1186"/>
      <c r="AF1" s="1186"/>
      <c r="AG1" s="1186"/>
      <c r="AH1" s="1186"/>
      <c r="AI1" s="1186"/>
      <c r="AJ1" s="1186"/>
      <c r="AK1" s="1186"/>
      <c r="AL1" s="1186"/>
      <c r="AM1" s="1186"/>
      <c r="AN1" s="1186"/>
      <c r="AO1" s="1186"/>
      <c r="AP1" s="1186"/>
      <c r="AQ1" s="1186"/>
      <c r="AR1" s="1186"/>
      <c r="AS1" s="1186"/>
      <c r="AT1" s="1186"/>
      <c r="AU1" s="1186"/>
      <c r="AV1" s="1186"/>
      <c r="AW1" s="1186"/>
      <c r="AX1" s="1186"/>
      <c r="AY1" s="1186"/>
      <c r="AZ1" s="1186"/>
      <c r="BA1" s="1186"/>
      <c r="BB1" s="1186"/>
      <c r="BC1" s="1186"/>
      <c r="BD1" s="1186"/>
      <c r="BE1" s="1186"/>
      <c r="BF1" s="1186"/>
      <c r="BG1" s="1186"/>
      <c r="BH1" s="1186"/>
      <c r="BI1" s="1186"/>
      <c r="BJ1" s="1186"/>
      <c r="BK1" s="1186"/>
      <c r="BL1" s="1186"/>
      <c r="BM1" s="1186"/>
      <c r="BN1" s="1186"/>
      <c r="BO1" s="1186"/>
    </row>
    <row r="2" spans="1:67" ht="20.100000000000001" customHeight="1">
      <c r="BJ2" s="5"/>
      <c r="BK2" s="5"/>
      <c r="BL2" s="5"/>
      <c r="BM2" s="5"/>
      <c r="BN2" s="5" t="s">
        <v>48</v>
      </c>
      <c r="BO2" s="5"/>
    </row>
    <row r="3" spans="1:67" ht="23.25" customHeight="1">
      <c r="A3" s="1188" t="s">
        <v>42</v>
      </c>
      <c r="B3" s="1189"/>
      <c r="C3" s="1190"/>
      <c r="D3" s="1194" t="s">
        <v>224</v>
      </c>
      <c r="E3" s="1183" t="s">
        <v>30</v>
      </c>
      <c r="F3" s="1184"/>
      <c r="G3" s="1184"/>
      <c r="H3" s="1184"/>
      <c r="I3" s="1185"/>
      <c r="J3" s="1198" t="s">
        <v>31</v>
      </c>
      <c r="K3" s="1184"/>
      <c r="L3" s="1184"/>
      <c r="M3" s="1199"/>
      <c r="N3" s="1185"/>
      <c r="O3" s="1183" t="s">
        <v>32</v>
      </c>
      <c r="P3" s="1184"/>
      <c r="Q3" s="1184"/>
      <c r="R3" s="1184"/>
      <c r="S3" s="1185"/>
      <c r="T3" s="1183" t="s">
        <v>33</v>
      </c>
      <c r="U3" s="1184"/>
      <c r="V3" s="1184"/>
      <c r="W3" s="1184"/>
      <c r="X3" s="1185"/>
      <c r="Y3" s="795" t="s">
        <v>69</v>
      </c>
      <c r="Z3" s="1183" t="s">
        <v>34</v>
      </c>
      <c r="AA3" s="1184"/>
      <c r="AB3" s="1184"/>
      <c r="AC3" s="1184"/>
      <c r="AD3" s="1185"/>
      <c r="AE3" s="1183" t="s">
        <v>35</v>
      </c>
      <c r="AF3" s="1184"/>
      <c r="AG3" s="1184"/>
      <c r="AH3" s="1184"/>
      <c r="AI3" s="1185"/>
      <c r="AJ3" s="1183" t="s">
        <v>36</v>
      </c>
      <c r="AK3" s="1184"/>
      <c r="AL3" s="1184"/>
      <c r="AM3" s="1184"/>
      <c r="AN3" s="1185"/>
      <c r="AO3" s="1183" t="s">
        <v>37</v>
      </c>
      <c r="AP3" s="1184"/>
      <c r="AQ3" s="1184"/>
      <c r="AR3" s="1184"/>
      <c r="AS3" s="1185"/>
      <c r="AT3" s="1183" t="s">
        <v>38</v>
      </c>
      <c r="AU3" s="1184"/>
      <c r="AV3" s="1184"/>
      <c r="AW3" s="1184"/>
      <c r="AX3" s="1185"/>
      <c r="AY3" s="1183" t="s">
        <v>39</v>
      </c>
      <c r="AZ3" s="1184"/>
      <c r="BA3" s="1184"/>
      <c r="BB3" s="1184"/>
      <c r="BC3" s="1185"/>
      <c r="BD3" s="1183" t="s">
        <v>40</v>
      </c>
      <c r="BE3" s="1184"/>
      <c r="BF3" s="1184"/>
      <c r="BG3" s="1184"/>
      <c r="BH3" s="1185"/>
      <c r="BI3" s="1183" t="s">
        <v>23</v>
      </c>
      <c r="BJ3" s="1184"/>
      <c r="BK3" s="1184"/>
      <c r="BL3" s="1184"/>
      <c r="BM3" s="1187"/>
      <c r="BN3" s="1196" t="s">
        <v>22</v>
      </c>
    </row>
    <row r="4" spans="1:67" ht="27" customHeight="1">
      <c r="A4" s="1191"/>
      <c r="B4" s="1192"/>
      <c r="C4" s="1193"/>
      <c r="D4" s="1195"/>
      <c r="E4" s="116" t="s">
        <v>100</v>
      </c>
      <c r="F4" s="117" t="s">
        <v>101</v>
      </c>
      <c r="G4" s="117" t="s">
        <v>102</v>
      </c>
      <c r="H4" s="117" t="s">
        <v>103</v>
      </c>
      <c r="I4" s="229" t="s">
        <v>122</v>
      </c>
      <c r="J4" s="913" t="s">
        <v>84</v>
      </c>
      <c r="K4" s="117" t="s">
        <v>85</v>
      </c>
      <c r="L4" s="117" t="s">
        <v>86</v>
      </c>
      <c r="M4" s="117" t="s">
        <v>87</v>
      </c>
      <c r="N4" s="117" t="s">
        <v>234</v>
      </c>
      <c r="O4" s="116" t="s">
        <v>84</v>
      </c>
      <c r="P4" s="117" t="s">
        <v>85</v>
      </c>
      <c r="Q4" s="117" t="s">
        <v>86</v>
      </c>
      <c r="R4" s="117" t="s">
        <v>87</v>
      </c>
      <c r="S4" s="118" t="s">
        <v>236</v>
      </c>
      <c r="T4" s="116" t="s">
        <v>237</v>
      </c>
      <c r="U4" s="117" t="s">
        <v>238</v>
      </c>
      <c r="V4" s="117" t="s">
        <v>152</v>
      </c>
      <c r="W4" s="117" t="s">
        <v>153</v>
      </c>
      <c r="X4" s="118" t="s">
        <v>239</v>
      </c>
      <c r="Y4" s="912" t="s">
        <v>277</v>
      </c>
      <c r="Z4" s="116" t="s">
        <v>79</v>
      </c>
      <c r="AA4" s="117" t="s">
        <v>80</v>
      </c>
      <c r="AB4" s="117" t="s">
        <v>81</v>
      </c>
      <c r="AC4" s="117" t="s">
        <v>82</v>
      </c>
      <c r="AD4" s="118" t="s">
        <v>178</v>
      </c>
      <c r="AE4" s="116" t="s">
        <v>93</v>
      </c>
      <c r="AF4" s="117" t="s">
        <v>94</v>
      </c>
      <c r="AG4" s="117" t="s">
        <v>95</v>
      </c>
      <c r="AH4" s="117" t="s">
        <v>96</v>
      </c>
      <c r="AI4" s="229" t="s">
        <v>179</v>
      </c>
      <c r="AJ4" s="116" t="s">
        <v>237</v>
      </c>
      <c r="AK4" s="117" t="s">
        <v>238</v>
      </c>
      <c r="AL4" s="117" t="s">
        <v>152</v>
      </c>
      <c r="AM4" s="117" t="s">
        <v>153</v>
      </c>
      <c r="AN4" s="118" t="s">
        <v>154</v>
      </c>
      <c r="AO4" s="234" t="s">
        <v>70</v>
      </c>
      <c r="AP4" s="117" t="s">
        <v>71</v>
      </c>
      <c r="AQ4" s="117" t="s">
        <v>72</v>
      </c>
      <c r="AR4" s="117" t="s">
        <v>73</v>
      </c>
      <c r="AS4" s="229" t="s">
        <v>176</v>
      </c>
      <c r="AT4" s="116" t="s">
        <v>74</v>
      </c>
      <c r="AU4" s="117" t="s">
        <v>75</v>
      </c>
      <c r="AV4" s="117" t="s">
        <v>76</v>
      </c>
      <c r="AW4" s="117" t="s">
        <v>77</v>
      </c>
      <c r="AX4" s="118" t="s">
        <v>177</v>
      </c>
      <c r="AY4" s="116" t="s">
        <v>237</v>
      </c>
      <c r="AZ4" s="117" t="s">
        <v>240</v>
      </c>
      <c r="BA4" s="117" t="s">
        <v>241</v>
      </c>
      <c r="BB4" s="117" t="s">
        <v>242</v>
      </c>
      <c r="BC4" s="118" t="s">
        <v>243</v>
      </c>
      <c r="BD4" s="116" t="s">
        <v>84</v>
      </c>
      <c r="BE4" s="117" t="s">
        <v>85</v>
      </c>
      <c r="BF4" s="117" t="s">
        <v>86</v>
      </c>
      <c r="BG4" s="117" t="s">
        <v>87</v>
      </c>
      <c r="BH4" s="118" t="s">
        <v>123</v>
      </c>
      <c r="BI4" s="234" t="s">
        <v>74</v>
      </c>
      <c r="BJ4" s="117" t="s">
        <v>75</v>
      </c>
      <c r="BK4" s="117" t="s">
        <v>76</v>
      </c>
      <c r="BL4" s="117" t="s">
        <v>77</v>
      </c>
      <c r="BM4" s="229" t="s">
        <v>78</v>
      </c>
      <c r="BN4" s="1197"/>
    </row>
    <row r="5" spans="1:67" ht="20.100000000000001" customHeight="1">
      <c r="A5" s="1101" t="s">
        <v>27</v>
      </c>
      <c r="B5" s="1105" t="str">
        <f>'Summary Report'!C6</f>
        <v>SM A1</v>
      </c>
      <c r="C5" s="500" t="s">
        <v>45</v>
      </c>
      <c r="D5" s="119">
        <f t="shared" ref="D5:D44" si="0">SUM(E5:BM5)-Y5</f>
        <v>280</v>
      </c>
      <c r="E5" s="1115">
        <v>50</v>
      </c>
      <c r="F5" s="1116"/>
      <c r="G5" s="1116"/>
      <c r="H5" s="1116"/>
      <c r="I5" s="1117"/>
      <c r="J5" s="1115">
        <v>50</v>
      </c>
      <c r="K5" s="1116"/>
      <c r="L5" s="1116"/>
      <c r="M5" s="1116"/>
      <c r="N5" s="1117"/>
      <c r="O5" s="1115">
        <v>100</v>
      </c>
      <c r="P5" s="1116"/>
      <c r="Q5" s="1116"/>
      <c r="R5" s="1116"/>
      <c r="S5" s="1117"/>
      <c r="T5" s="1115">
        <f>80000/1000</f>
        <v>80</v>
      </c>
      <c r="U5" s="1116"/>
      <c r="V5" s="1116"/>
      <c r="W5" s="1116"/>
      <c r="X5" s="1117"/>
      <c r="Y5" s="911">
        <f>SUM(E5:X5)</f>
        <v>280</v>
      </c>
      <c r="Z5" s="810"/>
      <c r="AA5" s="811"/>
      <c r="AB5" s="811"/>
      <c r="AC5" s="811"/>
      <c r="AD5" s="812"/>
      <c r="AE5" s="810"/>
      <c r="AF5" s="811"/>
      <c r="AG5" s="811"/>
      <c r="AH5" s="811"/>
      <c r="AI5" s="812"/>
      <c r="AJ5" s="810"/>
      <c r="AK5" s="811"/>
      <c r="AL5" s="811"/>
      <c r="AM5" s="811"/>
      <c r="AN5" s="812"/>
      <c r="AO5" s="810"/>
      <c r="AP5" s="811"/>
      <c r="AQ5" s="811"/>
      <c r="AR5" s="811"/>
      <c r="AS5" s="812"/>
      <c r="AT5" s="813"/>
      <c r="AU5" s="814"/>
      <c r="AV5" s="814"/>
      <c r="AW5" s="814"/>
      <c r="AX5" s="832"/>
      <c r="AY5" s="1115"/>
      <c r="AZ5" s="1116"/>
      <c r="BA5" s="1116"/>
      <c r="BB5" s="1116"/>
      <c r="BC5" s="1117"/>
      <c r="BD5" s="1115"/>
      <c r="BE5" s="1116"/>
      <c r="BF5" s="1116"/>
      <c r="BG5" s="1116"/>
      <c r="BH5" s="1117"/>
      <c r="BI5" s="1115"/>
      <c r="BJ5" s="1116"/>
      <c r="BK5" s="1116"/>
      <c r="BL5" s="1116"/>
      <c r="BM5" s="1203"/>
      <c r="BN5" s="695">
        <f t="shared" ref="BN5:BN10" si="1">SUM(Y5:BM5)</f>
        <v>280</v>
      </c>
    </row>
    <row r="6" spans="1:67" ht="20.100000000000001" customHeight="1">
      <c r="A6" s="1101"/>
      <c r="B6" s="1106"/>
      <c r="C6" s="500" t="s">
        <v>46</v>
      </c>
      <c r="D6" s="119">
        <f t="shared" si="0"/>
        <v>378.80764470588224</v>
      </c>
      <c r="E6" s="125">
        <f>SUM(Sims!G8:M8)/1000</f>
        <v>25.894400000000001</v>
      </c>
      <c r="F6" s="125">
        <f>SUM(Sims!N8:T8)/1000</f>
        <v>36.253076470588226</v>
      </c>
      <c r="G6" s="126">
        <f>SUM(Sims!U8:AA8)/1000</f>
        <v>35.741558823529388</v>
      </c>
      <c r="H6" s="126">
        <f>SUM(Sims!AB8:AH8)/1000</f>
        <v>28.258323529411751</v>
      </c>
      <c r="I6" s="126">
        <f>SUM(Sims!AI8:AK8)/1000</f>
        <v>6.8495955882352906</v>
      </c>
      <c r="J6" s="125">
        <f>SUM(Sims!G20:J20)/1000</f>
        <v>7.0811029411764812</v>
      </c>
      <c r="K6" s="126">
        <f>SUM(Sims!K20:Q20)/1000</f>
        <v>10.327147058823543</v>
      </c>
      <c r="L6" s="126">
        <f>SUM(Sims!R20:X20)/1000</f>
        <v>0</v>
      </c>
      <c r="M6" s="126">
        <f>SUM(Sims!Y20:AE20)/1000</f>
        <v>0</v>
      </c>
      <c r="N6" s="126">
        <f>SUM(Sims!AF20:AH20)/1000</f>
        <v>0</v>
      </c>
      <c r="O6" s="566">
        <f>SUM(Sims!G32:J32)/1000</f>
        <v>0</v>
      </c>
      <c r="P6" s="567">
        <f>SUM(Sims!K32:Q32)/1000</f>
        <v>7.1470588235294077</v>
      </c>
      <c r="Q6" s="567">
        <f>SUM(Sims!R32:X32)/1000</f>
        <v>19.002441176470587</v>
      </c>
      <c r="R6" s="567">
        <f>SUM(Sims!Y32:AE32)/1000</f>
        <v>29.304529411764697</v>
      </c>
      <c r="S6" s="568">
        <f>SUM(Sims!AF32:AK32)/1000</f>
        <v>46.343858529411754</v>
      </c>
      <c r="T6" s="566">
        <f>Sims!G44/1000</f>
        <v>1.9821176470588246</v>
      </c>
      <c r="U6" s="567">
        <f>SUM(Sims!H44:N44)/1000</f>
        <v>35.477081764705872</v>
      </c>
      <c r="V6" s="567"/>
      <c r="W6" s="567"/>
      <c r="X6" s="568"/>
      <c r="Y6" s="911">
        <f t="shared" ref="Y6:Y44" si="2">SUM(E6:X6)</f>
        <v>289.66229176470586</v>
      </c>
      <c r="Z6" s="566"/>
      <c r="AA6" s="567"/>
      <c r="AB6" s="567">
        <f>SUM(Sims!T56:Z56)/1000</f>
        <v>44.961352941176443</v>
      </c>
      <c r="AC6" s="567">
        <f>SUM(Sims!AA56:AG56)/1000</f>
        <v>44.183999999999983</v>
      </c>
      <c r="AD6" s="568"/>
      <c r="AE6" s="571"/>
      <c r="AF6" s="572"/>
      <c r="AG6" s="572"/>
      <c r="AH6" s="572"/>
      <c r="AI6" s="573"/>
      <c r="AJ6" s="571">
        <f>SUM(Sims!G80:I80)/1000</f>
        <v>0</v>
      </c>
      <c r="AK6" s="572">
        <f>SUM(Sims!J80:P80)/1000</f>
        <v>0</v>
      </c>
      <c r="AL6" s="572">
        <f>SUM(Sims!Q80:W80)/1000</f>
        <v>0</v>
      </c>
      <c r="AM6" s="572"/>
      <c r="AN6" s="574"/>
      <c r="AO6" s="575"/>
      <c r="AP6" s="572"/>
      <c r="AQ6" s="572"/>
      <c r="AR6" s="572"/>
      <c r="AS6" s="573"/>
      <c r="AT6" s="566"/>
      <c r="AU6" s="567"/>
      <c r="AV6" s="567"/>
      <c r="AW6" s="567"/>
      <c r="AX6" s="568"/>
      <c r="AY6" s="566"/>
      <c r="AZ6" s="567"/>
      <c r="BA6" s="567"/>
      <c r="BB6" s="567"/>
      <c r="BC6" s="568"/>
      <c r="BD6" s="566"/>
      <c r="BE6" s="567"/>
      <c r="BF6" s="567"/>
      <c r="BG6" s="567"/>
      <c r="BH6" s="568"/>
      <c r="BI6" s="570"/>
      <c r="BJ6" s="567"/>
      <c r="BK6" s="567"/>
      <c r="BL6" s="567"/>
      <c r="BM6" s="569"/>
      <c r="BN6" s="695">
        <f t="shared" si="1"/>
        <v>378.80764470588224</v>
      </c>
    </row>
    <row r="7" spans="1:67" ht="20.100000000000001" customHeight="1">
      <c r="A7" s="1101"/>
      <c r="B7" s="1105" t="str">
        <f>'Summary Report'!C7</f>
        <v>SM A3</v>
      </c>
      <c r="C7" s="500" t="s">
        <v>45</v>
      </c>
      <c r="D7" s="119">
        <f t="shared" si="0"/>
        <v>510</v>
      </c>
      <c r="E7" s="1115">
        <v>50</v>
      </c>
      <c r="F7" s="1116"/>
      <c r="G7" s="1116"/>
      <c r="H7" s="1116"/>
      <c r="I7" s="1117"/>
      <c r="J7" s="1115">
        <f>80000/1000</f>
        <v>80</v>
      </c>
      <c r="K7" s="1116"/>
      <c r="L7" s="1116"/>
      <c r="M7" s="1116"/>
      <c r="N7" s="1117"/>
      <c r="O7" s="1115">
        <v>30</v>
      </c>
      <c r="P7" s="1116"/>
      <c r="Q7" s="1116"/>
      <c r="R7" s="1116"/>
      <c r="S7" s="1117"/>
      <c r="T7" s="1115">
        <v>50</v>
      </c>
      <c r="U7" s="1116"/>
      <c r="V7" s="1116"/>
      <c r="W7" s="1116"/>
      <c r="X7" s="1117"/>
      <c r="Y7" s="911">
        <f t="shared" si="2"/>
        <v>210</v>
      </c>
      <c r="Z7" s="1115">
        <v>50</v>
      </c>
      <c r="AA7" s="1116"/>
      <c r="AB7" s="1116"/>
      <c r="AC7" s="1116"/>
      <c r="AD7" s="1117"/>
      <c r="AE7" s="1115">
        <v>50</v>
      </c>
      <c r="AF7" s="1116"/>
      <c r="AG7" s="1116"/>
      <c r="AH7" s="1116"/>
      <c r="AI7" s="1117"/>
      <c r="AJ7" s="1115">
        <v>50</v>
      </c>
      <c r="AK7" s="1116"/>
      <c r="AL7" s="1116"/>
      <c r="AM7" s="1116"/>
      <c r="AN7" s="1117"/>
      <c r="AO7" s="1115">
        <v>50</v>
      </c>
      <c r="AP7" s="1116"/>
      <c r="AQ7" s="1116"/>
      <c r="AR7" s="1116"/>
      <c r="AS7" s="1117"/>
      <c r="AT7" s="1115">
        <v>50</v>
      </c>
      <c r="AU7" s="1116"/>
      <c r="AV7" s="1116"/>
      <c r="AW7" s="1116"/>
      <c r="AX7" s="1117"/>
      <c r="AY7" s="1115">
        <v>50</v>
      </c>
      <c r="AZ7" s="1116"/>
      <c r="BA7" s="1116"/>
      <c r="BB7" s="1116"/>
      <c r="BC7" s="1117"/>
      <c r="BD7" s="1115"/>
      <c r="BE7" s="1116"/>
      <c r="BF7" s="1116"/>
      <c r="BG7" s="1116"/>
      <c r="BH7" s="1117"/>
      <c r="BI7" s="1115"/>
      <c r="BJ7" s="1116"/>
      <c r="BK7" s="1116"/>
      <c r="BL7" s="1116"/>
      <c r="BM7" s="1117"/>
      <c r="BN7" s="695">
        <f t="shared" si="1"/>
        <v>510</v>
      </c>
    </row>
    <row r="8" spans="1:67" ht="20.100000000000001" customHeight="1">
      <c r="A8" s="1101"/>
      <c r="B8" s="1106"/>
      <c r="C8" s="500" t="s">
        <v>46</v>
      </c>
      <c r="D8" s="119">
        <f t="shared" si="0"/>
        <v>166.40503980392157</v>
      </c>
      <c r="E8" s="125" cm="1">
        <f t="array" ref="E8">SUM(Sims!G10:M10/1000)</f>
        <v>0</v>
      </c>
      <c r="F8" s="135" cm="1">
        <f t="array" ref="F8">SUM(Sims!N10:T10/1000)</f>
        <v>9.4670833333333348</v>
      </c>
      <c r="G8" s="126">
        <f>SUM(Sims!U10:AA10)/1000</f>
        <v>14.532333333333332</v>
      </c>
      <c r="H8" s="126">
        <f>SUM(Sims!AB10:AH10)/1000</f>
        <v>11.407753333333332</v>
      </c>
      <c r="I8" s="126">
        <f>SUM(Sims!AI10:AK10)/1000</f>
        <v>3.6931666666666674</v>
      </c>
      <c r="J8" s="125">
        <f>SUM(Sims!G22:J22)/1000</f>
        <v>5.4416633333333326</v>
      </c>
      <c r="K8" s="126">
        <f>SUM(Sims!K22:Q22)/1000</f>
        <v>16.33754568627451</v>
      </c>
      <c r="L8" s="126">
        <f>SUM(Sims!R22:X22)/1000</f>
        <v>11.430895490196077</v>
      </c>
      <c r="M8" s="126">
        <f>SUM(Sims!Y22:AE22)/1000</f>
        <v>34.989892156862744</v>
      </c>
      <c r="N8" s="126">
        <f>SUM(Sims!AF22:AH22)/1000</f>
        <v>9.2178464705882366</v>
      </c>
      <c r="O8" s="566">
        <f>SUM(Sims!G34:J34)/1000</f>
        <v>15.082180000000001</v>
      </c>
      <c r="P8" s="567">
        <f>SUM(Sims!K34:Q34)/1000</f>
        <v>18.443010000000001</v>
      </c>
      <c r="Q8" s="567">
        <f>SUM(Sims!R34:X34)/1000</f>
        <v>6.4254199999999999</v>
      </c>
      <c r="R8" s="567">
        <f>SUM(Sims!Y34:AE34)/1000</f>
        <v>9.9362499999999994</v>
      </c>
      <c r="S8" s="569">
        <f>SUM(Sims!AF34:AK34)/1000</f>
        <v>0</v>
      </c>
      <c r="T8" s="566"/>
      <c r="U8" s="567"/>
      <c r="V8" s="567"/>
      <c r="W8" s="567"/>
      <c r="X8" s="569"/>
      <c r="Y8" s="911">
        <f t="shared" si="2"/>
        <v>166.40503980392157</v>
      </c>
      <c r="Z8" s="566"/>
      <c r="AA8" s="567"/>
      <c r="AB8" s="567"/>
      <c r="AC8" s="567"/>
      <c r="AD8" s="569">
        <f>'Outpit-Sims'!AL68/1000</f>
        <v>0</v>
      </c>
      <c r="AE8" s="563"/>
      <c r="AF8" s="480"/>
      <c r="AG8" s="480"/>
      <c r="AH8" s="480"/>
      <c r="AI8" s="564"/>
      <c r="AJ8" s="563"/>
      <c r="AK8" s="480"/>
      <c r="AL8" s="480"/>
      <c r="AM8" s="480"/>
      <c r="AN8" s="564"/>
      <c r="AO8" s="563"/>
      <c r="AP8" s="480"/>
      <c r="AQ8" s="480"/>
      <c r="AR8" s="480"/>
      <c r="AS8" s="564"/>
      <c r="AT8" s="563"/>
      <c r="AU8" s="480"/>
      <c r="AV8" s="480"/>
      <c r="AW8" s="480"/>
      <c r="AX8" s="564"/>
      <c r="AY8" s="566"/>
      <c r="AZ8" s="567">
        <f>SUM(Sims!I120:O120)/1000</f>
        <v>0</v>
      </c>
      <c r="BA8" s="567">
        <f>SUM(Sims!P120:V120)/1000</f>
        <v>0</v>
      </c>
      <c r="BB8" s="567"/>
      <c r="BC8" s="568"/>
      <c r="BD8" s="566"/>
      <c r="BE8" s="567">
        <f>SUM(Sims!M134:S134)/1000</f>
        <v>0</v>
      </c>
      <c r="BF8" s="567">
        <f>SUM(Sims!T134:Z134)/1000</f>
        <v>0</v>
      </c>
      <c r="BG8" s="567">
        <f>SUM(Sims!AA134:AG134)/1000</f>
        <v>0</v>
      </c>
      <c r="BH8" s="568">
        <f>SUM(Sims!AH134:AJ134)/1000</f>
        <v>0</v>
      </c>
      <c r="BI8" s="570">
        <f>SUM(Sims!G148:J148)/1000</f>
        <v>0</v>
      </c>
      <c r="BJ8" s="567"/>
      <c r="BK8" s="567"/>
      <c r="BL8" s="567"/>
      <c r="BM8" s="569"/>
      <c r="BN8" s="695">
        <f t="shared" si="1"/>
        <v>166.40503980392157</v>
      </c>
    </row>
    <row r="9" spans="1:67" ht="20.100000000000001" customHeight="1">
      <c r="A9" s="1101"/>
      <c r="B9" s="1105" t="str">
        <f>'Summary Report'!C8</f>
        <v xml:space="preserve">SM B2 </v>
      </c>
      <c r="C9" s="500" t="s">
        <v>45</v>
      </c>
      <c r="D9" s="119">
        <f t="shared" si="0"/>
        <v>150</v>
      </c>
      <c r="E9" s="1115"/>
      <c r="F9" s="1116"/>
      <c r="G9" s="1116"/>
      <c r="H9" s="1116"/>
      <c r="I9" s="1117"/>
      <c r="J9" s="1115"/>
      <c r="K9" s="1116"/>
      <c r="L9" s="1116"/>
      <c r="M9" s="1116"/>
      <c r="N9" s="1117"/>
      <c r="O9" s="1115"/>
      <c r="P9" s="1116"/>
      <c r="Q9" s="1116"/>
      <c r="R9" s="1116"/>
      <c r="S9" s="1117"/>
      <c r="T9" s="1115"/>
      <c r="U9" s="1116"/>
      <c r="V9" s="1116"/>
      <c r="W9" s="1116"/>
      <c r="X9" s="1117"/>
      <c r="Y9" s="911">
        <f t="shared" si="2"/>
        <v>0</v>
      </c>
      <c r="Z9" s="1115"/>
      <c r="AA9" s="1116"/>
      <c r="AB9" s="1116"/>
      <c r="AC9" s="1116"/>
      <c r="AD9" s="1117"/>
      <c r="AE9" s="1115">
        <v>50</v>
      </c>
      <c r="AF9" s="1116"/>
      <c r="AG9" s="1116"/>
      <c r="AH9" s="1116"/>
      <c r="AI9" s="1117"/>
      <c r="AJ9" s="1115">
        <v>50</v>
      </c>
      <c r="AK9" s="1116"/>
      <c r="AL9" s="1116"/>
      <c r="AM9" s="1116"/>
      <c r="AN9" s="1117"/>
      <c r="AO9" s="1115">
        <v>50</v>
      </c>
      <c r="AP9" s="1116"/>
      <c r="AQ9" s="1116"/>
      <c r="AR9" s="1116"/>
      <c r="AS9" s="1117"/>
      <c r="AT9" s="1115"/>
      <c r="AU9" s="1116"/>
      <c r="AV9" s="1116"/>
      <c r="AW9" s="1116"/>
      <c r="AX9" s="1117"/>
      <c r="AY9" s="1200"/>
      <c r="AZ9" s="1201"/>
      <c r="BA9" s="1201"/>
      <c r="BB9" s="1201"/>
      <c r="BC9" s="1202"/>
      <c r="BD9" s="1200"/>
      <c r="BE9" s="1201"/>
      <c r="BF9" s="1201"/>
      <c r="BG9" s="1201"/>
      <c r="BH9" s="1202"/>
      <c r="BI9" s="1200"/>
      <c r="BJ9" s="1201"/>
      <c r="BK9" s="1201"/>
      <c r="BL9" s="1201"/>
      <c r="BM9" s="1207"/>
      <c r="BN9" s="695">
        <f t="shared" si="1"/>
        <v>150</v>
      </c>
    </row>
    <row r="10" spans="1:67" ht="20.100000000000001" customHeight="1">
      <c r="A10" s="1101"/>
      <c r="B10" s="1106"/>
      <c r="C10" s="500" t="s">
        <v>46</v>
      </c>
      <c r="D10" s="119">
        <f t="shared" si="0"/>
        <v>0</v>
      </c>
      <c r="E10" s="125" cm="1">
        <f t="array" ref="E10">SUM(Sims!G12:M12/1000)</f>
        <v>0</v>
      </c>
      <c r="F10" s="126" cm="1">
        <f t="array" ref="F10">SUM(Sims!O12:U12/1000)</f>
        <v>0</v>
      </c>
      <c r="G10" s="126">
        <f>SUM(Sims!U12:AA12)/1000</f>
        <v>0</v>
      </c>
      <c r="H10" s="126">
        <f>SUM(Sims!AB12:AH12)/1000</f>
        <v>0</v>
      </c>
      <c r="I10" s="126">
        <f>SUM(Sims!AI12:AK12)/1000</f>
        <v>0</v>
      </c>
      <c r="J10" s="125">
        <f>SUM(Sims!G24:K24)/1000</f>
        <v>0</v>
      </c>
      <c r="K10" s="126"/>
      <c r="L10" s="126"/>
      <c r="M10" s="126"/>
      <c r="N10" s="126"/>
      <c r="O10" s="566">
        <f>SUM(Sims!G36:J36)/1000</f>
        <v>0</v>
      </c>
      <c r="P10" s="567"/>
      <c r="Q10" s="567"/>
      <c r="R10" s="567"/>
      <c r="S10" s="568"/>
      <c r="T10" s="566"/>
      <c r="U10" s="567"/>
      <c r="V10" s="567"/>
      <c r="W10" s="567"/>
      <c r="X10" s="568"/>
      <c r="Y10" s="911">
        <f t="shared" si="2"/>
        <v>0</v>
      </c>
      <c r="Z10" s="566"/>
      <c r="AA10" s="567"/>
      <c r="AB10" s="567"/>
      <c r="AC10" s="567">
        <f>SUM(Sims!AA60:AG60)/1000</f>
        <v>0</v>
      </c>
      <c r="AD10" s="568"/>
      <c r="AE10" s="563"/>
      <c r="AF10" s="480"/>
      <c r="AG10" s="480"/>
      <c r="AH10" s="480"/>
      <c r="AI10" s="564"/>
      <c r="AJ10" s="563"/>
      <c r="AK10" s="480"/>
      <c r="AL10" s="480"/>
      <c r="AM10" s="480"/>
      <c r="AN10" s="564"/>
      <c r="AO10" s="563"/>
      <c r="AP10" s="480"/>
      <c r="AQ10" s="480"/>
      <c r="AR10" s="480"/>
      <c r="AS10" s="564"/>
      <c r="AT10" s="563"/>
      <c r="AU10" s="480"/>
      <c r="AV10" s="480"/>
      <c r="AW10" s="480"/>
      <c r="AX10" s="564"/>
      <c r="AY10" s="566"/>
      <c r="AZ10" s="567"/>
      <c r="BA10" s="567"/>
      <c r="BB10" s="567"/>
      <c r="BC10" s="568"/>
      <c r="BD10" s="566"/>
      <c r="BE10" s="567"/>
      <c r="BF10" s="567"/>
      <c r="BG10" s="567"/>
      <c r="BH10" s="568"/>
      <c r="BI10" s="570"/>
      <c r="BJ10" s="567"/>
      <c r="BK10" s="567"/>
      <c r="BL10" s="567"/>
      <c r="BM10" s="569"/>
      <c r="BN10" s="695">
        <f t="shared" si="1"/>
        <v>0</v>
      </c>
    </row>
    <row r="11" spans="1:67" ht="20.100000000000001" hidden="1" customHeight="1">
      <c r="A11" s="1101"/>
      <c r="B11" s="1105" t="e">
        <f>'Summary Report'!#REF!</f>
        <v>#REF!</v>
      </c>
      <c r="C11" s="500" t="s">
        <v>45</v>
      </c>
      <c r="D11" s="119">
        <f t="shared" si="0"/>
        <v>0</v>
      </c>
      <c r="E11" s="1115"/>
      <c r="F11" s="1116"/>
      <c r="G11" s="1116"/>
      <c r="H11" s="1116"/>
      <c r="I11" s="1117"/>
      <c r="J11" s="1115"/>
      <c r="K11" s="1116"/>
      <c r="L11" s="1116"/>
      <c r="M11" s="1116"/>
      <c r="N11" s="1117"/>
      <c r="O11" s="1115"/>
      <c r="P11" s="1116"/>
      <c r="Q11" s="1116"/>
      <c r="R11" s="1116"/>
      <c r="S11" s="1117"/>
      <c r="T11" s="1115"/>
      <c r="U11" s="1116"/>
      <c r="V11" s="1116"/>
      <c r="W11" s="1116"/>
      <c r="X11" s="1117"/>
      <c r="Y11" s="911">
        <f t="shared" si="2"/>
        <v>0</v>
      </c>
      <c r="Z11" s="1115"/>
      <c r="AA11" s="1116"/>
      <c r="AB11" s="1116"/>
      <c r="AC11" s="1116"/>
      <c r="AD11" s="1117"/>
      <c r="AE11" s="1200"/>
      <c r="AF11" s="1201"/>
      <c r="AG11" s="1201"/>
      <c r="AH11" s="1201"/>
      <c r="AI11" s="1202"/>
      <c r="AJ11" s="1200"/>
      <c r="AK11" s="1201"/>
      <c r="AL11" s="1201"/>
      <c r="AM11" s="1201"/>
      <c r="AN11" s="1202"/>
      <c r="AO11" s="1200"/>
      <c r="AP11" s="1201"/>
      <c r="AQ11" s="1201"/>
      <c r="AR11" s="1201"/>
      <c r="AS11" s="1202"/>
      <c r="AT11" s="1200"/>
      <c r="AU11" s="1201"/>
      <c r="AV11" s="1201"/>
      <c r="AW11" s="1201"/>
      <c r="AX11" s="1202"/>
      <c r="AY11" s="813"/>
      <c r="AZ11" s="814"/>
      <c r="BA11" s="814"/>
      <c r="BB11" s="814"/>
      <c r="BC11" s="814"/>
      <c r="BD11" s="814"/>
      <c r="BE11" s="814"/>
      <c r="BF11" s="814"/>
      <c r="BG11" s="814"/>
      <c r="BH11" s="814"/>
      <c r="BI11" s="814"/>
      <c r="BJ11" s="814"/>
      <c r="BK11" s="814"/>
      <c r="BL11" s="814"/>
      <c r="BM11" s="815"/>
      <c r="BN11" s="799">
        <f>SUM(BI11:BM11)</f>
        <v>0</v>
      </c>
    </row>
    <row r="12" spans="1:67" ht="20.100000000000001" hidden="1" customHeight="1">
      <c r="A12" s="1101"/>
      <c r="B12" s="1107"/>
      <c r="C12" s="501" t="s">
        <v>46</v>
      </c>
      <c r="D12" s="119">
        <f t="shared" si="0"/>
        <v>0</v>
      </c>
      <c r="E12" s="125"/>
      <c r="F12" s="126"/>
      <c r="G12" s="126"/>
      <c r="H12" s="126"/>
      <c r="I12" s="171"/>
      <c r="J12" s="125"/>
      <c r="K12" s="126"/>
      <c r="L12" s="126"/>
      <c r="M12" s="126"/>
      <c r="N12" s="126"/>
      <c r="O12" s="128"/>
      <c r="P12" s="129"/>
      <c r="Q12" s="129"/>
      <c r="R12" s="129"/>
      <c r="S12" s="130"/>
      <c r="T12" s="125"/>
      <c r="U12" s="126"/>
      <c r="V12" s="126"/>
      <c r="W12" s="126"/>
      <c r="X12" s="127"/>
      <c r="Y12" s="911">
        <f t="shared" si="2"/>
        <v>0</v>
      </c>
      <c r="Z12" s="125"/>
      <c r="AA12" s="126"/>
      <c r="AB12" s="126"/>
      <c r="AC12" s="126"/>
      <c r="AD12" s="127"/>
      <c r="AE12" s="563"/>
      <c r="AF12" s="480"/>
      <c r="AG12" s="480"/>
      <c r="AH12" s="480"/>
      <c r="AI12" s="564"/>
      <c r="AJ12" s="563"/>
      <c r="AK12" s="480"/>
      <c r="AL12" s="480"/>
      <c r="AM12" s="480"/>
      <c r="AN12" s="564"/>
      <c r="AO12" s="563"/>
      <c r="AP12" s="480"/>
      <c r="AQ12" s="480"/>
      <c r="AR12" s="480"/>
      <c r="AS12" s="564"/>
      <c r="AT12" s="563"/>
      <c r="AU12" s="480"/>
      <c r="AV12" s="480"/>
      <c r="AW12" s="480"/>
      <c r="AX12" s="564"/>
      <c r="AY12" s="125"/>
      <c r="AZ12" s="126"/>
      <c r="BA12" s="126"/>
      <c r="BB12" s="126"/>
      <c r="BC12" s="127"/>
      <c r="BD12" s="125"/>
      <c r="BE12" s="126"/>
      <c r="BF12" s="126"/>
      <c r="BG12" s="126"/>
      <c r="BH12" s="127"/>
      <c r="BI12" s="135"/>
      <c r="BJ12" s="126"/>
      <c r="BK12" s="126"/>
      <c r="BL12" s="126"/>
      <c r="BM12" s="171"/>
      <c r="BN12" s="695">
        <f>SUM(BI12:BM12)</f>
        <v>0</v>
      </c>
    </row>
    <row r="13" spans="1:67" ht="20.100000000000001" customHeight="1">
      <c r="A13" s="1101"/>
      <c r="B13" s="1110" t="s">
        <v>90</v>
      </c>
      <c r="C13" s="1111"/>
      <c r="D13" s="119">
        <f t="shared" si="0"/>
        <v>940</v>
      </c>
      <c r="E13" s="1112">
        <f>SUM(E5:I5,E7,E9:I9,,E11:I11)</f>
        <v>100</v>
      </c>
      <c r="F13" s="1113"/>
      <c r="G13" s="1113"/>
      <c r="H13" s="1113"/>
      <c r="I13" s="1114"/>
      <c r="J13" s="1112">
        <f>SUM(J5,J7,J9:N9,J11:N11)</f>
        <v>130</v>
      </c>
      <c r="K13" s="1113"/>
      <c r="L13" s="1113"/>
      <c r="M13" s="1113"/>
      <c r="N13" s="1114"/>
      <c r="O13" s="1112">
        <f>SUM(O5:S5,O7,O9:S9,,O11:S11)</f>
        <v>130</v>
      </c>
      <c r="P13" s="1113"/>
      <c r="Q13" s="1113"/>
      <c r="R13" s="1113"/>
      <c r="S13" s="1114"/>
      <c r="T13" s="1112">
        <f>SUM(T5:X5,T7,T9:X9,,T11:X11)</f>
        <v>130</v>
      </c>
      <c r="U13" s="1113"/>
      <c r="V13" s="1113"/>
      <c r="W13" s="1113"/>
      <c r="X13" s="1114"/>
      <c r="Y13" s="911">
        <f t="shared" si="2"/>
        <v>490</v>
      </c>
      <c r="Z13" s="1112">
        <f>SUM(Z5:AD5,Z7,Z9:AD9,,Z11:AD11)</f>
        <v>50</v>
      </c>
      <c r="AA13" s="1113"/>
      <c r="AB13" s="1113"/>
      <c r="AC13" s="1113"/>
      <c r="AD13" s="1114"/>
      <c r="AE13" s="1112">
        <f t="shared" ref="AE13" si="3">SUM(AE5:AI5,AE7,AE9:AI9,,AE11:AI11)</f>
        <v>100</v>
      </c>
      <c r="AF13" s="1113"/>
      <c r="AG13" s="1113"/>
      <c r="AH13" s="1113"/>
      <c r="AI13" s="1114"/>
      <c r="AJ13" s="1112">
        <f t="shared" ref="AJ13" si="4">SUM(AJ5:AN5,AJ7,AJ9:AN9,,AJ11:AN11)</f>
        <v>100</v>
      </c>
      <c r="AK13" s="1113"/>
      <c r="AL13" s="1113"/>
      <c r="AM13" s="1113"/>
      <c r="AN13" s="1114"/>
      <c r="AO13" s="1112">
        <f t="shared" ref="AO13" si="5">SUM(AO5:AS5,AO7,AO9:AS9,,AO11:AS11)</f>
        <v>100</v>
      </c>
      <c r="AP13" s="1113"/>
      <c r="AQ13" s="1113"/>
      <c r="AR13" s="1113"/>
      <c r="AS13" s="1114"/>
      <c r="AT13" s="1112">
        <f t="shared" ref="AT13" si="6">SUM(AT5:AX5,AT7,AT9:AX9,,AT11:AX11)</f>
        <v>50</v>
      </c>
      <c r="AU13" s="1113"/>
      <c r="AV13" s="1113"/>
      <c r="AW13" s="1113"/>
      <c r="AX13" s="1114"/>
      <c r="AY13" s="1112">
        <f>SUM(AY5:BC5,AY7,AY9:BC9,,AY11:BC11)</f>
        <v>50</v>
      </c>
      <c r="AZ13" s="1113"/>
      <c r="BA13" s="1113"/>
      <c r="BB13" s="1113"/>
      <c r="BC13" s="1114"/>
      <c r="BD13" s="1112">
        <f t="shared" ref="BD13" si="7">SUM(BD5:BH5,BD7,BD9:BH9,,BD11:BH11)</f>
        <v>0</v>
      </c>
      <c r="BE13" s="1113"/>
      <c r="BF13" s="1113"/>
      <c r="BG13" s="1113"/>
      <c r="BH13" s="1114"/>
      <c r="BI13" s="1112">
        <f t="shared" ref="BI13" si="8">SUM(BI5:BM5,BI7,BI9:BM9,,BI11:BM11)</f>
        <v>0</v>
      </c>
      <c r="BJ13" s="1113"/>
      <c r="BK13" s="1113"/>
      <c r="BL13" s="1113"/>
      <c r="BM13" s="1114"/>
      <c r="BN13" s="695">
        <f t="shared" ref="BN13:BN36" si="9">SUM(Y13:BM13)</f>
        <v>940</v>
      </c>
    </row>
    <row r="14" spans="1:67" ht="20.100000000000001" customHeight="1">
      <c r="A14" s="1102"/>
      <c r="B14" s="1108" t="s">
        <v>91</v>
      </c>
      <c r="C14" s="1109"/>
      <c r="D14" s="119">
        <f t="shared" si="0"/>
        <v>467.79484137254889</v>
      </c>
      <c r="E14" s="1095">
        <f>SUM(E6:I6,E10:I10,E8:I8,E12:I12)</f>
        <v>172.09729107843131</v>
      </c>
      <c r="F14" s="1096"/>
      <c r="G14" s="1096"/>
      <c r="H14" s="1096"/>
      <c r="I14" s="1097"/>
      <c r="J14" s="1095">
        <f>SUM(J6:N6)</f>
        <v>17.408250000000024</v>
      </c>
      <c r="K14" s="1096"/>
      <c r="L14" s="1096"/>
      <c r="M14" s="1096"/>
      <c r="N14" s="1097"/>
      <c r="O14" s="1095">
        <f>SUM(O6:S6,O10:S10,O8:S8,O12:S12)</f>
        <v>151.68474794117645</v>
      </c>
      <c r="P14" s="1096"/>
      <c r="Q14" s="1096"/>
      <c r="R14" s="1096"/>
      <c r="S14" s="1097"/>
      <c r="T14" s="1095">
        <f>SUM(T6:X6,T10:X10,T8:X8,T12:X12)</f>
        <v>37.459199411764693</v>
      </c>
      <c r="U14" s="1096"/>
      <c r="V14" s="1096"/>
      <c r="W14" s="1096"/>
      <c r="X14" s="1097"/>
      <c r="Y14" s="911">
        <f t="shared" si="2"/>
        <v>378.6494884313725</v>
      </c>
      <c r="Z14" s="1095">
        <f>SUM(Z6:AD6,Z10:AD10,Z8:AD8,Z12:AD12)</f>
        <v>89.145352941176426</v>
      </c>
      <c r="AA14" s="1096"/>
      <c r="AB14" s="1096"/>
      <c r="AC14" s="1096"/>
      <c r="AD14" s="1097"/>
      <c r="AE14" s="1095">
        <f>SUM(AE6:AI6,AE10:AI10,AE8:AI8,AE12:AI12)</f>
        <v>0</v>
      </c>
      <c r="AF14" s="1096"/>
      <c r="AG14" s="1096"/>
      <c r="AH14" s="1096"/>
      <c r="AI14" s="1097"/>
      <c r="AJ14" s="1095">
        <f>SUM(AJ6:AN6,AJ10:AN10,AJ8:AN8,AJ12:AN12)</f>
        <v>0</v>
      </c>
      <c r="AK14" s="1096"/>
      <c r="AL14" s="1096"/>
      <c r="AM14" s="1096"/>
      <c r="AN14" s="1097"/>
      <c r="AO14" s="1095">
        <f>SUM(AO6:AS6,AO10:AS10,AO8:AS8,AO12:AS12)</f>
        <v>0</v>
      </c>
      <c r="AP14" s="1096"/>
      <c r="AQ14" s="1096"/>
      <c r="AR14" s="1096"/>
      <c r="AS14" s="1097"/>
      <c r="AT14" s="1095">
        <f>SUM(AT6:AX6,AT10:AX10,AT8:AX8,AT12:AX12)</f>
        <v>0</v>
      </c>
      <c r="AU14" s="1096"/>
      <c r="AV14" s="1096"/>
      <c r="AW14" s="1096"/>
      <c r="AX14" s="1097"/>
      <c r="AY14" s="1095">
        <f>SUM(AY6:BC6,AY10:BC10,AY8:BC8,AY12:BC12)</f>
        <v>0</v>
      </c>
      <c r="AZ14" s="1096"/>
      <c r="BA14" s="1096"/>
      <c r="BB14" s="1096"/>
      <c r="BC14" s="1097"/>
      <c r="BD14" s="1095">
        <f>SUM(BD6:BH6,BD10:BH10,BD8:BH8,BD12:BH12)</f>
        <v>0</v>
      </c>
      <c r="BE14" s="1096"/>
      <c r="BF14" s="1096"/>
      <c r="BG14" s="1096"/>
      <c r="BH14" s="1097"/>
      <c r="BI14" s="1095">
        <f>SUM(BI6:BM6,BI10:BM10,BI8:BM8,BI12:BM12)</f>
        <v>0</v>
      </c>
      <c r="BJ14" s="1096"/>
      <c r="BK14" s="1096"/>
      <c r="BL14" s="1096"/>
      <c r="BM14" s="1097"/>
      <c r="BN14" s="695">
        <f t="shared" si="9"/>
        <v>467.79484137254894</v>
      </c>
    </row>
    <row r="15" spans="1:67" ht="20.100000000000001" customHeight="1">
      <c r="A15" s="1103" t="s">
        <v>43</v>
      </c>
      <c r="B15" s="1130" t="str">
        <f>'Summary Report'!C9</f>
        <v>RTS-C3 West</v>
      </c>
      <c r="C15" s="508" t="s">
        <v>45</v>
      </c>
      <c r="D15" s="119">
        <f t="shared" si="0"/>
        <v>681.58199999999999</v>
      </c>
      <c r="E15" s="816"/>
      <c r="F15" s="817"/>
      <c r="G15" s="817"/>
      <c r="H15" s="817"/>
      <c r="I15" s="818"/>
      <c r="J15" s="816"/>
      <c r="K15" s="817"/>
      <c r="L15" s="817"/>
      <c r="M15" s="817"/>
      <c r="N15" s="817"/>
      <c r="O15" s="819"/>
      <c r="P15" s="820"/>
      <c r="Q15" s="820"/>
      <c r="R15" s="820"/>
      <c r="S15" s="821"/>
      <c r="T15" s="819"/>
      <c r="U15" s="820"/>
      <c r="V15" s="820"/>
      <c r="W15" s="820"/>
      <c r="X15" s="821"/>
      <c r="Y15" s="911">
        <f t="shared" si="2"/>
        <v>0</v>
      </c>
      <c r="Z15" s="819"/>
      <c r="AA15" s="820"/>
      <c r="AB15" s="820"/>
      <c r="AC15" s="820"/>
      <c r="AD15" s="821"/>
      <c r="AE15" s="1080"/>
      <c r="AF15" s="1081"/>
      <c r="AG15" s="1081"/>
      <c r="AH15" s="1081"/>
      <c r="AI15" s="1082"/>
      <c r="AJ15" s="1080">
        <f>168711/1000</f>
        <v>168.71100000000001</v>
      </c>
      <c r="AK15" s="1081"/>
      <c r="AL15" s="1081"/>
      <c r="AM15" s="1081"/>
      <c r="AN15" s="1082"/>
      <c r="AO15" s="1080">
        <f>132470/1000</f>
        <v>132.47</v>
      </c>
      <c r="AP15" s="1081"/>
      <c r="AQ15" s="1081"/>
      <c r="AR15" s="1081"/>
      <c r="AS15" s="1082"/>
      <c r="AT15" s="1080">
        <f>133119/1000</f>
        <v>133.119</v>
      </c>
      <c r="AU15" s="1081"/>
      <c r="AV15" s="1081"/>
      <c r="AW15" s="1081"/>
      <c r="AX15" s="1082"/>
      <c r="AY15" s="1080">
        <f>130113/1000</f>
        <v>130.113</v>
      </c>
      <c r="AZ15" s="1081"/>
      <c r="BA15" s="1081"/>
      <c r="BB15" s="1081"/>
      <c r="BC15" s="1082"/>
      <c r="BD15" s="1080">
        <f>117169/1000</f>
        <v>117.169</v>
      </c>
      <c r="BE15" s="1081"/>
      <c r="BF15" s="1081"/>
      <c r="BG15" s="1081"/>
      <c r="BH15" s="1082"/>
      <c r="BI15" s="1204"/>
      <c r="BJ15" s="1205"/>
      <c r="BK15" s="1205"/>
      <c r="BL15" s="1205"/>
      <c r="BM15" s="1206"/>
      <c r="BN15" s="695">
        <f t="shared" si="9"/>
        <v>681.58199999999999</v>
      </c>
    </row>
    <row r="16" spans="1:67" ht="20.100000000000001" customHeight="1">
      <c r="A16" s="1104"/>
      <c r="B16" s="1131"/>
      <c r="C16" s="509" t="s">
        <v>46</v>
      </c>
      <c r="D16" s="119">
        <f t="shared" si="0"/>
        <v>55.399999999999991</v>
      </c>
      <c r="E16" s="125">
        <f>SUM(Pama!G8:M8)/1000</f>
        <v>0</v>
      </c>
      <c r="F16" s="126">
        <f>SUM(Pama!N8:T8)/1000</f>
        <v>0</v>
      </c>
      <c r="G16" s="126">
        <f>SUM(Pama!U8:AA8)/1000</f>
        <v>0</v>
      </c>
      <c r="H16" s="126">
        <f>SUM(Pama!AB8:AH8)/1000</f>
        <v>0</v>
      </c>
      <c r="I16" s="126">
        <f>SUM(Pama!AI8:AK8)/1000</f>
        <v>0</v>
      </c>
      <c r="J16" s="125">
        <f>SUM(Pama!G30:J30)/1000</f>
        <v>0</v>
      </c>
      <c r="K16" s="126">
        <f>SUM(Pama!K30:Q30)/1000</f>
        <v>0</v>
      </c>
      <c r="L16" s="126">
        <f>SUM(Pama!R30:X30)/1000</f>
        <v>0</v>
      </c>
      <c r="M16" s="126">
        <f>SUM(Pama!Y30:AE30)/1000</f>
        <v>0</v>
      </c>
      <c r="N16" s="126">
        <f>SUM(Pama!AF30:AH30)/1000</f>
        <v>0</v>
      </c>
      <c r="O16" s="566">
        <f>SUM(Pama!G52:J52)/1000</f>
        <v>0</v>
      </c>
      <c r="P16" s="567">
        <f>SUM(Pama!K52:Q52)/1000</f>
        <v>0</v>
      </c>
      <c r="Q16" s="567">
        <f>SUM(Pama!R52:X52)/1000</f>
        <v>0</v>
      </c>
      <c r="R16" s="567">
        <f>SUM(Pama!AA52:AG52)/1000</f>
        <v>0</v>
      </c>
      <c r="S16" s="569">
        <f>SUM(Pama!AH52:AK52)/1000</f>
        <v>0</v>
      </c>
      <c r="T16" s="566">
        <f>SUM(Pama!G74:I74)/1000</f>
        <v>0</v>
      </c>
      <c r="U16" s="567">
        <f>SUM(Pama!J74:P74)/1000</f>
        <v>0</v>
      </c>
      <c r="V16" s="567"/>
      <c r="W16" s="567"/>
      <c r="X16" s="569"/>
      <c r="Y16" s="911">
        <f t="shared" si="2"/>
        <v>0</v>
      </c>
      <c r="Z16" s="576">
        <f>SUM(Pama!G96:L96)/1000</f>
        <v>0</v>
      </c>
      <c r="AA16" s="577">
        <f>SUM(Pama!M96:S96)/1000</f>
        <v>10.183999999999999</v>
      </c>
      <c r="AB16" s="577">
        <f>SUM(Pama!T96:Z96)/1000</f>
        <v>32.927999999999997</v>
      </c>
      <c r="AC16" s="577">
        <f>SUM(Pama!Z96:AG96)/1000</f>
        <v>12.288</v>
      </c>
      <c r="AD16" s="578"/>
      <c r="AE16" s="566">
        <f>SUM(Pama!G118:K118)/1000</f>
        <v>0</v>
      </c>
      <c r="AF16" s="567">
        <f>SUM(Pama!L118:R118)/1000</f>
        <v>0</v>
      </c>
      <c r="AG16" s="567">
        <f>SUM(Pama!S118:Y118)/1000</f>
        <v>0</v>
      </c>
      <c r="AH16" s="567">
        <f>SUM(Pama!Z118:AF118)/1000</f>
        <v>0</v>
      </c>
      <c r="AI16" s="569">
        <f>SUM(Pama!AG118:AJ118)/1000</f>
        <v>0</v>
      </c>
      <c r="AJ16" s="571">
        <f>SUM(Pama!G134:I134)/1000</f>
        <v>0</v>
      </c>
      <c r="AK16" s="572">
        <f>SUM(Pama!J134:P134)/1000</f>
        <v>0</v>
      </c>
      <c r="AL16" s="572">
        <f>SUM(Pama!Q134:W134)/1000</f>
        <v>0</v>
      </c>
      <c r="AM16" s="572">
        <f>SUM(Pama!X134:AD134)/1000</f>
        <v>0</v>
      </c>
      <c r="AN16" s="574">
        <f>SUM(Pama!AE134:AK134)/1000</f>
        <v>0</v>
      </c>
      <c r="AO16" s="570">
        <f>SUM(Pama!G148:M148)/1000</f>
        <v>0</v>
      </c>
      <c r="AP16" s="567">
        <f>SUM(Pama!N148:T148)/1000</f>
        <v>0</v>
      </c>
      <c r="AQ16" s="567">
        <f>SUM(Pama!U148:AA148)/1000</f>
        <v>0</v>
      </c>
      <c r="AR16" s="567">
        <f>SUM(Pama!AB148:AH148)/1000</f>
        <v>0</v>
      </c>
      <c r="AS16" s="569">
        <f>SUM(Pama!AI148:AK148)/1000</f>
        <v>0</v>
      </c>
      <c r="AT16" s="566"/>
      <c r="AU16" s="567"/>
      <c r="AV16" s="567"/>
      <c r="AW16" s="567"/>
      <c r="AX16" s="568">
        <f>Pama!AL162/1000</f>
        <v>0</v>
      </c>
      <c r="AY16" s="563">
        <f>SUM(Pama!G180:H180)/1000</f>
        <v>0</v>
      </c>
      <c r="AZ16" s="480">
        <f>SUM(Pama!I180:O180)/1000</f>
        <v>0</v>
      </c>
      <c r="BA16" s="480">
        <f>SUM(Pama!P180:V180)/1000</f>
        <v>0</v>
      </c>
      <c r="BB16" s="480">
        <f>SUM(Pama!W180:AC180)/1000</f>
        <v>0</v>
      </c>
      <c r="BC16" s="565">
        <f>SUM(Pama!AD180:AK180)/1000</f>
        <v>0</v>
      </c>
      <c r="BD16" s="566">
        <f>SUM(Pama!G198:L198)/1000</f>
        <v>0</v>
      </c>
      <c r="BE16" s="567">
        <f>SUM(Pama!M198:S198)/1000</f>
        <v>0</v>
      </c>
      <c r="BF16" s="567">
        <f>SUM(Pama!T198:Z198)/1000</f>
        <v>0</v>
      </c>
      <c r="BG16" s="567">
        <f>SUM(Pama!AA198:AG198)/1000</f>
        <v>0</v>
      </c>
      <c r="BH16" s="567">
        <f>SUM(Pama!AH198:AJ198)/1000</f>
        <v>0</v>
      </c>
      <c r="BI16" s="570">
        <f>SUM(Pama!G218:J218)/1000</f>
        <v>0</v>
      </c>
      <c r="BJ16" s="567"/>
      <c r="BK16" s="567"/>
      <c r="BL16" s="567"/>
      <c r="BM16" s="569"/>
      <c r="BN16" s="695">
        <f t="shared" si="9"/>
        <v>55.399999999999991</v>
      </c>
    </row>
    <row r="17" spans="1:66" ht="20.100000000000001" customHeight="1">
      <c r="A17" s="1104"/>
      <c r="B17" s="1130" t="str">
        <f>'Summary Report'!C10</f>
        <v>RTS-C3 East</v>
      </c>
      <c r="C17" s="508" t="s">
        <v>45</v>
      </c>
      <c r="D17" s="119">
        <f t="shared" si="0"/>
        <v>56.561</v>
      </c>
      <c r="E17" s="1083">
        <f>56561/1000</f>
        <v>56.561</v>
      </c>
      <c r="F17" s="1084"/>
      <c r="G17" s="1084"/>
      <c r="H17" s="1084"/>
      <c r="I17" s="1085"/>
      <c r="J17" s="1083"/>
      <c r="K17" s="1084"/>
      <c r="L17" s="1084"/>
      <c r="M17" s="1084"/>
      <c r="N17" s="1085"/>
      <c r="O17" s="1083"/>
      <c r="P17" s="1084"/>
      <c r="Q17" s="1084"/>
      <c r="R17" s="1084"/>
      <c r="S17" s="1085"/>
      <c r="T17" s="1083"/>
      <c r="U17" s="1084"/>
      <c r="V17" s="1084"/>
      <c r="W17" s="1084"/>
      <c r="X17" s="1085"/>
      <c r="Y17" s="911">
        <f t="shared" si="2"/>
        <v>56.561</v>
      </c>
      <c r="Z17" s="1209"/>
      <c r="AA17" s="1210"/>
      <c r="AB17" s="1210"/>
      <c r="AC17" s="1210"/>
      <c r="AD17" s="1211"/>
      <c r="AE17" s="1083"/>
      <c r="AF17" s="1084"/>
      <c r="AG17" s="1084"/>
      <c r="AH17" s="1084"/>
      <c r="AI17" s="1215"/>
      <c r="AJ17" s="1216"/>
      <c r="AK17" s="1216"/>
      <c r="AL17" s="1216"/>
      <c r="AM17" s="1216"/>
      <c r="AN17" s="1217"/>
      <c r="AO17" s="1084"/>
      <c r="AP17" s="1084"/>
      <c r="AQ17" s="1084"/>
      <c r="AR17" s="1084"/>
      <c r="AS17" s="1084"/>
      <c r="AT17" s="1083"/>
      <c r="AU17" s="1084"/>
      <c r="AV17" s="1084"/>
      <c r="AW17" s="1084"/>
      <c r="AX17" s="1085"/>
      <c r="AY17" s="1080"/>
      <c r="AZ17" s="1081"/>
      <c r="BA17" s="1081"/>
      <c r="BB17" s="1081"/>
      <c r="BC17" s="1082"/>
      <c r="BD17" s="1083"/>
      <c r="BE17" s="1084"/>
      <c r="BF17" s="1084"/>
      <c r="BG17" s="1084"/>
      <c r="BH17" s="1208"/>
      <c r="BI17" s="1084"/>
      <c r="BJ17" s="1084"/>
      <c r="BK17" s="1084"/>
      <c r="BL17" s="1084"/>
      <c r="BM17" s="1208"/>
      <c r="BN17" s="695">
        <f t="shared" si="9"/>
        <v>56.561</v>
      </c>
    </row>
    <row r="18" spans="1:66" ht="20.100000000000001" customHeight="1">
      <c r="A18" s="1104"/>
      <c r="B18" s="1131"/>
      <c r="C18" s="861" t="s">
        <v>46</v>
      </c>
      <c r="D18" s="119">
        <f t="shared" si="0"/>
        <v>127.57199999999999</v>
      </c>
      <c r="E18" s="125">
        <f>SUM(Pama!G10:M10)/1000</f>
        <v>9.3379999999999992</v>
      </c>
      <c r="F18" s="126">
        <f>SUM(Pama!N10:T10)/1000</f>
        <v>3.198</v>
      </c>
      <c r="G18" s="126">
        <f>SUM(Pama!U10:AA10)/1000</f>
        <v>17.102</v>
      </c>
      <c r="H18" s="126">
        <f>SUM(Pama!AB10:AH10)/1000</f>
        <v>32.091999999999999</v>
      </c>
      <c r="I18" s="126">
        <f>SUM(Pama!AI10:AK10)/1000</f>
        <v>12.284000000000001</v>
      </c>
      <c r="J18" s="125">
        <f>SUM(Pama!G32:J32)/1000</f>
        <v>13.481999999999999</v>
      </c>
      <c r="K18" s="126">
        <f>SUM(Pama!K32:Q32)/1000</f>
        <v>0</v>
      </c>
      <c r="L18" s="126">
        <f>SUM(Pama!R32:X32)/1000</f>
        <v>5.26</v>
      </c>
      <c r="M18" s="126">
        <f>SUM(Pama!Y32:AE32)/1000</f>
        <v>4.78</v>
      </c>
      <c r="N18" s="126">
        <f>SUM(Pama!AF32:AH32)/1000</f>
        <v>10.996</v>
      </c>
      <c r="O18" s="924">
        <f>SUM(Pama!G54:J54)/1000</f>
        <v>0.02</v>
      </c>
      <c r="P18" s="925">
        <f>SUM(Pama!K54:Q54)/1000</f>
        <v>0</v>
      </c>
      <c r="Q18" s="925">
        <f>SUM(Pama!R54:X54)/1000</f>
        <v>6.2</v>
      </c>
      <c r="R18" s="925">
        <f>SUM(Pama!Y54:AE54)/1000</f>
        <v>12.2</v>
      </c>
      <c r="S18" s="634">
        <f>SUM(Pama!AF54:AK54)/1000</f>
        <v>0.6</v>
      </c>
      <c r="T18" s="939">
        <f>SUM(Pama!G76)</f>
        <v>0</v>
      </c>
      <c r="U18" s="940">
        <f>SUM(Pama!H76:N76)/1000</f>
        <v>0</v>
      </c>
      <c r="V18" s="940">
        <f>SUM(Pama!O76:U76)/1000</f>
        <v>0.02</v>
      </c>
      <c r="W18" s="940"/>
      <c r="X18" s="634"/>
      <c r="Y18" s="911">
        <f t="shared" si="2"/>
        <v>127.57199999999999</v>
      </c>
      <c r="Z18" s="765"/>
      <c r="AA18" s="955"/>
      <c r="AB18" s="956"/>
      <c r="AC18" s="956"/>
      <c r="AD18" s="766"/>
      <c r="AE18" s="566"/>
      <c r="AF18" s="567"/>
      <c r="AG18" s="567"/>
      <c r="AH18" s="567"/>
      <c r="AI18" s="569">
        <f>'Outpit-PAMA'!AL82/1000</f>
        <v>0</v>
      </c>
      <c r="AJ18" s="767"/>
      <c r="AK18" s="768"/>
      <c r="AL18" s="768"/>
      <c r="AM18" s="768"/>
      <c r="AN18" s="769">
        <f>'Outpit-PAMA'!AL96/1000</f>
        <v>0</v>
      </c>
      <c r="AO18" s="570"/>
      <c r="AP18" s="567"/>
      <c r="AQ18" s="567"/>
      <c r="AR18" s="567"/>
      <c r="AS18" s="569">
        <f>'Outpit-PAMA'!AL110/1000</f>
        <v>0</v>
      </c>
      <c r="AT18" s="566"/>
      <c r="AU18" s="567"/>
      <c r="AV18" s="567"/>
      <c r="AW18" s="567"/>
      <c r="AX18" s="569">
        <f>Pama!AL162/1000</f>
        <v>0</v>
      </c>
      <c r="AY18" s="563">
        <f>SUM(Pama!G180:H180)/1000</f>
        <v>0</v>
      </c>
      <c r="AZ18" s="480">
        <f>SUM(Pama!I180:O180)/1000</f>
        <v>0</v>
      </c>
      <c r="BA18" s="480">
        <f>SUM(Pama!P180:V180)/1000</f>
        <v>0</v>
      </c>
      <c r="BB18" s="480">
        <f>SUM(Pama!W180:AC180)/1000</f>
        <v>0</v>
      </c>
      <c r="BC18" s="565">
        <f>SUM(Pama!AD180:AK180)/1000</f>
        <v>0</v>
      </c>
      <c r="BD18" s="566">
        <f>SUM(Pama!G198:L198)/1000</f>
        <v>0</v>
      </c>
      <c r="BE18" s="567">
        <f>SUM(Pama!M198:S198)/1000</f>
        <v>0</v>
      </c>
      <c r="BF18" s="567">
        <f>SUM(Pama!T198:Z198)/1000</f>
        <v>0</v>
      </c>
      <c r="BG18" s="567">
        <f>SUM(Pama!AA198:AG198)/1000</f>
        <v>0</v>
      </c>
      <c r="BH18" s="800">
        <f>SUM(Pama!AH198:AJ198)/1000</f>
        <v>0</v>
      </c>
      <c r="BI18" s="570">
        <f>SUM(Pama!G218:J218)/1000</f>
        <v>0</v>
      </c>
      <c r="BJ18" s="567"/>
      <c r="BK18" s="567"/>
      <c r="BL18" s="567"/>
      <c r="BM18" s="569"/>
      <c r="BN18" s="695">
        <f t="shared" si="9"/>
        <v>127.57199999999999</v>
      </c>
    </row>
    <row r="19" spans="1:66" ht="20.100000000000001" customHeight="1">
      <c r="A19" s="1104"/>
      <c r="B19" s="1130" t="str">
        <f>'Summary Report'!C11</f>
        <v>RTS-D1</v>
      </c>
      <c r="C19" s="508" t="s">
        <v>45</v>
      </c>
      <c r="D19" s="119">
        <f t="shared" si="0"/>
        <v>156.37100000000001</v>
      </c>
      <c r="E19" s="1083">
        <f>45492/1000</f>
        <v>45.491999999999997</v>
      </c>
      <c r="F19" s="1084"/>
      <c r="G19" s="1084"/>
      <c r="H19" s="1084"/>
      <c r="I19" s="1085"/>
      <c r="J19" s="1083">
        <f>110879/1000</f>
        <v>110.879</v>
      </c>
      <c r="K19" s="1084"/>
      <c r="L19" s="1084"/>
      <c r="M19" s="1084"/>
      <c r="N19" s="1085"/>
      <c r="O19" s="1083"/>
      <c r="P19" s="1084"/>
      <c r="Q19" s="1084"/>
      <c r="R19" s="1084"/>
      <c r="S19" s="1085"/>
      <c r="T19" s="1083"/>
      <c r="U19" s="1084"/>
      <c r="V19" s="1084"/>
      <c r="W19" s="1084"/>
      <c r="X19" s="1085"/>
      <c r="Y19" s="911">
        <f t="shared" si="2"/>
        <v>156.37100000000001</v>
      </c>
      <c r="Z19" s="1083"/>
      <c r="AA19" s="1084"/>
      <c r="AB19" s="1084"/>
      <c r="AC19" s="1084"/>
      <c r="AD19" s="1085"/>
      <c r="AE19" s="1083"/>
      <c r="AF19" s="1084"/>
      <c r="AG19" s="1084"/>
      <c r="AH19" s="1084"/>
      <c r="AI19" s="1085"/>
      <c r="AJ19" s="1083"/>
      <c r="AK19" s="1084"/>
      <c r="AL19" s="1084"/>
      <c r="AM19" s="1084"/>
      <c r="AN19" s="1085"/>
      <c r="AO19" s="1083"/>
      <c r="AP19" s="1084"/>
      <c r="AQ19" s="1084"/>
      <c r="AR19" s="1084"/>
      <c r="AS19" s="1085"/>
      <c r="AT19" s="1083"/>
      <c r="AU19" s="1084"/>
      <c r="AV19" s="1084"/>
      <c r="AW19" s="1084"/>
      <c r="AX19" s="1085"/>
      <c r="AY19" s="1083"/>
      <c r="AZ19" s="1084"/>
      <c r="BA19" s="1084"/>
      <c r="BB19" s="1084"/>
      <c r="BC19" s="1085"/>
      <c r="BD19" s="1083"/>
      <c r="BE19" s="1084"/>
      <c r="BF19" s="1084"/>
      <c r="BG19" s="1084"/>
      <c r="BH19" s="1085"/>
      <c r="BI19" s="1083"/>
      <c r="BJ19" s="1084"/>
      <c r="BK19" s="1084"/>
      <c r="BL19" s="1084"/>
      <c r="BM19" s="1085"/>
      <c r="BN19" s="695">
        <f t="shared" si="9"/>
        <v>156.37100000000001</v>
      </c>
    </row>
    <row r="20" spans="1:66" ht="20.100000000000001" customHeight="1">
      <c r="A20" s="1104"/>
      <c r="B20" s="1131"/>
      <c r="C20" s="727" t="s">
        <v>46</v>
      </c>
      <c r="D20" s="119">
        <f t="shared" si="0"/>
        <v>195.12</v>
      </c>
      <c r="E20" s="125">
        <f>SUM(Pama!G12:M12)/1000</f>
        <v>17.989999999999998</v>
      </c>
      <c r="F20" s="126">
        <f>SUM(Pama!N12:T12)/1000</f>
        <v>35.795999999999999</v>
      </c>
      <c r="G20" s="126">
        <f>SUM(Pama!U12:AA12)/1000</f>
        <v>22.562000000000001</v>
      </c>
      <c r="H20" s="126">
        <f>SUM(Pama!AB12:AH12)/1000</f>
        <v>33.735999999999997</v>
      </c>
      <c r="I20" s="126">
        <f>SUM(Pama!AI12:AK12)/1000</f>
        <v>4.8460000000000001</v>
      </c>
      <c r="J20" s="125">
        <f>SUM(Pama!G34:J34)/1000</f>
        <v>16.036000000000001</v>
      </c>
      <c r="K20" s="126">
        <f>SUM(Pama!K34:Q34)/1000</f>
        <v>59.393999999999998</v>
      </c>
      <c r="L20" s="126">
        <f>SUM(Pama!R34:X34)/1000</f>
        <v>0</v>
      </c>
      <c r="M20" s="126">
        <f>SUM(Pama!Y34:AE34)/1000</f>
        <v>0</v>
      </c>
      <c r="N20" s="126">
        <f>SUM(Pama!AF34:AH34)/1000</f>
        <v>0</v>
      </c>
      <c r="O20" s="924">
        <f>SUM(Pama!G56:J56)/1000</f>
        <v>0</v>
      </c>
      <c r="P20" s="925"/>
      <c r="Q20" s="925"/>
      <c r="R20" s="925"/>
      <c r="S20" s="634"/>
      <c r="T20" s="952">
        <f>SUM(Pama!G78)/1000</f>
        <v>0</v>
      </c>
      <c r="U20" s="953">
        <f>SUM(Pama!H78:N78)/1000</f>
        <v>0.38</v>
      </c>
      <c r="V20" s="953">
        <f>SUM(Pama!O78:U78)/1000</f>
        <v>4.38</v>
      </c>
      <c r="W20" s="953"/>
      <c r="X20" s="634"/>
      <c r="Y20" s="911">
        <f t="shared" si="2"/>
        <v>195.12</v>
      </c>
      <c r="Z20" s="765"/>
      <c r="AA20" s="766"/>
      <c r="AB20" s="766"/>
      <c r="AC20" s="766"/>
      <c r="AD20" s="766"/>
      <c r="AE20" s="566"/>
      <c r="AF20" s="567"/>
      <c r="AG20" s="567"/>
      <c r="AH20" s="567"/>
      <c r="AI20" s="569">
        <f>'Outpit-PAMA'!AL84/1000</f>
        <v>0</v>
      </c>
      <c r="AJ20" s="767"/>
      <c r="AK20" s="768"/>
      <c r="AL20" s="768"/>
      <c r="AM20" s="768"/>
      <c r="AN20" s="769">
        <f>'Outpit-PAMA'!AL98/1000</f>
        <v>0</v>
      </c>
      <c r="AO20" s="570"/>
      <c r="AP20" s="567"/>
      <c r="AQ20" s="567"/>
      <c r="AR20" s="567"/>
      <c r="AS20" s="569">
        <f>'Outpit-PAMA'!AL112/1000</f>
        <v>0</v>
      </c>
      <c r="AT20" s="566"/>
      <c r="AU20" s="567"/>
      <c r="AV20" s="567"/>
      <c r="AW20" s="567"/>
      <c r="AX20" s="569">
        <f>Pama!AL164/1000</f>
        <v>0</v>
      </c>
      <c r="AY20" s="563">
        <f>SUM(Pama!G182:H182)/1000</f>
        <v>0</v>
      </c>
      <c r="AZ20" s="480">
        <f>SUM(Pama!I182:O182)/1000</f>
        <v>0</v>
      </c>
      <c r="BA20" s="480">
        <f>SUM(Pama!P182:V182)/1000</f>
        <v>0</v>
      </c>
      <c r="BB20" s="480">
        <f>SUM(Pama!W182:AC182)/1000</f>
        <v>0</v>
      </c>
      <c r="BC20" s="565">
        <f>SUM(Pama!AD182:AK182)/1000</f>
        <v>0</v>
      </c>
      <c r="BD20" s="566">
        <f>SUM(Pama!G200:L200)/1000</f>
        <v>0</v>
      </c>
      <c r="BE20" s="567">
        <f>SUM(Pama!M200:S200)/1000</f>
        <v>0</v>
      </c>
      <c r="BF20" s="567">
        <f>SUM(Pama!T200:Z200)/1000</f>
        <v>0</v>
      </c>
      <c r="BG20" s="567">
        <f>SUM(Pama!AA200:AG200)/1000</f>
        <v>0</v>
      </c>
      <c r="BH20" s="800">
        <f>SUM(Pama!AH200:AJ200)/1000</f>
        <v>0</v>
      </c>
      <c r="BI20" s="570">
        <f>SUM(Pama!G220:J220)/1000</f>
        <v>0</v>
      </c>
      <c r="BJ20" s="567"/>
      <c r="BK20" s="567"/>
      <c r="BL20" s="567"/>
      <c r="BM20" s="569"/>
      <c r="BN20" s="695">
        <f t="shared" si="9"/>
        <v>195.12</v>
      </c>
    </row>
    <row r="21" spans="1:66" ht="20.100000000000001" customHeight="1">
      <c r="A21" s="1104"/>
      <c r="B21" s="1130" t="str">
        <f>'Summary Report'!C12</f>
        <v>RTS-D2</v>
      </c>
      <c r="C21" s="510" t="s">
        <v>45</v>
      </c>
      <c r="D21" s="119">
        <f t="shared" si="0"/>
        <v>1500</v>
      </c>
      <c r="E21" s="1083">
        <f t="shared" ref="E21" si="10">125000/1000</f>
        <v>125</v>
      </c>
      <c r="F21" s="1084"/>
      <c r="G21" s="1084"/>
      <c r="H21" s="1084"/>
      <c r="I21" s="1085"/>
      <c r="J21" s="1083">
        <f t="shared" ref="J21" si="11">125000/1000</f>
        <v>125</v>
      </c>
      <c r="K21" s="1084"/>
      <c r="L21" s="1084"/>
      <c r="M21" s="1084"/>
      <c r="N21" s="1085"/>
      <c r="O21" s="1083">
        <f t="shared" ref="O21" si="12">125000/1000</f>
        <v>125</v>
      </c>
      <c r="P21" s="1084"/>
      <c r="Q21" s="1084"/>
      <c r="R21" s="1084"/>
      <c r="S21" s="1085"/>
      <c r="T21" s="1083">
        <f t="shared" ref="T21" si="13">125000/1000</f>
        <v>125</v>
      </c>
      <c r="U21" s="1084"/>
      <c r="V21" s="1084"/>
      <c r="W21" s="1084"/>
      <c r="X21" s="1085"/>
      <c r="Y21" s="911">
        <f t="shared" si="2"/>
        <v>500</v>
      </c>
      <c r="Z21" s="1083">
        <f t="shared" ref="Z21" si="14">125000/1000</f>
        <v>125</v>
      </c>
      <c r="AA21" s="1084"/>
      <c r="AB21" s="1084"/>
      <c r="AC21" s="1084"/>
      <c r="AD21" s="1085"/>
      <c r="AE21" s="1083">
        <f t="shared" ref="AE21" si="15">125000/1000</f>
        <v>125</v>
      </c>
      <c r="AF21" s="1084"/>
      <c r="AG21" s="1084"/>
      <c r="AH21" s="1084"/>
      <c r="AI21" s="1085"/>
      <c r="AJ21" s="1083">
        <f t="shared" ref="AJ21" si="16">125000/1000</f>
        <v>125</v>
      </c>
      <c r="AK21" s="1084"/>
      <c r="AL21" s="1084"/>
      <c r="AM21" s="1084"/>
      <c r="AN21" s="1085"/>
      <c r="AO21" s="1083">
        <f t="shared" ref="AO21" si="17">125000/1000</f>
        <v>125</v>
      </c>
      <c r="AP21" s="1084"/>
      <c r="AQ21" s="1084"/>
      <c r="AR21" s="1084"/>
      <c r="AS21" s="1085"/>
      <c r="AT21" s="1083">
        <f t="shared" ref="AT21" si="18">125000/1000</f>
        <v>125</v>
      </c>
      <c r="AU21" s="1084"/>
      <c r="AV21" s="1084"/>
      <c r="AW21" s="1084"/>
      <c r="AX21" s="1085"/>
      <c r="AY21" s="1083">
        <f t="shared" ref="AY21" si="19">125000/1000</f>
        <v>125</v>
      </c>
      <c r="AZ21" s="1084"/>
      <c r="BA21" s="1084"/>
      <c r="BB21" s="1084"/>
      <c r="BC21" s="1085"/>
      <c r="BD21" s="1083">
        <f t="shared" ref="BD21" si="20">125000/1000</f>
        <v>125</v>
      </c>
      <c r="BE21" s="1084"/>
      <c r="BF21" s="1084"/>
      <c r="BG21" s="1084"/>
      <c r="BH21" s="1085"/>
      <c r="BI21" s="1083">
        <f>125000/1000</f>
        <v>125</v>
      </c>
      <c r="BJ21" s="1084"/>
      <c r="BK21" s="1084"/>
      <c r="BL21" s="1084"/>
      <c r="BM21" s="1085"/>
      <c r="BN21" s="695">
        <f t="shared" si="9"/>
        <v>1500</v>
      </c>
    </row>
    <row r="22" spans="1:66" ht="20.100000000000001" customHeight="1">
      <c r="A22" s="1104"/>
      <c r="B22" s="1131"/>
      <c r="C22" s="510" t="s">
        <v>46</v>
      </c>
      <c r="D22" s="119">
        <f t="shared" si="0"/>
        <v>885.81719999999996</v>
      </c>
      <c r="E22" s="125">
        <f>SUM(Pama!G14:M14)/1000</f>
        <v>14.239000000000001</v>
      </c>
      <c r="F22" s="126">
        <f>SUM(Pama!N14:T14)/1000</f>
        <v>22.63</v>
      </c>
      <c r="G22" s="126">
        <f>SUM(Pama!U14:AA14)/1000</f>
        <v>49.462000000000003</v>
      </c>
      <c r="H22" s="126">
        <f>SUM(Pama!AB14:AH14)/1000</f>
        <v>41.511199999999995</v>
      </c>
      <c r="I22" s="126">
        <f>SUM(Pama!AI14:AK14)/1000</f>
        <v>7.3188000000000004</v>
      </c>
      <c r="J22" s="125">
        <f>SUM(Pama!G36:J36)/1000</f>
        <v>33.742599999999996</v>
      </c>
      <c r="K22" s="126">
        <f>SUM(Pama!K36:Q36)/1000</f>
        <v>43.375</v>
      </c>
      <c r="L22" s="126">
        <f>SUM(Pama!R36:X36)/1000</f>
        <v>93.71</v>
      </c>
      <c r="M22" s="126">
        <f>SUM(Pama!Y36:AE36)/1000</f>
        <v>99.221500000000006</v>
      </c>
      <c r="N22" s="126">
        <f>SUM(Pama!AF36:AH36)/1000</f>
        <v>43.808</v>
      </c>
      <c r="O22" s="566">
        <f>SUM(Pama!G58:J58)/1000</f>
        <v>37.773299999999999</v>
      </c>
      <c r="P22" s="567">
        <f>SUM(Pama!K58:Q58)/1000</f>
        <v>43.396799999999999</v>
      </c>
      <c r="Q22" s="567">
        <f>SUM(Pama!R58:X58)/1000</f>
        <v>15.7392</v>
      </c>
      <c r="R22" s="567">
        <f>SUM(Pama!Y58:AE58)/1000</f>
        <v>29.493599999999997</v>
      </c>
      <c r="S22" s="569">
        <f>SUM(Pama!AF58:AK58)/1000</f>
        <v>39.724199999999996</v>
      </c>
      <c r="T22" s="566">
        <f>Pama!G80/1000</f>
        <v>3.96</v>
      </c>
      <c r="U22" s="567">
        <f>SUM(Pama!H80:N80)/1000</f>
        <v>24.942</v>
      </c>
      <c r="V22" s="567">
        <f>SUM(Pama!O80:U80)/1000</f>
        <v>11.484</v>
      </c>
      <c r="W22" s="567">
        <f>SUM(Pama!V80:AB80)/1000</f>
        <v>44.904000000000003</v>
      </c>
      <c r="X22" s="569">
        <f>SUM(Pama!AC80:AJ80)/1000</f>
        <v>28.841999999999999</v>
      </c>
      <c r="Y22" s="911">
        <f t="shared" si="2"/>
        <v>729.27719999999999</v>
      </c>
      <c r="Z22" s="566">
        <f>SUM(Pama!G102:L102)/1000</f>
        <v>9.1560000000000006</v>
      </c>
      <c r="AA22" s="567">
        <f>SUM(Pama!M102:S102)/1000</f>
        <v>43.23</v>
      </c>
      <c r="AB22" s="567">
        <f>SUM(Pama!T102:Z102)/1000</f>
        <v>60.795000000000002</v>
      </c>
      <c r="AC22" s="567">
        <f>SUM(Pama!Z102:AG102)/1000</f>
        <v>43.359000000000002</v>
      </c>
      <c r="AD22" s="569"/>
      <c r="AE22" s="566">
        <f>SUM(Pama!G120:K120)/1000</f>
        <v>0</v>
      </c>
      <c r="AF22" s="567"/>
      <c r="AG22" s="567"/>
      <c r="AH22" s="567"/>
      <c r="AI22" s="569"/>
      <c r="AJ22" s="566"/>
      <c r="AK22" s="567"/>
      <c r="AL22" s="567"/>
      <c r="AM22" s="567"/>
      <c r="AN22" s="568"/>
      <c r="AO22" s="570"/>
      <c r="AP22" s="567"/>
      <c r="AQ22" s="567">
        <f>SUM(Pama!U150:AA150)/1000</f>
        <v>0</v>
      </c>
      <c r="AR22" s="567">
        <f>SUM(Pama!AB150:AH150)/1000</f>
        <v>0</v>
      </c>
      <c r="AS22" s="569">
        <f>SUM(Pama!AI150:AK150)/1000</f>
        <v>0</v>
      </c>
      <c r="AT22" s="566">
        <f>SUM(Pama!G166:J166)/1000</f>
        <v>0</v>
      </c>
      <c r="AU22" s="567">
        <f>SUM(Pama!K166:Q166)/1000</f>
        <v>0</v>
      </c>
      <c r="AV22" s="567">
        <f>SUM(Pama!R166:X166)/1000</f>
        <v>0</v>
      </c>
      <c r="AW22" s="567">
        <f>SUM(Pama!Y166:AE166)/1000</f>
        <v>0</v>
      </c>
      <c r="AX22" s="568">
        <f>SUM(Pama!AF166:AJ166)/1000</f>
        <v>0</v>
      </c>
      <c r="AY22" s="563">
        <f>SUM(Pama!G184:H184)/1000</f>
        <v>0</v>
      </c>
      <c r="AZ22" s="480">
        <f>SUM(Pama!I184:O184)/1000</f>
        <v>0</v>
      </c>
      <c r="BA22" s="480">
        <f>SUM(Pama!P184:V184)/1000</f>
        <v>0</v>
      </c>
      <c r="BB22" s="480">
        <f>SUM(Pama!W184:AC184)/1000</f>
        <v>0</v>
      </c>
      <c r="BC22" s="565">
        <f>SUM(Pama!AD184:AK184)/1000</f>
        <v>0</v>
      </c>
      <c r="BD22" s="566">
        <f>SUM(Pama!G202:L202)/1000</f>
        <v>0</v>
      </c>
      <c r="BE22" s="567">
        <f>SUM(Pama!M202:S202)/1000</f>
        <v>0</v>
      </c>
      <c r="BF22" s="567">
        <f>SUM(Pama!T202:Z202)/1000</f>
        <v>0</v>
      </c>
      <c r="BG22" s="567">
        <f>SUM(Pama!AA202:AG202)/1000</f>
        <v>0</v>
      </c>
      <c r="BH22" s="567">
        <f>SUM(Pama!AH202:AJ202)/1000</f>
        <v>0</v>
      </c>
      <c r="BI22" s="570">
        <f>SUM(Pama!G222:J222)/1000</f>
        <v>0</v>
      </c>
      <c r="BJ22" s="567"/>
      <c r="BK22" s="567"/>
      <c r="BL22" s="567"/>
      <c r="BM22" s="569"/>
      <c r="BN22" s="695">
        <f t="shared" si="9"/>
        <v>885.81719999999996</v>
      </c>
    </row>
    <row r="23" spans="1:66" ht="20.100000000000001" customHeight="1">
      <c r="A23" s="1104"/>
      <c r="B23" s="1130" t="str">
        <f>'Summary Report'!C13</f>
        <v>RTS-G</v>
      </c>
      <c r="C23" s="510" t="s">
        <v>45</v>
      </c>
      <c r="D23" s="119">
        <f t="shared" si="0"/>
        <v>334.74299999999994</v>
      </c>
      <c r="E23" s="1080"/>
      <c r="F23" s="1081"/>
      <c r="G23" s="1081"/>
      <c r="H23" s="1081"/>
      <c r="I23" s="1082"/>
      <c r="J23" s="1080">
        <v>99.790999999999997</v>
      </c>
      <c r="K23" s="1081"/>
      <c r="L23" s="1081"/>
      <c r="M23" s="1081"/>
      <c r="N23" s="1082"/>
      <c r="O23" s="1080">
        <v>101.477</v>
      </c>
      <c r="P23" s="1081"/>
      <c r="Q23" s="1081"/>
      <c r="R23" s="1081"/>
      <c r="S23" s="1082"/>
      <c r="T23" s="1080">
        <v>94.760999999999996</v>
      </c>
      <c r="U23" s="1081"/>
      <c r="V23" s="1081"/>
      <c r="W23" s="1081"/>
      <c r="X23" s="1082"/>
      <c r="Y23" s="911">
        <f t="shared" si="2"/>
        <v>296.029</v>
      </c>
      <c r="Z23" s="1080">
        <v>38.713999999999999</v>
      </c>
      <c r="AA23" s="1081"/>
      <c r="AB23" s="1081"/>
      <c r="AC23" s="1081"/>
      <c r="AD23" s="1082"/>
      <c r="AE23" s="1080"/>
      <c r="AF23" s="1081"/>
      <c r="AG23" s="1081"/>
      <c r="AH23" s="1081"/>
      <c r="AI23" s="1082"/>
      <c r="AJ23" s="1080"/>
      <c r="AK23" s="1081"/>
      <c r="AL23" s="1081"/>
      <c r="AM23" s="1081"/>
      <c r="AN23" s="1082"/>
      <c r="AO23" s="1080"/>
      <c r="AP23" s="1081"/>
      <c r="AQ23" s="1081"/>
      <c r="AR23" s="1081"/>
      <c r="AS23" s="1082"/>
      <c r="AT23" s="1080"/>
      <c r="AU23" s="1081"/>
      <c r="AV23" s="1081"/>
      <c r="AW23" s="1081"/>
      <c r="AX23" s="1082"/>
      <c r="AY23" s="1080"/>
      <c r="AZ23" s="1081"/>
      <c r="BA23" s="1081"/>
      <c r="BB23" s="1081"/>
      <c r="BC23" s="1082"/>
      <c r="BD23" s="1080"/>
      <c r="BE23" s="1081"/>
      <c r="BF23" s="1081"/>
      <c r="BG23" s="1081"/>
      <c r="BH23" s="1082"/>
      <c r="BI23" s="1083"/>
      <c r="BJ23" s="1084"/>
      <c r="BK23" s="1084"/>
      <c r="BL23" s="1084"/>
      <c r="BM23" s="1208"/>
      <c r="BN23" s="695">
        <f t="shared" si="9"/>
        <v>334.74299999999999</v>
      </c>
    </row>
    <row r="24" spans="1:66" ht="20.100000000000001" customHeight="1">
      <c r="A24" s="1104"/>
      <c r="B24" s="1131"/>
      <c r="C24" s="510" t="s">
        <v>46</v>
      </c>
      <c r="D24" s="119">
        <f t="shared" si="0"/>
        <v>8.9599999999999991</v>
      </c>
      <c r="E24" s="125">
        <f>SUM(Pama!G16:N16)/1000</f>
        <v>0</v>
      </c>
      <c r="F24" s="126">
        <f>SUM(Pama!O16:U16)/1000</f>
        <v>0</v>
      </c>
      <c r="G24" s="126">
        <f>SUM(Pama!U16:AA16)/1000</f>
        <v>0</v>
      </c>
      <c r="H24" s="126">
        <f>SUM(Pama!AB16:AH16)/1000</f>
        <v>0</v>
      </c>
      <c r="I24" s="126">
        <f>SUM(Pama!AI16:AK16)/1000</f>
        <v>0</v>
      </c>
      <c r="J24" s="125">
        <f>SUM(Pama!G38:K38)/1000</f>
        <v>0</v>
      </c>
      <c r="K24" s="126">
        <f>SUM(Pama!L38:R38)/1000</f>
        <v>0</v>
      </c>
      <c r="L24" s="126"/>
      <c r="M24" s="126"/>
      <c r="N24" s="126"/>
      <c r="O24" s="571">
        <f>SUM(Pama!G60:J60)/1000</f>
        <v>8.26</v>
      </c>
      <c r="P24" s="572">
        <f>SUM(Pama!K60:Q60)/1000</f>
        <v>0.7</v>
      </c>
      <c r="Q24" s="572">
        <f>SUM(Pama!R60:X60)/1000</f>
        <v>0</v>
      </c>
      <c r="R24" s="572">
        <f>SUM(Pama!Y60:AE60)/1000</f>
        <v>0</v>
      </c>
      <c r="S24" s="572">
        <f>SUM(Pama!AF60:AK60)/1000</f>
        <v>0</v>
      </c>
      <c r="T24" s="566"/>
      <c r="U24" s="567"/>
      <c r="V24" s="567"/>
      <c r="W24" s="567"/>
      <c r="X24" s="569"/>
      <c r="Y24" s="911">
        <f t="shared" si="2"/>
        <v>8.9599999999999991</v>
      </c>
      <c r="Z24" s="566"/>
      <c r="AA24" s="567"/>
      <c r="AB24" s="567"/>
      <c r="AC24" s="577"/>
      <c r="AD24" s="578"/>
      <c r="AE24" s="566"/>
      <c r="AF24" s="567"/>
      <c r="AG24" s="567"/>
      <c r="AH24" s="567"/>
      <c r="AI24" s="569"/>
      <c r="AJ24" s="566"/>
      <c r="AK24" s="567"/>
      <c r="AL24" s="567"/>
      <c r="AM24" s="567"/>
      <c r="AN24" s="568"/>
      <c r="AO24" s="570"/>
      <c r="AP24" s="567"/>
      <c r="AQ24" s="567"/>
      <c r="AR24" s="567"/>
      <c r="AS24" s="569"/>
      <c r="AT24" s="566"/>
      <c r="AU24" s="567"/>
      <c r="AV24" s="567"/>
      <c r="AW24" s="567"/>
      <c r="AX24" s="568"/>
      <c r="AY24" s="563"/>
      <c r="AZ24" s="480"/>
      <c r="BA24" s="480"/>
      <c r="BB24" s="480"/>
      <c r="BC24" s="565"/>
      <c r="BD24" s="566"/>
      <c r="BE24" s="567"/>
      <c r="BF24" s="567"/>
      <c r="BG24" s="567"/>
      <c r="BH24" s="567"/>
      <c r="BI24" s="570"/>
      <c r="BJ24" s="567"/>
      <c r="BK24" s="567"/>
      <c r="BL24" s="567"/>
      <c r="BM24" s="569"/>
      <c r="BN24" s="695">
        <f t="shared" si="9"/>
        <v>8.9599999999999991</v>
      </c>
    </row>
    <row r="25" spans="1:66" ht="20.100000000000001" customHeight="1">
      <c r="A25" s="1104"/>
      <c r="B25" s="1130" t="str">
        <f>'Summary Report'!C14</f>
        <v>RTN</v>
      </c>
      <c r="C25" s="510" t="s">
        <v>45</v>
      </c>
      <c r="D25" s="119">
        <f t="shared" si="0"/>
        <v>0</v>
      </c>
      <c r="E25" s="1080"/>
      <c r="F25" s="1081"/>
      <c r="G25" s="1081"/>
      <c r="H25" s="1081"/>
      <c r="I25" s="1082"/>
      <c r="J25" s="1080"/>
      <c r="K25" s="1081"/>
      <c r="L25" s="1081"/>
      <c r="M25" s="1081"/>
      <c r="N25" s="1082"/>
      <c r="O25" s="1080"/>
      <c r="P25" s="1081"/>
      <c r="Q25" s="1081"/>
      <c r="R25" s="1081"/>
      <c r="S25" s="1081"/>
      <c r="T25" s="1080"/>
      <c r="U25" s="1081"/>
      <c r="V25" s="1081"/>
      <c r="W25" s="1081"/>
      <c r="X25" s="1082"/>
      <c r="Y25" s="911">
        <f t="shared" si="2"/>
        <v>0</v>
      </c>
      <c r="Z25" s="1080"/>
      <c r="AA25" s="1081"/>
      <c r="AB25" s="1081"/>
      <c r="AC25" s="1081"/>
      <c r="AD25" s="1082"/>
      <c r="AE25" s="816"/>
      <c r="AF25" s="817"/>
      <c r="AG25" s="817"/>
      <c r="AH25" s="817"/>
      <c r="AI25" s="818"/>
      <c r="AJ25" s="816"/>
      <c r="AK25" s="817"/>
      <c r="AL25" s="817"/>
      <c r="AM25" s="817"/>
      <c r="AN25" s="818"/>
      <c r="AO25" s="1080"/>
      <c r="AP25" s="1081"/>
      <c r="AQ25" s="1081"/>
      <c r="AR25" s="1081"/>
      <c r="AS25" s="1082"/>
      <c r="AT25" s="816"/>
      <c r="AU25" s="817"/>
      <c r="AV25" s="817"/>
      <c r="AW25" s="817"/>
      <c r="AX25" s="818"/>
      <c r="AY25" s="816"/>
      <c r="AZ25" s="817"/>
      <c r="BA25" s="817"/>
      <c r="BB25" s="817"/>
      <c r="BC25" s="822"/>
      <c r="BD25" s="816"/>
      <c r="BE25" s="817"/>
      <c r="BF25" s="817"/>
      <c r="BG25" s="817"/>
      <c r="BH25" s="822"/>
      <c r="BI25" s="816"/>
      <c r="BJ25" s="817"/>
      <c r="BK25" s="817"/>
      <c r="BL25" s="817"/>
      <c r="BM25" s="822"/>
      <c r="BN25" s="695">
        <f t="shared" si="9"/>
        <v>0</v>
      </c>
    </row>
    <row r="26" spans="1:66" ht="20.100000000000001" customHeight="1">
      <c r="A26" s="1104"/>
      <c r="B26" s="1131"/>
      <c r="C26" s="510" t="s">
        <v>46</v>
      </c>
      <c r="D26" s="119">
        <f t="shared" si="0"/>
        <v>0.94799999999999995</v>
      </c>
      <c r="E26" s="125">
        <f>SUM(Pama!G18:N18)/1000</f>
        <v>0</v>
      </c>
      <c r="F26" s="126">
        <f>SUM(Pama!O18:U18)/1000</f>
        <v>0</v>
      </c>
      <c r="G26" s="126">
        <f>SUM(Pama!V18:AB18)/1000</f>
        <v>0</v>
      </c>
      <c r="H26" s="126">
        <f>SUM(Pama!AC18:AI18)/1000</f>
        <v>0</v>
      </c>
      <c r="I26" s="126">
        <f>SUM(Pama!AJ18:AK18)/1000</f>
        <v>0</v>
      </c>
      <c r="J26" s="125">
        <f>SUM(Pama!G40:K40)/1000</f>
        <v>0</v>
      </c>
      <c r="K26" s="126">
        <f>SUM(Pama!L40:R40)/1000</f>
        <v>0</v>
      </c>
      <c r="L26" s="126">
        <f>SUM(Pama!U44:AA44)/1000</f>
        <v>0</v>
      </c>
      <c r="M26" s="126">
        <f>SUM(Pama!V44:AB44)/1000</f>
        <v>0</v>
      </c>
      <c r="N26" s="126">
        <f>SUM(Pama!AB44:AH44)/1000</f>
        <v>0</v>
      </c>
      <c r="O26" s="566">
        <f>SUM(Pama!G66:M66)/1000</f>
        <v>0</v>
      </c>
      <c r="P26" s="567">
        <f>SUM(Pama!N66:T66)/1000</f>
        <v>0</v>
      </c>
      <c r="Q26" s="567">
        <f>SUM(Pama!U66:AA66)/1000</f>
        <v>0</v>
      </c>
      <c r="R26" s="567">
        <f>SUM(Pama!AB66:AH66)/1000</f>
        <v>0.19</v>
      </c>
      <c r="S26" s="569">
        <f>SUM(Pama!AI66:AK66)/1000</f>
        <v>0</v>
      </c>
      <c r="T26" s="566">
        <f>SUM(Pama!G88:J88)/1000</f>
        <v>0</v>
      </c>
      <c r="U26" s="567">
        <f>SUM(Pama!K88:Q88)/1000</f>
        <v>0</v>
      </c>
      <c r="V26" s="567">
        <f>SUM(Pama!R88:X88)/1000</f>
        <v>0</v>
      </c>
      <c r="W26" s="567">
        <f>SUM(Pama!V84:AB84)/1000</f>
        <v>3.7999999999999999E-2</v>
      </c>
      <c r="X26" s="569">
        <f>SUM(Pama!AF88:AJ88)/1000</f>
        <v>0</v>
      </c>
      <c r="Y26" s="911">
        <f t="shared" si="2"/>
        <v>0.22800000000000001</v>
      </c>
      <c r="Z26" s="576"/>
      <c r="AA26" s="577"/>
      <c r="AB26" s="577"/>
      <c r="AC26" s="577">
        <f>SUM(Pama!AA106:AG106)/1000</f>
        <v>0.72</v>
      </c>
      <c r="AD26" s="578">
        <f>SUM(Pama!AC110:AK110)/1000</f>
        <v>0</v>
      </c>
      <c r="AE26" s="566">
        <f>SUM(Pama!G124:K124)/1000</f>
        <v>0</v>
      </c>
      <c r="AF26" s="567">
        <f>SUM(Pama!L124:R124)/1000</f>
        <v>0</v>
      </c>
      <c r="AG26" s="567">
        <f>SUM(Pama!T124:Z124)/1000</f>
        <v>0</v>
      </c>
      <c r="AH26" s="567">
        <f>SUM(Pama!AA124:AG124)/1000</f>
        <v>0</v>
      </c>
      <c r="AI26" s="569">
        <f>SUM(Pama!AH124:AJ124)/1000</f>
        <v>0</v>
      </c>
      <c r="AJ26" s="566">
        <f>SUM(Pama!G140:J140)/1000</f>
        <v>0</v>
      </c>
      <c r="AK26" s="567">
        <f>SUM(Pama!K140:Q140)/1000</f>
        <v>0</v>
      </c>
      <c r="AL26" s="567">
        <f>SUM(Pama!R140:X140)/1000</f>
        <v>0</v>
      </c>
      <c r="AM26" s="567">
        <f>SUM(Pama!Y140:AE140)/1000</f>
        <v>0</v>
      </c>
      <c r="AN26" s="568">
        <f>SUM(Pama!AF140:AK140)/1000</f>
        <v>0</v>
      </c>
      <c r="AO26" s="570">
        <f>SUM(Pama!G154:N154)/1000</f>
        <v>0</v>
      </c>
      <c r="AP26" s="567">
        <f>SUM(Pama!O154:U154)/1000</f>
        <v>0</v>
      </c>
      <c r="AQ26" s="567">
        <f>SUM(Pama!V154:AB154)/1000</f>
        <v>0</v>
      </c>
      <c r="AR26" s="567">
        <f>SUM(Pama!AC154:AI154)/1000</f>
        <v>0</v>
      </c>
      <c r="AS26" s="569">
        <f>SUM(Pama!AJ154:AK154)/1000</f>
        <v>0</v>
      </c>
      <c r="AT26" s="566"/>
      <c r="AU26" s="567"/>
      <c r="AV26" s="567"/>
      <c r="AW26" s="567"/>
      <c r="AX26" s="568">
        <f>Pama!AL170/1000</f>
        <v>0</v>
      </c>
      <c r="AY26" s="563">
        <f>SUM(Pama!G188:H188)/1000</f>
        <v>0</v>
      </c>
      <c r="AZ26" s="480">
        <f>SUM(Pama!I188:O188)/1000</f>
        <v>0</v>
      </c>
      <c r="BA26" s="480">
        <f>SUM(Pama!P188:V188)/1000</f>
        <v>0</v>
      </c>
      <c r="BB26" s="480">
        <f>SUM(Pama!W188:AC188)/1000</f>
        <v>0</v>
      </c>
      <c r="BC26" s="565">
        <f>SUM(Pama!AD188:AK188)/1000</f>
        <v>0</v>
      </c>
      <c r="BD26" s="566">
        <f>SUM(Pama!G206:L206)/1000</f>
        <v>0</v>
      </c>
      <c r="BE26" s="567">
        <f>SUM(Pama!M206:S206)/1000</f>
        <v>0</v>
      </c>
      <c r="BF26" s="567">
        <f>SUM(Pama!T206:Z206)/1000</f>
        <v>0</v>
      </c>
      <c r="BG26" s="567">
        <f>SUM(Pama!AA206:AG206)/1000</f>
        <v>0</v>
      </c>
      <c r="BH26" s="568">
        <f>SUM(Pama!AH208:AJ208)/1000</f>
        <v>0</v>
      </c>
      <c r="BI26" s="570">
        <f>SUM(Pama!G226:J226)/1000</f>
        <v>0</v>
      </c>
      <c r="BJ26" s="567">
        <f>SUM(Pama!L228:R228)/1000</f>
        <v>0</v>
      </c>
      <c r="BK26" s="567">
        <f>SUM(Pama!S228:Y228)/1000</f>
        <v>0</v>
      </c>
      <c r="BL26" s="567">
        <f>SUM(Pama!Z228:AF228)/1000</f>
        <v>0</v>
      </c>
      <c r="BM26" s="569">
        <f>SUM(Pama!AG228:AK228)/1000</f>
        <v>0</v>
      </c>
      <c r="BN26" s="695">
        <f t="shared" si="9"/>
        <v>0.94799999999999995</v>
      </c>
    </row>
    <row r="27" spans="1:66" ht="20.100000000000001" customHeight="1">
      <c r="A27" s="1104"/>
      <c r="B27" s="1130" t="str">
        <f>'Summary Report'!C15</f>
        <v>RTM</v>
      </c>
      <c r="C27" s="510" t="s">
        <v>45</v>
      </c>
      <c r="D27" s="119">
        <f t="shared" si="0"/>
        <v>1539.0159999999953</v>
      </c>
      <c r="E27" s="1083">
        <f>128251.333333333/1000</f>
        <v>128.25133333333298</v>
      </c>
      <c r="F27" s="1084"/>
      <c r="G27" s="1084"/>
      <c r="H27" s="1084"/>
      <c r="I27" s="1085"/>
      <c r="J27" s="1083">
        <f t="shared" ref="J27" si="21">128251.333333333/1000</f>
        <v>128.25133333333298</v>
      </c>
      <c r="K27" s="1084"/>
      <c r="L27" s="1084"/>
      <c r="M27" s="1084"/>
      <c r="N27" s="1085"/>
      <c r="O27" s="1083">
        <f t="shared" ref="O27" si="22">128251.333333333/1000</f>
        <v>128.25133333333298</v>
      </c>
      <c r="P27" s="1084"/>
      <c r="Q27" s="1084"/>
      <c r="R27" s="1084"/>
      <c r="S27" s="1085"/>
      <c r="T27" s="1083">
        <f t="shared" ref="T27" si="23">128251.333333333/1000</f>
        <v>128.25133333333298</v>
      </c>
      <c r="U27" s="1084"/>
      <c r="V27" s="1084"/>
      <c r="W27" s="1084"/>
      <c r="X27" s="1085"/>
      <c r="Y27" s="911">
        <f t="shared" si="2"/>
        <v>513.00533333333192</v>
      </c>
      <c r="Z27" s="1083">
        <f t="shared" ref="Z27" si="24">128251.333333333/1000</f>
        <v>128.25133333333298</v>
      </c>
      <c r="AA27" s="1084"/>
      <c r="AB27" s="1084"/>
      <c r="AC27" s="1084"/>
      <c r="AD27" s="1085"/>
      <c r="AE27" s="1083">
        <f t="shared" ref="AE27" si="25">128251.333333333/1000</f>
        <v>128.25133333333298</v>
      </c>
      <c r="AF27" s="1084"/>
      <c r="AG27" s="1084"/>
      <c r="AH27" s="1084"/>
      <c r="AI27" s="1085"/>
      <c r="AJ27" s="1083">
        <f t="shared" ref="AJ27" si="26">128251.333333333/1000</f>
        <v>128.25133333333298</v>
      </c>
      <c r="AK27" s="1084"/>
      <c r="AL27" s="1084"/>
      <c r="AM27" s="1084"/>
      <c r="AN27" s="1085"/>
      <c r="AO27" s="1083">
        <f t="shared" ref="AO27" si="27">128251.333333333/1000</f>
        <v>128.25133333333298</v>
      </c>
      <c r="AP27" s="1084"/>
      <c r="AQ27" s="1084"/>
      <c r="AR27" s="1084"/>
      <c r="AS27" s="1085"/>
      <c r="AT27" s="1083">
        <f t="shared" ref="AT27" si="28">128251.333333333/1000</f>
        <v>128.25133333333298</v>
      </c>
      <c r="AU27" s="1084"/>
      <c r="AV27" s="1084"/>
      <c r="AW27" s="1084"/>
      <c r="AX27" s="1085"/>
      <c r="AY27" s="1083">
        <f t="shared" ref="AY27" si="29">128251.333333333/1000</f>
        <v>128.25133333333298</v>
      </c>
      <c r="AZ27" s="1084"/>
      <c r="BA27" s="1084"/>
      <c r="BB27" s="1084"/>
      <c r="BC27" s="1085"/>
      <c r="BD27" s="1083">
        <f t="shared" ref="BD27" si="30">128251.333333333/1000</f>
        <v>128.25133333333298</v>
      </c>
      <c r="BE27" s="1084"/>
      <c r="BF27" s="1084"/>
      <c r="BG27" s="1084"/>
      <c r="BH27" s="1085"/>
      <c r="BI27" s="1083">
        <f>128251.333333333/1000</f>
        <v>128.25133333333298</v>
      </c>
      <c r="BJ27" s="1084"/>
      <c r="BK27" s="1084"/>
      <c r="BL27" s="1084"/>
      <c r="BM27" s="1085"/>
      <c r="BN27" s="695">
        <f t="shared" si="9"/>
        <v>1539.0159999999953</v>
      </c>
    </row>
    <row r="28" spans="1:66" ht="20.100000000000001" customHeight="1">
      <c r="A28" s="1104"/>
      <c r="B28" s="1131"/>
      <c r="C28" s="510" t="s">
        <v>46</v>
      </c>
      <c r="D28" s="119">
        <f t="shared" si="0"/>
        <v>961.61299999999972</v>
      </c>
      <c r="E28" s="125">
        <f>SUM(Pama!G20:M20)/1000</f>
        <v>40.347000000000001</v>
      </c>
      <c r="F28" s="126">
        <f>SUM(Pama!N20:T20)/1000</f>
        <v>32.686999999999998</v>
      </c>
      <c r="G28" s="126">
        <f>SUM(Pama!U20:AA20)/1000</f>
        <v>28.294</v>
      </c>
      <c r="H28" s="126">
        <f>SUM(Pama!AB20:AH20)/1000</f>
        <v>96.004999999999995</v>
      </c>
      <c r="I28" s="126">
        <f>SUM(Pama!AI20:AK20)/1000</f>
        <v>28.503</v>
      </c>
      <c r="J28" s="125">
        <f>SUM(Pama!G42:J42)/1000</f>
        <v>27.389800000000005</v>
      </c>
      <c r="K28" s="126">
        <f>SUM(Pama!K42:Q42)/1000</f>
        <v>55.293100000000003</v>
      </c>
      <c r="L28" s="126">
        <f>SUM(Pama!R42:X42)/1000</f>
        <v>51.213200000000001</v>
      </c>
      <c r="M28" s="126">
        <f>SUM(Pama!Y42:AE42)/1000</f>
        <v>73.132300000000001</v>
      </c>
      <c r="N28" s="126">
        <f>SUM(Pama!AF42:AH42)/1000</f>
        <v>27.129549999999998</v>
      </c>
      <c r="O28" s="566">
        <f>SUM(Pama!G64:J64)/1000</f>
        <v>30.187600000000003</v>
      </c>
      <c r="P28" s="567">
        <f>SUM(Pama!K64:Q64)/1000</f>
        <v>53.301749999999998</v>
      </c>
      <c r="Q28" s="567">
        <f>SUM(Pama!R64:X64)/1000</f>
        <v>44.619199999999999</v>
      </c>
      <c r="R28" s="567">
        <f>SUM(Pama!Y64:AE64)/1000</f>
        <v>64.895299999999992</v>
      </c>
      <c r="S28" s="569">
        <f>SUM(Pama!AF64:AK64)/1000</f>
        <v>62.490499999999997</v>
      </c>
      <c r="T28" s="566">
        <f>Pama!G86/1000</f>
        <v>9.9147999999999996</v>
      </c>
      <c r="U28" s="567">
        <f>SUM(Pama!H86:N86)/1000</f>
        <v>38.548300000000005</v>
      </c>
      <c r="V28" s="567">
        <f>SUM(Pama!O86:U86)/1000</f>
        <v>16.844200000000001</v>
      </c>
      <c r="W28" s="567">
        <f>SUM(Pama!V86:AB86)/1000</f>
        <v>31.841200000000001</v>
      </c>
      <c r="X28" s="569">
        <f>SUM(Pama!AC86:AJ86)/1000</f>
        <v>23.0002</v>
      </c>
      <c r="Y28" s="911">
        <f t="shared" si="2"/>
        <v>835.63699999999983</v>
      </c>
      <c r="Z28" s="576">
        <f>SUM(Pama!G108:L108)/1000</f>
        <v>16.343499999999999</v>
      </c>
      <c r="AA28" s="577">
        <f>SUM(Pama!M108:S108)/1000</f>
        <v>42.073699999999995</v>
      </c>
      <c r="AB28" s="567">
        <f>SUM(Pama!T108:Z108)/1000</f>
        <v>44.557000000000002</v>
      </c>
      <c r="AC28" s="577">
        <f>SUM(Pama!AA108:AG108)/1000</f>
        <v>23.001799999999999</v>
      </c>
      <c r="AD28" s="578"/>
      <c r="AE28" s="566"/>
      <c r="AF28" s="567"/>
      <c r="AG28" s="567"/>
      <c r="AH28" s="567"/>
      <c r="AI28" s="569"/>
      <c r="AJ28" s="566"/>
      <c r="AK28" s="567"/>
      <c r="AL28" s="567"/>
      <c r="AM28" s="567"/>
      <c r="AN28" s="569"/>
      <c r="AO28" s="566"/>
      <c r="AP28" s="567"/>
      <c r="AQ28" s="567"/>
      <c r="AR28" s="567"/>
      <c r="AS28" s="569"/>
      <c r="AT28" s="566"/>
      <c r="AU28" s="567"/>
      <c r="AV28" s="567"/>
      <c r="AW28" s="567"/>
      <c r="AX28" s="569"/>
      <c r="AY28" s="563"/>
      <c r="AZ28" s="480"/>
      <c r="BA28" s="480"/>
      <c r="BB28" s="480"/>
      <c r="BC28" s="565"/>
      <c r="BD28" s="566"/>
      <c r="BE28" s="567">
        <f>SUM(Pama!M210:S210)/1000</f>
        <v>0</v>
      </c>
      <c r="BF28" s="567">
        <f>SUM(Pama!T210:Z210)/1000</f>
        <v>0</v>
      </c>
      <c r="BG28" s="567">
        <f>SUM(Pama!AA210:AG210)/1000</f>
        <v>0</v>
      </c>
      <c r="BH28" s="568"/>
      <c r="BI28" s="570">
        <f>SUM(Pama!G230:J230)/1000</f>
        <v>0</v>
      </c>
      <c r="BJ28" s="567"/>
      <c r="BK28" s="567"/>
      <c r="BL28" s="567"/>
      <c r="BM28" s="569"/>
      <c r="BN28" s="695">
        <f t="shared" si="9"/>
        <v>961.61299999999983</v>
      </c>
    </row>
    <row r="29" spans="1:66" ht="20.100000000000001" customHeight="1">
      <c r="A29" s="1104"/>
      <c r="B29" s="1130" t="str">
        <f>'Summary Report'!C16</f>
        <v>SM 6</v>
      </c>
      <c r="C29" s="510" t="s">
        <v>45</v>
      </c>
      <c r="D29" s="119">
        <f t="shared" si="0"/>
        <v>397.20399999999995</v>
      </c>
      <c r="E29" s="1080"/>
      <c r="F29" s="1081"/>
      <c r="G29" s="1081"/>
      <c r="H29" s="1081"/>
      <c r="I29" s="1082"/>
      <c r="J29" s="1080"/>
      <c r="K29" s="1081"/>
      <c r="L29" s="1081"/>
      <c r="M29" s="1081"/>
      <c r="N29" s="1082"/>
      <c r="O29" s="1080"/>
      <c r="P29" s="1081"/>
      <c r="Q29" s="1081"/>
      <c r="R29" s="1081"/>
      <c r="S29" s="1082"/>
      <c r="T29" s="1083">
        <f>89824/1000</f>
        <v>89.823999999999998</v>
      </c>
      <c r="U29" s="1084"/>
      <c r="V29" s="1084"/>
      <c r="W29" s="1084"/>
      <c r="X29" s="1085"/>
      <c r="Y29" s="911">
        <f t="shared" si="2"/>
        <v>89.823999999999998</v>
      </c>
      <c r="Z29" s="1080">
        <f>83898/1000</f>
        <v>83.897999999999996</v>
      </c>
      <c r="AA29" s="1081"/>
      <c r="AB29" s="1081"/>
      <c r="AC29" s="1081"/>
      <c r="AD29" s="1082"/>
      <c r="AE29" s="1080">
        <f>119063/1000</f>
        <v>119.063</v>
      </c>
      <c r="AF29" s="1081"/>
      <c r="AG29" s="1081"/>
      <c r="AH29" s="1081"/>
      <c r="AI29" s="1082"/>
      <c r="AJ29" s="1080">
        <f>104419/1000</f>
        <v>104.419</v>
      </c>
      <c r="AK29" s="1081"/>
      <c r="AL29" s="1081"/>
      <c r="AM29" s="1081"/>
      <c r="AN29" s="1082"/>
      <c r="AO29" s="1080"/>
      <c r="AP29" s="1081"/>
      <c r="AQ29" s="1081"/>
      <c r="AR29" s="1081"/>
      <c r="AS29" s="1082"/>
      <c r="AT29" s="1080"/>
      <c r="AU29" s="1081"/>
      <c r="AV29" s="1081"/>
      <c r="AW29" s="1081"/>
      <c r="AX29" s="1082"/>
      <c r="AY29" s="1080"/>
      <c r="AZ29" s="1081"/>
      <c r="BA29" s="1081"/>
      <c r="BB29" s="1081"/>
      <c r="BC29" s="1082"/>
      <c r="BD29" s="1080"/>
      <c r="BE29" s="1081"/>
      <c r="BF29" s="1081"/>
      <c r="BG29" s="1081"/>
      <c r="BH29" s="1082"/>
      <c r="BI29" s="1080"/>
      <c r="BJ29" s="1081"/>
      <c r="BK29" s="1081"/>
      <c r="BL29" s="1081"/>
      <c r="BM29" s="1082"/>
      <c r="BN29" s="695">
        <f t="shared" si="9"/>
        <v>397.20399999999995</v>
      </c>
    </row>
    <row r="30" spans="1:66" ht="20.100000000000001" customHeight="1">
      <c r="A30" s="1104"/>
      <c r="B30" s="1131"/>
      <c r="C30" s="510" t="s">
        <v>46</v>
      </c>
      <c r="D30" s="119">
        <f t="shared" si="0"/>
        <v>0.19</v>
      </c>
      <c r="E30" s="125">
        <f>SUM(Pama!G22:N22)/1000</f>
        <v>0</v>
      </c>
      <c r="F30" s="126">
        <f>SUM(Pama!O22:U22)/1000</f>
        <v>0</v>
      </c>
      <c r="G30" s="126">
        <f>SUM(Pama!U22:AA22)/1000</f>
        <v>0</v>
      </c>
      <c r="H30" s="126">
        <f>SUM(Pama!AB22:AH22)/1000</f>
        <v>0</v>
      </c>
      <c r="I30" s="126">
        <f>SUM(Pama!AI22:AK22)/1000</f>
        <v>0</v>
      </c>
      <c r="J30" s="125">
        <f>SUM(Pama!G44:K44)/1000</f>
        <v>0</v>
      </c>
      <c r="K30" s="126">
        <f>SUM(Pama!K44:Q44)/1000</f>
        <v>0</v>
      </c>
      <c r="L30" s="126">
        <f>SUM(Pama!R44:X44)/1000</f>
        <v>0</v>
      </c>
      <c r="M30" s="126">
        <f>SUM(Pama!Y44:AE44)/1000</f>
        <v>0</v>
      </c>
      <c r="N30" s="126">
        <f>SUM(Pama!AB46:AH46)/1000</f>
        <v>0</v>
      </c>
      <c r="O30" s="566">
        <f>SUM(Pama!G66:J66)/1000</f>
        <v>0</v>
      </c>
      <c r="P30" s="567"/>
      <c r="Q30" s="567"/>
      <c r="R30" s="567">
        <f>SUM(Pama!Y66:AE66)/1000</f>
        <v>0</v>
      </c>
      <c r="S30" s="569">
        <f>SUM(Pama!AF66:AK66)/1000</f>
        <v>0.19</v>
      </c>
      <c r="T30" s="566">
        <f>SUM(Pama!G90:J90)/1000</f>
        <v>0</v>
      </c>
      <c r="U30" s="567">
        <f>SUM(Pama!K90:Q90)/1000</f>
        <v>0</v>
      </c>
      <c r="V30" s="567">
        <f>SUM(Pama!R90:X90)/1000</f>
        <v>0</v>
      </c>
      <c r="W30" s="567">
        <f>SUM(Pama!Y90:AE90)/1000</f>
        <v>0</v>
      </c>
      <c r="X30" s="569">
        <f>SUM(Pama!AF90:AJ90)/1000</f>
        <v>0</v>
      </c>
      <c r="Y30" s="911">
        <f t="shared" si="2"/>
        <v>0.19</v>
      </c>
      <c r="Z30" s="576"/>
      <c r="AA30" s="577"/>
      <c r="AB30" s="577"/>
      <c r="AC30" s="577">
        <f>SUM(Pama!W112:AC112)/1000</f>
        <v>0</v>
      </c>
      <c r="AD30" s="578">
        <f>SUM(Pama!AD112:AK112)/1000</f>
        <v>0</v>
      </c>
      <c r="AE30" s="566">
        <f>SUM(Pama!G128:L128)/1000</f>
        <v>0</v>
      </c>
      <c r="AF30" s="567">
        <f>SUM(Pama!M128:S128)/1000</f>
        <v>0</v>
      </c>
      <c r="AG30" s="567">
        <f>SUM(Pama!T128:Z128)/1000</f>
        <v>0</v>
      </c>
      <c r="AH30" s="567">
        <f>SUM(Pama!AA128:AG128)/1000</f>
        <v>0</v>
      </c>
      <c r="AI30" s="569">
        <f>SUM(Pama!AH128:AJ128)/1000</f>
        <v>0</v>
      </c>
      <c r="AJ30" s="566">
        <f>SUM(Pama!G142:J142)/1000</f>
        <v>0</v>
      </c>
      <c r="AK30" s="567">
        <f>SUM(Pama!K142:Q142)/1000</f>
        <v>0</v>
      </c>
      <c r="AL30" s="567">
        <f>SUM(Pama!R142:X142)/1000</f>
        <v>0</v>
      </c>
      <c r="AM30" s="567">
        <f>SUM(Pama!Y142:AE142)/1000</f>
        <v>0</v>
      </c>
      <c r="AN30" s="568">
        <f>SUM(Pama!AF142:AK142)/1000</f>
        <v>0</v>
      </c>
      <c r="AO30" s="570">
        <f>SUM(Pama!G156:N156)/1000</f>
        <v>0</v>
      </c>
      <c r="AP30" s="567">
        <f>SUM(Pama!O156:U156)/1000</f>
        <v>0</v>
      </c>
      <c r="AQ30" s="567">
        <f>SUM(Pama!V156:AB156)/1000</f>
        <v>0</v>
      </c>
      <c r="AR30" s="567">
        <f>SUM(Pama!AC156:AI156)/1000</f>
        <v>0</v>
      </c>
      <c r="AS30" s="569">
        <f>SUM(Pama!AJ156:AK156)/1000</f>
        <v>0</v>
      </c>
      <c r="AT30" s="566"/>
      <c r="AU30" s="567"/>
      <c r="AV30" s="567"/>
      <c r="AW30" s="567"/>
      <c r="AX30" s="568">
        <f>Pama!AL172/1000</f>
        <v>0</v>
      </c>
      <c r="AY30" s="563">
        <f>SUM(Pama!G190:H190)/1000</f>
        <v>0</v>
      </c>
      <c r="AZ30" s="480">
        <f>SUM(Pama!I190:O190)/1000</f>
        <v>0</v>
      </c>
      <c r="BA30" s="480">
        <f>SUM(Pama!P190:V190)/1000</f>
        <v>0</v>
      </c>
      <c r="BB30" s="480">
        <f>SUM(Pama!W190:AC190)/1000</f>
        <v>0</v>
      </c>
      <c r="BC30" s="565">
        <f>SUM(Pama!AD190:AK190)/1000</f>
        <v>0</v>
      </c>
      <c r="BD30" s="566">
        <f>SUM(Pama!G208:L208)/1000</f>
        <v>0</v>
      </c>
      <c r="BE30" s="567">
        <f>SUM(Pama!M208:S208)/1000</f>
        <v>0</v>
      </c>
      <c r="BF30" s="567">
        <f>SUM(Pama!T208:Z208)/1000</f>
        <v>0</v>
      </c>
      <c r="BG30" s="567">
        <f>SUM(Pama!AA208:AG208)/1000</f>
        <v>0</v>
      </c>
      <c r="BH30" s="567">
        <f>SUM(Pama!AH208:AJ208)/1000</f>
        <v>0</v>
      </c>
      <c r="BI30" s="570">
        <f>SUM(Pama!G228:J228)/1000</f>
        <v>0</v>
      </c>
      <c r="BJ30" s="567">
        <f>SUM(Pama!L232:R232)/1000</f>
        <v>0</v>
      </c>
      <c r="BK30" s="567">
        <f>SUM(Pama!S232:Y232)/1000</f>
        <v>0</v>
      </c>
      <c r="BL30" s="567">
        <f>SUM(Pama!Z232:AF232)/1000</f>
        <v>0</v>
      </c>
      <c r="BM30" s="569">
        <f>SUM(Pama!AG232:AK232)/1000</f>
        <v>0</v>
      </c>
      <c r="BN30" s="695">
        <f t="shared" si="9"/>
        <v>0.19</v>
      </c>
    </row>
    <row r="31" spans="1:66" ht="20.100000000000001" customHeight="1">
      <c r="A31" s="632"/>
      <c r="B31" s="1138" t="s">
        <v>90</v>
      </c>
      <c r="C31" s="1139"/>
      <c r="D31" s="119">
        <f t="shared" si="0"/>
        <v>4665.4769999999953</v>
      </c>
      <c r="E31" s="1089">
        <f>SUM(E15:I15,E19,E17,E21:I21,E23:I23,E25:I25,E27:I27,E29:I29)</f>
        <v>355.30433333333298</v>
      </c>
      <c r="F31" s="1090"/>
      <c r="G31" s="1090"/>
      <c r="H31" s="1090"/>
      <c r="I31" s="1091"/>
      <c r="J31" s="1089">
        <f>SUM(J15:N15,J19,J17,J21:N21,J23:N23,J25:N25,J27:N27,J29:N29)</f>
        <v>463.921333333333</v>
      </c>
      <c r="K31" s="1090"/>
      <c r="L31" s="1090"/>
      <c r="M31" s="1090"/>
      <c r="N31" s="1091"/>
      <c r="O31" s="1089">
        <f>SUM(O15:S15,O19,O17,O21:S21,O23:S23,O25:S25,O27:S27,O29:S29)</f>
        <v>354.72833333333301</v>
      </c>
      <c r="P31" s="1090"/>
      <c r="Q31" s="1090"/>
      <c r="R31" s="1090"/>
      <c r="S31" s="1091"/>
      <c r="T31" s="1089">
        <f>SUM(T15:X15,T19,T17,T21:X21,T23:X23,T25:X25,T27:X27,T29:X29)</f>
        <v>437.83633333333302</v>
      </c>
      <c r="U31" s="1090"/>
      <c r="V31" s="1090"/>
      <c r="W31" s="1090"/>
      <c r="X31" s="1091"/>
      <c r="Y31" s="911">
        <f t="shared" si="2"/>
        <v>1611.790333333332</v>
      </c>
      <c r="Z31" s="1089">
        <f>SUM(Z15:AD15,Z19,Z17,Z21:AD21,Z23:AD23,Z25:AD25,Z27:AD27,Z29:AD29)</f>
        <v>375.863333333333</v>
      </c>
      <c r="AA31" s="1090"/>
      <c r="AB31" s="1090"/>
      <c r="AC31" s="1090"/>
      <c r="AD31" s="1091"/>
      <c r="AE31" s="1089">
        <f>SUM(AE15:AI15,AE19,AE17,AE21:AI21,AE23:AI23,AE25:AI25,AE27:AI27,AE29:AI29)</f>
        <v>372.31433333333297</v>
      </c>
      <c r="AF31" s="1090"/>
      <c r="AG31" s="1090"/>
      <c r="AH31" s="1090"/>
      <c r="AI31" s="1091"/>
      <c r="AJ31" s="1089">
        <f>SUM(AJ15:AN15,AJ19,AJ17,AJ21:AN21,AJ23:AN23,AJ25:AN25,AJ27:AN27,AJ29:AN29)</f>
        <v>526.38133333333303</v>
      </c>
      <c r="AK31" s="1090"/>
      <c r="AL31" s="1090"/>
      <c r="AM31" s="1090"/>
      <c r="AN31" s="1091"/>
      <c r="AO31" s="1089">
        <f>SUM(AO15:AS15,AO19,AO17,AO21:AS21,AO23:AS23,AO25:AS25,AO27:AS27,AO29:AS29)</f>
        <v>385.72133333333301</v>
      </c>
      <c r="AP31" s="1090"/>
      <c r="AQ31" s="1090"/>
      <c r="AR31" s="1090"/>
      <c r="AS31" s="1091"/>
      <c r="AT31" s="1089">
        <f>SUM(AT15:AX15,AT19,AT17,AT21:AX21,AT23:AX23,AT25:AX25,AT27:AX27,AT29:AX29)</f>
        <v>386.37033333333301</v>
      </c>
      <c r="AU31" s="1090"/>
      <c r="AV31" s="1090"/>
      <c r="AW31" s="1090"/>
      <c r="AX31" s="1091"/>
      <c r="AY31" s="1089">
        <f>SUM(AY15:BC15,AY19,AY17,AY21:BC21,AY23:BC23,AY25:BC25,AY27:BC27,AY29:BC29)</f>
        <v>383.36433333333298</v>
      </c>
      <c r="AZ31" s="1090"/>
      <c r="BA31" s="1090"/>
      <c r="BB31" s="1090"/>
      <c r="BC31" s="1091"/>
      <c r="BD31" s="1089">
        <f>SUM(BD15:BH15,BD19,BD17,BD21:BH21,BD23:BH23,BD25:BH25,BD27:BH27,BD29:BH29)</f>
        <v>370.42033333333296</v>
      </c>
      <c r="BE31" s="1090"/>
      <c r="BF31" s="1090"/>
      <c r="BG31" s="1090"/>
      <c r="BH31" s="1091"/>
      <c r="BI31" s="1089">
        <f>SUM(BI15:BM15,BI19,BI17,BI21:BM21,BI23:BM23,BI25:BM25,BI27:BM27,BI29:BM29)</f>
        <v>253.25133333333298</v>
      </c>
      <c r="BJ31" s="1090"/>
      <c r="BK31" s="1090"/>
      <c r="BL31" s="1090"/>
      <c r="BM31" s="1091"/>
      <c r="BN31" s="695">
        <f t="shared" si="9"/>
        <v>4665.4769999999953</v>
      </c>
    </row>
    <row r="32" spans="1:66" ht="20.100000000000001" customHeight="1">
      <c r="A32" s="633"/>
      <c r="B32" s="1142" t="s">
        <v>91</v>
      </c>
      <c r="C32" s="1143"/>
      <c r="D32" s="119">
        <f t="shared" si="0"/>
        <v>2108.0681999999997</v>
      </c>
      <c r="E32" s="1095">
        <f>SUM(E16:I16,E20:I20,E22:I22,E24:I24,E26:I26,E28:I28,E30:I30)</f>
        <v>475.92700000000002</v>
      </c>
      <c r="F32" s="1096"/>
      <c r="G32" s="1096"/>
      <c r="H32" s="1096"/>
      <c r="I32" s="1097"/>
      <c r="J32" s="1095">
        <f>SUM(J16:N16,J20:N20,J22:N22,J24:N24,J26:N26,J28:N28,J30:N30)</f>
        <v>623.44504999999992</v>
      </c>
      <c r="K32" s="1096"/>
      <c r="L32" s="1096"/>
      <c r="M32" s="1096"/>
      <c r="N32" s="1097"/>
      <c r="O32" s="1095">
        <f>SUM(O16:S16,O20:S20,O22:S22,O24:S24,O26:S26,O28:S28,O30:S30)</f>
        <v>430.96144999999996</v>
      </c>
      <c r="P32" s="1096"/>
      <c r="Q32" s="1096"/>
      <c r="R32" s="1096"/>
      <c r="S32" s="1097"/>
      <c r="T32" s="1095">
        <f>SUM(T16:X16,T20:X20,T22:X22,T24:X24,T26:X26,T28:X28,T30:X30,T18:X18)</f>
        <v>239.09870000000004</v>
      </c>
      <c r="U32" s="1096"/>
      <c r="V32" s="1096"/>
      <c r="W32" s="1096"/>
      <c r="X32" s="1097"/>
      <c r="Y32" s="911">
        <f t="shared" si="2"/>
        <v>1769.4322</v>
      </c>
      <c r="Z32" s="1095">
        <f>SUM(Z16:AD16,Z20:AD20,Z22:AD22,Z24:AD24,Z26:AD26,Z28:AD28,Z30:AD30)</f>
        <v>338.63600000000002</v>
      </c>
      <c r="AA32" s="1096"/>
      <c r="AB32" s="1096"/>
      <c r="AC32" s="1096"/>
      <c r="AD32" s="1097"/>
      <c r="AE32" s="1095">
        <f>SUM(AE16:AI16,AE20:AI20,AE22:AI22,AE24:AI24,AE26:AI26,AE28:AI28,AE30:AI30)</f>
        <v>0</v>
      </c>
      <c r="AF32" s="1096"/>
      <c r="AG32" s="1096"/>
      <c r="AH32" s="1096"/>
      <c r="AI32" s="1097"/>
      <c r="AJ32" s="1095">
        <f>SUM(AJ16:AN16,AJ20:AN20,AJ22:AN22,AJ24:AN24,AJ26:AN26,AJ28:AN28,AJ30:AN30)</f>
        <v>0</v>
      </c>
      <c r="AK32" s="1096"/>
      <c r="AL32" s="1096"/>
      <c r="AM32" s="1096"/>
      <c r="AN32" s="1097"/>
      <c r="AO32" s="1095">
        <f>SUM(AO16:AS16,AO20:AS20,AO22:AS22,AO24:AS24,AO26:AS26,AO28:AS28,AO30:AS30)</f>
        <v>0</v>
      </c>
      <c r="AP32" s="1096"/>
      <c r="AQ32" s="1096"/>
      <c r="AR32" s="1096"/>
      <c r="AS32" s="1097"/>
      <c r="AT32" s="1095">
        <f>SUM(AT16:AX16,AT20:AX20,AT22:AX22,AT24:AX24,AT26:AX26,AT28:AX28,AT30:AX30)</f>
        <v>0</v>
      </c>
      <c r="AU32" s="1096"/>
      <c r="AV32" s="1096"/>
      <c r="AW32" s="1096"/>
      <c r="AX32" s="1097"/>
      <c r="AY32" s="1095">
        <f>SUM(AY16:BC16,AY20:BC20,AY22:BC22,AY24:BC24,AY26:BC26,AY28:BC28,AY30:BC30)</f>
        <v>0</v>
      </c>
      <c r="AZ32" s="1096"/>
      <c r="BA32" s="1096"/>
      <c r="BB32" s="1096"/>
      <c r="BC32" s="1097"/>
      <c r="BD32" s="1095">
        <f>SUM(BD16:BH16,BD20:BH20,BD22:BH22,BD24:BH24,BD26:BH26,BD28:BH28,BD30:BH30)</f>
        <v>0</v>
      </c>
      <c r="BE32" s="1096"/>
      <c r="BF32" s="1096"/>
      <c r="BG32" s="1096"/>
      <c r="BH32" s="1097"/>
      <c r="BI32" s="1095">
        <f>SUM(BI16:BM16,BI20:BM20,BI22:BM22,BI24:BM24,BI26:BM26,BI28:BM28,BI30:BM30)</f>
        <v>0</v>
      </c>
      <c r="BJ32" s="1096"/>
      <c r="BK32" s="1096"/>
      <c r="BL32" s="1096"/>
      <c r="BM32" s="1097"/>
      <c r="BN32" s="695">
        <f t="shared" si="9"/>
        <v>2108.0682000000002</v>
      </c>
    </row>
    <row r="33" spans="1:66" ht="20.100000000000001" customHeight="1">
      <c r="A33" s="1170" t="s">
        <v>44</v>
      </c>
      <c r="B33" s="1140" t="str">
        <f>'Summary Report'!C17</f>
        <v xml:space="preserve">SM-B </v>
      </c>
      <c r="C33" s="557" t="s">
        <v>45</v>
      </c>
      <c r="D33" s="119">
        <f t="shared" si="0"/>
        <v>900</v>
      </c>
      <c r="E33" s="1098">
        <f>75000/1000</f>
        <v>75</v>
      </c>
      <c r="F33" s="1099"/>
      <c r="G33" s="1099"/>
      <c r="H33" s="1099"/>
      <c r="I33" s="1100"/>
      <c r="J33" s="1098">
        <f t="shared" ref="J33" si="31">75000/1000</f>
        <v>75</v>
      </c>
      <c r="K33" s="1099"/>
      <c r="L33" s="1099"/>
      <c r="M33" s="1099"/>
      <c r="N33" s="1100"/>
      <c r="O33" s="1098">
        <f t="shared" ref="O33" si="32">75000/1000</f>
        <v>75</v>
      </c>
      <c r="P33" s="1099"/>
      <c r="Q33" s="1099"/>
      <c r="R33" s="1099"/>
      <c r="S33" s="1100"/>
      <c r="T33" s="1098">
        <f t="shared" ref="T33" si="33">75000/1000</f>
        <v>75</v>
      </c>
      <c r="U33" s="1099"/>
      <c r="V33" s="1099"/>
      <c r="W33" s="1099"/>
      <c r="X33" s="1100"/>
      <c r="Y33" s="911">
        <f t="shared" si="2"/>
        <v>300</v>
      </c>
      <c r="Z33" s="1098">
        <f t="shared" ref="Z33" si="34">75000/1000</f>
        <v>75</v>
      </c>
      <c r="AA33" s="1099"/>
      <c r="AB33" s="1099"/>
      <c r="AC33" s="1099"/>
      <c r="AD33" s="1100"/>
      <c r="AE33" s="1098">
        <f t="shared" ref="AE33" si="35">75000/1000</f>
        <v>75</v>
      </c>
      <c r="AF33" s="1099"/>
      <c r="AG33" s="1099"/>
      <c r="AH33" s="1099"/>
      <c r="AI33" s="1100"/>
      <c r="AJ33" s="1098">
        <f t="shared" ref="AJ33" si="36">75000/1000</f>
        <v>75</v>
      </c>
      <c r="AK33" s="1099"/>
      <c r="AL33" s="1099"/>
      <c r="AM33" s="1099"/>
      <c r="AN33" s="1100"/>
      <c r="AO33" s="1098">
        <f t="shared" ref="AO33" si="37">75000/1000</f>
        <v>75</v>
      </c>
      <c r="AP33" s="1099"/>
      <c r="AQ33" s="1099"/>
      <c r="AR33" s="1099"/>
      <c r="AS33" s="1100"/>
      <c r="AT33" s="1098">
        <f t="shared" ref="AT33" si="38">75000/1000</f>
        <v>75</v>
      </c>
      <c r="AU33" s="1099"/>
      <c r="AV33" s="1099"/>
      <c r="AW33" s="1099"/>
      <c r="AX33" s="1100"/>
      <c r="AY33" s="1098">
        <f t="shared" ref="AY33" si="39">75000/1000</f>
        <v>75</v>
      </c>
      <c r="AZ33" s="1099"/>
      <c r="BA33" s="1099"/>
      <c r="BB33" s="1099"/>
      <c r="BC33" s="1100"/>
      <c r="BD33" s="1098">
        <f t="shared" ref="BD33" si="40">75000/1000</f>
        <v>75</v>
      </c>
      <c r="BE33" s="1099"/>
      <c r="BF33" s="1099"/>
      <c r="BG33" s="1099"/>
      <c r="BH33" s="1100"/>
      <c r="BI33" s="1098">
        <f>75000/1000</f>
        <v>75</v>
      </c>
      <c r="BJ33" s="1099"/>
      <c r="BK33" s="1099"/>
      <c r="BL33" s="1099"/>
      <c r="BM33" s="1100"/>
      <c r="BN33" s="695">
        <f t="shared" si="9"/>
        <v>900</v>
      </c>
    </row>
    <row r="34" spans="1:66" ht="20.100000000000001" customHeight="1">
      <c r="A34" s="1171"/>
      <c r="B34" s="1137"/>
      <c r="C34" s="556" t="s">
        <v>46</v>
      </c>
      <c r="D34" s="119">
        <f t="shared" si="0"/>
        <v>132.488</v>
      </c>
      <c r="E34" s="125">
        <f>SUM(PTP!G8:N8)/1000</f>
        <v>0</v>
      </c>
      <c r="F34" s="125" cm="1">
        <f t="array" ref="F34">SUM(PTP!O8:U8/1000)</f>
        <v>0</v>
      </c>
      <c r="G34" s="126">
        <f>SUM(PTP!V8:AB8)/1000</f>
        <v>0</v>
      </c>
      <c r="H34" s="126">
        <f>SUM(PTP!AB8:AH8)/1000</f>
        <v>0</v>
      </c>
      <c r="I34" s="126">
        <f>SUM(PTP!AI8:AK8)/1000</f>
        <v>0</v>
      </c>
      <c r="J34" s="125" cm="1">
        <f t="array" ref="J34">SUM(PTP!G20:M20/1000)</f>
        <v>0</v>
      </c>
      <c r="K34" s="567"/>
      <c r="L34" s="567"/>
      <c r="M34" s="567"/>
      <c r="N34" s="567"/>
      <c r="O34" s="566"/>
      <c r="P34" s="567"/>
      <c r="Q34" s="567"/>
      <c r="R34" s="567">
        <f>SUM(PTP!Y36:AE36)/1000</f>
        <v>3</v>
      </c>
      <c r="S34" s="569">
        <f>SUM(PTP!AF36:AK36)/1000</f>
        <v>9.6679999999999993</v>
      </c>
      <c r="T34" s="566">
        <f>SUM(PTP!G50)/1000</f>
        <v>0</v>
      </c>
      <c r="U34" s="567">
        <f>SUM(PTP!H50:N50)/1000</f>
        <v>13.265000000000001</v>
      </c>
      <c r="V34" s="567">
        <f>SUM(PTP!O50:U50)/1000</f>
        <v>19.562000000000001</v>
      </c>
      <c r="W34" s="567">
        <f>SUM(PTP!V50:AB50)/1000</f>
        <v>28.206</v>
      </c>
      <c r="X34" s="569">
        <f>SUM(PTP!AC50:AJ50)/1000</f>
        <v>37.584000000000003</v>
      </c>
      <c r="Y34" s="911">
        <f t="shared" si="2"/>
        <v>111.28500000000001</v>
      </c>
      <c r="Z34" s="566">
        <f>SUM(PTP!G64:L64)/1000</f>
        <v>21.202999999999999</v>
      </c>
      <c r="AA34" s="567">
        <f>SUM(PTP!M64:S64)/1000</f>
        <v>0</v>
      </c>
      <c r="AB34" s="567">
        <f>SUM(PTP!T64:Z64)/1000</f>
        <v>0</v>
      </c>
      <c r="AC34" s="567"/>
      <c r="AD34" s="569"/>
      <c r="AE34" s="566"/>
      <c r="AF34" s="567"/>
      <c r="AG34" s="567"/>
      <c r="AH34" s="567"/>
      <c r="AI34" s="569"/>
      <c r="AJ34" s="566"/>
      <c r="AK34" s="567"/>
      <c r="AL34" s="567"/>
      <c r="AM34" s="567"/>
      <c r="AN34" s="568"/>
      <c r="AO34" s="570"/>
      <c r="AP34" s="567"/>
      <c r="AQ34" s="567"/>
      <c r="AR34" s="567"/>
      <c r="AS34" s="569"/>
      <c r="AT34" s="566"/>
      <c r="AU34" s="567"/>
      <c r="AV34" s="567"/>
      <c r="AW34" s="567"/>
      <c r="AX34" s="568"/>
      <c r="AY34" s="566"/>
      <c r="AZ34" s="567"/>
      <c r="BA34" s="567"/>
      <c r="BB34" s="567"/>
      <c r="BC34" s="568"/>
      <c r="BD34" s="566"/>
      <c r="BE34" s="567"/>
      <c r="BF34" s="567"/>
      <c r="BG34" s="567"/>
      <c r="BH34" s="568"/>
      <c r="BI34" s="570"/>
      <c r="BJ34" s="567"/>
      <c r="BK34" s="567"/>
      <c r="BL34" s="567"/>
      <c r="BM34" s="573"/>
      <c r="BN34" s="695">
        <f t="shared" si="9"/>
        <v>132.488</v>
      </c>
    </row>
    <row r="35" spans="1:66" ht="20.100000000000001" customHeight="1">
      <c r="A35" s="1171"/>
      <c r="B35" s="1164" t="str">
        <f>'Summary Report'!C18</f>
        <v>SM-D</v>
      </c>
      <c r="C35" s="502" t="s">
        <v>45</v>
      </c>
      <c r="D35" s="119">
        <f t="shared" si="0"/>
        <v>1099.9989999999996</v>
      </c>
      <c r="E35" s="1086"/>
      <c r="F35" s="1087"/>
      <c r="G35" s="1087"/>
      <c r="H35" s="1087"/>
      <c r="I35" s="1088"/>
      <c r="J35" s="1086"/>
      <c r="K35" s="1087"/>
      <c r="L35" s="1087"/>
      <c r="M35" s="1087"/>
      <c r="N35" s="1088"/>
      <c r="O35" s="1086">
        <f>116667/1000</f>
        <v>116.667</v>
      </c>
      <c r="P35" s="1087"/>
      <c r="Q35" s="1087"/>
      <c r="R35" s="1087"/>
      <c r="S35" s="1088"/>
      <c r="T35" s="1086">
        <f t="shared" ref="T35" si="41">116667/1000</f>
        <v>116.667</v>
      </c>
      <c r="U35" s="1087"/>
      <c r="V35" s="1087"/>
      <c r="W35" s="1087"/>
      <c r="X35" s="1088"/>
      <c r="Y35" s="911">
        <f t="shared" si="2"/>
        <v>233.334</v>
      </c>
      <c r="Z35" s="1086">
        <f t="shared" ref="Z35" si="42">116667/1000</f>
        <v>116.667</v>
      </c>
      <c r="AA35" s="1087"/>
      <c r="AB35" s="1087"/>
      <c r="AC35" s="1087"/>
      <c r="AD35" s="1088"/>
      <c r="AE35" s="1092">
        <f>85714/1000</f>
        <v>85.713999999999999</v>
      </c>
      <c r="AF35" s="1093"/>
      <c r="AG35" s="1093"/>
      <c r="AH35" s="1093"/>
      <c r="AI35" s="1094"/>
      <c r="AJ35" s="1092">
        <f t="shared" ref="AJ35" si="43">85714/1000</f>
        <v>85.713999999999999</v>
      </c>
      <c r="AK35" s="1093"/>
      <c r="AL35" s="1093"/>
      <c r="AM35" s="1093"/>
      <c r="AN35" s="1094"/>
      <c r="AO35" s="1092">
        <f t="shared" ref="AO35" si="44">85714/1000</f>
        <v>85.713999999999999</v>
      </c>
      <c r="AP35" s="1093"/>
      <c r="AQ35" s="1093"/>
      <c r="AR35" s="1093"/>
      <c r="AS35" s="1094"/>
      <c r="AT35" s="1092">
        <f t="shared" ref="AT35" si="45">85714/1000</f>
        <v>85.713999999999999</v>
      </c>
      <c r="AU35" s="1093"/>
      <c r="AV35" s="1093"/>
      <c r="AW35" s="1093"/>
      <c r="AX35" s="1094"/>
      <c r="AY35" s="1092">
        <f t="shared" ref="AY35" si="46">85714/1000</f>
        <v>85.713999999999999</v>
      </c>
      <c r="AZ35" s="1093"/>
      <c r="BA35" s="1093"/>
      <c r="BB35" s="1093"/>
      <c r="BC35" s="1094"/>
      <c r="BD35" s="1092">
        <f>160714/1000</f>
        <v>160.714</v>
      </c>
      <c r="BE35" s="1093"/>
      <c r="BF35" s="1093"/>
      <c r="BG35" s="1093"/>
      <c r="BH35" s="1094"/>
      <c r="BI35" s="1092">
        <f>160714/1000</f>
        <v>160.714</v>
      </c>
      <c r="BJ35" s="1093"/>
      <c r="BK35" s="1093"/>
      <c r="BL35" s="1093"/>
      <c r="BM35" s="1094"/>
      <c r="BN35" s="695">
        <f t="shared" si="9"/>
        <v>1099.9989999999998</v>
      </c>
    </row>
    <row r="36" spans="1:66" ht="20.100000000000001" customHeight="1">
      <c r="A36" s="1171"/>
      <c r="B36" s="1137"/>
      <c r="C36" s="503" t="s">
        <v>46</v>
      </c>
      <c r="D36" s="119">
        <f t="shared" si="0"/>
        <v>279.62700000000007</v>
      </c>
      <c r="E36" s="125">
        <f>SUM(PTP!G10:M10)/1000</f>
        <v>0</v>
      </c>
      <c r="F36" s="125" cm="1">
        <f t="array" ref="F36">SUM(PTP!N10:T10/1000)</f>
        <v>8.5749999999999993</v>
      </c>
      <c r="G36" s="126">
        <f>SUM(PTP!U10:AA10)/1000</f>
        <v>9.4499999999999993</v>
      </c>
      <c r="H36" s="126">
        <f>SUM(PTP!AB10:AH10)/1000</f>
        <v>15.3</v>
      </c>
      <c r="I36" s="126">
        <f>SUM(PTP!AI10:AK10)/1000</f>
        <v>0</v>
      </c>
      <c r="J36" s="125">
        <f>SUM(PTP!G24:J24)/1000</f>
        <v>7.6059999999999999</v>
      </c>
      <c r="K36" s="567">
        <f>SUM(PTP!K24:Q24)/1000</f>
        <v>8.8209999999999997</v>
      </c>
      <c r="L36" s="567">
        <f>SUM(PTP!R24:X24)/1000</f>
        <v>16.600000000000001</v>
      </c>
      <c r="M36" s="567">
        <f>SUM(PTP!Y24:AE24)/1000</f>
        <v>31.524999999999999</v>
      </c>
      <c r="N36" s="567">
        <f>SUM(PTP!AF24:AH24)/1000</f>
        <v>2.25</v>
      </c>
      <c r="O36" s="571">
        <f>SUM(PTP!G38:J38)/1000</f>
        <v>4.5250000000000004</v>
      </c>
      <c r="P36" s="572">
        <f>SUM(PTP!K38:Q38)/1000</f>
        <v>13.3</v>
      </c>
      <c r="Q36" s="572">
        <f>SUM(PTP!R38:X38)/1000</f>
        <v>1.45</v>
      </c>
      <c r="R36" s="572">
        <f>SUM(PTP!AA38:AG38)/1000</f>
        <v>12.05</v>
      </c>
      <c r="S36" s="572">
        <f>SUM(PTP!AF38:AK38)/1000</f>
        <v>6.8</v>
      </c>
      <c r="T36" s="571">
        <f>SUM(PTP!G52:I52)/1000</f>
        <v>0</v>
      </c>
      <c r="U36" s="572">
        <f>SUM(PTP!J52:P52)/1000</f>
        <v>7.7</v>
      </c>
      <c r="V36" s="572">
        <f>SUM(PTP!Q52:W52)/1000</f>
        <v>4.5999999999999996</v>
      </c>
      <c r="W36" s="572">
        <f>SUM(PTP!X52:AD52)/1000</f>
        <v>20.05</v>
      </c>
      <c r="X36" s="572">
        <f>SUM(PTP!AE52:AJ52)/1000</f>
        <v>8.6750000000000007</v>
      </c>
      <c r="Y36" s="911">
        <f t="shared" si="2"/>
        <v>179.27700000000004</v>
      </c>
      <c r="Z36" s="571">
        <f>SUM(PTP!G66:L66)/1000</f>
        <v>20.05</v>
      </c>
      <c r="AA36" s="572">
        <f>SUM(PTP!M66:S66)/1000</f>
        <v>44.375</v>
      </c>
      <c r="AB36" s="572">
        <f>SUM(PTP!T66:Z66)/1000</f>
        <v>30</v>
      </c>
      <c r="AC36" s="572">
        <f>SUM(PTP!AA66:AG66)/1000</f>
        <v>5.9249999999999998</v>
      </c>
      <c r="AD36" s="573"/>
      <c r="AE36" s="571"/>
      <c r="AF36" s="572"/>
      <c r="AG36" s="572"/>
      <c r="AH36" s="572"/>
      <c r="AI36" s="573"/>
      <c r="AJ36" s="571"/>
      <c r="AK36" s="572"/>
      <c r="AL36" s="572"/>
      <c r="AM36" s="572"/>
      <c r="AN36" s="574"/>
      <c r="AO36" s="575"/>
      <c r="AP36" s="572"/>
      <c r="AQ36" s="572"/>
      <c r="AR36" s="572"/>
      <c r="AS36" s="573"/>
      <c r="AT36" s="571"/>
      <c r="AU36" s="572"/>
      <c r="AV36" s="572"/>
      <c r="AW36" s="572"/>
      <c r="AX36" s="574"/>
      <c r="AY36" s="571"/>
      <c r="AZ36" s="572"/>
      <c r="BA36" s="572"/>
      <c r="BB36" s="572"/>
      <c r="BC36" s="574"/>
      <c r="BD36" s="571"/>
      <c r="BE36" s="572"/>
      <c r="BF36" s="572"/>
      <c r="BG36" s="572"/>
      <c r="BH36" s="574"/>
      <c r="BI36" s="575"/>
      <c r="BJ36" s="572"/>
      <c r="BK36" s="572"/>
      <c r="BL36" s="572"/>
      <c r="BM36" s="573"/>
      <c r="BN36" s="695">
        <f t="shared" si="9"/>
        <v>279.62700000000007</v>
      </c>
    </row>
    <row r="37" spans="1:66" ht="20.100000000000001" hidden="1" customHeight="1">
      <c r="A37" s="1171"/>
      <c r="B37" s="1136" t="e">
        <f>'Summary Report'!#REF!</f>
        <v>#REF!</v>
      </c>
      <c r="C37" s="506" t="s">
        <v>45</v>
      </c>
      <c r="D37" s="119">
        <f t="shared" si="0"/>
        <v>0</v>
      </c>
      <c r="E37" s="1086"/>
      <c r="F37" s="1087"/>
      <c r="G37" s="1087"/>
      <c r="H37" s="1087"/>
      <c r="I37" s="1088"/>
      <c r="J37" s="1086"/>
      <c r="K37" s="1087"/>
      <c r="L37" s="1087"/>
      <c r="M37" s="1087"/>
      <c r="N37" s="1088"/>
      <c r="O37" s="1092"/>
      <c r="P37" s="1093"/>
      <c r="Q37" s="1093"/>
      <c r="R37" s="1093"/>
      <c r="S37" s="1094"/>
      <c r="T37" s="826"/>
      <c r="U37" s="827"/>
      <c r="V37" s="827"/>
      <c r="W37" s="827"/>
      <c r="X37" s="828"/>
      <c r="Y37" s="911">
        <f t="shared" si="2"/>
        <v>0</v>
      </c>
      <c r="Z37" s="826"/>
      <c r="AA37" s="827"/>
      <c r="AB37" s="827"/>
      <c r="AC37" s="827"/>
      <c r="AD37" s="828"/>
      <c r="AE37" s="1092"/>
      <c r="AF37" s="1093"/>
      <c r="AG37" s="1093"/>
      <c r="AH37" s="1093"/>
      <c r="AI37" s="1094"/>
      <c r="AJ37" s="1086"/>
      <c r="AK37" s="1087"/>
      <c r="AL37" s="1087"/>
      <c r="AM37" s="1087"/>
      <c r="AN37" s="1088"/>
      <c r="AO37" s="1086"/>
      <c r="AP37" s="1087"/>
      <c r="AQ37" s="1087"/>
      <c r="AR37" s="1087"/>
      <c r="AS37" s="1088"/>
      <c r="AT37" s="1086"/>
      <c r="AU37" s="1087"/>
      <c r="AV37" s="1087"/>
      <c r="AW37" s="1087"/>
      <c r="AX37" s="1088"/>
      <c r="AY37" s="1086"/>
      <c r="AZ37" s="1087"/>
      <c r="BA37" s="1087"/>
      <c r="BB37" s="1087"/>
      <c r="BC37" s="1088"/>
      <c r="BD37" s="1086"/>
      <c r="BE37" s="1087"/>
      <c r="BF37" s="1087"/>
      <c r="BG37" s="1087"/>
      <c r="BH37" s="1088"/>
      <c r="BI37" s="833"/>
      <c r="BJ37" s="824"/>
      <c r="BK37" s="824"/>
      <c r="BL37" s="824"/>
      <c r="BM37" s="834"/>
      <c r="BN37" s="695">
        <f>SUM(BI37:BM37)</f>
        <v>0</v>
      </c>
    </row>
    <row r="38" spans="1:66" ht="20.100000000000001" hidden="1" customHeight="1">
      <c r="A38" s="1171"/>
      <c r="B38" s="1137"/>
      <c r="C38" s="506" t="s">
        <v>46</v>
      </c>
      <c r="D38" s="119">
        <f t="shared" si="0"/>
        <v>0</v>
      </c>
      <c r="E38" s="126"/>
      <c r="F38" s="126"/>
      <c r="G38" s="126"/>
      <c r="H38" s="126"/>
      <c r="I38" s="126"/>
      <c r="J38" s="125"/>
      <c r="K38" s="567"/>
      <c r="L38" s="567"/>
      <c r="M38" s="567"/>
      <c r="N38" s="567"/>
      <c r="O38" s="571"/>
      <c r="P38" s="572"/>
      <c r="Q38" s="572"/>
      <c r="R38" s="572"/>
      <c r="S38" s="572"/>
      <c r="T38" s="571"/>
      <c r="U38" s="572"/>
      <c r="V38" s="572"/>
      <c r="W38" s="572"/>
      <c r="X38" s="573"/>
      <c r="Y38" s="911">
        <f t="shared" si="2"/>
        <v>0</v>
      </c>
      <c r="Z38" s="571"/>
      <c r="AA38" s="572"/>
      <c r="AB38" s="572"/>
      <c r="AC38" s="572"/>
      <c r="AD38" s="573"/>
      <c r="AE38" s="571"/>
      <c r="AF38" s="572"/>
      <c r="AG38" s="572"/>
      <c r="AH38" s="572"/>
      <c r="AI38" s="573"/>
      <c r="AJ38" s="571"/>
      <c r="AK38" s="572"/>
      <c r="AL38" s="572"/>
      <c r="AM38" s="572"/>
      <c r="AN38" s="574"/>
      <c r="AO38" s="575"/>
      <c r="AP38" s="572"/>
      <c r="AQ38" s="572"/>
      <c r="AR38" s="572"/>
      <c r="AS38" s="573"/>
      <c r="AT38" s="571"/>
      <c r="AU38" s="572"/>
      <c r="AV38" s="572"/>
      <c r="AW38" s="572"/>
      <c r="AX38" s="574"/>
      <c r="AY38" s="571"/>
      <c r="AZ38" s="572"/>
      <c r="BA38" s="572"/>
      <c r="BB38" s="572"/>
      <c r="BC38" s="574"/>
      <c r="BD38" s="571"/>
      <c r="BE38" s="572"/>
      <c r="BF38" s="572"/>
      <c r="BG38" s="572"/>
      <c r="BH38" s="574"/>
      <c r="BI38" s="575"/>
      <c r="BJ38" s="572"/>
      <c r="BK38" s="572"/>
      <c r="BL38" s="572"/>
      <c r="BM38" s="573"/>
      <c r="BN38" s="695">
        <f>SUM(BI38:BM38)</f>
        <v>0</v>
      </c>
    </row>
    <row r="39" spans="1:66" ht="20.100000000000001" hidden="1" customHeight="1">
      <c r="A39" s="1171"/>
      <c r="B39" s="1136" t="str">
        <f>'Summary Report'!C18</f>
        <v>SM-D</v>
      </c>
      <c r="C39" s="506" t="s">
        <v>45</v>
      </c>
      <c r="D39" s="119">
        <f t="shared" si="0"/>
        <v>0</v>
      </c>
      <c r="E39" s="823"/>
      <c r="F39" s="824"/>
      <c r="G39" s="824"/>
      <c r="H39" s="824"/>
      <c r="I39" s="825"/>
      <c r="J39" s="823"/>
      <c r="K39" s="824"/>
      <c r="L39" s="824"/>
      <c r="M39" s="824"/>
      <c r="N39" s="824"/>
      <c r="O39" s="823"/>
      <c r="P39" s="824"/>
      <c r="Q39" s="824"/>
      <c r="R39" s="824"/>
      <c r="S39" s="825"/>
      <c r="T39" s="823"/>
      <c r="U39" s="824"/>
      <c r="V39" s="824"/>
      <c r="W39" s="824"/>
      <c r="X39" s="825"/>
      <c r="Y39" s="911">
        <f t="shared" si="2"/>
        <v>0</v>
      </c>
      <c r="Z39" s="823"/>
      <c r="AA39" s="824"/>
      <c r="AB39" s="824"/>
      <c r="AC39" s="824"/>
      <c r="AD39" s="825"/>
      <c r="AE39" s="823"/>
      <c r="AF39" s="824"/>
      <c r="AG39" s="824"/>
      <c r="AH39" s="824"/>
      <c r="AI39" s="825"/>
      <c r="AJ39" s="823"/>
      <c r="AK39" s="824"/>
      <c r="AL39" s="824"/>
      <c r="AM39" s="824"/>
      <c r="AN39" s="825"/>
      <c r="AO39" s="835"/>
      <c r="AP39" s="827"/>
      <c r="AQ39" s="827"/>
      <c r="AR39" s="827"/>
      <c r="AS39" s="828"/>
      <c r="AT39" s="1086"/>
      <c r="AU39" s="1087"/>
      <c r="AV39" s="1087"/>
      <c r="AW39" s="1087"/>
      <c r="AX39" s="1088"/>
      <c r="AY39" s="1086"/>
      <c r="AZ39" s="1087"/>
      <c r="BA39" s="1087"/>
      <c r="BB39" s="1087"/>
      <c r="BC39" s="1088"/>
      <c r="BD39" s="1086"/>
      <c r="BE39" s="1087"/>
      <c r="BF39" s="1087"/>
      <c r="BG39" s="1087"/>
      <c r="BH39" s="1088"/>
      <c r="BI39" s="835"/>
      <c r="BJ39" s="827"/>
      <c r="BK39" s="827"/>
      <c r="BL39" s="827"/>
      <c r="BM39" s="828"/>
      <c r="BN39" s="695">
        <f>SUM(BI39:BM39)</f>
        <v>0</v>
      </c>
    </row>
    <row r="40" spans="1:66" ht="20.100000000000001" hidden="1" customHeight="1">
      <c r="A40" s="1171"/>
      <c r="B40" s="1141"/>
      <c r="C40" s="507" t="s">
        <v>46</v>
      </c>
      <c r="D40" s="119">
        <f t="shared" si="0"/>
        <v>0</v>
      </c>
      <c r="E40" s="125"/>
      <c r="F40" s="126"/>
      <c r="G40" s="126"/>
      <c r="H40" s="126"/>
      <c r="I40" s="171"/>
      <c r="J40" s="125"/>
      <c r="K40" s="567"/>
      <c r="L40" s="567"/>
      <c r="M40" s="567"/>
      <c r="N40" s="567"/>
      <c r="O40" s="571"/>
      <c r="P40" s="572"/>
      <c r="Q40" s="572"/>
      <c r="R40" s="572"/>
      <c r="S40" s="573"/>
      <c r="T40" s="571"/>
      <c r="U40" s="572"/>
      <c r="V40" s="572"/>
      <c r="W40" s="572"/>
      <c r="X40" s="573"/>
      <c r="Y40" s="911">
        <f t="shared" si="2"/>
        <v>0</v>
      </c>
      <c r="Z40" s="571"/>
      <c r="AA40" s="572"/>
      <c r="AB40" s="572"/>
      <c r="AC40" s="572"/>
      <c r="AD40" s="573"/>
      <c r="AE40" s="571"/>
      <c r="AF40" s="572"/>
      <c r="AG40" s="572"/>
      <c r="AH40" s="572"/>
      <c r="AI40" s="573"/>
      <c r="AJ40" s="571"/>
      <c r="AK40" s="572"/>
      <c r="AL40" s="572"/>
      <c r="AM40" s="572"/>
      <c r="AN40" s="574"/>
      <c r="AO40" s="575"/>
      <c r="AP40" s="572"/>
      <c r="AQ40" s="572"/>
      <c r="AR40" s="572"/>
      <c r="AS40" s="573"/>
      <c r="AT40" s="571"/>
      <c r="AU40" s="572"/>
      <c r="AV40" s="572"/>
      <c r="AW40" s="572"/>
      <c r="AX40" s="574"/>
      <c r="AY40" s="571"/>
      <c r="AZ40" s="572"/>
      <c r="BA40" s="572"/>
      <c r="BB40" s="572"/>
      <c r="BC40" s="574"/>
      <c r="BD40" s="571"/>
      <c r="BE40" s="572"/>
      <c r="BF40" s="572"/>
      <c r="BG40" s="572"/>
      <c r="BH40" s="574"/>
      <c r="BI40" s="575"/>
      <c r="BJ40" s="572"/>
      <c r="BK40" s="572"/>
      <c r="BL40" s="572"/>
      <c r="BM40" s="573"/>
      <c r="BN40" s="695">
        <f>SUM(BI40:BM40)</f>
        <v>0</v>
      </c>
    </row>
    <row r="41" spans="1:66" ht="20.100000000000001" customHeight="1">
      <c r="A41" s="1171"/>
      <c r="B41" s="1134" t="s">
        <v>90</v>
      </c>
      <c r="C41" s="1135"/>
      <c r="D41" s="119">
        <f t="shared" si="0"/>
        <v>1174.9989999999996</v>
      </c>
      <c r="E41" s="1122">
        <f>SUM(E35:I35,E37:I37,E39:I39)</f>
        <v>0</v>
      </c>
      <c r="F41" s="1123"/>
      <c r="G41" s="1123"/>
      <c r="H41" s="1123"/>
      <c r="I41" s="1125"/>
      <c r="J41" s="1122">
        <f>SUM(J35:N35,J37:N37,J39:N39)</f>
        <v>0</v>
      </c>
      <c r="K41" s="1123"/>
      <c r="L41" s="1123"/>
      <c r="M41" s="1123"/>
      <c r="N41" s="1125"/>
      <c r="O41" s="1122">
        <f>SUM(O35:S35,O37,O39:S39)</f>
        <v>116.667</v>
      </c>
      <c r="P41" s="1123"/>
      <c r="Q41" s="1123"/>
      <c r="R41" s="1123"/>
      <c r="S41" s="1125"/>
      <c r="T41" s="1122">
        <f>SUM(T35:X35,T37:X37,T39:X39)</f>
        <v>116.667</v>
      </c>
      <c r="U41" s="1123"/>
      <c r="V41" s="1123"/>
      <c r="W41" s="1123"/>
      <c r="X41" s="1125"/>
      <c r="Y41" s="911">
        <f t="shared" si="2"/>
        <v>233.334</v>
      </c>
      <c r="Z41" s="1122">
        <f>SUM(Z35:AD35,Z37:AD37,Z39:AD39)</f>
        <v>116.667</v>
      </c>
      <c r="AA41" s="1123"/>
      <c r="AB41" s="1123"/>
      <c r="AC41" s="1123"/>
      <c r="AD41" s="1125"/>
      <c r="AE41" s="1122">
        <f>SUM(AE35:AI35,AE37:AI37,AE39:AI39)</f>
        <v>85.713999999999999</v>
      </c>
      <c r="AF41" s="1123"/>
      <c r="AG41" s="1123"/>
      <c r="AH41" s="1123"/>
      <c r="AI41" s="1125"/>
      <c r="AJ41" s="1122">
        <f>SUM(AJ35:AN35,AJ37:AN37,AJ39:AN39)</f>
        <v>85.713999999999999</v>
      </c>
      <c r="AK41" s="1123"/>
      <c r="AL41" s="1123"/>
      <c r="AM41" s="1123"/>
      <c r="AN41" s="1125"/>
      <c r="AO41" s="1122">
        <f>SUM(AO33:AS33,AO35:AS35,AO37:AS37,AO39:AS39)</f>
        <v>160.714</v>
      </c>
      <c r="AP41" s="1123"/>
      <c r="AQ41" s="1123"/>
      <c r="AR41" s="1123"/>
      <c r="AS41" s="1125"/>
      <c r="AT41" s="1122">
        <f>SUM(AT35:AX35,AT37:AX37,AT39:AX39)</f>
        <v>85.713999999999999</v>
      </c>
      <c r="AU41" s="1123"/>
      <c r="AV41" s="1123"/>
      <c r="AW41" s="1123"/>
      <c r="AX41" s="1125"/>
      <c r="AY41" s="1122">
        <f>SUM(AY35:BC35,AY37:BC37,AY39:BC39)</f>
        <v>85.713999999999999</v>
      </c>
      <c r="AZ41" s="1123"/>
      <c r="BA41" s="1123"/>
      <c r="BB41" s="1123"/>
      <c r="BC41" s="1125"/>
      <c r="BD41" s="1122">
        <f>SUM(BD35:BH35,BD37:BH37,BD39:BH39)</f>
        <v>160.714</v>
      </c>
      <c r="BE41" s="1123"/>
      <c r="BF41" s="1123"/>
      <c r="BG41" s="1123"/>
      <c r="BH41" s="1125"/>
      <c r="BI41" s="1122">
        <f>SUM(BI35:BM35,BI37:BM37,BI39:BM39)</f>
        <v>160.714</v>
      </c>
      <c r="BJ41" s="1123"/>
      <c r="BK41" s="1123"/>
      <c r="BL41" s="1123"/>
      <c r="BM41" s="1124"/>
      <c r="BN41" s="695">
        <f>SUM(Y41:BM41)</f>
        <v>1174.9989999999998</v>
      </c>
    </row>
    <row r="42" spans="1:66" ht="20.100000000000001" customHeight="1">
      <c r="A42" s="1172"/>
      <c r="B42" s="1132" t="s">
        <v>91</v>
      </c>
      <c r="C42" s="1133"/>
      <c r="D42" s="119">
        <f t="shared" si="0"/>
        <v>412.11500000000001</v>
      </c>
      <c r="E42" s="1095">
        <f>SUM(E34:I34,E36:I36,E38:I38,E40:I40)</f>
        <v>33.325000000000003</v>
      </c>
      <c r="F42" s="1096"/>
      <c r="G42" s="1096"/>
      <c r="H42" s="1096"/>
      <c r="I42" s="1097"/>
      <c r="J42" s="1095">
        <f>SUM(J34:N34,J36:N36,J38:N38,J40:N40)</f>
        <v>66.801999999999992</v>
      </c>
      <c r="K42" s="1096"/>
      <c r="L42" s="1096"/>
      <c r="M42" s="1096"/>
      <c r="N42" s="1097"/>
      <c r="O42" s="1095">
        <f t="shared" ref="O42" si="47">SUM(O34:S34,O36:S36,O38:S38,O40:S40)</f>
        <v>50.792999999999992</v>
      </c>
      <c r="P42" s="1096"/>
      <c r="Q42" s="1096"/>
      <c r="R42" s="1096"/>
      <c r="S42" s="1097"/>
      <c r="T42" s="1095">
        <f t="shared" ref="T42" si="48">SUM(T34:X34,T36:X36,T38:X38,T40:X40)</f>
        <v>139.64200000000002</v>
      </c>
      <c r="U42" s="1096"/>
      <c r="V42" s="1096"/>
      <c r="W42" s="1096"/>
      <c r="X42" s="1097"/>
      <c r="Y42" s="911">
        <f t="shared" si="2"/>
        <v>290.56200000000001</v>
      </c>
      <c r="Z42" s="1095">
        <f t="shared" ref="Z42" si="49">SUM(Z34:AD34,Z36:AD36,Z38:AD38,Z40:AD40)</f>
        <v>121.553</v>
      </c>
      <c r="AA42" s="1096"/>
      <c r="AB42" s="1096"/>
      <c r="AC42" s="1096"/>
      <c r="AD42" s="1097"/>
      <c r="AE42" s="1095">
        <f t="shared" ref="AE42" si="50">SUM(AE34:AI34,AE36:AI36,AE38:AI38,AE40:AI40)</f>
        <v>0</v>
      </c>
      <c r="AF42" s="1096"/>
      <c r="AG42" s="1096"/>
      <c r="AH42" s="1096"/>
      <c r="AI42" s="1097"/>
      <c r="AJ42" s="1095">
        <f t="shared" ref="AJ42" si="51">SUM(AJ34:AN34,AJ36:AN36,AJ38:AN38,AJ40:AN40)</f>
        <v>0</v>
      </c>
      <c r="AK42" s="1096"/>
      <c r="AL42" s="1096"/>
      <c r="AM42" s="1096"/>
      <c r="AN42" s="1097"/>
      <c r="AO42" s="1095">
        <f t="shared" ref="AO42" si="52">SUM(AO34:AS34,AO36:AS36,AO38:AS38,AO40:AS40)</f>
        <v>0</v>
      </c>
      <c r="AP42" s="1096"/>
      <c r="AQ42" s="1096"/>
      <c r="AR42" s="1096"/>
      <c r="AS42" s="1097"/>
      <c r="AT42" s="1095">
        <f t="shared" ref="AT42" si="53">SUM(AT34:AX34,AT36:AX36,AT38:AX38,AT40:AX40)</f>
        <v>0</v>
      </c>
      <c r="AU42" s="1096"/>
      <c r="AV42" s="1096"/>
      <c r="AW42" s="1096"/>
      <c r="AX42" s="1097"/>
      <c r="AY42" s="1095">
        <f>SUM(AY34:BC34,AY36:BC36,AY38:BC38,AY40:BC40)</f>
        <v>0</v>
      </c>
      <c r="AZ42" s="1096"/>
      <c r="BA42" s="1096"/>
      <c r="BB42" s="1096"/>
      <c r="BC42" s="1097"/>
      <c r="BD42" s="1095">
        <f t="shared" ref="BD42" si="54">SUM(BD34:BH34,BD36:BH36,BD38:BH38,BD40:BH40)</f>
        <v>0</v>
      </c>
      <c r="BE42" s="1096"/>
      <c r="BF42" s="1096"/>
      <c r="BG42" s="1096"/>
      <c r="BH42" s="1097"/>
      <c r="BI42" s="1095">
        <f t="shared" ref="BI42" si="55">SUM(BI34:BM34,BI36:BM36,BI38:BM38,BI40:BM40)</f>
        <v>0</v>
      </c>
      <c r="BJ42" s="1096"/>
      <c r="BK42" s="1096"/>
      <c r="BL42" s="1096"/>
      <c r="BM42" s="1097"/>
      <c r="BN42" s="695">
        <f>SUM(Y42:BM42)</f>
        <v>412.11500000000001</v>
      </c>
    </row>
    <row r="43" spans="1:66" ht="20.100000000000001" customHeight="1">
      <c r="A43" s="1162" t="s">
        <v>106</v>
      </c>
      <c r="B43" s="1168" t="str">
        <f>'Summary Report'!C19</f>
        <v>SSB</v>
      </c>
      <c r="C43" s="504" t="s">
        <v>45</v>
      </c>
      <c r="D43" s="119">
        <f t="shared" si="0"/>
        <v>31.805</v>
      </c>
      <c r="E43" s="1159">
        <v>11</v>
      </c>
      <c r="F43" s="1160"/>
      <c r="G43" s="1160"/>
      <c r="H43" s="1160"/>
      <c r="I43" s="1161"/>
      <c r="J43" s="1146">
        <f>7592/1000</f>
        <v>7.5919999999999996</v>
      </c>
      <c r="K43" s="1147"/>
      <c r="L43" s="1147"/>
      <c r="M43" s="1147"/>
      <c r="N43" s="1148"/>
      <c r="O43" s="1146">
        <f>13213/1000</f>
        <v>13.212999999999999</v>
      </c>
      <c r="P43" s="1147"/>
      <c r="Q43" s="1147"/>
      <c r="R43" s="1147"/>
      <c r="S43" s="1148"/>
      <c r="T43" s="1146"/>
      <c r="U43" s="1147"/>
      <c r="V43" s="1147"/>
      <c r="W43" s="1147"/>
      <c r="X43" s="1148"/>
      <c r="Y43" s="911">
        <f t="shared" si="2"/>
        <v>31.805</v>
      </c>
      <c r="Z43" s="1146"/>
      <c r="AA43" s="1147"/>
      <c r="AB43" s="1147"/>
      <c r="AC43" s="1147"/>
      <c r="AD43" s="1148"/>
      <c r="AE43" s="1146"/>
      <c r="AF43" s="1147"/>
      <c r="AG43" s="1147"/>
      <c r="AH43" s="1147"/>
      <c r="AI43" s="1148"/>
      <c r="AJ43" s="1212">
        <f>SUM(Bima!G67:J67)/1000</f>
        <v>0</v>
      </c>
      <c r="AK43" s="1213"/>
      <c r="AL43" s="1213"/>
      <c r="AM43" s="1213"/>
      <c r="AN43" s="1214"/>
      <c r="AO43" s="829"/>
      <c r="AP43" s="830"/>
      <c r="AQ43" s="830"/>
      <c r="AR43" s="830"/>
      <c r="AS43" s="831"/>
      <c r="AT43" s="1126"/>
      <c r="AU43" s="1127"/>
      <c r="AV43" s="1127"/>
      <c r="AW43" s="1127"/>
      <c r="AX43" s="1129"/>
      <c r="AY43" s="1126"/>
      <c r="AZ43" s="1127"/>
      <c r="BA43" s="1127"/>
      <c r="BB43" s="1127"/>
      <c r="BC43" s="1129"/>
      <c r="BD43" s="1126"/>
      <c r="BE43" s="1127"/>
      <c r="BF43" s="1127"/>
      <c r="BG43" s="1127"/>
      <c r="BH43" s="1129"/>
      <c r="BI43" s="1126"/>
      <c r="BJ43" s="1127"/>
      <c r="BK43" s="1127"/>
      <c r="BL43" s="1127"/>
      <c r="BM43" s="1128"/>
      <c r="BN43" s="695">
        <f>SUM(Y43:BM43)</f>
        <v>31.805</v>
      </c>
    </row>
    <row r="44" spans="1:66" ht="20.100000000000001" customHeight="1">
      <c r="A44" s="1163"/>
      <c r="B44" s="1169"/>
      <c r="C44" s="505" t="s">
        <v>46</v>
      </c>
      <c r="D44" s="119">
        <f t="shared" si="0"/>
        <v>16.711500000000001</v>
      </c>
      <c r="E44" s="125"/>
      <c r="F44" s="126"/>
      <c r="G44" s="126"/>
      <c r="H44" s="126">
        <f>SUM(Bima!AB8:AH8)/1000</f>
        <v>1.339</v>
      </c>
      <c r="I44" s="171">
        <f>SUM(Bima!AI8:AK8)/1000</f>
        <v>1.1635</v>
      </c>
      <c r="J44" s="125">
        <f>SUM(Bima!G18:J18)/1000</f>
        <v>2.262</v>
      </c>
      <c r="K44" s="126">
        <f>SUM(Bima!K18:Q18)/1000</f>
        <v>8.6319999999999997</v>
      </c>
      <c r="L44" s="126">
        <f>SUM(Bima!R18:X18)/1000</f>
        <v>1.8460000000000001</v>
      </c>
      <c r="M44" s="126">
        <f>SUM(Bima!Y18:AE18)/1000</f>
        <v>1.4690000000000001</v>
      </c>
      <c r="N44" s="126"/>
      <c r="O44" s="225"/>
      <c r="P44" s="226"/>
      <c r="Q44" s="226"/>
      <c r="R44" s="226"/>
      <c r="S44" s="228"/>
      <c r="T44" s="128"/>
      <c r="U44" s="129"/>
      <c r="V44" s="129"/>
      <c r="W44" s="129"/>
      <c r="X44" s="130"/>
      <c r="Y44" s="911">
        <f t="shared" si="2"/>
        <v>16.711500000000001</v>
      </c>
      <c r="Z44" s="579"/>
      <c r="AA44" s="580"/>
      <c r="AB44" s="580"/>
      <c r="AC44" s="580"/>
      <c r="AD44" s="581"/>
      <c r="AE44" s="579">
        <f>SUM(Bima!G58:L58)/1000</f>
        <v>0</v>
      </c>
      <c r="AF44" s="580">
        <f>SUM(Bima!M58:S58)/1000</f>
        <v>0</v>
      </c>
      <c r="AG44" s="580">
        <f>SUM(Bima!T58:Z58)/1000</f>
        <v>0</v>
      </c>
      <c r="AH44" s="580">
        <f>SUM(Bima!AA58:AG58)/1000</f>
        <v>0</v>
      </c>
      <c r="AI44" s="581">
        <f>SUM(Bima!AH58:AJ58)/1000</f>
        <v>0</v>
      </c>
      <c r="AJ44" s="579">
        <f>SUM(Bima!G68:J68)/1000</f>
        <v>0</v>
      </c>
      <c r="AK44" s="580">
        <f>SUM(Bima!K68:Q68)/1000</f>
        <v>0</v>
      </c>
      <c r="AL44" s="580">
        <f>SUM(Bima!R68:X68)/1000</f>
        <v>0</v>
      </c>
      <c r="AM44" s="580">
        <f>SUM(Bima!Y68:AE68)/1000</f>
        <v>0</v>
      </c>
      <c r="AN44" s="581">
        <f>SUM(Bima!AF68:AK68)/1000</f>
        <v>0</v>
      </c>
      <c r="AO44" s="582">
        <f>SUM(Bima!G78:N78)/1000</f>
        <v>0</v>
      </c>
      <c r="AP44" s="580"/>
      <c r="AQ44" s="129"/>
      <c r="AR44" s="129">
        <f>SUM(Bima!AC78:AI78)/1000</f>
        <v>0</v>
      </c>
      <c r="AS44" s="172">
        <f>SUM(Bima!AJ78:AK78)/1000</f>
        <v>0</v>
      </c>
      <c r="AT44" s="128"/>
      <c r="AU44" s="129"/>
      <c r="AV44" s="129"/>
      <c r="AW44" s="129"/>
      <c r="AX44" s="130"/>
      <c r="AY44" s="225"/>
      <c r="AZ44" s="226"/>
      <c r="BA44" s="226"/>
      <c r="BB44" s="226"/>
      <c r="BC44" s="227"/>
      <c r="BD44" s="225">
        <f>SUM(Bima!G108:M108)/1000</f>
        <v>0</v>
      </c>
      <c r="BE44" s="226"/>
      <c r="BF44" s="226"/>
      <c r="BG44" s="226"/>
      <c r="BH44" s="227">
        <f>SUM(Bima!AI108:AJ108)/1000</f>
        <v>0</v>
      </c>
      <c r="BI44" s="136">
        <f>SUM(Bima!G118:K118)/1000</f>
        <v>0</v>
      </c>
      <c r="BJ44" s="129">
        <f>SUM(Bima!L118:R118)/1000</f>
        <v>0</v>
      </c>
      <c r="BK44" s="129">
        <f>SUM(Bima!S118:Y118)/1000</f>
        <v>0</v>
      </c>
      <c r="BL44" s="129">
        <f>SUM(Bima!Z118:AF118)/1000</f>
        <v>0</v>
      </c>
      <c r="BM44" s="172">
        <f>SUM(Bima!AG118:AK118)/1000</f>
        <v>0</v>
      </c>
      <c r="BN44" s="695">
        <f>SUM(Y44:BM44)</f>
        <v>16.711500000000001</v>
      </c>
    </row>
    <row r="45" spans="1:66" s="115" customFormat="1" ht="20.100000000000001" customHeight="1">
      <c r="A45" s="1149" t="s">
        <v>97</v>
      </c>
      <c r="B45" s="1154" t="s">
        <v>45</v>
      </c>
      <c r="C45" s="1155"/>
      <c r="D45" s="120"/>
      <c r="E45" s="121">
        <f>SUM($E$5:$I$5,$E$9:$I$9,$E$11:$I$11,$E$15:$I$15,$E$21:$I$21,$E$23:$I$23,$E$25:$I$25,$E$39:$I$39,$E$35:$I$35,$E$37:$I$37,$E$43:$I$43,$E$33:$I$33,$E$27:$I$27,$E$29:$I$29,$E$19:$I$19,$E$7:$I$7)/31*2</f>
        <v>31.273763440860193</v>
      </c>
      <c r="F45" s="121">
        <f>SUM($E$5:$I$5,$E$9:$I$9,$E$11:$I$11,$E$15:$I$15,$E$21:$I$21,$E$23:$I$23,$E$25:$I$25,$E$39:$I$39,$E$35:$I$35,$E$37:$I$37,$E$43:$I$43,$E$33:$I$33,$E$27:$I$27,$E$29:$I$29,$E$19:$I$19,$E$7:$I$7)/31*7</f>
        <v>109.45817204301068</v>
      </c>
      <c r="G45" s="121">
        <f>SUM($E$5:$I$5,$E$9:$I$9,$E$11:$I$11,$E$15:$I$15,$E$21:$I$21,$E$23:$I$23,$E$25:$I$25,$E$39:$I$39,$E$35:$I$35,$E$37:$I$37,$E$43:$I$43,$E$33:$I$33,$E$27:$I$27,$E$29:$I$29,$E$19:$I$19,$E$7:$I$7)/31*7</f>
        <v>109.45817204301068</v>
      </c>
      <c r="H45" s="121">
        <f>SUM($E$5:$I$5,$E$9:$I$9,$E$11:$I$11,$E$15:$I$15,$E$21:$I$21,$E$23:$I$23,$E$25:$I$25,$E$39:$I$39,$E$35:$I$35,$E$37:$I$37,$E$43:$I$43,$E$33:$I$33,$E$27:$I$27,$E$29:$I$29,$E$19:$I$19,$E$7:$I$7)/31*7</f>
        <v>109.45817204301068</v>
      </c>
      <c r="I45" s="121">
        <f>SUM($E$5:$I$5,$E$9:$I$9,$E$11:$I$11,$E$15:$I$15,$E$21:$I$21,$E$23:$I$23,$E$25:$I$25,$E$39:$I$39,$E$35:$I$35,$E$37:$I$37,$E$43:$I$43,$E$33:$I$33,$E$27:$I$27,$E$29:$I$29,$E$19:$I$19,$E$7:$I$7)/31*8</f>
        <v>125.09505376344077</v>
      </c>
      <c r="J45" s="121">
        <f>SUM($J$5,$J$9:$N$9,$J$11:$N$11,$J$15:$N$15,$J$21:$N$21,$J$23,$J$25:$N$25,$J$39:$N$39,$J$35,$J$37,$J$43,$J$33:$N$33,$J$27:$N$27,$J$29:$N$29,$J$19:$N$19,$J$7:$N$7)/28*6</f>
        <v>144.96714285714279</v>
      </c>
      <c r="K45" s="121">
        <f>SUM($J$5,$J$9:$N$9,$J$11:$N$11,$J$15:$N$15,$J$21:$N$21,$J$23,$J$25:$N$25,$J$39:$N$39,$J$35,$J$37,$J$43,$J$33:$N$33,$J$27:$N$27,$J$29:$N$29,$J$19:$N$19,$J$7:$N$7)/28*7</f>
        <v>169.12833333333325</v>
      </c>
      <c r="L45" s="121">
        <f>SUM($J$5,$J$9:$N$9,$J$11:$N$11,$J$15:$N$15,$J$21:$N$21,$J$23,$J$25:$N$25,$J$39:$N$39,$J$35,$J$37,$J$43,$J$33:$N$33,$J$27:$N$27,$J$29:$N$29,$J$19:$N$19,$J$7:$N$7)/28*7</f>
        <v>169.12833333333325</v>
      </c>
      <c r="M45" s="121">
        <f>SUM($J$5,$J$9:$N$9,$J$11:$N$11,$J$15:$N$15,$J$21:$N$21,$J$23,$J$25:$N$25,$J$39:$N$39,$J$35,$J$37,$J$43,$J$33:$N$33,$J$27:$N$27,$J$29:$N$29,$J$19:$N$19,$J$7:$N$7)/28*7</f>
        <v>169.12833333333325</v>
      </c>
      <c r="N45" s="121">
        <f>SUM($J$5,$J$9:$N$9,$J$11:$N$11,$J$15:$N$15,$J$21:$N$21,$J$23,$J$25:$N$25,$J$39:$N$39,$J$35,$J$37,$J$43,$J$33:$N$33,$J$27:$N$27,$J$29:$N$29,$J$19:$N$19,$J$7:$N$7)/28*8</f>
        <v>193.2895238095237</v>
      </c>
      <c r="O45" s="121">
        <f>SUM($O$5:$S$5,$O$9:$S$9,$O$11:$S$11,$O$15:$S$15,$O$21:$S$21,$O$23,$O$25:$S$25,$O$39:$S$39,$O$35,$O$37,$O$43:$S$43,$O$33:$S$33,$O$27:$S$27,$O$29:$S$29,$O$19:$S$19,$O$7:$S$7)/31*6</f>
        <v>133.4725806451612</v>
      </c>
      <c r="P45" s="121">
        <f>SUM($O$5:$S$5,$O$9:$S$9,$O$11:$S$11,$O$15:$S$15,$O$21:$S$21,$O$23,$O$25:$S$25,$O$39:$S$39,$O$35,$O$37,$O$43:$S$43,$O$33:$S$33,$O$27:$S$27,$O$29:$S$29,$O$19:$S$19,$O$7:$S$7)/31*7</f>
        <v>155.71801075268809</v>
      </c>
      <c r="Q45" s="121">
        <f>SUM($O$5:$S$5,$O$9:$S$9,$O$11:$S$11,$O$15:$S$15,$O$21:$S$21,$O$23,$O$25:$S$25,$O$39:$S$39,$O$35,$O$37,$O$43:$S$43,$O$33:$S$33,$O$27:$S$27,$O$29:$S$29,$O$19:$S$19,$O$7:$S$7)/31*7</f>
        <v>155.71801075268809</v>
      </c>
      <c r="R45" s="121">
        <f>SUM($O$5:$S$5,$O$9:$S$9,$O$11:$S$11,$O$15:$S$15,$O$21:$S$21,$O$23,$O$25:$S$25,$O$39:$S$39,$O$35,$O$37,$O$43:$S$43,$O$33:$S$33,$O$27:$S$27,$O$29:$S$29,$O$19:$S$19,$O$7:$S$7)/31*7</f>
        <v>155.71801075268809</v>
      </c>
      <c r="S45" s="121">
        <f>SUM($O$5:$S$5,$O$9:$S$9,$O$11:$S$11,$O$15:$S$15,$O$21:$S$21,$O$23,$O$25:$S$25,$O$39:$S$39,$O$35,$O$37,$O$43:$S$43,$O$33:$S$33,$O$27:$S$27,$O$29:$S$29,$O$19:$S$19,$O$7:$S$7)/31*4</f>
        <v>88.981720430107472</v>
      </c>
      <c r="T45" s="121">
        <f>SUM($T$5:$X$5,$T$9:$X$9,$T$11:$X$11,$T$15:$X$15,$T$21:$X$21,$T$23,$T$25,$T$39:$X$39,$T$35,$T$37:$X$37,$T$43:$X$43,$T$33:$X$33,$T$27:$X$27,$T$29:$X$29,$T$19:$X$19,$T$7:$X$7)/30*3</f>
        <v>75.950333333333305</v>
      </c>
      <c r="U45" s="121">
        <f>SUM($T$5:$X$5,$T$9:$X$9,$T$11:$X$11,$T$15:$X$15,$T$21:$X$21,$T$23,$T$25,$T$39:$X$39,$T$35,$T$37:$X$37,$T$43:$X$43,$T$33:$X$33,$T$27:$X$27,$T$29:$X$29,$T$19:$X$19,$T$7:$X$7)/30*7</f>
        <v>177.21744444444437</v>
      </c>
      <c r="V45" s="121">
        <f>SUM($T$5:$X$5,$T$9:$X$9,$T$11:$X$11,$T$15:$X$15,$T$21:$X$21,$T$23,$T$25,$T$39:$X$39,$T$35,$T$37:$X$37,$T$43:$X$43,$T$33:$X$33,$T$27:$X$27,$T$29:$X$29,$T$19:$X$19,$T$7:$X$7)/30*7</f>
        <v>177.21744444444437</v>
      </c>
      <c r="W45" s="121">
        <f>SUM($T$5:$X$5,$T$9:$X$9,$T$11:$X$11,$T$15:$X$15,$T$21:$X$21,$T$23,$T$25,$T$39:$X$39,$T$35,$T$37:$X$37,$T$43:$X$43,$T$33:$X$33,$T$27:$X$27,$T$29:$X$29,$T$19:$X$19,$T$7:$X$7)/30*7</f>
        <v>177.21744444444437</v>
      </c>
      <c r="X45" s="121">
        <f>SUM($T$5:$X$5,$T$9:$X$9,$T$11:$X$11,$T$15:$X$15,$T$21:$X$21,$T$23,$T$25,$T$39:$X$39,$T$35,$T$37:$X$37,$T$43:$X$43,$T$33:$X$33,$T$27:$X$27,$T$29:$X$29,$T$19:$X$19,$T$7:$X$7)/30*6</f>
        <v>151.90066666666661</v>
      </c>
      <c r="Y45" s="121">
        <f>SUM($J$5,$J$9:$N$9,$J$11:$N$11,$J$15:$N$15,$J$21:$N$21,$J$23,$J$25:$N$25,$J$39:$N$39,$J$35,$J$37,$J$43,$J$33:$N$33,$J$27:$N$27,$J$29:$N$29,$J$19:$N$19,$J$7:$N$7)/28*6</f>
        <v>144.96714285714279</v>
      </c>
      <c r="Z45" s="121">
        <f>SUM($Z$5:$AD$5,$Z$9:$AD$9,$Z$11:$AD$11,$Z$15:$AD$15,$Z$21:$AD$21,$Z$23,$Z$25,$Z$39:$AD$39,$Z$35:$AD$35,$Z$37:$AD$37,$Z$43:$AD$43,$Z$33:$AD$33,$Z$27:$AD$27,$Z$29:$AD$29,$Z$19:$AD$19,$Z$7:$AD$7)/31*1</f>
        <v>19.920333333333321</v>
      </c>
      <c r="AA45" s="121">
        <f>SUM($Z$5:$AD$5,$Z$9:$AD$9,$Z$11:$AD$11,$Z$15:$AD$15,$Z$21:$AD$21,$Z$23,$Z$25,$Z$39:$AD$39,$Z$35:$AD$35,$Z$37:$AD$37,$Z$43:$AD$43,$Z$33:$AD$33,$Z$27:$AD$27,$Z$29:$AD$29,$Z$19:$AD$19,$Z$7:$AD$7)/31*7</f>
        <v>139.44233333333324</v>
      </c>
      <c r="AB45" s="121">
        <f>SUM($Z$5:$AD$5,$Z$9:$AD$9,$Z$11:$AD$11,$Z$15:$AD$15,$Z$21:$AD$21,$Z$23,$Z$25,$Z$39:$AD$39,$Z$35:$AD$35,$Z$37:$AD$37,$Z$43:$AD$43,$Z$33:$AD$33,$Z$27:$AD$27,$Z$29:$AD$29,$Z$19:$AD$19,$Z$7:$AD$7)/31*7</f>
        <v>139.44233333333324</v>
      </c>
      <c r="AC45" s="121">
        <f>SUM($Z$5:$AD$5,$Z$9:$AD$9,$Z$11:$AD$11,$Z$15:$AD$15,$Z$21:$AD$21,$Z$23,$Z$25,$Z$39:$AD$39,$Z$35:$AD$35,$Z$37:$AD$37,$Z$43:$AD$43,$Z$33:$AD$33,$Z$27:$AD$27,$Z$29:$AD$29,$Z$19:$AD$19,$Z$7:$AD$7)/31*7</f>
        <v>139.44233333333324</v>
      </c>
      <c r="AD45" s="121">
        <f>SUM($Z$5:$AD$5,$Z$9:$AD$9,$Z$11:$AD$11,$Z$15:$AD$15,$Z$21:$AD$21,$Z$23,$Z$25,$Z$39:$AD$39,$Z$35:$AD$35,$Z$37:$AD$37,$Z$43:$AD$43,$Z$33:$AD$33,$Z$27:$AD$27,$Z$29:$AD$29,$Z$19:$AD$19,$Z$7:$AD$7)/31*9</f>
        <v>179.2829999999999</v>
      </c>
      <c r="AE45" s="121">
        <f>SUM($AE$5:$AI$5,$AE$9:$AI$9,$AE$11:$AI$11,$AE$15,$AE$21:$AI$21,$AE$23,$AE$25:$AI$25,$AE$39:$AI$39,$AE$35:$AI$35,$AE$37,$AE$43:$AI$43,$AE$33:$AI$33,$AE$27:$AI$27,$AE$29:$AI$29,$AE$19:$AI$19,$AE$7:$AI$7)/30*5</f>
        <v>105.50472222222217</v>
      </c>
      <c r="AF45" s="121">
        <f>SUM($AE$5:$AI$5,$AE$9:$AI$9,$AE$11:$AI$11,$AE$15,$AE$21:$AI$21,$AE$23,$AE$25:$AI$25,$AE$39:$AI$39,$AE$35:$AI$35,$AE$37,$AE$43:$AI$43,$AE$33:$AI$33,$AE$27:$AI$27,$AE$29:$AI$29,$AE$19:$AI$19,$AE$7:$AI$7)/30*7</f>
        <v>147.70661111111104</v>
      </c>
      <c r="AG45" s="121">
        <f>SUM($AE$5:$AI$5,$AE$9:$AI$9,$AE$11:$AI$11,$AE$15,$AE$21:$AI$21,$AE$23,$AE$25:$AI$25,$AE$39:$AI$39,$AE$35:$AI$35,$AE$37,$AE$43:$AI$43,$AE$33:$AI$33,$AE$27:$AI$27,$AE$29:$AI$29,$AE$19:$AI$19,$AE$7:$AI$7)/30*7</f>
        <v>147.70661111111104</v>
      </c>
      <c r="AH45" s="121">
        <f>SUM($AE$5:$AI$5,$AE$9:$AI$9,$AE$11:$AI$11,$AE$15,$AE$21:$AI$21,$AE$23,$AE$25:$AI$25,$AE$39:$AI$39,$AE$35:$AI$35,$AE$37,$AE$43:$AI$43,$AE$33:$AI$33,$AE$27:$AI$27,$AE$29:$AI$29,$AE$19:$AI$19,$AE$7:$AI$7)/30*7</f>
        <v>147.70661111111104</v>
      </c>
      <c r="AI45" s="121">
        <f>SUM($AE$5:$AI$5,$AE$9:$AI$9,$AE$11:$AI$11,$AE$15,$AE$21:$AI$21,$AE$23,$AE$25:$AI$25,$AE$39:$AI$39,$AE$35:$AI$35,$AE$37,$AE$43:$AI$43,$AE$33:$AI$33,$AE$27:$AI$27,$AE$29:$AI$29,$AE$19:$AI$19,$AE$7:$AI$7)/30*4</f>
        <v>84.403777777777734</v>
      </c>
      <c r="AJ45" s="121">
        <f>SUM($AJ$5:$AN$5,$AJ$9:$AN$9,$AJ$11:$AN$11,$AJ$15,$AJ$21,$AJ$23,$AJ$25:$AN$25,$AJ$39:$AN$39,$AJ$35:$AN$35,$AJ$37,$AJ$43:$AN$43,$AJ$33:$AN$33,$AJ$27:$AN$27,$AJ$29:$AN$29,$AJ$19,$AJ$7)/31*3</f>
        <v>76.170516129032222</v>
      </c>
      <c r="AK45" s="121">
        <f>SUM($AJ$5:$AN$5,$AJ$9:$AN$9,$AJ$11:$AN$11,$AJ$15,$AJ$21,$AJ$23,$AJ$25:$AN$25,$AJ$39:$AN$39,$AJ$35:$AN$35,$AJ$37,$AJ$43:$AN$43,$AJ$33:$AN$33,$AJ$27:$AN$27,$AJ$29:$AN$29,$AJ$19,$AJ$7)/31*7</f>
        <v>177.73120430107517</v>
      </c>
      <c r="AL45" s="121">
        <f>SUM($AJ$5:$AN$5,$AJ$9:$AN$9,$AJ$11:$AN$11,$AJ$15,$AJ$21,$AJ$23,$AJ$25:$AN$25,$AJ$39:$AN$39,$AJ$35:$AN$35,$AJ$37,$AJ$43:$AN$43,$AJ$33:$AN$33,$AJ$27:$AN$27,$AJ$29:$AN$29,$AJ$19,$AJ$7)/31*7</f>
        <v>177.73120430107517</v>
      </c>
      <c r="AM45" s="121">
        <f>SUM($AJ$5:$AN$5,$AJ$9:$AN$9,$AJ$11:$AN$11,$AJ$15,$AJ$21,$AJ$23,$AJ$25:$AN$25,$AJ$39:$AN$39,$AJ$35:$AN$35,$AJ$37,$AJ$43:$AN$43,$AJ$33:$AN$33,$AJ$27:$AN$27,$AJ$29:$AN$29,$AJ$19,$AJ$7)/31*7</f>
        <v>177.73120430107517</v>
      </c>
      <c r="AN45" s="121">
        <f>SUM($AJ$5:$AN$5,$AJ$9:$AN$9,$AJ$11:$AN$11,$AJ$15,$AJ$21,$AJ$23,$AJ$25:$AN$25,$AJ$39:$AN$39,$AJ$35:$AN$35,$AJ$37,$AJ$43:$AN$43,$AJ$33:$AN$33,$AJ$27:$AN$27,$AJ$29:$AN$29,$AJ$19,$AJ$7)/31*7</f>
        <v>177.73120430107517</v>
      </c>
      <c r="AO45" s="121">
        <f>SUM($AO$5:$AS$5,$AO$9:$AS$9,$AO$11:$AS$11,$AO$15,$AO$21,$AO$23,$AO$25,$AO$39:$AS$39,$AO$35:$AS$35,$AO$37,$AO$43:$AS$43,$AO$33:$AS$33,$AO$27:$AS$27,$AO$29:$AS$29,$AO$19,$AO$7)/31*7</f>
        <v>145.96926881720424</v>
      </c>
      <c r="AP45" s="121">
        <f>SUM($AO$5:$AS$5,$AO$9:$AS$9,$AO$11:$AS$11,$AO$15,$AO$21,$AO$23,$AO$25,$AO$39:$AS$39,$AO$35:$AS$35,$AO$37,$AO$43:$AS$43,$AO$33:$AS$33,$AO$27:$AS$27,$AO$29:$AS$29,$AO$19,$AO$7)/31*7</f>
        <v>145.96926881720424</v>
      </c>
      <c r="AQ45" s="121">
        <f>SUM($AO$5:$AS$5,$AO$9:$AS$9,$AO$11:$AS$11,$AO$15,$AO$21,$AO$23,$AO$25,$AO$39:$AS$39,$AO$35:$AS$35,$AO$37,$AO$43:$AS$43,$AO$33:$AS$33,$AO$27:$AS$27,$AO$29:$AS$29,$AO$19,$AO$7)/31*7</f>
        <v>145.96926881720424</v>
      </c>
      <c r="AR45" s="121">
        <f>SUM($AO$5:$AS$5,$AO$9:$AS$9,$AO$11:$AS$11,$AO$15,$AO$21,$AO$23,$AO$25,$AO$39:$AS$39,$AO$35:$AS$35,$AO$37,$AO$43:$AS$43,$AO$33:$AS$33,$AO$27:$AS$27,$AO$29:$AS$29,$AO$19,$AO$7)/31*7</f>
        <v>145.96926881720424</v>
      </c>
      <c r="AS45" s="121">
        <f>SUM($AO$5:$AS$5,$AO$9:$AS$9,$AO$11:$AS$11,$AO$15,$AO$21,$AO$23,$AO$25,$AO$39:$AS$39,$AO$35:$AS$35,$AO$37,$AO$43:$AS$43,$AO$33:$AS$33,$AO$27:$AS$27,$AO$29:$AS$29,$AO$19,$AO$7)/31*3</f>
        <v>62.558258064516096</v>
      </c>
      <c r="AT45" s="121">
        <f>SUM($AT$5:$AX$5,$AT$9:$AX$9,$AT$11:$AX$11,$AT$15,$AT$21,$AT$23,$AT$25:$AX$25,$AT$39,$AT$35:$AX$35,$AT$37,$AT$43:$AX$43,$AT$33:$AX$33,$AT$27:$AX$27,$AT$29,$AT$19,$AT$7)/30*4</f>
        <v>79.611244444444395</v>
      </c>
      <c r="AU45" s="121">
        <f>SUM($AT$5:$AX$5,$AT$9:$AX$9,$AT$11:$AX$11,$AT$15,$AT$21,$AT$23,$AT$25:$AX$25,$AT$39,$AT$35:$AX$35,$AT$37,$AT$43:$AX$43,$AT$33:$AX$33,$AT$27:$AX$27,$AT$29,$AT$19,$AT$7)/30*7</f>
        <v>139.31967777777768</v>
      </c>
      <c r="AV45" s="121">
        <f>SUM($AT$5:$AX$5,$AT$9:$AX$9,$AT$11:$AX$11,$AT$15,$AT$21,$AT$23,$AT$25:$AX$25,$AT$39,$AT$35:$AX$35,$AT$37,$AT$43:$AX$43,$AT$33:$AX$33,$AT$27:$AX$27,$AT$29,$AT$19,$AT$7)/30*7</f>
        <v>139.31967777777768</v>
      </c>
      <c r="AW45" s="121">
        <f>SUM($AT$5:$AX$5,$AT$9:$AX$9,$AT$11:$AX$11,$AT$15,$AT$21,$AT$23,$AT$25:$AX$25,$AT$39,$AT$35:$AX$35,$AT$37,$AT$43:$AX$43,$AT$33:$AX$33,$AT$27:$AX$27,$AT$29,$AT$19,$AT$7)/30*7</f>
        <v>139.31967777777768</v>
      </c>
      <c r="AX45" s="121">
        <f>SUM($AT$5:$AX$5,$AT$9:$AX$9,$AT$11:$AX$11,$AT$15,$AT$21,$AT$23,$AT$25:$AX$25,$AT$39,$AT$35:$AX$35,$AT$37,$AT$43:$AX$43,$AT$33:$AX$33,$AT$27:$AX$27,$AT$29,$AT$19,$AT$7)/30*5</f>
        <v>99.514055555555501</v>
      </c>
      <c r="AY45" s="121">
        <f>SUM($AY$5:$BC$5,$AY$9:$BC$9,$AY$11:$BC$11,$AY$15,$AY$21,$AY$23,$AY$25:$BC$25,$AY$39,$AY$35:$BC$35,$AY$37,$AY$43:$BC$43,$AY$33:$BC$33,$AY$27:$BC$27,$AY$29,$AY$19,$AY$7)/31*2</f>
        <v>38.327634408602123</v>
      </c>
      <c r="AZ45" s="121">
        <f>SUM($AY$5:$BC$5,$AY$9:$BC$9,$AY$11:$BC$11,$AY$15,$AY$21,$AY$23,$AY$25:$BC$25,$AY$39,$AY$35:$BC$35,$AY$37,$AY$43:$BC$43,$AY$33:$BC$33,$AY$27:$BC$27,$AY$29,$AY$19,$AY$7)/31*7</f>
        <v>134.14672043010742</v>
      </c>
      <c r="BA45" s="121">
        <f>SUM($AY$5:$BC$5,$AY$9:$BC$9,$AY$11:$BC$11,$AY$15,$AY$21,$AY$23,$AY$25:$BC$25,$AY$39,$AY$35:$BC$35,$AY$37,$AY$43:$BC$43,$AY$33:$BC$33,$AY$27:$BC$27,$AY$29,$AY$19,$AY$7)/31*7</f>
        <v>134.14672043010742</v>
      </c>
      <c r="BB45" s="121">
        <f>SUM($AY$5:$BC$5,$AY$9:$BC$9,$AY$11:$BC$11,$AY$15,$AY$21,$AY$23,$AY$25:$BC$25,$AY$39,$AY$35:$BC$35,$AY$37,$AY$43:$BC$43,$AY$33:$BC$33,$AY$27:$BC$27,$AY$29,$AY$19,$AY$7)/31*7</f>
        <v>134.14672043010742</v>
      </c>
      <c r="BC45" s="121">
        <f>SUM($AY$5:$BC$5,$AY$9:$BC$9,$AY$11:$BC$11,$AY$15,$AY$21,$AY$23,$AY$25:$BC$25,$AY$39,$AY$35:$BC$35,$AY$37,$AY$43:$BC$43,$AY$33:$BC$33,$AY$27:$BC$27,$AY$29,$AY$19,$AY$7)/31*8</f>
        <v>153.31053763440849</v>
      </c>
      <c r="BD45" s="121">
        <f>SUM($BD$5,$BD$9:$BH$9,$BD$11:$BH$11,$BD$15:$BH$15,$BD$21,$BD$23,$BD$25:$BH$25,$BD$39,$BD$35:$BH$35,$BD$37,$BD$43:$BH$43,$BD$33:$BH$33,$BD$27:$BH$27,$BD$29,$BD$19,$BD$7)/30*6</f>
        <v>121.22686666666658</v>
      </c>
      <c r="BE45" s="121">
        <f>SUM($BD$5,$BD$9:$BH$9,$BD$11:$BH$11,$BD$15:$BH$15,$BD$21,$BD$23,$BD$25:$BH$25,$BD$39,$BD$35:$BH$35,$BD$37,$BD$43:$BH$43,$BD$33:$BH$33,$BD$27:$BH$27,$BD$29,$BD$19,$BD$7)/30*7</f>
        <v>141.43134444444436</v>
      </c>
      <c r="BF45" s="121">
        <f>SUM($BD$5,$BD$9:$BH$9,$BD$11:$BH$11,$BD$15:$BH$15,$BD$21,$BD$23,$BD$25:$BH$25,$BD$39,$BD$35:$BH$35,$BD$37,$BD$43:$BH$43,$BD$33:$BH$33,$BD$27:$BH$27,$BD$29,$BD$19,$BD$7)/30*7</f>
        <v>141.43134444444436</v>
      </c>
      <c r="BG45" s="121">
        <f>SUM($BD$5,$BD$9:$BH$9,$BD$11:$BH$11,$BD$15:$BH$15,$BD$21,$BD$23,$BD$25:$BH$25,$BD$39,$BD$35:$BH$35,$BD$37,$BD$43:$BH$43,$BD$33:$BH$33,$BD$27:$BH$27,$BD$29,$BD$19,$BD$7)/30*7</f>
        <v>141.43134444444436</v>
      </c>
      <c r="BH45" s="121">
        <f>SUM($BD$5,$BD$9:$BH$9,$BD$11:$BH$11,$BD$15:$BH$15,$BD$21,$BD$23,$BD$25:$BH$25,$BD$39,$BD$35:$BH$35,$BD$37,$BD$43:$BH$43,$BD$33:$BH$33,$BD$27:$BH$27,$BD$29,$BD$19,$BD$7)/30*3</f>
        <v>60.61343333333329</v>
      </c>
      <c r="BI45" s="121">
        <f>SUM($BI$5,$BI$9:$BM$9,$BI$11:$BM$11,$BI$15:$BM$15,$BI$21,$BI$23,$BI$25:$BM$25,$BI$39:$BM$39,$BI$35:$BM$35,$BI$37:$BM$37,$BI$43:$BM$43,$BI$33:$BM$33,$BI$27:$BM$27,$BI$29,$BI$19:$BM$19,$BI$7)/31*4</f>
        <v>63.092301075268772</v>
      </c>
      <c r="BJ45" s="121">
        <f>SUM($BI$5,$BI$9:$BM$9,$BI$11:$BM$11,$BI$15:$BM$15,$BI$21,$BI$23,$BI$25:$BM$25,$BI$39:$BM$39,$BI$35:$BM$35,$BI$37:$BM$37,$BI$43:$BM$43,$BI$33:$BM$33,$BI$27:$BM$27,$BI$29,$BI$19:$BM$19,$BI$7)/31*7</f>
        <v>110.41152688172035</v>
      </c>
      <c r="BK45" s="121">
        <f>SUM($BI$5,$BI$9:$BM$9,$BI$11:$BM$11,$BI$15:$BM$15,$BI$21,$BI$23,$BI$25:$BM$25,$BI$39:$BM$39,$BI$35:$BM$35,$BI$37:$BM$37,$BI$43:$BM$43,$BI$33:$BM$33,$BI$27:$BM$27,$BI$29,$BI$19:$BM$19,$BI$7)/31*7</f>
        <v>110.41152688172035</v>
      </c>
      <c r="BL45" s="121">
        <f>SUM($BI$5,$BI$9:$BM$9,$BI$11:$BM$11,$BI$15:$BM$15,$BI$21,$BI$23,$BI$25:$BM$25,$BI$39:$BM$39,$BI$35:$BM$35,$BI$37:$BM$37,$BI$43:$BM$43,$BI$33:$BM$33,$BI$27:$BM$27,$BI$29,$BI$19:$BM$19,$BI$7)/31*7</f>
        <v>110.41152688172035</v>
      </c>
      <c r="BM45" s="121">
        <f>SUM($BI$5,$BI$9:$BM$9,$BI$11:$BM$11,$BI$15:$BM$15,$BI$21,$BI$23,$BI$25:$BM$25,$BI$39:$BM$39,$BI$35:$BM$35,$BI$37:$BM$37,$BI$43:$BM$43,$BI$33:$BM$33,$BI$27:$BM$27,$BI$29,$BI$19:$BM$19,$BI$7)/31*6</f>
        <v>94.638451612903154</v>
      </c>
      <c r="BN45" s="923">
        <f>SUM(O45:BM45)</f>
        <v>6564.4304761904714</v>
      </c>
    </row>
    <row r="46" spans="1:66" s="115" customFormat="1" ht="20.100000000000001" customHeight="1">
      <c r="A46" s="1150"/>
      <c r="B46" s="1144" t="s">
        <v>46</v>
      </c>
      <c r="C46" s="1145"/>
      <c r="D46" s="122"/>
      <c r="E46" s="123">
        <f t="shared" ref="E46:AJ46" si="56">SUM(E6,E10,E12,E16,E22,E24,E26,E40,E36,E38,E44,E34,E30,E28,E20,E8)</f>
        <v>98.470399999999998</v>
      </c>
      <c r="F46" s="123">
        <f t="shared" si="56"/>
        <v>145.40815980392156</v>
      </c>
      <c r="G46" s="123">
        <f t="shared" si="56"/>
        <v>160.04189215686273</v>
      </c>
      <c r="H46" s="123">
        <f t="shared" si="56"/>
        <v>227.55727686274508</v>
      </c>
      <c r="I46" s="123">
        <f t="shared" si="56"/>
        <v>52.374062254901958</v>
      </c>
      <c r="J46" s="123">
        <f t="shared" si="56"/>
        <v>99.55916627450982</v>
      </c>
      <c r="K46" s="123">
        <f t="shared" si="56"/>
        <v>202.17979274509804</v>
      </c>
      <c r="L46" s="123">
        <f t="shared" si="56"/>
        <v>174.80009549019607</v>
      </c>
      <c r="M46" s="123">
        <f t="shared" si="56"/>
        <v>240.33769215686274</v>
      </c>
      <c r="N46" s="123">
        <f t="shared" si="56"/>
        <v>82.405396470588244</v>
      </c>
      <c r="O46" s="123">
        <f t="shared" si="56"/>
        <v>95.82808</v>
      </c>
      <c r="P46" s="123">
        <f t="shared" si="56"/>
        <v>136.28861882352942</v>
      </c>
      <c r="Q46" s="123">
        <f t="shared" si="56"/>
        <v>87.236261176470592</v>
      </c>
      <c r="R46" s="123">
        <f t="shared" si="56"/>
        <v>148.86967941176468</v>
      </c>
      <c r="S46" s="123">
        <f t="shared" si="56"/>
        <v>165.21655852941174</v>
      </c>
      <c r="T46" s="123">
        <f t="shared" si="56"/>
        <v>15.856917647058825</v>
      </c>
      <c r="U46" s="123">
        <f t="shared" si="56"/>
        <v>120.31238176470586</v>
      </c>
      <c r="V46" s="123">
        <f t="shared" si="56"/>
        <v>56.870200000000004</v>
      </c>
      <c r="W46" s="123">
        <f t="shared" si="56"/>
        <v>125.03920000000001</v>
      </c>
      <c r="X46" s="123">
        <f t="shared" si="56"/>
        <v>98.101200000000006</v>
      </c>
      <c r="Y46" s="123">
        <f t="shared" ref="Y46" si="57">SUM(Y6,Y10,Y12,Y16,Y22,Y24,Y26,Y40,Y36,Y38,Y44,Y34,Y30,Y28,Y20,Y8)</f>
        <v>2532.7530315686276</v>
      </c>
      <c r="Z46" s="123">
        <f t="shared" si="56"/>
        <v>66.752499999999998</v>
      </c>
      <c r="AA46" s="123">
        <f t="shared" si="56"/>
        <v>139.86269999999999</v>
      </c>
      <c r="AB46" s="123">
        <f t="shared" si="56"/>
        <v>213.24135294117644</v>
      </c>
      <c r="AC46" s="123">
        <f t="shared" si="56"/>
        <v>129.47779999999997</v>
      </c>
      <c r="AD46" s="123">
        <f t="shared" si="56"/>
        <v>0</v>
      </c>
      <c r="AE46" s="123">
        <f t="shared" si="56"/>
        <v>0</v>
      </c>
      <c r="AF46" s="123">
        <f t="shared" si="56"/>
        <v>0</v>
      </c>
      <c r="AG46" s="123">
        <f t="shared" si="56"/>
        <v>0</v>
      </c>
      <c r="AH46" s="123">
        <f t="shared" si="56"/>
        <v>0</v>
      </c>
      <c r="AI46" s="123">
        <f t="shared" si="56"/>
        <v>0</v>
      </c>
      <c r="AJ46" s="123">
        <f t="shared" si="56"/>
        <v>0</v>
      </c>
      <c r="AK46" s="123">
        <f t="shared" ref="AK46:BM46" si="58">SUM(AK6,AK10,AK12,AK16,AK22,AK24,AK26,AK40,AK36,AK38,AK44,AK34,AK30,AK28,AK20,AK8)</f>
        <v>0</v>
      </c>
      <c r="AL46" s="123">
        <f t="shared" si="58"/>
        <v>0</v>
      </c>
      <c r="AM46" s="123">
        <f t="shared" si="58"/>
        <v>0</v>
      </c>
      <c r="AN46" s="123">
        <f t="shared" si="58"/>
        <v>0</v>
      </c>
      <c r="AO46" s="123">
        <f t="shared" si="58"/>
        <v>0</v>
      </c>
      <c r="AP46" s="123">
        <f t="shared" si="58"/>
        <v>0</v>
      </c>
      <c r="AQ46" s="123">
        <f t="shared" si="58"/>
        <v>0</v>
      </c>
      <c r="AR46" s="123">
        <f t="shared" si="58"/>
        <v>0</v>
      </c>
      <c r="AS46" s="123">
        <f t="shared" si="58"/>
        <v>0</v>
      </c>
      <c r="AT46" s="123">
        <f t="shared" si="58"/>
        <v>0</v>
      </c>
      <c r="AU46" s="123">
        <f t="shared" si="58"/>
        <v>0</v>
      </c>
      <c r="AV46" s="123">
        <f t="shared" si="58"/>
        <v>0</v>
      </c>
      <c r="AW46" s="123">
        <f t="shared" si="58"/>
        <v>0</v>
      </c>
      <c r="AX46" s="123">
        <f t="shared" si="58"/>
        <v>0</v>
      </c>
      <c r="AY46" s="123">
        <f t="shared" si="58"/>
        <v>0</v>
      </c>
      <c r="AZ46" s="123">
        <f t="shared" si="58"/>
        <v>0</v>
      </c>
      <c r="BA46" s="123">
        <f t="shared" si="58"/>
        <v>0</v>
      </c>
      <c r="BB46" s="123">
        <f t="shared" si="58"/>
        <v>0</v>
      </c>
      <c r="BC46" s="123">
        <f t="shared" si="58"/>
        <v>0</v>
      </c>
      <c r="BD46" s="123">
        <f t="shared" si="58"/>
        <v>0</v>
      </c>
      <c r="BE46" s="123">
        <f t="shared" si="58"/>
        <v>0</v>
      </c>
      <c r="BF46" s="123">
        <f t="shared" si="58"/>
        <v>0</v>
      </c>
      <c r="BG46" s="123">
        <f t="shared" si="58"/>
        <v>0</v>
      </c>
      <c r="BH46" s="123">
        <f t="shared" si="58"/>
        <v>0</v>
      </c>
      <c r="BI46" s="123">
        <f t="shared" si="58"/>
        <v>0</v>
      </c>
      <c r="BJ46" s="123">
        <f t="shared" si="58"/>
        <v>0</v>
      </c>
      <c r="BK46" s="123">
        <f t="shared" si="58"/>
        <v>0</v>
      </c>
      <c r="BL46" s="123">
        <f t="shared" si="58"/>
        <v>0</v>
      </c>
      <c r="BM46" s="123">
        <f t="shared" si="58"/>
        <v>0</v>
      </c>
      <c r="BN46" s="923">
        <f>SUM(O46:BM46)</f>
        <v>4131.706481862745</v>
      </c>
    </row>
    <row r="47" spans="1:66" s="115" customFormat="1" ht="20.100000000000001" customHeight="1">
      <c r="A47" s="1151"/>
      <c r="B47" s="1152" t="s">
        <v>47</v>
      </c>
      <c r="C47" s="1153"/>
      <c r="D47" s="124"/>
      <c r="E47" s="1118">
        <f>+SUM(E46:I46)-SUM(E45:I45)</f>
        <v>199.10845774509824</v>
      </c>
      <c r="F47" s="1119"/>
      <c r="G47" s="1119"/>
      <c r="H47" s="1119"/>
      <c r="I47" s="1120"/>
      <c r="J47" s="1118">
        <f>+SUM(J46:N46)-SUM(J45:N45)</f>
        <v>-46.359523529411263</v>
      </c>
      <c r="K47" s="1119"/>
      <c r="L47" s="1119"/>
      <c r="M47" s="1119"/>
      <c r="N47" s="1120"/>
      <c r="O47" s="1118">
        <f>+SUM(O46:S46)-SUM(O45:S45)</f>
        <v>-56.169135392156477</v>
      </c>
      <c r="P47" s="1119"/>
      <c r="Q47" s="1119"/>
      <c r="R47" s="1119"/>
      <c r="S47" s="1120"/>
      <c r="T47" s="1118">
        <f>+SUM(T46:X46)-SUM(T45:X45)</f>
        <v>-343.32343392156838</v>
      </c>
      <c r="U47" s="1119"/>
      <c r="V47" s="1119"/>
      <c r="W47" s="1119"/>
      <c r="X47" s="1120"/>
      <c r="Y47" s="954"/>
      <c r="Z47" s="1118">
        <f>+SUM(Z46:AD46)-SUM(Z45:AD45)</f>
        <v>-68.195980392156457</v>
      </c>
      <c r="AA47" s="1119"/>
      <c r="AB47" s="1119"/>
      <c r="AC47" s="1119"/>
      <c r="AD47" s="1120"/>
      <c r="AE47" s="1118">
        <f>+SUM(AE46:AI46)-SUM(AE45:AI45)</f>
        <v>-633.02833333333308</v>
      </c>
      <c r="AF47" s="1119"/>
      <c r="AG47" s="1119"/>
      <c r="AH47" s="1119"/>
      <c r="AI47" s="1120"/>
      <c r="AJ47" s="1118">
        <f>+SUM(AJ46:AN46)-SUM(AJ45:AN45)</f>
        <v>-787.09533333333297</v>
      </c>
      <c r="AK47" s="1119"/>
      <c r="AL47" s="1119"/>
      <c r="AM47" s="1119"/>
      <c r="AN47" s="1120"/>
      <c r="AO47" s="1118">
        <f>+SUM(AO46:AS46)-SUM(AO45:AS45)</f>
        <v>-646.43533333333301</v>
      </c>
      <c r="AP47" s="1119"/>
      <c r="AQ47" s="1119"/>
      <c r="AR47" s="1119"/>
      <c r="AS47" s="1120"/>
      <c r="AT47" s="1118">
        <f>+SUM(AT46:AX46)-SUM(AT45:AX45)</f>
        <v>-597.08433333333289</v>
      </c>
      <c r="AU47" s="1119"/>
      <c r="AV47" s="1119"/>
      <c r="AW47" s="1119"/>
      <c r="AX47" s="1120"/>
      <c r="AY47" s="1118">
        <f>+SUM(AY46:BC46)-SUM(AY45:BC45)</f>
        <v>-594.07833333333292</v>
      </c>
      <c r="AZ47" s="1119"/>
      <c r="BA47" s="1119"/>
      <c r="BB47" s="1119"/>
      <c r="BC47" s="1120"/>
      <c r="BD47" s="1118">
        <f>+SUM(BD46:BH46)-SUM(BD45:BH45)</f>
        <v>-606.13433333333296</v>
      </c>
      <c r="BE47" s="1119"/>
      <c r="BF47" s="1119"/>
      <c r="BG47" s="1119"/>
      <c r="BH47" s="1120"/>
      <c r="BI47" s="1118">
        <f>+SUM(BI46:BM46)-SUM(BI45:BM45)</f>
        <v>-488.96533333333298</v>
      </c>
      <c r="BJ47" s="1119"/>
      <c r="BK47" s="1119"/>
      <c r="BL47" s="1119"/>
      <c r="BM47" s="1121"/>
      <c r="BN47" s="923">
        <f>SUM(O47:BM47)</f>
        <v>-4820.5098830392117</v>
      </c>
    </row>
    <row r="48" spans="1:66" s="6" customFormat="1" ht="24.95" customHeight="1">
      <c r="A48" s="1165" t="s">
        <v>22</v>
      </c>
      <c r="B48" s="1173" t="s">
        <v>45</v>
      </c>
      <c r="C48" s="1174"/>
      <c r="D48" s="119">
        <f t="shared" ref="D48:D50" si="59">SUM(E48:BM48)-Y48</f>
        <v>6812.2809999999963</v>
      </c>
      <c r="E48" s="1177">
        <f>SUM(E13,E31,E41,E43:I43)</f>
        <v>466.30433333333298</v>
      </c>
      <c r="F48" s="1178"/>
      <c r="G48" s="1178"/>
      <c r="H48" s="1178"/>
      <c r="I48" s="1179"/>
      <c r="J48" s="1177">
        <f>SUM(J13,J31,J41,J43:N43)</f>
        <v>601.51333333333298</v>
      </c>
      <c r="K48" s="1178"/>
      <c r="L48" s="1178"/>
      <c r="M48" s="1178"/>
      <c r="N48" s="1179"/>
      <c r="O48" s="1177">
        <f>SUM(O13,O31,O41,O43:S43)</f>
        <v>614.60833333333301</v>
      </c>
      <c r="P48" s="1178"/>
      <c r="Q48" s="1178"/>
      <c r="R48" s="1178"/>
      <c r="S48" s="1179"/>
      <c r="T48" s="1177">
        <f>SUM(T13,T31,T41,T43:X43)</f>
        <v>684.50333333333299</v>
      </c>
      <c r="U48" s="1178"/>
      <c r="V48" s="1178"/>
      <c r="W48" s="1178"/>
      <c r="X48" s="1179"/>
      <c r="Y48" s="911">
        <f>SUM(K48:X48)</f>
        <v>1299.111666666666</v>
      </c>
      <c r="Z48" s="1177">
        <f>SUM(Z13,Z31,Z41,Z43:AD43)</f>
        <v>542.53033333333303</v>
      </c>
      <c r="AA48" s="1178"/>
      <c r="AB48" s="1178"/>
      <c r="AC48" s="1178"/>
      <c r="AD48" s="1179"/>
      <c r="AE48" s="1177">
        <f>SUM(AE13,AE31,AE41,AE43:AI43)</f>
        <v>558.02833333333297</v>
      </c>
      <c r="AF48" s="1178"/>
      <c r="AG48" s="1178"/>
      <c r="AH48" s="1178"/>
      <c r="AI48" s="1179"/>
      <c r="AJ48" s="1177">
        <f>SUM(AJ13,AJ31,AJ41,AJ43:AN43)</f>
        <v>712.09533333333297</v>
      </c>
      <c r="AK48" s="1178"/>
      <c r="AL48" s="1178"/>
      <c r="AM48" s="1178"/>
      <c r="AN48" s="1179"/>
      <c r="AO48" s="1177">
        <f>SUM(AO13,AO31,AO41,AO43:AS43)</f>
        <v>646.43533333333301</v>
      </c>
      <c r="AP48" s="1178"/>
      <c r="AQ48" s="1178"/>
      <c r="AR48" s="1178"/>
      <c r="AS48" s="1179"/>
      <c r="AT48" s="1177">
        <f>SUM(AT13,AT31,AT41,AT43:AX43)</f>
        <v>522.08433333333301</v>
      </c>
      <c r="AU48" s="1178"/>
      <c r="AV48" s="1178"/>
      <c r="AW48" s="1178"/>
      <c r="AX48" s="1179"/>
      <c r="AY48" s="1177">
        <f>SUM(AY13,AY31,AY41,AY43:BC43)</f>
        <v>519.07833333333292</v>
      </c>
      <c r="AZ48" s="1178"/>
      <c r="BA48" s="1178"/>
      <c r="BB48" s="1178"/>
      <c r="BC48" s="1179"/>
      <c r="BD48" s="1177">
        <f>SUM(BD13,BD31,BD41,BD43:BH43)</f>
        <v>531.13433333333296</v>
      </c>
      <c r="BE48" s="1178"/>
      <c r="BF48" s="1178"/>
      <c r="BG48" s="1178"/>
      <c r="BH48" s="1179"/>
      <c r="BI48" s="1177">
        <f>SUM(BI13,BI31,BI41,BI43:BM43)</f>
        <v>413.96533333333298</v>
      </c>
      <c r="BJ48" s="1178"/>
      <c r="BK48" s="1178"/>
      <c r="BL48" s="1178"/>
      <c r="BM48" s="1182"/>
      <c r="BN48" s="695">
        <f>SUM(T48:BM48)</f>
        <v>6428.9666666666626</v>
      </c>
    </row>
    <row r="49" spans="1:67" s="6" customFormat="1" ht="24.95" customHeight="1">
      <c r="A49" s="1166"/>
      <c r="B49" s="1173" t="s">
        <v>46</v>
      </c>
      <c r="C49" s="1174"/>
      <c r="D49" s="119">
        <f t="shared" si="59"/>
        <v>3004.6895413725488</v>
      </c>
      <c r="E49" s="1177">
        <f>SUM(E14,E32,E42,E44:I44)</f>
        <v>683.85179107843146</v>
      </c>
      <c r="F49" s="1178"/>
      <c r="G49" s="1178"/>
      <c r="H49" s="1178"/>
      <c r="I49" s="1179"/>
      <c r="J49" s="1177">
        <f>SUM(J14,J32,J42,J44:N44)</f>
        <v>721.86429999999996</v>
      </c>
      <c r="K49" s="1178"/>
      <c r="L49" s="1178"/>
      <c r="M49" s="1178"/>
      <c r="N49" s="1179"/>
      <c r="O49" s="1177">
        <f>SUM(O14,O32,O42,O44:S44)</f>
        <v>633.43919794117642</v>
      </c>
      <c r="P49" s="1178"/>
      <c r="Q49" s="1178"/>
      <c r="R49" s="1178"/>
      <c r="S49" s="1179"/>
      <c r="T49" s="1177">
        <f>SUM(T14,T32,T42,T44:X44)</f>
        <v>416.1998994117647</v>
      </c>
      <c r="U49" s="1178"/>
      <c r="V49" s="1178"/>
      <c r="W49" s="1178"/>
      <c r="X49" s="1179"/>
      <c r="Y49" s="911">
        <f>SUM(K49:X49)</f>
        <v>1049.639097352941</v>
      </c>
      <c r="Z49" s="1177">
        <f>SUM(Z14,Z32,Z42,Z44:AD44)</f>
        <v>549.33435294117646</v>
      </c>
      <c r="AA49" s="1178"/>
      <c r="AB49" s="1178"/>
      <c r="AC49" s="1178"/>
      <c r="AD49" s="1179"/>
      <c r="AE49" s="1177">
        <f>SUM(AE14,AE32,AE42,AE44:AI44)</f>
        <v>0</v>
      </c>
      <c r="AF49" s="1178"/>
      <c r="AG49" s="1178"/>
      <c r="AH49" s="1178"/>
      <c r="AI49" s="1179"/>
      <c r="AJ49" s="1177">
        <f>SUM(AJ14,AJ32,AJ42,AJ44:AN44)</f>
        <v>0</v>
      </c>
      <c r="AK49" s="1178"/>
      <c r="AL49" s="1178"/>
      <c r="AM49" s="1178"/>
      <c r="AN49" s="1179"/>
      <c r="AO49" s="1177">
        <f>SUM(AO14,AO32,AO42,AO44:AS44)</f>
        <v>0</v>
      </c>
      <c r="AP49" s="1178"/>
      <c r="AQ49" s="1178"/>
      <c r="AR49" s="1178"/>
      <c r="AS49" s="1179"/>
      <c r="AT49" s="1177">
        <f>SUM(AT14,AT32,AT42,AT44:AX44)</f>
        <v>0</v>
      </c>
      <c r="AU49" s="1178"/>
      <c r="AV49" s="1178"/>
      <c r="AW49" s="1178"/>
      <c r="AX49" s="1179"/>
      <c r="AY49" s="1177">
        <f>SUM(AY14,AY32,AY42,AY44:BC44)</f>
        <v>0</v>
      </c>
      <c r="AZ49" s="1178"/>
      <c r="BA49" s="1178"/>
      <c r="BB49" s="1178"/>
      <c r="BC49" s="1179"/>
      <c r="BD49" s="1177">
        <f>SUM(BD14,BD32,BD42,BD44:BH44)</f>
        <v>0</v>
      </c>
      <c r="BE49" s="1178"/>
      <c r="BF49" s="1178"/>
      <c r="BG49" s="1178"/>
      <c r="BH49" s="1179"/>
      <c r="BI49" s="1177">
        <f>SUM(BI14,BI32,BI42,BI44:BM44)</f>
        <v>0</v>
      </c>
      <c r="BJ49" s="1178"/>
      <c r="BK49" s="1178"/>
      <c r="BL49" s="1178"/>
      <c r="BM49" s="1182"/>
      <c r="BN49" s="695">
        <f>SUM(T49:BM49)</f>
        <v>2015.1733497058822</v>
      </c>
    </row>
    <row r="50" spans="1:67" s="6" customFormat="1" ht="24.95" customHeight="1">
      <c r="A50" s="1167"/>
      <c r="B50" s="1175" t="s">
        <v>47</v>
      </c>
      <c r="C50" s="1176"/>
      <c r="D50" s="119">
        <f t="shared" si="59"/>
        <v>-3807.5914586274471</v>
      </c>
      <c r="E50" s="1156">
        <f>+E49-E48</f>
        <v>217.54745774509848</v>
      </c>
      <c r="F50" s="1157"/>
      <c r="G50" s="1157"/>
      <c r="H50" s="1157"/>
      <c r="I50" s="1158"/>
      <c r="J50" s="1156">
        <f>+J49-J48</f>
        <v>120.35096666666698</v>
      </c>
      <c r="K50" s="1157"/>
      <c r="L50" s="1157"/>
      <c r="M50" s="1157"/>
      <c r="N50" s="1158"/>
      <c r="O50" s="1156">
        <f>+O49-O48</f>
        <v>18.830864607843409</v>
      </c>
      <c r="P50" s="1157"/>
      <c r="Q50" s="1157"/>
      <c r="R50" s="1157"/>
      <c r="S50" s="1158"/>
      <c r="T50" s="1156">
        <f>+T49-T48</f>
        <v>-268.30343392156828</v>
      </c>
      <c r="U50" s="1157"/>
      <c r="V50" s="1157"/>
      <c r="W50" s="1157"/>
      <c r="X50" s="1158"/>
      <c r="Y50" s="911">
        <f>SUM(K50:X50)</f>
        <v>-249.47256931372488</v>
      </c>
      <c r="Z50" s="1156">
        <f>+Z49-Z48</f>
        <v>6.8040196078434292</v>
      </c>
      <c r="AA50" s="1157"/>
      <c r="AB50" s="1157"/>
      <c r="AC50" s="1157"/>
      <c r="AD50" s="1158"/>
      <c r="AE50" s="1156">
        <f>+AE49-AE48</f>
        <v>-558.02833333333297</v>
      </c>
      <c r="AF50" s="1157"/>
      <c r="AG50" s="1157"/>
      <c r="AH50" s="1157"/>
      <c r="AI50" s="1158"/>
      <c r="AJ50" s="1156">
        <f>+AJ49-AJ48</f>
        <v>-712.09533333333297</v>
      </c>
      <c r="AK50" s="1157"/>
      <c r="AL50" s="1157"/>
      <c r="AM50" s="1157"/>
      <c r="AN50" s="1158"/>
      <c r="AO50" s="1156">
        <f>+AO49-AO48</f>
        <v>-646.43533333333301</v>
      </c>
      <c r="AP50" s="1157"/>
      <c r="AQ50" s="1157"/>
      <c r="AR50" s="1157"/>
      <c r="AS50" s="1158"/>
      <c r="AT50" s="1156">
        <f>+AT49-AT48</f>
        <v>-522.08433333333301</v>
      </c>
      <c r="AU50" s="1157"/>
      <c r="AV50" s="1157"/>
      <c r="AW50" s="1157"/>
      <c r="AX50" s="1158"/>
      <c r="AY50" s="1156">
        <f>+AY49-AY48</f>
        <v>-519.07833333333292</v>
      </c>
      <c r="AZ50" s="1157"/>
      <c r="BA50" s="1157"/>
      <c r="BB50" s="1157"/>
      <c r="BC50" s="1158"/>
      <c r="BD50" s="1156">
        <f>+BD49-BD48</f>
        <v>-531.13433333333296</v>
      </c>
      <c r="BE50" s="1157"/>
      <c r="BF50" s="1157"/>
      <c r="BG50" s="1157"/>
      <c r="BH50" s="1158"/>
      <c r="BI50" s="1156">
        <f>+BI49-BI48</f>
        <v>-413.96533333333298</v>
      </c>
      <c r="BJ50" s="1157"/>
      <c r="BK50" s="1157"/>
      <c r="BL50" s="1157"/>
      <c r="BM50" s="1181"/>
      <c r="BN50" s="695">
        <f>SUM(T50:BM50)</f>
        <v>-4413.7933169607804</v>
      </c>
    </row>
    <row r="51" spans="1:67" ht="20.100000000000001" customHeight="1">
      <c r="A51" s="4" t="s">
        <v>107</v>
      </c>
    </row>
    <row r="52" spans="1:67" ht="26.25" customHeight="1">
      <c r="A52" s="1180" t="s">
        <v>156</v>
      </c>
      <c r="B52" s="1180"/>
      <c r="C52" s="1180"/>
      <c r="D52" s="1180"/>
      <c r="E52" s="1180"/>
      <c r="F52" s="1180"/>
      <c r="G52" s="1180"/>
      <c r="H52" s="1180"/>
      <c r="I52" s="1180"/>
      <c r="J52" s="1180"/>
      <c r="K52" s="1180"/>
      <c r="L52" s="1180"/>
      <c r="M52" s="1180"/>
      <c r="N52" s="1180"/>
      <c r="O52" s="1180"/>
      <c r="P52" s="1180"/>
      <c r="Q52" s="1180"/>
      <c r="R52" s="1180"/>
      <c r="S52" s="1180"/>
      <c r="T52" s="1180"/>
      <c r="U52" s="1180"/>
      <c r="V52" s="1180"/>
      <c r="W52" s="1180"/>
      <c r="X52" s="1180"/>
      <c r="Y52" s="1180"/>
      <c r="Z52" s="1180"/>
      <c r="AA52" s="1180"/>
      <c r="AB52" s="1180"/>
      <c r="AC52" s="1180"/>
      <c r="AD52" s="1180"/>
      <c r="AE52" s="1180"/>
      <c r="AF52" s="1180"/>
      <c r="AG52" s="1180"/>
      <c r="AH52" s="1180"/>
      <c r="AI52" s="1180"/>
      <c r="AJ52" s="1180"/>
      <c r="AK52" s="1180"/>
      <c r="AL52" s="1180"/>
      <c r="AM52" s="1180"/>
      <c r="AN52" s="1180"/>
      <c r="AO52" s="1180"/>
      <c r="AP52" s="1180"/>
      <c r="AQ52" s="1180"/>
      <c r="AR52" s="1180"/>
      <c r="AS52" s="1180"/>
      <c r="AT52" s="1180"/>
      <c r="AU52" s="1180"/>
      <c r="AV52" s="1180"/>
      <c r="AW52" s="1180"/>
      <c r="AX52" s="1180"/>
      <c r="AY52" s="1180"/>
      <c r="AZ52" s="1180"/>
      <c r="BA52" s="1180"/>
      <c r="BB52" s="1180"/>
      <c r="BC52" s="1180"/>
      <c r="BD52" s="1180"/>
      <c r="BE52" s="1180"/>
      <c r="BF52" s="1180"/>
      <c r="BG52" s="1180"/>
      <c r="BH52" s="1180"/>
      <c r="BI52" s="1180"/>
      <c r="BJ52" s="1180"/>
      <c r="BK52" s="1180"/>
      <c r="BL52" s="1180"/>
      <c r="BM52" s="1180"/>
      <c r="BN52" s="1180"/>
      <c r="BO52" s="1180"/>
    </row>
    <row r="53" spans="1:67" ht="26.25" customHeight="1">
      <c r="A53" s="1180"/>
      <c r="B53" s="1180"/>
      <c r="C53" s="1180"/>
      <c r="D53" s="1180"/>
      <c r="E53" s="1180"/>
      <c r="F53" s="1180"/>
      <c r="G53" s="1180"/>
      <c r="H53" s="1180"/>
      <c r="I53" s="1180"/>
      <c r="J53" s="1180"/>
      <c r="K53" s="1180"/>
      <c r="L53" s="1180"/>
      <c r="M53" s="1180"/>
      <c r="N53" s="1180"/>
      <c r="O53" s="1180"/>
      <c r="P53" s="1180"/>
      <c r="Q53" s="1180"/>
      <c r="R53" s="1180"/>
      <c r="S53" s="1180"/>
      <c r="T53" s="1180"/>
      <c r="U53" s="1180"/>
      <c r="V53" s="1180"/>
      <c r="W53" s="1180"/>
      <c r="X53" s="1180"/>
      <c r="Y53" s="1180"/>
      <c r="Z53" s="1180"/>
      <c r="AA53" s="1180"/>
      <c r="AB53" s="1180"/>
      <c r="AC53" s="1180"/>
      <c r="AD53" s="1180"/>
      <c r="AE53" s="1180"/>
      <c r="AF53" s="1180"/>
      <c r="AG53" s="1180"/>
      <c r="AH53" s="1180"/>
      <c r="AI53" s="1180"/>
      <c r="AJ53" s="1180"/>
      <c r="AK53" s="1180"/>
      <c r="AL53" s="1180"/>
      <c r="AM53" s="1180"/>
      <c r="AN53" s="1180"/>
      <c r="AO53" s="1180"/>
      <c r="AP53" s="1180"/>
      <c r="AQ53" s="1180"/>
      <c r="AR53" s="1180"/>
      <c r="AS53" s="1180"/>
      <c r="AT53" s="1180"/>
      <c r="AU53" s="1180"/>
      <c r="AV53" s="1180"/>
      <c r="AW53" s="1180"/>
      <c r="AX53" s="1180"/>
      <c r="AY53" s="1180"/>
      <c r="AZ53" s="1180"/>
      <c r="BA53" s="1180"/>
      <c r="BB53" s="1180"/>
      <c r="BC53" s="1180"/>
      <c r="BD53" s="1180"/>
      <c r="BE53" s="1180"/>
      <c r="BF53" s="1180"/>
      <c r="BG53" s="1180"/>
      <c r="BH53" s="1180"/>
      <c r="BI53" s="1180"/>
      <c r="BJ53" s="1180"/>
      <c r="BK53" s="1180"/>
      <c r="BL53" s="1180"/>
      <c r="BM53" s="1180"/>
      <c r="BN53" s="1180"/>
      <c r="BO53" s="1180"/>
    </row>
    <row r="54" spans="1:67" ht="26.25" customHeight="1">
      <c r="A54" s="1180"/>
      <c r="B54" s="1180"/>
      <c r="C54" s="1180"/>
      <c r="D54" s="1180"/>
      <c r="E54" s="1180"/>
      <c r="F54" s="1180"/>
      <c r="G54" s="1180"/>
      <c r="H54" s="1180"/>
      <c r="I54" s="1180"/>
      <c r="J54" s="1180"/>
      <c r="K54" s="1180"/>
      <c r="L54" s="1180"/>
      <c r="M54" s="1180"/>
      <c r="N54" s="1180"/>
      <c r="O54" s="1180"/>
      <c r="P54" s="1180"/>
      <c r="Q54" s="1180"/>
      <c r="R54" s="1180"/>
      <c r="S54" s="1180"/>
      <c r="T54" s="1180"/>
      <c r="U54" s="1180"/>
      <c r="V54" s="1180"/>
      <c r="W54" s="1180"/>
      <c r="X54" s="1180"/>
      <c r="Y54" s="1180"/>
      <c r="Z54" s="1180"/>
      <c r="AA54" s="1180"/>
      <c r="AB54" s="1180"/>
      <c r="AC54" s="1180"/>
      <c r="AD54" s="1180"/>
      <c r="AE54" s="1180"/>
      <c r="AF54" s="1180"/>
      <c r="AG54" s="1180"/>
      <c r="AH54" s="1180"/>
      <c r="AI54" s="1180"/>
      <c r="AJ54" s="1180"/>
      <c r="AK54" s="1180"/>
      <c r="AL54" s="1180"/>
      <c r="AM54" s="1180"/>
      <c r="AN54" s="1180"/>
      <c r="AO54" s="1180"/>
      <c r="AP54" s="1180"/>
      <c r="AQ54" s="1180"/>
      <c r="AR54" s="1180"/>
      <c r="AS54" s="1180"/>
      <c r="AT54" s="1180"/>
      <c r="AU54" s="1180"/>
      <c r="AV54" s="1180"/>
      <c r="AW54" s="1180"/>
      <c r="AX54" s="1180"/>
      <c r="AY54" s="1180"/>
      <c r="AZ54" s="1180"/>
      <c r="BA54" s="1180"/>
      <c r="BB54" s="1180"/>
      <c r="BC54" s="1180"/>
      <c r="BD54" s="1180"/>
      <c r="BE54" s="1180"/>
      <c r="BF54" s="1180"/>
      <c r="BG54" s="1180"/>
      <c r="BH54" s="1180"/>
      <c r="BI54" s="1180"/>
      <c r="BJ54" s="1180"/>
      <c r="BK54" s="1180"/>
      <c r="BL54" s="1180"/>
      <c r="BM54" s="1180"/>
      <c r="BN54" s="1180"/>
      <c r="BO54" s="1180"/>
    </row>
  </sheetData>
  <mergeCells count="344">
    <mergeCell ref="AE17:AI17"/>
    <mergeCell ref="AJ17:AN17"/>
    <mergeCell ref="AO17:AS17"/>
    <mergeCell ref="AT17:AX17"/>
    <mergeCell ref="AY17:BC17"/>
    <mergeCell ref="BD17:BH17"/>
    <mergeCell ref="BI17:BM17"/>
    <mergeCell ref="E21:I21"/>
    <mergeCell ref="J21:N21"/>
    <mergeCell ref="AE21:AI21"/>
    <mergeCell ref="AJ21:AN21"/>
    <mergeCell ref="O5:S5"/>
    <mergeCell ref="T5:X5"/>
    <mergeCell ref="B17:B18"/>
    <mergeCell ref="E17:I17"/>
    <mergeCell ref="J17:N17"/>
    <mergeCell ref="O17:S17"/>
    <mergeCell ref="T17:X17"/>
    <mergeCell ref="Z17:AD17"/>
    <mergeCell ref="AJ43:AN43"/>
    <mergeCell ref="AE43:AI43"/>
    <mergeCell ref="O43:S43"/>
    <mergeCell ref="T43:X43"/>
    <mergeCell ref="Z43:AD43"/>
    <mergeCell ref="O19:S19"/>
    <mergeCell ref="T31:X31"/>
    <mergeCell ref="E7:I7"/>
    <mergeCell ref="J7:N7"/>
    <mergeCell ref="O7:S7"/>
    <mergeCell ref="T7:X7"/>
    <mergeCell ref="E14:I14"/>
    <mergeCell ref="J14:N14"/>
    <mergeCell ref="O14:S14"/>
    <mergeCell ref="E9:I9"/>
    <mergeCell ref="O9:S9"/>
    <mergeCell ref="BI9:BM9"/>
    <mergeCell ref="AT27:AX27"/>
    <mergeCell ref="AY27:BC27"/>
    <mergeCell ref="BD27:BH27"/>
    <mergeCell ref="Z27:AD27"/>
    <mergeCell ref="AE27:AI27"/>
    <mergeCell ref="AJ27:AN27"/>
    <mergeCell ref="AO27:AS27"/>
    <mergeCell ref="T29:X29"/>
    <mergeCell ref="T27:X27"/>
    <mergeCell ref="T19:X19"/>
    <mergeCell ref="BI23:BM23"/>
    <mergeCell ref="AY29:BC29"/>
    <mergeCell ref="BD29:BH29"/>
    <mergeCell ref="AY23:BC23"/>
    <mergeCell ref="BD23:BH23"/>
    <mergeCell ref="T23:X23"/>
    <mergeCell ref="AY14:BC14"/>
    <mergeCell ref="BD14:BH14"/>
    <mergeCell ref="T14:X14"/>
    <mergeCell ref="Z14:AD14"/>
    <mergeCell ref="Z23:AD23"/>
    <mergeCell ref="AE23:AI23"/>
    <mergeCell ref="AJ23:AN23"/>
    <mergeCell ref="BD5:BH5"/>
    <mergeCell ref="BI5:BM5"/>
    <mergeCell ref="AY15:BC15"/>
    <mergeCell ref="AY21:BC21"/>
    <mergeCell ref="BD21:BH21"/>
    <mergeCell ref="BI21:BM21"/>
    <mergeCell ref="BD7:BH7"/>
    <mergeCell ref="BI7:BM7"/>
    <mergeCell ref="Z7:AD7"/>
    <mergeCell ref="AE7:AI7"/>
    <mergeCell ref="AO19:AS19"/>
    <mergeCell ref="AJ19:AN19"/>
    <mergeCell ref="AE19:AI19"/>
    <mergeCell ref="Z19:AD19"/>
    <mergeCell ref="BD15:BH15"/>
    <mergeCell ref="BI15:BM15"/>
    <mergeCell ref="Z9:AD9"/>
    <mergeCell ref="AJ11:AN11"/>
    <mergeCell ref="AO11:AS11"/>
    <mergeCell ref="AT11:AX11"/>
    <mergeCell ref="AT9:AX9"/>
    <mergeCell ref="AO9:AS9"/>
    <mergeCell ref="AJ9:AN9"/>
    <mergeCell ref="AE11:AI11"/>
    <mergeCell ref="J9:N9"/>
    <mergeCell ref="T11:X11"/>
    <mergeCell ref="T9:X9"/>
    <mergeCell ref="O11:S11"/>
    <mergeCell ref="J11:N11"/>
    <mergeCell ref="E11:I11"/>
    <mergeCell ref="AE9:AI9"/>
    <mergeCell ref="Z11:AD11"/>
    <mergeCell ref="BD9:BH9"/>
    <mergeCell ref="AY9:BC9"/>
    <mergeCell ref="A1:BO1"/>
    <mergeCell ref="O32:S32"/>
    <mergeCell ref="B9:B10"/>
    <mergeCell ref="Z13:AD13"/>
    <mergeCell ref="AE13:AI13"/>
    <mergeCell ref="AT13:AX13"/>
    <mergeCell ref="Z32:AD32"/>
    <mergeCell ref="O3:S3"/>
    <mergeCell ref="AY3:BC3"/>
    <mergeCell ref="BD3:BH3"/>
    <mergeCell ref="BI3:BM3"/>
    <mergeCell ref="A3:C4"/>
    <mergeCell ref="D3:D4"/>
    <mergeCell ref="BN3:BN4"/>
    <mergeCell ref="E3:I3"/>
    <mergeCell ref="J3:N3"/>
    <mergeCell ref="Z3:AD3"/>
    <mergeCell ref="AE3:AI3"/>
    <mergeCell ref="T3:X3"/>
    <mergeCell ref="BI19:BM19"/>
    <mergeCell ref="BD19:BH19"/>
    <mergeCell ref="AY19:BC19"/>
    <mergeCell ref="AT19:AX19"/>
    <mergeCell ref="AJ3:AN3"/>
    <mergeCell ref="AT3:AX3"/>
    <mergeCell ref="AO3:AS3"/>
    <mergeCell ref="BI29:BM29"/>
    <mergeCell ref="O21:S21"/>
    <mergeCell ref="T21:X21"/>
    <mergeCell ref="Z21:AD21"/>
    <mergeCell ref="O23:S23"/>
    <mergeCell ref="AY5:BC5"/>
    <mergeCell ref="AY13:BC13"/>
    <mergeCell ref="AJ13:AN13"/>
    <mergeCell ref="BI13:BM13"/>
    <mergeCell ref="BI14:BM14"/>
    <mergeCell ref="BD13:BH13"/>
    <mergeCell ref="AJ14:AN14"/>
    <mergeCell ref="AJ15:AN15"/>
    <mergeCell ref="AO14:AS14"/>
    <mergeCell ref="T25:X25"/>
    <mergeCell ref="AJ7:AN7"/>
    <mergeCell ref="AO7:AS7"/>
    <mergeCell ref="AT7:AX7"/>
    <mergeCell ref="AY7:BC7"/>
    <mergeCell ref="AT14:AX14"/>
    <mergeCell ref="AT15:AX15"/>
    <mergeCell ref="AT21:AX21"/>
    <mergeCell ref="A52:BO54"/>
    <mergeCell ref="BI50:BM50"/>
    <mergeCell ref="AE50:AI50"/>
    <mergeCell ref="AY50:BC50"/>
    <mergeCell ref="BI48:BM48"/>
    <mergeCell ref="Z49:AD49"/>
    <mergeCell ref="BI49:BM49"/>
    <mergeCell ref="AY48:BC48"/>
    <mergeCell ref="AT48:AX48"/>
    <mergeCell ref="BD48:BH48"/>
    <mergeCell ref="BD49:BH49"/>
    <mergeCell ref="BD50:BH50"/>
    <mergeCell ref="AY49:BC49"/>
    <mergeCell ref="AJ48:AN48"/>
    <mergeCell ref="AO48:AS48"/>
    <mergeCell ref="AE48:AI48"/>
    <mergeCell ref="Z48:AD48"/>
    <mergeCell ref="AT49:AX49"/>
    <mergeCell ref="AO49:AS49"/>
    <mergeCell ref="AJ49:AN49"/>
    <mergeCell ref="T48:X48"/>
    <mergeCell ref="O48:S48"/>
    <mergeCell ref="J48:N48"/>
    <mergeCell ref="E48:I48"/>
    <mergeCell ref="AT50:AX50"/>
    <mergeCell ref="Z50:AD50"/>
    <mergeCell ref="B48:C48"/>
    <mergeCell ref="B49:C49"/>
    <mergeCell ref="B50:C50"/>
    <mergeCell ref="E50:I50"/>
    <mergeCell ref="J50:N50"/>
    <mergeCell ref="O50:S50"/>
    <mergeCell ref="T50:X50"/>
    <mergeCell ref="E49:I49"/>
    <mergeCell ref="J49:N49"/>
    <mergeCell ref="O49:S49"/>
    <mergeCell ref="T49:X49"/>
    <mergeCell ref="AE49:AI49"/>
    <mergeCell ref="A45:A47"/>
    <mergeCell ref="B47:C47"/>
    <mergeCell ref="E47:I47"/>
    <mergeCell ref="B45:C45"/>
    <mergeCell ref="AO50:AS50"/>
    <mergeCell ref="AJ50:AN50"/>
    <mergeCell ref="E43:I43"/>
    <mergeCell ref="A43:A44"/>
    <mergeCell ref="B35:B36"/>
    <mergeCell ref="O35:S35"/>
    <mergeCell ref="AO42:AS42"/>
    <mergeCell ref="AE42:AI42"/>
    <mergeCell ref="Z42:AD42"/>
    <mergeCell ref="Z41:AD41"/>
    <mergeCell ref="AJ41:AN41"/>
    <mergeCell ref="AJ42:AN42"/>
    <mergeCell ref="A48:A50"/>
    <mergeCell ref="AO41:AS41"/>
    <mergeCell ref="AE41:AI41"/>
    <mergeCell ref="AJ37:AN37"/>
    <mergeCell ref="AO37:AS37"/>
    <mergeCell ref="B43:B44"/>
    <mergeCell ref="T35:X35"/>
    <mergeCell ref="A33:A42"/>
    <mergeCell ref="B39:B40"/>
    <mergeCell ref="B32:C32"/>
    <mergeCell ref="O42:S42"/>
    <mergeCell ref="T42:X42"/>
    <mergeCell ref="O41:S41"/>
    <mergeCell ref="T41:X41"/>
    <mergeCell ref="T32:X32"/>
    <mergeCell ref="O31:S31"/>
    <mergeCell ref="B46:C46"/>
    <mergeCell ref="J43:N43"/>
    <mergeCell ref="E37:I37"/>
    <mergeCell ref="J37:N37"/>
    <mergeCell ref="O37:S37"/>
    <mergeCell ref="E33:I33"/>
    <mergeCell ref="T33:X33"/>
    <mergeCell ref="O33:S33"/>
    <mergeCell ref="J33:N33"/>
    <mergeCell ref="B15:B16"/>
    <mergeCell ref="B42:C42"/>
    <mergeCell ref="E42:I42"/>
    <mergeCell ref="J42:N42"/>
    <mergeCell ref="B41:C41"/>
    <mergeCell ref="E41:I41"/>
    <mergeCell ref="J41:N41"/>
    <mergeCell ref="B25:B26"/>
    <mergeCell ref="B21:B22"/>
    <mergeCell ref="B23:B24"/>
    <mergeCell ref="B37:B38"/>
    <mergeCell ref="B31:C31"/>
    <mergeCell ref="J31:N31"/>
    <mergeCell ref="J32:N32"/>
    <mergeCell ref="B33:B34"/>
    <mergeCell ref="B29:B30"/>
    <mergeCell ref="B27:B28"/>
    <mergeCell ref="E32:I32"/>
    <mergeCell ref="B19:B20"/>
    <mergeCell ref="J19:N19"/>
    <mergeCell ref="E19:I19"/>
    <mergeCell ref="E23:I23"/>
    <mergeCell ref="J23:N23"/>
    <mergeCell ref="E25:I25"/>
    <mergeCell ref="J47:N47"/>
    <mergeCell ref="O47:S47"/>
    <mergeCell ref="T47:X47"/>
    <mergeCell ref="Z47:AD47"/>
    <mergeCell ref="AE47:AI47"/>
    <mergeCell ref="AJ47:AN47"/>
    <mergeCell ref="AO47:AS47"/>
    <mergeCell ref="AT47:AX47"/>
    <mergeCell ref="AY47:BC47"/>
    <mergeCell ref="BD47:BH47"/>
    <mergeCell ref="BI47:BM47"/>
    <mergeCell ref="AT37:AX37"/>
    <mergeCell ref="BD39:BH39"/>
    <mergeCell ref="AY37:BC37"/>
    <mergeCell ref="BD37:BH37"/>
    <mergeCell ref="AO32:AS32"/>
    <mergeCell ref="BI41:BM41"/>
    <mergeCell ref="AT42:AX42"/>
    <mergeCell ref="AY42:BC42"/>
    <mergeCell ref="BD42:BH42"/>
    <mergeCell ref="BI42:BM42"/>
    <mergeCell ref="AT41:AX41"/>
    <mergeCell ref="AY41:BC41"/>
    <mergeCell ref="BD41:BH41"/>
    <mergeCell ref="AY39:BC39"/>
    <mergeCell ref="AT39:AX39"/>
    <mergeCell ref="BI43:BM43"/>
    <mergeCell ref="BD43:BH43"/>
    <mergeCell ref="AY43:BC43"/>
    <mergeCell ref="AT43:AX43"/>
    <mergeCell ref="BI33:BM33"/>
    <mergeCell ref="BD33:BH33"/>
    <mergeCell ref="AY33:BC33"/>
    <mergeCell ref="A5:A14"/>
    <mergeCell ref="A15:A30"/>
    <mergeCell ref="B5:B6"/>
    <mergeCell ref="B11:B12"/>
    <mergeCell ref="B14:C14"/>
    <mergeCell ref="B13:C13"/>
    <mergeCell ref="E13:I13"/>
    <mergeCell ref="AO29:AS29"/>
    <mergeCell ref="Z29:AD29"/>
    <mergeCell ref="AE29:AI29"/>
    <mergeCell ref="AJ29:AN29"/>
    <mergeCell ref="E5:I5"/>
    <mergeCell ref="J5:N5"/>
    <mergeCell ref="AO25:AS25"/>
    <mergeCell ref="Z25:AD25"/>
    <mergeCell ref="B7:B8"/>
    <mergeCell ref="J13:N13"/>
    <mergeCell ref="AO13:AS13"/>
    <mergeCell ref="O13:S13"/>
    <mergeCell ref="T13:X13"/>
    <mergeCell ref="AO15:AS15"/>
    <mergeCell ref="AO21:AS21"/>
    <mergeCell ref="AE15:AI15"/>
    <mergeCell ref="AE14:AI14"/>
    <mergeCell ref="Z33:AD33"/>
    <mergeCell ref="BD35:BH35"/>
    <mergeCell ref="AY35:BC35"/>
    <mergeCell ref="AT35:AX35"/>
    <mergeCell ref="AO35:AS35"/>
    <mergeCell ref="AJ35:AN35"/>
    <mergeCell ref="AE35:AI35"/>
    <mergeCell ref="Z35:AD35"/>
    <mergeCell ref="O25:S25"/>
    <mergeCell ref="AO23:AS23"/>
    <mergeCell ref="AT23:AX23"/>
    <mergeCell ref="AT29:AX29"/>
    <mergeCell ref="O29:S29"/>
    <mergeCell ref="O27:S27"/>
    <mergeCell ref="J29:N29"/>
    <mergeCell ref="J27:N27"/>
    <mergeCell ref="Z31:AD31"/>
    <mergeCell ref="AO31:AS31"/>
    <mergeCell ref="J25:N25"/>
    <mergeCell ref="E29:I29"/>
    <mergeCell ref="E27:I27"/>
    <mergeCell ref="E35:I35"/>
    <mergeCell ref="J35:N35"/>
    <mergeCell ref="E31:I31"/>
    <mergeCell ref="AE37:AI37"/>
    <mergeCell ref="BI31:BM31"/>
    <mergeCell ref="BI32:BM32"/>
    <mergeCell ref="AY31:BC31"/>
    <mergeCell ref="BD31:BH31"/>
    <mergeCell ref="BD32:BH32"/>
    <mergeCell ref="AY32:BC32"/>
    <mergeCell ref="AT32:AX32"/>
    <mergeCell ref="AT31:AX31"/>
    <mergeCell ref="AJ31:AN31"/>
    <mergeCell ref="AE31:AI31"/>
    <mergeCell ref="AE32:AI32"/>
    <mergeCell ref="AJ32:AN32"/>
    <mergeCell ref="BI27:BM27"/>
    <mergeCell ref="AT33:AX33"/>
    <mergeCell ref="AO33:AS33"/>
    <mergeCell ref="AJ33:AN33"/>
    <mergeCell ref="BI35:BM35"/>
    <mergeCell ref="AE33:AI33"/>
  </mergeCells>
  <phoneticPr fontId="8" type="noConversion"/>
  <conditionalFormatting sqref="BN51:BN1048576 BN1:BN4">
    <cfRule type="dataBar" priority="101">
      <dataBar>
        <cfvo type="min"/>
        <cfvo type="max"/>
        <color rgb="FF63C384"/>
      </dataBar>
      <extLst>
        <ext xmlns:x14="http://schemas.microsoft.com/office/spreadsheetml/2009/9/main" uri="{B025F937-C7B1-47D3-B67F-A62EFF666E3E}">
          <x14:id>{486A4FA9-98C7-4078-AA4D-ADBD32F5ABB2}</x14:id>
        </ext>
      </extLst>
    </cfRule>
  </conditionalFormatting>
  <conditionalFormatting sqref="BN5">
    <cfRule type="cellIs" dxfId="7" priority="74" operator="greaterThan">
      <formula>0</formula>
    </cfRule>
  </conditionalFormatting>
  <conditionalFormatting sqref="BN11">
    <cfRule type="cellIs" dxfId="6" priority="25" operator="greaterThan">
      <formula>0</formula>
    </cfRule>
  </conditionalFormatting>
  <conditionalFormatting sqref="BN39 BN37">
    <cfRule type="cellIs" dxfId="5" priority="24" operator="greaterThan">
      <formula>0</formula>
    </cfRule>
  </conditionalFormatting>
  <conditionalFormatting sqref="BN13 BN9 BN7">
    <cfRule type="cellIs" dxfId="4" priority="5" operator="greaterThan">
      <formula>0</formula>
    </cfRule>
  </conditionalFormatting>
  <conditionalFormatting sqref="BN23 BN21 BN19 BN17 BN15">
    <cfRule type="cellIs" dxfId="3" priority="4" operator="greaterThan">
      <formula>0</formula>
    </cfRule>
  </conditionalFormatting>
  <conditionalFormatting sqref="BN27 BN25">
    <cfRule type="cellIs" dxfId="2" priority="3" operator="greaterThan">
      <formula>0</formula>
    </cfRule>
  </conditionalFormatting>
  <conditionalFormatting sqref="BN33 BN31 BN29">
    <cfRule type="cellIs" dxfId="1" priority="2" operator="greaterThan">
      <formula>0</formula>
    </cfRule>
  </conditionalFormatting>
  <conditionalFormatting sqref="BN43 BN41 BN35">
    <cfRule type="cellIs" dxfId="0" priority="1" operator="greaterThan">
      <formula>0</formula>
    </cfRule>
  </conditionalFormatting>
  <printOptions horizontalCentered="1"/>
  <pageMargins left="0.5" right="0.5" top="0.75" bottom="0.75" header="0.3" footer="0.3"/>
  <pageSetup paperSize="9" scale="35" orientation="landscape" horizontalDpi="300" verticalDpi="300" r:id="rId1"/>
  <ignoredErrors>
    <ignoredError sqref="F31:I31 F42:I42 F13:I13 P41:S41 J41 N14 T41:X41 Z41:AD41 AE41 AJ41:AN41 AO47:AS50 AT41:AX41 AY41:BC41 BD41:BH41 BI41 E15:I15 O26:S26 AG26:AI26 AY43 F41:I41 N13 AP41:AS41 AT43 K13:L13 L26 K14:L14 N26" formulaRange="1"/>
  </ignoredErrors>
  <extLst>
    <ext xmlns:x14="http://schemas.microsoft.com/office/spreadsheetml/2009/9/main" uri="{78C0D931-6437-407d-A8EE-F0AAD7539E65}">
      <x14:conditionalFormattings>
        <x14:conditionalFormatting xmlns:xm="http://schemas.microsoft.com/office/excel/2006/main">
          <x14:cfRule type="dataBar" id="{486A4FA9-98C7-4078-AA4D-ADBD32F5ABB2}">
            <x14:dataBar minLength="0" maxLength="100" border="1" negativeBarBorderColorSameAsPositive="0">
              <x14:cfvo type="autoMin"/>
              <x14:cfvo type="autoMax"/>
              <x14:borderColor rgb="FF63C384"/>
              <x14:negativeFillColor rgb="FFFF0000"/>
              <x14:negativeBorderColor rgb="FFFF0000"/>
              <x14:axisColor rgb="FF000000"/>
            </x14:dataBar>
          </x14:cfRule>
          <xm:sqref>BN51:BN1048576 BN1:BN4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B1:AM169"/>
  <sheetViews>
    <sheetView showGridLines="0" zoomScale="70" zoomScaleNormal="70" workbookViewId="0">
      <pane xSplit="6" ySplit="1" topLeftCell="L35" activePane="bottomRight" state="frozen"/>
      <selection activeCell="H2" sqref="H1:AJ1048576"/>
      <selection pane="topRight" activeCell="H2" sqref="H1:AJ1048576"/>
      <selection pane="bottomLeft" activeCell="H2" sqref="H1:AJ1048576"/>
      <selection pane="bottomRight" activeCell="AD65" sqref="AD65:AG66"/>
    </sheetView>
  </sheetViews>
  <sheetFormatPr defaultRowHeight="15" customHeight="1"/>
  <cols>
    <col min="1" max="1" width="2.625" customWidth="1"/>
    <col min="2" max="2" width="14.5" customWidth="1"/>
    <col min="3" max="3" width="8.75" customWidth="1"/>
    <col min="4" max="4" width="10.625" customWidth="1"/>
    <col min="5" max="5" width="13.25" customWidth="1"/>
    <col min="6" max="6" width="10.75" customWidth="1"/>
    <col min="7" max="37" width="7.75" customWidth="1"/>
    <col min="38" max="38" width="8.125" customWidth="1"/>
  </cols>
  <sheetData>
    <row r="1" spans="2:39" ht="15" customHeight="1">
      <c r="B1" s="1002" t="s">
        <v>24</v>
      </c>
      <c r="C1" s="1003"/>
      <c r="D1" s="1003"/>
      <c r="E1" s="1003"/>
      <c r="F1" s="1003"/>
      <c r="G1" s="1003"/>
      <c r="H1" s="1003"/>
      <c r="I1" s="1003"/>
      <c r="J1" s="1003"/>
      <c r="K1" s="1003"/>
      <c r="L1" s="1003"/>
      <c r="M1" s="1003"/>
      <c r="N1" s="1003"/>
      <c r="O1" s="1003"/>
      <c r="P1" s="1003"/>
      <c r="Q1" s="1003"/>
      <c r="R1" s="1003"/>
      <c r="S1" s="1003"/>
      <c r="T1" s="1003"/>
      <c r="U1" s="1003"/>
      <c r="V1" s="1003"/>
      <c r="W1" s="1003"/>
      <c r="X1" s="1003"/>
      <c r="Y1" s="1003"/>
      <c r="Z1" s="1003"/>
      <c r="AA1" s="1003"/>
      <c r="AB1" s="1003"/>
      <c r="AC1" s="1003"/>
      <c r="AD1" s="1003"/>
      <c r="AE1" s="1003"/>
      <c r="AF1" s="1003"/>
      <c r="AG1" s="1003"/>
      <c r="AH1" s="1003"/>
      <c r="AI1" s="1003"/>
      <c r="AJ1" s="1003"/>
      <c r="AK1" s="1003"/>
      <c r="AL1" s="1003"/>
    </row>
    <row r="3" spans="2:39" ht="15" customHeight="1">
      <c r="B3" s="7">
        <f>+Pama!B3</f>
        <v>44197</v>
      </c>
    </row>
    <row r="5" spans="2:39" ht="15" customHeight="1">
      <c r="B5" s="26" t="s">
        <v>13</v>
      </c>
      <c r="C5" s="8" t="s">
        <v>0</v>
      </c>
      <c r="D5" s="1234" t="s">
        <v>18</v>
      </c>
      <c r="E5" s="1234"/>
      <c r="F5" s="1234"/>
      <c r="G5" s="27">
        <f>+B3</f>
        <v>44197</v>
      </c>
      <c r="H5" s="27">
        <f>+G5+1</f>
        <v>44198</v>
      </c>
      <c r="I5" s="27">
        <f t="shared" ref="I5:AK5" si="0">+H5+1</f>
        <v>44199</v>
      </c>
      <c r="J5" s="27">
        <f t="shared" si="0"/>
        <v>44200</v>
      </c>
      <c r="K5" s="27">
        <f t="shared" si="0"/>
        <v>44201</v>
      </c>
      <c r="L5" s="27">
        <f t="shared" si="0"/>
        <v>44202</v>
      </c>
      <c r="M5" s="27">
        <f t="shared" si="0"/>
        <v>44203</v>
      </c>
      <c r="N5" s="27">
        <f t="shared" si="0"/>
        <v>44204</v>
      </c>
      <c r="O5" s="27">
        <f t="shared" si="0"/>
        <v>44205</v>
      </c>
      <c r="P5" s="27">
        <f t="shared" si="0"/>
        <v>44206</v>
      </c>
      <c r="Q5" s="27">
        <f t="shared" si="0"/>
        <v>44207</v>
      </c>
      <c r="R5" s="27">
        <f t="shared" si="0"/>
        <v>44208</v>
      </c>
      <c r="S5" s="27">
        <f t="shared" si="0"/>
        <v>44209</v>
      </c>
      <c r="T5" s="27">
        <f t="shared" si="0"/>
        <v>44210</v>
      </c>
      <c r="U5" s="27">
        <f t="shared" si="0"/>
        <v>44211</v>
      </c>
      <c r="V5" s="27">
        <f t="shared" si="0"/>
        <v>44212</v>
      </c>
      <c r="W5" s="27">
        <f t="shared" si="0"/>
        <v>44213</v>
      </c>
      <c r="X5" s="27">
        <f t="shared" si="0"/>
        <v>44214</v>
      </c>
      <c r="Y5" s="27">
        <f t="shared" si="0"/>
        <v>44215</v>
      </c>
      <c r="Z5" s="27">
        <f t="shared" si="0"/>
        <v>44216</v>
      </c>
      <c r="AA5" s="27">
        <f t="shared" si="0"/>
        <v>44217</v>
      </c>
      <c r="AB5" s="27">
        <f t="shared" si="0"/>
        <v>44218</v>
      </c>
      <c r="AC5" s="27">
        <f t="shared" si="0"/>
        <v>44219</v>
      </c>
      <c r="AD5" s="27">
        <f t="shared" si="0"/>
        <v>44220</v>
      </c>
      <c r="AE5" s="27">
        <f t="shared" si="0"/>
        <v>44221</v>
      </c>
      <c r="AF5" s="27">
        <f t="shared" si="0"/>
        <v>44222</v>
      </c>
      <c r="AG5" s="27">
        <f t="shared" si="0"/>
        <v>44223</v>
      </c>
      <c r="AH5" s="27">
        <f t="shared" si="0"/>
        <v>44224</v>
      </c>
      <c r="AI5" s="27">
        <f t="shared" si="0"/>
        <v>44225</v>
      </c>
      <c r="AJ5" s="27">
        <f t="shared" si="0"/>
        <v>44226</v>
      </c>
      <c r="AK5" s="27">
        <f t="shared" si="0"/>
        <v>44227</v>
      </c>
      <c r="AL5" s="9" t="s">
        <v>12</v>
      </c>
    </row>
    <row r="6" spans="2:39" ht="15" customHeight="1">
      <c r="B6" s="1235" t="s">
        <v>120</v>
      </c>
      <c r="C6" s="47"/>
      <c r="D6" s="44" t="s">
        <v>19</v>
      </c>
      <c r="E6" s="45" t="s">
        <v>20</v>
      </c>
      <c r="F6" s="46" t="s">
        <v>21</v>
      </c>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2"/>
    </row>
    <row r="7" spans="2:39" ht="15" customHeight="1">
      <c r="B7" s="1236"/>
      <c r="C7" s="40" t="s">
        <v>17</v>
      </c>
      <c r="D7" s="1238">
        <f>'Summary Report'!D17</f>
        <v>900000</v>
      </c>
      <c r="E7" s="1239">
        <v>75000</v>
      </c>
      <c r="F7" s="1229">
        <f>+D7-(AL8)</f>
        <v>900000</v>
      </c>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4"/>
    </row>
    <row r="8" spans="2:39" ht="15" customHeight="1">
      <c r="B8" s="1236"/>
      <c r="C8" s="410" t="str">
        <f>'Summary Report'!C17</f>
        <v xml:space="preserve">SM-B </v>
      </c>
      <c r="D8" s="1221"/>
      <c r="E8" s="1223"/>
      <c r="F8" s="1219"/>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2">
        <f>SUM(G8:AK8)</f>
        <v>0</v>
      </c>
      <c r="AM8" s="3"/>
    </row>
    <row r="9" spans="2:39" s="515" customFormat="1" ht="15" customHeight="1">
      <c r="B9" s="1236"/>
      <c r="C9" s="40" t="s">
        <v>17</v>
      </c>
      <c r="D9" s="1225">
        <f>'Summary Report'!D18</f>
        <v>1099999.9999999998</v>
      </c>
      <c r="E9" s="600"/>
      <c r="F9" s="1227">
        <f>+D9-(AL10)</f>
        <v>1066674.9999999998</v>
      </c>
      <c r="G9" s="486" t="s">
        <v>230</v>
      </c>
      <c r="H9" s="486" t="s">
        <v>230</v>
      </c>
      <c r="I9" s="486" t="s">
        <v>230</v>
      </c>
      <c r="J9" s="486" t="s">
        <v>230</v>
      </c>
      <c r="K9" s="486" t="s">
        <v>230</v>
      </c>
      <c r="L9" s="486" t="s">
        <v>230</v>
      </c>
      <c r="M9" s="486" t="s">
        <v>230</v>
      </c>
      <c r="N9" s="486" t="s">
        <v>230</v>
      </c>
      <c r="O9" s="486" t="s">
        <v>230</v>
      </c>
      <c r="P9" s="486" t="s">
        <v>230</v>
      </c>
      <c r="Q9" s="486" t="s">
        <v>230</v>
      </c>
      <c r="R9" s="486" t="s">
        <v>230</v>
      </c>
      <c r="S9" s="486" t="s">
        <v>230</v>
      </c>
      <c r="T9" s="486" t="s">
        <v>230</v>
      </c>
      <c r="U9" s="486" t="s">
        <v>230</v>
      </c>
      <c r="V9" s="486" t="s">
        <v>230</v>
      </c>
      <c r="W9" s="486" t="s">
        <v>230</v>
      </c>
      <c r="X9" s="486" t="s">
        <v>230</v>
      </c>
      <c r="Y9" s="486" t="s">
        <v>230</v>
      </c>
      <c r="Z9" s="486" t="s">
        <v>230</v>
      </c>
      <c r="AA9" s="486" t="s">
        <v>230</v>
      </c>
      <c r="AB9" s="486" t="s">
        <v>230</v>
      </c>
      <c r="AC9" s="486" t="s">
        <v>230</v>
      </c>
      <c r="AD9" s="486" t="s">
        <v>230</v>
      </c>
      <c r="AE9" s="486" t="s">
        <v>230</v>
      </c>
      <c r="AF9" s="486" t="s">
        <v>230</v>
      </c>
      <c r="AG9" s="486" t="s">
        <v>230</v>
      </c>
      <c r="AH9" s="33" t="s">
        <v>230</v>
      </c>
      <c r="AI9" s="33" t="s">
        <v>230</v>
      </c>
      <c r="AJ9" s="33" t="s">
        <v>230</v>
      </c>
      <c r="AK9" s="33" t="s">
        <v>230</v>
      </c>
      <c r="AL9" s="33"/>
      <c r="AM9" s="3"/>
    </row>
    <row r="10" spans="2:39" s="515" customFormat="1" ht="15" customHeight="1">
      <c r="B10" s="1236"/>
      <c r="C10" s="410" t="str">
        <f>'Summary Report'!C18</f>
        <v>SM-D</v>
      </c>
      <c r="D10" s="1221"/>
      <c r="E10" s="600"/>
      <c r="F10" s="1228"/>
      <c r="G10" s="411">
        <v>0</v>
      </c>
      <c r="H10" s="411">
        <v>0</v>
      </c>
      <c r="I10" s="411">
        <v>0</v>
      </c>
      <c r="J10" s="411">
        <v>0</v>
      </c>
      <c r="K10" s="411">
        <v>0</v>
      </c>
      <c r="L10" s="411">
        <v>0</v>
      </c>
      <c r="M10" s="411">
        <v>0</v>
      </c>
      <c r="N10" s="411">
        <v>0</v>
      </c>
      <c r="O10" s="411">
        <v>0</v>
      </c>
      <c r="P10" s="411">
        <v>0</v>
      </c>
      <c r="Q10" s="411">
        <v>0</v>
      </c>
      <c r="R10" s="411">
        <v>8575</v>
      </c>
      <c r="S10" s="411">
        <v>0</v>
      </c>
      <c r="T10" s="411">
        <v>0</v>
      </c>
      <c r="U10" s="411">
        <v>0</v>
      </c>
      <c r="V10" s="411">
        <v>0</v>
      </c>
      <c r="W10" s="411">
        <v>0</v>
      </c>
      <c r="X10" s="411">
        <v>3150</v>
      </c>
      <c r="Y10" s="411">
        <v>6300</v>
      </c>
      <c r="Z10" s="411">
        <v>0</v>
      </c>
      <c r="AA10" s="411">
        <v>0</v>
      </c>
      <c r="AB10" s="411">
        <v>0</v>
      </c>
      <c r="AC10" s="411">
        <v>10950</v>
      </c>
      <c r="AD10" s="411">
        <v>0</v>
      </c>
      <c r="AE10" s="411">
        <v>0</v>
      </c>
      <c r="AF10" s="411">
        <v>0</v>
      </c>
      <c r="AG10" s="411">
        <v>0</v>
      </c>
      <c r="AH10" s="416">
        <v>4350</v>
      </c>
      <c r="AI10" s="416">
        <v>0</v>
      </c>
      <c r="AJ10" s="416">
        <v>0</v>
      </c>
      <c r="AK10" s="416">
        <v>0</v>
      </c>
      <c r="AL10" s="412">
        <f>SUM(G10:AK10)</f>
        <v>33325</v>
      </c>
      <c r="AM10" s="3"/>
    </row>
    <row r="11" spans="2:39" ht="15" hidden="1" customHeight="1">
      <c r="B11" s="1236"/>
      <c r="C11" s="40" t="s">
        <v>17</v>
      </c>
      <c r="D11" s="1241"/>
      <c r="E11" s="1242"/>
      <c r="F11" s="124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4"/>
    </row>
    <row r="12" spans="2:39" ht="15" hidden="1" customHeight="1">
      <c r="B12" s="1236"/>
      <c r="C12" s="410"/>
      <c r="D12" s="1230"/>
      <c r="E12" s="1231"/>
      <c r="F12" s="1224"/>
      <c r="G12" s="543"/>
      <c r="H12" s="543"/>
      <c r="I12" s="543"/>
      <c r="J12" s="543"/>
      <c r="K12" s="543"/>
      <c r="L12" s="543"/>
      <c r="M12" s="543"/>
      <c r="N12" s="543"/>
      <c r="O12" s="543"/>
      <c r="P12" s="543"/>
      <c r="Q12" s="543"/>
      <c r="R12" s="543"/>
      <c r="S12" s="543"/>
      <c r="T12" s="543"/>
      <c r="U12" s="543"/>
      <c r="V12" s="543"/>
      <c r="W12" s="543"/>
      <c r="X12" s="543"/>
      <c r="Y12" s="543"/>
      <c r="Z12" s="543"/>
      <c r="AA12" s="543"/>
      <c r="AB12" s="543"/>
      <c r="AC12" s="543"/>
      <c r="AD12" s="543"/>
      <c r="AE12" s="543"/>
      <c r="AF12" s="543"/>
      <c r="AG12" s="543"/>
      <c r="AH12" s="419"/>
      <c r="AI12" s="419"/>
      <c r="AJ12" s="419"/>
      <c r="AK12" s="419"/>
      <c r="AL12" s="38">
        <f>SUM(G12:AK12)</f>
        <v>0</v>
      </c>
      <c r="AM12" s="3"/>
    </row>
    <row r="13" spans="2:39" s="2" customFormat="1" ht="15" hidden="1" customHeight="1">
      <c r="B13" s="1236"/>
      <c r="C13" s="413" t="s">
        <v>17</v>
      </c>
      <c r="D13" s="1230"/>
      <c r="E13" s="1231"/>
      <c r="F13" s="1224"/>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8"/>
    </row>
    <row r="14" spans="2:39" s="2" customFormat="1" ht="15" hidden="1" customHeight="1">
      <c r="B14" s="1237"/>
      <c r="C14" s="41" t="str">
        <f>+'Summary Report'!C18</f>
        <v>SM-D</v>
      </c>
      <c r="D14" s="1220"/>
      <c r="E14" s="1222"/>
      <c r="F14" s="1218"/>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35">
        <f>SUM(G14:AK14)</f>
        <v>0</v>
      </c>
    </row>
    <row r="15" spans="2:39" ht="15" customHeight="1">
      <c r="B15" s="1232" t="s">
        <v>12</v>
      </c>
      <c r="C15" s="1233"/>
      <c r="D15" s="29"/>
      <c r="E15" s="29"/>
      <c r="F15" s="30"/>
      <c r="G15" s="11">
        <f t="shared" ref="G15:AL15" si="1">SUM(G8,G10,G12,G14)</f>
        <v>0</v>
      </c>
      <c r="H15" s="11">
        <f t="shared" si="1"/>
        <v>0</v>
      </c>
      <c r="I15" s="11">
        <f t="shared" si="1"/>
        <v>0</v>
      </c>
      <c r="J15" s="11">
        <f t="shared" si="1"/>
        <v>0</v>
      </c>
      <c r="K15" s="11">
        <f t="shared" si="1"/>
        <v>0</v>
      </c>
      <c r="L15" s="11">
        <f t="shared" si="1"/>
        <v>0</v>
      </c>
      <c r="M15" s="11">
        <f t="shared" si="1"/>
        <v>0</v>
      </c>
      <c r="N15" s="11">
        <f t="shared" si="1"/>
        <v>0</v>
      </c>
      <c r="O15" s="11">
        <f t="shared" si="1"/>
        <v>0</v>
      </c>
      <c r="P15" s="11">
        <f t="shared" si="1"/>
        <v>0</v>
      </c>
      <c r="Q15" s="11">
        <f t="shared" si="1"/>
        <v>0</v>
      </c>
      <c r="R15" s="11">
        <f t="shared" si="1"/>
        <v>8575</v>
      </c>
      <c r="S15" s="11">
        <f t="shared" si="1"/>
        <v>0</v>
      </c>
      <c r="T15" s="11">
        <f t="shared" si="1"/>
        <v>0</v>
      </c>
      <c r="U15" s="11">
        <f t="shared" si="1"/>
        <v>0</v>
      </c>
      <c r="V15" s="11">
        <f t="shared" si="1"/>
        <v>0</v>
      </c>
      <c r="W15" s="11">
        <f t="shared" si="1"/>
        <v>0</v>
      </c>
      <c r="X15" s="11">
        <f t="shared" si="1"/>
        <v>3150</v>
      </c>
      <c r="Y15" s="11">
        <f t="shared" si="1"/>
        <v>6300</v>
      </c>
      <c r="Z15" s="11">
        <f t="shared" si="1"/>
        <v>0</v>
      </c>
      <c r="AA15" s="11">
        <f t="shared" si="1"/>
        <v>0</v>
      </c>
      <c r="AB15" s="11">
        <f t="shared" si="1"/>
        <v>0</v>
      </c>
      <c r="AC15" s="11">
        <f t="shared" si="1"/>
        <v>10950</v>
      </c>
      <c r="AD15" s="11">
        <f t="shared" si="1"/>
        <v>0</v>
      </c>
      <c r="AE15" s="11">
        <f t="shared" si="1"/>
        <v>0</v>
      </c>
      <c r="AF15" s="11">
        <f t="shared" si="1"/>
        <v>0</v>
      </c>
      <c r="AG15" s="11">
        <f t="shared" si="1"/>
        <v>0</v>
      </c>
      <c r="AH15" s="11">
        <f t="shared" si="1"/>
        <v>4350</v>
      </c>
      <c r="AI15" s="11">
        <f t="shared" si="1"/>
        <v>0</v>
      </c>
      <c r="AJ15" s="11">
        <f t="shared" si="1"/>
        <v>0</v>
      </c>
      <c r="AK15" s="11">
        <f t="shared" si="1"/>
        <v>0</v>
      </c>
      <c r="AL15" s="28">
        <f t="shared" si="1"/>
        <v>33325</v>
      </c>
    </row>
    <row r="16" spans="2:39" ht="15" customHeight="1">
      <c r="B16" s="224"/>
    </row>
    <row r="17" spans="2:39" ht="15" customHeight="1">
      <c r="B17" s="7">
        <f>+Pama!B25</f>
        <v>44228</v>
      </c>
    </row>
    <row r="19" spans="2:39" ht="15" customHeight="1">
      <c r="B19" s="26" t="s">
        <v>13</v>
      </c>
      <c r="C19" s="8" t="s">
        <v>0</v>
      </c>
      <c r="D19" s="1234" t="s">
        <v>18</v>
      </c>
      <c r="E19" s="1234"/>
      <c r="F19" s="1234"/>
      <c r="G19" s="27">
        <f>+B17</f>
        <v>44228</v>
      </c>
      <c r="H19" s="27">
        <f>+G19+1</f>
        <v>44229</v>
      </c>
      <c r="I19" s="27">
        <f t="shared" ref="I19:AK19" si="2">+H19+1</f>
        <v>44230</v>
      </c>
      <c r="J19" s="27">
        <f t="shared" si="2"/>
        <v>44231</v>
      </c>
      <c r="K19" s="27">
        <f t="shared" si="2"/>
        <v>44232</v>
      </c>
      <c r="L19" s="27">
        <f t="shared" si="2"/>
        <v>44233</v>
      </c>
      <c r="M19" s="27">
        <f t="shared" si="2"/>
        <v>44234</v>
      </c>
      <c r="N19" s="27">
        <f t="shared" si="2"/>
        <v>44235</v>
      </c>
      <c r="O19" s="27">
        <f t="shared" si="2"/>
        <v>44236</v>
      </c>
      <c r="P19" s="27">
        <f t="shared" si="2"/>
        <v>44237</v>
      </c>
      <c r="Q19" s="27">
        <f t="shared" si="2"/>
        <v>44238</v>
      </c>
      <c r="R19" s="27">
        <f t="shared" si="2"/>
        <v>44239</v>
      </c>
      <c r="S19" s="27">
        <f t="shared" si="2"/>
        <v>44240</v>
      </c>
      <c r="T19" s="27">
        <f t="shared" si="2"/>
        <v>44241</v>
      </c>
      <c r="U19" s="27">
        <f t="shared" si="2"/>
        <v>44242</v>
      </c>
      <c r="V19" s="27">
        <f t="shared" si="2"/>
        <v>44243</v>
      </c>
      <c r="W19" s="27">
        <f t="shared" si="2"/>
        <v>44244</v>
      </c>
      <c r="X19" s="27">
        <f t="shared" si="2"/>
        <v>44245</v>
      </c>
      <c r="Y19" s="27">
        <f t="shared" si="2"/>
        <v>44246</v>
      </c>
      <c r="Z19" s="27">
        <f t="shared" si="2"/>
        <v>44247</v>
      </c>
      <c r="AA19" s="27">
        <f t="shared" si="2"/>
        <v>44248</v>
      </c>
      <c r="AB19" s="27">
        <f t="shared" si="2"/>
        <v>44249</v>
      </c>
      <c r="AC19" s="27">
        <f t="shared" si="2"/>
        <v>44250</v>
      </c>
      <c r="AD19" s="27">
        <f t="shared" si="2"/>
        <v>44251</v>
      </c>
      <c r="AE19" s="27">
        <f t="shared" si="2"/>
        <v>44252</v>
      </c>
      <c r="AF19" s="27">
        <f t="shared" si="2"/>
        <v>44253</v>
      </c>
      <c r="AG19" s="27">
        <f t="shared" si="2"/>
        <v>44254</v>
      </c>
      <c r="AH19" s="27">
        <f t="shared" si="2"/>
        <v>44255</v>
      </c>
      <c r="AI19" s="27">
        <f t="shared" si="2"/>
        <v>44256</v>
      </c>
      <c r="AJ19" s="27">
        <f t="shared" si="2"/>
        <v>44257</v>
      </c>
      <c r="AK19" s="27">
        <f t="shared" si="2"/>
        <v>44258</v>
      </c>
      <c r="AL19" s="9" t="s">
        <v>12</v>
      </c>
    </row>
    <row r="20" spans="2:39" ht="15" customHeight="1">
      <c r="B20" s="1235" t="s">
        <v>121</v>
      </c>
      <c r="C20" s="47"/>
      <c r="D20" s="44" t="s">
        <v>19</v>
      </c>
      <c r="E20" s="45" t="s">
        <v>20</v>
      </c>
      <c r="F20" s="46" t="s">
        <v>21</v>
      </c>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2"/>
    </row>
    <row r="21" spans="2:39" ht="15" customHeight="1">
      <c r="B21" s="1236"/>
      <c r="C21" s="40" t="s">
        <v>17</v>
      </c>
      <c r="D21" s="1238">
        <f>+F7</f>
        <v>900000</v>
      </c>
      <c r="E21" s="1239">
        <v>75000</v>
      </c>
      <c r="F21" s="1229">
        <f>+D21-(AL22)</f>
        <v>900000</v>
      </c>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4"/>
    </row>
    <row r="22" spans="2:39" ht="15" customHeight="1">
      <c r="B22" s="1236"/>
      <c r="C22" s="410" t="str">
        <f>C8</f>
        <v xml:space="preserve">SM-B </v>
      </c>
      <c r="D22" s="1221"/>
      <c r="E22" s="1223"/>
      <c r="F22" s="1219"/>
      <c r="G22" s="411"/>
      <c r="H22" s="411"/>
      <c r="I22" s="411"/>
      <c r="J22" s="411"/>
      <c r="K22" s="411"/>
      <c r="L22" s="411"/>
      <c r="M22" s="411"/>
      <c r="N22" s="411"/>
      <c r="O22" s="411"/>
      <c r="P22" s="411"/>
      <c r="Q22" s="411"/>
      <c r="R22" s="411"/>
      <c r="S22" s="411"/>
      <c r="T22" s="411"/>
      <c r="U22" s="411"/>
      <c r="V22" s="411"/>
      <c r="W22" s="411"/>
      <c r="X22" s="411"/>
      <c r="Y22" s="411"/>
      <c r="Z22" s="411"/>
      <c r="AA22" s="411"/>
      <c r="AB22" s="411"/>
      <c r="AC22" s="411"/>
      <c r="AD22" s="411"/>
      <c r="AE22" s="411"/>
      <c r="AF22" s="411"/>
      <c r="AG22" s="411"/>
      <c r="AH22" s="411"/>
      <c r="AI22" s="411"/>
      <c r="AJ22" s="411"/>
      <c r="AK22" s="411"/>
      <c r="AL22" s="412">
        <f>SUM(G22:AK22)</f>
        <v>0</v>
      </c>
    </row>
    <row r="23" spans="2:39" s="515" customFormat="1" ht="15" customHeight="1">
      <c r="B23" s="1236"/>
      <c r="C23" s="40" t="s">
        <v>17</v>
      </c>
      <c r="D23" s="1225">
        <f>+F9</f>
        <v>1066674.9999999998</v>
      </c>
      <c r="E23" s="600"/>
      <c r="F23" s="1227">
        <f>+D23-(AL24)</f>
        <v>999872.99999999977</v>
      </c>
      <c r="G23" s="486" t="s">
        <v>230</v>
      </c>
      <c r="H23" s="486" t="s">
        <v>230</v>
      </c>
      <c r="I23" s="486" t="s">
        <v>230</v>
      </c>
      <c r="J23" s="486" t="s">
        <v>230</v>
      </c>
      <c r="K23" s="486" t="s">
        <v>230</v>
      </c>
      <c r="L23" s="486" t="s">
        <v>230</v>
      </c>
      <c r="M23" s="486" t="s">
        <v>230</v>
      </c>
      <c r="N23" s="486" t="s">
        <v>230</v>
      </c>
      <c r="O23" s="486" t="s">
        <v>230</v>
      </c>
      <c r="P23" s="486" t="s">
        <v>230</v>
      </c>
      <c r="Q23" s="486" t="s">
        <v>230</v>
      </c>
      <c r="R23" s="486" t="s">
        <v>230</v>
      </c>
      <c r="S23" s="486" t="s">
        <v>230</v>
      </c>
      <c r="T23" s="486" t="s">
        <v>230</v>
      </c>
      <c r="U23" s="486" t="s">
        <v>230</v>
      </c>
      <c r="V23" s="486" t="s">
        <v>230</v>
      </c>
      <c r="W23" s="486" t="s">
        <v>230</v>
      </c>
      <c r="X23" s="486" t="s">
        <v>230</v>
      </c>
      <c r="Y23" s="486" t="s">
        <v>230</v>
      </c>
      <c r="Z23" s="486" t="s">
        <v>230</v>
      </c>
      <c r="AA23" s="486" t="s">
        <v>230</v>
      </c>
      <c r="AB23" s="486" t="s">
        <v>230</v>
      </c>
      <c r="AC23" s="486" t="s">
        <v>230</v>
      </c>
      <c r="AD23" s="486" t="s">
        <v>230</v>
      </c>
      <c r="AE23" s="486" t="s">
        <v>230</v>
      </c>
      <c r="AF23" s="486" t="s">
        <v>230</v>
      </c>
      <c r="AG23" s="486" t="s">
        <v>230</v>
      </c>
      <c r="AH23" s="33" t="s">
        <v>230</v>
      </c>
      <c r="AI23" s="33" t="s">
        <v>230</v>
      </c>
      <c r="AJ23" s="33" t="s">
        <v>230</v>
      </c>
      <c r="AK23" s="33" t="s">
        <v>230</v>
      </c>
      <c r="AL23" s="33"/>
    </row>
    <row r="24" spans="2:39" s="515" customFormat="1" ht="15" customHeight="1">
      <c r="B24" s="1236"/>
      <c r="C24" s="410" t="str">
        <f>C10</f>
        <v>SM-D</v>
      </c>
      <c r="D24" s="1226"/>
      <c r="E24" s="600"/>
      <c r="F24" s="1228"/>
      <c r="G24" s="411">
        <v>0</v>
      </c>
      <c r="H24" s="411">
        <v>0</v>
      </c>
      <c r="I24" s="411">
        <v>5050</v>
      </c>
      <c r="J24" s="411">
        <v>2556</v>
      </c>
      <c r="K24" s="411">
        <v>0</v>
      </c>
      <c r="L24" s="411">
        <v>0</v>
      </c>
      <c r="M24" s="411">
        <v>0</v>
      </c>
      <c r="N24" s="411">
        <v>3071</v>
      </c>
      <c r="O24" s="411">
        <v>0</v>
      </c>
      <c r="P24" s="411">
        <v>5750</v>
      </c>
      <c r="Q24" s="411">
        <v>0</v>
      </c>
      <c r="R24" s="411">
        <v>0</v>
      </c>
      <c r="S24" s="411">
        <v>5500</v>
      </c>
      <c r="T24" s="411">
        <v>4725</v>
      </c>
      <c r="U24" s="411">
        <v>0</v>
      </c>
      <c r="V24" s="411">
        <v>3225</v>
      </c>
      <c r="W24" s="411">
        <v>1100</v>
      </c>
      <c r="X24" s="411">
        <v>2050</v>
      </c>
      <c r="Y24" s="411">
        <v>5025</v>
      </c>
      <c r="Z24" s="411">
        <v>3075</v>
      </c>
      <c r="AA24" s="411">
        <v>4075</v>
      </c>
      <c r="AB24" s="411">
        <v>4050</v>
      </c>
      <c r="AC24" s="411">
        <v>6775</v>
      </c>
      <c r="AD24" s="411">
        <v>2125</v>
      </c>
      <c r="AE24" s="411">
        <v>6400</v>
      </c>
      <c r="AF24" s="411">
        <v>0</v>
      </c>
      <c r="AG24" s="411">
        <v>0</v>
      </c>
      <c r="AH24" s="411">
        <v>2250</v>
      </c>
      <c r="AI24" s="411"/>
      <c r="AJ24" s="411"/>
      <c r="AK24" s="411"/>
      <c r="AL24" s="412">
        <f>SUM(G24:AK24)</f>
        <v>66802</v>
      </c>
    </row>
    <row r="25" spans="2:39" ht="15" hidden="1" customHeight="1">
      <c r="B25" s="1236"/>
      <c r="C25" s="40" t="s">
        <v>17</v>
      </c>
      <c r="D25" s="1220">
        <f>+F11</f>
        <v>0</v>
      </c>
      <c r="E25" s="1222"/>
      <c r="F25" s="1218">
        <f>+D25-(AL26)</f>
        <v>0</v>
      </c>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4"/>
    </row>
    <row r="26" spans="2:39" ht="15" hidden="1" customHeight="1">
      <c r="B26" s="1236"/>
      <c r="C26" s="410">
        <f>C12</f>
        <v>0</v>
      </c>
      <c r="D26" s="1221"/>
      <c r="E26" s="1223"/>
      <c r="F26" s="1219"/>
      <c r="G26" s="419"/>
      <c r="H26" s="419"/>
      <c r="I26" s="419"/>
      <c r="J26" s="419"/>
      <c r="K26" s="419"/>
      <c r="L26" s="419"/>
      <c r="M26" s="419"/>
      <c r="N26" s="419"/>
      <c r="O26" s="419"/>
      <c r="P26" s="419"/>
      <c r="Q26" s="419"/>
      <c r="R26" s="419"/>
      <c r="S26" s="419"/>
      <c r="T26" s="419"/>
      <c r="U26" s="419"/>
      <c r="V26" s="419"/>
      <c r="W26" s="419"/>
      <c r="X26" s="419"/>
      <c r="Y26" s="419"/>
      <c r="Z26" s="419"/>
      <c r="AA26" s="419"/>
      <c r="AB26" s="419"/>
      <c r="AC26" s="419"/>
      <c r="AD26" s="419"/>
      <c r="AE26" s="419"/>
      <c r="AF26" s="419"/>
      <c r="AG26" s="419"/>
      <c r="AH26" s="419"/>
      <c r="AI26" s="419"/>
      <c r="AJ26" s="419"/>
      <c r="AK26" s="419"/>
      <c r="AL26" s="38">
        <f>SUM(G26:AK26)</f>
        <v>0</v>
      </c>
      <c r="AM26" s="3"/>
    </row>
    <row r="27" spans="2:39" s="2" customFormat="1" ht="15" hidden="1" customHeight="1">
      <c r="B27" s="1236"/>
      <c r="C27" s="413" t="s">
        <v>17</v>
      </c>
      <c r="D27" s="1230">
        <f>+F13</f>
        <v>0</v>
      </c>
      <c r="E27" s="1231"/>
      <c r="F27" s="1224">
        <f>+D27-(AL28)</f>
        <v>0</v>
      </c>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8"/>
    </row>
    <row r="28" spans="2:39" s="2" customFormat="1" ht="15" hidden="1" customHeight="1">
      <c r="B28" s="1237"/>
      <c r="C28" s="41" t="str">
        <f>C14</f>
        <v>SM-D</v>
      </c>
      <c r="D28" s="1220"/>
      <c r="E28" s="1222"/>
      <c r="F28" s="1218"/>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35">
        <f>SUM(G28:AK28)</f>
        <v>0</v>
      </c>
    </row>
    <row r="29" spans="2:39" ht="15" customHeight="1">
      <c r="B29" s="1232" t="s">
        <v>12</v>
      </c>
      <c r="C29" s="1233"/>
      <c r="D29" s="29"/>
      <c r="E29" s="29"/>
      <c r="F29" s="30"/>
      <c r="G29" s="11">
        <f>SUM(G22,G24,G26,G28)</f>
        <v>0</v>
      </c>
      <c r="H29" s="11">
        <f t="shared" ref="H29:Z29" si="3">SUM(H22,H24,H26,H28)</f>
        <v>0</v>
      </c>
      <c r="I29" s="11">
        <f t="shared" si="3"/>
        <v>5050</v>
      </c>
      <c r="J29" s="11">
        <f t="shared" si="3"/>
        <v>2556</v>
      </c>
      <c r="K29" s="11">
        <f t="shared" si="3"/>
        <v>0</v>
      </c>
      <c r="L29" s="11">
        <f t="shared" si="3"/>
        <v>0</v>
      </c>
      <c r="M29" s="11">
        <f t="shared" si="3"/>
        <v>0</v>
      </c>
      <c r="N29" s="11">
        <f t="shared" si="3"/>
        <v>3071</v>
      </c>
      <c r="O29" s="11">
        <f t="shared" si="3"/>
        <v>0</v>
      </c>
      <c r="P29" s="11">
        <f t="shared" si="3"/>
        <v>5750</v>
      </c>
      <c r="Q29" s="11">
        <f t="shared" si="3"/>
        <v>0</v>
      </c>
      <c r="R29" s="11">
        <f t="shared" si="3"/>
        <v>0</v>
      </c>
      <c r="S29" s="11">
        <f t="shared" si="3"/>
        <v>5500</v>
      </c>
      <c r="T29" s="11">
        <f t="shared" si="3"/>
        <v>4725</v>
      </c>
      <c r="U29" s="11">
        <f t="shared" si="3"/>
        <v>0</v>
      </c>
      <c r="V29" s="11">
        <f t="shared" si="3"/>
        <v>3225</v>
      </c>
      <c r="W29" s="11">
        <f t="shared" si="3"/>
        <v>1100</v>
      </c>
      <c r="X29" s="11">
        <f t="shared" si="3"/>
        <v>2050</v>
      </c>
      <c r="Y29" s="11">
        <f t="shared" si="3"/>
        <v>5025</v>
      </c>
      <c r="Z29" s="11">
        <f t="shared" si="3"/>
        <v>3075</v>
      </c>
      <c r="AA29" s="11">
        <f>SUM(AA22,AA24,AA26,AA28)</f>
        <v>4075</v>
      </c>
      <c r="AB29" s="11">
        <f t="shared" ref="AB29:AH29" si="4">SUM(AB22,AB24,AB26,AB28)</f>
        <v>4050</v>
      </c>
      <c r="AC29" s="11">
        <f t="shared" si="4"/>
        <v>6775</v>
      </c>
      <c r="AD29" s="11">
        <f t="shared" si="4"/>
        <v>2125</v>
      </c>
      <c r="AE29" s="11">
        <f t="shared" si="4"/>
        <v>6400</v>
      </c>
      <c r="AF29" s="11">
        <f t="shared" si="4"/>
        <v>0</v>
      </c>
      <c r="AG29" s="11">
        <f t="shared" si="4"/>
        <v>0</v>
      </c>
      <c r="AH29" s="11">
        <f t="shared" si="4"/>
        <v>2250</v>
      </c>
      <c r="AI29" s="11"/>
      <c r="AJ29" s="11"/>
      <c r="AK29" s="11"/>
      <c r="AL29" s="28">
        <f>SUM(AL22,AL24,AL26,AL28)</f>
        <v>66802</v>
      </c>
    </row>
    <row r="31" spans="2:39" ht="15" customHeight="1">
      <c r="B31" s="7">
        <f>+Pama!B47</f>
        <v>44256</v>
      </c>
    </row>
    <row r="33" spans="2:39" ht="15" customHeight="1">
      <c r="B33" s="26" t="s">
        <v>13</v>
      </c>
      <c r="C33" s="8" t="s">
        <v>0</v>
      </c>
      <c r="D33" s="1234" t="s">
        <v>18</v>
      </c>
      <c r="E33" s="1234"/>
      <c r="F33" s="1234"/>
      <c r="G33" s="27">
        <f>+B31</f>
        <v>44256</v>
      </c>
      <c r="H33" s="27">
        <f>+G33+1</f>
        <v>44257</v>
      </c>
      <c r="I33" s="27">
        <f t="shared" ref="I33:AK33" si="5">+H33+1</f>
        <v>44258</v>
      </c>
      <c r="J33" s="27">
        <f t="shared" si="5"/>
        <v>44259</v>
      </c>
      <c r="K33" s="27">
        <f t="shared" si="5"/>
        <v>44260</v>
      </c>
      <c r="L33" s="27">
        <f t="shared" si="5"/>
        <v>44261</v>
      </c>
      <c r="M33" s="27">
        <f t="shared" si="5"/>
        <v>44262</v>
      </c>
      <c r="N33" s="27">
        <f t="shared" si="5"/>
        <v>44263</v>
      </c>
      <c r="O33" s="27">
        <f t="shared" si="5"/>
        <v>44264</v>
      </c>
      <c r="P33" s="27">
        <f t="shared" si="5"/>
        <v>44265</v>
      </c>
      <c r="Q33" s="27">
        <f t="shared" si="5"/>
        <v>44266</v>
      </c>
      <c r="R33" s="27">
        <f t="shared" si="5"/>
        <v>44267</v>
      </c>
      <c r="S33" s="27">
        <f t="shared" si="5"/>
        <v>44268</v>
      </c>
      <c r="T33" s="27">
        <f t="shared" si="5"/>
        <v>44269</v>
      </c>
      <c r="U33" s="27">
        <f t="shared" si="5"/>
        <v>44270</v>
      </c>
      <c r="V33" s="27">
        <f t="shared" si="5"/>
        <v>44271</v>
      </c>
      <c r="W33" s="27">
        <f t="shared" si="5"/>
        <v>44272</v>
      </c>
      <c r="X33" s="27">
        <f t="shared" si="5"/>
        <v>44273</v>
      </c>
      <c r="Y33" s="27">
        <f t="shared" si="5"/>
        <v>44274</v>
      </c>
      <c r="Z33" s="27">
        <f t="shared" si="5"/>
        <v>44275</v>
      </c>
      <c r="AA33" s="27">
        <f t="shared" si="5"/>
        <v>44276</v>
      </c>
      <c r="AB33" s="27">
        <f t="shared" si="5"/>
        <v>44277</v>
      </c>
      <c r="AC33" s="27">
        <f t="shared" si="5"/>
        <v>44278</v>
      </c>
      <c r="AD33" s="27">
        <f t="shared" si="5"/>
        <v>44279</v>
      </c>
      <c r="AE33" s="27">
        <f t="shared" si="5"/>
        <v>44280</v>
      </c>
      <c r="AF33" s="27">
        <f t="shared" si="5"/>
        <v>44281</v>
      </c>
      <c r="AG33" s="27">
        <f t="shared" si="5"/>
        <v>44282</v>
      </c>
      <c r="AH33" s="27">
        <f t="shared" si="5"/>
        <v>44283</v>
      </c>
      <c r="AI33" s="27">
        <f t="shared" si="5"/>
        <v>44284</v>
      </c>
      <c r="AJ33" s="27">
        <f t="shared" si="5"/>
        <v>44285</v>
      </c>
      <c r="AK33" s="27">
        <f t="shared" si="5"/>
        <v>44286</v>
      </c>
      <c r="AL33" s="9" t="s">
        <v>12</v>
      </c>
    </row>
    <row r="34" spans="2:39" ht="15" customHeight="1">
      <c r="B34" s="1235" t="s">
        <v>121</v>
      </c>
      <c r="C34" s="47"/>
      <c r="D34" s="44" t="s">
        <v>19</v>
      </c>
      <c r="E34" s="45" t="s">
        <v>20</v>
      </c>
      <c r="F34" s="46" t="s">
        <v>21</v>
      </c>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2"/>
    </row>
    <row r="35" spans="2:39" ht="15" customHeight="1">
      <c r="B35" s="1236"/>
      <c r="C35" s="40" t="s">
        <v>17</v>
      </c>
      <c r="D35" s="1238">
        <f>+F21</f>
        <v>900000</v>
      </c>
      <c r="E35" s="1239">
        <v>75000</v>
      </c>
      <c r="F35" s="1229">
        <f>+D35-(AL36)</f>
        <v>887332</v>
      </c>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t="s">
        <v>204</v>
      </c>
      <c r="AF35" s="33" t="s">
        <v>204</v>
      </c>
      <c r="AG35" s="33" t="s">
        <v>204</v>
      </c>
      <c r="AH35" s="33" t="s">
        <v>204</v>
      </c>
      <c r="AI35" s="33" t="s">
        <v>204</v>
      </c>
      <c r="AJ35" s="33" t="s">
        <v>204</v>
      </c>
      <c r="AK35" s="33" t="s">
        <v>204</v>
      </c>
      <c r="AL35" s="34"/>
    </row>
    <row r="36" spans="2:39" ht="15" customHeight="1">
      <c r="B36" s="1236"/>
      <c r="C36" s="410" t="str">
        <f>+C22</f>
        <v xml:space="preserve">SM-B </v>
      </c>
      <c r="D36" s="1226"/>
      <c r="E36" s="1240"/>
      <c r="F36" s="1228"/>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v>3000</v>
      </c>
      <c r="AF36" s="411">
        <v>2250</v>
      </c>
      <c r="AG36" s="411">
        <v>1750</v>
      </c>
      <c r="AH36" s="411">
        <v>2685</v>
      </c>
      <c r="AI36" s="411">
        <v>975</v>
      </c>
      <c r="AJ36" s="411">
        <v>2008</v>
      </c>
      <c r="AK36" s="411">
        <v>0</v>
      </c>
      <c r="AL36" s="412">
        <f>SUM(G36:AK36)</f>
        <v>12668</v>
      </c>
    </row>
    <row r="37" spans="2:39" s="515" customFormat="1" ht="15" customHeight="1">
      <c r="B37" s="1236"/>
      <c r="C37" s="40" t="s">
        <v>17</v>
      </c>
      <c r="D37" s="1220">
        <f>+F23</f>
        <v>999872.99999999977</v>
      </c>
      <c r="E37" s="1222">
        <f>'Summary Report'!G18</f>
        <v>116666.66666666667</v>
      </c>
      <c r="F37" s="1218">
        <f>+D37-(AL38)</f>
        <v>968547.99999999977</v>
      </c>
      <c r="G37" s="486" t="s">
        <v>230</v>
      </c>
      <c r="H37" s="486" t="s">
        <v>230</v>
      </c>
      <c r="I37" s="486" t="s">
        <v>230</v>
      </c>
      <c r="J37" s="486" t="s">
        <v>230</v>
      </c>
      <c r="K37" s="486" t="s">
        <v>230</v>
      </c>
      <c r="L37" s="486" t="s">
        <v>230</v>
      </c>
      <c r="M37" s="486" t="s">
        <v>230</v>
      </c>
      <c r="N37" s="486" t="s">
        <v>230</v>
      </c>
      <c r="O37" s="486" t="s">
        <v>230</v>
      </c>
      <c r="P37" s="486" t="s">
        <v>230</v>
      </c>
      <c r="Q37" s="486" t="s">
        <v>230</v>
      </c>
      <c r="R37" s="486" t="s">
        <v>230</v>
      </c>
      <c r="S37" s="486" t="s">
        <v>230</v>
      </c>
      <c r="T37" s="486" t="s">
        <v>230</v>
      </c>
      <c r="U37" s="486" t="s">
        <v>230</v>
      </c>
      <c r="V37" s="486" t="s">
        <v>230</v>
      </c>
      <c r="W37" s="486" t="s">
        <v>230</v>
      </c>
      <c r="X37" s="486" t="s">
        <v>230</v>
      </c>
      <c r="Y37" s="486" t="s">
        <v>230</v>
      </c>
      <c r="Z37" s="486" t="s">
        <v>230</v>
      </c>
      <c r="AA37" s="486" t="s">
        <v>230</v>
      </c>
      <c r="AB37" s="486" t="s">
        <v>230</v>
      </c>
      <c r="AC37" s="486" t="s">
        <v>230</v>
      </c>
      <c r="AD37" s="486" t="s">
        <v>230</v>
      </c>
      <c r="AE37" s="486" t="s">
        <v>230</v>
      </c>
      <c r="AF37" s="486" t="s">
        <v>230</v>
      </c>
      <c r="AG37" s="486" t="s">
        <v>230</v>
      </c>
      <c r="AH37" s="486" t="s">
        <v>230</v>
      </c>
      <c r="AI37" s="486" t="s">
        <v>230</v>
      </c>
      <c r="AJ37" s="486" t="s">
        <v>230</v>
      </c>
      <c r="AK37" s="486" t="s">
        <v>230</v>
      </c>
      <c r="AL37" s="33"/>
    </row>
    <row r="38" spans="2:39" s="515" customFormat="1" ht="15" customHeight="1">
      <c r="B38" s="1236"/>
      <c r="C38" s="410" t="str">
        <f>+C24</f>
        <v>SM-D</v>
      </c>
      <c r="D38" s="1221"/>
      <c r="E38" s="1223"/>
      <c r="F38" s="1219"/>
      <c r="G38" s="411">
        <v>0</v>
      </c>
      <c r="H38" s="411">
        <v>0</v>
      </c>
      <c r="I38" s="411">
        <v>2650</v>
      </c>
      <c r="J38" s="411">
        <v>1875</v>
      </c>
      <c r="K38" s="411">
        <v>4775</v>
      </c>
      <c r="L38" s="411">
        <v>2375</v>
      </c>
      <c r="M38" s="411">
        <v>3925</v>
      </c>
      <c r="N38" s="411">
        <v>0</v>
      </c>
      <c r="O38" s="411">
        <v>0</v>
      </c>
      <c r="P38" s="411">
        <v>2225</v>
      </c>
      <c r="Q38" s="411">
        <v>0</v>
      </c>
      <c r="R38" s="411">
        <v>0</v>
      </c>
      <c r="S38" s="411">
        <v>0</v>
      </c>
      <c r="T38" s="411">
        <v>0</v>
      </c>
      <c r="U38" s="411">
        <v>1450</v>
      </c>
      <c r="V38" s="411">
        <v>0</v>
      </c>
      <c r="W38" s="411">
        <v>0</v>
      </c>
      <c r="X38" s="411">
        <v>0</v>
      </c>
      <c r="Y38" s="411">
        <v>0</v>
      </c>
      <c r="Z38" s="411">
        <v>0</v>
      </c>
      <c r="AA38" s="411">
        <v>0</v>
      </c>
      <c r="AB38" s="411">
        <v>0</v>
      </c>
      <c r="AC38" s="411">
        <v>0</v>
      </c>
      <c r="AD38" s="411">
        <v>0</v>
      </c>
      <c r="AE38" s="411">
        <v>5250</v>
      </c>
      <c r="AF38" s="411">
        <v>6800</v>
      </c>
      <c r="AG38" s="411">
        <v>0</v>
      </c>
      <c r="AH38" s="411">
        <v>0</v>
      </c>
      <c r="AI38" s="411">
        <v>0</v>
      </c>
      <c r="AJ38" s="411">
        <v>0</v>
      </c>
      <c r="AK38" s="411"/>
      <c r="AL38" s="412">
        <f>SUM(G38:AK38)</f>
        <v>31325</v>
      </c>
    </row>
    <row r="39" spans="2:39" ht="15" hidden="1" customHeight="1">
      <c r="B39" s="1236"/>
      <c r="C39" s="40" t="s">
        <v>17</v>
      </c>
      <c r="D39" s="1220">
        <f>+F25</f>
        <v>0</v>
      </c>
      <c r="E39" s="1222"/>
      <c r="F39" s="1218">
        <f>+D39-(AL40)</f>
        <v>0</v>
      </c>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4"/>
    </row>
    <row r="40" spans="2:39" ht="15" hidden="1" customHeight="1">
      <c r="B40" s="1236"/>
      <c r="C40" s="43">
        <f>+C26</f>
        <v>0</v>
      </c>
      <c r="D40" s="1221"/>
      <c r="E40" s="1223"/>
      <c r="F40" s="1219"/>
      <c r="G40" s="630"/>
      <c r="H40" s="630"/>
      <c r="I40" s="630"/>
      <c r="J40" s="630"/>
      <c r="K40" s="630"/>
      <c r="L40" s="630"/>
      <c r="M40" s="630"/>
      <c r="N40" s="630"/>
      <c r="O40" s="630"/>
      <c r="P40" s="630"/>
      <c r="Q40" s="630"/>
      <c r="R40" s="630"/>
      <c r="S40" s="630"/>
      <c r="T40" s="630"/>
      <c r="U40" s="630"/>
      <c r="V40" s="630"/>
      <c r="W40" s="630"/>
      <c r="X40" s="419"/>
      <c r="Y40" s="419"/>
      <c r="Z40" s="419"/>
      <c r="AA40" s="419"/>
      <c r="AB40" s="419"/>
      <c r="AC40" s="630"/>
      <c r="AD40" s="630"/>
      <c r="AE40" s="630"/>
      <c r="AF40" s="630"/>
      <c r="AG40" s="630"/>
      <c r="AH40" s="630"/>
      <c r="AI40" s="630"/>
      <c r="AJ40" s="630"/>
      <c r="AK40" s="630"/>
      <c r="AL40" s="38">
        <f>SUM(G40:AK40)</f>
        <v>0</v>
      </c>
      <c r="AM40" s="3"/>
    </row>
    <row r="41" spans="2:39" s="2" customFormat="1" ht="15" hidden="1" customHeight="1">
      <c r="B41" s="1236"/>
      <c r="C41" s="413" t="s">
        <v>17</v>
      </c>
      <c r="D41" s="1230">
        <f>+F27</f>
        <v>0</v>
      </c>
      <c r="E41" s="1231"/>
      <c r="F41" s="1224">
        <f>+D41-(AL42)</f>
        <v>0</v>
      </c>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8"/>
    </row>
    <row r="42" spans="2:39" s="2" customFormat="1" ht="15" hidden="1" customHeight="1">
      <c r="B42" s="1237"/>
      <c r="C42" s="41" t="str">
        <f>+C28</f>
        <v>SM-D</v>
      </c>
      <c r="D42" s="1220"/>
      <c r="E42" s="1222"/>
      <c r="F42" s="1218"/>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35">
        <f>SUM(G42:AK42)</f>
        <v>0</v>
      </c>
    </row>
    <row r="43" spans="2:39" ht="15" customHeight="1">
      <c r="B43" s="1232" t="s">
        <v>12</v>
      </c>
      <c r="C43" s="1233"/>
      <c r="D43" s="29"/>
      <c r="E43" s="29"/>
      <c r="F43" s="30"/>
      <c r="G43" s="11">
        <f>SUM(G36,G38,G40,G42)</f>
        <v>0</v>
      </c>
      <c r="H43" s="11">
        <f t="shared" ref="H43:AK43" si="6">SUM(H36,H38,H40,H42)</f>
        <v>0</v>
      </c>
      <c r="I43" s="11">
        <f t="shared" si="6"/>
        <v>2650</v>
      </c>
      <c r="J43" s="11">
        <f t="shared" si="6"/>
        <v>1875</v>
      </c>
      <c r="K43" s="11">
        <f t="shared" si="6"/>
        <v>4775</v>
      </c>
      <c r="L43" s="11">
        <f t="shared" si="6"/>
        <v>2375</v>
      </c>
      <c r="M43" s="11">
        <f t="shared" si="6"/>
        <v>3925</v>
      </c>
      <c r="N43" s="11">
        <f t="shared" si="6"/>
        <v>0</v>
      </c>
      <c r="O43" s="11">
        <f t="shared" si="6"/>
        <v>0</v>
      </c>
      <c r="P43" s="11">
        <f t="shared" si="6"/>
        <v>2225</v>
      </c>
      <c r="Q43" s="11">
        <f t="shared" si="6"/>
        <v>0</v>
      </c>
      <c r="R43" s="11">
        <f t="shared" si="6"/>
        <v>0</v>
      </c>
      <c r="S43" s="11">
        <f t="shared" si="6"/>
        <v>0</v>
      </c>
      <c r="T43" s="11">
        <f t="shared" si="6"/>
        <v>0</v>
      </c>
      <c r="U43" s="11">
        <f t="shared" si="6"/>
        <v>1450</v>
      </c>
      <c r="V43" s="11">
        <f t="shared" si="6"/>
        <v>0</v>
      </c>
      <c r="W43" s="11">
        <f t="shared" si="6"/>
        <v>0</v>
      </c>
      <c r="X43" s="11">
        <f t="shared" si="6"/>
        <v>0</v>
      </c>
      <c r="Y43" s="11">
        <f t="shared" si="6"/>
        <v>0</v>
      </c>
      <c r="Z43" s="11">
        <f t="shared" si="6"/>
        <v>0</v>
      </c>
      <c r="AA43" s="11">
        <f t="shared" si="6"/>
        <v>0</v>
      </c>
      <c r="AB43" s="11">
        <f t="shared" si="6"/>
        <v>0</v>
      </c>
      <c r="AC43" s="11">
        <f t="shared" si="6"/>
        <v>0</v>
      </c>
      <c r="AD43" s="11">
        <f t="shared" si="6"/>
        <v>0</v>
      </c>
      <c r="AE43" s="11">
        <f t="shared" si="6"/>
        <v>8250</v>
      </c>
      <c r="AF43" s="11">
        <f t="shared" si="6"/>
        <v>9050</v>
      </c>
      <c r="AG43" s="11">
        <f t="shared" si="6"/>
        <v>1750</v>
      </c>
      <c r="AH43" s="11">
        <f t="shared" si="6"/>
        <v>2685</v>
      </c>
      <c r="AI43" s="11">
        <f t="shared" si="6"/>
        <v>975</v>
      </c>
      <c r="AJ43" s="11">
        <f t="shared" si="6"/>
        <v>2008</v>
      </c>
      <c r="AK43" s="11">
        <f t="shared" si="6"/>
        <v>0</v>
      </c>
      <c r="AL43" s="28">
        <f>SUM(AL36,AL38,AL40,AL42)</f>
        <v>43993</v>
      </c>
    </row>
    <row r="45" spans="2:39" ht="15" customHeight="1">
      <c r="B45" s="7">
        <f>+Pama!B69</f>
        <v>44287</v>
      </c>
    </row>
    <row r="47" spans="2:39" ht="15" customHeight="1">
      <c r="B47" s="26" t="s">
        <v>13</v>
      </c>
      <c r="C47" s="8" t="s">
        <v>0</v>
      </c>
      <c r="D47" s="1234" t="s">
        <v>18</v>
      </c>
      <c r="E47" s="1234"/>
      <c r="F47" s="1234"/>
      <c r="G47" s="27">
        <f>+B45</f>
        <v>44287</v>
      </c>
      <c r="H47" s="27">
        <f>+G47+1</f>
        <v>44288</v>
      </c>
      <c r="I47" s="27">
        <f t="shared" ref="I47:AK47" si="7">+H47+1</f>
        <v>44289</v>
      </c>
      <c r="J47" s="27">
        <f t="shared" si="7"/>
        <v>44290</v>
      </c>
      <c r="K47" s="27">
        <f t="shared" si="7"/>
        <v>44291</v>
      </c>
      <c r="L47" s="27">
        <f t="shared" si="7"/>
        <v>44292</v>
      </c>
      <c r="M47" s="27">
        <f t="shared" si="7"/>
        <v>44293</v>
      </c>
      <c r="N47" s="27">
        <f t="shared" si="7"/>
        <v>44294</v>
      </c>
      <c r="O47" s="27">
        <f t="shared" si="7"/>
        <v>44295</v>
      </c>
      <c r="P47" s="27">
        <f t="shared" si="7"/>
        <v>44296</v>
      </c>
      <c r="Q47" s="27">
        <f t="shared" si="7"/>
        <v>44297</v>
      </c>
      <c r="R47" s="27">
        <f t="shared" si="7"/>
        <v>44298</v>
      </c>
      <c r="S47" s="27">
        <f t="shared" si="7"/>
        <v>44299</v>
      </c>
      <c r="T47" s="27">
        <f t="shared" si="7"/>
        <v>44300</v>
      </c>
      <c r="U47" s="27">
        <f t="shared" si="7"/>
        <v>44301</v>
      </c>
      <c r="V47" s="27">
        <f t="shared" si="7"/>
        <v>44302</v>
      </c>
      <c r="W47" s="27">
        <f t="shared" si="7"/>
        <v>44303</v>
      </c>
      <c r="X47" s="27">
        <f t="shared" si="7"/>
        <v>44304</v>
      </c>
      <c r="Y47" s="27">
        <f t="shared" si="7"/>
        <v>44305</v>
      </c>
      <c r="Z47" s="27">
        <f t="shared" si="7"/>
        <v>44306</v>
      </c>
      <c r="AA47" s="27">
        <f t="shared" si="7"/>
        <v>44307</v>
      </c>
      <c r="AB47" s="27">
        <f t="shared" si="7"/>
        <v>44308</v>
      </c>
      <c r="AC47" s="27">
        <f t="shared" si="7"/>
        <v>44309</v>
      </c>
      <c r="AD47" s="27">
        <f t="shared" si="7"/>
        <v>44310</v>
      </c>
      <c r="AE47" s="27">
        <f t="shared" si="7"/>
        <v>44311</v>
      </c>
      <c r="AF47" s="27">
        <f t="shared" si="7"/>
        <v>44312</v>
      </c>
      <c r="AG47" s="27">
        <f t="shared" si="7"/>
        <v>44313</v>
      </c>
      <c r="AH47" s="27">
        <f t="shared" si="7"/>
        <v>44314</v>
      </c>
      <c r="AI47" s="27">
        <f t="shared" si="7"/>
        <v>44315</v>
      </c>
      <c r="AJ47" s="27">
        <f t="shared" si="7"/>
        <v>44316</v>
      </c>
      <c r="AK47" s="27">
        <f t="shared" si="7"/>
        <v>44317</v>
      </c>
      <c r="AL47" s="9" t="s">
        <v>12</v>
      </c>
    </row>
    <row r="48" spans="2:39" ht="15" customHeight="1">
      <c r="B48" s="1235" t="s">
        <v>121</v>
      </c>
      <c r="C48" s="47"/>
      <c r="D48" s="44" t="s">
        <v>19</v>
      </c>
      <c r="E48" s="45" t="s">
        <v>20</v>
      </c>
      <c r="F48" s="46" t="s">
        <v>21</v>
      </c>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2"/>
    </row>
    <row r="49" spans="2:39" ht="15" customHeight="1">
      <c r="B49" s="1236"/>
      <c r="C49" s="40" t="s">
        <v>17</v>
      </c>
      <c r="D49" s="1238">
        <f>+F35</f>
        <v>887332</v>
      </c>
      <c r="E49" s="1239">
        <v>75000</v>
      </c>
      <c r="F49" s="1229">
        <f>+D49-(AL50)</f>
        <v>788715</v>
      </c>
      <c r="G49" s="33" t="s">
        <v>204</v>
      </c>
      <c r="H49" s="33" t="s">
        <v>204</v>
      </c>
      <c r="I49" s="33" t="s">
        <v>204</v>
      </c>
      <c r="J49" s="33" t="s">
        <v>204</v>
      </c>
      <c r="K49" s="33" t="s">
        <v>204</v>
      </c>
      <c r="L49" s="33" t="s">
        <v>204</v>
      </c>
      <c r="M49" s="33" t="s">
        <v>204</v>
      </c>
      <c r="N49" s="33" t="s">
        <v>204</v>
      </c>
      <c r="O49" s="33" t="s">
        <v>204</v>
      </c>
      <c r="P49" s="33" t="s">
        <v>204</v>
      </c>
      <c r="Q49" s="33" t="s">
        <v>204</v>
      </c>
      <c r="R49" s="33" t="s">
        <v>204</v>
      </c>
      <c r="S49" s="33" t="s">
        <v>204</v>
      </c>
      <c r="T49" s="33" t="s">
        <v>204</v>
      </c>
      <c r="U49" s="33" t="s">
        <v>204</v>
      </c>
      <c r="V49" s="33" t="s">
        <v>204</v>
      </c>
      <c r="W49" s="33" t="s">
        <v>204</v>
      </c>
      <c r="X49" s="33" t="s">
        <v>204</v>
      </c>
      <c r="Y49" s="33" t="s">
        <v>204</v>
      </c>
      <c r="Z49" s="33" t="s">
        <v>204</v>
      </c>
      <c r="AA49" s="33" t="s">
        <v>204</v>
      </c>
      <c r="AB49" s="33" t="s">
        <v>204</v>
      </c>
      <c r="AC49" s="33" t="s">
        <v>204</v>
      </c>
      <c r="AD49" s="33" t="s">
        <v>204</v>
      </c>
      <c r="AE49" s="33" t="s">
        <v>204</v>
      </c>
      <c r="AF49" s="33" t="s">
        <v>204</v>
      </c>
      <c r="AG49" s="33" t="s">
        <v>204</v>
      </c>
      <c r="AH49" s="33" t="s">
        <v>204</v>
      </c>
      <c r="AI49" s="33" t="s">
        <v>204</v>
      </c>
      <c r="AJ49" s="33" t="s">
        <v>204</v>
      </c>
      <c r="AK49" s="33"/>
      <c r="AL49" s="34"/>
    </row>
    <row r="50" spans="2:39" ht="15" customHeight="1">
      <c r="B50" s="1236"/>
      <c r="C50" s="410" t="str">
        <f>+C36</f>
        <v xml:space="preserve">SM-B </v>
      </c>
      <c r="D50" s="1226"/>
      <c r="E50" s="1240"/>
      <c r="F50" s="1228"/>
      <c r="G50" s="411">
        <v>0</v>
      </c>
      <c r="H50" s="411">
        <v>0</v>
      </c>
      <c r="I50" s="411">
        <v>2917</v>
      </c>
      <c r="J50" s="411">
        <v>4167</v>
      </c>
      <c r="K50" s="411">
        <v>2811</v>
      </c>
      <c r="L50" s="411">
        <v>1225</v>
      </c>
      <c r="M50" s="411">
        <v>2145</v>
      </c>
      <c r="N50" s="411">
        <v>0</v>
      </c>
      <c r="O50" s="411">
        <v>0</v>
      </c>
      <c r="P50" s="411">
        <v>621</v>
      </c>
      <c r="Q50" s="411">
        <v>2585</v>
      </c>
      <c r="R50" s="411">
        <v>2605</v>
      </c>
      <c r="S50" s="411">
        <v>4115</v>
      </c>
      <c r="T50" s="411">
        <v>3546</v>
      </c>
      <c r="U50" s="411">
        <v>6090</v>
      </c>
      <c r="V50" s="411">
        <v>6423</v>
      </c>
      <c r="W50" s="411">
        <v>6377</v>
      </c>
      <c r="X50" s="411">
        <v>5104</v>
      </c>
      <c r="Y50" s="411">
        <v>4845</v>
      </c>
      <c r="Z50" s="411">
        <v>5457</v>
      </c>
      <c r="AA50" s="411">
        <v>0</v>
      </c>
      <c r="AB50" s="411">
        <v>0</v>
      </c>
      <c r="AC50" s="411">
        <v>2242</v>
      </c>
      <c r="AD50" s="411">
        <v>6440</v>
      </c>
      <c r="AE50" s="411">
        <v>5509</v>
      </c>
      <c r="AF50" s="411">
        <v>5406</v>
      </c>
      <c r="AG50" s="411">
        <v>6703</v>
      </c>
      <c r="AH50" s="411">
        <v>0</v>
      </c>
      <c r="AI50" s="411">
        <v>5461</v>
      </c>
      <c r="AJ50" s="411">
        <v>5823</v>
      </c>
      <c r="AK50" s="411"/>
      <c r="AL50" s="412">
        <f>SUM(G50:AK50)</f>
        <v>98617</v>
      </c>
    </row>
    <row r="51" spans="2:39" s="515" customFormat="1" ht="15" customHeight="1">
      <c r="B51" s="1236"/>
      <c r="C51" s="40" t="s">
        <v>17</v>
      </c>
      <c r="D51" s="1220">
        <f>+F37</f>
        <v>968547.99999999977</v>
      </c>
      <c r="E51" s="1222">
        <v>116666.66666666667</v>
      </c>
      <c r="F51" s="1218">
        <f>+D51-(AL52)</f>
        <v>927522.99999999977</v>
      </c>
      <c r="G51" s="486" t="s">
        <v>230</v>
      </c>
      <c r="H51" s="486" t="s">
        <v>230</v>
      </c>
      <c r="I51" s="486" t="s">
        <v>230</v>
      </c>
      <c r="J51" s="486" t="s">
        <v>230</v>
      </c>
      <c r="K51" s="486" t="s">
        <v>230</v>
      </c>
      <c r="L51" s="486" t="s">
        <v>230</v>
      </c>
      <c r="M51" s="486" t="s">
        <v>230</v>
      </c>
      <c r="N51" s="486" t="s">
        <v>230</v>
      </c>
      <c r="O51" s="486" t="s">
        <v>230</v>
      </c>
      <c r="P51" s="486" t="s">
        <v>230</v>
      </c>
      <c r="Q51" s="486" t="s">
        <v>230</v>
      </c>
      <c r="R51" s="486" t="s">
        <v>230</v>
      </c>
      <c r="S51" s="486" t="s">
        <v>230</v>
      </c>
      <c r="T51" s="486" t="s">
        <v>230</v>
      </c>
      <c r="U51" s="486" t="s">
        <v>230</v>
      </c>
      <c r="V51" s="486" t="s">
        <v>230</v>
      </c>
      <c r="W51" s="486" t="s">
        <v>230</v>
      </c>
      <c r="X51" s="486" t="s">
        <v>230</v>
      </c>
      <c r="Y51" s="486" t="s">
        <v>230</v>
      </c>
      <c r="Z51" s="486" t="s">
        <v>230</v>
      </c>
      <c r="AA51" s="486" t="s">
        <v>230</v>
      </c>
      <c r="AB51" s="486" t="s">
        <v>230</v>
      </c>
      <c r="AC51" s="486" t="s">
        <v>230</v>
      </c>
      <c r="AD51" s="486" t="s">
        <v>230</v>
      </c>
      <c r="AE51" s="486" t="s">
        <v>230</v>
      </c>
      <c r="AF51" s="33" t="s">
        <v>230</v>
      </c>
      <c r="AG51" s="33" t="s">
        <v>230</v>
      </c>
      <c r="AH51" s="33" t="s">
        <v>230</v>
      </c>
      <c r="AI51" s="33" t="s">
        <v>230</v>
      </c>
      <c r="AJ51" s="33" t="s">
        <v>230</v>
      </c>
      <c r="AK51" s="33"/>
      <c r="AL51" s="412"/>
    </row>
    <row r="52" spans="2:39" s="515" customFormat="1" ht="15" customHeight="1">
      <c r="B52" s="1236"/>
      <c r="C52" s="410" t="str">
        <f>+C38</f>
        <v>SM-D</v>
      </c>
      <c r="D52" s="1221"/>
      <c r="E52" s="1223"/>
      <c r="F52" s="1219"/>
      <c r="G52" s="670">
        <v>0</v>
      </c>
      <c r="H52" s="670">
        <v>0</v>
      </c>
      <c r="I52" s="670">
        <v>0</v>
      </c>
      <c r="J52" s="670">
        <v>0</v>
      </c>
      <c r="K52" s="670">
        <v>3175</v>
      </c>
      <c r="L52" s="670">
        <v>2775</v>
      </c>
      <c r="M52" s="670">
        <v>1750</v>
      </c>
      <c r="N52" s="411">
        <v>0</v>
      </c>
      <c r="O52" s="411">
        <v>0</v>
      </c>
      <c r="P52" s="670">
        <v>0</v>
      </c>
      <c r="Q52" s="670">
        <v>2675</v>
      </c>
      <c r="R52" s="670">
        <v>0</v>
      </c>
      <c r="S52" s="670">
        <v>0</v>
      </c>
      <c r="T52" s="670">
        <v>1925</v>
      </c>
      <c r="U52" s="670">
        <v>0</v>
      </c>
      <c r="V52" s="670">
        <v>0</v>
      </c>
      <c r="W52" s="411">
        <v>0</v>
      </c>
      <c r="X52" s="411">
        <v>2825</v>
      </c>
      <c r="Y52" s="411">
        <v>9350</v>
      </c>
      <c r="Z52" s="411">
        <v>3300</v>
      </c>
      <c r="AA52" s="411">
        <v>4575</v>
      </c>
      <c r="AB52" s="411">
        <v>0</v>
      </c>
      <c r="AC52" s="411">
        <v>0</v>
      </c>
      <c r="AD52" s="411">
        <v>0</v>
      </c>
      <c r="AE52" s="411">
        <v>1900</v>
      </c>
      <c r="AF52" s="411">
        <v>2250</v>
      </c>
      <c r="AG52" s="411">
        <v>2675</v>
      </c>
      <c r="AH52" s="411">
        <v>1850</v>
      </c>
      <c r="AI52" s="411">
        <v>0</v>
      </c>
      <c r="AJ52" s="411">
        <v>0</v>
      </c>
      <c r="AK52" s="411"/>
      <c r="AL52" s="412">
        <f>SUM(G52:AK52)</f>
        <v>41025</v>
      </c>
    </row>
    <row r="53" spans="2:39" ht="15" hidden="1" customHeight="1">
      <c r="B53" s="1236"/>
      <c r="C53" s="40" t="s">
        <v>17</v>
      </c>
      <c r="D53" s="1220">
        <f>+F39</f>
        <v>0</v>
      </c>
      <c r="E53" s="1222">
        <v>100000</v>
      </c>
      <c r="F53" s="1218">
        <f>+D53-(AL54)</f>
        <v>0</v>
      </c>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4"/>
    </row>
    <row r="54" spans="2:39" ht="15" hidden="1" customHeight="1">
      <c r="B54" s="1236"/>
      <c r="C54" s="43">
        <f>+C40</f>
        <v>0</v>
      </c>
      <c r="D54" s="1221"/>
      <c r="E54" s="1223"/>
      <c r="F54" s="1219"/>
      <c r="G54" s="630"/>
      <c r="H54" s="630"/>
      <c r="I54" s="630"/>
      <c r="J54" s="630"/>
      <c r="K54" s="630"/>
      <c r="L54" s="630"/>
      <c r="M54" s="630"/>
      <c r="N54" s="419"/>
      <c r="O54" s="419"/>
      <c r="P54" s="630"/>
      <c r="Q54" s="630"/>
      <c r="R54" s="630"/>
      <c r="S54" s="630"/>
      <c r="T54" s="630"/>
      <c r="U54" s="630"/>
      <c r="V54" s="630"/>
      <c r="W54" s="419"/>
      <c r="X54" s="419"/>
      <c r="Y54" s="419"/>
      <c r="Z54" s="419"/>
      <c r="AA54" s="419"/>
      <c r="AB54" s="419"/>
      <c r="AC54" s="419"/>
      <c r="AD54" s="419"/>
      <c r="AE54" s="419"/>
      <c r="AF54" s="419"/>
      <c r="AG54" s="419"/>
      <c r="AH54" s="419"/>
      <c r="AI54" s="419"/>
      <c r="AJ54" s="419"/>
      <c r="AK54" s="419"/>
      <c r="AL54" s="38">
        <f>SUM(G54:AK54)</f>
        <v>0</v>
      </c>
      <c r="AM54" s="3"/>
    </row>
    <row r="55" spans="2:39" s="2" customFormat="1" ht="15" hidden="1" customHeight="1">
      <c r="B55" s="1236"/>
      <c r="C55" s="413" t="s">
        <v>17</v>
      </c>
      <c r="D55" s="1230">
        <f>+F41</f>
        <v>0</v>
      </c>
      <c r="E55" s="1231"/>
      <c r="F55" s="1224">
        <f>+D55-(AL56)</f>
        <v>0</v>
      </c>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8"/>
    </row>
    <row r="56" spans="2:39" s="2" customFormat="1" ht="15" hidden="1" customHeight="1">
      <c r="B56" s="1237"/>
      <c r="C56" s="41" t="str">
        <f>+C42</f>
        <v>SM-D</v>
      </c>
      <c r="D56" s="1220"/>
      <c r="E56" s="1222"/>
      <c r="F56" s="1218"/>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35">
        <f>SUM(G56:AK56)</f>
        <v>0</v>
      </c>
    </row>
    <row r="57" spans="2:39" ht="15" customHeight="1">
      <c r="B57" s="1232" t="s">
        <v>12</v>
      </c>
      <c r="C57" s="1233"/>
      <c r="D57" s="29"/>
      <c r="E57" s="29"/>
      <c r="F57" s="30"/>
      <c r="G57" s="11">
        <f t="shared" ref="G57:AL57" si="8">SUM(G50,G54,G56)</f>
        <v>0</v>
      </c>
      <c r="H57" s="11">
        <f t="shared" si="8"/>
        <v>0</v>
      </c>
      <c r="I57" s="11">
        <f t="shared" si="8"/>
        <v>2917</v>
      </c>
      <c r="J57" s="11">
        <f t="shared" si="8"/>
        <v>4167</v>
      </c>
      <c r="K57" s="11">
        <f t="shared" si="8"/>
        <v>2811</v>
      </c>
      <c r="L57" s="11">
        <f t="shared" si="8"/>
        <v>1225</v>
      </c>
      <c r="M57" s="11">
        <f t="shared" si="8"/>
        <v>2145</v>
      </c>
      <c r="N57" s="11">
        <f t="shared" si="8"/>
        <v>0</v>
      </c>
      <c r="O57" s="11">
        <f t="shared" si="8"/>
        <v>0</v>
      </c>
      <c r="P57" s="11">
        <f t="shared" si="8"/>
        <v>621</v>
      </c>
      <c r="Q57" s="11">
        <f t="shared" si="8"/>
        <v>2585</v>
      </c>
      <c r="R57" s="11">
        <f t="shared" si="8"/>
        <v>2605</v>
      </c>
      <c r="S57" s="11">
        <f t="shared" si="8"/>
        <v>4115</v>
      </c>
      <c r="T57" s="11">
        <f t="shared" si="8"/>
        <v>3546</v>
      </c>
      <c r="U57" s="11">
        <f t="shared" si="8"/>
        <v>6090</v>
      </c>
      <c r="V57" s="11">
        <f t="shared" si="8"/>
        <v>6423</v>
      </c>
      <c r="W57" s="11">
        <f t="shared" si="8"/>
        <v>6377</v>
      </c>
      <c r="X57" s="11">
        <f t="shared" si="8"/>
        <v>5104</v>
      </c>
      <c r="Y57" s="11">
        <f t="shared" si="8"/>
        <v>4845</v>
      </c>
      <c r="Z57" s="11">
        <f t="shared" si="8"/>
        <v>5457</v>
      </c>
      <c r="AA57" s="11">
        <f t="shared" si="8"/>
        <v>0</v>
      </c>
      <c r="AB57" s="11">
        <f t="shared" si="8"/>
        <v>0</v>
      </c>
      <c r="AC57" s="11">
        <f t="shared" si="8"/>
        <v>2242</v>
      </c>
      <c r="AD57" s="11">
        <f t="shared" si="8"/>
        <v>6440</v>
      </c>
      <c r="AE57" s="11">
        <f t="shared" si="8"/>
        <v>5509</v>
      </c>
      <c r="AF57" s="11">
        <f t="shared" si="8"/>
        <v>5406</v>
      </c>
      <c r="AG57" s="11">
        <f t="shared" si="8"/>
        <v>6703</v>
      </c>
      <c r="AH57" s="11">
        <f t="shared" si="8"/>
        <v>0</v>
      </c>
      <c r="AI57" s="11">
        <f t="shared" si="8"/>
        <v>5461</v>
      </c>
      <c r="AJ57" s="11">
        <f t="shared" si="8"/>
        <v>5823</v>
      </c>
      <c r="AK57" s="11">
        <f t="shared" si="8"/>
        <v>0</v>
      </c>
      <c r="AL57" s="28">
        <f t="shared" si="8"/>
        <v>98617</v>
      </c>
    </row>
    <row r="59" spans="2:39" ht="15" customHeight="1">
      <c r="B59" s="7">
        <f>+Pama!B91</f>
        <v>44317</v>
      </c>
    </row>
    <row r="61" spans="2:39" ht="15" customHeight="1">
      <c r="B61" s="26" t="s">
        <v>13</v>
      </c>
      <c r="C61" s="8" t="s">
        <v>0</v>
      </c>
      <c r="D61" s="1234" t="s">
        <v>18</v>
      </c>
      <c r="E61" s="1234"/>
      <c r="F61" s="1234"/>
      <c r="G61" s="27">
        <f>+B59</f>
        <v>44317</v>
      </c>
      <c r="H61" s="27">
        <f>+G61+1</f>
        <v>44318</v>
      </c>
      <c r="I61" s="27">
        <f t="shared" ref="I61:AK61" si="9">+H61+1</f>
        <v>44319</v>
      </c>
      <c r="J61" s="27">
        <f t="shared" si="9"/>
        <v>44320</v>
      </c>
      <c r="K61" s="27">
        <f t="shared" si="9"/>
        <v>44321</v>
      </c>
      <c r="L61" s="27">
        <f t="shared" si="9"/>
        <v>44322</v>
      </c>
      <c r="M61" s="27">
        <f t="shared" si="9"/>
        <v>44323</v>
      </c>
      <c r="N61" s="27">
        <f t="shared" si="9"/>
        <v>44324</v>
      </c>
      <c r="O61" s="27">
        <f t="shared" si="9"/>
        <v>44325</v>
      </c>
      <c r="P61" s="27">
        <f t="shared" si="9"/>
        <v>44326</v>
      </c>
      <c r="Q61" s="27">
        <f t="shared" si="9"/>
        <v>44327</v>
      </c>
      <c r="R61" s="27">
        <f t="shared" si="9"/>
        <v>44328</v>
      </c>
      <c r="S61" s="27">
        <f t="shared" si="9"/>
        <v>44329</v>
      </c>
      <c r="T61" s="27">
        <f t="shared" si="9"/>
        <v>44330</v>
      </c>
      <c r="U61" s="27">
        <f t="shared" si="9"/>
        <v>44331</v>
      </c>
      <c r="V61" s="27">
        <f t="shared" si="9"/>
        <v>44332</v>
      </c>
      <c r="W61" s="27">
        <f t="shared" si="9"/>
        <v>44333</v>
      </c>
      <c r="X61" s="27">
        <f t="shared" si="9"/>
        <v>44334</v>
      </c>
      <c r="Y61" s="27">
        <f t="shared" si="9"/>
        <v>44335</v>
      </c>
      <c r="Z61" s="27">
        <f t="shared" si="9"/>
        <v>44336</v>
      </c>
      <c r="AA61" s="27">
        <f t="shared" si="9"/>
        <v>44337</v>
      </c>
      <c r="AB61" s="27">
        <f t="shared" si="9"/>
        <v>44338</v>
      </c>
      <c r="AC61" s="27">
        <f t="shared" si="9"/>
        <v>44339</v>
      </c>
      <c r="AD61" s="27">
        <f t="shared" si="9"/>
        <v>44340</v>
      </c>
      <c r="AE61" s="27">
        <f t="shared" si="9"/>
        <v>44341</v>
      </c>
      <c r="AF61" s="27">
        <f t="shared" si="9"/>
        <v>44342</v>
      </c>
      <c r="AG61" s="27">
        <f t="shared" si="9"/>
        <v>44343</v>
      </c>
      <c r="AH61" s="27">
        <f t="shared" si="9"/>
        <v>44344</v>
      </c>
      <c r="AI61" s="27">
        <f t="shared" si="9"/>
        <v>44345</v>
      </c>
      <c r="AJ61" s="27">
        <f t="shared" si="9"/>
        <v>44346</v>
      </c>
      <c r="AK61" s="27">
        <f t="shared" si="9"/>
        <v>44347</v>
      </c>
      <c r="AL61" s="9" t="s">
        <v>12</v>
      </c>
    </row>
    <row r="62" spans="2:39" ht="15" customHeight="1">
      <c r="B62" s="1235" t="s">
        <v>121</v>
      </c>
      <c r="C62" s="47"/>
      <c r="D62" s="44" t="s">
        <v>19</v>
      </c>
      <c r="E62" s="45" t="s">
        <v>20</v>
      </c>
      <c r="F62" s="46" t="s">
        <v>21</v>
      </c>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2"/>
    </row>
    <row r="63" spans="2:39" ht="15" customHeight="1">
      <c r="B63" s="1236"/>
      <c r="C63" s="40" t="s">
        <v>17</v>
      </c>
      <c r="D63" s="1238">
        <f>+F49</f>
        <v>788715</v>
      </c>
      <c r="E63" s="1239">
        <v>75000</v>
      </c>
      <c r="F63" s="1229">
        <f>+D63-(AL64)</f>
        <v>767512</v>
      </c>
      <c r="G63" s="33" t="s">
        <v>204</v>
      </c>
      <c r="H63" s="33" t="s">
        <v>204</v>
      </c>
      <c r="I63" s="33" t="s">
        <v>204</v>
      </c>
      <c r="J63" s="33" t="s">
        <v>204</v>
      </c>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4"/>
    </row>
    <row r="64" spans="2:39" ht="15" customHeight="1">
      <c r="B64" s="1236"/>
      <c r="C64" s="410" t="str">
        <f>+C50</f>
        <v xml:space="preserve">SM-B </v>
      </c>
      <c r="D64" s="1226"/>
      <c r="E64" s="1240"/>
      <c r="F64" s="1228"/>
      <c r="G64" s="411">
        <v>6419</v>
      </c>
      <c r="H64" s="411">
        <v>5445</v>
      </c>
      <c r="I64" s="411">
        <v>5461</v>
      </c>
      <c r="J64" s="411">
        <v>3878</v>
      </c>
      <c r="K64" s="411"/>
      <c r="L64" s="411"/>
      <c r="M64" s="411"/>
      <c r="N64" s="411"/>
      <c r="O64" s="411"/>
      <c r="P64" s="411"/>
      <c r="Q64" s="411"/>
      <c r="R64" s="411"/>
      <c r="S64" s="411"/>
      <c r="T64" s="411"/>
      <c r="U64" s="411"/>
      <c r="V64" s="411"/>
      <c r="W64" s="411"/>
      <c r="X64" s="411"/>
      <c r="Y64" s="411"/>
      <c r="Z64" s="411"/>
      <c r="AA64" s="411"/>
      <c r="AB64" s="411"/>
      <c r="AC64" s="411"/>
      <c r="AD64" s="411"/>
      <c r="AE64" s="411"/>
      <c r="AF64" s="411"/>
      <c r="AG64" s="411"/>
      <c r="AH64" s="411"/>
      <c r="AI64" s="411"/>
      <c r="AJ64" s="411"/>
      <c r="AK64" s="411"/>
      <c r="AL64" s="412">
        <f>SUM(G64:AK64)</f>
        <v>21203</v>
      </c>
    </row>
    <row r="65" spans="2:39" s="515" customFormat="1" ht="15" customHeight="1">
      <c r="B65" s="1236"/>
      <c r="C65" s="40" t="s">
        <v>17</v>
      </c>
      <c r="D65" s="1220">
        <f>+F51</f>
        <v>927522.99999999977</v>
      </c>
      <c r="E65" s="1222">
        <v>116666.66666666667</v>
      </c>
      <c r="F65" s="1218">
        <f>+D65-(AL66)</f>
        <v>827172.99999999977</v>
      </c>
      <c r="G65" s="33" t="s">
        <v>230</v>
      </c>
      <c r="H65" s="33" t="s">
        <v>230</v>
      </c>
      <c r="I65" s="33" t="s">
        <v>230</v>
      </c>
      <c r="J65" s="33" t="s">
        <v>230</v>
      </c>
      <c r="K65" s="33" t="s">
        <v>230</v>
      </c>
      <c r="L65" s="33" t="s">
        <v>230</v>
      </c>
      <c r="M65" s="33" t="s">
        <v>230</v>
      </c>
      <c r="N65" s="33" t="s">
        <v>230</v>
      </c>
      <c r="O65" s="33" t="s">
        <v>230</v>
      </c>
      <c r="P65" s="33" t="s">
        <v>230</v>
      </c>
      <c r="Q65" s="33" t="s">
        <v>230</v>
      </c>
      <c r="R65" s="33" t="s">
        <v>230</v>
      </c>
      <c r="S65" s="33" t="s">
        <v>230</v>
      </c>
      <c r="T65" s="33" t="s">
        <v>230</v>
      </c>
      <c r="U65" s="33" t="s">
        <v>230</v>
      </c>
      <c r="V65" s="33" t="s">
        <v>230</v>
      </c>
      <c r="W65" s="33" t="s">
        <v>230</v>
      </c>
      <c r="X65" s="33" t="s">
        <v>230</v>
      </c>
      <c r="Y65" s="33" t="s">
        <v>230</v>
      </c>
      <c r="Z65" s="33" t="s">
        <v>230</v>
      </c>
      <c r="AA65" s="33" t="s">
        <v>230</v>
      </c>
      <c r="AB65" s="33" t="s">
        <v>230</v>
      </c>
      <c r="AC65" s="33" t="s">
        <v>230</v>
      </c>
      <c r="AD65" s="33"/>
      <c r="AE65" s="33"/>
      <c r="AF65" s="33"/>
      <c r="AG65" s="33"/>
      <c r="AH65" s="33"/>
      <c r="AI65" s="33"/>
      <c r="AJ65" s="33"/>
      <c r="AK65" s="33"/>
      <c r="AL65" s="412"/>
    </row>
    <row r="66" spans="2:39" s="515" customFormat="1" ht="15" customHeight="1">
      <c r="B66" s="1236"/>
      <c r="C66" s="410" t="str">
        <f>+C52</f>
        <v>SM-D</v>
      </c>
      <c r="D66" s="1221"/>
      <c r="E66" s="1223"/>
      <c r="F66" s="1219"/>
      <c r="G66" s="411">
        <v>6025</v>
      </c>
      <c r="H66" s="411">
        <v>4000</v>
      </c>
      <c r="I66" s="411">
        <v>3200</v>
      </c>
      <c r="J66" s="411">
        <v>2000</v>
      </c>
      <c r="K66" s="411">
        <v>950</v>
      </c>
      <c r="L66" s="411">
        <v>3875</v>
      </c>
      <c r="M66" s="411">
        <v>7525</v>
      </c>
      <c r="N66" s="411">
        <v>7075</v>
      </c>
      <c r="O66" s="411">
        <v>4075</v>
      </c>
      <c r="P66" s="411">
        <v>8150</v>
      </c>
      <c r="Q66" s="411">
        <v>1600</v>
      </c>
      <c r="R66" s="411">
        <v>5775</v>
      </c>
      <c r="S66" s="411">
        <v>10175</v>
      </c>
      <c r="T66" s="411">
        <v>13250</v>
      </c>
      <c r="U66" s="411">
        <v>0</v>
      </c>
      <c r="V66" s="411">
        <v>0</v>
      </c>
      <c r="W66" s="411">
        <v>0</v>
      </c>
      <c r="X66" s="411">
        <v>2300</v>
      </c>
      <c r="Y66" s="411">
        <v>9725</v>
      </c>
      <c r="Z66" s="411">
        <v>4725</v>
      </c>
      <c r="AA66" s="411">
        <v>0</v>
      </c>
      <c r="AB66" s="411">
        <v>1875</v>
      </c>
      <c r="AC66" s="411">
        <v>4050</v>
      </c>
      <c r="AD66" s="411"/>
      <c r="AE66" s="411"/>
      <c r="AF66" s="411"/>
      <c r="AG66" s="411"/>
      <c r="AH66" s="411"/>
      <c r="AI66" s="411"/>
      <c r="AJ66" s="411"/>
      <c r="AK66" s="411"/>
      <c r="AL66" s="412">
        <f>SUM(G66:AK66)</f>
        <v>100350</v>
      </c>
    </row>
    <row r="67" spans="2:39" ht="15" hidden="1" customHeight="1">
      <c r="B67" s="1236"/>
      <c r="C67" s="40" t="s">
        <v>17</v>
      </c>
      <c r="D67" s="1220">
        <f>+F53</f>
        <v>0</v>
      </c>
      <c r="E67" s="1222"/>
      <c r="F67" s="1218">
        <f>+D67-(AL68)</f>
        <v>0</v>
      </c>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4"/>
    </row>
    <row r="68" spans="2:39" ht="15" hidden="1" customHeight="1">
      <c r="B68" s="1236"/>
      <c r="C68" s="43">
        <f>+C54</f>
        <v>0</v>
      </c>
      <c r="D68" s="1221"/>
      <c r="E68" s="1223"/>
      <c r="F68" s="1219"/>
      <c r="G68" s="419"/>
      <c r="H68" s="419"/>
      <c r="I68" s="419"/>
      <c r="J68" s="419"/>
      <c r="K68" s="419"/>
      <c r="L68" s="419"/>
      <c r="M68" s="419"/>
      <c r="N68" s="419"/>
      <c r="O68" s="419"/>
      <c r="P68" s="419"/>
      <c r="Q68" s="419"/>
      <c r="R68" s="419"/>
      <c r="S68" s="419"/>
      <c r="T68" s="419"/>
      <c r="U68" s="419"/>
      <c r="V68" s="419"/>
      <c r="W68" s="419"/>
      <c r="X68" s="419"/>
      <c r="Y68" s="419"/>
      <c r="Z68" s="419"/>
      <c r="AA68" s="419"/>
      <c r="AB68" s="419"/>
      <c r="AC68" s="419"/>
      <c r="AD68" s="419"/>
      <c r="AE68" s="419"/>
      <c r="AF68" s="419"/>
      <c r="AG68" s="419"/>
      <c r="AH68" s="419"/>
      <c r="AI68" s="419"/>
      <c r="AJ68" s="419"/>
      <c r="AK68" s="419"/>
      <c r="AL68" s="38">
        <f>SUM(G68:AK68)</f>
        <v>0</v>
      </c>
      <c r="AM68" s="3"/>
    </row>
    <row r="69" spans="2:39" s="2" customFormat="1" ht="15" hidden="1" customHeight="1">
      <c r="B69" s="1236"/>
      <c r="C69" s="413" t="s">
        <v>17</v>
      </c>
      <c r="D69" s="1230">
        <f>+F55</f>
        <v>0</v>
      </c>
      <c r="E69" s="1231"/>
      <c r="F69" s="1224">
        <f>+D69-(AL70)</f>
        <v>0</v>
      </c>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8"/>
    </row>
    <row r="70" spans="2:39" s="2" customFormat="1" ht="15" hidden="1" customHeight="1">
      <c r="B70" s="1237"/>
      <c r="C70" s="41" t="str">
        <f>+C56</f>
        <v>SM-D</v>
      </c>
      <c r="D70" s="1220"/>
      <c r="E70" s="1222"/>
      <c r="F70" s="1218"/>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35">
        <f>SUM(G70:AK70)</f>
        <v>0</v>
      </c>
    </row>
    <row r="71" spans="2:39" ht="15" customHeight="1">
      <c r="B71" s="1232" t="s">
        <v>12</v>
      </c>
      <c r="C71" s="1233"/>
      <c r="D71" s="29"/>
      <c r="E71" s="29"/>
      <c r="F71" s="30"/>
      <c r="G71" s="11">
        <f>SUM(G64,G66)</f>
        <v>12444</v>
      </c>
      <c r="H71" s="11">
        <f t="shared" ref="H71:AL71" si="10">SUM(H64,H66)</f>
        <v>9445</v>
      </c>
      <c r="I71" s="11">
        <f t="shared" si="10"/>
        <v>8661</v>
      </c>
      <c r="J71" s="11">
        <f t="shared" si="10"/>
        <v>5878</v>
      </c>
      <c r="K71" s="11">
        <f t="shared" si="10"/>
        <v>950</v>
      </c>
      <c r="L71" s="11">
        <f t="shared" si="10"/>
        <v>3875</v>
      </c>
      <c r="M71" s="11">
        <f t="shared" si="10"/>
        <v>7525</v>
      </c>
      <c r="N71" s="11">
        <f t="shared" si="10"/>
        <v>7075</v>
      </c>
      <c r="O71" s="11">
        <f t="shared" si="10"/>
        <v>4075</v>
      </c>
      <c r="P71" s="11">
        <f t="shared" si="10"/>
        <v>8150</v>
      </c>
      <c r="Q71" s="11">
        <f t="shared" si="10"/>
        <v>1600</v>
      </c>
      <c r="R71" s="11">
        <f t="shared" si="10"/>
        <v>5775</v>
      </c>
      <c r="S71" s="11">
        <f t="shared" si="10"/>
        <v>10175</v>
      </c>
      <c r="T71" s="11">
        <f t="shared" si="10"/>
        <v>13250</v>
      </c>
      <c r="U71" s="11">
        <f t="shared" si="10"/>
        <v>0</v>
      </c>
      <c r="V71" s="11">
        <f t="shared" si="10"/>
        <v>0</v>
      </c>
      <c r="W71" s="11">
        <f t="shared" si="10"/>
        <v>0</v>
      </c>
      <c r="X71" s="11">
        <f t="shared" si="10"/>
        <v>2300</v>
      </c>
      <c r="Y71" s="11">
        <f t="shared" si="10"/>
        <v>9725</v>
      </c>
      <c r="Z71" s="11">
        <f t="shared" si="10"/>
        <v>4725</v>
      </c>
      <c r="AA71" s="11">
        <f t="shared" si="10"/>
        <v>0</v>
      </c>
      <c r="AB71" s="11">
        <f t="shared" si="10"/>
        <v>1875</v>
      </c>
      <c r="AC71" s="11">
        <f t="shared" si="10"/>
        <v>4050</v>
      </c>
      <c r="AD71" s="11">
        <f t="shared" si="10"/>
        <v>0</v>
      </c>
      <c r="AE71" s="11">
        <f t="shared" si="10"/>
        <v>0</v>
      </c>
      <c r="AF71" s="11">
        <f t="shared" si="10"/>
        <v>0</v>
      </c>
      <c r="AG71" s="11">
        <f t="shared" si="10"/>
        <v>0</v>
      </c>
      <c r="AH71" s="11">
        <f t="shared" si="10"/>
        <v>0</v>
      </c>
      <c r="AI71" s="11">
        <f t="shared" si="10"/>
        <v>0</v>
      </c>
      <c r="AJ71" s="11">
        <f t="shared" si="10"/>
        <v>0</v>
      </c>
      <c r="AK71" s="11">
        <f t="shared" si="10"/>
        <v>0</v>
      </c>
      <c r="AL71" s="11">
        <f t="shared" si="10"/>
        <v>121553</v>
      </c>
    </row>
    <row r="73" spans="2:39" ht="15" customHeight="1">
      <c r="B73" s="7">
        <f>+Pama!B113</f>
        <v>44348</v>
      </c>
    </row>
    <row r="75" spans="2:39" ht="15" customHeight="1">
      <c r="B75" s="26" t="s">
        <v>13</v>
      </c>
      <c r="C75" s="8" t="s">
        <v>0</v>
      </c>
      <c r="D75" s="1234" t="s">
        <v>18</v>
      </c>
      <c r="E75" s="1234"/>
      <c r="F75" s="1234"/>
      <c r="G75" s="27">
        <f>+B73</f>
        <v>44348</v>
      </c>
      <c r="H75" s="27">
        <f>+G75+1</f>
        <v>44349</v>
      </c>
      <c r="I75" s="27">
        <f t="shared" ref="I75:AK75" si="11">+H75+1</f>
        <v>44350</v>
      </c>
      <c r="J75" s="27">
        <f t="shared" si="11"/>
        <v>44351</v>
      </c>
      <c r="K75" s="27">
        <f t="shared" si="11"/>
        <v>44352</v>
      </c>
      <c r="L75" s="27">
        <f t="shared" si="11"/>
        <v>44353</v>
      </c>
      <c r="M75" s="27">
        <f t="shared" si="11"/>
        <v>44354</v>
      </c>
      <c r="N75" s="27">
        <f t="shared" si="11"/>
        <v>44355</v>
      </c>
      <c r="O75" s="27">
        <f t="shared" si="11"/>
        <v>44356</v>
      </c>
      <c r="P75" s="27">
        <f t="shared" si="11"/>
        <v>44357</v>
      </c>
      <c r="Q75" s="27">
        <f t="shared" si="11"/>
        <v>44358</v>
      </c>
      <c r="R75" s="27">
        <f t="shared" si="11"/>
        <v>44359</v>
      </c>
      <c r="S75" s="27">
        <f t="shared" si="11"/>
        <v>44360</v>
      </c>
      <c r="T75" s="27">
        <f t="shared" si="11"/>
        <v>44361</v>
      </c>
      <c r="U75" s="27">
        <f t="shared" si="11"/>
        <v>44362</v>
      </c>
      <c r="V75" s="27">
        <f t="shared" si="11"/>
        <v>44363</v>
      </c>
      <c r="W75" s="27">
        <f t="shared" si="11"/>
        <v>44364</v>
      </c>
      <c r="X75" s="27">
        <f t="shared" si="11"/>
        <v>44365</v>
      </c>
      <c r="Y75" s="27">
        <f t="shared" si="11"/>
        <v>44366</v>
      </c>
      <c r="Z75" s="27">
        <f t="shared" si="11"/>
        <v>44367</v>
      </c>
      <c r="AA75" s="27">
        <f t="shared" si="11"/>
        <v>44368</v>
      </c>
      <c r="AB75" s="27">
        <f t="shared" si="11"/>
        <v>44369</v>
      </c>
      <c r="AC75" s="27">
        <f t="shared" si="11"/>
        <v>44370</v>
      </c>
      <c r="AD75" s="27">
        <f t="shared" si="11"/>
        <v>44371</v>
      </c>
      <c r="AE75" s="27">
        <f t="shared" si="11"/>
        <v>44372</v>
      </c>
      <c r="AF75" s="27">
        <f t="shared" si="11"/>
        <v>44373</v>
      </c>
      <c r="AG75" s="27">
        <f t="shared" si="11"/>
        <v>44374</v>
      </c>
      <c r="AH75" s="27">
        <f t="shared" si="11"/>
        <v>44375</v>
      </c>
      <c r="AI75" s="27">
        <f t="shared" si="11"/>
        <v>44376</v>
      </c>
      <c r="AJ75" s="27">
        <f t="shared" si="11"/>
        <v>44377</v>
      </c>
      <c r="AK75" s="27">
        <f t="shared" si="11"/>
        <v>44378</v>
      </c>
      <c r="AL75" s="9" t="s">
        <v>12</v>
      </c>
    </row>
    <row r="76" spans="2:39" ht="15" customHeight="1">
      <c r="B76" s="1235" t="s">
        <v>121</v>
      </c>
      <c r="C76" s="47"/>
      <c r="D76" s="44" t="s">
        <v>19</v>
      </c>
      <c r="E76" s="45" t="s">
        <v>20</v>
      </c>
      <c r="F76" s="46" t="s">
        <v>21</v>
      </c>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2"/>
    </row>
    <row r="77" spans="2:39" ht="15" customHeight="1">
      <c r="B77" s="1236"/>
      <c r="C77" s="40" t="s">
        <v>17</v>
      </c>
      <c r="D77" s="1238">
        <f>+F63</f>
        <v>767512</v>
      </c>
      <c r="E77" s="1239">
        <v>75000</v>
      </c>
      <c r="F77" s="1229">
        <f>+D77-(AL78)</f>
        <v>767512</v>
      </c>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4"/>
    </row>
    <row r="78" spans="2:39" ht="15" customHeight="1">
      <c r="B78" s="1236"/>
      <c r="C78" s="410" t="str">
        <f>+C64</f>
        <v xml:space="preserve">SM-B </v>
      </c>
      <c r="D78" s="1226"/>
      <c r="E78" s="1240"/>
      <c r="F78" s="1228"/>
      <c r="G78" s="411"/>
      <c r="H78" s="411"/>
      <c r="I78" s="411"/>
      <c r="J78" s="411"/>
      <c r="K78" s="411"/>
      <c r="L78" s="411"/>
      <c r="M78" s="411"/>
      <c r="N78" s="411"/>
      <c r="O78" s="411"/>
      <c r="P78" s="411"/>
      <c r="Q78" s="411"/>
      <c r="R78" s="411"/>
      <c r="S78" s="411"/>
      <c r="T78" s="411"/>
      <c r="U78" s="411"/>
      <c r="V78" s="411"/>
      <c r="W78" s="411"/>
      <c r="X78" s="411"/>
      <c r="Y78" s="411"/>
      <c r="Z78" s="411"/>
      <c r="AA78" s="411"/>
      <c r="AB78" s="411"/>
      <c r="AC78" s="411"/>
      <c r="AD78" s="411"/>
      <c r="AE78" s="411"/>
      <c r="AF78" s="411"/>
      <c r="AG78" s="411"/>
      <c r="AH78" s="411"/>
      <c r="AI78" s="411"/>
      <c r="AJ78" s="411"/>
      <c r="AK78" s="411"/>
      <c r="AL78" s="412">
        <f>SUM(G78:AK78)</f>
        <v>0</v>
      </c>
    </row>
    <row r="79" spans="2:39" s="515" customFormat="1" ht="15" customHeight="1">
      <c r="B79" s="1236"/>
      <c r="C79" s="40" t="s">
        <v>17</v>
      </c>
      <c r="D79" s="1220">
        <f>+F65</f>
        <v>827172.99999999977</v>
      </c>
      <c r="E79" s="1222">
        <f>'Summary Report'!J18</f>
        <v>85714.28571428571</v>
      </c>
      <c r="F79" s="1218">
        <f>+D79-(AL80)</f>
        <v>827172.99999999977</v>
      </c>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412"/>
    </row>
    <row r="80" spans="2:39" s="515" customFormat="1" ht="15" customHeight="1">
      <c r="B80" s="1236"/>
      <c r="C80" s="410" t="str">
        <f>+C66</f>
        <v>SM-D</v>
      </c>
      <c r="D80" s="1221"/>
      <c r="E80" s="1223"/>
      <c r="F80" s="1219"/>
      <c r="G80" s="411"/>
      <c r="H80" s="411"/>
      <c r="I80" s="411"/>
      <c r="J80" s="411"/>
      <c r="K80" s="411"/>
      <c r="L80" s="411"/>
      <c r="M80" s="411"/>
      <c r="N80" s="411"/>
      <c r="O80" s="411"/>
      <c r="P80" s="411"/>
      <c r="Q80" s="411"/>
      <c r="R80" s="411"/>
      <c r="S80" s="411"/>
      <c r="T80" s="411"/>
      <c r="U80" s="411"/>
      <c r="V80" s="411"/>
      <c r="W80" s="411"/>
      <c r="X80" s="411"/>
      <c r="Y80" s="411"/>
      <c r="Z80" s="411"/>
      <c r="AA80" s="411"/>
      <c r="AB80" s="411"/>
      <c r="AC80" s="411"/>
      <c r="AD80" s="411"/>
      <c r="AE80" s="411"/>
      <c r="AF80" s="411"/>
      <c r="AG80" s="411"/>
      <c r="AH80" s="411"/>
      <c r="AI80" s="411"/>
      <c r="AJ80" s="411"/>
      <c r="AK80" s="411"/>
      <c r="AL80" s="412">
        <f>SUM(G80:AK80)</f>
        <v>0</v>
      </c>
    </row>
    <row r="81" spans="2:39" ht="15" hidden="1" customHeight="1">
      <c r="B81" s="1236"/>
      <c r="C81" s="40" t="s">
        <v>17</v>
      </c>
      <c r="D81" s="1220">
        <f>+F67</f>
        <v>0</v>
      </c>
      <c r="E81" s="1222"/>
      <c r="F81" s="1218">
        <f>+D81-(AL82)</f>
        <v>0</v>
      </c>
      <c r="G81" s="33"/>
      <c r="H81" s="33"/>
      <c r="I81" s="33"/>
      <c r="J81" s="33"/>
      <c r="K81" s="33"/>
      <c r="L81" s="33"/>
      <c r="M81" s="33"/>
      <c r="N81" s="33"/>
      <c r="O81" s="33"/>
      <c r="P81" s="486"/>
      <c r="Q81" s="486"/>
      <c r="R81" s="486"/>
      <c r="S81" s="486"/>
      <c r="T81" s="486"/>
      <c r="U81" s="486"/>
      <c r="V81" s="486"/>
      <c r="W81" s="486"/>
      <c r="X81" s="486"/>
      <c r="Y81" s="486"/>
      <c r="Z81" s="486"/>
      <c r="AA81" s="486"/>
      <c r="AB81" s="33"/>
      <c r="AC81" s="33"/>
      <c r="AD81" s="33"/>
      <c r="AE81" s="33"/>
      <c r="AF81" s="33"/>
      <c r="AG81" s="33"/>
      <c r="AH81" s="33"/>
      <c r="AI81" s="33"/>
      <c r="AJ81" s="33"/>
      <c r="AK81" s="33"/>
      <c r="AL81" s="34"/>
    </row>
    <row r="82" spans="2:39" ht="15" hidden="1" customHeight="1">
      <c r="B82" s="1236"/>
      <c r="C82" s="43">
        <f>+C68</f>
        <v>0</v>
      </c>
      <c r="D82" s="1221"/>
      <c r="E82" s="1223"/>
      <c r="F82" s="12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c r="AF82" s="419"/>
      <c r="AG82" s="419"/>
      <c r="AH82" s="419"/>
      <c r="AI82" s="419"/>
      <c r="AJ82" s="419"/>
      <c r="AK82" s="419"/>
      <c r="AL82" s="38">
        <f>SUM(G82:AK82)</f>
        <v>0</v>
      </c>
      <c r="AM82" s="3"/>
    </row>
    <row r="83" spans="2:39" s="2" customFormat="1" ht="15" hidden="1" customHeight="1">
      <c r="B83" s="1236"/>
      <c r="C83" s="413" t="s">
        <v>17</v>
      </c>
      <c r="D83" s="1230">
        <f>+F69</f>
        <v>0</v>
      </c>
      <c r="E83" s="1231"/>
      <c r="F83" s="1224">
        <f>+D83-(AL84)</f>
        <v>0</v>
      </c>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8"/>
    </row>
    <row r="84" spans="2:39" s="2" customFormat="1" ht="15" hidden="1" customHeight="1">
      <c r="B84" s="1237"/>
      <c r="C84" s="41" t="str">
        <f>+C70</f>
        <v>SM-D</v>
      </c>
      <c r="D84" s="1220"/>
      <c r="E84" s="1222"/>
      <c r="F84" s="1218"/>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35">
        <f>SUM(G84:AK84)</f>
        <v>0</v>
      </c>
    </row>
    <row r="85" spans="2:39" ht="15" customHeight="1">
      <c r="B85" s="1232" t="s">
        <v>12</v>
      </c>
      <c r="C85" s="1233"/>
      <c r="D85" s="29"/>
      <c r="E85" s="29"/>
      <c r="F85" s="30"/>
      <c r="G85" s="11">
        <f t="shared" ref="G85:AL85" si="12">SUM(G78,G82,G84)</f>
        <v>0</v>
      </c>
      <c r="H85" s="11">
        <f t="shared" si="12"/>
        <v>0</v>
      </c>
      <c r="I85" s="11">
        <f t="shared" si="12"/>
        <v>0</v>
      </c>
      <c r="J85" s="11">
        <f t="shared" si="12"/>
        <v>0</v>
      </c>
      <c r="K85" s="11">
        <f t="shared" si="12"/>
        <v>0</v>
      </c>
      <c r="L85" s="11">
        <f t="shared" si="12"/>
        <v>0</v>
      </c>
      <c r="M85" s="11">
        <f t="shared" si="12"/>
        <v>0</v>
      </c>
      <c r="N85" s="11">
        <f t="shared" si="12"/>
        <v>0</v>
      </c>
      <c r="O85" s="11">
        <f t="shared" si="12"/>
        <v>0</v>
      </c>
      <c r="P85" s="11">
        <f t="shared" si="12"/>
        <v>0</v>
      </c>
      <c r="Q85" s="11">
        <f t="shared" si="12"/>
        <v>0</v>
      </c>
      <c r="R85" s="11">
        <f t="shared" si="12"/>
        <v>0</v>
      </c>
      <c r="S85" s="11">
        <f t="shared" si="12"/>
        <v>0</v>
      </c>
      <c r="T85" s="11">
        <f t="shared" si="12"/>
        <v>0</v>
      </c>
      <c r="U85" s="11">
        <f t="shared" si="12"/>
        <v>0</v>
      </c>
      <c r="V85" s="11">
        <f t="shared" si="12"/>
        <v>0</v>
      </c>
      <c r="W85" s="11">
        <f t="shared" si="12"/>
        <v>0</v>
      </c>
      <c r="X85" s="11">
        <f t="shared" si="12"/>
        <v>0</v>
      </c>
      <c r="Y85" s="11">
        <f t="shared" si="12"/>
        <v>0</v>
      </c>
      <c r="Z85" s="11">
        <f t="shared" si="12"/>
        <v>0</v>
      </c>
      <c r="AA85" s="11">
        <f t="shared" si="12"/>
        <v>0</v>
      </c>
      <c r="AB85" s="11">
        <f t="shared" si="12"/>
        <v>0</v>
      </c>
      <c r="AC85" s="11">
        <f t="shared" si="12"/>
        <v>0</v>
      </c>
      <c r="AD85" s="11">
        <f t="shared" si="12"/>
        <v>0</v>
      </c>
      <c r="AE85" s="11">
        <f t="shared" si="12"/>
        <v>0</v>
      </c>
      <c r="AF85" s="11">
        <f t="shared" si="12"/>
        <v>0</v>
      </c>
      <c r="AG85" s="11">
        <f t="shared" si="12"/>
        <v>0</v>
      </c>
      <c r="AH85" s="11">
        <f t="shared" si="12"/>
        <v>0</v>
      </c>
      <c r="AI85" s="11">
        <f t="shared" si="12"/>
        <v>0</v>
      </c>
      <c r="AJ85" s="11">
        <f t="shared" si="12"/>
        <v>0</v>
      </c>
      <c r="AK85" s="11">
        <f t="shared" si="12"/>
        <v>0</v>
      </c>
      <c r="AL85" s="28">
        <f t="shared" si="12"/>
        <v>0</v>
      </c>
    </row>
    <row r="87" spans="2:39" ht="15" customHeight="1">
      <c r="B87" s="7">
        <f>+Pama!B129</f>
        <v>44378</v>
      </c>
    </row>
    <row r="89" spans="2:39" ht="15" customHeight="1">
      <c r="B89" s="26" t="s">
        <v>13</v>
      </c>
      <c r="C89" s="8" t="s">
        <v>0</v>
      </c>
      <c r="D89" s="1234" t="s">
        <v>18</v>
      </c>
      <c r="E89" s="1234"/>
      <c r="F89" s="1234"/>
      <c r="G89" s="27">
        <f>+B87</f>
        <v>44378</v>
      </c>
      <c r="H89" s="27">
        <f>+G89+1</f>
        <v>44379</v>
      </c>
      <c r="I89" s="27">
        <f t="shared" ref="I89:AK89" si="13">+H89+1</f>
        <v>44380</v>
      </c>
      <c r="J89" s="27">
        <f t="shared" si="13"/>
        <v>44381</v>
      </c>
      <c r="K89" s="27">
        <f t="shared" si="13"/>
        <v>44382</v>
      </c>
      <c r="L89" s="27">
        <f t="shared" si="13"/>
        <v>44383</v>
      </c>
      <c r="M89" s="27">
        <f t="shared" si="13"/>
        <v>44384</v>
      </c>
      <c r="N89" s="27">
        <f t="shared" si="13"/>
        <v>44385</v>
      </c>
      <c r="O89" s="27">
        <f t="shared" si="13"/>
        <v>44386</v>
      </c>
      <c r="P89" s="27">
        <f t="shared" si="13"/>
        <v>44387</v>
      </c>
      <c r="Q89" s="27">
        <f t="shared" si="13"/>
        <v>44388</v>
      </c>
      <c r="R89" s="27">
        <f t="shared" si="13"/>
        <v>44389</v>
      </c>
      <c r="S89" s="27">
        <f t="shared" si="13"/>
        <v>44390</v>
      </c>
      <c r="T89" s="27">
        <f t="shared" si="13"/>
        <v>44391</v>
      </c>
      <c r="U89" s="27">
        <f t="shared" si="13"/>
        <v>44392</v>
      </c>
      <c r="V89" s="27">
        <f t="shared" si="13"/>
        <v>44393</v>
      </c>
      <c r="W89" s="27">
        <f t="shared" si="13"/>
        <v>44394</v>
      </c>
      <c r="X89" s="27">
        <f t="shared" si="13"/>
        <v>44395</v>
      </c>
      <c r="Y89" s="27">
        <f t="shared" si="13"/>
        <v>44396</v>
      </c>
      <c r="Z89" s="27">
        <f t="shared" si="13"/>
        <v>44397</v>
      </c>
      <c r="AA89" s="27">
        <f t="shared" si="13"/>
        <v>44398</v>
      </c>
      <c r="AB89" s="27">
        <f t="shared" si="13"/>
        <v>44399</v>
      </c>
      <c r="AC89" s="27">
        <f t="shared" si="13"/>
        <v>44400</v>
      </c>
      <c r="AD89" s="27">
        <f t="shared" si="13"/>
        <v>44401</v>
      </c>
      <c r="AE89" s="27">
        <f t="shared" si="13"/>
        <v>44402</v>
      </c>
      <c r="AF89" s="27">
        <f t="shared" si="13"/>
        <v>44403</v>
      </c>
      <c r="AG89" s="27">
        <f t="shared" si="13"/>
        <v>44404</v>
      </c>
      <c r="AH89" s="27">
        <f t="shared" si="13"/>
        <v>44405</v>
      </c>
      <c r="AI89" s="27">
        <f t="shared" si="13"/>
        <v>44406</v>
      </c>
      <c r="AJ89" s="27">
        <f t="shared" si="13"/>
        <v>44407</v>
      </c>
      <c r="AK89" s="27">
        <f t="shared" si="13"/>
        <v>44408</v>
      </c>
      <c r="AL89" s="9" t="s">
        <v>12</v>
      </c>
    </row>
    <row r="90" spans="2:39" ht="15" customHeight="1">
      <c r="B90" s="1235" t="s">
        <v>121</v>
      </c>
      <c r="C90" s="47"/>
      <c r="D90" s="44" t="s">
        <v>19</v>
      </c>
      <c r="E90" s="45" t="s">
        <v>20</v>
      </c>
      <c r="F90" s="46" t="s">
        <v>21</v>
      </c>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2"/>
    </row>
    <row r="91" spans="2:39" ht="15" customHeight="1">
      <c r="B91" s="1236"/>
      <c r="C91" s="40" t="s">
        <v>17</v>
      </c>
      <c r="D91" s="1238">
        <f>+F77</f>
        <v>767512</v>
      </c>
      <c r="E91" s="1239">
        <v>75000</v>
      </c>
      <c r="F91" s="1229">
        <f>+D91-(AL92)</f>
        <v>767512</v>
      </c>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34"/>
    </row>
    <row r="92" spans="2:39" ht="15" customHeight="1">
      <c r="B92" s="1236"/>
      <c r="C92" s="410" t="str">
        <f>+C78</f>
        <v xml:space="preserve">SM-B </v>
      </c>
      <c r="D92" s="1226"/>
      <c r="E92" s="1240"/>
      <c r="F92" s="1228"/>
      <c r="G92" s="411"/>
      <c r="H92" s="411"/>
      <c r="I92" s="411"/>
      <c r="J92" s="411"/>
      <c r="K92" s="411"/>
      <c r="L92" s="411"/>
      <c r="M92" s="411"/>
      <c r="N92" s="411"/>
      <c r="O92" s="411"/>
      <c r="P92" s="411"/>
      <c r="Q92" s="411"/>
      <c r="R92" s="411"/>
      <c r="S92" s="411"/>
      <c r="T92" s="411"/>
      <c r="U92" s="411"/>
      <c r="V92" s="411"/>
      <c r="W92" s="411"/>
      <c r="X92" s="411"/>
      <c r="Y92" s="411"/>
      <c r="Z92" s="411"/>
      <c r="AA92" s="411"/>
      <c r="AB92" s="411"/>
      <c r="AC92" s="411"/>
      <c r="AD92" s="411"/>
      <c r="AE92" s="411"/>
      <c r="AF92" s="411"/>
      <c r="AG92" s="411"/>
      <c r="AH92" s="411"/>
      <c r="AI92" s="411"/>
      <c r="AJ92" s="411"/>
      <c r="AK92" s="411"/>
      <c r="AL92" s="412">
        <f>SUM(G92:AK92)</f>
        <v>0</v>
      </c>
    </row>
    <row r="93" spans="2:39" s="515" customFormat="1" ht="15" customHeight="1">
      <c r="B93" s="1236"/>
      <c r="C93" s="40" t="s">
        <v>17</v>
      </c>
      <c r="D93" s="1220">
        <f>+F79</f>
        <v>827172.99999999977</v>
      </c>
      <c r="E93" s="1222">
        <v>85714.28571428571</v>
      </c>
      <c r="F93" s="1218">
        <f>+D93-(AL94)</f>
        <v>827172.99999999977</v>
      </c>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412"/>
    </row>
    <row r="94" spans="2:39" s="515" customFormat="1" ht="15" customHeight="1">
      <c r="B94" s="1236"/>
      <c r="C94" s="410" t="str">
        <f>+C80</f>
        <v>SM-D</v>
      </c>
      <c r="D94" s="1221"/>
      <c r="E94" s="1223"/>
      <c r="F94" s="1219"/>
      <c r="G94" s="411"/>
      <c r="H94" s="411"/>
      <c r="I94" s="411"/>
      <c r="J94" s="411"/>
      <c r="K94" s="411"/>
      <c r="L94" s="411"/>
      <c r="M94" s="411"/>
      <c r="N94" s="411"/>
      <c r="O94" s="411"/>
      <c r="P94" s="411"/>
      <c r="Q94" s="411"/>
      <c r="R94" s="411"/>
      <c r="S94" s="411"/>
      <c r="T94" s="411"/>
      <c r="U94" s="411"/>
      <c r="V94" s="411"/>
      <c r="W94" s="411"/>
      <c r="X94" s="411"/>
      <c r="Y94" s="411"/>
      <c r="Z94" s="411"/>
      <c r="AA94" s="411"/>
      <c r="AB94" s="411"/>
      <c r="AC94" s="411"/>
      <c r="AD94" s="411"/>
      <c r="AE94" s="411"/>
      <c r="AF94" s="411"/>
      <c r="AG94" s="411"/>
      <c r="AH94" s="411"/>
      <c r="AI94" s="411"/>
      <c r="AJ94" s="411"/>
      <c r="AK94" s="411"/>
      <c r="AL94" s="412">
        <f>SUM(G94:AK94)</f>
        <v>0</v>
      </c>
    </row>
    <row r="95" spans="2:39" ht="15" hidden="1" customHeight="1">
      <c r="B95" s="1236"/>
      <c r="C95" s="40" t="s">
        <v>17</v>
      </c>
      <c r="D95" s="1220">
        <f>+F81</f>
        <v>0</v>
      </c>
      <c r="E95" s="1222"/>
      <c r="F95" s="1218">
        <f>+D95-(AL96)</f>
        <v>0</v>
      </c>
      <c r="G95" s="486"/>
      <c r="H95" s="486"/>
      <c r="I95" s="486"/>
      <c r="J95" s="486"/>
      <c r="K95" s="486"/>
      <c r="L95" s="486"/>
      <c r="M95" s="486"/>
      <c r="N95" s="486"/>
      <c r="O95" s="486"/>
      <c r="P95" s="486"/>
      <c r="Q95" s="486"/>
      <c r="R95" s="486"/>
      <c r="S95" s="486"/>
      <c r="T95" s="486"/>
      <c r="U95" s="486"/>
      <c r="V95" s="486"/>
      <c r="W95" s="486"/>
      <c r="X95" s="486"/>
      <c r="Y95" s="486"/>
      <c r="Z95" s="486"/>
      <c r="AA95" s="486"/>
      <c r="AB95" s="486"/>
      <c r="AC95" s="486"/>
      <c r="AD95" s="486"/>
      <c r="AE95" s="486"/>
      <c r="AF95" s="486"/>
      <c r="AG95" s="486"/>
      <c r="AH95" s="486"/>
      <c r="AI95" s="486"/>
      <c r="AJ95" s="486"/>
      <c r="AK95" s="486"/>
      <c r="AL95" s="34"/>
    </row>
    <row r="96" spans="2:39" ht="15" hidden="1" customHeight="1">
      <c r="B96" s="1236"/>
      <c r="C96" s="43">
        <f>+C82</f>
        <v>0</v>
      </c>
      <c r="D96" s="1221"/>
      <c r="E96" s="1223"/>
      <c r="F96" s="1219"/>
      <c r="G96" s="687"/>
      <c r="H96" s="419"/>
      <c r="I96" s="419"/>
      <c r="J96" s="419"/>
      <c r="K96" s="419"/>
      <c r="L96" s="419"/>
      <c r="M96" s="419"/>
      <c r="N96" s="419"/>
      <c r="O96" s="419"/>
      <c r="P96" s="419"/>
      <c r="Q96" s="419"/>
      <c r="R96" s="419"/>
      <c r="S96" s="419"/>
      <c r="T96" s="419"/>
      <c r="U96" s="419"/>
      <c r="V96" s="419"/>
      <c r="W96" s="419"/>
      <c r="X96" s="419"/>
      <c r="Y96" s="419"/>
      <c r="Z96" s="419"/>
      <c r="AA96" s="419"/>
      <c r="AB96" s="419"/>
      <c r="AC96" s="419"/>
      <c r="AD96" s="419"/>
      <c r="AE96" s="419"/>
      <c r="AF96" s="419"/>
      <c r="AG96" s="419"/>
      <c r="AH96" s="419"/>
      <c r="AI96" s="419"/>
      <c r="AJ96" s="419"/>
      <c r="AK96" s="419"/>
      <c r="AL96" s="38">
        <f>SUM(G96:AK96)</f>
        <v>0</v>
      </c>
      <c r="AM96" s="3"/>
    </row>
    <row r="97" spans="2:39" s="2" customFormat="1" ht="15" hidden="1" customHeight="1">
      <c r="B97" s="1236"/>
      <c r="C97" s="413" t="s">
        <v>17</v>
      </c>
      <c r="D97" s="1230">
        <f>+F83</f>
        <v>0</v>
      </c>
      <c r="E97" s="1231"/>
      <c r="F97" s="1224">
        <f>+D97-(AL98)</f>
        <v>0</v>
      </c>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8"/>
    </row>
    <row r="98" spans="2:39" s="2" customFormat="1" ht="15" hidden="1" customHeight="1">
      <c r="B98" s="1237"/>
      <c r="C98" s="41" t="str">
        <f>+C84</f>
        <v>SM-D</v>
      </c>
      <c r="D98" s="1220"/>
      <c r="E98" s="1222"/>
      <c r="F98" s="1218"/>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35">
        <f>SUM(G98:AK98)</f>
        <v>0</v>
      </c>
    </row>
    <row r="99" spans="2:39" ht="15" customHeight="1">
      <c r="B99" s="1232" t="s">
        <v>12</v>
      </c>
      <c r="C99" s="1233"/>
      <c r="D99" s="29"/>
      <c r="E99" s="29"/>
      <c r="F99" s="30"/>
      <c r="G99" s="11">
        <f t="shared" ref="G99:AL99" si="14">SUM(G92,G96,G98)</f>
        <v>0</v>
      </c>
      <c r="H99" s="11">
        <f t="shared" si="14"/>
        <v>0</v>
      </c>
      <c r="I99" s="11">
        <f t="shared" si="14"/>
        <v>0</v>
      </c>
      <c r="J99" s="11">
        <f t="shared" si="14"/>
        <v>0</v>
      </c>
      <c r="K99" s="11">
        <f t="shared" si="14"/>
        <v>0</v>
      </c>
      <c r="L99" s="11">
        <f t="shared" si="14"/>
        <v>0</v>
      </c>
      <c r="M99" s="11">
        <f t="shared" si="14"/>
        <v>0</v>
      </c>
      <c r="N99" s="11">
        <f t="shared" si="14"/>
        <v>0</v>
      </c>
      <c r="O99" s="11">
        <f t="shared" si="14"/>
        <v>0</v>
      </c>
      <c r="P99" s="11">
        <f t="shared" si="14"/>
        <v>0</v>
      </c>
      <c r="Q99" s="11">
        <f t="shared" si="14"/>
        <v>0</v>
      </c>
      <c r="R99" s="11">
        <f t="shared" si="14"/>
        <v>0</v>
      </c>
      <c r="S99" s="11">
        <f t="shared" si="14"/>
        <v>0</v>
      </c>
      <c r="T99" s="11">
        <f t="shared" si="14"/>
        <v>0</v>
      </c>
      <c r="U99" s="11">
        <f t="shared" si="14"/>
        <v>0</v>
      </c>
      <c r="V99" s="11">
        <f t="shared" si="14"/>
        <v>0</v>
      </c>
      <c r="W99" s="11">
        <f t="shared" si="14"/>
        <v>0</v>
      </c>
      <c r="X99" s="11">
        <f t="shared" si="14"/>
        <v>0</v>
      </c>
      <c r="Y99" s="11">
        <f t="shared" si="14"/>
        <v>0</v>
      </c>
      <c r="Z99" s="11">
        <f t="shared" si="14"/>
        <v>0</v>
      </c>
      <c r="AA99" s="11">
        <f t="shared" si="14"/>
        <v>0</v>
      </c>
      <c r="AB99" s="11">
        <f t="shared" si="14"/>
        <v>0</v>
      </c>
      <c r="AC99" s="11">
        <f t="shared" si="14"/>
        <v>0</v>
      </c>
      <c r="AD99" s="11">
        <f t="shared" si="14"/>
        <v>0</v>
      </c>
      <c r="AE99" s="11">
        <f t="shared" si="14"/>
        <v>0</v>
      </c>
      <c r="AF99" s="11">
        <f t="shared" si="14"/>
        <v>0</v>
      </c>
      <c r="AG99" s="11">
        <f t="shared" si="14"/>
        <v>0</v>
      </c>
      <c r="AH99" s="11">
        <f t="shared" si="14"/>
        <v>0</v>
      </c>
      <c r="AI99" s="11">
        <f t="shared" si="14"/>
        <v>0</v>
      </c>
      <c r="AJ99" s="11">
        <f t="shared" si="14"/>
        <v>0</v>
      </c>
      <c r="AK99" s="11">
        <f t="shared" si="14"/>
        <v>0</v>
      </c>
      <c r="AL99" s="28">
        <f t="shared" si="14"/>
        <v>0</v>
      </c>
    </row>
    <row r="101" spans="2:39" ht="15" customHeight="1">
      <c r="B101" s="7">
        <f>+Pama!B143</f>
        <v>44409</v>
      </c>
      <c r="W101" s="351"/>
    </row>
    <row r="102" spans="2:39" ht="15" customHeight="1">
      <c r="W102" s="352"/>
    </row>
    <row r="103" spans="2:39" ht="15" customHeight="1">
      <c r="B103" s="26" t="s">
        <v>13</v>
      </c>
      <c r="C103" s="8" t="s">
        <v>0</v>
      </c>
      <c r="D103" s="1234" t="s">
        <v>18</v>
      </c>
      <c r="E103" s="1234"/>
      <c r="F103" s="1234"/>
      <c r="G103" s="27">
        <f>+B101</f>
        <v>44409</v>
      </c>
      <c r="H103" s="27">
        <f>+G103+1</f>
        <v>44410</v>
      </c>
      <c r="I103" s="27">
        <f t="shared" ref="I103:AK103" si="15">+H103+1</f>
        <v>44411</v>
      </c>
      <c r="J103" s="27">
        <f t="shared" si="15"/>
        <v>44412</v>
      </c>
      <c r="K103" s="27">
        <f t="shared" si="15"/>
        <v>44413</v>
      </c>
      <c r="L103" s="27">
        <f t="shared" si="15"/>
        <v>44414</v>
      </c>
      <c r="M103" s="27">
        <f t="shared" si="15"/>
        <v>44415</v>
      </c>
      <c r="N103" s="27">
        <f t="shared" si="15"/>
        <v>44416</v>
      </c>
      <c r="O103" s="27">
        <f t="shared" si="15"/>
        <v>44417</v>
      </c>
      <c r="P103" s="27">
        <f t="shared" si="15"/>
        <v>44418</v>
      </c>
      <c r="Q103" s="27">
        <f t="shared" si="15"/>
        <v>44419</v>
      </c>
      <c r="R103" s="27">
        <f t="shared" si="15"/>
        <v>44420</v>
      </c>
      <c r="S103" s="27">
        <f t="shared" si="15"/>
        <v>44421</v>
      </c>
      <c r="T103" s="27">
        <f t="shared" si="15"/>
        <v>44422</v>
      </c>
      <c r="U103" s="27">
        <f t="shared" si="15"/>
        <v>44423</v>
      </c>
      <c r="V103" s="27">
        <f t="shared" si="15"/>
        <v>44424</v>
      </c>
      <c r="W103" s="350">
        <f t="shared" si="15"/>
        <v>44425</v>
      </c>
      <c r="X103" s="27">
        <f t="shared" si="15"/>
        <v>44426</v>
      </c>
      <c r="Y103" s="27">
        <f t="shared" si="15"/>
        <v>44427</v>
      </c>
      <c r="Z103" s="27">
        <f t="shared" si="15"/>
        <v>44428</v>
      </c>
      <c r="AA103" s="27">
        <f t="shared" si="15"/>
        <v>44429</v>
      </c>
      <c r="AB103" s="27">
        <f t="shared" si="15"/>
        <v>44430</v>
      </c>
      <c r="AC103" s="27">
        <f t="shared" si="15"/>
        <v>44431</v>
      </c>
      <c r="AD103" s="27">
        <f t="shared" si="15"/>
        <v>44432</v>
      </c>
      <c r="AE103" s="27">
        <f t="shared" si="15"/>
        <v>44433</v>
      </c>
      <c r="AF103" s="27">
        <f t="shared" si="15"/>
        <v>44434</v>
      </c>
      <c r="AG103" s="27">
        <f t="shared" si="15"/>
        <v>44435</v>
      </c>
      <c r="AH103" s="27">
        <f t="shared" si="15"/>
        <v>44436</v>
      </c>
      <c r="AI103" s="27">
        <f t="shared" si="15"/>
        <v>44437</v>
      </c>
      <c r="AJ103" s="27">
        <f t="shared" si="15"/>
        <v>44438</v>
      </c>
      <c r="AK103" s="27">
        <f t="shared" si="15"/>
        <v>44439</v>
      </c>
      <c r="AL103" s="9" t="s">
        <v>12</v>
      </c>
    </row>
    <row r="104" spans="2:39" ht="15" customHeight="1">
      <c r="B104" s="1235" t="s">
        <v>121</v>
      </c>
      <c r="C104" s="47"/>
      <c r="D104" s="44" t="s">
        <v>19</v>
      </c>
      <c r="E104" s="45" t="s">
        <v>20</v>
      </c>
      <c r="F104" s="46" t="s">
        <v>21</v>
      </c>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2"/>
    </row>
    <row r="105" spans="2:39" ht="15" customHeight="1">
      <c r="B105" s="1236"/>
      <c r="C105" s="40" t="s">
        <v>17</v>
      </c>
      <c r="D105" s="1238">
        <f>+F91</f>
        <v>767512</v>
      </c>
      <c r="E105" s="1239">
        <v>75000</v>
      </c>
      <c r="F105" s="1229">
        <f>+D105-(AL106)</f>
        <v>767512</v>
      </c>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34"/>
    </row>
    <row r="106" spans="2:39" ht="15" customHeight="1">
      <c r="B106" s="1236"/>
      <c r="C106" s="410" t="str">
        <f>+C92</f>
        <v xml:space="preserve">SM-B </v>
      </c>
      <c r="D106" s="1226"/>
      <c r="E106" s="1240"/>
      <c r="F106" s="1228"/>
      <c r="G106" s="411"/>
      <c r="H106" s="411"/>
      <c r="I106" s="411"/>
      <c r="J106" s="411"/>
      <c r="K106" s="411"/>
      <c r="L106" s="411"/>
      <c r="M106" s="411"/>
      <c r="N106" s="411"/>
      <c r="O106" s="411"/>
      <c r="P106" s="411"/>
      <c r="Q106" s="411"/>
      <c r="R106" s="411"/>
      <c r="S106" s="411"/>
      <c r="T106" s="411"/>
      <c r="U106" s="411"/>
      <c r="V106" s="411"/>
      <c r="W106" s="411"/>
      <c r="X106" s="411"/>
      <c r="Y106" s="411"/>
      <c r="Z106" s="411"/>
      <c r="AA106" s="411"/>
      <c r="AB106" s="411"/>
      <c r="AC106" s="411"/>
      <c r="AD106" s="411"/>
      <c r="AE106" s="411"/>
      <c r="AF106" s="411"/>
      <c r="AG106" s="411"/>
      <c r="AH106" s="411"/>
      <c r="AI106" s="411"/>
      <c r="AJ106" s="411"/>
      <c r="AK106" s="411"/>
      <c r="AL106" s="412">
        <f>SUM(G106:AK106)</f>
        <v>0</v>
      </c>
    </row>
    <row r="107" spans="2:39" s="515" customFormat="1" ht="15" customHeight="1">
      <c r="B107" s="1236"/>
      <c r="C107" s="40" t="s">
        <v>17</v>
      </c>
      <c r="D107" s="1220">
        <f>+F93</f>
        <v>827172.99999999977</v>
      </c>
      <c r="E107" s="1222">
        <v>85714.28571428571</v>
      </c>
      <c r="F107" s="1218">
        <f>+D107-(AL108)</f>
        <v>827172.99999999977</v>
      </c>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412"/>
    </row>
    <row r="108" spans="2:39" s="515" customFormat="1" ht="15" customHeight="1">
      <c r="B108" s="1236"/>
      <c r="C108" s="410" t="str">
        <f>+C94</f>
        <v>SM-D</v>
      </c>
      <c r="D108" s="1221"/>
      <c r="E108" s="1223"/>
      <c r="F108" s="1219"/>
      <c r="G108" s="411"/>
      <c r="H108" s="411"/>
      <c r="I108" s="411"/>
      <c r="J108" s="411"/>
      <c r="K108" s="411"/>
      <c r="L108" s="411"/>
      <c r="M108" s="411"/>
      <c r="N108" s="411"/>
      <c r="O108" s="411"/>
      <c r="P108" s="411"/>
      <c r="Q108" s="411"/>
      <c r="R108" s="411"/>
      <c r="S108" s="411"/>
      <c r="T108" s="411"/>
      <c r="U108" s="411"/>
      <c r="V108" s="411"/>
      <c r="W108" s="411"/>
      <c r="X108" s="411"/>
      <c r="Y108" s="411"/>
      <c r="Z108" s="411"/>
      <c r="AA108" s="411"/>
      <c r="AB108" s="411"/>
      <c r="AC108" s="411"/>
      <c r="AD108" s="411"/>
      <c r="AE108" s="411"/>
      <c r="AF108" s="411"/>
      <c r="AG108" s="411"/>
      <c r="AH108" s="411"/>
      <c r="AI108" s="411"/>
      <c r="AJ108" s="411"/>
      <c r="AK108" s="411"/>
      <c r="AL108" s="412">
        <f>SUM(G108:AK108)</f>
        <v>0</v>
      </c>
    </row>
    <row r="109" spans="2:39" ht="15" hidden="1" customHeight="1">
      <c r="B109" s="1236"/>
      <c r="C109" s="40" t="s">
        <v>17</v>
      </c>
      <c r="D109" s="1220">
        <f>+F95</f>
        <v>0</v>
      </c>
      <c r="E109" s="1222"/>
      <c r="F109" s="1218">
        <f>+D109-(AL110)</f>
        <v>0</v>
      </c>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4"/>
    </row>
    <row r="110" spans="2:39" ht="15" hidden="1" customHeight="1">
      <c r="B110" s="1236"/>
      <c r="C110" s="43">
        <f>+C96</f>
        <v>0</v>
      </c>
      <c r="D110" s="1221"/>
      <c r="E110" s="1223"/>
      <c r="F110" s="1219"/>
      <c r="G110" s="12"/>
      <c r="H110" s="12"/>
      <c r="I110" s="12"/>
      <c r="J110" s="12"/>
      <c r="K110" s="12"/>
      <c r="L110" s="12"/>
      <c r="M110" s="696"/>
      <c r="N110" s="696"/>
      <c r="O110" s="696"/>
      <c r="P110" s="696"/>
      <c r="Q110" s="696"/>
      <c r="R110" s="696"/>
      <c r="S110" s="696"/>
      <c r="T110" s="12"/>
      <c r="U110" s="12"/>
      <c r="V110" s="12"/>
      <c r="W110" s="12"/>
      <c r="X110" s="12"/>
      <c r="Y110" s="12"/>
      <c r="Z110" s="12"/>
      <c r="AA110" s="12"/>
      <c r="AB110" s="12"/>
      <c r="AC110" s="12"/>
      <c r="AD110" s="12"/>
      <c r="AE110" s="12"/>
      <c r="AF110" s="12"/>
      <c r="AG110" s="12"/>
      <c r="AH110" s="411"/>
      <c r="AI110" s="12"/>
      <c r="AJ110" s="12"/>
      <c r="AK110" s="12"/>
      <c r="AL110" s="38">
        <f>SUM(G110:AK110)</f>
        <v>0</v>
      </c>
      <c r="AM110" s="3"/>
    </row>
    <row r="111" spans="2:39" s="2" customFormat="1" ht="15" hidden="1" customHeight="1">
      <c r="B111" s="1236"/>
      <c r="C111" s="413" t="s">
        <v>17</v>
      </c>
      <c r="D111" s="1230">
        <f>+F97</f>
        <v>0</v>
      </c>
      <c r="E111" s="1231"/>
      <c r="F111" s="1224">
        <f>+D111-(AL112)</f>
        <v>0</v>
      </c>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8"/>
    </row>
    <row r="112" spans="2:39" s="2" customFormat="1" ht="15" hidden="1" customHeight="1">
      <c r="B112" s="1237"/>
      <c r="C112" s="41" t="str">
        <f>+C98</f>
        <v>SM-D</v>
      </c>
      <c r="D112" s="1220"/>
      <c r="E112" s="1222"/>
      <c r="F112" s="1218"/>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35">
        <f>SUM(G112:AK112)</f>
        <v>0</v>
      </c>
    </row>
    <row r="113" spans="2:39" ht="15" customHeight="1">
      <c r="B113" s="1232" t="s">
        <v>12</v>
      </c>
      <c r="C113" s="1233"/>
      <c r="D113" s="29"/>
      <c r="E113" s="29"/>
      <c r="F113" s="30"/>
      <c r="G113" s="11">
        <f t="shared" ref="G113:AL113" si="16">SUM(G106,G110,G112)</f>
        <v>0</v>
      </c>
      <c r="H113" s="11">
        <f t="shared" si="16"/>
        <v>0</v>
      </c>
      <c r="I113" s="11">
        <f t="shared" si="16"/>
        <v>0</v>
      </c>
      <c r="J113" s="11">
        <f t="shared" si="16"/>
        <v>0</v>
      </c>
      <c r="K113" s="11">
        <f t="shared" si="16"/>
        <v>0</v>
      </c>
      <c r="L113" s="11">
        <f t="shared" si="16"/>
        <v>0</v>
      </c>
      <c r="M113" s="11">
        <f t="shared" si="16"/>
        <v>0</v>
      </c>
      <c r="N113" s="11">
        <f t="shared" si="16"/>
        <v>0</v>
      </c>
      <c r="O113" s="11">
        <f t="shared" si="16"/>
        <v>0</v>
      </c>
      <c r="P113" s="11">
        <f t="shared" si="16"/>
        <v>0</v>
      </c>
      <c r="Q113" s="11">
        <f t="shared" si="16"/>
        <v>0</v>
      </c>
      <c r="R113" s="11">
        <f t="shared" si="16"/>
        <v>0</v>
      </c>
      <c r="S113" s="11">
        <f t="shared" si="16"/>
        <v>0</v>
      </c>
      <c r="T113" s="11">
        <f t="shared" si="16"/>
        <v>0</v>
      </c>
      <c r="U113" s="11">
        <f t="shared" si="16"/>
        <v>0</v>
      </c>
      <c r="V113" s="11">
        <f t="shared" si="16"/>
        <v>0</v>
      </c>
      <c r="W113" s="11">
        <f t="shared" si="16"/>
        <v>0</v>
      </c>
      <c r="X113" s="11">
        <f t="shared" si="16"/>
        <v>0</v>
      </c>
      <c r="Y113" s="11">
        <f t="shared" si="16"/>
        <v>0</v>
      </c>
      <c r="Z113" s="11">
        <f t="shared" si="16"/>
        <v>0</v>
      </c>
      <c r="AA113" s="11">
        <f t="shared" si="16"/>
        <v>0</v>
      </c>
      <c r="AB113" s="11">
        <f t="shared" si="16"/>
        <v>0</v>
      </c>
      <c r="AC113" s="11">
        <f t="shared" si="16"/>
        <v>0</v>
      </c>
      <c r="AD113" s="11">
        <f t="shared" si="16"/>
        <v>0</v>
      </c>
      <c r="AE113" s="11">
        <f t="shared" si="16"/>
        <v>0</v>
      </c>
      <c r="AF113" s="11">
        <f t="shared" si="16"/>
        <v>0</v>
      </c>
      <c r="AG113" s="11">
        <f t="shared" si="16"/>
        <v>0</v>
      </c>
      <c r="AH113" s="11">
        <f t="shared" si="16"/>
        <v>0</v>
      </c>
      <c r="AI113" s="11">
        <f t="shared" si="16"/>
        <v>0</v>
      </c>
      <c r="AJ113" s="11">
        <f t="shared" si="16"/>
        <v>0</v>
      </c>
      <c r="AK113" s="11">
        <f t="shared" si="16"/>
        <v>0</v>
      </c>
      <c r="AL113" s="28">
        <f t="shared" si="16"/>
        <v>0</v>
      </c>
    </row>
    <row r="115" spans="2:39" ht="15" customHeight="1">
      <c r="B115" s="7">
        <f>+Pama!B157</f>
        <v>44440</v>
      </c>
    </row>
    <row r="117" spans="2:39" ht="15" customHeight="1">
      <c r="B117" s="26" t="s">
        <v>13</v>
      </c>
      <c r="C117" s="333" t="s">
        <v>0</v>
      </c>
      <c r="D117" s="1234" t="s">
        <v>18</v>
      </c>
      <c r="E117" s="1234"/>
      <c r="F117" s="1234"/>
      <c r="G117" s="27">
        <f>+B115</f>
        <v>44440</v>
      </c>
      <c r="H117" s="27">
        <f t="shared" ref="H117:AK117" si="17">+G117+1</f>
        <v>44441</v>
      </c>
      <c r="I117" s="27">
        <f t="shared" si="17"/>
        <v>44442</v>
      </c>
      <c r="J117" s="27">
        <f t="shared" si="17"/>
        <v>44443</v>
      </c>
      <c r="K117" s="27">
        <f t="shared" si="17"/>
        <v>44444</v>
      </c>
      <c r="L117" s="27">
        <f t="shared" si="17"/>
        <v>44445</v>
      </c>
      <c r="M117" s="27">
        <f t="shared" si="17"/>
        <v>44446</v>
      </c>
      <c r="N117" s="27">
        <f t="shared" si="17"/>
        <v>44447</v>
      </c>
      <c r="O117" s="27">
        <f t="shared" si="17"/>
        <v>44448</v>
      </c>
      <c r="P117" s="27">
        <f t="shared" si="17"/>
        <v>44449</v>
      </c>
      <c r="Q117" s="27">
        <f t="shared" si="17"/>
        <v>44450</v>
      </c>
      <c r="R117" s="27">
        <f t="shared" si="17"/>
        <v>44451</v>
      </c>
      <c r="S117" s="27">
        <f t="shared" si="17"/>
        <v>44452</v>
      </c>
      <c r="T117" s="27">
        <f t="shared" si="17"/>
        <v>44453</v>
      </c>
      <c r="U117" s="27">
        <f t="shared" si="17"/>
        <v>44454</v>
      </c>
      <c r="V117" s="27">
        <f t="shared" si="17"/>
        <v>44455</v>
      </c>
      <c r="W117" s="27">
        <f t="shared" si="17"/>
        <v>44456</v>
      </c>
      <c r="X117" s="27">
        <f t="shared" si="17"/>
        <v>44457</v>
      </c>
      <c r="Y117" s="27">
        <f t="shared" si="17"/>
        <v>44458</v>
      </c>
      <c r="Z117" s="27">
        <f t="shared" si="17"/>
        <v>44459</v>
      </c>
      <c r="AA117" s="27">
        <f t="shared" si="17"/>
        <v>44460</v>
      </c>
      <c r="AB117" s="27">
        <f t="shared" si="17"/>
        <v>44461</v>
      </c>
      <c r="AC117" s="27">
        <f t="shared" si="17"/>
        <v>44462</v>
      </c>
      <c r="AD117" s="27">
        <f t="shared" si="17"/>
        <v>44463</v>
      </c>
      <c r="AE117" s="27">
        <f t="shared" si="17"/>
        <v>44464</v>
      </c>
      <c r="AF117" s="27">
        <f t="shared" si="17"/>
        <v>44465</v>
      </c>
      <c r="AG117" s="27">
        <f t="shared" si="17"/>
        <v>44466</v>
      </c>
      <c r="AH117" s="27">
        <f t="shared" si="17"/>
        <v>44467</v>
      </c>
      <c r="AI117" s="27">
        <f t="shared" si="17"/>
        <v>44468</v>
      </c>
      <c r="AJ117" s="27">
        <f t="shared" si="17"/>
        <v>44469</v>
      </c>
      <c r="AK117" s="27">
        <f t="shared" si="17"/>
        <v>44470</v>
      </c>
      <c r="AL117" s="9" t="s">
        <v>12</v>
      </c>
    </row>
    <row r="118" spans="2:39" ht="15" customHeight="1">
      <c r="B118" s="1235" t="s">
        <v>121</v>
      </c>
      <c r="C118" s="47"/>
      <c r="D118" s="44" t="s">
        <v>19</v>
      </c>
      <c r="E118" s="45" t="s">
        <v>20</v>
      </c>
      <c r="F118" s="46" t="s">
        <v>21</v>
      </c>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2"/>
    </row>
    <row r="119" spans="2:39" ht="15" customHeight="1">
      <c r="B119" s="1236"/>
      <c r="C119" s="40" t="s">
        <v>17</v>
      </c>
      <c r="D119" s="1238">
        <f>+F105</f>
        <v>767512</v>
      </c>
      <c r="E119" s="1239">
        <v>75000</v>
      </c>
      <c r="F119" s="1229">
        <f>+D119-(AL120)</f>
        <v>767512</v>
      </c>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4"/>
    </row>
    <row r="120" spans="2:39" ht="15" customHeight="1">
      <c r="B120" s="1236"/>
      <c r="C120" s="410" t="str">
        <f>+C106</f>
        <v xml:space="preserve">SM-B </v>
      </c>
      <c r="D120" s="1226"/>
      <c r="E120" s="1240"/>
      <c r="F120" s="1228"/>
      <c r="G120" s="411"/>
      <c r="H120" s="411"/>
      <c r="I120" s="411"/>
      <c r="J120" s="411"/>
      <c r="K120" s="411"/>
      <c r="L120" s="411"/>
      <c r="M120" s="411"/>
      <c r="N120" s="411"/>
      <c r="O120" s="411"/>
      <c r="P120" s="411"/>
      <c r="Q120" s="411"/>
      <c r="R120" s="411"/>
      <c r="S120" s="411"/>
      <c r="T120" s="411"/>
      <c r="U120" s="411"/>
      <c r="V120" s="411"/>
      <c r="W120" s="411"/>
      <c r="X120" s="411"/>
      <c r="Y120" s="411"/>
      <c r="Z120" s="411"/>
      <c r="AA120" s="411"/>
      <c r="AB120" s="411"/>
      <c r="AC120" s="411"/>
      <c r="AD120" s="411"/>
      <c r="AE120" s="411"/>
      <c r="AF120" s="411"/>
      <c r="AG120" s="411"/>
      <c r="AH120" s="411"/>
      <c r="AI120" s="411"/>
      <c r="AJ120" s="411"/>
      <c r="AK120" s="411"/>
      <c r="AL120" s="412">
        <f>SUM(G120:AK120)</f>
        <v>0</v>
      </c>
    </row>
    <row r="121" spans="2:39" s="515" customFormat="1" ht="15" customHeight="1">
      <c r="B121" s="1236"/>
      <c r="C121" s="40" t="s">
        <v>17</v>
      </c>
      <c r="D121" s="1220">
        <f>+F107</f>
        <v>827172.99999999977</v>
      </c>
      <c r="E121" s="1222">
        <v>85714.28571428571</v>
      </c>
      <c r="F121" s="1218">
        <f>+D121-(AL122)</f>
        <v>827172.99999999977</v>
      </c>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412"/>
    </row>
    <row r="122" spans="2:39" s="515" customFormat="1" ht="15" customHeight="1">
      <c r="B122" s="1236"/>
      <c r="C122" s="410" t="str">
        <f>+C108</f>
        <v>SM-D</v>
      </c>
      <c r="D122" s="1221"/>
      <c r="E122" s="1223"/>
      <c r="F122" s="1219"/>
      <c r="G122" s="411"/>
      <c r="H122" s="411"/>
      <c r="I122" s="411"/>
      <c r="J122" s="411"/>
      <c r="K122" s="411"/>
      <c r="L122" s="411"/>
      <c r="M122" s="411"/>
      <c r="N122" s="411"/>
      <c r="O122" s="411"/>
      <c r="P122" s="411"/>
      <c r="Q122" s="411"/>
      <c r="R122" s="411"/>
      <c r="S122" s="411"/>
      <c r="T122" s="411"/>
      <c r="U122" s="411"/>
      <c r="V122" s="411"/>
      <c r="W122" s="411"/>
      <c r="X122" s="411"/>
      <c r="Y122" s="411"/>
      <c r="Z122" s="411"/>
      <c r="AA122" s="411"/>
      <c r="AB122" s="411"/>
      <c r="AC122" s="411"/>
      <c r="AD122" s="411"/>
      <c r="AE122" s="411"/>
      <c r="AF122" s="411"/>
      <c r="AG122" s="411"/>
      <c r="AH122" s="411"/>
      <c r="AI122" s="411"/>
      <c r="AJ122" s="411"/>
      <c r="AK122" s="411"/>
      <c r="AL122" s="412">
        <f>SUM(G122:AK122)</f>
        <v>0</v>
      </c>
    </row>
    <row r="123" spans="2:39" ht="15" hidden="1" customHeight="1">
      <c r="B123" s="1236"/>
      <c r="C123" s="40" t="s">
        <v>17</v>
      </c>
      <c r="D123" s="1220">
        <f>+F109</f>
        <v>0</v>
      </c>
      <c r="E123" s="1222"/>
      <c r="F123" s="1218">
        <f>+D123-(AL124)</f>
        <v>0</v>
      </c>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4"/>
    </row>
    <row r="124" spans="2:39" ht="15" hidden="1" customHeight="1">
      <c r="B124" s="1236"/>
      <c r="C124" s="43">
        <f>+C110</f>
        <v>0</v>
      </c>
      <c r="D124" s="1221"/>
      <c r="E124" s="1223"/>
      <c r="F124" s="1219"/>
      <c r="G124" s="12"/>
      <c r="H124" s="12"/>
      <c r="I124" s="12"/>
      <c r="J124" s="12"/>
      <c r="K124" s="12"/>
      <c r="L124" s="12"/>
      <c r="M124" s="12"/>
      <c r="N124" s="12"/>
      <c r="O124" s="12"/>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38">
        <f>SUM(G124:AK124)</f>
        <v>0</v>
      </c>
      <c r="AM124" s="3"/>
    </row>
    <row r="125" spans="2:39" s="2" customFormat="1" ht="15" hidden="1" customHeight="1">
      <c r="B125" s="1236"/>
      <c r="C125" s="413" t="s">
        <v>17</v>
      </c>
      <c r="D125" s="1230">
        <f>+F111</f>
        <v>0</v>
      </c>
      <c r="E125" s="1231"/>
      <c r="F125" s="1224">
        <f>+D125-(AL126)</f>
        <v>0</v>
      </c>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8"/>
    </row>
    <row r="126" spans="2:39" s="2" customFormat="1" ht="15" hidden="1" customHeight="1">
      <c r="B126" s="1237"/>
      <c r="C126" s="41" t="str">
        <f>+C112</f>
        <v>SM-D</v>
      </c>
      <c r="D126" s="1220"/>
      <c r="E126" s="1222"/>
      <c r="F126" s="1218"/>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35">
        <f>SUM(G126:AK126)</f>
        <v>0</v>
      </c>
    </row>
    <row r="127" spans="2:39" ht="15" customHeight="1">
      <c r="B127" s="1232" t="s">
        <v>12</v>
      </c>
      <c r="C127" s="1233"/>
      <c r="D127" s="29"/>
      <c r="E127" s="29"/>
      <c r="F127" s="30"/>
      <c r="G127" s="11">
        <f t="shared" ref="G127:AL127" si="18">SUM(G120,G124,G126)</f>
        <v>0</v>
      </c>
      <c r="H127" s="11">
        <f t="shared" si="18"/>
        <v>0</v>
      </c>
      <c r="I127" s="11">
        <f t="shared" si="18"/>
        <v>0</v>
      </c>
      <c r="J127" s="11">
        <f t="shared" si="18"/>
        <v>0</v>
      </c>
      <c r="K127" s="11">
        <f t="shared" si="18"/>
        <v>0</v>
      </c>
      <c r="L127" s="11">
        <f t="shared" si="18"/>
        <v>0</v>
      </c>
      <c r="M127" s="11">
        <f t="shared" si="18"/>
        <v>0</v>
      </c>
      <c r="N127" s="11">
        <f t="shared" si="18"/>
        <v>0</v>
      </c>
      <c r="O127" s="11">
        <f t="shared" si="18"/>
        <v>0</v>
      </c>
      <c r="P127" s="11">
        <f t="shared" si="18"/>
        <v>0</v>
      </c>
      <c r="Q127" s="11">
        <f t="shared" si="18"/>
        <v>0</v>
      </c>
      <c r="R127" s="11">
        <f t="shared" si="18"/>
        <v>0</v>
      </c>
      <c r="S127" s="11">
        <f t="shared" si="18"/>
        <v>0</v>
      </c>
      <c r="T127" s="11">
        <f t="shared" si="18"/>
        <v>0</v>
      </c>
      <c r="U127" s="11">
        <f t="shared" si="18"/>
        <v>0</v>
      </c>
      <c r="V127" s="11">
        <f t="shared" si="18"/>
        <v>0</v>
      </c>
      <c r="W127" s="11">
        <f t="shared" si="18"/>
        <v>0</v>
      </c>
      <c r="X127" s="11">
        <f t="shared" si="18"/>
        <v>0</v>
      </c>
      <c r="Y127" s="11">
        <f t="shared" si="18"/>
        <v>0</v>
      </c>
      <c r="Z127" s="11">
        <f t="shared" si="18"/>
        <v>0</v>
      </c>
      <c r="AA127" s="11">
        <f t="shared" si="18"/>
        <v>0</v>
      </c>
      <c r="AB127" s="11">
        <f t="shared" si="18"/>
        <v>0</v>
      </c>
      <c r="AC127" s="11">
        <f t="shared" si="18"/>
        <v>0</v>
      </c>
      <c r="AD127" s="11">
        <f t="shared" si="18"/>
        <v>0</v>
      </c>
      <c r="AE127" s="11">
        <f t="shared" si="18"/>
        <v>0</v>
      </c>
      <c r="AF127" s="11">
        <f t="shared" si="18"/>
        <v>0</v>
      </c>
      <c r="AG127" s="11">
        <f t="shared" si="18"/>
        <v>0</v>
      </c>
      <c r="AH127" s="11">
        <f t="shared" si="18"/>
        <v>0</v>
      </c>
      <c r="AI127" s="11">
        <f t="shared" si="18"/>
        <v>0</v>
      </c>
      <c r="AJ127" s="11">
        <f t="shared" si="18"/>
        <v>0</v>
      </c>
      <c r="AK127" s="11">
        <f t="shared" si="18"/>
        <v>0</v>
      </c>
      <c r="AL127" s="28">
        <f t="shared" si="18"/>
        <v>0</v>
      </c>
    </row>
    <row r="129" spans="2:39" ht="15" customHeight="1">
      <c r="B129" s="7">
        <f>+Pama!B175</f>
        <v>44470</v>
      </c>
    </row>
    <row r="131" spans="2:39" ht="15" customHeight="1">
      <c r="B131" s="26" t="s">
        <v>13</v>
      </c>
      <c r="C131" s="337" t="s">
        <v>0</v>
      </c>
      <c r="D131" s="1234" t="s">
        <v>18</v>
      </c>
      <c r="E131" s="1234"/>
      <c r="F131" s="1234"/>
      <c r="G131" s="27">
        <f>+B129</f>
        <v>44470</v>
      </c>
      <c r="H131" s="27">
        <f t="shared" ref="H131:AK131" si="19">+G131+1</f>
        <v>44471</v>
      </c>
      <c r="I131" s="27">
        <f t="shared" si="19"/>
        <v>44472</v>
      </c>
      <c r="J131" s="27">
        <f t="shared" si="19"/>
        <v>44473</v>
      </c>
      <c r="K131" s="27">
        <f t="shared" si="19"/>
        <v>44474</v>
      </c>
      <c r="L131" s="27">
        <f t="shared" si="19"/>
        <v>44475</v>
      </c>
      <c r="M131" s="27">
        <f t="shared" si="19"/>
        <v>44476</v>
      </c>
      <c r="N131" s="27">
        <f t="shared" si="19"/>
        <v>44477</v>
      </c>
      <c r="O131" s="27">
        <f t="shared" si="19"/>
        <v>44478</v>
      </c>
      <c r="P131" s="27">
        <f t="shared" si="19"/>
        <v>44479</v>
      </c>
      <c r="Q131" s="27">
        <f t="shared" si="19"/>
        <v>44480</v>
      </c>
      <c r="R131" s="27">
        <f t="shared" si="19"/>
        <v>44481</v>
      </c>
      <c r="S131" s="27">
        <f t="shared" si="19"/>
        <v>44482</v>
      </c>
      <c r="T131" s="27">
        <f t="shared" si="19"/>
        <v>44483</v>
      </c>
      <c r="U131" s="27">
        <f t="shared" si="19"/>
        <v>44484</v>
      </c>
      <c r="V131" s="27">
        <f t="shared" si="19"/>
        <v>44485</v>
      </c>
      <c r="W131" s="27">
        <f t="shared" si="19"/>
        <v>44486</v>
      </c>
      <c r="X131" s="27">
        <f t="shared" si="19"/>
        <v>44487</v>
      </c>
      <c r="Y131" s="27">
        <f t="shared" si="19"/>
        <v>44488</v>
      </c>
      <c r="Z131" s="27">
        <f t="shared" si="19"/>
        <v>44489</v>
      </c>
      <c r="AA131" s="27">
        <f t="shared" si="19"/>
        <v>44490</v>
      </c>
      <c r="AB131" s="27">
        <f t="shared" si="19"/>
        <v>44491</v>
      </c>
      <c r="AC131" s="27">
        <f t="shared" si="19"/>
        <v>44492</v>
      </c>
      <c r="AD131" s="27">
        <f t="shared" si="19"/>
        <v>44493</v>
      </c>
      <c r="AE131" s="27">
        <f t="shared" si="19"/>
        <v>44494</v>
      </c>
      <c r="AF131" s="27">
        <f t="shared" si="19"/>
        <v>44495</v>
      </c>
      <c r="AG131" s="27">
        <f t="shared" si="19"/>
        <v>44496</v>
      </c>
      <c r="AH131" s="27">
        <f t="shared" si="19"/>
        <v>44497</v>
      </c>
      <c r="AI131" s="27">
        <f t="shared" si="19"/>
        <v>44498</v>
      </c>
      <c r="AJ131" s="27">
        <f t="shared" si="19"/>
        <v>44499</v>
      </c>
      <c r="AK131" s="27">
        <f t="shared" si="19"/>
        <v>44500</v>
      </c>
      <c r="AL131" s="9" t="s">
        <v>12</v>
      </c>
    </row>
    <row r="132" spans="2:39" ht="15" customHeight="1">
      <c r="B132" s="1235" t="s">
        <v>121</v>
      </c>
      <c r="C132" s="47"/>
      <c r="D132" s="44" t="s">
        <v>19</v>
      </c>
      <c r="E132" s="45" t="s">
        <v>20</v>
      </c>
      <c r="F132" s="46" t="s">
        <v>21</v>
      </c>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2"/>
    </row>
    <row r="133" spans="2:39" ht="15" customHeight="1">
      <c r="B133" s="1236"/>
      <c r="C133" s="40" t="s">
        <v>17</v>
      </c>
      <c r="D133" s="1238">
        <f>+F119</f>
        <v>767512</v>
      </c>
      <c r="E133" s="1239">
        <v>75000</v>
      </c>
      <c r="F133" s="1229">
        <f>+D133-(AL134)</f>
        <v>767512</v>
      </c>
      <c r="G133" s="486"/>
      <c r="H133" s="486"/>
      <c r="I133" s="33"/>
      <c r="J133" s="33"/>
      <c r="K133" s="33"/>
      <c r="L133" s="33"/>
      <c r="M133" s="33"/>
      <c r="N133" s="33"/>
      <c r="O133" s="33"/>
      <c r="P133" s="33"/>
      <c r="Q133" s="33"/>
      <c r="R133" s="33"/>
      <c r="S133" s="33"/>
      <c r="T133" s="33"/>
      <c r="U133" s="33"/>
      <c r="V133" s="33"/>
      <c r="W133" s="33"/>
      <c r="X133" s="33"/>
      <c r="Y133" s="33"/>
      <c r="Z133" s="33"/>
      <c r="AA133" s="33"/>
      <c r="AB133" s="33"/>
      <c r="AC133" s="33"/>
      <c r="AD133" s="33"/>
      <c r="AE133" s="33"/>
      <c r="AF133" s="33"/>
      <c r="AG133" s="33"/>
      <c r="AH133" s="33"/>
      <c r="AI133" s="33"/>
      <c r="AJ133" s="33"/>
      <c r="AK133" s="33"/>
      <c r="AL133" s="34"/>
    </row>
    <row r="134" spans="2:39" ht="15" customHeight="1">
      <c r="B134" s="1236"/>
      <c r="C134" s="410" t="str">
        <f>+C120</f>
        <v xml:space="preserve">SM-B </v>
      </c>
      <c r="D134" s="1226"/>
      <c r="E134" s="1240"/>
      <c r="F134" s="1228"/>
      <c r="G134" s="487"/>
      <c r="H134" s="487"/>
      <c r="I134" s="398"/>
      <c r="J134" s="411"/>
      <c r="K134" s="411"/>
      <c r="L134" s="411"/>
      <c r="M134" s="411"/>
      <c r="N134" s="411"/>
      <c r="O134" s="411"/>
      <c r="P134" s="411"/>
      <c r="Q134" s="411"/>
      <c r="R134" s="411"/>
      <c r="S134" s="411"/>
      <c r="T134" s="411"/>
      <c r="U134" s="411"/>
      <c r="V134" s="411"/>
      <c r="W134" s="411"/>
      <c r="X134" s="411"/>
      <c r="Y134" s="411"/>
      <c r="Z134" s="411"/>
      <c r="AA134" s="411"/>
      <c r="AB134" s="411"/>
      <c r="AC134" s="411"/>
      <c r="AD134" s="411"/>
      <c r="AE134" s="411"/>
      <c r="AF134" s="411"/>
      <c r="AG134" s="411"/>
      <c r="AH134" s="411"/>
      <c r="AI134" s="411"/>
      <c r="AJ134" s="411"/>
      <c r="AK134" s="411"/>
      <c r="AL134" s="412">
        <f>SUM(G134:AK134)</f>
        <v>0</v>
      </c>
    </row>
    <row r="135" spans="2:39" s="515" customFormat="1" ht="15" customHeight="1">
      <c r="B135" s="1236"/>
      <c r="C135" s="40" t="s">
        <v>17</v>
      </c>
      <c r="D135" s="1220">
        <f>+F121</f>
        <v>827172.99999999977</v>
      </c>
      <c r="E135" s="1222">
        <v>85714.28571428571</v>
      </c>
      <c r="F135" s="1218">
        <f>+D135-(AL136)</f>
        <v>827172.99999999977</v>
      </c>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412"/>
    </row>
    <row r="136" spans="2:39" s="515" customFormat="1" ht="15" customHeight="1">
      <c r="B136" s="1236"/>
      <c r="C136" s="410" t="str">
        <f>+C122</f>
        <v>SM-D</v>
      </c>
      <c r="D136" s="1221"/>
      <c r="E136" s="1223"/>
      <c r="F136" s="1219"/>
      <c r="G136" s="487"/>
      <c r="H136" s="487"/>
      <c r="I136" s="398"/>
      <c r="J136" s="411"/>
      <c r="K136" s="411"/>
      <c r="L136" s="411"/>
      <c r="M136" s="411"/>
      <c r="N136" s="411"/>
      <c r="O136" s="411"/>
      <c r="P136" s="411"/>
      <c r="Q136" s="411"/>
      <c r="R136" s="411"/>
      <c r="S136" s="411"/>
      <c r="T136" s="411"/>
      <c r="U136" s="411"/>
      <c r="V136" s="411"/>
      <c r="W136" s="411"/>
      <c r="X136" s="411"/>
      <c r="Y136" s="411"/>
      <c r="Z136" s="411"/>
      <c r="AA136" s="411"/>
      <c r="AB136" s="411"/>
      <c r="AC136" s="411"/>
      <c r="AD136" s="411"/>
      <c r="AE136" s="411"/>
      <c r="AF136" s="411"/>
      <c r="AG136" s="411"/>
      <c r="AH136" s="411"/>
      <c r="AI136" s="411"/>
      <c r="AJ136" s="411"/>
      <c r="AK136" s="411"/>
      <c r="AL136" s="412">
        <f>SUM(G136:AK136)</f>
        <v>0</v>
      </c>
    </row>
    <row r="137" spans="2:39" ht="15" hidden="1" customHeight="1">
      <c r="B137" s="1236"/>
      <c r="C137" s="40" t="s">
        <v>17</v>
      </c>
      <c r="D137" s="1220">
        <f>+F123</f>
        <v>0</v>
      </c>
      <c r="E137" s="1222"/>
      <c r="F137" s="1218">
        <f>+D137-(AL138)</f>
        <v>0</v>
      </c>
      <c r="G137" s="414"/>
      <c r="H137" s="414"/>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4"/>
    </row>
    <row r="138" spans="2:39" ht="15" hidden="1" customHeight="1">
      <c r="B138" s="1236"/>
      <c r="C138" s="43">
        <f>+C124</f>
        <v>0</v>
      </c>
      <c r="D138" s="1221"/>
      <c r="E138" s="1223"/>
      <c r="F138" s="1219"/>
      <c r="G138" s="483"/>
      <c r="H138" s="483"/>
      <c r="I138" s="483"/>
      <c r="J138" s="483"/>
      <c r="K138" s="483"/>
      <c r="L138" s="483"/>
      <c r="M138" s="483"/>
      <c r="N138" s="483"/>
      <c r="O138" s="483"/>
      <c r="P138" s="483"/>
      <c r="Q138" s="483"/>
      <c r="R138" s="483"/>
      <c r="S138" s="483"/>
      <c r="T138" s="483"/>
      <c r="U138" s="483"/>
      <c r="V138" s="483"/>
      <c r="W138" s="483"/>
      <c r="X138" s="483"/>
      <c r="Y138" s="483"/>
      <c r="Z138" s="419"/>
      <c r="AA138" s="419"/>
      <c r="AB138" s="419"/>
      <c r="AC138" s="419"/>
      <c r="AD138" s="490"/>
      <c r="AE138" s="411"/>
      <c r="AF138" s="411"/>
      <c r="AG138" s="411"/>
      <c r="AH138" s="419"/>
      <c r="AI138" s="419"/>
      <c r="AJ138" s="419"/>
      <c r="AK138" s="419"/>
      <c r="AL138" s="38">
        <f>SUM(G138:AK138)</f>
        <v>0</v>
      </c>
      <c r="AM138" s="3"/>
    </row>
    <row r="139" spans="2:39" s="2" customFormat="1" ht="15" hidden="1" customHeight="1">
      <c r="B139" s="1236"/>
      <c r="C139" s="413" t="s">
        <v>17</v>
      </c>
      <c r="D139" s="1230">
        <f>+F125</f>
        <v>0</v>
      </c>
      <c r="E139" s="1231"/>
      <c r="F139" s="1224">
        <f>+D139-(AL140)</f>
        <v>0</v>
      </c>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8"/>
    </row>
    <row r="140" spans="2:39" s="2" customFormat="1" ht="15" hidden="1" customHeight="1">
      <c r="B140" s="1237"/>
      <c r="C140" s="41" t="str">
        <f>+C126</f>
        <v>SM-D</v>
      </c>
      <c r="D140" s="1220"/>
      <c r="E140" s="1222"/>
      <c r="F140" s="1218"/>
      <c r="G140" s="13"/>
      <c r="H140" s="13"/>
      <c r="I140" s="13"/>
      <c r="J140" s="13"/>
      <c r="K140" s="13"/>
      <c r="L140" s="13"/>
      <c r="M140" s="13"/>
      <c r="N140" s="13"/>
      <c r="O140" s="13"/>
      <c r="P140" s="13"/>
      <c r="Q140" s="13"/>
      <c r="R140" s="13"/>
      <c r="S140" s="13"/>
      <c r="T140" s="356"/>
      <c r="U140" s="356"/>
      <c r="V140" s="356"/>
      <c r="W140" s="356"/>
      <c r="X140" s="356"/>
      <c r="Y140" s="356"/>
      <c r="Z140" s="357"/>
      <c r="AA140" s="357"/>
      <c r="AB140" s="357"/>
      <c r="AC140" s="357"/>
      <c r="AD140" s="13"/>
      <c r="AE140" s="13"/>
      <c r="AF140" s="13"/>
      <c r="AG140" s="13"/>
      <c r="AH140" s="13"/>
      <c r="AI140" s="13"/>
      <c r="AJ140" s="13"/>
      <c r="AK140" s="13"/>
      <c r="AL140" s="35">
        <f>SUM(G140:AK140)</f>
        <v>0</v>
      </c>
    </row>
    <row r="141" spans="2:39" ht="15" customHeight="1">
      <c r="B141" s="1232" t="s">
        <v>12</v>
      </c>
      <c r="C141" s="1233"/>
      <c r="D141" s="29"/>
      <c r="E141" s="29"/>
      <c r="F141" s="30"/>
      <c r="G141" s="11">
        <f t="shared" ref="G141:AL141" si="20">SUM(G134,G138,G140)</f>
        <v>0</v>
      </c>
      <c r="H141" s="11">
        <f t="shared" si="20"/>
        <v>0</v>
      </c>
      <c r="I141" s="11">
        <f t="shared" si="20"/>
        <v>0</v>
      </c>
      <c r="J141" s="11">
        <f t="shared" si="20"/>
        <v>0</v>
      </c>
      <c r="K141" s="11">
        <f t="shared" si="20"/>
        <v>0</v>
      </c>
      <c r="L141" s="11">
        <f t="shared" si="20"/>
        <v>0</v>
      </c>
      <c r="M141" s="11">
        <f t="shared" si="20"/>
        <v>0</v>
      </c>
      <c r="N141" s="11">
        <f t="shared" si="20"/>
        <v>0</v>
      </c>
      <c r="O141" s="11">
        <f t="shared" si="20"/>
        <v>0</v>
      </c>
      <c r="P141" s="11">
        <f t="shared" si="20"/>
        <v>0</v>
      </c>
      <c r="Q141" s="11">
        <f t="shared" si="20"/>
        <v>0</v>
      </c>
      <c r="R141" s="11">
        <f t="shared" si="20"/>
        <v>0</v>
      </c>
      <c r="S141" s="11">
        <f t="shared" si="20"/>
        <v>0</v>
      </c>
      <c r="T141" s="11">
        <f t="shared" si="20"/>
        <v>0</v>
      </c>
      <c r="U141" s="11">
        <f t="shared" si="20"/>
        <v>0</v>
      </c>
      <c r="V141" s="11">
        <f t="shared" si="20"/>
        <v>0</v>
      </c>
      <c r="W141" s="11">
        <f t="shared" si="20"/>
        <v>0</v>
      </c>
      <c r="X141" s="11">
        <f t="shared" si="20"/>
        <v>0</v>
      </c>
      <c r="Y141" s="11">
        <f t="shared" si="20"/>
        <v>0</v>
      </c>
      <c r="Z141" s="11">
        <f t="shared" si="20"/>
        <v>0</v>
      </c>
      <c r="AA141" s="11">
        <f t="shared" si="20"/>
        <v>0</v>
      </c>
      <c r="AB141" s="11">
        <f t="shared" si="20"/>
        <v>0</v>
      </c>
      <c r="AC141" s="11">
        <f t="shared" si="20"/>
        <v>0</v>
      </c>
      <c r="AD141" s="11">
        <f t="shared" si="20"/>
        <v>0</v>
      </c>
      <c r="AE141" s="11">
        <f t="shared" si="20"/>
        <v>0</v>
      </c>
      <c r="AF141" s="11">
        <f t="shared" si="20"/>
        <v>0</v>
      </c>
      <c r="AG141" s="11">
        <f t="shared" si="20"/>
        <v>0</v>
      </c>
      <c r="AH141" s="11">
        <f t="shared" si="20"/>
        <v>0</v>
      </c>
      <c r="AI141" s="11">
        <f t="shared" si="20"/>
        <v>0</v>
      </c>
      <c r="AJ141" s="11">
        <f t="shared" si="20"/>
        <v>0</v>
      </c>
      <c r="AK141" s="11">
        <f t="shared" si="20"/>
        <v>0</v>
      </c>
      <c r="AL141" s="28">
        <f t="shared" si="20"/>
        <v>0</v>
      </c>
    </row>
    <row r="143" spans="2:39" ht="15" customHeight="1">
      <c r="B143" s="7">
        <f>+Pama!B193</f>
        <v>44501</v>
      </c>
    </row>
    <row r="145" spans="2:39" ht="15" customHeight="1">
      <c r="B145" s="26" t="s">
        <v>13</v>
      </c>
      <c r="C145" s="359" t="s">
        <v>0</v>
      </c>
      <c r="D145" s="1234" t="s">
        <v>18</v>
      </c>
      <c r="E145" s="1234"/>
      <c r="F145" s="1234"/>
      <c r="G145" s="27">
        <f>+B143</f>
        <v>44501</v>
      </c>
      <c r="H145" s="27">
        <f t="shared" ref="H145:AK145" si="21">+G145+1</f>
        <v>44502</v>
      </c>
      <c r="I145" s="27">
        <f t="shared" si="21"/>
        <v>44503</v>
      </c>
      <c r="J145" s="27">
        <f t="shared" si="21"/>
        <v>44504</v>
      </c>
      <c r="K145" s="27">
        <f t="shared" si="21"/>
        <v>44505</v>
      </c>
      <c r="L145" s="27">
        <f t="shared" si="21"/>
        <v>44506</v>
      </c>
      <c r="M145" s="27">
        <f t="shared" si="21"/>
        <v>44507</v>
      </c>
      <c r="N145" s="27">
        <f t="shared" si="21"/>
        <v>44508</v>
      </c>
      <c r="O145" s="27">
        <f t="shared" si="21"/>
        <v>44509</v>
      </c>
      <c r="P145" s="27">
        <f t="shared" si="21"/>
        <v>44510</v>
      </c>
      <c r="Q145" s="27">
        <f t="shared" si="21"/>
        <v>44511</v>
      </c>
      <c r="R145" s="27">
        <f t="shared" si="21"/>
        <v>44512</v>
      </c>
      <c r="S145" s="27">
        <f t="shared" si="21"/>
        <v>44513</v>
      </c>
      <c r="T145" s="27">
        <f t="shared" si="21"/>
        <v>44514</v>
      </c>
      <c r="U145" s="27">
        <f t="shared" si="21"/>
        <v>44515</v>
      </c>
      <c r="V145" s="27">
        <f t="shared" si="21"/>
        <v>44516</v>
      </c>
      <c r="W145" s="27">
        <f t="shared" si="21"/>
        <v>44517</v>
      </c>
      <c r="X145" s="27">
        <f t="shared" si="21"/>
        <v>44518</v>
      </c>
      <c r="Y145" s="27">
        <f t="shared" si="21"/>
        <v>44519</v>
      </c>
      <c r="Z145" s="27">
        <f t="shared" si="21"/>
        <v>44520</v>
      </c>
      <c r="AA145" s="27">
        <f t="shared" si="21"/>
        <v>44521</v>
      </c>
      <c r="AB145" s="27">
        <f t="shared" si="21"/>
        <v>44522</v>
      </c>
      <c r="AC145" s="27">
        <f t="shared" si="21"/>
        <v>44523</v>
      </c>
      <c r="AD145" s="27">
        <f t="shared" si="21"/>
        <v>44524</v>
      </c>
      <c r="AE145" s="27">
        <f t="shared" si="21"/>
        <v>44525</v>
      </c>
      <c r="AF145" s="27">
        <f t="shared" si="21"/>
        <v>44526</v>
      </c>
      <c r="AG145" s="27">
        <f t="shared" si="21"/>
        <v>44527</v>
      </c>
      <c r="AH145" s="27">
        <f t="shared" si="21"/>
        <v>44528</v>
      </c>
      <c r="AI145" s="27">
        <f t="shared" si="21"/>
        <v>44529</v>
      </c>
      <c r="AJ145" s="27">
        <f t="shared" si="21"/>
        <v>44530</v>
      </c>
      <c r="AK145" s="27">
        <f t="shared" si="21"/>
        <v>44531</v>
      </c>
      <c r="AL145" s="9" t="s">
        <v>12</v>
      </c>
    </row>
    <row r="146" spans="2:39" ht="15" customHeight="1">
      <c r="B146" s="1235" t="s">
        <v>121</v>
      </c>
      <c r="C146" s="47"/>
      <c r="D146" s="44" t="s">
        <v>19</v>
      </c>
      <c r="E146" s="45" t="s">
        <v>20</v>
      </c>
      <c r="F146" s="46" t="s">
        <v>21</v>
      </c>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2"/>
    </row>
    <row r="147" spans="2:39" ht="15" customHeight="1">
      <c r="B147" s="1236"/>
      <c r="C147" s="40" t="s">
        <v>17</v>
      </c>
      <c r="D147" s="1238">
        <f>+F133</f>
        <v>767512</v>
      </c>
      <c r="E147" s="1239">
        <v>75000</v>
      </c>
      <c r="F147" s="1229">
        <f>+D147-(AL148)</f>
        <v>767512</v>
      </c>
      <c r="G147" s="486"/>
      <c r="H147" s="486"/>
      <c r="I147" s="486"/>
      <c r="J147" s="486"/>
      <c r="K147" s="486"/>
      <c r="L147" s="486"/>
      <c r="M147" s="486"/>
      <c r="N147" s="486"/>
      <c r="O147" s="486"/>
      <c r="P147" s="486"/>
      <c r="Q147" s="486"/>
      <c r="R147" s="486"/>
      <c r="S147" s="486"/>
      <c r="T147" s="486"/>
      <c r="U147" s="486"/>
      <c r="V147" s="486"/>
      <c r="W147" s="486"/>
      <c r="X147" s="486"/>
      <c r="Y147" s="486"/>
      <c r="Z147" s="486"/>
      <c r="AA147" s="486"/>
      <c r="AB147" s="486"/>
      <c r="AC147" s="486"/>
      <c r="AD147" s="486"/>
      <c r="AE147" s="486"/>
      <c r="AF147" s="486"/>
      <c r="AG147" s="486"/>
      <c r="AH147" s="486"/>
      <c r="AI147" s="486"/>
      <c r="AJ147" s="486"/>
      <c r="AK147" s="33"/>
      <c r="AL147" s="34"/>
    </row>
    <row r="148" spans="2:39" ht="15" customHeight="1">
      <c r="B148" s="1236"/>
      <c r="C148" s="410" t="str">
        <f>+C134</f>
        <v xml:space="preserve">SM-B </v>
      </c>
      <c r="D148" s="1226"/>
      <c r="E148" s="1240"/>
      <c r="F148" s="1228"/>
      <c r="G148" s="411"/>
      <c r="H148" s="411"/>
      <c r="I148" s="411"/>
      <c r="J148" s="411"/>
      <c r="K148" s="411"/>
      <c r="L148" s="411"/>
      <c r="M148" s="411"/>
      <c r="N148" s="411"/>
      <c r="O148" s="411"/>
      <c r="P148" s="411"/>
      <c r="Q148" s="411"/>
      <c r="R148" s="411"/>
      <c r="S148" s="411"/>
      <c r="T148" s="411"/>
      <c r="U148" s="411"/>
      <c r="V148" s="411"/>
      <c r="W148" s="411"/>
      <c r="X148" s="411"/>
      <c r="Y148" s="411"/>
      <c r="Z148" s="411"/>
      <c r="AA148" s="411"/>
      <c r="AB148" s="411"/>
      <c r="AC148" s="411"/>
      <c r="AD148" s="411"/>
      <c r="AE148" s="411"/>
      <c r="AF148" s="411"/>
      <c r="AG148" s="411"/>
      <c r="AH148" s="411"/>
      <c r="AI148" s="411"/>
      <c r="AJ148" s="411"/>
      <c r="AK148" s="411"/>
      <c r="AL148" s="412">
        <f>SUM(G148:AK148)</f>
        <v>0</v>
      </c>
    </row>
    <row r="149" spans="2:39" s="515" customFormat="1" ht="15" customHeight="1">
      <c r="B149" s="1236"/>
      <c r="C149" s="40" t="s">
        <v>17</v>
      </c>
      <c r="D149" s="1220">
        <f>+F135</f>
        <v>827172.99999999977</v>
      </c>
      <c r="E149" s="1222">
        <f>'Summary Report'!O18</f>
        <v>160714.28571428568</v>
      </c>
      <c r="F149" s="1218">
        <f>+D149-(AL150)</f>
        <v>827172.99999999977</v>
      </c>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412"/>
    </row>
    <row r="150" spans="2:39" s="515" customFormat="1" ht="15" customHeight="1">
      <c r="B150" s="1236"/>
      <c r="C150" s="410" t="str">
        <f>+C136</f>
        <v>SM-D</v>
      </c>
      <c r="D150" s="1221"/>
      <c r="E150" s="1223"/>
      <c r="F150" s="1219"/>
      <c r="G150" s="601"/>
      <c r="H150" s="601"/>
      <c r="I150" s="601"/>
      <c r="J150" s="601"/>
      <c r="K150" s="601"/>
      <c r="L150" s="601"/>
      <c r="M150" s="601"/>
      <c r="N150" s="601"/>
      <c r="O150" s="601"/>
      <c r="P150" s="601"/>
      <c r="Q150" s="601"/>
      <c r="R150" s="601"/>
      <c r="S150" s="601"/>
      <c r="T150" s="601"/>
      <c r="U150" s="601"/>
      <c r="V150" s="601"/>
      <c r="W150" s="601"/>
      <c r="X150" s="601"/>
      <c r="Y150" s="601"/>
      <c r="Z150" s="601"/>
      <c r="AA150" s="601"/>
      <c r="AB150" s="601"/>
      <c r="AC150" s="601"/>
      <c r="AD150" s="601"/>
      <c r="AE150" s="601"/>
      <c r="AF150" s="601"/>
      <c r="AG150" s="601"/>
      <c r="AH150" s="601"/>
      <c r="AI150" s="601"/>
      <c r="AJ150" s="601"/>
      <c r="AK150" s="411"/>
      <c r="AL150" s="412">
        <f>SUM(G150:AK150)</f>
        <v>0</v>
      </c>
    </row>
    <row r="151" spans="2:39" ht="15" hidden="1" customHeight="1">
      <c r="B151" s="1236"/>
      <c r="C151" s="40" t="s">
        <v>17</v>
      </c>
      <c r="D151" s="1220">
        <f>+F137</f>
        <v>0</v>
      </c>
      <c r="E151" s="1222"/>
      <c r="F151" s="1218">
        <f>+D151-(AL152)</f>
        <v>0</v>
      </c>
      <c r="G151" s="414"/>
      <c r="H151" s="414"/>
      <c r="I151" s="414"/>
      <c r="J151" s="414"/>
      <c r="K151" s="414"/>
      <c r="L151" s="414"/>
      <c r="M151" s="414"/>
      <c r="N151" s="414"/>
      <c r="O151" s="414"/>
      <c r="P151" s="414"/>
      <c r="Q151" s="414"/>
      <c r="R151" s="414"/>
      <c r="S151" s="414"/>
      <c r="T151" s="414"/>
      <c r="U151" s="414"/>
      <c r="V151" s="414"/>
      <c r="W151" s="414"/>
      <c r="X151" s="414"/>
      <c r="Y151" s="414"/>
      <c r="Z151" s="414"/>
      <c r="AA151" s="414"/>
      <c r="AB151" s="414"/>
      <c r="AC151" s="414"/>
      <c r="AD151" s="414"/>
      <c r="AE151" s="414"/>
      <c r="AF151" s="414"/>
      <c r="AG151" s="414"/>
      <c r="AH151" s="414"/>
      <c r="AI151" s="414"/>
      <c r="AJ151" s="414"/>
      <c r="AK151" s="33"/>
      <c r="AL151" s="34"/>
    </row>
    <row r="152" spans="2:39" ht="15" hidden="1" customHeight="1">
      <c r="B152" s="1236"/>
      <c r="C152" s="43">
        <f>+C138</f>
        <v>0</v>
      </c>
      <c r="D152" s="1221"/>
      <c r="E152" s="1223"/>
      <c r="F152" s="1219"/>
      <c r="G152" s="522"/>
      <c r="H152" s="522"/>
      <c r="I152" s="522"/>
      <c r="J152" s="522"/>
      <c r="K152" s="522"/>
      <c r="L152" s="522"/>
      <c r="M152" s="522"/>
      <c r="N152" s="522"/>
      <c r="O152" s="522"/>
      <c r="P152" s="522"/>
      <c r="Q152" s="522"/>
      <c r="R152" s="522"/>
      <c r="S152" s="522"/>
      <c r="T152" s="522"/>
      <c r="U152" s="522"/>
      <c r="V152" s="522"/>
      <c r="W152" s="522"/>
      <c r="X152" s="522"/>
      <c r="Y152" s="522"/>
      <c r="Z152" s="522"/>
      <c r="AA152" s="522"/>
      <c r="AB152" s="522"/>
      <c r="AC152" s="522"/>
      <c r="AD152" s="522"/>
      <c r="AE152" s="522"/>
      <c r="AF152" s="522"/>
      <c r="AG152" s="522"/>
      <c r="AH152" s="522"/>
      <c r="AI152" s="522"/>
      <c r="AJ152" s="522"/>
      <c r="AK152" s="419"/>
      <c r="AL152" s="38">
        <f>SUM(G152:AK152)</f>
        <v>0</v>
      </c>
      <c r="AM152" s="3"/>
    </row>
    <row r="153" spans="2:39" s="2" customFormat="1" ht="15" hidden="1" customHeight="1">
      <c r="B153" s="1236"/>
      <c r="C153" s="413" t="s">
        <v>17</v>
      </c>
      <c r="D153" s="1230">
        <f>+F139</f>
        <v>0</v>
      </c>
      <c r="E153" s="1231"/>
      <c r="F153" s="1224">
        <f>+D153-(AL154)</f>
        <v>0</v>
      </c>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8"/>
    </row>
    <row r="154" spans="2:39" s="2" customFormat="1" ht="15" hidden="1" customHeight="1">
      <c r="B154" s="1237"/>
      <c r="C154" s="41" t="str">
        <f>+C140</f>
        <v>SM-D</v>
      </c>
      <c r="D154" s="1220"/>
      <c r="E154" s="1222"/>
      <c r="F154" s="1218"/>
      <c r="G154" s="13"/>
      <c r="H154" s="13"/>
      <c r="I154" s="13"/>
      <c r="J154" s="13"/>
      <c r="K154" s="13"/>
      <c r="L154" s="13"/>
      <c r="M154" s="13"/>
      <c r="N154" s="13"/>
      <c r="O154" s="13"/>
      <c r="P154" s="13"/>
      <c r="Q154" s="13"/>
      <c r="R154" s="13"/>
      <c r="S154" s="13"/>
      <c r="T154" s="356"/>
      <c r="U154" s="356"/>
      <c r="V154" s="356"/>
      <c r="W154" s="356"/>
      <c r="X154" s="356"/>
      <c r="Y154" s="356"/>
      <c r="Z154" s="357"/>
      <c r="AA154" s="357"/>
      <c r="AB154" s="357"/>
      <c r="AC154" s="357"/>
      <c r="AD154" s="13"/>
      <c r="AE154" s="13"/>
      <c r="AF154" s="13"/>
      <c r="AG154" s="13"/>
      <c r="AH154" s="13"/>
      <c r="AI154" s="13"/>
      <c r="AJ154" s="13"/>
      <c r="AK154" s="13"/>
      <c r="AL154" s="35">
        <f>SUM(G154:AK154)</f>
        <v>0</v>
      </c>
    </row>
    <row r="155" spans="2:39" ht="15" customHeight="1">
      <c r="B155" s="1232" t="s">
        <v>12</v>
      </c>
      <c r="C155" s="1233"/>
      <c r="D155" s="29"/>
      <c r="E155" s="29"/>
      <c r="F155" s="30"/>
      <c r="G155" s="11">
        <f>SUM(G148,G152,G154,G150)</f>
        <v>0</v>
      </c>
      <c r="H155" s="11">
        <f t="shared" ref="H155:AL155" si="22">SUM(H148,H152,H154,H150)</f>
        <v>0</v>
      </c>
      <c r="I155" s="11">
        <f t="shared" si="22"/>
        <v>0</v>
      </c>
      <c r="J155" s="11">
        <f t="shared" si="22"/>
        <v>0</v>
      </c>
      <c r="K155" s="11">
        <f t="shared" si="22"/>
        <v>0</v>
      </c>
      <c r="L155" s="11">
        <f t="shared" si="22"/>
        <v>0</v>
      </c>
      <c r="M155" s="11">
        <f t="shared" si="22"/>
        <v>0</v>
      </c>
      <c r="N155" s="11">
        <f t="shared" si="22"/>
        <v>0</v>
      </c>
      <c r="O155" s="11">
        <f t="shared" si="22"/>
        <v>0</v>
      </c>
      <c r="P155" s="11">
        <f t="shared" si="22"/>
        <v>0</v>
      </c>
      <c r="Q155" s="11">
        <f t="shared" si="22"/>
        <v>0</v>
      </c>
      <c r="R155" s="11">
        <f t="shared" si="22"/>
        <v>0</v>
      </c>
      <c r="S155" s="11">
        <f t="shared" si="22"/>
        <v>0</v>
      </c>
      <c r="T155" s="11">
        <f t="shared" si="22"/>
        <v>0</v>
      </c>
      <c r="U155" s="11">
        <f t="shared" si="22"/>
        <v>0</v>
      </c>
      <c r="V155" s="11">
        <f t="shared" si="22"/>
        <v>0</v>
      </c>
      <c r="W155" s="11">
        <f t="shared" si="22"/>
        <v>0</v>
      </c>
      <c r="X155" s="11">
        <f t="shared" si="22"/>
        <v>0</v>
      </c>
      <c r="Y155" s="11">
        <f t="shared" si="22"/>
        <v>0</v>
      </c>
      <c r="Z155" s="11">
        <f t="shared" si="22"/>
        <v>0</v>
      </c>
      <c r="AA155" s="11">
        <f t="shared" si="22"/>
        <v>0</v>
      </c>
      <c r="AB155" s="11">
        <f t="shared" si="22"/>
        <v>0</v>
      </c>
      <c r="AC155" s="11">
        <f t="shared" si="22"/>
        <v>0</v>
      </c>
      <c r="AD155" s="11">
        <f t="shared" si="22"/>
        <v>0</v>
      </c>
      <c r="AE155" s="11">
        <f t="shared" si="22"/>
        <v>0</v>
      </c>
      <c r="AF155" s="11">
        <f t="shared" si="22"/>
        <v>0</v>
      </c>
      <c r="AG155" s="11">
        <f t="shared" si="22"/>
        <v>0</v>
      </c>
      <c r="AH155" s="11">
        <f t="shared" si="22"/>
        <v>0</v>
      </c>
      <c r="AI155" s="11">
        <f t="shared" si="22"/>
        <v>0</v>
      </c>
      <c r="AJ155" s="11">
        <f t="shared" si="22"/>
        <v>0</v>
      </c>
      <c r="AK155" s="11">
        <f t="shared" si="22"/>
        <v>0</v>
      </c>
      <c r="AL155" s="11">
        <f t="shared" si="22"/>
        <v>0</v>
      </c>
    </row>
    <row r="157" spans="2:39" ht="15" customHeight="1">
      <c r="B157" s="7">
        <f>+Pama!B213</f>
        <v>44531</v>
      </c>
    </row>
    <row r="159" spans="2:39" ht="15" customHeight="1">
      <c r="B159" s="26" t="s">
        <v>13</v>
      </c>
      <c r="C159" s="362" t="s">
        <v>0</v>
      </c>
      <c r="D159" s="1234" t="s">
        <v>18</v>
      </c>
      <c r="E159" s="1234"/>
      <c r="F159" s="1234"/>
      <c r="G159" s="27">
        <f>+B157</f>
        <v>44531</v>
      </c>
      <c r="H159" s="27">
        <f t="shared" ref="H159:AK159" si="23">+G159+1</f>
        <v>44532</v>
      </c>
      <c r="I159" s="27">
        <f t="shared" si="23"/>
        <v>44533</v>
      </c>
      <c r="J159" s="27">
        <f t="shared" si="23"/>
        <v>44534</v>
      </c>
      <c r="K159" s="27">
        <f t="shared" si="23"/>
        <v>44535</v>
      </c>
      <c r="L159" s="27">
        <f t="shared" si="23"/>
        <v>44536</v>
      </c>
      <c r="M159" s="27">
        <f t="shared" si="23"/>
        <v>44537</v>
      </c>
      <c r="N159" s="27">
        <f t="shared" si="23"/>
        <v>44538</v>
      </c>
      <c r="O159" s="27">
        <f t="shared" si="23"/>
        <v>44539</v>
      </c>
      <c r="P159" s="27">
        <f t="shared" si="23"/>
        <v>44540</v>
      </c>
      <c r="Q159" s="27">
        <f t="shared" si="23"/>
        <v>44541</v>
      </c>
      <c r="R159" s="27">
        <f t="shared" si="23"/>
        <v>44542</v>
      </c>
      <c r="S159" s="27">
        <f t="shared" si="23"/>
        <v>44543</v>
      </c>
      <c r="T159" s="27">
        <f t="shared" si="23"/>
        <v>44544</v>
      </c>
      <c r="U159" s="27">
        <f t="shared" si="23"/>
        <v>44545</v>
      </c>
      <c r="V159" s="27">
        <f t="shared" si="23"/>
        <v>44546</v>
      </c>
      <c r="W159" s="27">
        <f t="shared" si="23"/>
        <v>44547</v>
      </c>
      <c r="X159" s="27">
        <f t="shared" si="23"/>
        <v>44548</v>
      </c>
      <c r="Y159" s="27">
        <f t="shared" si="23"/>
        <v>44549</v>
      </c>
      <c r="Z159" s="27">
        <f t="shared" si="23"/>
        <v>44550</v>
      </c>
      <c r="AA159" s="27">
        <f t="shared" si="23"/>
        <v>44551</v>
      </c>
      <c r="AB159" s="27">
        <f t="shared" si="23"/>
        <v>44552</v>
      </c>
      <c r="AC159" s="27">
        <f t="shared" si="23"/>
        <v>44553</v>
      </c>
      <c r="AD159" s="27">
        <f t="shared" si="23"/>
        <v>44554</v>
      </c>
      <c r="AE159" s="27">
        <f t="shared" si="23"/>
        <v>44555</v>
      </c>
      <c r="AF159" s="27">
        <f t="shared" si="23"/>
        <v>44556</v>
      </c>
      <c r="AG159" s="27">
        <f t="shared" si="23"/>
        <v>44557</v>
      </c>
      <c r="AH159" s="27">
        <f t="shared" si="23"/>
        <v>44558</v>
      </c>
      <c r="AI159" s="27">
        <f t="shared" si="23"/>
        <v>44559</v>
      </c>
      <c r="AJ159" s="27">
        <f t="shared" si="23"/>
        <v>44560</v>
      </c>
      <c r="AK159" s="27">
        <f t="shared" si="23"/>
        <v>44561</v>
      </c>
      <c r="AL159" s="9" t="s">
        <v>12</v>
      </c>
    </row>
    <row r="160" spans="2:39" ht="15" customHeight="1">
      <c r="B160" s="1235" t="s">
        <v>121</v>
      </c>
      <c r="C160" s="47"/>
      <c r="D160" s="44" t="s">
        <v>19</v>
      </c>
      <c r="E160" s="45" t="s">
        <v>20</v>
      </c>
      <c r="F160" s="46" t="s">
        <v>21</v>
      </c>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2"/>
    </row>
    <row r="161" spans="2:39" ht="15" customHeight="1">
      <c r="B161" s="1236"/>
      <c r="C161" s="40" t="s">
        <v>17</v>
      </c>
      <c r="D161" s="1238">
        <f>+F147</f>
        <v>767512</v>
      </c>
      <c r="E161" s="1239">
        <v>75000</v>
      </c>
      <c r="F161" s="1229">
        <f>+D161-(AL162)</f>
        <v>767512</v>
      </c>
      <c r="G161" s="486"/>
      <c r="H161" s="486"/>
      <c r="I161" s="486"/>
      <c r="J161" s="486"/>
      <c r="K161" s="486"/>
      <c r="L161" s="486"/>
      <c r="M161" s="486"/>
      <c r="N161" s="486"/>
      <c r="O161" s="486"/>
      <c r="P161" s="486"/>
      <c r="Q161" s="486"/>
      <c r="R161" s="486"/>
      <c r="S161" s="486"/>
      <c r="T161" s="486"/>
      <c r="U161" s="486"/>
      <c r="V161" s="486"/>
      <c r="W161" s="486"/>
      <c r="X161" s="486"/>
      <c r="Y161" s="486"/>
      <c r="Z161" s="486"/>
      <c r="AA161" s="486"/>
      <c r="AB161" s="486"/>
      <c r="AC161" s="486"/>
      <c r="AD161" s="486"/>
      <c r="AE161" s="486"/>
      <c r="AF161" s="486"/>
      <c r="AG161" s="486"/>
      <c r="AH161" s="486"/>
      <c r="AI161" s="486"/>
      <c r="AJ161" s="486"/>
      <c r="AK161" s="486"/>
      <c r="AL161" s="34"/>
    </row>
    <row r="162" spans="2:39" ht="15" customHeight="1">
      <c r="B162" s="1236"/>
      <c r="C162" s="410" t="str">
        <f>+C148</f>
        <v xml:space="preserve">SM-B </v>
      </c>
      <c r="D162" s="1226"/>
      <c r="E162" s="1240"/>
      <c r="F162" s="1228"/>
      <c r="G162" s="411"/>
      <c r="H162" s="411"/>
      <c r="I162" s="411"/>
      <c r="J162" s="411"/>
      <c r="K162" s="411"/>
      <c r="L162" s="411"/>
      <c r="M162" s="411"/>
      <c r="N162" s="411"/>
      <c r="O162" s="411"/>
      <c r="P162" s="411"/>
      <c r="Q162" s="411"/>
      <c r="R162" s="411"/>
      <c r="S162" s="411"/>
      <c r="T162" s="411"/>
      <c r="U162" s="411"/>
      <c r="V162" s="411"/>
      <c r="W162" s="411"/>
      <c r="X162" s="411"/>
      <c r="Y162" s="411"/>
      <c r="Z162" s="411"/>
      <c r="AA162" s="411"/>
      <c r="AB162" s="411"/>
      <c r="AC162" s="411"/>
      <c r="AD162" s="411"/>
      <c r="AE162" s="411"/>
      <c r="AF162" s="411"/>
      <c r="AG162" s="411"/>
      <c r="AH162" s="411"/>
      <c r="AI162" s="411"/>
      <c r="AJ162" s="411"/>
      <c r="AK162" s="411"/>
      <c r="AL162" s="412">
        <f>SUM(G162:AK162)</f>
        <v>0</v>
      </c>
    </row>
    <row r="163" spans="2:39" s="515" customFormat="1" ht="15" customHeight="1">
      <c r="B163" s="1236"/>
      <c r="C163" s="40" t="s">
        <v>17</v>
      </c>
      <c r="D163" s="1220">
        <f>+F149</f>
        <v>827172.99999999977</v>
      </c>
      <c r="E163" s="1222">
        <f>E149</f>
        <v>160714.28571428568</v>
      </c>
      <c r="F163" s="1218">
        <f>+D163-(AL164)</f>
        <v>827172.99999999977</v>
      </c>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412"/>
    </row>
    <row r="164" spans="2:39" s="515" customFormat="1" ht="15" customHeight="1">
      <c r="B164" s="1236"/>
      <c r="C164" s="410" t="str">
        <f>+C150</f>
        <v>SM-D</v>
      </c>
      <c r="D164" s="1221"/>
      <c r="E164" s="1223"/>
      <c r="F164" s="1219"/>
      <c r="G164" s="601"/>
      <c r="H164" s="601"/>
      <c r="I164" s="411"/>
      <c r="J164" s="411"/>
      <c r="K164" s="411"/>
      <c r="L164" s="411"/>
      <c r="M164" s="411"/>
      <c r="N164" s="411"/>
      <c r="O164" s="411"/>
      <c r="P164" s="411"/>
      <c r="Q164" s="411"/>
      <c r="R164" s="411"/>
      <c r="S164" s="411"/>
      <c r="T164" s="411"/>
      <c r="U164" s="411"/>
      <c r="V164" s="411"/>
      <c r="W164" s="411"/>
      <c r="X164" s="411"/>
      <c r="Y164" s="411"/>
      <c r="Z164" s="411"/>
      <c r="AA164" s="411"/>
      <c r="AB164" s="411"/>
      <c r="AC164" s="411"/>
      <c r="AD164" s="411"/>
      <c r="AE164" s="411"/>
      <c r="AF164" s="411"/>
      <c r="AG164" s="411"/>
      <c r="AH164" s="411"/>
      <c r="AI164" s="411"/>
      <c r="AJ164" s="411"/>
      <c r="AK164" s="411"/>
      <c r="AL164" s="412">
        <f>SUM(G164:AK164)</f>
        <v>0</v>
      </c>
    </row>
    <row r="165" spans="2:39" ht="15" hidden="1" customHeight="1">
      <c r="B165" s="1236"/>
      <c r="C165" s="40" t="s">
        <v>17</v>
      </c>
      <c r="D165" s="1220">
        <f>+F151</f>
        <v>0</v>
      </c>
      <c r="E165" s="1222"/>
      <c r="F165" s="1218">
        <f>+D165-(AL166)</f>
        <v>0</v>
      </c>
      <c r="G165" s="414"/>
      <c r="H165" s="414"/>
      <c r="I165" s="33"/>
      <c r="J165" s="33"/>
      <c r="K165" s="33"/>
      <c r="L165" s="33"/>
      <c r="M165" s="33"/>
      <c r="N165" s="33"/>
      <c r="O165" s="33"/>
      <c r="P165" s="33"/>
      <c r="Q165" s="33"/>
      <c r="R165" s="33"/>
      <c r="S165" s="33"/>
      <c r="T165" s="33"/>
      <c r="U165" s="33"/>
      <c r="V165" s="33"/>
      <c r="W165" s="33"/>
      <c r="X165" s="33"/>
      <c r="Y165" s="33"/>
      <c r="Z165" s="559"/>
      <c r="AA165" s="33"/>
      <c r="AB165" s="33"/>
      <c r="AC165" s="33"/>
      <c r="AD165" s="33"/>
      <c r="AE165" s="33"/>
      <c r="AF165" s="33"/>
      <c r="AG165" s="33"/>
      <c r="AH165" s="33"/>
      <c r="AI165" s="33"/>
      <c r="AJ165" s="33"/>
      <c r="AK165" s="33"/>
      <c r="AL165" s="34"/>
    </row>
    <row r="166" spans="2:39" ht="15" hidden="1" customHeight="1">
      <c r="B166" s="1236"/>
      <c r="C166" s="43">
        <f>+C152</f>
        <v>0</v>
      </c>
      <c r="D166" s="1221"/>
      <c r="E166" s="1223"/>
      <c r="F166" s="1219"/>
      <c r="G166" s="543"/>
      <c r="H166" s="543"/>
      <c r="I166" s="543"/>
      <c r="J166" s="543"/>
      <c r="K166" s="543"/>
      <c r="L166" s="543"/>
      <c r="M166" s="543"/>
      <c r="N166" s="543"/>
      <c r="O166" s="543"/>
      <c r="P166" s="543"/>
      <c r="Q166" s="543"/>
      <c r="R166" s="543"/>
      <c r="S166" s="543"/>
      <c r="T166" s="543"/>
      <c r="U166" s="543"/>
      <c r="V166" s="543"/>
      <c r="W166" s="543"/>
      <c r="X166" s="543"/>
      <c r="Y166" s="543"/>
      <c r="Z166" s="543"/>
      <c r="AA166" s="543"/>
      <c r="AB166" s="543"/>
      <c r="AC166" s="543"/>
      <c r="AD166" s="543"/>
      <c r="AE166" s="543"/>
      <c r="AF166" s="543"/>
      <c r="AG166" s="543"/>
      <c r="AH166" s="543"/>
      <c r="AI166" s="543"/>
      <c r="AJ166" s="543"/>
      <c r="AK166" s="543"/>
      <c r="AL166" s="38">
        <f>SUM(G166:AK166)</f>
        <v>0</v>
      </c>
      <c r="AM166" s="3"/>
    </row>
    <row r="167" spans="2:39" s="2" customFormat="1" ht="15" hidden="1" customHeight="1">
      <c r="B167" s="1236"/>
      <c r="C167" s="413" t="s">
        <v>17</v>
      </c>
      <c r="D167" s="1230">
        <f>+F153</f>
        <v>0</v>
      </c>
      <c r="E167" s="1231"/>
      <c r="F167" s="1224">
        <f>+D167-(AL168)</f>
        <v>0</v>
      </c>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8"/>
    </row>
    <row r="168" spans="2:39" s="2" customFormat="1" ht="15" hidden="1" customHeight="1">
      <c r="B168" s="1237"/>
      <c r="C168" s="41" t="str">
        <f>+C154</f>
        <v>SM-D</v>
      </c>
      <c r="D168" s="1220"/>
      <c r="E168" s="1222"/>
      <c r="F168" s="1218"/>
      <c r="G168" s="13"/>
      <c r="H168" s="13"/>
      <c r="I168" s="13"/>
      <c r="J168" s="13"/>
      <c r="K168" s="13"/>
      <c r="L168" s="13"/>
      <c r="M168" s="13"/>
      <c r="N168" s="13"/>
      <c r="O168" s="13"/>
      <c r="P168" s="13"/>
      <c r="Q168" s="13"/>
      <c r="R168" s="13"/>
      <c r="S168" s="13"/>
      <c r="T168" s="356"/>
      <c r="U168" s="356"/>
      <c r="V168" s="356"/>
      <c r="W168" s="356"/>
      <c r="X168" s="356"/>
      <c r="Y168" s="356"/>
      <c r="Z168" s="357"/>
      <c r="AA168" s="357"/>
      <c r="AB168" s="357"/>
      <c r="AC168" s="357"/>
      <c r="AD168" s="13"/>
      <c r="AE168" s="13"/>
      <c r="AF168" s="13"/>
      <c r="AG168" s="13"/>
      <c r="AH168" s="13"/>
      <c r="AI168" s="13"/>
      <c r="AJ168" s="13"/>
      <c r="AK168" s="13"/>
      <c r="AL168" s="35">
        <f>SUM(G168:AK168)</f>
        <v>0</v>
      </c>
    </row>
    <row r="169" spans="2:39" ht="15" customHeight="1">
      <c r="B169" s="1232" t="s">
        <v>12</v>
      </c>
      <c r="C169" s="1233"/>
      <c r="D169" s="29"/>
      <c r="E169" s="29"/>
      <c r="F169" s="30"/>
      <c r="G169" s="11">
        <f t="shared" ref="G169:AL169" si="24">SUM(G162,G166,G168)</f>
        <v>0</v>
      </c>
      <c r="H169" s="11">
        <f t="shared" si="24"/>
        <v>0</v>
      </c>
      <c r="I169" s="11">
        <f t="shared" si="24"/>
        <v>0</v>
      </c>
      <c r="J169" s="11">
        <f t="shared" si="24"/>
        <v>0</v>
      </c>
      <c r="K169" s="11">
        <f t="shared" si="24"/>
        <v>0</v>
      </c>
      <c r="L169" s="11">
        <f t="shared" si="24"/>
        <v>0</v>
      </c>
      <c r="M169" s="11">
        <f t="shared" si="24"/>
        <v>0</v>
      </c>
      <c r="N169" s="11">
        <f t="shared" si="24"/>
        <v>0</v>
      </c>
      <c r="O169" s="11">
        <f t="shared" si="24"/>
        <v>0</v>
      </c>
      <c r="P169" s="11">
        <f t="shared" si="24"/>
        <v>0</v>
      </c>
      <c r="Q169" s="11">
        <f t="shared" si="24"/>
        <v>0</v>
      </c>
      <c r="R169" s="11">
        <f t="shared" si="24"/>
        <v>0</v>
      </c>
      <c r="S169" s="11">
        <f t="shared" si="24"/>
        <v>0</v>
      </c>
      <c r="T169" s="11">
        <f t="shared" si="24"/>
        <v>0</v>
      </c>
      <c r="U169" s="11">
        <f t="shared" si="24"/>
        <v>0</v>
      </c>
      <c r="V169" s="11">
        <f t="shared" si="24"/>
        <v>0</v>
      </c>
      <c r="W169" s="11">
        <f t="shared" si="24"/>
        <v>0</v>
      </c>
      <c r="X169" s="11">
        <f t="shared" si="24"/>
        <v>0</v>
      </c>
      <c r="Y169" s="11">
        <f t="shared" si="24"/>
        <v>0</v>
      </c>
      <c r="Z169" s="11">
        <f t="shared" si="24"/>
        <v>0</v>
      </c>
      <c r="AA169" s="11">
        <f t="shared" si="24"/>
        <v>0</v>
      </c>
      <c r="AB169" s="11">
        <f t="shared" si="24"/>
        <v>0</v>
      </c>
      <c r="AC169" s="11">
        <f t="shared" si="24"/>
        <v>0</v>
      </c>
      <c r="AD169" s="11">
        <f t="shared" si="24"/>
        <v>0</v>
      </c>
      <c r="AE169" s="11">
        <f t="shared" si="24"/>
        <v>0</v>
      </c>
      <c r="AF169" s="11">
        <f t="shared" si="24"/>
        <v>0</v>
      </c>
      <c r="AG169" s="11">
        <f t="shared" si="24"/>
        <v>0</v>
      </c>
      <c r="AH169" s="11">
        <f t="shared" si="24"/>
        <v>0</v>
      </c>
      <c r="AI169" s="11">
        <f t="shared" si="24"/>
        <v>0</v>
      </c>
      <c r="AJ169" s="11">
        <f t="shared" si="24"/>
        <v>0</v>
      </c>
      <c r="AK169" s="11">
        <f t="shared" si="24"/>
        <v>0</v>
      </c>
      <c r="AL169" s="28">
        <f t="shared" si="24"/>
        <v>0</v>
      </c>
    </row>
  </sheetData>
  <mergeCells count="179">
    <mergeCell ref="B118:B126"/>
    <mergeCell ref="B132:B140"/>
    <mergeCell ref="E167:E168"/>
    <mergeCell ref="F167:F168"/>
    <mergeCell ref="D117:F117"/>
    <mergeCell ref="B6:B14"/>
    <mergeCell ref="B20:B28"/>
    <mergeCell ref="D69:D70"/>
    <mergeCell ref="E69:E70"/>
    <mergeCell ref="F69:F70"/>
    <mergeCell ref="D41:D42"/>
    <mergeCell ref="E41:E42"/>
    <mergeCell ref="E119:E120"/>
    <mergeCell ref="F119:F120"/>
    <mergeCell ref="B113:C113"/>
    <mergeCell ref="B99:C99"/>
    <mergeCell ref="D103:F103"/>
    <mergeCell ref="D105:D106"/>
    <mergeCell ref="E105:E106"/>
    <mergeCell ref="F105:F106"/>
    <mergeCell ref="D111:D112"/>
    <mergeCell ref="E111:E112"/>
    <mergeCell ref="B104:B112"/>
    <mergeCell ref="B48:B56"/>
    <mergeCell ref="B169:C169"/>
    <mergeCell ref="D159:F159"/>
    <mergeCell ref="D161:D162"/>
    <mergeCell ref="E161:E162"/>
    <mergeCell ref="F161:F162"/>
    <mergeCell ref="B29:C29"/>
    <mergeCell ref="B43:C43"/>
    <mergeCell ref="D47:F47"/>
    <mergeCell ref="D61:F61"/>
    <mergeCell ref="D63:D64"/>
    <mergeCell ref="D33:F33"/>
    <mergeCell ref="D35:D36"/>
    <mergeCell ref="E35:E36"/>
    <mergeCell ref="F35:F36"/>
    <mergeCell ref="D49:D50"/>
    <mergeCell ref="E49:E50"/>
    <mergeCell ref="B76:B84"/>
    <mergeCell ref="B141:C141"/>
    <mergeCell ref="D131:F131"/>
    <mergeCell ref="D133:D134"/>
    <mergeCell ref="D147:D148"/>
    <mergeCell ref="F133:F134"/>
    <mergeCell ref="E147:E148"/>
    <mergeCell ref="E133:E134"/>
    <mergeCell ref="B1:AL1"/>
    <mergeCell ref="B15:C15"/>
    <mergeCell ref="D5:F5"/>
    <mergeCell ref="D7:D8"/>
    <mergeCell ref="E7:E8"/>
    <mergeCell ref="F7:F8"/>
    <mergeCell ref="F97:F98"/>
    <mergeCell ref="B85:C85"/>
    <mergeCell ref="D89:F89"/>
    <mergeCell ref="D91:D92"/>
    <mergeCell ref="E91:E92"/>
    <mergeCell ref="F91:F92"/>
    <mergeCell ref="D97:D98"/>
    <mergeCell ref="E97:E98"/>
    <mergeCell ref="D13:D14"/>
    <mergeCell ref="E13:E14"/>
    <mergeCell ref="F13:F14"/>
    <mergeCell ref="D19:F19"/>
    <mergeCell ref="D21:D22"/>
    <mergeCell ref="E21:E22"/>
    <mergeCell ref="F21:F22"/>
    <mergeCell ref="D11:D12"/>
    <mergeCell ref="E11:E12"/>
    <mergeCell ref="F11:F12"/>
    <mergeCell ref="B62:B70"/>
    <mergeCell ref="E63:E64"/>
    <mergeCell ref="F49:F50"/>
    <mergeCell ref="B57:C57"/>
    <mergeCell ref="D53:D54"/>
    <mergeCell ref="E53:E54"/>
    <mergeCell ref="F53:F54"/>
    <mergeCell ref="D67:D68"/>
    <mergeCell ref="E67:E68"/>
    <mergeCell ref="F67:F68"/>
    <mergeCell ref="F63:F64"/>
    <mergeCell ref="F109:F110"/>
    <mergeCell ref="B90:B98"/>
    <mergeCell ref="B160:B168"/>
    <mergeCell ref="D27:D28"/>
    <mergeCell ref="E27:E28"/>
    <mergeCell ref="B71:C71"/>
    <mergeCell ref="D125:D126"/>
    <mergeCell ref="E125:E126"/>
    <mergeCell ref="D75:F75"/>
    <mergeCell ref="D77:D78"/>
    <mergeCell ref="E77:E78"/>
    <mergeCell ref="F77:F78"/>
    <mergeCell ref="D83:D84"/>
    <mergeCell ref="E83:E84"/>
    <mergeCell ref="F83:F84"/>
    <mergeCell ref="D153:D154"/>
    <mergeCell ref="E153:E154"/>
    <mergeCell ref="F153:F154"/>
    <mergeCell ref="B155:C155"/>
    <mergeCell ref="F41:F42"/>
    <mergeCell ref="B34:B42"/>
    <mergeCell ref="D55:D56"/>
    <mergeCell ref="E55:E56"/>
    <mergeCell ref="F55:F56"/>
    <mergeCell ref="D167:D168"/>
    <mergeCell ref="F27:F28"/>
    <mergeCell ref="F125:F126"/>
    <mergeCell ref="B127:C127"/>
    <mergeCell ref="D145:F145"/>
    <mergeCell ref="B146:B154"/>
    <mergeCell ref="D119:D120"/>
    <mergeCell ref="D81:D82"/>
    <mergeCell ref="E81:E82"/>
    <mergeCell ref="F81:F82"/>
    <mergeCell ref="D65:D66"/>
    <mergeCell ref="E65:E66"/>
    <mergeCell ref="F65:F66"/>
    <mergeCell ref="D79:D80"/>
    <mergeCell ref="E79:E80"/>
    <mergeCell ref="F79:F80"/>
    <mergeCell ref="D165:D166"/>
    <mergeCell ref="E165:E166"/>
    <mergeCell ref="F165:F166"/>
    <mergeCell ref="D123:D124"/>
    <mergeCell ref="E123:E124"/>
    <mergeCell ref="F123:F124"/>
    <mergeCell ref="D137:D138"/>
    <mergeCell ref="E137:E138"/>
    <mergeCell ref="D93:D94"/>
    <mergeCell ref="E93:E94"/>
    <mergeCell ref="F93:F94"/>
    <mergeCell ref="D107:D108"/>
    <mergeCell ref="E107:E108"/>
    <mergeCell ref="F137:F138"/>
    <mergeCell ref="D151:D152"/>
    <mergeCell ref="E151:E152"/>
    <mergeCell ref="F151:F152"/>
    <mergeCell ref="F147:F148"/>
    <mergeCell ref="D139:D140"/>
    <mergeCell ref="E139:E140"/>
    <mergeCell ref="F139:F140"/>
    <mergeCell ref="D135:D136"/>
    <mergeCell ref="E135:E136"/>
    <mergeCell ref="F135:F136"/>
    <mergeCell ref="D149:D150"/>
    <mergeCell ref="E149:E150"/>
    <mergeCell ref="F149:F150"/>
    <mergeCell ref="D95:D96"/>
    <mergeCell ref="E95:E96"/>
    <mergeCell ref="F95:F96"/>
    <mergeCell ref="D109:D110"/>
    <mergeCell ref="E109:E110"/>
    <mergeCell ref="F107:F108"/>
    <mergeCell ref="D121:D122"/>
    <mergeCell ref="E121:E122"/>
    <mergeCell ref="F121:F122"/>
    <mergeCell ref="F111:F112"/>
    <mergeCell ref="D163:D164"/>
    <mergeCell ref="E163:E164"/>
    <mergeCell ref="D9:D10"/>
    <mergeCell ref="D23:D24"/>
    <mergeCell ref="F9:F10"/>
    <mergeCell ref="F23:F24"/>
    <mergeCell ref="D37:D38"/>
    <mergeCell ref="E37:E38"/>
    <mergeCell ref="F37:F38"/>
    <mergeCell ref="D51:D52"/>
    <mergeCell ref="E51:E52"/>
    <mergeCell ref="F51:F52"/>
    <mergeCell ref="D25:D26"/>
    <mergeCell ref="E25:E26"/>
    <mergeCell ref="F25:F26"/>
    <mergeCell ref="D39:D40"/>
    <mergeCell ref="E39:E40"/>
    <mergeCell ref="F39:F40"/>
    <mergeCell ref="F163:F164"/>
  </mergeCells>
  <phoneticPr fontId="8" type="noConversion"/>
  <printOptions horizontalCentered="1"/>
  <pageMargins left="0.5" right="0.5" top="0.5" bottom="0.5" header="0.3" footer="0.3"/>
  <pageSetup paperSize="9" scale="32" fitToHeight="0" orientation="landscape"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B1:AN153"/>
  <sheetViews>
    <sheetView showGridLines="0" zoomScale="70" zoomScaleNormal="70" workbookViewId="0">
      <pane xSplit="6" ySplit="1" topLeftCell="R38" activePane="bottomRight" state="frozen"/>
      <selection activeCell="G25" sqref="G25:G26"/>
      <selection pane="topRight" activeCell="G25" sqref="G25:G26"/>
      <selection pane="bottomLeft" activeCell="G25" sqref="G25:G26"/>
      <selection pane="bottomRight" activeCell="AC59" sqref="AC59:AF60"/>
    </sheetView>
  </sheetViews>
  <sheetFormatPr defaultRowHeight="15" customHeight="1"/>
  <cols>
    <col min="1" max="1" width="2.625" customWidth="1"/>
    <col min="2" max="2" width="16.75" customWidth="1"/>
    <col min="3" max="3" width="8.75" customWidth="1"/>
    <col min="4" max="4" width="10.625" customWidth="1"/>
    <col min="5" max="5" width="13.25" customWidth="1"/>
    <col min="6" max="6" width="10.75" customWidth="1"/>
    <col min="7" max="37" width="7.75" customWidth="1"/>
    <col min="38" max="38" width="10.625" customWidth="1"/>
  </cols>
  <sheetData>
    <row r="1" spans="2:38" ht="15" customHeight="1">
      <c r="B1" s="1003" t="s">
        <v>24</v>
      </c>
      <c r="C1" s="1003"/>
      <c r="D1" s="1003"/>
      <c r="E1" s="1003"/>
      <c r="F1" s="1003"/>
      <c r="G1" s="1003"/>
      <c r="H1" s="1003"/>
      <c r="I1" s="1003"/>
      <c r="J1" s="1003"/>
      <c r="K1" s="1003"/>
      <c r="L1" s="1003"/>
      <c r="M1" s="1003"/>
      <c r="N1" s="1003"/>
      <c r="O1" s="1003"/>
      <c r="P1" s="1003"/>
      <c r="Q1" s="1003"/>
      <c r="R1" s="1003"/>
      <c r="S1" s="1003"/>
      <c r="T1" s="1003"/>
      <c r="U1" s="1003"/>
      <c r="V1" s="1003"/>
      <c r="W1" s="1003"/>
      <c r="X1" s="1003"/>
      <c r="Y1" s="1003"/>
      <c r="Z1" s="1003"/>
      <c r="AA1" s="1003"/>
      <c r="AB1" s="1003"/>
      <c r="AC1" s="1003"/>
      <c r="AD1" s="1003"/>
      <c r="AE1" s="1003"/>
      <c r="AF1" s="1003"/>
      <c r="AG1" s="1003"/>
      <c r="AH1" s="1003"/>
      <c r="AI1" s="1003"/>
      <c r="AJ1" s="1003"/>
      <c r="AK1" s="1003"/>
      <c r="AL1" s="1003"/>
    </row>
    <row r="3" spans="2:38" ht="15" customHeight="1">
      <c r="B3" s="7">
        <v>44197</v>
      </c>
    </row>
    <row r="5" spans="2:38" ht="15" customHeight="1">
      <c r="B5" s="26" t="s">
        <v>13</v>
      </c>
      <c r="C5" s="8" t="s">
        <v>0</v>
      </c>
      <c r="D5" s="1234" t="s">
        <v>18</v>
      </c>
      <c r="E5" s="1234"/>
      <c r="F5" s="1234"/>
      <c r="G5" s="27">
        <f>+B3</f>
        <v>44197</v>
      </c>
      <c r="H5" s="27">
        <f t="shared" ref="H5:AK5" si="0">+G5+1</f>
        <v>44198</v>
      </c>
      <c r="I5" s="27">
        <f t="shared" si="0"/>
        <v>44199</v>
      </c>
      <c r="J5" s="27">
        <f t="shared" si="0"/>
        <v>44200</v>
      </c>
      <c r="K5" s="27">
        <f t="shared" si="0"/>
        <v>44201</v>
      </c>
      <c r="L5" s="27">
        <f t="shared" si="0"/>
        <v>44202</v>
      </c>
      <c r="M5" s="27">
        <f t="shared" si="0"/>
        <v>44203</v>
      </c>
      <c r="N5" s="27">
        <f t="shared" si="0"/>
        <v>44204</v>
      </c>
      <c r="O5" s="27">
        <f t="shared" si="0"/>
        <v>44205</v>
      </c>
      <c r="P5" s="27">
        <f t="shared" si="0"/>
        <v>44206</v>
      </c>
      <c r="Q5" s="27">
        <f t="shared" si="0"/>
        <v>44207</v>
      </c>
      <c r="R5" s="27">
        <f t="shared" si="0"/>
        <v>44208</v>
      </c>
      <c r="S5" s="27">
        <f t="shared" si="0"/>
        <v>44209</v>
      </c>
      <c r="T5" s="27">
        <f t="shared" si="0"/>
        <v>44210</v>
      </c>
      <c r="U5" s="27">
        <f t="shared" si="0"/>
        <v>44211</v>
      </c>
      <c r="V5" s="27">
        <f t="shared" si="0"/>
        <v>44212</v>
      </c>
      <c r="W5" s="27">
        <f t="shared" si="0"/>
        <v>44213</v>
      </c>
      <c r="X5" s="27">
        <f t="shared" si="0"/>
        <v>44214</v>
      </c>
      <c r="Y5" s="27">
        <f t="shared" si="0"/>
        <v>44215</v>
      </c>
      <c r="Z5" s="27">
        <f t="shared" si="0"/>
        <v>44216</v>
      </c>
      <c r="AA5" s="27">
        <f t="shared" si="0"/>
        <v>44217</v>
      </c>
      <c r="AB5" s="27">
        <f t="shared" si="0"/>
        <v>44218</v>
      </c>
      <c r="AC5" s="27">
        <f t="shared" si="0"/>
        <v>44219</v>
      </c>
      <c r="AD5" s="27">
        <f t="shared" si="0"/>
        <v>44220</v>
      </c>
      <c r="AE5" s="27">
        <f t="shared" si="0"/>
        <v>44221</v>
      </c>
      <c r="AF5" s="27">
        <f t="shared" si="0"/>
        <v>44222</v>
      </c>
      <c r="AG5" s="27">
        <f t="shared" si="0"/>
        <v>44223</v>
      </c>
      <c r="AH5" s="27">
        <f t="shared" si="0"/>
        <v>44224</v>
      </c>
      <c r="AI5" s="27">
        <f t="shared" si="0"/>
        <v>44225</v>
      </c>
      <c r="AJ5" s="27">
        <f t="shared" si="0"/>
        <v>44226</v>
      </c>
      <c r="AK5" s="27">
        <f t="shared" si="0"/>
        <v>44227</v>
      </c>
      <c r="AL5" s="9" t="s">
        <v>25</v>
      </c>
    </row>
    <row r="6" spans="2:38" ht="15" customHeight="1">
      <c r="B6" s="1235" t="s">
        <v>26</v>
      </c>
      <c r="C6" s="39"/>
      <c r="D6" s="44" t="s">
        <v>19</v>
      </c>
      <c r="E6" s="45" t="s">
        <v>20</v>
      </c>
      <c r="F6" s="46" t="s">
        <v>21</v>
      </c>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2"/>
    </row>
    <row r="7" spans="2:38" ht="15" customHeight="1">
      <c r="B7" s="1236"/>
      <c r="C7" s="42" t="s">
        <v>17</v>
      </c>
      <c r="D7" s="1221">
        <f>+'Summary Report'!D23</f>
        <v>280000</v>
      </c>
      <c r="E7" s="1223"/>
      <c r="F7" s="1219">
        <f>+D7-AL8</f>
        <v>147003.04558823534</v>
      </c>
      <c r="G7" s="36" t="s">
        <v>204</v>
      </c>
      <c r="H7" s="36" t="s">
        <v>204</v>
      </c>
      <c r="I7" s="36" t="s">
        <v>204</v>
      </c>
      <c r="J7" s="36" t="s">
        <v>204</v>
      </c>
      <c r="K7" s="36" t="s">
        <v>204</v>
      </c>
      <c r="L7" s="36" t="s">
        <v>204</v>
      </c>
      <c r="M7" s="36" t="s">
        <v>204</v>
      </c>
      <c r="N7" s="36" t="s">
        <v>204</v>
      </c>
      <c r="O7" s="36" t="s">
        <v>204</v>
      </c>
      <c r="P7" s="36" t="s">
        <v>204</v>
      </c>
      <c r="Q7" s="36" t="s">
        <v>204</v>
      </c>
      <c r="R7" s="36" t="s">
        <v>204</v>
      </c>
      <c r="S7" s="36" t="s">
        <v>204</v>
      </c>
      <c r="T7" s="36" t="s">
        <v>204</v>
      </c>
      <c r="U7" s="36" t="s">
        <v>204</v>
      </c>
      <c r="V7" s="36" t="s">
        <v>204</v>
      </c>
      <c r="W7" s="36" t="s">
        <v>204</v>
      </c>
      <c r="X7" s="36" t="s">
        <v>204</v>
      </c>
      <c r="Y7" s="36" t="s">
        <v>204</v>
      </c>
      <c r="Z7" s="36" t="s">
        <v>204</v>
      </c>
      <c r="AA7" s="36" t="s">
        <v>204</v>
      </c>
      <c r="AB7" s="36" t="s">
        <v>204</v>
      </c>
      <c r="AC7" s="36" t="s">
        <v>204</v>
      </c>
      <c r="AD7" s="36" t="s">
        <v>204</v>
      </c>
      <c r="AE7" s="36" t="s">
        <v>204</v>
      </c>
      <c r="AF7" s="36" t="s">
        <v>204</v>
      </c>
      <c r="AG7" s="36" t="s">
        <v>204</v>
      </c>
      <c r="AH7" s="36" t="s">
        <v>204</v>
      </c>
      <c r="AI7" s="36" t="s">
        <v>204</v>
      </c>
      <c r="AJ7" s="36" t="s">
        <v>204</v>
      </c>
      <c r="AK7" s="36" t="s">
        <v>204</v>
      </c>
      <c r="AL7" s="37"/>
    </row>
    <row r="8" spans="2:38" ht="15" customHeight="1">
      <c r="B8" s="1236"/>
      <c r="C8" s="410" t="s">
        <v>105</v>
      </c>
      <c r="D8" s="1241"/>
      <c r="E8" s="1242"/>
      <c r="F8" s="1243"/>
      <c r="G8" s="411">
        <v>3782.7999999999997</v>
      </c>
      <c r="H8" s="411">
        <v>4590</v>
      </c>
      <c r="I8" s="411">
        <v>5088</v>
      </c>
      <c r="J8" s="411">
        <v>4896</v>
      </c>
      <c r="K8" s="411">
        <v>5243.2</v>
      </c>
      <c r="L8" s="411">
        <v>624</v>
      </c>
      <c r="M8" s="411">
        <v>1670.3999999999999</v>
      </c>
      <c r="N8" s="411">
        <v>4756</v>
      </c>
      <c r="O8" s="411">
        <v>5266.4</v>
      </c>
      <c r="P8" s="411">
        <v>4970.2941176470576</v>
      </c>
      <c r="Q8" s="411">
        <v>5217.8823529411748</v>
      </c>
      <c r="R8" s="411">
        <v>5378.823529411763</v>
      </c>
      <c r="S8" s="411">
        <v>5242.4999999999955</v>
      </c>
      <c r="T8" s="411">
        <v>5421.1764705882333</v>
      </c>
      <c r="U8" s="411">
        <v>4844.8235294117612</v>
      </c>
      <c r="V8" s="411">
        <v>5357.6470588235252</v>
      </c>
      <c r="W8" s="411">
        <v>5069.6470588235279</v>
      </c>
      <c r="X8" s="411">
        <v>5378.823529411763</v>
      </c>
      <c r="Y8" s="411">
        <v>4780.5882352941162</v>
      </c>
      <c r="Z8" s="411">
        <v>5442.3529411764666</v>
      </c>
      <c r="AA8" s="411">
        <v>4867.6764705882324</v>
      </c>
      <c r="AB8" s="411">
        <v>4730.558823529409</v>
      </c>
      <c r="AC8" s="411">
        <v>2230.9411764705878</v>
      </c>
      <c r="AD8" s="411">
        <v>0</v>
      </c>
      <c r="AE8" s="411">
        <v>4848.8823529411757</v>
      </c>
      <c r="AF8" s="411">
        <v>5306.2941176470549</v>
      </c>
      <c r="AG8" s="411">
        <v>5127.5294117647036</v>
      </c>
      <c r="AH8" s="411">
        <v>6014.1176470588225</v>
      </c>
      <c r="AI8" s="411">
        <v>3727.0588235294103</v>
      </c>
      <c r="AJ8" s="411">
        <v>1744.9411764705876</v>
      </c>
      <c r="AK8" s="411">
        <v>1377.595588235293</v>
      </c>
      <c r="AL8" s="412">
        <f>SUM(G8:AK8)</f>
        <v>132996.95441176466</v>
      </c>
    </row>
    <row r="9" spans="2:38" ht="15" customHeight="1">
      <c r="B9" s="1236"/>
      <c r="C9" s="40" t="s">
        <v>17</v>
      </c>
      <c r="D9" s="1246">
        <v>880000</v>
      </c>
      <c r="E9" s="1244"/>
      <c r="F9" s="1245">
        <f>+D9-AL10</f>
        <v>840899.66333333333</v>
      </c>
      <c r="G9" s="33"/>
      <c r="H9" s="33"/>
      <c r="I9" s="33"/>
      <c r="J9" s="33"/>
      <c r="K9" s="33"/>
      <c r="L9" s="33"/>
      <c r="M9" s="33"/>
      <c r="N9" s="33" t="s">
        <v>205</v>
      </c>
      <c r="O9" s="33" t="s">
        <v>205</v>
      </c>
      <c r="P9" s="33" t="s">
        <v>205</v>
      </c>
      <c r="Q9" s="33" t="s">
        <v>205</v>
      </c>
      <c r="R9" s="33" t="s">
        <v>205</v>
      </c>
      <c r="S9" s="33" t="s">
        <v>205</v>
      </c>
      <c r="T9" s="33" t="s">
        <v>205</v>
      </c>
      <c r="U9" s="33" t="s">
        <v>205</v>
      </c>
      <c r="V9" s="33" t="s">
        <v>205</v>
      </c>
      <c r="W9" s="33" t="s">
        <v>206</v>
      </c>
      <c r="X9" s="33" t="s">
        <v>206</v>
      </c>
      <c r="Y9" s="33" t="s">
        <v>206</v>
      </c>
      <c r="Z9" s="33" t="s">
        <v>206</v>
      </c>
      <c r="AA9" s="33" t="s">
        <v>206</v>
      </c>
      <c r="AB9" s="33" t="s">
        <v>206</v>
      </c>
      <c r="AC9" s="33" t="s">
        <v>206</v>
      </c>
      <c r="AD9" s="33" t="s">
        <v>206</v>
      </c>
      <c r="AE9" s="33" t="s">
        <v>206</v>
      </c>
      <c r="AF9" s="33" t="s">
        <v>206</v>
      </c>
      <c r="AG9" s="33" t="s">
        <v>207</v>
      </c>
      <c r="AH9" s="33" t="s">
        <v>207</v>
      </c>
      <c r="AI9" s="33" t="s">
        <v>207</v>
      </c>
      <c r="AJ9" s="33" t="s">
        <v>207</v>
      </c>
      <c r="AK9" s="33" t="s">
        <v>207</v>
      </c>
      <c r="AL9" s="34"/>
    </row>
    <row r="10" spans="2:38" ht="15" customHeight="1">
      <c r="B10" s="1236"/>
      <c r="C10" s="43" t="s">
        <v>188</v>
      </c>
      <c r="D10" s="1246"/>
      <c r="E10" s="1244"/>
      <c r="F10" s="1245"/>
      <c r="G10" s="670">
        <v>0</v>
      </c>
      <c r="H10" s="12">
        <v>0</v>
      </c>
      <c r="I10" s="12">
        <v>0</v>
      </c>
      <c r="J10" s="12">
        <v>0</v>
      </c>
      <c r="K10" s="12">
        <v>0</v>
      </c>
      <c r="L10" s="12">
        <v>0</v>
      </c>
      <c r="M10" s="12">
        <v>0</v>
      </c>
      <c r="N10" s="12">
        <v>1041.4999999999995</v>
      </c>
      <c r="O10" s="12">
        <v>784.41666666666674</v>
      </c>
      <c r="P10" s="12">
        <v>604.33333333333348</v>
      </c>
      <c r="Q10" s="12">
        <v>1061.5833333333346</v>
      </c>
      <c r="R10" s="12">
        <v>1801.1666666666665</v>
      </c>
      <c r="S10" s="12">
        <v>1577.9999999999998</v>
      </c>
      <c r="T10" s="12">
        <v>2596.0833333333339</v>
      </c>
      <c r="U10" s="12">
        <v>2350.2499999999995</v>
      </c>
      <c r="V10" s="12">
        <v>2770.916666666667</v>
      </c>
      <c r="W10" s="12">
        <v>2044.1666666666667</v>
      </c>
      <c r="X10" s="12">
        <v>2586.4999999999982</v>
      </c>
      <c r="Y10" s="12">
        <v>1984.7499999999998</v>
      </c>
      <c r="Z10" s="12">
        <v>2300.5</v>
      </c>
      <c r="AA10" s="12">
        <v>495.25000000000011</v>
      </c>
      <c r="AB10" s="12">
        <v>123.5833333333333</v>
      </c>
      <c r="AC10" s="12">
        <v>2714.833333333333</v>
      </c>
      <c r="AD10" s="12">
        <v>1116.9166666666667</v>
      </c>
      <c r="AE10" s="12">
        <v>2549.33</v>
      </c>
      <c r="AF10" s="12">
        <v>2387.92</v>
      </c>
      <c r="AG10" s="12">
        <v>1289.92</v>
      </c>
      <c r="AH10" s="12">
        <v>1225.25</v>
      </c>
      <c r="AI10" s="12">
        <v>914.91666666666731</v>
      </c>
      <c r="AJ10" s="12">
        <v>1049.25</v>
      </c>
      <c r="AK10" s="12">
        <v>1729</v>
      </c>
      <c r="AL10" s="38">
        <f>SUM(G10:AK10)</f>
        <v>39100.336666666662</v>
      </c>
    </row>
    <row r="11" spans="2:38" ht="15" customHeight="1">
      <c r="B11" s="1236"/>
      <c r="C11" s="40" t="s">
        <v>17</v>
      </c>
      <c r="D11" s="1246">
        <v>150000</v>
      </c>
      <c r="E11" s="1244"/>
      <c r="F11" s="1245">
        <f>+D11-AL12</f>
        <v>150000</v>
      </c>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3"/>
      <c r="AK11" s="33"/>
      <c r="AL11" s="34"/>
    </row>
    <row r="12" spans="2:38" ht="15" customHeight="1">
      <c r="B12" s="1237"/>
      <c r="C12" s="41" t="s">
        <v>229</v>
      </c>
      <c r="D12" s="1220"/>
      <c r="E12" s="1222"/>
      <c r="F12" s="1218"/>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35">
        <f>SUM(G12:AK12)</f>
        <v>0</v>
      </c>
    </row>
    <row r="13" spans="2:38" ht="15" customHeight="1">
      <c r="B13" s="1232" t="s">
        <v>25</v>
      </c>
      <c r="C13" s="1233"/>
      <c r="D13" s="29"/>
      <c r="E13" s="29"/>
      <c r="F13" s="30"/>
      <c r="G13" s="11">
        <f>SUM(G8,G10,,G12)</f>
        <v>3782.7999999999997</v>
      </c>
      <c r="H13" s="11">
        <f t="shared" ref="H13:AL13" si="1">SUM(H8,H10,,H12)</f>
        <v>4590</v>
      </c>
      <c r="I13" s="11">
        <f t="shared" si="1"/>
        <v>5088</v>
      </c>
      <c r="J13" s="11">
        <f t="shared" si="1"/>
        <v>4896</v>
      </c>
      <c r="K13" s="11">
        <f t="shared" si="1"/>
        <v>5243.2</v>
      </c>
      <c r="L13" s="11">
        <f t="shared" si="1"/>
        <v>624</v>
      </c>
      <c r="M13" s="11">
        <f t="shared" si="1"/>
        <v>1670.3999999999999</v>
      </c>
      <c r="N13" s="11">
        <f t="shared" si="1"/>
        <v>5797.5</v>
      </c>
      <c r="O13" s="11">
        <f t="shared" si="1"/>
        <v>6050.8166666666666</v>
      </c>
      <c r="P13" s="11">
        <f t="shared" si="1"/>
        <v>5574.6274509803916</v>
      </c>
      <c r="Q13" s="11">
        <f t="shared" si="1"/>
        <v>6279.4656862745096</v>
      </c>
      <c r="R13" s="11">
        <f t="shared" si="1"/>
        <v>7179.99019607843</v>
      </c>
      <c r="S13" s="11">
        <f t="shared" si="1"/>
        <v>6820.4999999999955</v>
      </c>
      <c r="T13" s="11">
        <f t="shared" si="1"/>
        <v>8017.2598039215673</v>
      </c>
      <c r="U13" s="11">
        <f t="shared" si="1"/>
        <v>7195.0735294117603</v>
      </c>
      <c r="V13" s="11">
        <f t="shared" si="1"/>
        <v>8128.5637254901922</v>
      </c>
      <c r="W13" s="11">
        <f t="shared" si="1"/>
        <v>7113.8137254901949</v>
      </c>
      <c r="X13" s="11">
        <f t="shared" si="1"/>
        <v>7965.3235294117612</v>
      </c>
      <c r="Y13" s="11">
        <f t="shared" si="1"/>
        <v>6765.3382352941162</v>
      </c>
      <c r="Z13" s="11">
        <f t="shared" si="1"/>
        <v>7742.8529411764666</v>
      </c>
      <c r="AA13" s="11">
        <f t="shared" si="1"/>
        <v>5362.9264705882324</v>
      </c>
      <c r="AB13" s="11">
        <f t="shared" si="1"/>
        <v>4854.142156862742</v>
      </c>
      <c r="AC13" s="11">
        <f t="shared" si="1"/>
        <v>4945.7745098039213</v>
      </c>
      <c r="AD13" s="11">
        <f t="shared" si="1"/>
        <v>1116.9166666666667</v>
      </c>
      <c r="AE13" s="11">
        <f t="shared" si="1"/>
        <v>7398.2123529411756</v>
      </c>
      <c r="AF13" s="11">
        <f t="shared" si="1"/>
        <v>7694.214117647055</v>
      </c>
      <c r="AG13" s="11">
        <f t="shared" si="1"/>
        <v>6417.4494117647037</v>
      </c>
      <c r="AH13" s="11">
        <f t="shared" si="1"/>
        <v>7239.3676470588225</v>
      </c>
      <c r="AI13" s="11">
        <f t="shared" si="1"/>
        <v>4641.9754901960778</v>
      </c>
      <c r="AJ13" s="11">
        <f t="shared" si="1"/>
        <v>2794.1911764705874</v>
      </c>
      <c r="AK13" s="11">
        <f t="shared" si="1"/>
        <v>3106.5955882352928</v>
      </c>
      <c r="AL13" s="28">
        <f t="shared" si="1"/>
        <v>172097.29107843133</v>
      </c>
    </row>
    <row r="14" spans="2:38" s="61" customFormat="1" ht="15" customHeight="1"/>
    <row r="15" spans="2:38" ht="15" customHeight="1">
      <c r="B15" s="7">
        <f>+B3+31</f>
        <v>44228</v>
      </c>
      <c r="G15" s="704"/>
    </row>
    <row r="17" spans="2:38" ht="15" customHeight="1">
      <c r="B17" s="26" t="s">
        <v>13</v>
      </c>
      <c r="C17" s="8" t="s">
        <v>0</v>
      </c>
      <c r="D17" s="1234" t="s">
        <v>18</v>
      </c>
      <c r="E17" s="1234"/>
      <c r="F17" s="1234"/>
      <c r="G17" s="27">
        <f>+B15</f>
        <v>44228</v>
      </c>
      <c r="H17" s="27">
        <f>+G17+1</f>
        <v>44229</v>
      </c>
      <c r="I17" s="27">
        <f t="shared" ref="I17:AH17" si="2">+H17+1</f>
        <v>44230</v>
      </c>
      <c r="J17" s="27">
        <f t="shared" si="2"/>
        <v>44231</v>
      </c>
      <c r="K17" s="27">
        <f t="shared" si="2"/>
        <v>44232</v>
      </c>
      <c r="L17" s="27">
        <f t="shared" si="2"/>
        <v>44233</v>
      </c>
      <c r="M17" s="27">
        <f t="shared" si="2"/>
        <v>44234</v>
      </c>
      <c r="N17" s="27">
        <f t="shared" si="2"/>
        <v>44235</v>
      </c>
      <c r="O17" s="27">
        <f t="shared" si="2"/>
        <v>44236</v>
      </c>
      <c r="P17" s="27">
        <f t="shared" si="2"/>
        <v>44237</v>
      </c>
      <c r="Q17" s="27">
        <f t="shared" si="2"/>
        <v>44238</v>
      </c>
      <c r="R17" s="27">
        <f t="shared" si="2"/>
        <v>44239</v>
      </c>
      <c r="S17" s="27">
        <f t="shared" si="2"/>
        <v>44240</v>
      </c>
      <c r="T17" s="27">
        <f t="shared" si="2"/>
        <v>44241</v>
      </c>
      <c r="U17" s="27">
        <f t="shared" si="2"/>
        <v>44242</v>
      </c>
      <c r="V17" s="27">
        <f t="shared" si="2"/>
        <v>44243</v>
      </c>
      <c r="W17" s="27">
        <f t="shared" si="2"/>
        <v>44244</v>
      </c>
      <c r="X17" s="27">
        <f t="shared" si="2"/>
        <v>44245</v>
      </c>
      <c r="Y17" s="27">
        <f t="shared" si="2"/>
        <v>44246</v>
      </c>
      <c r="Z17" s="27">
        <f t="shared" si="2"/>
        <v>44247</v>
      </c>
      <c r="AA17" s="27">
        <f t="shared" si="2"/>
        <v>44248</v>
      </c>
      <c r="AB17" s="27">
        <f t="shared" si="2"/>
        <v>44249</v>
      </c>
      <c r="AC17" s="27">
        <f t="shared" si="2"/>
        <v>44250</v>
      </c>
      <c r="AD17" s="27">
        <f t="shared" si="2"/>
        <v>44251</v>
      </c>
      <c r="AE17" s="27">
        <f t="shared" si="2"/>
        <v>44252</v>
      </c>
      <c r="AF17" s="27">
        <f t="shared" si="2"/>
        <v>44253</v>
      </c>
      <c r="AG17" s="27">
        <f t="shared" si="2"/>
        <v>44254</v>
      </c>
      <c r="AH17" s="27">
        <f t="shared" si="2"/>
        <v>44255</v>
      </c>
      <c r="AI17" s="27"/>
      <c r="AJ17" s="27"/>
      <c r="AK17" s="27"/>
      <c r="AL17" s="9" t="s">
        <v>25</v>
      </c>
    </row>
    <row r="18" spans="2:38" ht="15" customHeight="1">
      <c r="B18" s="1235" t="s">
        <v>26</v>
      </c>
      <c r="C18" s="39"/>
      <c r="D18" s="44" t="s">
        <v>19</v>
      </c>
      <c r="E18" s="45" t="s">
        <v>20</v>
      </c>
      <c r="F18" s="46" t="s">
        <v>21</v>
      </c>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2"/>
    </row>
    <row r="19" spans="2:38" ht="15" customHeight="1">
      <c r="B19" s="1236"/>
      <c r="C19" s="42" t="s">
        <v>17</v>
      </c>
      <c r="D19" s="1221">
        <f>+F7</f>
        <v>147003.04558823534</v>
      </c>
      <c r="E19" s="1223"/>
      <c r="F19" s="1219">
        <f>+D19-AL20</f>
        <v>129594.79558823531</v>
      </c>
      <c r="G19" s="33" t="s">
        <v>204</v>
      </c>
      <c r="H19" s="33" t="s">
        <v>204</v>
      </c>
      <c r="I19" s="33" t="s">
        <v>204</v>
      </c>
      <c r="J19" s="33" t="s">
        <v>204</v>
      </c>
      <c r="K19" s="33" t="s">
        <v>204</v>
      </c>
      <c r="L19" s="33" t="s">
        <v>204</v>
      </c>
      <c r="M19" s="33" t="s">
        <v>204</v>
      </c>
      <c r="N19" s="33" t="s">
        <v>204</v>
      </c>
      <c r="O19" s="33" t="s">
        <v>204</v>
      </c>
      <c r="P19" s="33" t="s">
        <v>204</v>
      </c>
      <c r="Q19" s="33" t="s">
        <v>204</v>
      </c>
      <c r="R19" s="36"/>
      <c r="S19" s="36"/>
      <c r="T19" s="36"/>
      <c r="U19" s="36"/>
      <c r="V19" s="36"/>
      <c r="W19" s="36"/>
      <c r="X19" s="36"/>
      <c r="Y19" s="36"/>
      <c r="Z19" s="36"/>
      <c r="AA19" s="36"/>
      <c r="AB19" s="36"/>
      <c r="AC19" s="36"/>
      <c r="AD19" s="36"/>
      <c r="AE19" s="36"/>
      <c r="AF19" s="36"/>
      <c r="AG19" s="36"/>
      <c r="AH19" s="36"/>
      <c r="AI19" s="36"/>
      <c r="AJ19" s="36"/>
      <c r="AK19" s="36"/>
      <c r="AL19" s="37"/>
    </row>
    <row r="20" spans="2:38" ht="15" customHeight="1">
      <c r="B20" s="1236"/>
      <c r="C20" s="43" t="str">
        <f>+C8</f>
        <v>SM A1</v>
      </c>
      <c r="D20" s="1246"/>
      <c r="E20" s="1244"/>
      <c r="F20" s="1245"/>
      <c r="G20" s="670">
        <v>2436.1764705882333</v>
      </c>
      <c r="H20" s="12">
        <v>1600.8088235294113</v>
      </c>
      <c r="I20" s="12">
        <v>1803.3088235294263</v>
      </c>
      <c r="J20" s="12">
        <v>1240.8088235294113</v>
      </c>
      <c r="K20" s="12">
        <v>1355.2941176470583</v>
      </c>
      <c r="L20" s="12">
        <v>1356.1544117646897</v>
      </c>
      <c r="M20" s="12">
        <v>1535.6249999999834</v>
      </c>
      <c r="N20" s="12">
        <v>1679.6911764706183</v>
      </c>
      <c r="O20" s="12">
        <v>1599.705882352961</v>
      </c>
      <c r="P20" s="12">
        <v>2557.9411764705874</v>
      </c>
      <c r="Q20" s="12">
        <v>242.73529411764699</v>
      </c>
      <c r="R20" s="12"/>
      <c r="S20" s="12"/>
      <c r="T20" s="12"/>
      <c r="U20" s="12"/>
      <c r="V20" s="12"/>
      <c r="W20" s="12"/>
      <c r="X20" s="12"/>
      <c r="Y20" s="12"/>
      <c r="Z20" s="12"/>
      <c r="AA20" s="12"/>
      <c r="AB20" s="12"/>
      <c r="AC20" s="12"/>
      <c r="AD20" s="12"/>
      <c r="AE20" s="12"/>
      <c r="AF20" s="12"/>
      <c r="AG20" s="12"/>
      <c r="AH20" s="12"/>
      <c r="AI20" s="12"/>
      <c r="AJ20" s="12"/>
      <c r="AK20" s="12"/>
      <c r="AL20" s="38">
        <f>SUM(G20:AK20)</f>
        <v>17408.250000000025</v>
      </c>
    </row>
    <row r="21" spans="2:38" ht="15" customHeight="1">
      <c r="B21" s="1236"/>
      <c r="C21" s="40" t="s">
        <v>17</v>
      </c>
      <c r="D21" s="1246">
        <f>+F9</f>
        <v>840899.66333333333</v>
      </c>
      <c r="E21" s="1244"/>
      <c r="F21" s="1245">
        <f>+D21-AL22</f>
        <v>763481.82019607839</v>
      </c>
      <c r="G21" s="33" t="s">
        <v>205</v>
      </c>
      <c r="H21" s="33" t="s">
        <v>206</v>
      </c>
      <c r="I21" s="33" t="s">
        <v>206</v>
      </c>
      <c r="J21" s="33" t="s">
        <v>206</v>
      </c>
      <c r="K21" s="33" t="s">
        <v>206</v>
      </c>
      <c r="L21" s="33" t="s">
        <v>206</v>
      </c>
      <c r="M21" s="33" t="s">
        <v>206</v>
      </c>
      <c r="N21" s="33" t="s">
        <v>206</v>
      </c>
      <c r="O21" s="33" t="s">
        <v>206</v>
      </c>
      <c r="P21" s="33" t="s">
        <v>245</v>
      </c>
      <c r="Q21" s="33" t="s">
        <v>245</v>
      </c>
      <c r="R21" s="33"/>
      <c r="S21" s="33"/>
      <c r="T21" s="33"/>
      <c r="U21" s="33"/>
      <c r="V21" s="33" t="s">
        <v>206</v>
      </c>
      <c r="W21" s="33" t="s">
        <v>245</v>
      </c>
      <c r="X21" s="33" t="s">
        <v>245</v>
      </c>
      <c r="Y21" s="33" t="s">
        <v>245</v>
      </c>
      <c r="Z21" s="33" t="s">
        <v>206</v>
      </c>
      <c r="AA21" s="33" t="s">
        <v>206</v>
      </c>
      <c r="AB21" s="33" t="s">
        <v>245</v>
      </c>
      <c r="AC21" s="33" t="s">
        <v>245</v>
      </c>
      <c r="AD21" s="33" t="s">
        <v>245</v>
      </c>
      <c r="AE21" s="33" t="s">
        <v>245</v>
      </c>
      <c r="AF21" s="33" t="s">
        <v>245</v>
      </c>
      <c r="AG21" s="33" t="s">
        <v>245</v>
      </c>
      <c r="AH21" s="33" t="s">
        <v>246</v>
      </c>
      <c r="AI21" s="33"/>
      <c r="AJ21" s="33"/>
      <c r="AK21" s="33"/>
      <c r="AL21" s="34"/>
    </row>
    <row r="22" spans="2:38" ht="15" customHeight="1">
      <c r="B22" s="1236"/>
      <c r="C22" s="43" t="str">
        <f>+C10</f>
        <v>SM A3</v>
      </c>
      <c r="D22" s="1246"/>
      <c r="E22" s="1244"/>
      <c r="F22" s="1245"/>
      <c r="G22" s="670">
        <v>1707.33</v>
      </c>
      <c r="H22" s="12">
        <v>933.08333333333314</v>
      </c>
      <c r="I22" s="12">
        <v>1026.83</v>
      </c>
      <c r="J22" s="12">
        <v>1774.42</v>
      </c>
      <c r="K22" s="12">
        <v>1575.33</v>
      </c>
      <c r="L22" s="12">
        <v>2178.75</v>
      </c>
      <c r="M22" s="12">
        <v>2124</v>
      </c>
      <c r="N22" s="12">
        <v>2075.4999999999995</v>
      </c>
      <c r="O22" s="12">
        <v>1155.4166666666667</v>
      </c>
      <c r="P22" s="12">
        <v>3587.828431372548</v>
      </c>
      <c r="Q22" s="12">
        <v>3640.7205882352932</v>
      </c>
      <c r="R22" s="12">
        <v>0</v>
      </c>
      <c r="S22" s="12">
        <v>0</v>
      </c>
      <c r="T22" s="12">
        <v>0</v>
      </c>
      <c r="U22" s="12">
        <v>0</v>
      </c>
      <c r="V22" s="12">
        <v>2875.17</v>
      </c>
      <c r="W22" s="12">
        <v>4227.5882352941171</v>
      </c>
      <c r="X22" s="12">
        <v>4328.1372549019597</v>
      </c>
      <c r="Y22" s="12">
        <v>4355.5980392156853</v>
      </c>
      <c r="Z22" s="12">
        <v>3071.5</v>
      </c>
      <c r="AA22" s="12">
        <v>2113.8333333333339</v>
      </c>
      <c r="AB22" s="12">
        <v>4534.985294117645</v>
      </c>
      <c r="AC22" s="12">
        <v>7079.8578431372516</v>
      </c>
      <c r="AD22" s="12">
        <v>7027.7696078431363</v>
      </c>
      <c r="AE22" s="12">
        <v>6806.3480392156871</v>
      </c>
      <c r="AF22" s="12">
        <v>3706.6241176470585</v>
      </c>
      <c r="AG22" s="12">
        <v>3331.3023529411767</v>
      </c>
      <c r="AH22" s="12">
        <v>2179.92</v>
      </c>
      <c r="AI22" s="12"/>
      <c r="AJ22" s="12"/>
      <c r="AK22" s="12"/>
      <c r="AL22" s="38">
        <f>SUM(G22:AK22)</f>
        <v>77417.843137254895</v>
      </c>
    </row>
    <row r="23" spans="2:38" ht="15" customHeight="1">
      <c r="B23" s="1236"/>
      <c r="C23" s="40" t="s">
        <v>17</v>
      </c>
      <c r="D23" s="1246">
        <f>+F11</f>
        <v>150000</v>
      </c>
      <c r="E23" s="1244"/>
      <c r="F23" s="1245">
        <f>+D23-AL24</f>
        <v>150000</v>
      </c>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4"/>
    </row>
    <row r="24" spans="2:38" ht="15" customHeight="1">
      <c r="B24" s="1237"/>
      <c r="C24" s="41" t="str">
        <f>+C12</f>
        <v>SM B2</v>
      </c>
      <c r="D24" s="1220"/>
      <c r="E24" s="1222"/>
      <c r="F24" s="1218"/>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35">
        <f>SUM(G24:AK24)</f>
        <v>0</v>
      </c>
    </row>
    <row r="25" spans="2:38" ht="15" customHeight="1">
      <c r="B25" s="1232" t="s">
        <v>25</v>
      </c>
      <c r="C25" s="1233"/>
      <c r="D25" s="29"/>
      <c r="E25" s="29"/>
      <c r="F25" s="30"/>
      <c r="G25" s="11">
        <f t="shared" ref="G25:AL25" si="3">SUM(G20,G22,,G24)</f>
        <v>4143.5064705882332</v>
      </c>
      <c r="H25" s="11">
        <f t="shared" si="3"/>
        <v>2533.8921568627443</v>
      </c>
      <c r="I25" s="11">
        <f t="shared" si="3"/>
        <v>2830.1388235294262</v>
      </c>
      <c r="J25" s="11">
        <f t="shared" si="3"/>
        <v>3015.2288235294113</v>
      </c>
      <c r="K25" s="11">
        <f t="shared" si="3"/>
        <v>2930.6241176470585</v>
      </c>
      <c r="L25" s="11">
        <f t="shared" si="3"/>
        <v>3534.9044117646899</v>
      </c>
      <c r="M25" s="11">
        <f t="shared" si="3"/>
        <v>3659.6249999999836</v>
      </c>
      <c r="N25" s="11">
        <f t="shared" si="3"/>
        <v>3755.1911764706178</v>
      </c>
      <c r="O25" s="11">
        <f t="shared" si="3"/>
        <v>2755.1225490196275</v>
      </c>
      <c r="P25" s="11">
        <f t="shared" si="3"/>
        <v>6145.7696078431354</v>
      </c>
      <c r="Q25" s="11">
        <f t="shared" si="3"/>
        <v>3883.4558823529401</v>
      </c>
      <c r="R25" s="11">
        <f t="shared" si="3"/>
        <v>0</v>
      </c>
      <c r="S25" s="11">
        <f t="shared" si="3"/>
        <v>0</v>
      </c>
      <c r="T25" s="11">
        <f t="shared" si="3"/>
        <v>0</v>
      </c>
      <c r="U25" s="11">
        <f t="shared" si="3"/>
        <v>0</v>
      </c>
      <c r="V25" s="11">
        <f t="shared" si="3"/>
        <v>2875.17</v>
      </c>
      <c r="W25" s="11">
        <f t="shared" si="3"/>
        <v>4227.5882352941171</v>
      </c>
      <c r="X25" s="11">
        <f t="shared" si="3"/>
        <v>4328.1372549019597</v>
      </c>
      <c r="Y25" s="11">
        <f t="shared" si="3"/>
        <v>4355.5980392156853</v>
      </c>
      <c r="Z25" s="11">
        <f t="shared" si="3"/>
        <v>3071.5</v>
      </c>
      <c r="AA25" s="11">
        <f t="shared" si="3"/>
        <v>2113.8333333333339</v>
      </c>
      <c r="AB25" s="11">
        <f t="shared" si="3"/>
        <v>4534.985294117645</v>
      </c>
      <c r="AC25" s="11">
        <f t="shared" si="3"/>
        <v>7079.8578431372516</v>
      </c>
      <c r="AD25" s="11">
        <f t="shared" si="3"/>
        <v>7027.7696078431363</v>
      </c>
      <c r="AE25" s="11">
        <f t="shared" si="3"/>
        <v>6806.3480392156871</v>
      </c>
      <c r="AF25" s="11">
        <f t="shared" si="3"/>
        <v>3706.6241176470585</v>
      </c>
      <c r="AG25" s="11">
        <f t="shared" si="3"/>
        <v>3331.3023529411767</v>
      </c>
      <c r="AH25" s="11">
        <f t="shared" si="3"/>
        <v>2179.92</v>
      </c>
      <c r="AI25" s="11">
        <f t="shared" si="3"/>
        <v>0</v>
      </c>
      <c r="AJ25" s="11">
        <f t="shared" si="3"/>
        <v>0</v>
      </c>
      <c r="AK25" s="11">
        <f t="shared" si="3"/>
        <v>0</v>
      </c>
      <c r="AL25" s="28">
        <f t="shared" si="3"/>
        <v>94826.093137254924</v>
      </c>
    </row>
    <row r="27" spans="2:38" ht="15" customHeight="1">
      <c r="B27" s="7">
        <f>+B15+28</f>
        <v>44256</v>
      </c>
      <c r="G27" s="704"/>
    </row>
    <row r="29" spans="2:38" ht="15" customHeight="1">
      <c r="B29" s="26" t="s">
        <v>13</v>
      </c>
      <c r="C29" s="8" t="s">
        <v>0</v>
      </c>
      <c r="D29" s="1234" t="s">
        <v>18</v>
      </c>
      <c r="E29" s="1234"/>
      <c r="F29" s="1234"/>
      <c r="G29" s="27">
        <f>+B27</f>
        <v>44256</v>
      </c>
      <c r="H29" s="27">
        <f>+G29+1</f>
        <v>44257</v>
      </c>
      <c r="I29" s="27">
        <f t="shared" ref="I29:AK29" si="4">+H29+1</f>
        <v>44258</v>
      </c>
      <c r="J29" s="27">
        <f t="shared" si="4"/>
        <v>44259</v>
      </c>
      <c r="K29" s="27">
        <f t="shared" si="4"/>
        <v>44260</v>
      </c>
      <c r="L29" s="27">
        <f t="shared" si="4"/>
        <v>44261</v>
      </c>
      <c r="M29" s="27">
        <f t="shared" si="4"/>
        <v>44262</v>
      </c>
      <c r="N29" s="27">
        <f t="shared" si="4"/>
        <v>44263</v>
      </c>
      <c r="O29" s="27">
        <f t="shared" si="4"/>
        <v>44264</v>
      </c>
      <c r="P29" s="27">
        <f t="shared" si="4"/>
        <v>44265</v>
      </c>
      <c r="Q29" s="27">
        <f t="shared" si="4"/>
        <v>44266</v>
      </c>
      <c r="R29" s="27">
        <f t="shared" si="4"/>
        <v>44267</v>
      </c>
      <c r="S29" s="27">
        <f t="shared" si="4"/>
        <v>44268</v>
      </c>
      <c r="T29" s="27">
        <f t="shared" si="4"/>
        <v>44269</v>
      </c>
      <c r="U29" s="27">
        <f t="shared" si="4"/>
        <v>44270</v>
      </c>
      <c r="V29" s="27">
        <f t="shared" si="4"/>
        <v>44271</v>
      </c>
      <c r="W29" s="27">
        <f t="shared" si="4"/>
        <v>44272</v>
      </c>
      <c r="X29" s="27">
        <f t="shared" si="4"/>
        <v>44273</v>
      </c>
      <c r="Y29" s="27">
        <f t="shared" si="4"/>
        <v>44274</v>
      </c>
      <c r="Z29" s="27">
        <f t="shared" si="4"/>
        <v>44275</v>
      </c>
      <c r="AA29" s="27">
        <f t="shared" si="4"/>
        <v>44276</v>
      </c>
      <c r="AB29" s="27">
        <f t="shared" si="4"/>
        <v>44277</v>
      </c>
      <c r="AC29" s="27">
        <f t="shared" si="4"/>
        <v>44278</v>
      </c>
      <c r="AD29" s="27">
        <f t="shared" si="4"/>
        <v>44279</v>
      </c>
      <c r="AE29" s="27">
        <f t="shared" si="4"/>
        <v>44280</v>
      </c>
      <c r="AF29" s="27">
        <f t="shared" si="4"/>
        <v>44281</v>
      </c>
      <c r="AG29" s="27">
        <f t="shared" si="4"/>
        <v>44282</v>
      </c>
      <c r="AH29" s="27">
        <f t="shared" si="4"/>
        <v>44283</v>
      </c>
      <c r="AI29" s="27">
        <f t="shared" si="4"/>
        <v>44284</v>
      </c>
      <c r="AJ29" s="27">
        <f t="shared" si="4"/>
        <v>44285</v>
      </c>
      <c r="AK29" s="27">
        <f t="shared" si="4"/>
        <v>44286</v>
      </c>
      <c r="AL29" s="9" t="s">
        <v>25</v>
      </c>
    </row>
    <row r="30" spans="2:38" ht="15" customHeight="1">
      <c r="B30" s="1235" t="s">
        <v>26</v>
      </c>
      <c r="C30" s="39"/>
      <c r="D30" s="44" t="s">
        <v>19</v>
      </c>
      <c r="E30" s="45" t="s">
        <v>20</v>
      </c>
      <c r="F30" s="46" t="s">
        <v>21</v>
      </c>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2"/>
    </row>
    <row r="31" spans="2:38" ht="15" customHeight="1">
      <c r="B31" s="1236"/>
      <c r="C31" s="42" t="s">
        <v>17</v>
      </c>
      <c r="D31" s="1221">
        <f>+F19</f>
        <v>129594.79558823531</v>
      </c>
      <c r="E31" s="1223">
        <v>100000</v>
      </c>
      <c r="F31" s="1219">
        <f>+D31-AL32</f>
        <v>27796.907647058877</v>
      </c>
      <c r="G31" s="36"/>
      <c r="H31" s="36"/>
      <c r="I31" s="36"/>
      <c r="J31" s="36"/>
      <c r="K31" s="36"/>
      <c r="L31" s="36"/>
      <c r="M31" s="36"/>
      <c r="N31" s="36"/>
      <c r="O31" s="36" t="s">
        <v>204</v>
      </c>
      <c r="P31" s="36" t="s">
        <v>204</v>
      </c>
      <c r="Q31" s="36" t="s">
        <v>204</v>
      </c>
      <c r="R31" s="36" t="s">
        <v>204</v>
      </c>
      <c r="S31" s="36" t="s">
        <v>204</v>
      </c>
      <c r="T31" s="36" t="s">
        <v>204</v>
      </c>
      <c r="U31" s="36"/>
      <c r="V31" s="36" t="s">
        <v>263</v>
      </c>
      <c r="W31" s="36" t="s">
        <v>263</v>
      </c>
      <c r="X31" s="36" t="s">
        <v>263</v>
      </c>
      <c r="Y31" s="36" t="s">
        <v>263</v>
      </c>
      <c r="Z31" s="36" t="s">
        <v>263</v>
      </c>
      <c r="AA31" s="36" t="s">
        <v>263</v>
      </c>
      <c r="AB31" s="36" t="s">
        <v>204</v>
      </c>
      <c r="AC31" s="36" t="s">
        <v>204</v>
      </c>
      <c r="AD31" s="36" t="s">
        <v>204</v>
      </c>
      <c r="AE31" s="36" t="s">
        <v>263</v>
      </c>
      <c r="AF31" s="36" t="s">
        <v>263</v>
      </c>
      <c r="AG31" s="36" t="s">
        <v>263</v>
      </c>
      <c r="AH31" s="36" t="s">
        <v>263</v>
      </c>
      <c r="AI31" s="36" t="s">
        <v>265</v>
      </c>
      <c r="AJ31" s="36"/>
      <c r="AK31" s="36" t="s">
        <v>266</v>
      </c>
      <c r="AL31" s="37"/>
    </row>
    <row r="32" spans="2:38" ht="15" customHeight="1">
      <c r="B32" s="1236"/>
      <c r="C32" s="43" t="str">
        <f>+C20</f>
        <v>SM A1</v>
      </c>
      <c r="D32" s="1246"/>
      <c r="E32" s="1244"/>
      <c r="F32" s="1245"/>
      <c r="G32" s="670">
        <v>0</v>
      </c>
      <c r="H32" s="12">
        <v>0</v>
      </c>
      <c r="I32" s="12">
        <v>0</v>
      </c>
      <c r="J32" s="12">
        <v>0</v>
      </c>
      <c r="K32" s="12">
        <v>0</v>
      </c>
      <c r="L32" s="12">
        <v>0</v>
      </c>
      <c r="M32" s="12">
        <v>0</v>
      </c>
      <c r="N32" s="12">
        <v>0</v>
      </c>
      <c r="O32" s="12">
        <v>1676.4705882352932</v>
      </c>
      <c r="P32" s="12">
        <v>2624.9999999999986</v>
      </c>
      <c r="Q32" s="12">
        <v>2845.5882352941162</v>
      </c>
      <c r="R32" s="12">
        <v>2426.4705882352928</v>
      </c>
      <c r="S32" s="12">
        <v>5292.0882352941153</v>
      </c>
      <c r="T32" s="12">
        <v>1290.5294117647052</v>
      </c>
      <c r="U32" s="12">
        <v>0</v>
      </c>
      <c r="V32" s="12">
        <v>1331.2058823529405</v>
      </c>
      <c r="W32" s="12">
        <v>2940.1764705882351</v>
      </c>
      <c r="X32" s="12">
        <v>5721.9705882352955</v>
      </c>
      <c r="Y32" s="12">
        <v>8444.558823529409</v>
      </c>
      <c r="Z32" s="12">
        <v>7359.3529411764703</v>
      </c>
      <c r="AA32" s="12">
        <v>1927.9411764705876</v>
      </c>
      <c r="AB32" s="12">
        <v>1344.0000000000007</v>
      </c>
      <c r="AC32" s="12">
        <v>1128.4411764705883</v>
      </c>
      <c r="AD32" s="12">
        <v>2768.4705882352928</v>
      </c>
      <c r="AE32" s="12">
        <v>6331.7647058823495</v>
      </c>
      <c r="AF32" s="12">
        <v>10179.860294117643</v>
      </c>
      <c r="AG32" s="12">
        <v>8023.6764705882315</v>
      </c>
      <c r="AH32" s="12">
        <v>9228.4411764705837</v>
      </c>
      <c r="AI32" s="12">
        <v>8114.4623529411774</v>
      </c>
      <c r="AJ32" s="12">
        <v>5778.5947058823513</v>
      </c>
      <c r="AK32" s="12">
        <v>5018.8235294117649</v>
      </c>
      <c r="AL32" s="38">
        <f>SUM(G32:AK32)</f>
        <v>101797.88794117644</v>
      </c>
    </row>
    <row r="33" spans="2:38" ht="15" customHeight="1">
      <c r="B33" s="1236"/>
      <c r="C33" s="40" t="s">
        <v>17</v>
      </c>
      <c r="D33" s="1246">
        <f>+F21</f>
        <v>763481.82019607839</v>
      </c>
      <c r="E33" s="1244"/>
      <c r="F33" s="1245">
        <f>+D33-AL34</f>
        <v>713594.96019607841</v>
      </c>
      <c r="G33" s="33" t="s">
        <v>246</v>
      </c>
      <c r="H33" s="33" t="s">
        <v>246</v>
      </c>
      <c r="I33" s="33" t="s">
        <v>246</v>
      </c>
      <c r="J33" s="33" t="s">
        <v>246</v>
      </c>
      <c r="K33" s="33" t="s">
        <v>250</v>
      </c>
      <c r="L33" s="33" t="s">
        <v>206</v>
      </c>
      <c r="M33" s="33" t="s">
        <v>206</v>
      </c>
      <c r="N33" s="33" t="s">
        <v>250</v>
      </c>
      <c r="O33" s="33" t="s">
        <v>250</v>
      </c>
      <c r="P33" s="33" t="s">
        <v>250</v>
      </c>
      <c r="Q33" s="33" t="s">
        <v>246</v>
      </c>
      <c r="R33" s="33"/>
      <c r="S33" s="33" t="s">
        <v>246</v>
      </c>
      <c r="T33" s="33"/>
      <c r="U33" s="33" t="s">
        <v>246</v>
      </c>
      <c r="V33" s="33"/>
      <c r="W33" s="33" t="s">
        <v>264</v>
      </c>
      <c r="X33" s="33" t="s">
        <v>264</v>
      </c>
      <c r="Y33" s="33"/>
      <c r="Z33" s="33"/>
      <c r="AA33" s="33" t="s">
        <v>264</v>
      </c>
      <c r="AB33" s="33" t="s">
        <v>264</v>
      </c>
      <c r="AC33" s="33" t="s">
        <v>264</v>
      </c>
      <c r="AD33" s="33" t="s">
        <v>264</v>
      </c>
      <c r="AE33" s="33" t="s">
        <v>264</v>
      </c>
      <c r="AF33" s="33"/>
      <c r="AG33" s="33"/>
      <c r="AH33" s="33"/>
      <c r="AI33" s="33"/>
      <c r="AJ33" s="33"/>
      <c r="AK33" s="33"/>
      <c r="AL33" s="34"/>
    </row>
    <row r="34" spans="2:38" ht="15" customHeight="1">
      <c r="B34" s="1236"/>
      <c r="C34" s="43" t="str">
        <f>+C22</f>
        <v>SM A3</v>
      </c>
      <c r="D34" s="1246"/>
      <c r="E34" s="1244"/>
      <c r="F34" s="1245"/>
      <c r="G34" s="670">
        <v>4318.67</v>
      </c>
      <c r="H34" s="670">
        <v>4183.92</v>
      </c>
      <c r="I34" s="670">
        <v>3847.92</v>
      </c>
      <c r="J34" s="670">
        <v>2731.67</v>
      </c>
      <c r="K34" s="670">
        <v>3169.09</v>
      </c>
      <c r="L34" s="670">
        <v>3080.08</v>
      </c>
      <c r="M34" s="670">
        <v>4755.75</v>
      </c>
      <c r="N34" s="670">
        <v>1490.25</v>
      </c>
      <c r="O34" s="12">
        <v>2981.58</v>
      </c>
      <c r="P34" s="12">
        <v>360.84000000000003</v>
      </c>
      <c r="Q34" s="12">
        <v>2605.42</v>
      </c>
      <c r="R34" s="12">
        <v>0</v>
      </c>
      <c r="S34" s="12">
        <v>2008.75</v>
      </c>
      <c r="T34" s="12">
        <v>0</v>
      </c>
      <c r="U34" s="12">
        <v>1266.25</v>
      </c>
      <c r="V34" s="12">
        <v>0</v>
      </c>
      <c r="W34" s="12">
        <v>1558.25</v>
      </c>
      <c r="X34" s="12">
        <v>1592.17</v>
      </c>
      <c r="Y34" s="12">
        <v>0</v>
      </c>
      <c r="Z34" s="12">
        <v>0</v>
      </c>
      <c r="AA34" s="12">
        <v>2884.75</v>
      </c>
      <c r="AB34" s="12">
        <v>1777.17</v>
      </c>
      <c r="AC34" s="12">
        <v>2521</v>
      </c>
      <c r="AD34" s="12">
        <v>2018.33</v>
      </c>
      <c r="AE34" s="12">
        <v>735</v>
      </c>
      <c r="AF34" s="12">
        <v>0</v>
      </c>
      <c r="AG34" s="12">
        <v>0</v>
      </c>
      <c r="AH34" s="12">
        <v>0</v>
      </c>
      <c r="AI34" s="12">
        <v>0</v>
      </c>
      <c r="AJ34" s="12">
        <v>0</v>
      </c>
      <c r="AK34" s="12">
        <v>0</v>
      </c>
      <c r="AL34" s="38">
        <f>SUM(G34:AK34)</f>
        <v>49886.86</v>
      </c>
    </row>
    <row r="35" spans="2:38" ht="15" customHeight="1">
      <c r="B35" s="1236"/>
      <c r="C35" s="40" t="s">
        <v>17</v>
      </c>
      <c r="D35" s="1246">
        <f>+F23</f>
        <v>150000</v>
      </c>
      <c r="E35" s="1244"/>
      <c r="F35" s="1245">
        <f>+D35-AL36</f>
        <v>150000</v>
      </c>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4"/>
    </row>
    <row r="36" spans="2:38" ht="15" customHeight="1">
      <c r="B36" s="1237"/>
      <c r="C36" s="41" t="str">
        <f>+C24</f>
        <v>SM B2</v>
      </c>
      <c r="D36" s="1220"/>
      <c r="E36" s="1222"/>
      <c r="F36" s="1218"/>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35">
        <f>SUM(G36:AK36)</f>
        <v>0</v>
      </c>
    </row>
    <row r="37" spans="2:38" ht="15" customHeight="1">
      <c r="B37" s="1232" t="s">
        <v>25</v>
      </c>
      <c r="C37" s="1233"/>
      <c r="D37" s="29"/>
      <c r="E37" s="29"/>
      <c r="F37" s="30"/>
      <c r="G37" s="11">
        <f t="shared" ref="G37:AL37" si="5">SUM(G32,G34,,G36)</f>
        <v>4318.67</v>
      </c>
      <c r="H37" s="11">
        <f t="shared" si="5"/>
        <v>4183.92</v>
      </c>
      <c r="I37" s="11">
        <f t="shared" si="5"/>
        <v>3847.92</v>
      </c>
      <c r="J37" s="11">
        <f t="shared" si="5"/>
        <v>2731.67</v>
      </c>
      <c r="K37" s="11">
        <f t="shared" si="5"/>
        <v>3169.09</v>
      </c>
      <c r="L37" s="11">
        <f t="shared" si="5"/>
        <v>3080.08</v>
      </c>
      <c r="M37" s="11">
        <f t="shared" si="5"/>
        <v>4755.75</v>
      </c>
      <c r="N37" s="11">
        <f t="shared" si="5"/>
        <v>1490.25</v>
      </c>
      <c r="O37" s="11">
        <f t="shared" si="5"/>
        <v>4658.0505882352936</v>
      </c>
      <c r="P37" s="11">
        <f t="shared" si="5"/>
        <v>2985.8399999999988</v>
      </c>
      <c r="Q37" s="11">
        <f t="shared" si="5"/>
        <v>5451.0082352941163</v>
      </c>
      <c r="R37" s="11">
        <f t="shared" si="5"/>
        <v>2426.4705882352928</v>
      </c>
      <c r="S37" s="11">
        <f t="shared" si="5"/>
        <v>7300.8382352941153</v>
      </c>
      <c r="T37" s="11">
        <f t="shared" si="5"/>
        <v>1290.5294117647052</v>
      </c>
      <c r="U37" s="11">
        <f t="shared" si="5"/>
        <v>1266.25</v>
      </c>
      <c r="V37" s="11">
        <f t="shared" si="5"/>
        <v>1331.2058823529405</v>
      </c>
      <c r="W37" s="11">
        <f t="shared" si="5"/>
        <v>4498.4264705882351</v>
      </c>
      <c r="X37" s="11">
        <f t="shared" si="5"/>
        <v>7314.1405882352956</v>
      </c>
      <c r="Y37" s="11">
        <f t="shared" si="5"/>
        <v>8444.558823529409</v>
      </c>
      <c r="Z37" s="11">
        <f t="shared" si="5"/>
        <v>7359.3529411764703</v>
      </c>
      <c r="AA37" s="11">
        <f t="shared" si="5"/>
        <v>4812.6911764705874</v>
      </c>
      <c r="AB37" s="11">
        <f t="shared" si="5"/>
        <v>3121.170000000001</v>
      </c>
      <c r="AC37" s="11">
        <f t="shared" si="5"/>
        <v>3649.4411764705883</v>
      </c>
      <c r="AD37" s="11">
        <f t="shared" si="5"/>
        <v>4786.8005882352927</v>
      </c>
      <c r="AE37" s="11">
        <f t="shared" si="5"/>
        <v>7066.7647058823495</v>
      </c>
      <c r="AF37" s="11">
        <f t="shared" si="5"/>
        <v>10179.860294117643</v>
      </c>
      <c r="AG37" s="11">
        <f t="shared" si="5"/>
        <v>8023.6764705882315</v>
      </c>
      <c r="AH37" s="11">
        <f t="shared" si="5"/>
        <v>9228.4411764705837</v>
      </c>
      <c r="AI37" s="11">
        <f t="shared" si="5"/>
        <v>8114.4623529411774</v>
      </c>
      <c r="AJ37" s="11">
        <f t="shared" si="5"/>
        <v>5778.5947058823513</v>
      </c>
      <c r="AK37" s="11">
        <f t="shared" si="5"/>
        <v>5018.8235294117649</v>
      </c>
      <c r="AL37" s="28">
        <f t="shared" si="5"/>
        <v>151684.74794117644</v>
      </c>
    </row>
    <row r="39" spans="2:38" ht="15" customHeight="1">
      <c r="B39" s="7">
        <f>+B27+31</f>
        <v>44287</v>
      </c>
    </row>
    <row r="41" spans="2:38" ht="15" customHeight="1">
      <c r="B41" s="26" t="s">
        <v>13</v>
      </c>
      <c r="C41" s="8" t="s">
        <v>0</v>
      </c>
      <c r="D41" s="1234" t="s">
        <v>18</v>
      </c>
      <c r="E41" s="1234"/>
      <c r="F41" s="1234"/>
      <c r="G41" s="27">
        <f>+B39</f>
        <v>44287</v>
      </c>
      <c r="H41" s="27">
        <f>+G41+1</f>
        <v>44288</v>
      </c>
      <c r="I41" s="27">
        <f t="shared" ref="I41:AK41" si="6">+H41+1</f>
        <v>44289</v>
      </c>
      <c r="J41" s="27">
        <f t="shared" si="6"/>
        <v>44290</v>
      </c>
      <c r="K41" s="27">
        <f t="shared" si="6"/>
        <v>44291</v>
      </c>
      <c r="L41" s="27">
        <f t="shared" si="6"/>
        <v>44292</v>
      </c>
      <c r="M41" s="27">
        <f t="shared" si="6"/>
        <v>44293</v>
      </c>
      <c r="N41" s="27">
        <f t="shared" si="6"/>
        <v>44294</v>
      </c>
      <c r="O41" s="27">
        <f t="shared" si="6"/>
        <v>44295</v>
      </c>
      <c r="P41" s="27">
        <f t="shared" si="6"/>
        <v>44296</v>
      </c>
      <c r="Q41" s="27">
        <f t="shared" si="6"/>
        <v>44297</v>
      </c>
      <c r="R41" s="27">
        <f t="shared" si="6"/>
        <v>44298</v>
      </c>
      <c r="S41" s="27">
        <f t="shared" si="6"/>
        <v>44299</v>
      </c>
      <c r="T41" s="27">
        <f t="shared" si="6"/>
        <v>44300</v>
      </c>
      <c r="U41" s="27">
        <f t="shared" si="6"/>
        <v>44301</v>
      </c>
      <c r="V41" s="27">
        <f t="shared" si="6"/>
        <v>44302</v>
      </c>
      <c r="W41" s="27">
        <f t="shared" si="6"/>
        <v>44303</v>
      </c>
      <c r="X41" s="27">
        <f t="shared" si="6"/>
        <v>44304</v>
      </c>
      <c r="Y41" s="27">
        <f t="shared" si="6"/>
        <v>44305</v>
      </c>
      <c r="Z41" s="27">
        <f t="shared" si="6"/>
        <v>44306</v>
      </c>
      <c r="AA41" s="27">
        <f t="shared" si="6"/>
        <v>44307</v>
      </c>
      <c r="AB41" s="27">
        <f t="shared" si="6"/>
        <v>44308</v>
      </c>
      <c r="AC41" s="27">
        <f t="shared" si="6"/>
        <v>44309</v>
      </c>
      <c r="AD41" s="27">
        <f t="shared" si="6"/>
        <v>44310</v>
      </c>
      <c r="AE41" s="27">
        <f t="shared" si="6"/>
        <v>44311</v>
      </c>
      <c r="AF41" s="27">
        <f t="shared" si="6"/>
        <v>44312</v>
      </c>
      <c r="AG41" s="27">
        <f t="shared" si="6"/>
        <v>44313</v>
      </c>
      <c r="AH41" s="27">
        <f t="shared" si="6"/>
        <v>44314</v>
      </c>
      <c r="AI41" s="27">
        <f t="shared" si="6"/>
        <v>44315</v>
      </c>
      <c r="AJ41" s="27">
        <f t="shared" si="6"/>
        <v>44316</v>
      </c>
      <c r="AK41" s="27">
        <f t="shared" si="6"/>
        <v>44317</v>
      </c>
      <c r="AL41" s="9" t="s">
        <v>25</v>
      </c>
    </row>
    <row r="42" spans="2:38" ht="15" customHeight="1">
      <c r="B42" s="1235" t="s">
        <v>26</v>
      </c>
      <c r="C42" s="39"/>
      <c r="D42" s="44" t="s">
        <v>19</v>
      </c>
      <c r="E42" s="45" t="s">
        <v>20</v>
      </c>
      <c r="F42" s="46" t="s">
        <v>21</v>
      </c>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2"/>
    </row>
    <row r="43" spans="2:38" ht="15" customHeight="1">
      <c r="B43" s="1236"/>
      <c r="C43" s="42" t="s">
        <v>17</v>
      </c>
      <c r="D43" s="1221">
        <f>+F31</f>
        <v>27796.907647058877</v>
      </c>
      <c r="E43" s="1223"/>
      <c r="F43" s="1219">
        <f>+D43-AL44</f>
        <v>-11233.585882352869</v>
      </c>
      <c r="G43" s="36" t="s">
        <v>204</v>
      </c>
      <c r="H43" s="36" t="s">
        <v>204</v>
      </c>
      <c r="I43" s="36" t="s">
        <v>204</v>
      </c>
      <c r="J43" s="36" t="s">
        <v>204</v>
      </c>
      <c r="K43" s="36" t="s">
        <v>268</v>
      </c>
      <c r="L43" s="36" t="s">
        <v>204</v>
      </c>
      <c r="M43" s="36" t="s">
        <v>204</v>
      </c>
      <c r="N43" s="36" t="s">
        <v>204</v>
      </c>
      <c r="O43" s="36" t="s">
        <v>204</v>
      </c>
      <c r="P43" s="36"/>
      <c r="Q43" s="36"/>
      <c r="R43" s="36"/>
      <c r="S43" s="36"/>
      <c r="T43" s="36"/>
      <c r="U43" s="36"/>
      <c r="V43" s="36"/>
      <c r="W43" s="36"/>
      <c r="X43" s="36"/>
      <c r="Y43" s="36"/>
      <c r="Z43" s="36"/>
      <c r="AA43" s="36"/>
      <c r="AB43" s="36"/>
      <c r="AC43" s="36"/>
      <c r="AD43" s="36"/>
      <c r="AE43" s="36"/>
      <c r="AF43" s="36"/>
      <c r="AG43" s="36"/>
      <c r="AH43" s="36"/>
      <c r="AI43" s="36"/>
      <c r="AJ43" s="36"/>
      <c r="AK43" s="36"/>
      <c r="AL43" s="37"/>
    </row>
    <row r="44" spans="2:38" ht="15" customHeight="1">
      <c r="B44" s="1236"/>
      <c r="C44" s="43" t="str">
        <f>+C32</f>
        <v>SM A1</v>
      </c>
      <c r="D44" s="1246"/>
      <c r="E44" s="1244"/>
      <c r="F44" s="1245"/>
      <c r="G44" s="12">
        <v>1982.1176470588246</v>
      </c>
      <c r="H44" s="12">
        <v>5844.7058823529396</v>
      </c>
      <c r="I44" s="12">
        <v>4810.588235294118</v>
      </c>
      <c r="J44" s="12">
        <v>4634.558823529409</v>
      </c>
      <c r="K44" s="12">
        <v>5099.9641176470577</v>
      </c>
      <c r="L44" s="12">
        <v>3377.6470588235293</v>
      </c>
      <c r="M44" s="12">
        <v>7643.3823529411738</v>
      </c>
      <c r="N44" s="12">
        <v>4066.2352941176437</v>
      </c>
      <c r="O44" s="12">
        <v>1571.2941176470583</v>
      </c>
      <c r="P44" s="12"/>
      <c r="Q44" s="12"/>
      <c r="R44" s="12"/>
      <c r="S44" s="12"/>
      <c r="T44" s="12"/>
      <c r="U44" s="12"/>
      <c r="V44" s="12"/>
      <c r="W44" s="12"/>
      <c r="X44" s="12"/>
      <c r="Y44" s="12"/>
      <c r="Z44" s="12"/>
      <c r="AA44" s="12"/>
      <c r="AB44" s="12"/>
      <c r="AC44" s="12"/>
      <c r="AD44" s="12"/>
      <c r="AE44" s="12"/>
      <c r="AF44" s="12"/>
      <c r="AG44" s="12"/>
      <c r="AH44" s="12"/>
      <c r="AI44" s="12"/>
      <c r="AJ44" s="12"/>
      <c r="AK44" s="12"/>
      <c r="AL44" s="38">
        <f>SUM(G44:AK44)</f>
        <v>39030.493529411746</v>
      </c>
    </row>
    <row r="45" spans="2:38" ht="15" customHeight="1">
      <c r="B45" s="1236"/>
      <c r="C45" s="40" t="s">
        <v>17</v>
      </c>
      <c r="D45" s="1246">
        <f>+F33</f>
        <v>713594.96019607841</v>
      </c>
      <c r="E45" s="1244"/>
      <c r="F45" s="1245">
        <f>+D45-AL46</f>
        <v>713594.96019607841</v>
      </c>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4"/>
    </row>
    <row r="46" spans="2:38" ht="15" customHeight="1">
      <c r="B46" s="1236"/>
      <c r="C46" s="43" t="str">
        <f>+C34</f>
        <v>SM A3</v>
      </c>
      <c r="D46" s="1246"/>
      <c r="E46" s="1244"/>
      <c r="F46" s="1245"/>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38">
        <f>SUM(G46:AK46)</f>
        <v>0</v>
      </c>
    </row>
    <row r="47" spans="2:38" ht="15" customHeight="1">
      <c r="B47" s="1236"/>
      <c r="C47" s="40" t="s">
        <v>17</v>
      </c>
      <c r="D47" s="1246">
        <f>+F35</f>
        <v>150000</v>
      </c>
      <c r="E47" s="1244"/>
      <c r="F47" s="1245">
        <f>+D47-AL48</f>
        <v>150000</v>
      </c>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4"/>
    </row>
    <row r="48" spans="2:38" ht="15" customHeight="1">
      <c r="B48" s="1237"/>
      <c r="C48" s="41" t="str">
        <f>+C36</f>
        <v>SM B2</v>
      </c>
      <c r="D48" s="1220"/>
      <c r="E48" s="1222"/>
      <c r="F48" s="1218"/>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35">
        <f>SUM(G48:AK48)</f>
        <v>0</v>
      </c>
    </row>
    <row r="49" spans="2:38" ht="15" customHeight="1">
      <c r="B49" s="1232" t="s">
        <v>25</v>
      </c>
      <c r="C49" s="1233"/>
      <c r="D49" s="29"/>
      <c r="E49" s="29"/>
      <c r="F49" s="30"/>
      <c r="G49" s="11">
        <f t="shared" ref="G49:AL49" si="7">SUM(G44,G46,,G48)</f>
        <v>1982.1176470588246</v>
      </c>
      <c r="H49" s="11">
        <f t="shared" si="7"/>
        <v>5844.7058823529396</v>
      </c>
      <c r="I49" s="11">
        <f t="shared" si="7"/>
        <v>4810.588235294118</v>
      </c>
      <c r="J49" s="11">
        <f t="shared" si="7"/>
        <v>4634.558823529409</v>
      </c>
      <c r="K49" s="11">
        <f t="shared" si="7"/>
        <v>5099.9641176470577</v>
      </c>
      <c r="L49" s="11">
        <f t="shared" si="7"/>
        <v>3377.6470588235293</v>
      </c>
      <c r="M49" s="11">
        <f t="shared" si="7"/>
        <v>7643.3823529411738</v>
      </c>
      <c r="N49" s="11">
        <f t="shared" si="7"/>
        <v>4066.2352941176437</v>
      </c>
      <c r="O49" s="11">
        <f t="shared" si="7"/>
        <v>1571.2941176470583</v>
      </c>
      <c r="P49" s="11">
        <f t="shared" si="7"/>
        <v>0</v>
      </c>
      <c r="Q49" s="11">
        <f t="shared" si="7"/>
        <v>0</v>
      </c>
      <c r="R49" s="11">
        <f t="shared" si="7"/>
        <v>0</v>
      </c>
      <c r="S49" s="11">
        <f t="shared" si="7"/>
        <v>0</v>
      </c>
      <c r="T49" s="11">
        <f t="shared" si="7"/>
        <v>0</v>
      </c>
      <c r="U49" s="11">
        <f t="shared" si="7"/>
        <v>0</v>
      </c>
      <c r="V49" s="11">
        <f t="shared" si="7"/>
        <v>0</v>
      </c>
      <c r="W49" s="11">
        <f t="shared" si="7"/>
        <v>0</v>
      </c>
      <c r="X49" s="11">
        <f t="shared" si="7"/>
        <v>0</v>
      </c>
      <c r="Y49" s="11">
        <f t="shared" si="7"/>
        <v>0</v>
      </c>
      <c r="Z49" s="11">
        <f t="shared" si="7"/>
        <v>0</v>
      </c>
      <c r="AA49" s="11">
        <f t="shared" si="7"/>
        <v>0</v>
      </c>
      <c r="AB49" s="11">
        <f t="shared" si="7"/>
        <v>0</v>
      </c>
      <c r="AC49" s="11">
        <f t="shared" si="7"/>
        <v>0</v>
      </c>
      <c r="AD49" s="11">
        <f t="shared" si="7"/>
        <v>0</v>
      </c>
      <c r="AE49" s="11">
        <f t="shared" si="7"/>
        <v>0</v>
      </c>
      <c r="AF49" s="11">
        <f t="shared" si="7"/>
        <v>0</v>
      </c>
      <c r="AG49" s="11">
        <f t="shared" si="7"/>
        <v>0</v>
      </c>
      <c r="AH49" s="11">
        <f t="shared" si="7"/>
        <v>0</v>
      </c>
      <c r="AI49" s="11">
        <f t="shared" si="7"/>
        <v>0</v>
      </c>
      <c r="AJ49" s="11">
        <f t="shared" si="7"/>
        <v>0</v>
      </c>
      <c r="AK49" s="11">
        <f t="shared" si="7"/>
        <v>0</v>
      </c>
      <c r="AL49" s="28">
        <f t="shared" si="7"/>
        <v>39030.493529411746</v>
      </c>
    </row>
    <row r="51" spans="2:38" ht="15" customHeight="1">
      <c r="B51" s="7">
        <f>+B39+30</f>
        <v>44317</v>
      </c>
    </row>
    <row r="53" spans="2:38" ht="15" customHeight="1">
      <c r="B53" s="26" t="s">
        <v>13</v>
      </c>
      <c r="C53" s="8" t="s">
        <v>0</v>
      </c>
      <c r="D53" s="1234" t="s">
        <v>18</v>
      </c>
      <c r="E53" s="1234"/>
      <c r="F53" s="1234"/>
      <c r="G53" s="27">
        <f>+B51</f>
        <v>44317</v>
      </c>
      <c r="H53" s="27">
        <f>+G53+1</f>
        <v>44318</v>
      </c>
      <c r="I53" s="27">
        <f t="shared" ref="I53:AK53" si="8">+H53+1</f>
        <v>44319</v>
      </c>
      <c r="J53" s="27">
        <f t="shared" si="8"/>
        <v>44320</v>
      </c>
      <c r="K53" s="27">
        <f t="shared" si="8"/>
        <v>44321</v>
      </c>
      <c r="L53" s="27">
        <f t="shared" si="8"/>
        <v>44322</v>
      </c>
      <c r="M53" s="27">
        <f t="shared" si="8"/>
        <v>44323</v>
      </c>
      <c r="N53" s="27">
        <f t="shared" si="8"/>
        <v>44324</v>
      </c>
      <c r="O53" s="27">
        <f t="shared" si="8"/>
        <v>44325</v>
      </c>
      <c r="P53" s="27">
        <f t="shared" si="8"/>
        <v>44326</v>
      </c>
      <c r="Q53" s="27">
        <f t="shared" si="8"/>
        <v>44327</v>
      </c>
      <c r="R53" s="27">
        <f t="shared" si="8"/>
        <v>44328</v>
      </c>
      <c r="S53" s="27">
        <f t="shared" si="8"/>
        <v>44329</v>
      </c>
      <c r="T53" s="27">
        <f t="shared" si="8"/>
        <v>44330</v>
      </c>
      <c r="U53" s="27">
        <f t="shared" si="8"/>
        <v>44331</v>
      </c>
      <c r="V53" s="27">
        <f t="shared" si="8"/>
        <v>44332</v>
      </c>
      <c r="W53" s="27">
        <f t="shared" si="8"/>
        <v>44333</v>
      </c>
      <c r="X53" s="27">
        <f t="shared" si="8"/>
        <v>44334</v>
      </c>
      <c r="Y53" s="27">
        <f t="shared" si="8"/>
        <v>44335</v>
      </c>
      <c r="Z53" s="27">
        <f t="shared" si="8"/>
        <v>44336</v>
      </c>
      <c r="AA53" s="27">
        <f t="shared" si="8"/>
        <v>44337</v>
      </c>
      <c r="AB53" s="27">
        <f t="shared" si="8"/>
        <v>44338</v>
      </c>
      <c r="AC53" s="27">
        <f t="shared" si="8"/>
        <v>44339</v>
      </c>
      <c r="AD53" s="27">
        <f t="shared" si="8"/>
        <v>44340</v>
      </c>
      <c r="AE53" s="27">
        <f t="shared" si="8"/>
        <v>44341</v>
      </c>
      <c r="AF53" s="27">
        <f t="shared" si="8"/>
        <v>44342</v>
      </c>
      <c r="AG53" s="27">
        <f t="shared" si="8"/>
        <v>44343</v>
      </c>
      <c r="AH53" s="27">
        <f t="shared" si="8"/>
        <v>44344</v>
      </c>
      <c r="AI53" s="27">
        <f t="shared" si="8"/>
        <v>44345</v>
      </c>
      <c r="AJ53" s="27">
        <f t="shared" si="8"/>
        <v>44346</v>
      </c>
      <c r="AK53" s="27">
        <f t="shared" si="8"/>
        <v>44347</v>
      </c>
      <c r="AL53" s="9" t="s">
        <v>25</v>
      </c>
    </row>
    <row r="54" spans="2:38" ht="15" customHeight="1">
      <c r="B54" s="1235" t="s">
        <v>26</v>
      </c>
      <c r="C54" s="39"/>
      <c r="D54" s="44" t="s">
        <v>19</v>
      </c>
      <c r="E54" s="45" t="s">
        <v>20</v>
      </c>
      <c r="F54" s="46" t="s">
        <v>21</v>
      </c>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2"/>
    </row>
    <row r="55" spans="2:38" ht="15" customHeight="1">
      <c r="B55" s="1236"/>
      <c r="C55" s="42" t="s">
        <v>17</v>
      </c>
      <c r="D55" s="1221">
        <f>+F43</f>
        <v>-11233.585882352869</v>
      </c>
      <c r="E55" s="1223"/>
      <c r="F55" s="1219">
        <f>+D55-AL56</f>
        <v>-100378.9388235293</v>
      </c>
      <c r="G55" s="36"/>
      <c r="H55" s="36"/>
      <c r="I55" s="36"/>
      <c r="J55" s="36"/>
      <c r="K55" s="36"/>
      <c r="L55" s="36"/>
      <c r="M55" s="36"/>
      <c r="N55" s="36"/>
      <c r="O55" s="36"/>
      <c r="P55" s="36"/>
      <c r="Q55" s="36"/>
      <c r="R55" s="36"/>
      <c r="S55" s="36"/>
      <c r="T55" s="36" t="s">
        <v>204</v>
      </c>
      <c r="U55" s="36" t="s">
        <v>204</v>
      </c>
      <c r="V55" s="36" t="s">
        <v>263</v>
      </c>
      <c r="W55" s="36" t="s">
        <v>263</v>
      </c>
      <c r="X55" s="36" t="s">
        <v>263</v>
      </c>
      <c r="Y55" s="36" t="s">
        <v>263</v>
      </c>
      <c r="Z55" s="36" t="s">
        <v>204</v>
      </c>
      <c r="AA55" s="36" t="s">
        <v>204</v>
      </c>
      <c r="AB55" s="36" t="s">
        <v>204</v>
      </c>
      <c r="AC55" s="36" t="s">
        <v>204</v>
      </c>
      <c r="AD55" s="36" t="s">
        <v>204</v>
      </c>
      <c r="AE55" s="36" t="s">
        <v>263</v>
      </c>
      <c r="AF55" s="36" t="s">
        <v>263</v>
      </c>
      <c r="AG55" s="36"/>
      <c r="AH55" s="36"/>
      <c r="AI55" s="36"/>
      <c r="AJ55" s="36"/>
      <c r="AK55" s="36"/>
      <c r="AL55" s="37"/>
    </row>
    <row r="56" spans="2:38" ht="15" customHeight="1">
      <c r="B56" s="1236"/>
      <c r="C56" s="43" t="str">
        <f>+C44</f>
        <v>SM A1</v>
      </c>
      <c r="D56" s="1246"/>
      <c r="E56" s="1244"/>
      <c r="F56" s="1245"/>
      <c r="G56" s="12">
        <v>0</v>
      </c>
      <c r="H56" s="12">
        <v>0</v>
      </c>
      <c r="I56" s="12">
        <v>0</v>
      </c>
      <c r="J56" s="12">
        <v>0</v>
      </c>
      <c r="K56" s="12">
        <v>0</v>
      </c>
      <c r="L56" s="12">
        <v>0</v>
      </c>
      <c r="M56" s="12">
        <v>0</v>
      </c>
      <c r="N56" s="12">
        <v>0</v>
      </c>
      <c r="O56" s="12">
        <v>0</v>
      </c>
      <c r="P56" s="12">
        <v>0</v>
      </c>
      <c r="Q56" s="12">
        <v>0</v>
      </c>
      <c r="R56" s="12">
        <v>0</v>
      </c>
      <c r="S56" s="12">
        <v>0</v>
      </c>
      <c r="T56" s="12">
        <v>2878.6764705882333</v>
      </c>
      <c r="U56" s="12">
        <v>4600.588235294118</v>
      </c>
      <c r="V56" s="12">
        <v>6475.0588235294099</v>
      </c>
      <c r="W56" s="12">
        <v>12134.470588235286</v>
      </c>
      <c r="X56" s="12">
        <v>9542.9117647058702</v>
      </c>
      <c r="Y56" s="12">
        <v>4829.9999999999973</v>
      </c>
      <c r="Z56" s="12">
        <v>4499.6470588235279</v>
      </c>
      <c r="AA56" s="12">
        <v>5536.4117647058811</v>
      </c>
      <c r="AB56" s="12">
        <v>5354.9999999999955</v>
      </c>
      <c r="AC56" s="12">
        <v>3879.5294117647059</v>
      </c>
      <c r="AD56" s="12">
        <v>4691.0294117647063</v>
      </c>
      <c r="AE56" s="12">
        <v>7292.2941176470558</v>
      </c>
      <c r="AF56" s="12">
        <v>10597.76470588235</v>
      </c>
      <c r="AG56" s="12">
        <v>6831.9705882352901</v>
      </c>
      <c r="AH56" s="12"/>
      <c r="AI56" s="12"/>
      <c r="AJ56" s="12"/>
      <c r="AK56" s="12">
        <v>0</v>
      </c>
      <c r="AL56" s="38">
        <f>SUM(G56:AK56)</f>
        <v>89145.352941176432</v>
      </c>
    </row>
    <row r="57" spans="2:38" ht="15" customHeight="1">
      <c r="B57" s="1236"/>
      <c r="C57" s="40" t="s">
        <v>17</v>
      </c>
      <c r="D57" s="1246">
        <f>+F45</f>
        <v>713594.96019607841</v>
      </c>
      <c r="E57" s="1244"/>
      <c r="F57" s="1245">
        <f>+D57-AL58</f>
        <v>713594.96019607841</v>
      </c>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4"/>
    </row>
    <row r="58" spans="2:38" ht="15" customHeight="1">
      <c r="B58" s="1236"/>
      <c r="C58" s="43" t="str">
        <f>+C46</f>
        <v>SM A3</v>
      </c>
      <c r="D58" s="1246"/>
      <c r="E58" s="1244"/>
      <c r="F58" s="1245"/>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38">
        <f>SUM(G58:AK58)</f>
        <v>0</v>
      </c>
    </row>
    <row r="59" spans="2:38" ht="15" customHeight="1">
      <c r="B59" s="1236"/>
      <c r="C59" s="40" t="s">
        <v>17</v>
      </c>
      <c r="D59" s="1246">
        <f>+F47</f>
        <v>150000</v>
      </c>
      <c r="E59" s="1244"/>
      <c r="F59" s="1245">
        <f>+D59-AL60</f>
        <v>150000</v>
      </c>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4"/>
    </row>
    <row r="60" spans="2:38" ht="15" customHeight="1">
      <c r="B60" s="1237"/>
      <c r="C60" s="41" t="str">
        <f>+C48</f>
        <v>SM B2</v>
      </c>
      <c r="D60" s="1220"/>
      <c r="E60" s="1222"/>
      <c r="F60" s="1218"/>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35">
        <f>SUM(G60:AK60)</f>
        <v>0</v>
      </c>
    </row>
    <row r="61" spans="2:38" ht="15" customHeight="1">
      <c r="B61" s="1232" t="s">
        <v>25</v>
      </c>
      <c r="C61" s="1233"/>
      <c r="D61" s="29"/>
      <c r="E61" s="29"/>
      <c r="F61" s="30"/>
      <c r="G61" s="11">
        <f t="shared" ref="G61:AL61" si="9">SUM(G56,G58,,G60)</f>
        <v>0</v>
      </c>
      <c r="H61" s="11">
        <f t="shared" si="9"/>
        <v>0</v>
      </c>
      <c r="I61" s="11">
        <f t="shared" si="9"/>
        <v>0</v>
      </c>
      <c r="J61" s="11">
        <f t="shared" si="9"/>
        <v>0</v>
      </c>
      <c r="K61" s="11">
        <f t="shared" si="9"/>
        <v>0</v>
      </c>
      <c r="L61" s="11">
        <f t="shared" si="9"/>
        <v>0</v>
      </c>
      <c r="M61" s="11">
        <f t="shared" si="9"/>
        <v>0</v>
      </c>
      <c r="N61" s="11">
        <f t="shared" si="9"/>
        <v>0</v>
      </c>
      <c r="O61" s="11">
        <f t="shared" si="9"/>
        <v>0</v>
      </c>
      <c r="P61" s="11">
        <f t="shared" si="9"/>
        <v>0</v>
      </c>
      <c r="Q61" s="11">
        <f t="shared" si="9"/>
        <v>0</v>
      </c>
      <c r="R61" s="11">
        <f t="shared" si="9"/>
        <v>0</v>
      </c>
      <c r="S61" s="11">
        <f t="shared" si="9"/>
        <v>0</v>
      </c>
      <c r="T61" s="11">
        <f t="shared" si="9"/>
        <v>2878.6764705882333</v>
      </c>
      <c r="U61" s="11">
        <f t="shared" si="9"/>
        <v>4600.588235294118</v>
      </c>
      <c r="V61" s="11">
        <f t="shared" si="9"/>
        <v>6475.0588235294099</v>
      </c>
      <c r="W61" s="11">
        <f t="shared" si="9"/>
        <v>12134.470588235286</v>
      </c>
      <c r="X61" s="11">
        <f t="shared" si="9"/>
        <v>9542.9117647058702</v>
      </c>
      <c r="Y61" s="11">
        <f t="shared" si="9"/>
        <v>4829.9999999999973</v>
      </c>
      <c r="Z61" s="11">
        <f t="shared" si="9"/>
        <v>4499.6470588235279</v>
      </c>
      <c r="AA61" s="11">
        <f t="shared" si="9"/>
        <v>5536.4117647058811</v>
      </c>
      <c r="AB61" s="11">
        <f t="shared" si="9"/>
        <v>5354.9999999999955</v>
      </c>
      <c r="AC61" s="11">
        <f t="shared" si="9"/>
        <v>3879.5294117647059</v>
      </c>
      <c r="AD61" s="11">
        <f t="shared" si="9"/>
        <v>4691.0294117647063</v>
      </c>
      <c r="AE61" s="11">
        <f t="shared" si="9"/>
        <v>7292.2941176470558</v>
      </c>
      <c r="AF61" s="11">
        <f t="shared" si="9"/>
        <v>10597.76470588235</v>
      </c>
      <c r="AG61" s="11">
        <f t="shared" si="9"/>
        <v>6831.9705882352901</v>
      </c>
      <c r="AH61" s="11">
        <f t="shared" si="9"/>
        <v>0</v>
      </c>
      <c r="AI61" s="11">
        <f t="shared" si="9"/>
        <v>0</v>
      </c>
      <c r="AJ61" s="11">
        <f t="shared" si="9"/>
        <v>0</v>
      </c>
      <c r="AK61" s="11">
        <f t="shared" si="9"/>
        <v>0</v>
      </c>
      <c r="AL61" s="28">
        <f t="shared" si="9"/>
        <v>89145.352941176432</v>
      </c>
    </row>
    <row r="63" spans="2:38" ht="15" customHeight="1">
      <c r="B63" s="7">
        <f>+B51+31</f>
        <v>44348</v>
      </c>
    </row>
    <row r="65" spans="2:38" ht="15" customHeight="1">
      <c r="B65" s="26" t="s">
        <v>13</v>
      </c>
      <c r="C65" s="8" t="s">
        <v>0</v>
      </c>
      <c r="D65" s="1234" t="s">
        <v>18</v>
      </c>
      <c r="E65" s="1234"/>
      <c r="F65" s="1234"/>
      <c r="G65" s="27">
        <f>+B63</f>
        <v>44348</v>
      </c>
      <c r="H65" s="27">
        <f>+G65+1</f>
        <v>44349</v>
      </c>
      <c r="I65" s="27">
        <f t="shared" ref="I65:AI65" si="10">+H65+1</f>
        <v>44350</v>
      </c>
      <c r="J65" s="27">
        <f t="shared" si="10"/>
        <v>44351</v>
      </c>
      <c r="K65" s="27">
        <f t="shared" si="10"/>
        <v>44352</v>
      </c>
      <c r="L65" s="27">
        <f t="shared" si="10"/>
        <v>44353</v>
      </c>
      <c r="M65" s="27">
        <f t="shared" si="10"/>
        <v>44354</v>
      </c>
      <c r="N65" s="27">
        <f t="shared" si="10"/>
        <v>44355</v>
      </c>
      <c r="O65" s="27">
        <f t="shared" si="10"/>
        <v>44356</v>
      </c>
      <c r="P65" s="27">
        <f t="shared" si="10"/>
        <v>44357</v>
      </c>
      <c r="Q65" s="27">
        <f t="shared" si="10"/>
        <v>44358</v>
      </c>
      <c r="R65" s="27">
        <f t="shared" si="10"/>
        <v>44359</v>
      </c>
      <c r="S65" s="27">
        <f t="shared" si="10"/>
        <v>44360</v>
      </c>
      <c r="T65" s="27">
        <f t="shared" si="10"/>
        <v>44361</v>
      </c>
      <c r="U65" s="27">
        <f t="shared" si="10"/>
        <v>44362</v>
      </c>
      <c r="V65" s="27">
        <f t="shared" si="10"/>
        <v>44363</v>
      </c>
      <c r="W65" s="27">
        <f t="shared" si="10"/>
        <v>44364</v>
      </c>
      <c r="X65" s="27">
        <f t="shared" si="10"/>
        <v>44365</v>
      </c>
      <c r="Y65" s="27">
        <f t="shared" si="10"/>
        <v>44366</v>
      </c>
      <c r="Z65" s="27">
        <f t="shared" si="10"/>
        <v>44367</v>
      </c>
      <c r="AA65" s="27">
        <f t="shared" si="10"/>
        <v>44368</v>
      </c>
      <c r="AB65" s="27">
        <f t="shared" si="10"/>
        <v>44369</v>
      </c>
      <c r="AC65" s="27">
        <f t="shared" si="10"/>
        <v>44370</v>
      </c>
      <c r="AD65" s="27">
        <f t="shared" si="10"/>
        <v>44371</v>
      </c>
      <c r="AE65" s="27">
        <f t="shared" si="10"/>
        <v>44372</v>
      </c>
      <c r="AF65" s="27">
        <f t="shared" si="10"/>
        <v>44373</v>
      </c>
      <c r="AG65" s="27">
        <f t="shared" si="10"/>
        <v>44374</v>
      </c>
      <c r="AH65" s="27">
        <f t="shared" si="10"/>
        <v>44375</v>
      </c>
      <c r="AI65" s="27">
        <f t="shared" si="10"/>
        <v>44376</v>
      </c>
      <c r="AJ65" s="27">
        <f>+AI65+1</f>
        <v>44377</v>
      </c>
      <c r="AK65" s="27">
        <f>+AJ65+1</f>
        <v>44378</v>
      </c>
      <c r="AL65" s="9" t="s">
        <v>25</v>
      </c>
    </row>
    <row r="66" spans="2:38" ht="15" customHeight="1">
      <c r="B66" s="1235" t="s">
        <v>26</v>
      </c>
      <c r="C66" s="39"/>
      <c r="D66" s="44" t="s">
        <v>19</v>
      </c>
      <c r="E66" s="45" t="s">
        <v>20</v>
      </c>
      <c r="F66" s="46" t="s">
        <v>21</v>
      </c>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2"/>
    </row>
    <row r="67" spans="2:38" ht="15" customHeight="1">
      <c r="B67" s="1236"/>
      <c r="C67" s="42" t="s">
        <v>17</v>
      </c>
      <c r="D67" s="1221">
        <f>+F55</f>
        <v>-100378.9388235293</v>
      </c>
      <c r="E67" s="1223"/>
      <c r="F67" s="1219">
        <f>+D67-AL68</f>
        <v>-100378.9388235293</v>
      </c>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7"/>
    </row>
    <row r="68" spans="2:38" ht="15" customHeight="1">
      <c r="B68" s="1236"/>
      <c r="C68" s="43" t="str">
        <f>+C56</f>
        <v>SM A1</v>
      </c>
      <c r="D68" s="1246"/>
      <c r="E68" s="1244"/>
      <c r="F68" s="1245"/>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38">
        <f>SUM(G68:AK68)</f>
        <v>0</v>
      </c>
    </row>
    <row r="69" spans="2:38" ht="15" customHeight="1">
      <c r="B69" s="1236"/>
      <c r="C69" s="40" t="s">
        <v>17</v>
      </c>
      <c r="D69" s="1246">
        <f>+F57</f>
        <v>713594.96019607841</v>
      </c>
      <c r="E69" s="1244"/>
      <c r="F69" s="1245">
        <f>+D69-AL70</f>
        <v>713594.96019607841</v>
      </c>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4"/>
    </row>
    <row r="70" spans="2:38" ht="15" customHeight="1">
      <c r="B70" s="1236"/>
      <c r="C70" s="43" t="str">
        <f>+C58</f>
        <v>SM A3</v>
      </c>
      <c r="D70" s="1246"/>
      <c r="E70" s="1244"/>
      <c r="F70" s="1245"/>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38">
        <f>SUM(G70:AK70)</f>
        <v>0</v>
      </c>
    </row>
    <row r="71" spans="2:38" ht="15" customHeight="1">
      <c r="B71" s="1236"/>
      <c r="C71" s="40" t="s">
        <v>17</v>
      </c>
      <c r="D71" s="1246">
        <f>+F59</f>
        <v>150000</v>
      </c>
      <c r="E71" s="1244">
        <v>50000</v>
      </c>
      <c r="F71" s="1245">
        <f>+D71-AL72</f>
        <v>150000</v>
      </c>
      <c r="G71" s="36"/>
      <c r="H71" s="36"/>
      <c r="I71" s="36"/>
      <c r="J71" s="36"/>
      <c r="K71" s="36"/>
      <c r="L71" s="36"/>
      <c r="M71" s="36"/>
      <c r="N71" s="36"/>
      <c r="O71" s="36"/>
      <c r="P71" s="36"/>
      <c r="Q71" s="36"/>
      <c r="R71" s="36"/>
      <c r="S71" s="33"/>
      <c r="T71" s="33"/>
      <c r="U71" s="33"/>
      <c r="V71" s="33"/>
      <c r="W71" s="33"/>
      <c r="X71" s="33"/>
      <c r="Y71" s="33"/>
      <c r="Z71" s="33"/>
      <c r="AA71" s="33"/>
      <c r="AB71" s="33"/>
      <c r="AC71" s="33"/>
      <c r="AD71" s="33"/>
      <c r="AE71" s="33"/>
      <c r="AF71" s="33"/>
      <c r="AG71" s="33"/>
      <c r="AH71" s="33"/>
      <c r="AI71" s="33"/>
      <c r="AJ71" s="33"/>
      <c r="AK71" s="33"/>
      <c r="AL71" s="34"/>
    </row>
    <row r="72" spans="2:38" ht="15" customHeight="1">
      <c r="B72" s="1237"/>
      <c r="C72" s="41" t="str">
        <f>+C60</f>
        <v>SM B2</v>
      </c>
      <c r="D72" s="1220"/>
      <c r="E72" s="1222"/>
      <c r="F72" s="1218"/>
      <c r="G72" s="12"/>
      <c r="H72" s="12"/>
      <c r="I72" s="12"/>
      <c r="J72" s="12"/>
      <c r="K72" s="12"/>
      <c r="L72" s="12"/>
      <c r="M72" s="12"/>
      <c r="N72" s="12"/>
      <c r="O72" s="12"/>
      <c r="P72" s="12"/>
      <c r="Q72" s="12"/>
      <c r="R72" s="12"/>
      <c r="S72" s="13"/>
      <c r="T72" s="13"/>
      <c r="U72" s="13"/>
      <c r="V72" s="13"/>
      <c r="W72" s="13"/>
      <c r="X72" s="13"/>
      <c r="Y72" s="13"/>
      <c r="Z72" s="13"/>
      <c r="AA72" s="13"/>
      <c r="AB72" s="13"/>
      <c r="AC72" s="13"/>
      <c r="AD72" s="13"/>
      <c r="AE72" s="13"/>
      <c r="AF72" s="13"/>
      <c r="AG72" s="13"/>
      <c r="AH72" s="13"/>
      <c r="AI72" s="13"/>
      <c r="AJ72" s="13"/>
      <c r="AK72" s="13"/>
      <c r="AL72" s="35">
        <f>SUM(G72:AK72)</f>
        <v>0</v>
      </c>
    </row>
    <row r="73" spans="2:38" ht="15" customHeight="1">
      <c r="B73" s="1232" t="s">
        <v>25</v>
      </c>
      <c r="C73" s="1233"/>
      <c r="D73" s="29"/>
      <c r="E73" s="29"/>
      <c r="F73" s="30"/>
      <c r="G73" s="11">
        <f t="shared" ref="G73:AL73" si="11">SUM(G68,G70,,G72)</f>
        <v>0</v>
      </c>
      <c r="H73" s="11">
        <f t="shared" si="11"/>
        <v>0</v>
      </c>
      <c r="I73" s="11">
        <f t="shared" si="11"/>
        <v>0</v>
      </c>
      <c r="J73" s="11">
        <f t="shared" si="11"/>
        <v>0</v>
      </c>
      <c r="K73" s="11">
        <f t="shared" si="11"/>
        <v>0</v>
      </c>
      <c r="L73" s="11">
        <f t="shared" si="11"/>
        <v>0</v>
      </c>
      <c r="M73" s="11">
        <f t="shared" si="11"/>
        <v>0</v>
      </c>
      <c r="N73" s="11">
        <f t="shared" si="11"/>
        <v>0</v>
      </c>
      <c r="O73" s="11">
        <f t="shared" si="11"/>
        <v>0</v>
      </c>
      <c r="P73" s="11">
        <f t="shared" si="11"/>
        <v>0</v>
      </c>
      <c r="Q73" s="11">
        <f t="shared" si="11"/>
        <v>0</v>
      </c>
      <c r="R73" s="11">
        <f t="shared" si="11"/>
        <v>0</v>
      </c>
      <c r="S73" s="11">
        <f t="shared" si="11"/>
        <v>0</v>
      </c>
      <c r="T73" s="11">
        <f t="shared" si="11"/>
        <v>0</v>
      </c>
      <c r="U73" s="11">
        <f t="shared" si="11"/>
        <v>0</v>
      </c>
      <c r="V73" s="11">
        <f t="shared" si="11"/>
        <v>0</v>
      </c>
      <c r="W73" s="11">
        <f t="shared" si="11"/>
        <v>0</v>
      </c>
      <c r="X73" s="11">
        <f t="shared" si="11"/>
        <v>0</v>
      </c>
      <c r="Y73" s="11">
        <f t="shared" si="11"/>
        <v>0</v>
      </c>
      <c r="Z73" s="11">
        <f t="shared" si="11"/>
        <v>0</v>
      </c>
      <c r="AA73" s="11">
        <f t="shared" si="11"/>
        <v>0</v>
      </c>
      <c r="AB73" s="11">
        <f t="shared" si="11"/>
        <v>0</v>
      </c>
      <c r="AC73" s="11">
        <f t="shared" si="11"/>
        <v>0</v>
      </c>
      <c r="AD73" s="11">
        <f t="shared" si="11"/>
        <v>0</v>
      </c>
      <c r="AE73" s="11">
        <f t="shared" si="11"/>
        <v>0</v>
      </c>
      <c r="AF73" s="11">
        <f t="shared" si="11"/>
        <v>0</v>
      </c>
      <c r="AG73" s="11">
        <f t="shared" si="11"/>
        <v>0</v>
      </c>
      <c r="AH73" s="11">
        <f t="shared" si="11"/>
        <v>0</v>
      </c>
      <c r="AI73" s="11">
        <f t="shared" si="11"/>
        <v>0</v>
      </c>
      <c r="AJ73" s="11">
        <f t="shared" si="11"/>
        <v>0</v>
      </c>
      <c r="AK73" s="11">
        <f t="shared" si="11"/>
        <v>0</v>
      </c>
      <c r="AL73" s="28">
        <f t="shared" si="11"/>
        <v>0</v>
      </c>
    </row>
    <row r="75" spans="2:38" ht="15" customHeight="1">
      <c r="B75" s="7">
        <f>+B63+30</f>
        <v>44378</v>
      </c>
    </row>
    <row r="77" spans="2:38" ht="15" customHeight="1">
      <c r="B77" s="26" t="s">
        <v>13</v>
      </c>
      <c r="C77" s="8" t="s">
        <v>0</v>
      </c>
      <c r="D77" s="1234" t="s">
        <v>18</v>
      </c>
      <c r="E77" s="1234"/>
      <c r="F77" s="1234"/>
      <c r="G77" s="27">
        <f>+B75</f>
        <v>44378</v>
      </c>
      <c r="H77" s="27">
        <f>+G77+1</f>
        <v>44379</v>
      </c>
      <c r="I77" s="27">
        <f t="shared" ref="I77:AK77" si="12">+H77+1</f>
        <v>44380</v>
      </c>
      <c r="J77" s="27">
        <f t="shared" si="12"/>
        <v>44381</v>
      </c>
      <c r="K77" s="27">
        <f t="shared" si="12"/>
        <v>44382</v>
      </c>
      <c r="L77" s="27">
        <f t="shared" si="12"/>
        <v>44383</v>
      </c>
      <c r="M77" s="27">
        <f t="shared" si="12"/>
        <v>44384</v>
      </c>
      <c r="N77" s="27">
        <f t="shared" si="12"/>
        <v>44385</v>
      </c>
      <c r="O77" s="27">
        <f t="shared" si="12"/>
        <v>44386</v>
      </c>
      <c r="P77" s="27">
        <f t="shared" si="12"/>
        <v>44387</v>
      </c>
      <c r="Q77" s="27">
        <f t="shared" si="12"/>
        <v>44388</v>
      </c>
      <c r="R77" s="27">
        <f t="shared" si="12"/>
        <v>44389</v>
      </c>
      <c r="S77" s="27">
        <f t="shared" si="12"/>
        <v>44390</v>
      </c>
      <c r="T77" s="27">
        <f t="shared" si="12"/>
        <v>44391</v>
      </c>
      <c r="U77" s="27">
        <f t="shared" si="12"/>
        <v>44392</v>
      </c>
      <c r="V77" s="27">
        <f t="shared" si="12"/>
        <v>44393</v>
      </c>
      <c r="W77" s="27">
        <f t="shared" si="12"/>
        <v>44394</v>
      </c>
      <c r="X77" s="27">
        <f t="shared" si="12"/>
        <v>44395</v>
      </c>
      <c r="Y77" s="27">
        <f t="shared" si="12"/>
        <v>44396</v>
      </c>
      <c r="Z77" s="27">
        <f t="shared" si="12"/>
        <v>44397</v>
      </c>
      <c r="AA77" s="27">
        <f t="shared" si="12"/>
        <v>44398</v>
      </c>
      <c r="AB77" s="27">
        <f t="shared" si="12"/>
        <v>44399</v>
      </c>
      <c r="AC77" s="27">
        <f t="shared" si="12"/>
        <v>44400</v>
      </c>
      <c r="AD77" s="27">
        <f t="shared" si="12"/>
        <v>44401</v>
      </c>
      <c r="AE77" s="27">
        <f t="shared" si="12"/>
        <v>44402</v>
      </c>
      <c r="AF77" s="27">
        <f t="shared" si="12"/>
        <v>44403</v>
      </c>
      <c r="AG77" s="27">
        <f t="shared" si="12"/>
        <v>44404</v>
      </c>
      <c r="AH77" s="27">
        <f t="shared" si="12"/>
        <v>44405</v>
      </c>
      <c r="AI77" s="27">
        <f t="shared" si="12"/>
        <v>44406</v>
      </c>
      <c r="AJ77" s="27">
        <f t="shared" si="12"/>
        <v>44407</v>
      </c>
      <c r="AK77" s="27">
        <f t="shared" si="12"/>
        <v>44408</v>
      </c>
      <c r="AL77" s="9" t="s">
        <v>25</v>
      </c>
    </row>
    <row r="78" spans="2:38" ht="15" customHeight="1">
      <c r="B78" s="1235" t="s">
        <v>26</v>
      </c>
      <c r="C78" s="39"/>
      <c r="D78" s="44" t="s">
        <v>19</v>
      </c>
      <c r="E78" s="45" t="s">
        <v>20</v>
      </c>
      <c r="F78" s="46" t="s">
        <v>21</v>
      </c>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2"/>
    </row>
    <row r="79" spans="2:38" ht="15" customHeight="1">
      <c r="B79" s="1236"/>
      <c r="C79" s="42" t="s">
        <v>17</v>
      </c>
      <c r="D79" s="1221">
        <f>+F67</f>
        <v>-100378.9388235293</v>
      </c>
      <c r="E79" s="1223"/>
      <c r="F79" s="1219">
        <f>+D79-AL80</f>
        <v>-100378.9388235293</v>
      </c>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7"/>
    </row>
    <row r="80" spans="2:38" ht="15" customHeight="1">
      <c r="B80" s="1236"/>
      <c r="C80" s="43" t="str">
        <f>+C68</f>
        <v>SM A1</v>
      </c>
      <c r="D80" s="1246"/>
      <c r="E80" s="1244"/>
      <c r="F80" s="1245"/>
      <c r="G80" s="670"/>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38">
        <f>SUM(G80:AK80)</f>
        <v>0</v>
      </c>
    </row>
    <row r="81" spans="2:38" ht="15" customHeight="1">
      <c r="B81" s="1236"/>
      <c r="C81" s="40" t="s">
        <v>17</v>
      </c>
      <c r="D81" s="1246">
        <f>+F69</f>
        <v>713594.96019607841</v>
      </c>
      <c r="E81" s="1244"/>
      <c r="F81" s="1245">
        <f>+D81-AL82</f>
        <v>713594.96019607841</v>
      </c>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4"/>
    </row>
    <row r="82" spans="2:38" ht="15" customHeight="1">
      <c r="B82" s="1236"/>
      <c r="C82" s="43" t="str">
        <f>+C70</f>
        <v>SM A3</v>
      </c>
      <c r="D82" s="1246"/>
      <c r="E82" s="1244"/>
      <c r="F82" s="1245"/>
      <c r="G82" s="670"/>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38">
        <f>SUM(G82:AK82)</f>
        <v>0</v>
      </c>
    </row>
    <row r="83" spans="2:38" ht="15" customHeight="1">
      <c r="B83" s="1236"/>
      <c r="C83" s="40" t="s">
        <v>17</v>
      </c>
      <c r="D83" s="1246">
        <f>+F71</f>
        <v>150000</v>
      </c>
      <c r="E83" s="1244">
        <v>100000</v>
      </c>
      <c r="F83" s="1245">
        <f>+D83-AL84</f>
        <v>150000</v>
      </c>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4"/>
    </row>
    <row r="84" spans="2:38" ht="15" customHeight="1">
      <c r="B84" s="1237"/>
      <c r="C84" s="41" t="str">
        <f>+C72</f>
        <v>SM B2</v>
      </c>
      <c r="D84" s="1220"/>
      <c r="E84" s="1222"/>
      <c r="F84" s="1218"/>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35">
        <f>SUM(G84:AK84)</f>
        <v>0</v>
      </c>
    </row>
    <row r="85" spans="2:38" ht="15" customHeight="1">
      <c r="B85" s="1232" t="s">
        <v>25</v>
      </c>
      <c r="C85" s="1233"/>
      <c r="D85" s="29"/>
      <c r="E85" s="29"/>
      <c r="F85" s="30"/>
      <c r="G85" s="11">
        <f t="shared" ref="G85:AL85" si="13">SUM(G80,G82,,G84)</f>
        <v>0</v>
      </c>
      <c r="H85" s="11">
        <f t="shared" si="13"/>
        <v>0</v>
      </c>
      <c r="I85" s="11">
        <f t="shared" si="13"/>
        <v>0</v>
      </c>
      <c r="J85" s="11">
        <f t="shared" si="13"/>
        <v>0</v>
      </c>
      <c r="K85" s="11">
        <f t="shared" si="13"/>
        <v>0</v>
      </c>
      <c r="L85" s="11">
        <f t="shared" si="13"/>
        <v>0</v>
      </c>
      <c r="M85" s="11">
        <f t="shared" si="13"/>
        <v>0</v>
      </c>
      <c r="N85" s="11">
        <f t="shared" si="13"/>
        <v>0</v>
      </c>
      <c r="O85" s="11">
        <f t="shared" si="13"/>
        <v>0</v>
      </c>
      <c r="P85" s="11">
        <f t="shared" si="13"/>
        <v>0</v>
      </c>
      <c r="Q85" s="11">
        <f t="shared" si="13"/>
        <v>0</v>
      </c>
      <c r="R85" s="11">
        <f t="shared" si="13"/>
        <v>0</v>
      </c>
      <c r="S85" s="11">
        <f t="shared" si="13"/>
        <v>0</v>
      </c>
      <c r="T85" s="11">
        <f t="shared" si="13"/>
        <v>0</v>
      </c>
      <c r="U85" s="11">
        <f t="shared" si="13"/>
        <v>0</v>
      </c>
      <c r="V85" s="11">
        <f t="shared" si="13"/>
        <v>0</v>
      </c>
      <c r="W85" s="11">
        <f t="shared" si="13"/>
        <v>0</v>
      </c>
      <c r="X85" s="11">
        <f t="shared" si="13"/>
        <v>0</v>
      </c>
      <c r="Y85" s="11">
        <f t="shared" si="13"/>
        <v>0</v>
      </c>
      <c r="Z85" s="11">
        <f t="shared" si="13"/>
        <v>0</v>
      </c>
      <c r="AA85" s="11">
        <f t="shared" si="13"/>
        <v>0</v>
      </c>
      <c r="AB85" s="11">
        <f t="shared" si="13"/>
        <v>0</v>
      </c>
      <c r="AC85" s="11">
        <f t="shared" si="13"/>
        <v>0</v>
      </c>
      <c r="AD85" s="11">
        <f t="shared" si="13"/>
        <v>0</v>
      </c>
      <c r="AE85" s="11">
        <f t="shared" si="13"/>
        <v>0</v>
      </c>
      <c r="AF85" s="11">
        <f t="shared" si="13"/>
        <v>0</v>
      </c>
      <c r="AG85" s="11">
        <f t="shared" si="13"/>
        <v>0</v>
      </c>
      <c r="AH85" s="11">
        <f t="shared" si="13"/>
        <v>0</v>
      </c>
      <c r="AI85" s="11">
        <f t="shared" si="13"/>
        <v>0</v>
      </c>
      <c r="AJ85" s="11">
        <f t="shared" si="13"/>
        <v>0</v>
      </c>
      <c r="AK85" s="11">
        <f t="shared" si="13"/>
        <v>0</v>
      </c>
      <c r="AL85" s="28">
        <f t="shared" si="13"/>
        <v>0</v>
      </c>
    </row>
    <row r="87" spans="2:38" ht="15" customHeight="1">
      <c r="B87" s="7">
        <f>+B75+31</f>
        <v>44409</v>
      </c>
      <c r="G87" s="515"/>
    </row>
    <row r="89" spans="2:38" ht="15" customHeight="1">
      <c r="B89" s="26" t="s">
        <v>13</v>
      </c>
      <c r="C89" s="8" t="s">
        <v>0</v>
      </c>
      <c r="D89" s="1234" t="s">
        <v>18</v>
      </c>
      <c r="E89" s="1234"/>
      <c r="F89" s="1234"/>
      <c r="G89" s="27">
        <f>+B87</f>
        <v>44409</v>
      </c>
      <c r="H89" s="27">
        <f>+G89+1</f>
        <v>44410</v>
      </c>
      <c r="I89" s="27">
        <f t="shared" ref="I89:AK89" si="14">+H89+1</f>
        <v>44411</v>
      </c>
      <c r="J89" s="27">
        <f t="shared" si="14"/>
        <v>44412</v>
      </c>
      <c r="K89" s="27">
        <f t="shared" si="14"/>
        <v>44413</v>
      </c>
      <c r="L89" s="27">
        <f t="shared" si="14"/>
        <v>44414</v>
      </c>
      <c r="M89" s="27">
        <f t="shared" si="14"/>
        <v>44415</v>
      </c>
      <c r="N89" s="27">
        <f t="shared" si="14"/>
        <v>44416</v>
      </c>
      <c r="O89" s="27">
        <f t="shared" si="14"/>
        <v>44417</v>
      </c>
      <c r="P89" s="27">
        <f t="shared" si="14"/>
        <v>44418</v>
      </c>
      <c r="Q89" s="27">
        <f t="shared" si="14"/>
        <v>44419</v>
      </c>
      <c r="R89" s="27">
        <f t="shared" si="14"/>
        <v>44420</v>
      </c>
      <c r="S89" s="27">
        <f t="shared" si="14"/>
        <v>44421</v>
      </c>
      <c r="T89" s="27">
        <f t="shared" si="14"/>
        <v>44422</v>
      </c>
      <c r="U89" s="27">
        <f t="shared" si="14"/>
        <v>44423</v>
      </c>
      <c r="V89" s="27">
        <f t="shared" si="14"/>
        <v>44424</v>
      </c>
      <c r="W89" s="27">
        <f t="shared" si="14"/>
        <v>44425</v>
      </c>
      <c r="X89" s="27">
        <f t="shared" si="14"/>
        <v>44426</v>
      </c>
      <c r="Y89" s="27">
        <f t="shared" si="14"/>
        <v>44427</v>
      </c>
      <c r="Z89" s="27">
        <f t="shared" si="14"/>
        <v>44428</v>
      </c>
      <c r="AA89" s="27">
        <f t="shared" si="14"/>
        <v>44429</v>
      </c>
      <c r="AB89" s="27">
        <f t="shared" si="14"/>
        <v>44430</v>
      </c>
      <c r="AC89" s="27">
        <f t="shared" si="14"/>
        <v>44431</v>
      </c>
      <c r="AD89" s="27">
        <f t="shared" si="14"/>
        <v>44432</v>
      </c>
      <c r="AE89" s="27">
        <f t="shared" si="14"/>
        <v>44433</v>
      </c>
      <c r="AF89" s="27">
        <f t="shared" si="14"/>
        <v>44434</v>
      </c>
      <c r="AG89" s="27">
        <f t="shared" si="14"/>
        <v>44435</v>
      </c>
      <c r="AH89" s="27">
        <f t="shared" si="14"/>
        <v>44436</v>
      </c>
      <c r="AI89" s="27">
        <f t="shared" si="14"/>
        <v>44437</v>
      </c>
      <c r="AJ89" s="27">
        <f t="shared" si="14"/>
        <v>44438</v>
      </c>
      <c r="AK89" s="27">
        <f t="shared" si="14"/>
        <v>44439</v>
      </c>
      <c r="AL89" s="9" t="s">
        <v>25</v>
      </c>
    </row>
    <row r="90" spans="2:38" ht="15" customHeight="1">
      <c r="B90" s="1235" t="s">
        <v>26</v>
      </c>
      <c r="C90" s="39"/>
      <c r="D90" s="44" t="s">
        <v>19</v>
      </c>
      <c r="E90" s="45" t="s">
        <v>20</v>
      </c>
      <c r="F90" s="46" t="s">
        <v>21</v>
      </c>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2"/>
    </row>
    <row r="91" spans="2:38" ht="15" customHeight="1">
      <c r="B91" s="1236"/>
      <c r="C91" s="42" t="s">
        <v>17</v>
      </c>
      <c r="D91" s="1221">
        <f>+F79</f>
        <v>-100378.9388235293</v>
      </c>
      <c r="E91" s="1223"/>
      <c r="F91" s="1219">
        <f>+D91-AL92</f>
        <v>-100378.9388235293</v>
      </c>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7"/>
    </row>
    <row r="92" spans="2:38" ht="15" customHeight="1">
      <c r="B92" s="1236"/>
      <c r="C92" s="43" t="str">
        <f>+C80</f>
        <v>SM A1</v>
      </c>
      <c r="D92" s="1246"/>
      <c r="E92" s="1244"/>
      <c r="F92" s="1245"/>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38">
        <f>SUM(G92:AK92)</f>
        <v>0</v>
      </c>
    </row>
    <row r="93" spans="2:38" ht="15" customHeight="1">
      <c r="B93" s="1236"/>
      <c r="C93" s="40" t="s">
        <v>17</v>
      </c>
      <c r="D93" s="1246">
        <f>+F81</f>
        <v>713594.96019607841</v>
      </c>
      <c r="E93" s="1244">
        <v>100000</v>
      </c>
      <c r="F93" s="1245">
        <f>+D93-AL94</f>
        <v>713594.96019607841</v>
      </c>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4"/>
    </row>
    <row r="94" spans="2:38" ht="15" customHeight="1">
      <c r="B94" s="1236"/>
      <c r="C94" s="43" t="str">
        <f>+C82</f>
        <v>SM A3</v>
      </c>
      <c r="D94" s="1246"/>
      <c r="E94" s="1244"/>
      <c r="F94" s="1245"/>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38">
        <f>SUM(G94:AK94)</f>
        <v>0</v>
      </c>
    </row>
    <row r="95" spans="2:38" ht="15" customHeight="1">
      <c r="B95" s="1236"/>
      <c r="C95" s="40" t="s">
        <v>17</v>
      </c>
      <c r="D95" s="1246">
        <f>+F83</f>
        <v>150000</v>
      </c>
      <c r="E95" s="1244">
        <v>100000</v>
      </c>
      <c r="F95" s="1245">
        <f>+D95-AL96</f>
        <v>150000</v>
      </c>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34"/>
    </row>
    <row r="96" spans="2:38" ht="15" customHeight="1">
      <c r="B96" s="1237"/>
      <c r="C96" s="41" t="str">
        <f>+C84</f>
        <v>SM B2</v>
      </c>
      <c r="D96" s="1220"/>
      <c r="E96" s="1222"/>
      <c r="F96" s="1218"/>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35">
        <f>SUM(G96:AK96)</f>
        <v>0</v>
      </c>
    </row>
    <row r="97" spans="2:38" ht="15" customHeight="1">
      <c r="B97" s="1232" t="s">
        <v>25</v>
      </c>
      <c r="C97" s="1233"/>
      <c r="D97" s="29"/>
      <c r="E97" s="29"/>
      <c r="F97" s="30"/>
      <c r="G97" s="11">
        <f t="shared" ref="G97:AL97" si="15">SUM(G92,G94,,G96)</f>
        <v>0</v>
      </c>
      <c r="H97" s="11">
        <f t="shared" si="15"/>
        <v>0</v>
      </c>
      <c r="I97" s="11">
        <f t="shared" si="15"/>
        <v>0</v>
      </c>
      <c r="J97" s="11">
        <f t="shared" si="15"/>
        <v>0</v>
      </c>
      <c r="K97" s="11">
        <f t="shared" si="15"/>
        <v>0</v>
      </c>
      <c r="L97" s="11">
        <f t="shared" si="15"/>
        <v>0</v>
      </c>
      <c r="M97" s="11">
        <f t="shared" si="15"/>
        <v>0</v>
      </c>
      <c r="N97" s="11">
        <f t="shared" si="15"/>
        <v>0</v>
      </c>
      <c r="O97" s="11">
        <f t="shared" si="15"/>
        <v>0</v>
      </c>
      <c r="P97" s="11">
        <f t="shared" si="15"/>
        <v>0</v>
      </c>
      <c r="Q97" s="11">
        <f t="shared" si="15"/>
        <v>0</v>
      </c>
      <c r="R97" s="11">
        <f t="shared" si="15"/>
        <v>0</v>
      </c>
      <c r="S97" s="11">
        <f t="shared" si="15"/>
        <v>0</v>
      </c>
      <c r="T97" s="11">
        <f t="shared" si="15"/>
        <v>0</v>
      </c>
      <c r="U97" s="11">
        <f t="shared" si="15"/>
        <v>0</v>
      </c>
      <c r="V97" s="11">
        <f t="shared" si="15"/>
        <v>0</v>
      </c>
      <c r="W97" s="11">
        <f t="shared" si="15"/>
        <v>0</v>
      </c>
      <c r="X97" s="11">
        <f t="shared" si="15"/>
        <v>0</v>
      </c>
      <c r="Y97" s="11">
        <f t="shared" si="15"/>
        <v>0</v>
      </c>
      <c r="Z97" s="11">
        <f t="shared" si="15"/>
        <v>0</v>
      </c>
      <c r="AA97" s="11">
        <f t="shared" si="15"/>
        <v>0</v>
      </c>
      <c r="AB97" s="11">
        <f t="shared" si="15"/>
        <v>0</v>
      </c>
      <c r="AC97" s="11">
        <f t="shared" si="15"/>
        <v>0</v>
      </c>
      <c r="AD97" s="11">
        <f t="shared" si="15"/>
        <v>0</v>
      </c>
      <c r="AE97" s="11">
        <f t="shared" si="15"/>
        <v>0</v>
      </c>
      <c r="AF97" s="11">
        <f t="shared" si="15"/>
        <v>0</v>
      </c>
      <c r="AG97" s="11">
        <f t="shared" si="15"/>
        <v>0</v>
      </c>
      <c r="AH97" s="11">
        <f t="shared" si="15"/>
        <v>0</v>
      </c>
      <c r="AI97" s="11">
        <f t="shared" si="15"/>
        <v>0</v>
      </c>
      <c r="AJ97" s="11">
        <f t="shared" si="15"/>
        <v>0</v>
      </c>
      <c r="AK97" s="11">
        <f t="shared" si="15"/>
        <v>0</v>
      </c>
      <c r="AL97" s="28">
        <f t="shared" si="15"/>
        <v>0</v>
      </c>
    </row>
    <row r="99" spans="2:38" ht="15" customHeight="1">
      <c r="B99" s="7">
        <f>+B87+31</f>
        <v>44440</v>
      </c>
    </row>
    <row r="101" spans="2:38" ht="15" customHeight="1">
      <c r="B101" s="26" t="s">
        <v>13</v>
      </c>
      <c r="C101" s="247" t="s">
        <v>0</v>
      </c>
      <c r="D101" s="1234" t="s">
        <v>18</v>
      </c>
      <c r="E101" s="1234"/>
      <c r="F101" s="1234"/>
      <c r="G101" s="27">
        <f>+B99</f>
        <v>44440</v>
      </c>
      <c r="H101" s="27">
        <f t="shared" ref="H101:AK101" si="16">+G101+1</f>
        <v>44441</v>
      </c>
      <c r="I101" s="27">
        <f t="shared" si="16"/>
        <v>44442</v>
      </c>
      <c r="J101" s="27">
        <f t="shared" si="16"/>
        <v>44443</v>
      </c>
      <c r="K101" s="27">
        <f t="shared" si="16"/>
        <v>44444</v>
      </c>
      <c r="L101" s="27">
        <f t="shared" si="16"/>
        <v>44445</v>
      </c>
      <c r="M101" s="27">
        <f t="shared" si="16"/>
        <v>44446</v>
      </c>
      <c r="N101" s="27">
        <f t="shared" si="16"/>
        <v>44447</v>
      </c>
      <c r="O101" s="27">
        <f t="shared" si="16"/>
        <v>44448</v>
      </c>
      <c r="P101" s="27">
        <f t="shared" si="16"/>
        <v>44449</v>
      </c>
      <c r="Q101" s="27">
        <f t="shared" si="16"/>
        <v>44450</v>
      </c>
      <c r="R101" s="27">
        <f t="shared" si="16"/>
        <v>44451</v>
      </c>
      <c r="S101" s="27">
        <f t="shared" si="16"/>
        <v>44452</v>
      </c>
      <c r="T101" s="27">
        <f t="shared" si="16"/>
        <v>44453</v>
      </c>
      <c r="U101" s="27">
        <f t="shared" si="16"/>
        <v>44454</v>
      </c>
      <c r="V101" s="27">
        <f t="shared" si="16"/>
        <v>44455</v>
      </c>
      <c r="W101" s="27">
        <f t="shared" si="16"/>
        <v>44456</v>
      </c>
      <c r="X101" s="27">
        <f t="shared" si="16"/>
        <v>44457</v>
      </c>
      <c r="Y101" s="27">
        <f t="shared" si="16"/>
        <v>44458</v>
      </c>
      <c r="Z101" s="27">
        <f t="shared" si="16"/>
        <v>44459</v>
      </c>
      <c r="AA101" s="27">
        <f t="shared" si="16"/>
        <v>44460</v>
      </c>
      <c r="AB101" s="27">
        <f t="shared" si="16"/>
        <v>44461</v>
      </c>
      <c r="AC101" s="27">
        <f t="shared" si="16"/>
        <v>44462</v>
      </c>
      <c r="AD101" s="27">
        <f t="shared" si="16"/>
        <v>44463</v>
      </c>
      <c r="AE101" s="27">
        <f t="shared" si="16"/>
        <v>44464</v>
      </c>
      <c r="AF101" s="27">
        <f t="shared" si="16"/>
        <v>44465</v>
      </c>
      <c r="AG101" s="27">
        <f t="shared" si="16"/>
        <v>44466</v>
      </c>
      <c r="AH101" s="27">
        <f t="shared" si="16"/>
        <v>44467</v>
      </c>
      <c r="AI101" s="27">
        <f t="shared" si="16"/>
        <v>44468</v>
      </c>
      <c r="AJ101" s="27">
        <f t="shared" si="16"/>
        <v>44469</v>
      </c>
      <c r="AK101" s="27">
        <f t="shared" si="16"/>
        <v>44470</v>
      </c>
      <c r="AL101" s="9" t="s">
        <v>12</v>
      </c>
    </row>
    <row r="102" spans="2:38" ht="15" customHeight="1">
      <c r="B102" s="1235" t="s">
        <v>26</v>
      </c>
      <c r="C102" s="39"/>
      <c r="D102" s="44" t="s">
        <v>19</v>
      </c>
      <c r="E102" s="45" t="s">
        <v>20</v>
      </c>
      <c r="F102" s="46" t="s">
        <v>21</v>
      </c>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2"/>
    </row>
    <row r="103" spans="2:38" ht="15" customHeight="1">
      <c r="B103" s="1236"/>
      <c r="C103" s="42" t="s">
        <v>17</v>
      </c>
      <c r="D103" s="1221">
        <f>+F91</f>
        <v>-100378.9388235293</v>
      </c>
      <c r="E103" s="1223"/>
      <c r="F103" s="1219">
        <f>+D103-AL104</f>
        <v>-100378.9388235293</v>
      </c>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7"/>
    </row>
    <row r="104" spans="2:38" ht="15" customHeight="1">
      <c r="B104" s="1236"/>
      <c r="C104" s="43" t="str">
        <f>+C92</f>
        <v>SM A1</v>
      </c>
      <c r="D104" s="1248"/>
      <c r="E104" s="1247"/>
      <c r="F104" s="1249"/>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38">
        <f>SUM(G104:AK104)</f>
        <v>0</v>
      </c>
    </row>
    <row r="105" spans="2:38" s="704" customFormat="1" ht="15" customHeight="1">
      <c r="B105" s="1236"/>
      <c r="C105" s="787" t="s">
        <v>17</v>
      </c>
      <c r="D105" s="1250">
        <v>50000</v>
      </c>
      <c r="E105" s="600"/>
      <c r="F105" s="1219">
        <f>+D105-AL106</f>
        <v>50000</v>
      </c>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7"/>
    </row>
    <row r="106" spans="2:38" s="704" customFormat="1" ht="15" customHeight="1">
      <c r="B106" s="1236"/>
      <c r="C106" s="669" t="s">
        <v>162</v>
      </c>
      <c r="D106" s="1231"/>
      <c r="E106" s="729"/>
      <c r="F106" s="1249"/>
      <c r="G106" s="670"/>
      <c r="H106" s="670"/>
      <c r="I106" s="670"/>
      <c r="J106" s="670"/>
      <c r="K106" s="670"/>
      <c r="L106" s="670"/>
      <c r="M106" s="670"/>
      <c r="N106" s="670"/>
      <c r="O106" s="670"/>
      <c r="P106" s="670"/>
      <c r="Q106" s="670"/>
      <c r="R106" s="670"/>
      <c r="S106" s="670"/>
      <c r="T106" s="670"/>
      <c r="U106" s="670"/>
      <c r="V106" s="670"/>
      <c r="W106" s="670"/>
      <c r="X106" s="670"/>
      <c r="Y106" s="670"/>
      <c r="Z106" s="670"/>
      <c r="AA106" s="670"/>
      <c r="AB106" s="670"/>
      <c r="AC106" s="670"/>
      <c r="AD106" s="670"/>
      <c r="AE106" s="670"/>
      <c r="AF106" s="670"/>
      <c r="AG106" s="670"/>
      <c r="AH106" s="670"/>
      <c r="AI106" s="670"/>
      <c r="AJ106" s="670"/>
      <c r="AK106" s="670"/>
      <c r="AL106" s="626">
        <f>SUM(G106:AK106)</f>
        <v>0</v>
      </c>
    </row>
    <row r="107" spans="2:38" ht="15" customHeight="1">
      <c r="B107" s="1236"/>
      <c r="C107" s="40" t="s">
        <v>17</v>
      </c>
      <c r="D107" s="1246">
        <f>+F93</f>
        <v>713594.96019607841</v>
      </c>
      <c r="E107" s="1244">
        <v>100000</v>
      </c>
      <c r="F107" s="1245">
        <f>+D107-AL108</f>
        <v>713594.96019607841</v>
      </c>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4"/>
    </row>
    <row r="108" spans="2:38" ht="15" customHeight="1">
      <c r="B108" s="1236"/>
      <c r="C108" s="43" t="str">
        <f>+C94</f>
        <v>SM A3</v>
      </c>
      <c r="D108" s="1246"/>
      <c r="E108" s="1244"/>
      <c r="F108" s="1245"/>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38">
        <f>SUM(G108:AK108)</f>
        <v>0</v>
      </c>
    </row>
    <row r="109" spans="2:38" ht="15" customHeight="1">
      <c r="B109" s="1236"/>
      <c r="C109" s="40" t="s">
        <v>17</v>
      </c>
      <c r="D109" s="1246">
        <f>+F95</f>
        <v>150000</v>
      </c>
      <c r="E109" s="1244">
        <v>100000</v>
      </c>
      <c r="F109" s="1245">
        <f>+D109-AL110</f>
        <v>150000</v>
      </c>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4"/>
    </row>
    <row r="110" spans="2:38" ht="15" customHeight="1">
      <c r="B110" s="1237"/>
      <c r="C110" s="41" t="str">
        <f>+C96</f>
        <v>SM B2</v>
      </c>
      <c r="D110" s="1220"/>
      <c r="E110" s="1222"/>
      <c r="F110" s="1218"/>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35">
        <f>SUM(G110:AK110)</f>
        <v>0</v>
      </c>
    </row>
    <row r="111" spans="2:38" ht="15" customHeight="1">
      <c r="B111" s="1232" t="s">
        <v>12</v>
      </c>
      <c r="C111" s="1233"/>
      <c r="D111" s="29"/>
      <c r="E111" s="29"/>
      <c r="F111" s="30"/>
      <c r="G111" s="11">
        <f t="shared" ref="G111:AL111" si="17">SUM(G104,G108,,G110)</f>
        <v>0</v>
      </c>
      <c r="H111" s="11">
        <f t="shared" si="17"/>
        <v>0</v>
      </c>
      <c r="I111" s="11">
        <f t="shared" si="17"/>
        <v>0</v>
      </c>
      <c r="J111" s="11">
        <f t="shared" si="17"/>
        <v>0</v>
      </c>
      <c r="K111" s="11">
        <f t="shared" si="17"/>
        <v>0</v>
      </c>
      <c r="L111" s="11">
        <f t="shared" si="17"/>
        <v>0</v>
      </c>
      <c r="M111" s="11">
        <f t="shared" si="17"/>
        <v>0</v>
      </c>
      <c r="N111" s="11">
        <f t="shared" si="17"/>
        <v>0</v>
      </c>
      <c r="O111" s="11">
        <f t="shared" si="17"/>
        <v>0</v>
      </c>
      <c r="P111" s="11">
        <f t="shared" si="17"/>
        <v>0</v>
      </c>
      <c r="Q111" s="11">
        <f t="shared" si="17"/>
        <v>0</v>
      </c>
      <c r="R111" s="11">
        <f t="shared" si="17"/>
        <v>0</v>
      </c>
      <c r="S111" s="11">
        <f t="shared" si="17"/>
        <v>0</v>
      </c>
      <c r="T111" s="11">
        <f t="shared" si="17"/>
        <v>0</v>
      </c>
      <c r="U111" s="11">
        <f t="shared" si="17"/>
        <v>0</v>
      </c>
      <c r="V111" s="11">
        <f t="shared" si="17"/>
        <v>0</v>
      </c>
      <c r="W111" s="11">
        <f t="shared" si="17"/>
        <v>0</v>
      </c>
      <c r="X111" s="11">
        <f t="shared" si="17"/>
        <v>0</v>
      </c>
      <c r="Y111" s="11">
        <f t="shared" si="17"/>
        <v>0</v>
      </c>
      <c r="Z111" s="11">
        <f t="shared" si="17"/>
        <v>0</v>
      </c>
      <c r="AA111" s="11">
        <f t="shared" si="17"/>
        <v>0</v>
      </c>
      <c r="AB111" s="11">
        <f t="shared" si="17"/>
        <v>0</v>
      </c>
      <c r="AC111" s="11">
        <f t="shared" si="17"/>
        <v>0</v>
      </c>
      <c r="AD111" s="11">
        <f t="shared" si="17"/>
        <v>0</v>
      </c>
      <c r="AE111" s="11">
        <f t="shared" si="17"/>
        <v>0</v>
      </c>
      <c r="AF111" s="11">
        <f t="shared" si="17"/>
        <v>0</v>
      </c>
      <c r="AG111" s="11">
        <f t="shared" si="17"/>
        <v>0</v>
      </c>
      <c r="AH111" s="11">
        <f t="shared" si="17"/>
        <v>0</v>
      </c>
      <c r="AI111" s="11">
        <f t="shared" si="17"/>
        <v>0</v>
      </c>
      <c r="AJ111" s="11">
        <f t="shared" si="17"/>
        <v>0</v>
      </c>
      <c r="AK111" s="11">
        <f t="shared" si="17"/>
        <v>0</v>
      </c>
      <c r="AL111" s="28">
        <f t="shared" si="17"/>
        <v>0</v>
      </c>
    </row>
    <row r="113" spans="2:40" ht="15" customHeight="1">
      <c r="B113" s="7">
        <f>+B99+30</f>
        <v>44470</v>
      </c>
    </row>
    <row r="115" spans="2:40" ht="15" customHeight="1">
      <c r="B115" s="26" t="s">
        <v>13</v>
      </c>
      <c r="C115" s="247" t="s">
        <v>0</v>
      </c>
      <c r="D115" s="1234" t="s">
        <v>18</v>
      </c>
      <c r="E115" s="1234"/>
      <c r="F115" s="1234"/>
      <c r="G115" s="27">
        <f>+B113</f>
        <v>44470</v>
      </c>
      <c r="H115" s="27">
        <f t="shared" ref="H115:AK115" si="18">+G115+1</f>
        <v>44471</v>
      </c>
      <c r="I115" s="27">
        <f t="shared" si="18"/>
        <v>44472</v>
      </c>
      <c r="J115" s="27">
        <f t="shared" si="18"/>
        <v>44473</v>
      </c>
      <c r="K115" s="27">
        <f t="shared" si="18"/>
        <v>44474</v>
      </c>
      <c r="L115" s="27">
        <f t="shared" si="18"/>
        <v>44475</v>
      </c>
      <c r="M115" s="27">
        <f t="shared" si="18"/>
        <v>44476</v>
      </c>
      <c r="N115" s="27">
        <f t="shared" si="18"/>
        <v>44477</v>
      </c>
      <c r="O115" s="27">
        <f t="shared" si="18"/>
        <v>44478</v>
      </c>
      <c r="P115" s="27">
        <f t="shared" si="18"/>
        <v>44479</v>
      </c>
      <c r="Q115" s="27">
        <f t="shared" si="18"/>
        <v>44480</v>
      </c>
      <c r="R115" s="27">
        <f t="shared" si="18"/>
        <v>44481</v>
      </c>
      <c r="S115" s="27">
        <f t="shared" si="18"/>
        <v>44482</v>
      </c>
      <c r="T115" s="27">
        <f t="shared" si="18"/>
        <v>44483</v>
      </c>
      <c r="U115" s="27">
        <f t="shared" si="18"/>
        <v>44484</v>
      </c>
      <c r="V115" s="27">
        <f t="shared" si="18"/>
        <v>44485</v>
      </c>
      <c r="W115" s="27">
        <f t="shared" si="18"/>
        <v>44486</v>
      </c>
      <c r="X115" s="27">
        <f t="shared" si="18"/>
        <v>44487</v>
      </c>
      <c r="Y115" s="27">
        <f t="shared" si="18"/>
        <v>44488</v>
      </c>
      <c r="Z115" s="27">
        <f t="shared" si="18"/>
        <v>44489</v>
      </c>
      <c r="AA115" s="27">
        <f t="shared" si="18"/>
        <v>44490</v>
      </c>
      <c r="AB115" s="27">
        <f t="shared" si="18"/>
        <v>44491</v>
      </c>
      <c r="AC115" s="27">
        <f t="shared" si="18"/>
        <v>44492</v>
      </c>
      <c r="AD115" s="27">
        <f t="shared" si="18"/>
        <v>44493</v>
      </c>
      <c r="AE115" s="27">
        <f t="shared" si="18"/>
        <v>44494</v>
      </c>
      <c r="AF115" s="27">
        <f t="shared" si="18"/>
        <v>44495</v>
      </c>
      <c r="AG115" s="27">
        <f t="shared" si="18"/>
        <v>44496</v>
      </c>
      <c r="AH115" s="27">
        <f t="shared" si="18"/>
        <v>44497</v>
      </c>
      <c r="AI115" s="27">
        <f t="shared" si="18"/>
        <v>44498</v>
      </c>
      <c r="AJ115" s="27">
        <f t="shared" si="18"/>
        <v>44499</v>
      </c>
      <c r="AK115" s="27">
        <f t="shared" si="18"/>
        <v>44500</v>
      </c>
      <c r="AL115" s="9" t="s">
        <v>12</v>
      </c>
    </row>
    <row r="116" spans="2:40" ht="15" customHeight="1">
      <c r="B116" s="1235" t="s">
        <v>26</v>
      </c>
      <c r="C116" s="39"/>
      <c r="D116" s="44" t="s">
        <v>19</v>
      </c>
      <c r="E116" s="45" t="s">
        <v>20</v>
      </c>
      <c r="F116" s="46" t="s">
        <v>21</v>
      </c>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2"/>
    </row>
    <row r="117" spans="2:40" ht="15" customHeight="1">
      <c r="B117" s="1236"/>
      <c r="C117" s="42" t="s">
        <v>17</v>
      </c>
      <c r="D117" s="1221">
        <f>+F103</f>
        <v>-100378.9388235293</v>
      </c>
      <c r="E117" s="1223"/>
      <c r="F117" s="1219">
        <f>+D117-AL118</f>
        <v>-100378.9388235293</v>
      </c>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7"/>
    </row>
    <row r="118" spans="2:40" ht="15" customHeight="1">
      <c r="B118" s="1236"/>
      <c r="C118" s="43" t="str">
        <f>+C104</f>
        <v>SM A1</v>
      </c>
      <c r="D118" s="1246"/>
      <c r="E118" s="1244"/>
      <c r="F118" s="1245"/>
      <c r="G118" s="477"/>
      <c r="H118" s="12"/>
      <c r="I118" s="12"/>
      <c r="J118" s="483"/>
      <c r="K118" s="483"/>
      <c r="L118" s="483"/>
      <c r="M118" s="483"/>
      <c r="N118" s="12"/>
      <c r="O118" s="12"/>
      <c r="P118" s="12"/>
      <c r="Q118" s="360"/>
      <c r="R118" s="360"/>
      <c r="S118" s="360"/>
      <c r="T118" s="360"/>
      <c r="U118" s="360"/>
      <c r="V118" s="360"/>
      <c r="W118" s="360"/>
      <c r="X118" s="12"/>
      <c r="Y118" s="12"/>
      <c r="Z118" s="12"/>
      <c r="AA118" s="490"/>
      <c r="AB118" s="490"/>
      <c r="AC118" s="490"/>
      <c r="AD118" s="490"/>
      <c r="AE118" s="490"/>
      <c r="AF118" s="490"/>
      <c r="AG118" s="12"/>
      <c r="AH118" s="12"/>
      <c r="AI118" s="12"/>
      <c r="AJ118" s="12"/>
      <c r="AK118" s="12"/>
      <c r="AL118" s="38">
        <f>SUM(G118:AK118)</f>
        <v>0</v>
      </c>
    </row>
    <row r="119" spans="2:40" s="704" customFormat="1" ht="15" customHeight="1">
      <c r="B119" s="1236"/>
      <c r="C119" s="42" t="s">
        <v>17</v>
      </c>
      <c r="D119" s="1221"/>
      <c r="E119" s="1223"/>
      <c r="F119" s="1219">
        <f>+D119-AL120</f>
        <v>0</v>
      </c>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7"/>
    </row>
    <row r="120" spans="2:40" s="704" customFormat="1" ht="15" customHeight="1">
      <c r="B120" s="1236"/>
      <c r="C120" s="669" t="str">
        <f>+C106</f>
        <v>SM AW</v>
      </c>
      <c r="D120" s="1246"/>
      <c r="E120" s="1244"/>
      <c r="F120" s="1245"/>
      <c r="G120" s="670"/>
      <c r="H120" s="670"/>
      <c r="I120" s="670"/>
      <c r="J120" s="670"/>
      <c r="K120" s="670"/>
      <c r="L120" s="670"/>
      <c r="M120" s="670"/>
      <c r="N120" s="670"/>
      <c r="O120" s="670"/>
      <c r="P120" s="670"/>
      <c r="Q120" s="360"/>
      <c r="R120" s="360"/>
      <c r="S120" s="360"/>
      <c r="T120" s="360"/>
      <c r="U120" s="360"/>
      <c r="V120" s="360"/>
      <c r="W120" s="360"/>
      <c r="X120" s="670"/>
      <c r="Y120" s="670"/>
      <c r="Z120" s="670"/>
      <c r="AA120" s="670"/>
      <c r="AB120" s="670"/>
      <c r="AC120" s="670"/>
      <c r="AD120" s="670"/>
      <c r="AE120" s="670"/>
      <c r="AF120" s="670"/>
      <c r="AG120" s="670"/>
      <c r="AH120" s="670"/>
      <c r="AI120" s="670"/>
      <c r="AJ120" s="670"/>
      <c r="AK120" s="670"/>
      <c r="AL120" s="626">
        <f>SUM(G120:AK120)</f>
        <v>0</v>
      </c>
    </row>
    <row r="121" spans="2:40" ht="15" customHeight="1">
      <c r="B121" s="1236"/>
      <c r="C121" s="40" t="s">
        <v>17</v>
      </c>
      <c r="D121" s="1246">
        <f>+F107</f>
        <v>713594.96019607841</v>
      </c>
      <c r="E121" s="1244">
        <v>100000</v>
      </c>
      <c r="F121" s="1245">
        <f>+D121-AL122</f>
        <v>713594.96019607841</v>
      </c>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4"/>
    </row>
    <row r="122" spans="2:40" ht="15" customHeight="1">
      <c r="B122" s="1236"/>
      <c r="C122" s="43" t="str">
        <f>+C108</f>
        <v>SM A3</v>
      </c>
      <c r="D122" s="1246"/>
      <c r="E122" s="1244"/>
      <c r="F122" s="1245"/>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38">
        <f>SUM(G122:AK122)</f>
        <v>0</v>
      </c>
    </row>
    <row r="123" spans="2:40" ht="15" customHeight="1">
      <c r="B123" s="1236"/>
      <c r="C123" s="40" t="s">
        <v>17</v>
      </c>
      <c r="D123" s="1246">
        <f>+F109</f>
        <v>150000</v>
      </c>
      <c r="E123" s="1244">
        <v>100000</v>
      </c>
      <c r="F123" s="1245">
        <f>+D123-AL124</f>
        <v>150000</v>
      </c>
      <c r="G123" s="33"/>
      <c r="H123" s="33"/>
      <c r="I123" s="33"/>
      <c r="J123" s="33"/>
      <c r="K123" s="33"/>
      <c r="L123" s="33"/>
      <c r="M123" s="33"/>
      <c r="N123" s="33"/>
      <c r="O123" s="33"/>
      <c r="P123" s="33"/>
      <c r="Q123" s="33"/>
      <c r="R123" s="33"/>
      <c r="S123" s="33"/>
      <c r="T123" s="33"/>
      <c r="U123" s="33"/>
      <c r="V123" s="33"/>
      <c r="W123" s="33"/>
      <c r="X123" s="33"/>
      <c r="Y123" s="33"/>
      <c r="Z123" s="33"/>
      <c r="AA123" s="33"/>
      <c r="AB123" s="33"/>
      <c r="AC123" s="33"/>
      <c r="AD123" s="33"/>
      <c r="AE123" s="33"/>
      <c r="AF123" s="33"/>
      <c r="AG123" s="33"/>
      <c r="AH123" s="33"/>
      <c r="AI123" s="33"/>
      <c r="AJ123" s="33"/>
      <c r="AK123" s="33"/>
      <c r="AL123" s="34"/>
    </row>
    <row r="124" spans="2:40" ht="15" customHeight="1">
      <c r="B124" s="1237"/>
      <c r="C124" s="41" t="str">
        <f>+C110</f>
        <v>SM B2</v>
      </c>
      <c r="D124" s="1220"/>
      <c r="E124" s="1222"/>
      <c r="F124" s="1218"/>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35">
        <f>SUM(G124:AK124)</f>
        <v>0</v>
      </c>
    </row>
    <row r="125" spans="2:40" ht="15" customHeight="1">
      <c r="B125" s="1232" t="s">
        <v>12</v>
      </c>
      <c r="C125" s="1233"/>
      <c r="D125" s="29"/>
      <c r="E125" s="29"/>
      <c r="F125" s="30"/>
      <c r="G125" s="11">
        <f t="shared" ref="G125:AL125" si="19">SUM(G118,G122,,G124)</f>
        <v>0</v>
      </c>
      <c r="H125" s="11">
        <f t="shared" si="19"/>
        <v>0</v>
      </c>
      <c r="I125" s="11">
        <f t="shared" si="19"/>
        <v>0</v>
      </c>
      <c r="J125" s="11">
        <f t="shared" si="19"/>
        <v>0</v>
      </c>
      <c r="K125" s="11">
        <f t="shared" si="19"/>
        <v>0</v>
      </c>
      <c r="L125" s="11">
        <f t="shared" si="19"/>
        <v>0</v>
      </c>
      <c r="M125" s="11">
        <f t="shared" si="19"/>
        <v>0</v>
      </c>
      <c r="N125" s="11">
        <f t="shared" si="19"/>
        <v>0</v>
      </c>
      <c r="O125" s="11">
        <f t="shared" si="19"/>
        <v>0</v>
      </c>
      <c r="P125" s="11">
        <f t="shared" si="19"/>
        <v>0</v>
      </c>
      <c r="Q125" s="11">
        <f t="shared" si="19"/>
        <v>0</v>
      </c>
      <c r="R125" s="11">
        <f t="shared" si="19"/>
        <v>0</v>
      </c>
      <c r="S125" s="11">
        <f t="shared" si="19"/>
        <v>0</v>
      </c>
      <c r="T125" s="11">
        <f t="shared" si="19"/>
        <v>0</v>
      </c>
      <c r="U125" s="11">
        <f t="shared" si="19"/>
        <v>0</v>
      </c>
      <c r="V125" s="11">
        <f t="shared" si="19"/>
        <v>0</v>
      </c>
      <c r="W125" s="11">
        <f t="shared" si="19"/>
        <v>0</v>
      </c>
      <c r="X125" s="11">
        <f t="shared" si="19"/>
        <v>0</v>
      </c>
      <c r="Y125" s="11">
        <f t="shared" si="19"/>
        <v>0</v>
      </c>
      <c r="Z125" s="11">
        <f t="shared" si="19"/>
        <v>0</v>
      </c>
      <c r="AA125" s="11">
        <f t="shared" si="19"/>
        <v>0</v>
      </c>
      <c r="AB125" s="11">
        <f t="shared" si="19"/>
        <v>0</v>
      </c>
      <c r="AC125" s="11">
        <f t="shared" si="19"/>
        <v>0</v>
      </c>
      <c r="AD125" s="11">
        <f t="shared" si="19"/>
        <v>0</v>
      </c>
      <c r="AE125" s="11">
        <f t="shared" si="19"/>
        <v>0</v>
      </c>
      <c r="AF125" s="11">
        <f t="shared" si="19"/>
        <v>0</v>
      </c>
      <c r="AG125" s="11">
        <f t="shared" si="19"/>
        <v>0</v>
      </c>
      <c r="AH125" s="11">
        <f t="shared" si="19"/>
        <v>0</v>
      </c>
      <c r="AI125" s="11">
        <f t="shared" si="19"/>
        <v>0</v>
      </c>
      <c r="AJ125" s="11">
        <f t="shared" si="19"/>
        <v>0</v>
      </c>
      <c r="AK125" s="11">
        <f t="shared" si="19"/>
        <v>0</v>
      </c>
      <c r="AL125" s="28">
        <f t="shared" si="19"/>
        <v>0</v>
      </c>
      <c r="AN125" s="485"/>
    </row>
    <row r="127" spans="2:40" ht="15" customHeight="1">
      <c r="B127" s="7">
        <f>+B113+31</f>
        <v>44501</v>
      </c>
    </row>
    <row r="129" spans="2:38" ht="15" customHeight="1">
      <c r="B129" s="26" t="s">
        <v>13</v>
      </c>
      <c r="C129" s="359" t="s">
        <v>0</v>
      </c>
      <c r="D129" s="1234" t="s">
        <v>18</v>
      </c>
      <c r="E129" s="1234"/>
      <c r="F129" s="1234"/>
      <c r="G129" s="27">
        <f>+B127</f>
        <v>44501</v>
      </c>
      <c r="H129" s="27">
        <f t="shared" ref="H129:AK129" si="20">+G129+1</f>
        <v>44502</v>
      </c>
      <c r="I129" s="27">
        <f t="shared" si="20"/>
        <v>44503</v>
      </c>
      <c r="J129" s="27">
        <f t="shared" si="20"/>
        <v>44504</v>
      </c>
      <c r="K129" s="27">
        <f t="shared" si="20"/>
        <v>44505</v>
      </c>
      <c r="L129" s="27">
        <f t="shared" si="20"/>
        <v>44506</v>
      </c>
      <c r="M129" s="27">
        <f t="shared" si="20"/>
        <v>44507</v>
      </c>
      <c r="N129" s="27">
        <f t="shared" si="20"/>
        <v>44508</v>
      </c>
      <c r="O129" s="27">
        <f t="shared" si="20"/>
        <v>44509</v>
      </c>
      <c r="P129" s="27">
        <f t="shared" si="20"/>
        <v>44510</v>
      </c>
      <c r="Q129" s="27">
        <f t="shared" si="20"/>
        <v>44511</v>
      </c>
      <c r="R129" s="27">
        <f t="shared" si="20"/>
        <v>44512</v>
      </c>
      <c r="S129" s="27">
        <f t="shared" si="20"/>
        <v>44513</v>
      </c>
      <c r="T129" s="27">
        <f t="shared" si="20"/>
        <v>44514</v>
      </c>
      <c r="U129" s="27">
        <f t="shared" si="20"/>
        <v>44515</v>
      </c>
      <c r="V129" s="27">
        <f t="shared" si="20"/>
        <v>44516</v>
      </c>
      <c r="W129" s="27">
        <f t="shared" si="20"/>
        <v>44517</v>
      </c>
      <c r="X129" s="27">
        <f t="shared" si="20"/>
        <v>44518</v>
      </c>
      <c r="Y129" s="27">
        <f t="shared" si="20"/>
        <v>44519</v>
      </c>
      <c r="Z129" s="27">
        <f t="shared" si="20"/>
        <v>44520</v>
      </c>
      <c r="AA129" s="27">
        <f t="shared" si="20"/>
        <v>44521</v>
      </c>
      <c r="AB129" s="27">
        <f t="shared" si="20"/>
        <v>44522</v>
      </c>
      <c r="AC129" s="27">
        <f t="shared" si="20"/>
        <v>44523</v>
      </c>
      <c r="AD129" s="27">
        <f t="shared" si="20"/>
        <v>44524</v>
      </c>
      <c r="AE129" s="27">
        <f t="shared" si="20"/>
        <v>44525</v>
      </c>
      <c r="AF129" s="27">
        <f t="shared" si="20"/>
        <v>44526</v>
      </c>
      <c r="AG129" s="27">
        <f t="shared" si="20"/>
        <v>44527</v>
      </c>
      <c r="AH129" s="27">
        <f t="shared" si="20"/>
        <v>44528</v>
      </c>
      <c r="AI129" s="27">
        <f t="shared" si="20"/>
        <v>44529</v>
      </c>
      <c r="AJ129" s="27">
        <f t="shared" si="20"/>
        <v>44530</v>
      </c>
      <c r="AK129" s="27">
        <f t="shared" si="20"/>
        <v>44531</v>
      </c>
      <c r="AL129" s="9" t="s">
        <v>12</v>
      </c>
    </row>
    <row r="130" spans="2:38" ht="15" customHeight="1">
      <c r="B130" s="1235" t="s">
        <v>26</v>
      </c>
      <c r="C130" s="39"/>
      <c r="D130" s="44" t="s">
        <v>19</v>
      </c>
      <c r="E130" s="45" t="s">
        <v>20</v>
      </c>
      <c r="F130" s="46" t="s">
        <v>21</v>
      </c>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2"/>
    </row>
    <row r="131" spans="2:38" ht="15" customHeight="1">
      <c r="B131" s="1236"/>
      <c r="C131" s="42" t="s">
        <v>17</v>
      </c>
      <c r="D131" s="1221">
        <f>+F117</f>
        <v>-100378.9388235293</v>
      </c>
      <c r="E131" s="1223"/>
      <c r="F131" s="1219">
        <f>+D131-AL132</f>
        <v>-100378.9388235293</v>
      </c>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7"/>
    </row>
    <row r="132" spans="2:38" ht="15" customHeight="1">
      <c r="B132" s="1236"/>
      <c r="C132" s="43" t="str">
        <f>+C118</f>
        <v>SM A1</v>
      </c>
      <c r="D132" s="1246"/>
      <c r="E132" s="1244"/>
      <c r="F132" s="1245"/>
      <c r="G132" s="12"/>
      <c r="H132" s="12"/>
      <c r="I132" s="12"/>
      <c r="J132" s="12"/>
      <c r="K132" s="12"/>
      <c r="L132" s="12"/>
      <c r="M132" s="12"/>
      <c r="N132" s="12"/>
      <c r="O132" s="12"/>
      <c r="P132" s="12"/>
      <c r="Q132" s="360"/>
      <c r="R132" s="360"/>
      <c r="S132" s="360"/>
      <c r="T132" s="360"/>
      <c r="U132" s="360"/>
      <c r="V132" s="360"/>
      <c r="W132" s="360"/>
      <c r="X132" s="12"/>
      <c r="Y132" s="12"/>
      <c r="Z132" s="12"/>
      <c r="AA132" s="12"/>
      <c r="AB132" s="12"/>
      <c r="AC132" s="12"/>
      <c r="AD132" s="12"/>
      <c r="AE132" s="12"/>
      <c r="AF132" s="12"/>
      <c r="AG132" s="12"/>
      <c r="AH132" s="12"/>
      <c r="AI132" s="12"/>
      <c r="AJ132" s="12"/>
      <c r="AK132" s="12"/>
      <c r="AL132" s="38">
        <f>SUM(G132:AK132)</f>
        <v>0</v>
      </c>
    </row>
    <row r="133" spans="2:38" s="704" customFormat="1" ht="15" customHeight="1">
      <c r="B133" s="1236"/>
      <c r="C133" s="666" t="s">
        <v>17</v>
      </c>
      <c r="D133" s="1246">
        <f>+F119</f>
        <v>0</v>
      </c>
      <c r="E133" s="1244"/>
      <c r="F133" s="1245">
        <f>+D133-AL134</f>
        <v>0</v>
      </c>
      <c r="G133" s="33"/>
      <c r="H133" s="33"/>
      <c r="I133" s="33"/>
      <c r="J133" s="33"/>
      <c r="K133" s="33"/>
      <c r="L133" s="33"/>
      <c r="M133" s="33"/>
      <c r="N133" s="33"/>
      <c r="O133" s="33"/>
      <c r="P133" s="33"/>
      <c r="Q133" s="33"/>
      <c r="R133" s="33"/>
      <c r="S133" s="36"/>
      <c r="T133" s="36"/>
      <c r="U133" s="36"/>
      <c r="V133" s="36"/>
      <c r="W133" s="36"/>
      <c r="X133" s="36"/>
      <c r="Y133" s="36"/>
      <c r="Z133" s="36"/>
      <c r="AA133" s="36"/>
      <c r="AB133" s="36"/>
      <c r="AC133" s="36"/>
      <c r="AD133" s="36"/>
      <c r="AE133" s="33"/>
      <c r="AF133" s="33"/>
      <c r="AG133" s="33"/>
      <c r="AH133" s="33"/>
      <c r="AI133" s="33"/>
      <c r="AJ133" s="36"/>
      <c r="AK133" s="33"/>
      <c r="AL133" s="34"/>
    </row>
    <row r="134" spans="2:38" s="704" customFormat="1" ht="15" customHeight="1">
      <c r="B134" s="1236"/>
      <c r="C134" s="669" t="str">
        <f>+C120</f>
        <v>SM AW</v>
      </c>
      <c r="D134" s="1246"/>
      <c r="E134" s="1244"/>
      <c r="F134" s="1245"/>
      <c r="G134" s="670"/>
      <c r="H134" s="670"/>
      <c r="I134" s="670"/>
      <c r="J134" s="670"/>
      <c r="K134" s="670"/>
      <c r="L134" s="670"/>
      <c r="M134" s="670"/>
      <c r="N134" s="670"/>
      <c r="O134" s="670"/>
      <c r="P134" s="670"/>
      <c r="Q134" s="670"/>
      <c r="R134" s="670"/>
      <c r="S134" s="670"/>
      <c r="T134" s="670"/>
      <c r="U134" s="670"/>
      <c r="V134" s="670"/>
      <c r="W134" s="670"/>
      <c r="X134" s="670"/>
      <c r="Y134" s="670"/>
      <c r="Z134" s="670"/>
      <c r="AA134" s="670"/>
      <c r="AB134" s="670"/>
      <c r="AC134" s="670"/>
      <c r="AD134" s="670"/>
      <c r="AE134" s="670"/>
      <c r="AF134" s="670"/>
      <c r="AG134" s="670"/>
      <c r="AH134" s="670"/>
      <c r="AI134" s="670"/>
      <c r="AJ134" s="670"/>
      <c r="AK134" s="670"/>
      <c r="AL134" s="626">
        <f>SUM(G134:AK134)</f>
        <v>0</v>
      </c>
    </row>
    <row r="135" spans="2:38" ht="15" customHeight="1">
      <c r="B135" s="1236"/>
      <c r="C135" s="40" t="s">
        <v>17</v>
      </c>
      <c r="D135" s="1246">
        <f>+F121</f>
        <v>713594.96019607841</v>
      </c>
      <c r="E135" s="1244"/>
      <c r="F135" s="1245">
        <f>+D135-AL136</f>
        <v>713594.96019607841</v>
      </c>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4"/>
    </row>
    <row r="136" spans="2:38" ht="15" customHeight="1">
      <c r="B136" s="1236"/>
      <c r="C136" s="43" t="str">
        <f>+C122</f>
        <v>SM A3</v>
      </c>
      <c r="D136" s="1246"/>
      <c r="E136" s="1244"/>
      <c r="F136" s="1245"/>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38">
        <f>SUM(G136:AK136)</f>
        <v>0</v>
      </c>
    </row>
    <row r="137" spans="2:38" ht="15" customHeight="1">
      <c r="B137" s="1236"/>
      <c r="C137" s="40" t="s">
        <v>17</v>
      </c>
      <c r="D137" s="1246">
        <f>+F123</f>
        <v>150000</v>
      </c>
      <c r="E137" s="1244">
        <v>100000</v>
      </c>
      <c r="F137" s="1245">
        <f>+D137-AL138</f>
        <v>150000</v>
      </c>
      <c r="G137" s="33"/>
      <c r="H137" s="33"/>
      <c r="I137" s="33"/>
      <c r="J137" s="33"/>
      <c r="K137" s="33"/>
      <c r="L137" s="33"/>
      <c r="M137" s="33"/>
      <c r="N137" s="33"/>
      <c r="O137" s="33"/>
      <c r="P137" s="33"/>
      <c r="Q137" s="33"/>
      <c r="R137" s="33"/>
      <c r="S137" s="33"/>
      <c r="T137" s="33"/>
      <c r="U137" s="33"/>
      <c r="V137" s="33"/>
      <c r="W137" s="33"/>
      <c r="X137" s="33"/>
      <c r="Y137" s="33"/>
      <c r="Z137" s="33"/>
      <c r="AA137" s="33"/>
      <c r="AB137" s="33"/>
      <c r="AC137" s="33"/>
      <c r="AD137" s="33"/>
      <c r="AE137" s="33"/>
      <c r="AF137" s="33"/>
      <c r="AG137" s="33"/>
      <c r="AH137" s="33"/>
      <c r="AI137" s="33"/>
      <c r="AJ137" s="33"/>
      <c r="AK137" s="33"/>
      <c r="AL137" s="34"/>
    </row>
    <row r="138" spans="2:38" ht="15" customHeight="1">
      <c r="B138" s="1237"/>
      <c r="C138" s="41" t="str">
        <f>+C124</f>
        <v>SM B2</v>
      </c>
      <c r="D138" s="1220"/>
      <c r="E138" s="1222"/>
      <c r="F138" s="1218"/>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35">
        <f>SUM(G138:AK138)</f>
        <v>0</v>
      </c>
    </row>
    <row r="139" spans="2:38" ht="15" customHeight="1">
      <c r="B139" s="1232" t="s">
        <v>12</v>
      </c>
      <c r="C139" s="1233"/>
      <c r="D139" s="29"/>
      <c r="E139" s="29"/>
      <c r="F139" s="30"/>
      <c r="G139" s="11">
        <f>SUM(G132,G136,,G138,G134)</f>
        <v>0</v>
      </c>
      <c r="H139" s="11">
        <f t="shared" ref="H139:AL139" si="21">SUM(H132,H136,,H138,H134)</f>
        <v>0</v>
      </c>
      <c r="I139" s="11">
        <f t="shared" si="21"/>
        <v>0</v>
      </c>
      <c r="J139" s="11">
        <f t="shared" si="21"/>
        <v>0</v>
      </c>
      <c r="K139" s="11">
        <f t="shared" si="21"/>
        <v>0</v>
      </c>
      <c r="L139" s="11">
        <f t="shared" si="21"/>
        <v>0</v>
      </c>
      <c r="M139" s="11">
        <f t="shared" si="21"/>
        <v>0</v>
      </c>
      <c r="N139" s="11">
        <f t="shared" si="21"/>
        <v>0</v>
      </c>
      <c r="O139" s="11">
        <f t="shared" si="21"/>
        <v>0</v>
      </c>
      <c r="P139" s="11">
        <f t="shared" si="21"/>
        <v>0</v>
      </c>
      <c r="Q139" s="11">
        <f t="shared" si="21"/>
        <v>0</v>
      </c>
      <c r="R139" s="11">
        <f t="shared" si="21"/>
        <v>0</v>
      </c>
      <c r="S139" s="11">
        <f t="shared" si="21"/>
        <v>0</v>
      </c>
      <c r="T139" s="11">
        <f t="shared" si="21"/>
        <v>0</v>
      </c>
      <c r="U139" s="11">
        <f t="shared" si="21"/>
        <v>0</v>
      </c>
      <c r="V139" s="11">
        <f t="shared" si="21"/>
        <v>0</v>
      </c>
      <c r="W139" s="11">
        <f t="shared" si="21"/>
        <v>0</v>
      </c>
      <c r="X139" s="11">
        <f t="shared" si="21"/>
        <v>0</v>
      </c>
      <c r="Y139" s="11">
        <f t="shared" si="21"/>
        <v>0</v>
      </c>
      <c r="Z139" s="11">
        <f t="shared" si="21"/>
        <v>0</v>
      </c>
      <c r="AA139" s="11">
        <f t="shared" si="21"/>
        <v>0</v>
      </c>
      <c r="AB139" s="11">
        <f t="shared" si="21"/>
        <v>0</v>
      </c>
      <c r="AC139" s="11">
        <f t="shared" si="21"/>
        <v>0</v>
      </c>
      <c r="AD139" s="11">
        <f t="shared" si="21"/>
        <v>0</v>
      </c>
      <c r="AE139" s="11">
        <f t="shared" si="21"/>
        <v>0</v>
      </c>
      <c r="AF139" s="11">
        <f t="shared" si="21"/>
        <v>0</v>
      </c>
      <c r="AG139" s="11">
        <f t="shared" si="21"/>
        <v>0</v>
      </c>
      <c r="AH139" s="11">
        <f t="shared" si="21"/>
        <v>0</v>
      </c>
      <c r="AI139" s="11">
        <f t="shared" si="21"/>
        <v>0</v>
      </c>
      <c r="AJ139" s="11">
        <f t="shared" si="21"/>
        <v>0</v>
      </c>
      <c r="AK139" s="11">
        <f t="shared" si="21"/>
        <v>0</v>
      </c>
      <c r="AL139" s="11">
        <f t="shared" si="21"/>
        <v>0</v>
      </c>
    </row>
    <row r="141" spans="2:38" ht="15" customHeight="1">
      <c r="B141" s="7">
        <f>+B127+30</f>
        <v>44531</v>
      </c>
    </row>
    <row r="143" spans="2:38" ht="15" customHeight="1">
      <c r="B143" s="26" t="s">
        <v>13</v>
      </c>
      <c r="C143" s="362" t="s">
        <v>0</v>
      </c>
      <c r="D143" s="1234" t="s">
        <v>18</v>
      </c>
      <c r="E143" s="1234"/>
      <c r="F143" s="1234"/>
      <c r="G143" s="27">
        <f>+B141</f>
        <v>44531</v>
      </c>
      <c r="H143" s="27">
        <f t="shared" ref="H143:AK143" si="22">+G143+1</f>
        <v>44532</v>
      </c>
      <c r="I143" s="27">
        <f t="shared" si="22"/>
        <v>44533</v>
      </c>
      <c r="J143" s="27">
        <f t="shared" si="22"/>
        <v>44534</v>
      </c>
      <c r="K143" s="27">
        <f t="shared" si="22"/>
        <v>44535</v>
      </c>
      <c r="L143" s="27">
        <f t="shared" si="22"/>
        <v>44536</v>
      </c>
      <c r="M143" s="27">
        <f t="shared" si="22"/>
        <v>44537</v>
      </c>
      <c r="N143" s="27">
        <f t="shared" si="22"/>
        <v>44538</v>
      </c>
      <c r="O143" s="27">
        <f t="shared" si="22"/>
        <v>44539</v>
      </c>
      <c r="P143" s="27">
        <f t="shared" si="22"/>
        <v>44540</v>
      </c>
      <c r="Q143" s="27">
        <f t="shared" si="22"/>
        <v>44541</v>
      </c>
      <c r="R143" s="27">
        <f t="shared" si="22"/>
        <v>44542</v>
      </c>
      <c r="S143" s="27">
        <f t="shared" si="22"/>
        <v>44543</v>
      </c>
      <c r="T143" s="27">
        <f t="shared" si="22"/>
        <v>44544</v>
      </c>
      <c r="U143" s="27">
        <f t="shared" si="22"/>
        <v>44545</v>
      </c>
      <c r="V143" s="27">
        <f t="shared" si="22"/>
        <v>44546</v>
      </c>
      <c r="W143" s="27">
        <f t="shared" si="22"/>
        <v>44547</v>
      </c>
      <c r="X143" s="27">
        <f t="shared" si="22"/>
        <v>44548</v>
      </c>
      <c r="Y143" s="27">
        <f t="shared" si="22"/>
        <v>44549</v>
      </c>
      <c r="Z143" s="27">
        <f t="shared" si="22"/>
        <v>44550</v>
      </c>
      <c r="AA143" s="27">
        <f t="shared" si="22"/>
        <v>44551</v>
      </c>
      <c r="AB143" s="27">
        <f t="shared" si="22"/>
        <v>44552</v>
      </c>
      <c r="AC143" s="27">
        <f t="shared" si="22"/>
        <v>44553</v>
      </c>
      <c r="AD143" s="27">
        <f t="shared" si="22"/>
        <v>44554</v>
      </c>
      <c r="AE143" s="27">
        <f t="shared" si="22"/>
        <v>44555</v>
      </c>
      <c r="AF143" s="27">
        <f t="shared" si="22"/>
        <v>44556</v>
      </c>
      <c r="AG143" s="27">
        <f t="shared" si="22"/>
        <v>44557</v>
      </c>
      <c r="AH143" s="27">
        <f t="shared" si="22"/>
        <v>44558</v>
      </c>
      <c r="AI143" s="27">
        <f t="shared" si="22"/>
        <v>44559</v>
      </c>
      <c r="AJ143" s="27">
        <f t="shared" si="22"/>
        <v>44560</v>
      </c>
      <c r="AK143" s="27">
        <f t="shared" si="22"/>
        <v>44561</v>
      </c>
      <c r="AL143" s="9" t="s">
        <v>12</v>
      </c>
    </row>
    <row r="144" spans="2:38" ht="15" customHeight="1">
      <c r="B144" s="1235" t="s">
        <v>26</v>
      </c>
      <c r="C144" s="39"/>
      <c r="D144" s="44" t="s">
        <v>19</v>
      </c>
      <c r="E144" s="45" t="s">
        <v>20</v>
      </c>
      <c r="F144" s="46" t="s">
        <v>21</v>
      </c>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2"/>
    </row>
    <row r="145" spans="2:38" ht="15" customHeight="1">
      <c r="B145" s="1236"/>
      <c r="C145" s="42" t="s">
        <v>17</v>
      </c>
      <c r="D145" s="1221">
        <f>+F131</f>
        <v>-100378.9388235293</v>
      </c>
      <c r="E145" s="1223"/>
      <c r="F145" s="1219">
        <f>+D145-AL146</f>
        <v>-100378.9388235293</v>
      </c>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7"/>
    </row>
    <row r="146" spans="2:38" ht="15" customHeight="1">
      <c r="B146" s="1236"/>
      <c r="C146" s="43" t="str">
        <f>+C132</f>
        <v>SM A1</v>
      </c>
      <c r="D146" s="1246"/>
      <c r="E146" s="1244"/>
      <c r="F146" s="1245"/>
      <c r="G146" s="12"/>
      <c r="H146" s="12"/>
      <c r="I146" s="12"/>
      <c r="J146" s="12"/>
      <c r="K146" s="12"/>
      <c r="L146" s="12"/>
      <c r="M146" s="12"/>
      <c r="N146" s="12"/>
      <c r="O146" s="12"/>
      <c r="P146" s="12"/>
      <c r="Q146" s="360"/>
      <c r="R146" s="360"/>
      <c r="S146" s="360"/>
      <c r="T146" s="360"/>
      <c r="U146" s="360"/>
      <c r="V146" s="360"/>
      <c r="W146" s="360"/>
      <c r="X146" s="360"/>
      <c r="Y146" s="12"/>
      <c r="Z146" s="12"/>
      <c r="AA146" s="12"/>
      <c r="AB146" s="12"/>
      <c r="AC146" s="12"/>
      <c r="AD146" s="12"/>
      <c r="AE146" s="12"/>
      <c r="AF146" s="12"/>
      <c r="AG146" s="12"/>
      <c r="AH146" s="12"/>
      <c r="AI146" s="12"/>
      <c r="AJ146" s="12"/>
      <c r="AK146" s="12"/>
      <c r="AL146" s="38">
        <f>SUM(G146:AK146)</f>
        <v>0</v>
      </c>
    </row>
    <row r="147" spans="2:38" s="704" customFormat="1" ht="15" customHeight="1">
      <c r="B147" s="1236"/>
      <c r="C147" s="42" t="s">
        <v>17</v>
      </c>
      <c r="D147" s="1221">
        <f>+F133</f>
        <v>0</v>
      </c>
      <c r="E147" s="1223"/>
      <c r="F147" s="1219">
        <f>+D147-AL148</f>
        <v>0</v>
      </c>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7"/>
    </row>
    <row r="148" spans="2:38" s="704" customFormat="1" ht="15" customHeight="1">
      <c r="B148" s="1236"/>
      <c r="C148" s="669" t="str">
        <f>+C134</f>
        <v>SM AW</v>
      </c>
      <c r="D148" s="1246"/>
      <c r="E148" s="1244"/>
      <c r="F148" s="1245"/>
      <c r="G148" s="670"/>
      <c r="H148" s="670"/>
      <c r="I148" s="670"/>
      <c r="J148" s="670"/>
      <c r="K148" s="670"/>
      <c r="L148" s="670"/>
      <c r="M148" s="670"/>
      <c r="N148" s="670"/>
      <c r="O148" s="670"/>
      <c r="P148" s="670"/>
      <c r="Q148" s="360"/>
      <c r="R148" s="360"/>
      <c r="S148" s="360"/>
      <c r="T148" s="360"/>
      <c r="U148" s="360"/>
      <c r="V148" s="360"/>
      <c r="W148" s="360"/>
      <c r="X148" s="360"/>
      <c r="Y148" s="670"/>
      <c r="Z148" s="670"/>
      <c r="AA148" s="670"/>
      <c r="AB148" s="670"/>
      <c r="AC148" s="670"/>
      <c r="AD148" s="670"/>
      <c r="AE148" s="670"/>
      <c r="AF148" s="670"/>
      <c r="AG148" s="670"/>
      <c r="AH148" s="670"/>
      <c r="AI148" s="670"/>
      <c r="AJ148" s="670"/>
      <c r="AK148" s="670"/>
      <c r="AL148" s="626">
        <f>SUM(G148:AK148)</f>
        <v>0</v>
      </c>
    </row>
    <row r="149" spans="2:38" ht="15" customHeight="1">
      <c r="B149" s="1236"/>
      <c r="C149" s="40" t="s">
        <v>17</v>
      </c>
      <c r="D149" s="1246">
        <f>+F135</f>
        <v>713594.96019607841</v>
      </c>
      <c r="E149" s="1244"/>
      <c r="F149" s="1245">
        <f>+D149-AL150</f>
        <v>713594.96019607841</v>
      </c>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4"/>
    </row>
    <row r="150" spans="2:38" ht="15" customHeight="1">
      <c r="B150" s="1236"/>
      <c r="C150" s="43" t="str">
        <f>+C136</f>
        <v>SM A3</v>
      </c>
      <c r="D150" s="1246"/>
      <c r="E150" s="1244"/>
      <c r="F150" s="1245"/>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38">
        <f>SUM(G150:AK150)</f>
        <v>0</v>
      </c>
    </row>
    <row r="151" spans="2:38" ht="15" customHeight="1">
      <c r="B151" s="1236"/>
      <c r="C151" s="40" t="s">
        <v>17</v>
      </c>
      <c r="D151" s="1246">
        <f>+F137</f>
        <v>150000</v>
      </c>
      <c r="E151" s="1244">
        <v>100000</v>
      </c>
      <c r="F151" s="1245">
        <f>+D151-AL152</f>
        <v>150000</v>
      </c>
      <c r="G151" s="33"/>
      <c r="H151" s="33"/>
      <c r="I151" s="33"/>
      <c r="J151" s="33"/>
      <c r="K151" s="33"/>
      <c r="L151" s="33"/>
      <c r="M151" s="33"/>
      <c r="N151" s="33"/>
      <c r="O151" s="33"/>
      <c r="P151" s="33"/>
      <c r="Q151" s="33"/>
      <c r="R151" s="33"/>
      <c r="S151" s="33"/>
      <c r="T151" s="33"/>
      <c r="U151" s="33"/>
      <c r="V151" s="33"/>
      <c r="W151" s="33"/>
      <c r="X151" s="33"/>
      <c r="Y151" s="33"/>
      <c r="Z151" s="33"/>
      <c r="AA151" s="33"/>
      <c r="AB151" s="33"/>
      <c r="AC151" s="33"/>
      <c r="AD151" s="33"/>
      <c r="AE151" s="33"/>
      <c r="AF151" s="33"/>
      <c r="AG151" s="33"/>
      <c r="AH151" s="33"/>
      <c r="AI151" s="33"/>
      <c r="AJ151" s="33"/>
      <c r="AK151" s="33"/>
      <c r="AL151" s="34"/>
    </row>
    <row r="152" spans="2:38" ht="15" customHeight="1">
      <c r="B152" s="1237"/>
      <c r="C152" s="41" t="str">
        <f>+C138</f>
        <v>SM B2</v>
      </c>
      <c r="D152" s="1220"/>
      <c r="E152" s="1222"/>
      <c r="F152" s="1218"/>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35">
        <f>SUM(G152:AK152)</f>
        <v>0</v>
      </c>
    </row>
    <row r="153" spans="2:38" ht="15" customHeight="1">
      <c r="B153" s="1232" t="s">
        <v>12</v>
      </c>
      <c r="C153" s="1233"/>
      <c r="D153" s="29"/>
      <c r="E153" s="29"/>
      <c r="F153" s="30"/>
      <c r="G153" s="11">
        <f>SUM(G146,G150,G148,G152)</f>
        <v>0</v>
      </c>
      <c r="H153" s="11">
        <f t="shared" ref="H153:AL153" si="23">SUM(H146,H150,H148,H152)</f>
        <v>0</v>
      </c>
      <c r="I153" s="11">
        <f t="shared" si="23"/>
        <v>0</v>
      </c>
      <c r="J153" s="11">
        <f t="shared" si="23"/>
        <v>0</v>
      </c>
      <c r="K153" s="11">
        <f t="shared" si="23"/>
        <v>0</v>
      </c>
      <c r="L153" s="11">
        <f t="shared" si="23"/>
        <v>0</v>
      </c>
      <c r="M153" s="11">
        <f t="shared" si="23"/>
        <v>0</v>
      </c>
      <c r="N153" s="11">
        <f t="shared" si="23"/>
        <v>0</v>
      </c>
      <c r="O153" s="11">
        <f t="shared" si="23"/>
        <v>0</v>
      </c>
      <c r="P153" s="11">
        <f t="shared" si="23"/>
        <v>0</v>
      </c>
      <c r="Q153" s="11">
        <f t="shared" si="23"/>
        <v>0</v>
      </c>
      <c r="R153" s="11">
        <f t="shared" si="23"/>
        <v>0</v>
      </c>
      <c r="S153" s="11">
        <f t="shared" si="23"/>
        <v>0</v>
      </c>
      <c r="T153" s="11">
        <f t="shared" si="23"/>
        <v>0</v>
      </c>
      <c r="U153" s="11">
        <f t="shared" si="23"/>
        <v>0</v>
      </c>
      <c r="V153" s="11">
        <f t="shared" si="23"/>
        <v>0</v>
      </c>
      <c r="W153" s="11">
        <f t="shared" si="23"/>
        <v>0</v>
      </c>
      <c r="X153" s="11">
        <f t="shared" si="23"/>
        <v>0</v>
      </c>
      <c r="Y153" s="11">
        <f t="shared" si="23"/>
        <v>0</v>
      </c>
      <c r="Z153" s="11">
        <f t="shared" si="23"/>
        <v>0</v>
      </c>
      <c r="AA153" s="11">
        <f t="shared" si="23"/>
        <v>0</v>
      </c>
      <c r="AB153" s="11">
        <f t="shared" si="23"/>
        <v>0</v>
      </c>
      <c r="AC153" s="11">
        <f t="shared" si="23"/>
        <v>0</v>
      </c>
      <c r="AD153" s="11">
        <f t="shared" si="23"/>
        <v>0</v>
      </c>
      <c r="AE153" s="11">
        <f t="shared" si="23"/>
        <v>0</v>
      </c>
      <c r="AF153" s="11">
        <f t="shared" si="23"/>
        <v>0</v>
      </c>
      <c r="AG153" s="11">
        <f t="shared" si="23"/>
        <v>0</v>
      </c>
      <c r="AH153" s="11">
        <f t="shared" si="23"/>
        <v>0</v>
      </c>
      <c r="AI153" s="11">
        <f t="shared" si="23"/>
        <v>0</v>
      </c>
      <c r="AJ153" s="11">
        <f t="shared" si="23"/>
        <v>0</v>
      </c>
      <c r="AK153" s="11">
        <f t="shared" si="23"/>
        <v>0</v>
      </c>
      <c r="AL153" s="11">
        <f t="shared" si="23"/>
        <v>0</v>
      </c>
    </row>
  </sheetData>
  <mergeCells count="156">
    <mergeCell ref="D133:D134"/>
    <mergeCell ref="E133:E134"/>
    <mergeCell ref="F133:F134"/>
    <mergeCell ref="B139:C139"/>
    <mergeCell ref="E33:E34"/>
    <mergeCell ref="D131:D132"/>
    <mergeCell ref="E23:E24"/>
    <mergeCell ref="E71:E72"/>
    <mergeCell ref="F71:F72"/>
    <mergeCell ref="B125:C125"/>
    <mergeCell ref="B111:C111"/>
    <mergeCell ref="D115:F115"/>
    <mergeCell ref="D117:D118"/>
    <mergeCell ref="E117:E118"/>
    <mergeCell ref="F117:F118"/>
    <mergeCell ref="D123:D124"/>
    <mergeCell ref="B116:B124"/>
    <mergeCell ref="D71:D72"/>
    <mergeCell ref="B130:B138"/>
    <mergeCell ref="B42:B48"/>
    <mergeCell ref="B54:B60"/>
    <mergeCell ref="B66:B72"/>
    <mergeCell ref="B78:B84"/>
    <mergeCell ref="B90:B96"/>
    <mergeCell ref="B153:C153"/>
    <mergeCell ref="D143:F143"/>
    <mergeCell ref="D145:D146"/>
    <mergeCell ref="E145:E146"/>
    <mergeCell ref="F145:F146"/>
    <mergeCell ref="D151:D152"/>
    <mergeCell ref="E151:E152"/>
    <mergeCell ref="F151:F152"/>
    <mergeCell ref="B144:B152"/>
    <mergeCell ref="D147:D148"/>
    <mergeCell ref="E147:E148"/>
    <mergeCell ref="F147:F148"/>
    <mergeCell ref="D7:D8"/>
    <mergeCell ref="D129:F129"/>
    <mergeCell ref="F7:F8"/>
    <mergeCell ref="B13:C13"/>
    <mergeCell ref="D19:D20"/>
    <mergeCell ref="E19:E20"/>
    <mergeCell ref="F19:F20"/>
    <mergeCell ref="B6:B12"/>
    <mergeCell ref="B18:B24"/>
    <mergeCell ref="B30:B36"/>
    <mergeCell ref="D9:D10"/>
    <mergeCell ref="E9:E10"/>
    <mergeCell ref="F9:F10"/>
    <mergeCell ref="D21:D22"/>
    <mergeCell ref="E21:E22"/>
    <mergeCell ref="F21:F22"/>
    <mergeCell ref="D17:F17"/>
    <mergeCell ref="D11:D12"/>
    <mergeCell ref="E11:E12"/>
    <mergeCell ref="F11:F12"/>
    <mergeCell ref="D33:D34"/>
    <mergeCell ref="F123:F124"/>
    <mergeCell ref="E35:E36"/>
    <mergeCell ref="E67:E68"/>
    <mergeCell ref="B1:AL1"/>
    <mergeCell ref="D55:D56"/>
    <mergeCell ref="E55:E56"/>
    <mergeCell ref="F55:F56"/>
    <mergeCell ref="D59:D60"/>
    <mergeCell ref="E59:E60"/>
    <mergeCell ref="F59:F60"/>
    <mergeCell ref="D47:D48"/>
    <mergeCell ref="E47:E48"/>
    <mergeCell ref="F47:F48"/>
    <mergeCell ref="B49:C49"/>
    <mergeCell ref="D53:F53"/>
    <mergeCell ref="D31:D32"/>
    <mergeCell ref="E31:E32"/>
    <mergeCell ref="F31:F32"/>
    <mergeCell ref="D29:F29"/>
    <mergeCell ref="D5:F5"/>
    <mergeCell ref="D23:D24"/>
    <mergeCell ref="B25:C25"/>
    <mergeCell ref="B37:C37"/>
    <mergeCell ref="E7:E8"/>
    <mergeCell ref="D35:D36"/>
    <mergeCell ref="F23:F24"/>
    <mergeCell ref="D41:F41"/>
    <mergeCell ref="D105:D106"/>
    <mergeCell ref="F105:F106"/>
    <mergeCell ref="B102:B110"/>
    <mergeCell ref="B73:C73"/>
    <mergeCell ref="B97:C97"/>
    <mergeCell ref="B85:C85"/>
    <mergeCell ref="B61:C61"/>
    <mergeCell ref="D43:D44"/>
    <mergeCell ref="E43:E44"/>
    <mergeCell ref="F43:F44"/>
    <mergeCell ref="D77:F77"/>
    <mergeCell ref="D65:F65"/>
    <mergeCell ref="D69:D70"/>
    <mergeCell ref="E69:E70"/>
    <mergeCell ref="F69:F70"/>
    <mergeCell ref="F57:F58"/>
    <mergeCell ref="F83:F84"/>
    <mergeCell ref="D81:D82"/>
    <mergeCell ref="D67:D68"/>
    <mergeCell ref="D89:F89"/>
    <mergeCell ref="D91:D92"/>
    <mergeCell ref="E91:E92"/>
    <mergeCell ref="F91:F92"/>
    <mergeCell ref="F79:F80"/>
    <mergeCell ref="F109:F110"/>
    <mergeCell ref="D149:D150"/>
    <mergeCell ref="E149:E150"/>
    <mergeCell ref="F149:F150"/>
    <mergeCell ref="D107:D108"/>
    <mergeCell ref="E107:E108"/>
    <mergeCell ref="F121:F122"/>
    <mergeCell ref="F107:F108"/>
    <mergeCell ref="E135:E136"/>
    <mergeCell ref="D109:D110"/>
    <mergeCell ref="F135:F136"/>
    <mergeCell ref="E109:E110"/>
    <mergeCell ref="E123:E124"/>
    <mergeCell ref="E131:E132"/>
    <mergeCell ref="F131:F132"/>
    <mergeCell ref="D137:D138"/>
    <mergeCell ref="E137:E138"/>
    <mergeCell ref="F137:F138"/>
    <mergeCell ref="D121:D122"/>
    <mergeCell ref="E121:E122"/>
    <mergeCell ref="D135:D136"/>
    <mergeCell ref="D119:D120"/>
    <mergeCell ref="E119:E120"/>
    <mergeCell ref="F119:F120"/>
    <mergeCell ref="E81:E82"/>
    <mergeCell ref="F81:F82"/>
    <mergeCell ref="E79:E80"/>
    <mergeCell ref="D79:D80"/>
    <mergeCell ref="F95:F96"/>
    <mergeCell ref="F35:F36"/>
    <mergeCell ref="F33:F34"/>
    <mergeCell ref="E103:E104"/>
    <mergeCell ref="F67:F68"/>
    <mergeCell ref="D103:D104"/>
    <mergeCell ref="F103:F104"/>
    <mergeCell ref="D45:D46"/>
    <mergeCell ref="E45:E46"/>
    <mergeCell ref="F45:F46"/>
    <mergeCell ref="D57:D58"/>
    <mergeCell ref="E57:E58"/>
    <mergeCell ref="E93:E94"/>
    <mergeCell ref="F93:F94"/>
    <mergeCell ref="D101:F101"/>
    <mergeCell ref="D95:D96"/>
    <mergeCell ref="E95:E96"/>
    <mergeCell ref="D93:D94"/>
    <mergeCell ref="D83:D84"/>
    <mergeCell ref="E83:E84"/>
  </mergeCells>
  <phoneticPr fontId="8" type="noConversion"/>
  <printOptions horizontalCentered="1"/>
  <pageMargins left="0.5" right="0.5" top="0.5" bottom="0.5" header="0.3" footer="0.3"/>
  <pageSetup paperSize="9" scale="4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L231"/>
  <sheetViews>
    <sheetView showGridLines="0" zoomScale="85" zoomScaleNormal="85" workbookViewId="0">
      <pane xSplit="6" ySplit="1" topLeftCell="T89" activePane="bottomRight" state="frozen"/>
      <selection activeCell="H2" sqref="H1:AJ1048576"/>
      <selection pane="topRight" activeCell="H2" sqref="H1:AJ1048576"/>
      <selection pane="bottomLeft" activeCell="H2" sqref="H1:AJ1048576"/>
      <selection pane="bottomRight" activeCell="AB105" sqref="AB105"/>
    </sheetView>
  </sheetViews>
  <sheetFormatPr defaultColWidth="9" defaultRowHeight="15" customHeight="1"/>
  <cols>
    <col min="1" max="1" width="2.625" customWidth="1"/>
    <col min="2" max="2" width="12.375" bestFit="1" customWidth="1"/>
    <col min="3" max="3" width="8.75"/>
    <col min="4" max="4" width="10.5" style="1" customWidth="1"/>
    <col min="5" max="5" width="12.125" style="1" customWidth="1"/>
    <col min="6" max="6" width="10.125" style="1" customWidth="1"/>
    <col min="7" max="7" width="9.125" customWidth="1"/>
    <col min="8" max="37" width="7.75" customWidth="1"/>
    <col min="38" max="38" width="8.125" customWidth="1"/>
    <col min="39" max="16384" width="9" style="2"/>
  </cols>
  <sheetData>
    <row r="1" spans="1:38" ht="15" customHeight="1">
      <c r="B1" s="1002" t="s">
        <v>24</v>
      </c>
      <c r="C1" s="1003"/>
      <c r="D1" s="1003"/>
      <c r="E1" s="1003"/>
      <c r="F1" s="1003"/>
      <c r="G1" s="1003"/>
      <c r="H1" s="1003"/>
      <c r="I1" s="1003"/>
      <c r="J1" s="1003"/>
      <c r="K1" s="1003"/>
      <c r="L1" s="1003"/>
      <c r="M1" s="1003"/>
      <c r="N1" s="1003"/>
      <c r="O1" s="1003"/>
      <c r="P1" s="1003"/>
      <c r="Q1" s="1003"/>
      <c r="R1" s="1003"/>
      <c r="S1" s="1003"/>
      <c r="T1" s="1003"/>
      <c r="U1" s="1003"/>
      <c r="V1" s="1003"/>
      <c r="W1" s="1003"/>
      <c r="X1" s="1003"/>
      <c r="Y1" s="1003"/>
      <c r="Z1" s="1003"/>
      <c r="AA1" s="1003"/>
      <c r="AB1" s="1003"/>
      <c r="AC1" s="1003"/>
      <c r="AD1" s="1003"/>
      <c r="AE1" s="1003"/>
      <c r="AF1" s="1003"/>
      <c r="AG1" s="1003"/>
      <c r="AH1" s="1003"/>
      <c r="AI1" s="1003"/>
      <c r="AJ1" s="1003"/>
      <c r="AK1" s="1003"/>
      <c r="AL1" s="1003"/>
    </row>
    <row r="3" spans="1:38" ht="15" customHeight="1">
      <c r="B3" s="7">
        <f>+Sims!B3</f>
        <v>44197</v>
      </c>
    </row>
    <row r="5" spans="1:38" ht="15" customHeight="1">
      <c r="B5" s="26" t="s">
        <v>13</v>
      </c>
      <c r="C5" s="8" t="s">
        <v>0</v>
      </c>
      <c r="D5" s="1234" t="s">
        <v>18</v>
      </c>
      <c r="E5" s="1234"/>
      <c r="F5" s="1234"/>
      <c r="G5" s="27">
        <f>+B3</f>
        <v>44197</v>
      </c>
      <c r="H5" s="27">
        <f>+G5+1</f>
        <v>44198</v>
      </c>
      <c r="I5" s="27">
        <f t="shared" ref="I5:AK5" si="0">+H5+1</f>
        <v>44199</v>
      </c>
      <c r="J5" s="27">
        <f t="shared" si="0"/>
        <v>44200</v>
      </c>
      <c r="K5" s="27">
        <f t="shared" si="0"/>
        <v>44201</v>
      </c>
      <c r="L5" s="27">
        <f t="shared" si="0"/>
        <v>44202</v>
      </c>
      <c r="M5" s="27">
        <f t="shared" si="0"/>
        <v>44203</v>
      </c>
      <c r="N5" s="27">
        <f t="shared" si="0"/>
        <v>44204</v>
      </c>
      <c r="O5" s="27">
        <f t="shared" si="0"/>
        <v>44205</v>
      </c>
      <c r="P5" s="27">
        <f t="shared" si="0"/>
        <v>44206</v>
      </c>
      <c r="Q5" s="27">
        <f t="shared" si="0"/>
        <v>44207</v>
      </c>
      <c r="R5" s="27">
        <f t="shared" si="0"/>
        <v>44208</v>
      </c>
      <c r="S5" s="27">
        <f t="shared" si="0"/>
        <v>44209</v>
      </c>
      <c r="T5" s="27">
        <f t="shared" si="0"/>
        <v>44210</v>
      </c>
      <c r="U5" s="27">
        <f t="shared" si="0"/>
        <v>44211</v>
      </c>
      <c r="V5" s="27">
        <f t="shared" si="0"/>
        <v>44212</v>
      </c>
      <c r="W5" s="27">
        <f t="shared" si="0"/>
        <v>44213</v>
      </c>
      <c r="X5" s="27">
        <f t="shared" si="0"/>
        <v>44214</v>
      </c>
      <c r="Y5" s="27">
        <f t="shared" si="0"/>
        <v>44215</v>
      </c>
      <c r="Z5" s="27">
        <f t="shared" si="0"/>
        <v>44216</v>
      </c>
      <c r="AA5" s="27">
        <f t="shared" si="0"/>
        <v>44217</v>
      </c>
      <c r="AB5" s="27">
        <f t="shared" si="0"/>
        <v>44218</v>
      </c>
      <c r="AC5" s="27">
        <f t="shared" si="0"/>
        <v>44219</v>
      </c>
      <c r="AD5" s="27">
        <f t="shared" si="0"/>
        <v>44220</v>
      </c>
      <c r="AE5" s="27">
        <f t="shared" si="0"/>
        <v>44221</v>
      </c>
      <c r="AF5" s="27">
        <f t="shared" si="0"/>
        <v>44222</v>
      </c>
      <c r="AG5" s="27">
        <f t="shared" si="0"/>
        <v>44223</v>
      </c>
      <c r="AH5" s="27">
        <f t="shared" si="0"/>
        <v>44224</v>
      </c>
      <c r="AI5" s="27">
        <f t="shared" si="0"/>
        <v>44225</v>
      </c>
      <c r="AJ5" s="27">
        <f t="shared" si="0"/>
        <v>44226</v>
      </c>
      <c r="AK5" s="27">
        <f t="shared" si="0"/>
        <v>44227</v>
      </c>
      <c r="AL5" s="9" t="s">
        <v>22</v>
      </c>
    </row>
    <row r="6" spans="1:38" ht="15" customHeight="1">
      <c r="B6" s="1235" t="s">
        <v>51</v>
      </c>
      <c r="C6" s="47"/>
      <c r="D6" s="371" t="s">
        <v>19</v>
      </c>
      <c r="E6" s="372" t="s">
        <v>20</v>
      </c>
      <c r="F6" s="373" t="s">
        <v>21</v>
      </c>
      <c r="G6" s="316"/>
      <c r="H6" s="316"/>
      <c r="I6" s="316"/>
      <c r="J6" s="316"/>
      <c r="K6" s="316"/>
      <c r="L6" s="316"/>
      <c r="M6" s="316"/>
      <c r="N6" s="316"/>
      <c r="O6" s="316"/>
      <c r="P6" s="316"/>
      <c r="Q6" s="316"/>
      <c r="R6" s="316"/>
      <c r="S6" s="316"/>
      <c r="T6" s="316"/>
      <c r="U6" s="316"/>
      <c r="V6" s="316"/>
      <c r="W6" s="316"/>
      <c r="X6" s="316"/>
      <c r="Y6" s="316"/>
      <c r="Z6" s="316"/>
      <c r="AA6" s="316"/>
      <c r="AB6" s="316"/>
      <c r="AC6" s="316"/>
      <c r="AD6" s="316"/>
      <c r="AE6" s="316"/>
      <c r="AF6" s="316"/>
      <c r="AG6" s="316"/>
      <c r="AH6" s="316"/>
      <c r="AI6" s="316"/>
      <c r="AJ6" s="316"/>
      <c r="AK6" s="316"/>
      <c r="AL6" s="374"/>
    </row>
    <row r="7" spans="1:38" ht="15" customHeight="1">
      <c r="B7" s="1236"/>
      <c r="C7" s="42" t="s">
        <v>17</v>
      </c>
      <c r="D7" s="1257">
        <f>+'Summary Report'!D26</f>
        <v>681582</v>
      </c>
      <c r="E7" s="1269"/>
      <c r="F7" s="1252">
        <f>+D7-AL8</f>
        <v>681582</v>
      </c>
      <c r="G7" s="542"/>
      <c r="H7" s="542"/>
      <c r="I7" s="542"/>
      <c r="J7" s="542"/>
      <c r="K7" s="542"/>
      <c r="L7" s="542"/>
      <c r="M7" s="542"/>
      <c r="N7" s="542"/>
      <c r="O7" s="542"/>
      <c r="P7" s="542"/>
      <c r="Q7" s="542"/>
      <c r="R7" s="542"/>
      <c r="S7" s="542"/>
      <c r="T7" s="542"/>
      <c r="U7" s="542"/>
      <c r="V7" s="542"/>
      <c r="W7" s="542"/>
      <c r="X7" s="542"/>
      <c r="Y7" s="542"/>
      <c r="Z7" s="542"/>
      <c r="AA7" s="542"/>
      <c r="AB7" s="542"/>
      <c r="AC7" s="542"/>
      <c r="AD7" s="542"/>
      <c r="AE7" s="542"/>
      <c r="AF7" s="542"/>
      <c r="AG7" s="542"/>
      <c r="AH7" s="542"/>
      <c r="AI7" s="542"/>
      <c r="AJ7" s="542"/>
      <c r="AK7" s="542"/>
      <c r="AL7" s="55"/>
    </row>
    <row r="8" spans="1:38" ht="15" customHeight="1">
      <c r="A8" s="2"/>
      <c r="B8" s="1236"/>
      <c r="C8" s="43" t="str">
        <f>+'Summary Report'!C9</f>
        <v>RTS-C3 West</v>
      </c>
      <c r="D8" s="1263"/>
      <c r="E8" s="1251"/>
      <c r="F8" s="1253"/>
      <c r="G8" s="670"/>
      <c r="H8" s="670"/>
      <c r="I8" s="670"/>
      <c r="J8" s="670"/>
      <c r="K8" s="670"/>
      <c r="L8" s="670"/>
      <c r="M8" s="670"/>
      <c r="N8" s="670"/>
      <c r="O8" s="670"/>
      <c r="P8" s="670"/>
      <c r="Q8" s="670"/>
      <c r="R8" s="670"/>
      <c r="S8" s="670"/>
      <c r="T8" s="670"/>
      <c r="U8" s="670"/>
      <c r="V8" s="670"/>
      <c r="W8" s="670"/>
      <c r="X8" s="670"/>
      <c r="Y8" s="670"/>
      <c r="Z8" s="670"/>
      <c r="AA8" s="670"/>
      <c r="AB8" s="670"/>
      <c r="AC8" s="670"/>
      <c r="AD8" s="670"/>
      <c r="AE8" s="670"/>
      <c r="AF8" s="670"/>
      <c r="AG8" s="670"/>
      <c r="AH8" s="670"/>
      <c r="AI8" s="670"/>
      <c r="AJ8" s="670"/>
      <c r="AK8" s="670"/>
      <c r="AL8" s="38">
        <f>SUM(G8:AK8)</f>
        <v>0</v>
      </c>
    </row>
    <row r="9" spans="1:38" ht="15" customHeight="1">
      <c r="A9" s="2"/>
      <c r="B9" s="1236"/>
      <c r="C9" s="40" t="s">
        <v>17</v>
      </c>
      <c r="D9" s="1263">
        <f>+'Summary Report'!D27</f>
        <v>56561</v>
      </c>
      <c r="E9" s="1251"/>
      <c r="F9" s="1253">
        <f>+D9-AL10</f>
        <v>-17453</v>
      </c>
      <c r="G9" s="52"/>
      <c r="H9" s="52"/>
      <c r="I9" s="52"/>
      <c r="J9" s="52"/>
      <c r="K9" s="52" t="s">
        <v>223</v>
      </c>
      <c r="L9" s="52" t="s">
        <v>223</v>
      </c>
      <c r="M9" s="52" t="s">
        <v>223</v>
      </c>
      <c r="N9" s="52"/>
      <c r="O9" s="52" t="s">
        <v>223</v>
      </c>
      <c r="P9" s="52"/>
      <c r="Q9" s="52"/>
      <c r="R9" s="52"/>
      <c r="S9" s="52"/>
      <c r="T9" s="52" t="s">
        <v>223</v>
      </c>
      <c r="U9" s="52" t="s">
        <v>223</v>
      </c>
      <c r="V9" s="52" t="s">
        <v>223</v>
      </c>
      <c r="W9" s="52" t="s">
        <v>223</v>
      </c>
      <c r="X9" s="52"/>
      <c r="Y9" s="52"/>
      <c r="Z9" s="52" t="s">
        <v>223</v>
      </c>
      <c r="AA9" s="52" t="s">
        <v>223</v>
      </c>
      <c r="AB9" s="52" t="s">
        <v>223</v>
      </c>
      <c r="AC9" s="52" t="s">
        <v>223</v>
      </c>
      <c r="AD9" s="52" t="s">
        <v>223</v>
      </c>
      <c r="AE9" s="52" t="s">
        <v>223</v>
      </c>
      <c r="AF9" s="52" t="s">
        <v>223</v>
      </c>
      <c r="AG9" s="52" t="s">
        <v>223</v>
      </c>
      <c r="AH9" s="52" t="s">
        <v>223</v>
      </c>
      <c r="AI9" s="52" t="s">
        <v>223</v>
      </c>
      <c r="AJ9" s="52" t="s">
        <v>223</v>
      </c>
      <c r="AK9" s="52" t="s">
        <v>223</v>
      </c>
      <c r="AL9" s="53"/>
    </row>
    <row r="10" spans="1:38" ht="15" customHeight="1">
      <c r="A10" s="2"/>
      <c r="B10" s="1236"/>
      <c r="C10" s="43" t="str">
        <f>+'Summary Report'!C10</f>
        <v>RTS-C3 East</v>
      </c>
      <c r="D10" s="1263"/>
      <c r="E10" s="1251"/>
      <c r="F10" s="1253"/>
      <c r="G10" s="12">
        <v>0</v>
      </c>
      <c r="H10" s="12">
        <v>0</v>
      </c>
      <c r="I10" s="12">
        <v>0</v>
      </c>
      <c r="J10" s="12">
        <v>0</v>
      </c>
      <c r="K10" s="12">
        <v>4580</v>
      </c>
      <c r="L10" s="12">
        <v>3900</v>
      </c>
      <c r="M10" s="12">
        <v>858</v>
      </c>
      <c r="N10" s="12">
        <v>0</v>
      </c>
      <c r="O10" s="12">
        <v>40</v>
      </c>
      <c r="P10" s="12">
        <v>0</v>
      </c>
      <c r="Q10" s="12">
        <v>0</v>
      </c>
      <c r="R10" s="12">
        <v>0</v>
      </c>
      <c r="S10" s="12">
        <v>0</v>
      </c>
      <c r="T10" s="12">
        <v>3158</v>
      </c>
      <c r="U10" s="12">
        <v>4940</v>
      </c>
      <c r="V10" s="12">
        <v>2518</v>
      </c>
      <c r="W10" s="12">
        <v>1826</v>
      </c>
      <c r="X10" s="12">
        <v>0</v>
      </c>
      <c r="Y10" s="12">
        <v>0</v>
      </c>
      <c r="Z10" s="12">
        <v>3940</v>
      </c>
      <c r="AA10" s="12">
        <v>3878</v>
      </c>
      <c r="AB10" s="12">
        <v>4880</v>
      </c>
      <c r="AC10" s="12">
        <v>4874</v>
      </c>
      <c r="AD10" s="12">
        <v>3366</v>
      </c>
      <c r="AE10" s="12">
        <v>5150</v>
      </c>
      <c r="AF10" s="12">
        <v>8752</v>
      </c>
      <c r="AG10" s="12">
        <v>4446</v>
      </c>
      <c r="AH10" s="12">
        <v>624</v>
      </c>
      <c r="AI10" s="12">
        <v>2004</v>
      </c>
      <c r="AJ10" s="12">
        <v>3420</v>
      </c>
      <c r="AK10" s="12">
        <v>6860</v>
      </c>
      <c r="AL10" s="38">
        <f>SUM(G10:AK10)</f>
        <v>74014</v>
      </c>
    </row>
    <row r="11" spans="1:38" ht="15" customHeight="1">
      <c r="A11" s="2"/>
      <c r="B11" s="1236"/>
      <c r="C11" s="40" t="s">
        <v>17</v>
      </c>
      <c r="D11" s="1263">
        <f>+'Summary Report'!D28</f>
        <v>156371</v>
      </c>
      <c r="E11" s="1251"/>
      <c r="F11" s="1253">
        <f>+D11-AL12</f>
        <v>41441</v>
      </c>
      <c r="G11" s="544"/>
      <c r="H11" s="544"/>
      <c r="I11" s="544"/>
      <c r="J11" s="544" t="s">
        <v>211</v>
      </c>
      <c r="K11" s="544" t="s">
        <v>211</v>
      </c>
      <c r="L11" s="544" t="s">
        <v>211</v>
      </c>
      <c r="M11" s="544" t="s">
        <v>211</v>
      </c>
      <c r="N11" s="544" t="s">
        <v>211</v>
      </c>
      <c r="O11" s="544" t="s">
        <v>211</v>
      </c>
      <c r="P11" s="544" t="s">
        <v>211</v>
      </c>
      <c r="Q11" s="544" t="s">
        <v>211</v>
      </c>
      <c r="R11" s="544" t="s">
        <v>212</v>
      </c>
      <c r="S11" s="544" t="s">
        <v>212</v>
      </c>
      <c r="T11" s="544" t="s">
        <v>212</v>
      </c>
      <c r="U11" s="544" t="s">
        <v>212</v>
      </c>
      <c r="V11" s="544" t="s">
        <v>212</v>
      </c>
      <c r="W11" s="544" t="s">
        <v>212</v>
      </c>
      <c r="X11" s="544" t="s">
        <v>211</v>
      </c>
      <c r="Y11" s="544" t="s">
        <v>211</v>
      </c>
      <c r="Z11" s="544"/>
      <c r="AA11" s="544" t="s">
        <v>211</v>
      </c>
      <c r="AB11" s="544" t="s">
        <v>211</v>
      </c>
      <c r="AC11" s="544" t="s">
        <v>211</v>
      </c>
      <c r="AD11" s="544" t="s">
        <v>211</v>
      </c>
      <c r="AE11" s="544" t="s">
        <v>211</v>
      </c>
      <c r="AF11" s="671" t="s">
        <v>211</v>
      </c>
      <c r="AG11" s="671" t="s">
        <v>211</v>
      </c>
      <c r="AH11" s="671" t="s">
        <v>211</v>
      </c>
      <c r="AI11" s="671" t="s">
        <v>211</v>
      </c>
      <c r="AJ11" s="671" t="s">
        <v>211</v>
      </c>
      <c r="AK11" s="671" t="s">
        <v>211</v>
      </c>
      <c r="AL11" s="53"/>
    </row>
    <row r="12" spans="1:38" ht="15" customHeight="1">
      <c r="A12" s="2"/>
      <c r="B12" s="1236"/>
      <c r="C12" s="43" t="str">
        <f>+'Summary Report'!C11</f>
        <v>RTS-D1</v>
      </c>
      <c r="D12" s="1263"/>
      <c r="E12" s="1251"/>
      <c r="F12" s="1253"/>
      <c r="G12" s="543">
        <v>0</v>
      </c>
      <c r="H12" s="543">
        <v>0</v>
      </c>
      <c r="I12" s="543">
        <v>0</v>
      </c>
      <c r="J12" s="543">
        <v>496</v>
      </c>
      <c r="K12" s="670">
        <v>5852</v>
      </c>
      <c r="L12" s="670">
        <v>4864</v>
      </c>
      <c r="M12" s="670">
        <v>6778</v>
      </c>
      <c r="N12" s="670">
        <v>4226</v>
      </c>
      <c r="O12" s="670">
        <v>2128</v>
      </c>
      <c r="P12" s="670">
        <v>5396</v>
      </c>
      <c r="Q12" s="670">
        <v>4978</v>
      </c>
      <c r="R12" s="670">
        <v>2052</v>
      </c>
      <c r="S12" s="670">
        <v>8214</v>
      </c>
      <c r="T12" s="670">
        <v>8802</v>
      </c>
      <c r="U12" s="670">
        <v>6670</v>
      </c>
      <c r="V12" s="670">
        <v>7524</v>
      </c>
      <c r="W12" s="670">
        <v>2318</v>
      </c>
      <c r="X12" s="670">
        <v>2356</v>
      </c>
      <c r="Y12" s="670">
        <v>304</v>
      </c>
      <c r="Z12" s="670">
        <v>1060</v>
      </c>
      <c r="AA12" s="670">
        <v>2330</v>
      </c>
      <c r="AB12" s="670">
        <v>5756</v>
      </c>
      <c r="AC12" s="670">
        <v>6620</v>
      </c>
      <c r="AD12" s="670">
        <v>2736</v>
      </c>
      <c r="AE12" s="670">
        <v>5092</v>
      </c>
      <c r="AF12" s="670">
        <v>5038</v>
      </c>
      <c r="AG12" s="670">
        <v>3934</v>
      </c>
      <c r="AH12" s="670">
        <v>4560</v>
      </c>
      <c r="AI12" s="670">
        <v>2318</v>
      </c>
      <c r="AJ12" s="670">
        <v>628</v>
      </c>
      <c r="AK12" s="670">
        <v>1900</v>
      </c>
      <c r="AL12" s="38">
        <f>SUM(G12:AK12)</f>
        <v>114930</v>
      </c>
    </row>
    <row r="13" spans="1:38" ht="15" customHeight="1">
      <c r="A13" s="2"/>
      <c r="B13" s="1236"/>
      <c r="C13" s="666" t="s">
        <v>17</v>
      </c>
      <c r="D13" s="1246">
        <f>+'Summary Report'!D29</f>
        <v>1500000</v>
      </c>
      <c r="E13" s="1244"/>
      <c r="F13" s="1245">
        <f>+D13-AL14</f>
        <v>1364839</v>
      </c>
      <c r="G13" s="671" t="s">
        <v>209</v>
      </c>
      <c r="H13" s="671" t="s">
        <v>210</v>
      </c>
      <c r="I13" s="671" t="s">
        <v>210</v>
      </c>
      <c r="J13" s="671" t="s">
        <v>209</v>
      </c>
      <c r="K13" s="671" t="s">
        <v>209</v>
      </c>
      <c r="L13" s="671"/>
      <c r="M13" s="671"/>
      <c r="N13" s="671"/>
      <c r="O13" s="671" t="s">
        <v>209</v>
      </c>
      <c r="P13" s="671" t="s">
        <v>209</v>
      </c>
      <c r="Q13" s="671" t="s">
        <v>209</v>
      </c>
      <c r="R13" s="671"/>
      <c r="S13" s="671" t="s">
        <v>210</v>
      </c>
      <c r="T13" s="671" t="s">
        <v>209</v>
      </c>
      <c r="U13" s="671"/>
      <c r="V13" s="671"/>
      <c r="W13" s="671" t="s">
        <v>210</v>
      </c>
      <c r="X13" s="671" t="s">
        <v>210</v>
      </c>
      <c r="Y13" s="671" t="s">
        <v>210</v>
      </c>
      <c r="Z13" s="671" t="s">
        <v>210</v>
      </c>
      <c r="AA13" s="671" t="s">
        <v>210</v>
      </c>
      <c r="AB13" s="671" t="s">
        <v>210</v>
      </c>
      <c r="AC13" s="671"/>
      <c r="AD13" s="671" t="s">
        <v>210</v>
      </c>
      <c r="AE13" s="671" t="s">
        <v>210</v>
      </c>
      <c r="AF13" s="671" t="s">
        <v>210</v>
      </c>
      <c r="AG13" s="671" t="s">
        <v>210</v>
      </c>
      <c r="AH13" s="671" t="s">
        <v>210</v>
      </c>
      <c r="AI13" s="671" t="s">
        <v>210</v>
      </c>
      <c r="AJ13" s="671" t="s">
        <v>209</v>
      </c>
      <c r="AK13" s="671" t="s">
        <v>209</v>
      </c>
      <c r="AL13" s="629"/>
    </row>
    <row r="14" spans="1:38" ht="15" customHeight="1">
      <c r="A14" s="2"/>
      <c r="B14" s="1236"/>
      <c r="C14" s="41" t="str">
        <f>+'Summary Report'!C12</f>
        <v>RTS-D2</v>
      </c>
      <c r="D14" s="1220"/>
      <c r="E14" s="1222"/>
      <c r="F14" s="1218"/>
      <c r="G14" s="13">
        <v>4910</v>
      </c>
      <c r="H14" s="13">
        <v>982</v>
      </c>
      <c r="I14" s="13">
        <v>1964</v>
      </c>
      <c r="J14" s="13">
        <v>5892</v>
      </c>
      <c r="K14" s="13">
        <v>491</v>
      </c>
      <c r="L14" s="13">
        <v>0</v>
      </c>
      <c r="M14" s="13">
        <v>0</v>
      </c>
      <c r="N14" s="13">
        <v>0</v>
      </c>
      <c r="O14" s="13">
        <v>1964</v>
      </c>
      <c r="P14" s="13">
        <v>5892</v>
      </c>
      <c r="Q14" s="13">
        <v>1964</v>
      </c>
      <c r="R14" s="13">
        <v>0</v>
      </c>
      <c r="S14" s="13">
        <v>3582</v>
      </c>
      <c r="T14" s="13">
        <v>9228</v>
      </c>
      <c r="U14" s="13">
        <v>2209.5</v>
      </c>
      <c r="V14" s="13">
        <v>1200</v>
      </c>
      <c r="W14" s="13">
        <v>4419</v>
      </c>
      <c r="X14" s="13">
        <v>13422</v>
      </c>
      <c r="Y14" s="13">
        <v>9110</v>
      </c>
      <c r="Z14" s="13">
        <v>10049.5</v>
      </c>
      <c r="AA14" s="13">
        <v>9052</v>
      </c>
      <c r="AB14" s="13">
        <v>10262</v>
      </c>
      <c r="AC14" s="13">
        <v>0</v>
      </c>
      <c r="AD14" s="13">
        <v>4470</v>
      </c>
      <c r="AE14" s="13">
        <v>11352</v>
      </c>
      <c r="AF14" s="13">
        <v>8281.2000000000007</v>
      </c>
      <c r="AG14" s="13">
        <v>1492.8</v>
      </c>
      <c r="AH14" s="13">
        <v>5653.2000000000007</v>
      </c>
      <c r="AI14" s="13">
        <v>1228.8</v>
      </c>
      <c r="AJ14" s="13">
        <v>1260</v>
      </c>
      <c r="AK14" s="13">
        <v>4830</v>
      </c>
      <c r="AL14" s="35">
        <f>SUM(G14:AK14)</f>
        <v>135161</v>
      </c>
    </row>
    <row r="15" spans="1:38" ht="15" customHeight="1">
      <c r="A15" s="2"/>
      <c r="B15" s="1236"/>
      <c r="C15" s="666" t="s">
        <v>17</v>
      </c>
      <c r="D15" s="1246">
        <f>+'Summary Report'!D30</f>
        <v>334743</v>
      </c>
      <c r="E15" s="1244"/>
      <c r="F15" s="1245">
        <f>+D15-AL16</f>
        <v>334743</v>
      </c>
      <c r="G15" s="671"/>
      <c r="H15" s="671"/>
      <c r="I15" s="671"/>
      <c r="J15" s="671"/>
      <c r="K15" s="671"/>
      <c r="L15" s="671"/>
      <c r="M15" s="671"/>
      <c r="N15" s="671"/>
      <c r="O15" s="671"/>
      <c r="P15" s="671"/>
      <c r="Q15" s="671"/>
      <c r="R15" s="671"/>
      <c r="S15" s="671"/>
      <c r="T15" s="671"/>
      <c r="U15" s="671"/>
      <c r="V15" s="671"/>
      <c r="W15" s="671"/>
      <c r="X15" s="671"/>
      <c r="Y15" s="671"/>
      <c r="Z15" s="671"/>
      <c r="AA15" s="671"/>
      <c r="AB15" s="671"/>
      <c r="AC15" s="671"/>
      <c r="AD15" s="671"/>
      <c r="AE15" s="671"/>
      <c r="AF15" s="671"/>
      <c r="AG15" s="671"/>
      <c r="AH15" s="671"/>
      <c r="AI15" s="671"/>
      <c r="AJ15" s="671"/>
      <c r="AK15" s="671"/>
      <c r="AL15" s="629"/>
    </row>
    <row r="16" spans="1:38" ht="15" customHeight="1">
      <c r="A16" s="2"/>
      <c r="B16" s="1236"/>
      <c r="C16" s="41" t="str">
        <f>+'Summary Report'!C13</f>
        <v>RTS-G</v>
      </c>
      <c r="D16" s="1220"/>
      <c r="E16" s="1222"/>
      <c r="F16" s="1218"/>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35">
        <f>SUM(G16:AK16)</f>
        <v>0</v>
      </c>
    </row>
    <row r="17" spans="1:38" ht="15" customHeight="1">
      <c r="A17" s="2"/>
      <c r="B17" s="1236"/>
      <c r="C17" s="666" t="s">
        <v>17</v>
      </c>
      <c r="D17" s="1246">
        <f>+'Summary Report'!D31</f>
        <v>0</v>
      </c>
      <c r="E17" s="1244"/>
      <c r="F17" s="1245">
        <f>+D17-AL18</f>
        <v>0</v>
      </c>
      <c r="G17" s="671"/>
      <c r="H17" s="671"/>
      <c r="I17" s="671"/>
      <c r="J17" s="671"/>
      <c r="K17" s="671"/>
      <c r="L17" s="671"/>
      <c r="M17" s="671"/>
      <c r="N17" s="671"/>
      <c r="O17" s="671"/>
      <c r="P17" s="671"/>
      <c r="Q17" s="671"/>
      <c r="R17" s="671"/>
      <c r="S17" s="671"/>
      <c r="T17" s="671"/>
      <c r="U17" s="671"/>
      <c r="V17" s="671"/>
      <c r="W17" s="671"/>
      <c r="X17" s="671"/>
      <c r="Y17" s="671"/>
      <c r="Z17" s="671"/>
      <c r="AA17" s="671"/>
      <c r="AB17" s="671"/>
      <c r="AC17" s="671"/>
      <c r="AD17" s="671"/>
      <c r="AE17" s="671"/>
      <c r="AF17" s="671"/>
      <c r="AG17" s="671"/>
      <c r="AH17" s="671"/>
      <c r="AI17" s="671"/>
      <c r="AJ17" s="671"/>
      <c r="AK17" s="671"/>
      <c r="AL17" s="629"/>
    </row>
    <row r="18" spans="1:38" ht="15" customHeight="1">
      <c r="A18" s="2"/>
      <c r="B18" s="1236"/>
      <c r="C18" s="41" t="str">
        <f>+'Summary Report'!C14</f>
        <v>RTN</v>
      </c>
      <c r="D18" s="1220"/>
      <c r="E18" s="1222"/>
      <c r="F18" s="1218"/>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35">
        <f>SUM(G18:AK18)</f>
        <v>0</v>
      </c>
    </row>
    <row r="19" spans="1:38" ht="15" customHeight="1">
      <c r="A19" s="2"/>
      <c r="B19" s="1236"/>
      <c r="C19" s="666" t="s">
        <v>17</v>
      </c>
      <c r="D19" s="1246">
        <f>+'Summary Report'!D32</f>
        <v>1539015.9999999998</v>
      </c>
      <c r="E19" s="1244"/>
      <c r="F19" s="1245">
        <f>+D19-AL20</f>
        <v>1313179.9999999998</v>
      </c>
      <c r="G19" s="671" t="s">
        <v>209</v>
      </c>
      <c r="H19" s="671" t="s">
        <v>209</v>
      </c>
      <c r="I19" s="671" t="s">
        <v>209</v>
      </c>
      <c r="J19" s="671" t="s">
        <v>213</v>
      </c>
      <c r="K19" s="671" t="s">
        <v>213</v>
      </c>
      <c r="L19" s="671" t="s">
        <v>214</v>
      </c>
      <c r="M19" s="671" t="s">
        <v>214</v>
      </c>
      <c r="N19" s="671" t="s">
        <v>214</v>
      </c>
      <c r="O19" s="671" t="s">
        <v>215</v>
      </c>
      <c r="P19" s="671" t="s">
        <v>213</v>
      </c>
      <c r="Q19" s="671" t="s">
        <v>213</v>
      </c>
      <c r="R19" s="671" t="s">
        <v>209</v>
      </c>
      <c r="S19" s="671" t="s">
        <v>209</v>
      </c>
      <c r="T19" s="671" t="s">
        <v>213</v>
      </c>
      <c r="U19" s="671" t="s">
        <v>213</v>
      </c>
      <c r="V19" s="671" t="s">
        <v>213</v>
      </c>
      <c r="W19" s="671" t="s">
        <v>213</v>
      </c>
      <c r="X19" s="671"/>
      <c r="Y19" s="671"/>
      <c r="Z19" s="671" t="s">
        <v>213</v>
      </c>
      <c r="AA19" s="671" t="s">
        <v>213</v>
      </c>
      <c r="AB19" s="671" t="s">
        <v>216</v>
      </c>
      <c r="AC19" s="671" t="s">
        <v>216</v>
      </c>
      <c r="AD19" s="671" t="s">
        <v>216</v>
      </c>
      <c r="AE19" s="671" t="s">
        <v>216</v>
      </c>
      <c r="AF19" s="671" t="s">
        <v>216</v>
      </c>
      <c r="AG19" s="671" t="s">
        <v>217</v>
      </c>
      <c r="AH19" s="671" t="s">
        <v>217</v>
      </c>
      <c r="AI19" s="671" t="s">
        <v>217</v>
      </c>
      <c r="AJ19" s="671" t="s">
        <v>217</v>
      </c>
      <c r="AK19" s="671" t="s">
        <v>216</v>
      </c>
      <c r="AL19" s="629"/>
    </row>
    <row r="20" spans="1:38" ht="15" customHeight="1">
      <c r="A20" s="2"/>
      <c r="B20" s="1236"/>
      <c r="C20" s="41" t="str">
        <f>+'Summary Report'!C15</f>
        <v>RTM</v>
      </c>
      <c r="D20" s="1220"/>
      <c r="E20" s="1222"/>
      <c r="F20" s="1218"/>
      <c r="G20" s="13">
        <v>5775</v>
      </c>
      <c r="H20" s="13">
        <v>4800</v>
      </c>
      <c r="I20" s="13">
        <v>6060</v>
      </c>
      <c r="J20" s="13">
        <v>8648</v>
      </c>
      <c r="K20" s="13">
        <v>6780</v>
      </c>
      <c r="L20" s="13">
        <v>3572</v>
      </c>
      <c r="M20" s="13">
        <v>4712</v>
      </c>
      <c r="N20" s="13">
        <v>5814</v>
      </c>
      <c r="O20" s="13">
        <v>1976</v>
      </c>
      <c r="P20" s="13">
        <v>7247</v>
      </c>
      <c r="Q20" s="13">
        <v>7655</v>
      </c>
      <c r="R20" s="13">
        <v>1925</v>
      </c>
      <c r="S20" s="13">
        <v>6360</v>
      </c>
      <c r="T20" s="13">
        <v>1710</v>
      </c>
      <c r="U20" s="13">
        <v>7030</v>
      </c>
      <c r="V20" s="13">
        <v>6118</v>
      </c>
      <c r="W20" s="13">
        <v>1786</v>
      </c>
      <c r="X20" s="13">
        <v>0</v>
      </c>
      <c r="Y20" s="13">
        <v>4980</v>
      </c>
      <c r="Z20" s="13">
        <v>970</v>
      </c>
      <c r="AA20" s="13">
        <v>7410</v>
      </c>
      <c r="AB20" s="13">
        <v>18724</v>
      </c>
      <c r="AC20" s="13">
        <v>18140</v>
      </c>
      <c r="AD20" s="13">
        <v>16430</v>
      </c>
      <c r="AE20" s="13">
        <v>14355</v>
      </c>
      <c r="AF20" s="13">
        <v>10598</v>
      </c>
      <c r="AG20" s="13">
        <v>9070</v>
      </c>
      <c r="AH20" s="13">
        <v>8688</v>
      </c>
      <c r="AI20" s="13">
        <v>9136</v>
      </c>
      <c r="AJ20" s="13">
        <v>11226</v>
      </c>
      <c r="AK20" s="13">
        <v>8141</v>
      </c>
      <c r="AL20" s="35">
        <f>SUM(G20:AK20)</f>
        <v>225836</v>
      </c>
    </row>
    <row r="21" spans="1:38" ht="15" customHeight="1">
      <c r="A21" s="2"/>
      <c r="B21" s="1236"/>
      <c r="C21" s="40" t="s">
        <v>17</v>
      </c>
      <c r="D21" s="1246">
        <f>+'Summary Report'!D33</f>
        <v>397204</v>
      </c>
      <c r="E21" s="1244"/>
      <c r="F21" s="1245">
        <f>+D21-AL22</f>
        <v>397204</v>
      </c>
      <c r="G21" s="544"/>
      <c r="H21" s="544"/>
      <c r="I21" s="544"/>
      <c r="J21" s="544"/>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3"/>
    </row>
    <row r="22" spans="1:38" ht="15" customHeight="1">
      <c r="A22" s="2"/>
      <c r="B22" s="1237"/>
      <c r="C22" s="41" t="str">
        <f>+'Summary Report'!C16</f>
        <v>SM 6</v>
      </c>
      <c r="D22" s="1220"/>
      <c r="E22" s="1222"/>
      <c r="F22" s="1218"/>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35">
        <f>SUM(G22:AK22)</f>
        <v>0</v>
      </c>
    </row>
    <row r="23" spans="1:38" ht="15" customHeight="1">
      <c r="A23" s="2"/>
      <c r="B23" s="1232" t="s">
        <v>12</v>
      </c>
      <c r="C23" s="1233"/>
      <c r="D23" s="49"/>
      <c r="E23" s="49"/>
      <c r="F23" s="48"/>
      <c r="G23" s="11">
        <f>SUM(G8,G10,G12,G22,G14,G16,G18,G20)</f>
        <v>10685</v>
      </c>
      <c r="H23" s="11">
        <f t="shared" ref="H23:AL23" si="1">SUM(H8,H10,H12,H22,H14,H16,H18,H20)</f>
        <v>5782</v>
      </c>
      <c r="I23" s="11">
        <f t="shared" si="1"/>
        <v>8024</v>
      </c>
      <c r="J23" s="11">
        <f t="shared" si="1"/>
        <v>15036</v>
      </c>
      <c r="K23" s="11">
        <f t="shared" si="1"/>
        <v>17703</v>
      </c>
      <c r="L23" s="11">
        <f t="shared" si="1"/>
        <v>12336</v>
      </c>
      <c r="M23" s="11">
        <f t="shared" si="1"/>
        <v>12348</v>
      </c>
      <c r="N23" s="11">
        <f t="shared" si="1"/>
        <v>10040</v>
      </c>
      <c r="O23" s="11">
        <f t="shared" si="1"/>
        <v>6108</v>
      </c>
      <c r="P23" s="11">
        <f t="shared" si="1"/>
        <v>18535</v>
      </c>
      <c r="Q23" s="11">
        <f t="shared" si="1"/>
        <v>14597</v>
      </c>
      <c r="R23" s="11">
        <f t="shared" si="1"/>
        <v>3977</v>
      </c>
      <c r="S23" s="11">
        <f t="shared" si="1"/>
        <v>18156</v>
      </c>
      <c r="T23" s="11">
        <f t="shared" si="1"/>
        <v>22898</v>
      </c>
      <c r="U23" s="11">
        <f t="shared" si="1"/>
        <v>20849.5</v>
      </c>
      <c r="V23" s="11">
        <f t="shared" si="1"/>
        <v>17360</v>
      </c>
      <c r="W23" s="11">
        <f t="shared" si="1"/>
        <v>10349</v>
      </c>
      <c r="X23" s="11">
        <f t="shared" si="1"/>
        <v>15778</v>
      </c>
      <c r="Y23" s="11">
        <f t="shared" si="1"/>
        <v>14394</v>
      </c>
      <c r="Z23" s="11">
        <f t="shared" si="1"/>
        <v>16019.5</v>
      </c>
      <c r="AA23" s="11">
        <f t="shared" si="1"/>
        <v>22670</v>
      </c>
      <c r="AB23" s="11">
        <f t="shared" si="1"/>
        <v>39622</v>
      </c>
      <c r="AC23" s="11">
        <f t="shared" si="1"/>
        <v>29634</v>
      </c>
      <c r="AD23" s="11">
        <f t="shared" si="1"/>
        <v>27002</v>
      </c>
      <c r="AE23" s="11">
        <f t="shared" si="1"/>
        <v>35949</v>
      </c>
      <c r="AF23" s="11">
        <f t="shared" si="1"/>
        <v>32669.200000000001</v>
      </c>
      <c r="AG23" s="11">
        <f t="shared" si="1"/>
        <v>18942.8</v>
      </c>
      <c r="AH23" s="11">
        <f t="shared" si="1"/>
        <v>19525.2</v>
      </c>
      <c r="AI23" s="11">
        <f t="shared" si="1"/>
        <v>14686.8</v>
      </c>
      <c r="AJ23" s="11">
        <f t="shared" si="1"/>
        <v>16534</v>
      </c>
      <c r="AK23" s="11">
        <f t="shared" si="1"/>
        <v>21731</v>
      </c>
      <c r="AL23" s="11">
        <f t="shared" si="1"/>
        <v>549941</v>
      </c>
    </row>
    <row r="25" spans="1:38" ht="15" customHeight="1">
      <c r="B25" s="7">
        <f>+Sims!B15</f>
        <v>44228</v>
      </c>
      <c r="G25" s="3"/>
      <c r="H25" s="3"/>
      <c r="I25" s="3"/>
      <c r="J25" s="3"/>
      <c r="K25" s="3"/>
      <c r="L25" s="3"/>
      <c r="M25" s="3"/>
      <c r="N25" s="3"/>
      <c r="O25" s="3"/>
      <c r="P25" s="3"/>
      <c r="Q25" s="3"/>
      <c r="R25" s="3"/>
      <c r="S25" s="3"/>
      <c r="T25" s="3"/>
      <c r="U25" s="3"/>
      <c r="V25" s="3"/>
      <c r="W25" s="3"/>
      <c r="X25" s="3"/>
      <c r="Y25" s="3"/>
      <c r="Z25" s="3"/>
      <c r="AA25" s="3"/>
      <c r="AB25" s="3"/>
      <c r="AC25" s="3"/>
    </row>
    <row r="27" spans="1:38" ht="15" customHeight="1">
      <c r="B27" s="26" t="s">
        <v>13</v>
      </c>
      <c r="C27" s="8" t="s">
        <v>0</v>
      </c>
      <c r="D27" s="1234" t="s">
        <v>18</v>
      </c>
      <c r="E27" s="1234"/>
      <c r="F27" s="1234"/>
      <c r="G27" s="27">
        <f>+B25</f>
        <v>44228</v>
      </c>
      <c r="H27" s="27">
        <f>+G27+1</f>
        <v>44229</v>
      </c>
      <c r="I27" s="27">
        <f t="shared" ref="I27:AK27" si="2">+H27+1</f>
        <v>44230</v>
      </c>
      <c r="J27" s="27">
        <f t="shared" si="2"/>
        <v>44231</v>
      </c>
      <c r="K27" s="27">
        <f t="shared" si="2"/>
        <v>44232</v>
      </c>
      <c r="L27" s="27">
        <f t="shared" si="2"/>
        <v>44233</v>
      </c>
      <c r="M27" s="27">
        <f t="shared" si="2"/>
        <v>44234</v>
      </c>
      <c r="N27" s="27">
        <f t="shared" si="2"/>
        <v>44235</v>
      </c>
      <c r="O27" s="27">
        <f t="shared" si="2"/>
        <v>44236</v>
      </c>
      <c r="P27" s="27">
        <f t="shared" si="2"/>
        <v>44237</v>
      </c>
      <c r="Q27" s="27">
        <f t="shared" si="2"/>
        <v>44238</v>
      </c>
      <c r="R27" s="27">
        <f t="shared" si="2"/>
        <v>44239</v>
      </c>
      <c r="S27" s="27">
        <f t="shared" si="2"/>
        <v>44240</v>
      </c>
      <c r="T27" s="27">
        <f t="shared" si="2"/>
        <v>44241</v>
      </c>
      <c r="U27" s="27">
        <f t="shared" si="2"/>
        <v>44242</v>
      </c>
      <c r="V27" s="27">
        <f t="shared" si="2"/>
        <v>44243</v>
      </c>
      <c r="W27" s="27">
        <f t="shared" si="2"/>
        <v>44244</v>
      </c>
      <c r="X27" s="27">
        <f t="shared" si="2"/>
        <v>44245</v>
      </c>
      <c r="Y27" s="27">
        <f t="shared" si="2"/>
        <v>44246</v>
      </c>
      <c r="Z27" s="27">
        <f t="shared" si="2"/>
        <v>44247</v>
      </c>
      <c r="AA27" s="27">
        <f t="shared" si="2"/>
        <v>44248</v>
      </c>
      <c r="AB27" s="27">
        <f t="shared" si="2"/>
        <v>44249</v>
      </c>
      <c r="AC27" s="27">
        <f t="shared" si="2"/>
        <v>44250</v>
      </c>
      <c r="AD27" s="27">
        <f t="shared" si="2"/>
        <v>44251</v>
      </c>
      <c r="AE27" s="27">
        <f t="shared" si="2"/>
        <v>44252</v>
      </c>
      <c r="AF27" s="27">
        <f t="shared" si="2"/>
        <v>44253</v>
      </c>
      <c r="AG27" s="27">
        <f t="shared" si="2"/>
        <v>44254</v>
      </c>
      <c r="AH27" s="27">
        <f t="shared" si="2"/>
        <v>44255</v>
      </c>
      <c r="AI27" s="27">
        <f t="shared" si="2"/>
        <v>44256</v>
      </c>
      <c r="AJ27" s="27">
        <f t="shared" si="2"/>
        <v>44257</v>
      </c>
      <c r="AK27" s="27">
        <f t="shared" si="2"/>
        <v>44258</v>
      </c>
      <c r="AL27" s="9" t="s">
        <v>22</v>
      </c>
    </row>
    <row r="28" spans="1:38" ht="15" customHeight="1">
      <c r="B28" s="1235" t="s">
        <v>51</v>
      </c>
      <c r="C28" s="47"/>
      <c r="D28" s="44" t="s">
        <v>19</v>
      </c>
      <c r="E28" s="45" t="s">
        <v>20</v>
      </c>
      <c r="F28" s="46" t="s">
        <v>21</v>
      </c>
      <c r="G28" s="50"/>
      <c r="H28" s="50"/>
      <c r="I28" s="50"/>
      <c r="J28" s="50"/>
      <c r="K28" s="50"/>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1"/>
    </row>
    <row r="29" spans="1:38" ht="15" customHeight="1">
      <c r="B29" s="1236"/>
      <c r="C29" s="42" t="s">
        <v>17</v>
      </c>
      <c r="D29" s="1257">
        <f>+F7</f>
        <v>681582</v>
      </c>
      <c r="E29" s="1269"/>
      <c r="F29" s="1252">
        <f>+D29-AL30</f>
        <v>681582</v>
      </c>
      <c r="G29" s="542"/>
      <c r="H29" s="542"/>
      <c r="I29" s="542"/>
      <c r="J29" s="542"/>
      <c r="K29" s="542"/>
      <c r="L29" s="542"/>
      <c r="M29" s="542"/>
      <c r="N29" s="542"/>
      <c r="O29" s="54"/>
      <c r="P29" s="54"/>
      <c r="Q29" s="54"/>
      <c r="R29" s="54"/>
      <c r="S29" s="54"/>
      <c r="T29" s="54"/>
      <c r="U29" s="54"/>
      <c r="V29" s="54"/>
      <c r="W29" s="54"/>
      <c r="X29" s="54"/>
      <c r="Y29" s="54"/>
      <c r="Z29" s="54"/>
      <c r="AA29" s="54"/>
      <c r="AB29" s="54"/>
      <c r="AC29" s="54"/>
      <c r="AD29" s="54"/>
      <c r="AE29" s="54"/>
      <c r="AF29" s="54"/>
      <c r="AG29" s="54"/>
      <c r="AH29" s="54"/>
      <c r="AI29" s="54"/>
      <c r="AJ29" s="54"/>
      <c r="AK29" s="54"/>
      <c r="AL29" s="55"/>
    </row>
    <row r="30" spans="1:38" ht="15" customHeight="1">
      <c r="A30" s="2"/>
      <c r="B30" s="1236"/>
      <c r="C30" s="43" t="str">
        <f>+C8</f>
        <v>RTS-C3 West</v>
      </c>
      <c r="D30" s="1263"/>
      <c r="E30" s="1251"/>
      <c r="F30" s="1253"/>
      <c r="G30" s="670"/>
      <c r="H30" s="670"/>
      <c r="I30" s="670"/>
      <c r="J30" s="670"/>
      <c r="K30" s="670"/>
      <c r="L30" s="670"/>
      <c r="M30" s="670"/>
      <c r="N30" s="670"/>
      <c r="O30" s="12"/>
      <c r="P30" s="12"/>
      <c r="Q30" s="12"/>
      <c r="R30" s="12"/>
      <c r="S30" s="12"/>
      <c r="T30" s="12"/>
      <c r="U30" s="12"/>
      <c r="V30" s="12"/>
      <c r="W30" s="12"/>
      <c r="X30" s="12"/>
      <c r="Y30" s="12"/>
      <c r="Z30" s="12"/>
      <c r="AA30" s="12"/>
      <c r="AB30" s="12"/>
      <c r="AC30" s="12"/>
      <c r="AD30" s="12"/>
      <c r="AE30" s="12"/>
      <c r="AF30" s="12"/>
      <c r="AG30" s="12"/>
      <c r="AH30" s="12"/>
      <c r="AI30" s="12"/>
      <c r="AJ30" s="12"/>
      <c r="AK30" s="12"/>
      <c r="AL30" s="38">
        <f>SUM(G30:AK30)</f>
        <v>0</v>
      </c>
    </row>
    <row r="31" spans="1:38" ht="15" customHeight="1">
      <c r="A31" s="2"/>
      <c r="B31" s="1236"/>
      <c r="C31" s="40" t="s">
        <v>17</v>
      </c>
      <c r="D31" s="1263">
        <f>+F9</f>
        <v>-17453</v>
      </c>
      <c r="E31" s="1251"/>
      <c r="F31" s="1253">
        <f>+D31-AL32</f>
        <v>-51971</v>
      </c>
      <c r="G31" s="52" t="s">
        <v>223</v>
      </c>
      <c r="H31" s="52" t="s">
        <v>223</v>
      </c>
      <c r="I31" s="52" t="s">
        <v>223</v>
      </c>
      <c r="J31" s="52"/>
      <c r="K31" s="52"/>
      <c r="L31" s="52"/>
      <c r="M31" s="52"/>
      <c r="N31" s="52"/>
      <c r="O31" s="52"/>
      <c r="P31" s="52"/>
      <c r="Q31" s="52"/>
      <c r="R31" s="52" t="s">
        <v>223</v>
      </c>
      <c r="S31" s="52"/>
      <c r="T31" s="52"/>
      <c r="U31" s="52"/>
      <c r="V31" s="52" t="s">
        <v>223</v>
      </c>
      <c r="W31" s="52" t="s">
        <v>223</v>
      </c>
      <c r="X31" s="52" t="s">
        <v>223</v>
      </c>
      <c r="Y31" s="52" t="s">
        <v>223</v>
      </c>
      <c r="Z31" s="52" t="s">
        <v>223</v>
      </c>
      <c r="AA31" s="52" t="s">
        <v>223</v>
      </c>
      <c r="AB31" s="52"/>
      <c r="AC31" s="52"/>
      <c r="AD31" s="52"/>
      <c r="AE31" s="52" t="s">
        <v>223</v>
      </c>
      <c r="AF31" s="52" t="s">
        <v>223</v>
      </c>
      <c r="AG31" s="52" t="s">
        <v>247</v>
      </c>
      <c r="AH31" s="52" t="s">
        <v>247</v>
      </c>
      <c r="AI31" s="52"/>
      <c r="AJ31" s="52"/>
      <c r="AK31" s="52"/>
      <c r="AL31" s="53"/>
    </row>
    <row r="32" spans="1:38" ht="15" customHeight="1">
      <c r="A32" s="2"/>
      <c r="B32" s="1236"/>
      <c r="C32" s="43" t="str">
        <f>+C10</f>
        <v>RTS-C3 East</v>
      </c>
      <c r="D32" s="1263"/>
      <c r="E32" s="1251"/>
      <c r="F32" s="1253"/>
      <c r="G32" s="12">
        <v>6878</v>
      </c>
      <c r="H32" s="12">
        <v>6064</v>
      </c>
      <c r="I32" s="12">
        <v>540</v>
      </c>
      <c r="J32" s="12">
        <v>0</v>
      </c>
      <c r="K32" s="12">
        <v>0</v>
      </c>
      <c r="L32" s="12">
        <v>0</v>
      </c>
      <c r="M32" s="12">
        <v>0</v>
      </c>
      <c r="N32" s="12">
        <v>0</v>
      </c>
      <c r="O32" s="12">
        <v>0</v>
      </c>
      <c r="P32" s="12">
        <v>0</v>
      </c>
      <c r="Q32" s="12">
        <v>0</v>
      </c>
      <c r="R32" s="12">
        <v>20</v>
      </c>
      <c r="S32" s="12">
        <v>0</v>
      </c>
      <c r="T32" s="12">
        <v>0</v>
      </c>
      <c r="U32" s="12">
        <v>0</v>
      </c>
      <c r="V32" s="12">
        <v>2200</v>
      </c>
      <c r="W32" s="12">
        <v>2080</v>
      </c>
      <c r="X32" s="12">
        <v>960</v>
      </c>
      <c r="Y32" s="12">
        <v>1640</v>
      </c>
      <c r="Z32" s="12">
        <v>320</v>
      </c>
      <c r="AA32" s="12">
        <v>1120</v>
      </c>
      <c r="AB32" s="12">
        <v>0</v>
      </c>
      <c r="AC32" s="12">
        <v>0</v>
      </c>
      <c r="AD32" s="12">
        <v>0</v>
      </c>
      <c r="AE32" s="12">
        <v>1700</v>
      </c>
      <c r="AF32" s="12">
        <v>900</v>
      </c>
      <c r="AG32" s="12">
        <v>4540</v>
      </c>
      <c r="AH32" s="12">
        <v>5556</v>
      </c>
      <c r="AI32" s="12"/>
      <c r="AJ32" s="12"/>
      <c r="AK32" s="12"/>
      <c r="AL32" s="38">
        <f>SUM(G32:AK32)</f>
        <v>34518</v>
      </c>
    </row>
    <row r="33" spans="1:38" ht="15" customHeight="1">
      <c r="A33" s="2"/>
      <c r="B33" s="1236"/>
      <c r="C33" s="40" t="s">
        <v>17</v>
      </c>
      <c r="D33" s="1263">
        <f>+F11</f>
        <v>41441</v>
      </c>
      <c r="E33" s="1251"/>
      <c r="F33" s="1253">
        <f>+D33-AL34</f>
        <v>-33989</v>
      </c>
      <c r="G33" s="640" t="s">
        <v>211</v>
      </c>
      <c r="H33" s="640" t="s">
        <v>211</v>
      </c>
      <c r="I33" s="640" t="s">
        <v>211</v>
      </c>
      <c r="J33" s="640" t="s">
        <v>232</v>
      </c>
      <c r="K33" s="640" t="s">
        <v>232</v>
      </c>
      <c r="L33" s="640" t="s">
        <v>232</v>
      </c>
      <c r="M33" s="640" t="s">
        <v>232</v>
      </c>
      <c r="N33" s="640" t="s">
        <v>232</v>
      </c>
      <c r="O33" s="640" t="s">
        <v>232</v>
      </c>
      <c r="P33" s="640" t="s">
        <v>232</v>
      </c>
      <c r="Q33" s="640" t="s">
        <v>232</v>
      </c>
      <c r="R33" s="640" t="s">
        <v>211</v>
      </c>
      <c r="S33" s="640"/>
      <c r="T33" s="640"/>
      <c r="U33" s="640"/>
      <c r="V33" s="640"/>
      <c r="W33" s="640"/>
      <c r="X33" s="616" t="s">
        <v>211</v>
      </c>
      <c r="Y33" s="616" t="s">
        <v>211</v>
      </c>
      <c r="Z33" s="616" t="s">
        <v>211</v>
      </c>
      <c r="AA33" s="616" t="s">
        <v>211</v>
      </c>
      <c r="AB33" s="616" t="s">
        <v>211</v>
      </c>
      <c r="AC33" s="616" t="s">
        <v>211</v>
      </c>
      <c r="AD33" s="616" t="s">
        <v>211</v>
      </c>
      <c r="AE33" s="616" t="s">
        <v>211</v>
      </c>
      <c r="AF33" s="616" t="s">
        <v>211</v>
      </c>
      <c r="AG33" s="616" t="s">
        <v>211</v>
      </c>
      <c r="AH33" s="616" t="s">
        <v>211</v>
      </c>
      <c r="AI33" s="52"/>
      <c r="AJ33" s="52"/>
      <c r="AK33" s="52"/>
      <c r="AL33" s="53"/>
    </row>
    <row r="34" spans="1:38" ht="15" customHeight="1">
      <c r="A34" s="2"/>
      <c r="B34" s="1236"/>
      <c r="C34" s="43" t="str">
        <f>+C12</f>
        <v>RTS-D1</v>
      </c>
      <c r="D34" s="1263"/>
      <c r="E34" s="1251"/>
      <c r="F34" s="1253"/>
      <c r="G34" s="639">
        <v>1824</v>
      </c>
      <c r="H34" s="639">
        <v>4180</v>
      </c>
      <c r="I34" s="639">
        <v>3458</v>
      </c>
      <c r="J34" s="639">
        <v>6574</v>
      </c>
      <c r="K34" s="639">
        <v>9348</v>
      </c>
      <c r="L34" s="639">
        <v>10336</v>
      </c>
      <c r="M34" s="639">
        <v>12844</v>
      </c>
      <c r="N34" s="639">
        <v>7638</v>
      </c>
      <c r="O34" s="639">
        <v>5624</v>
      </c>
      <c r="P34" s="639">
        <v>8816</v>
      </c>
      <c r="Q34" s="639">
        <v>4788</v>
      </c>
      <c r="R34" s="639">
        <v>0</v>
      </c>
      <c r="S34" s="639">
        <v>0</v>
      </c>
      <c r="T34" s="639">
        <v>0</v>
      </c>
      <c r="U34" s="639">
        <v>0</v>
      </c>
      <c r="V34" s="639">
        <v>0</v>
      </c>
      <c r="W34" s="639">
        <v>0</v>
      </c>
      <c r="X34" s="615">
        <v>0</v>
      </c>
      <c r="Y34" s="615">
        <v>0</v>
      </c>
      <c r="Z34" s="615">
        <v>0</v>
      </c>
      <c r="AA34" s="615">
        <v>0</v>
      </c>
      <c r="AB34" s="615">
        <v>0</v>
      </c>
      <c r="AC34" s="615">
        <v>0</v>
      </c>
      <c r="AD34" s="615">
        <v>0</v>
      </c>
      <c r="AE34" s="615">
        <v>0</v>
      </c>
      <c r="AF34" s="615">
        <v>0</v>
      </c>
      <c r="AG34" s="615">
        <v>0</v>
      </c>
      <c r="AH34" s="615">
        <v>0</v>
      </c>
      <c r="AI34" s="12"/>
      <c r="AJ34" s="12"/>
      <c r="AK34" s="12"/>
      <c r="AL34" s="38">
        <f>SUM(G34:AK34)</f>
        <v>75430</v>
      </c>
    </row>
    <row r="35" spans="1:38" ht="15" customHeight="1">
      <c r="A35" s="2"/>
      <c r="B35" s="1236"/>
      <c r="C35" s="666" t="s">
        <v>17</v>
      </c>
      <c r="D35" s="1263">
        <f>+F9</f>
        <v>-17453</v>
      </c>
      <c r="E35" s="1251"/>
      <c r="F35" s="1253">
        <f>+D35-AL36</f>
        <v>-331310.09999999998</v>
      </c>
      <c r="G35" s="807" t="s">
        <v>209</v>
      </c>
      <c r="H35" s="807" t="s">
        <v>210</v>
      </c>
      <c r="I35" s="807" t="s">
        <v>210</v>
      </c>
      <c r="J35" s="807" t="s">
        <v>218</v>
      </c>
      <c r="K35" s="807" t="s">
        <v>231</v>
      </c>
      <c r="L35" s="807" t="s">
        <v>231</v>
      </c>
      <c r="M35" s="807" t="s">
        <v>231</v>
      </c>
      <c r="N35" s="807" t="s">
        <v>231</v>
      </c>
      <c r="O35" s="807" t="s">
        <v>231</v>
      </c>
      <c r="P35" s="807" t="s">
        <v>231</v>
      </c>
      <c r="Q35" s="807" t="s">
        <v>231</v>
      </c>
      <c r="R35" s="807" t="s">
        <v>231</v>
      </c>
      <c r="S35" s="807" t="s">
        <v>231</v>
      </c>
      <c r="T35" s="807" t="s">
        <v>231</v>
      </c>
      <c r="U35" s="807" t="s">
        <v>231</v>
      </c>
      <c r="V35" s="807" t="s">
        <v>231</v>
      </c>
      <c r="W35" s="807" t="s">
        <v>231</v>
      </c>
      <c r="X35" s="807" t="s">
        <v>231</v>
      </c>
      <c r="Y35" s="807" t="s">
        <v>231</v>
      </c>
      <c r="Z35" s="807" t="s">
        <v>231</v>
      </c>
      <c r="AA35" s="807" t="s">
        <v>231</v>
      </c>
      <c r="AB35" s="807" t="s">
        <v>231</v>
      </c>
      <c r="AC35" s="807" t="s">
        <v>231</v>
      </c>
      <c r="AD35" s="807" t="s">
        <v>231</v>
      </c>
      <c r="AE35" s="807" t="s">
        <v>231</v>
      </c>
      <c r="AF35" s="807" t="s">
        <v>231</v>
      </c>
      <c r="AG35" s="807" t="s">
        <v>231</v>
      </c>
      <c r="AH35" s="807" t="s">
        <v>231</v>
      </c>
      <c r="AI35" s="671"/>
      <c r="AJ35" s="671"/>
      <c r="AK35" s="671"/>
      <c r="AL35" s="629"/>
    </row>
    <row r="36" spans="1:38" ht="15" customHeight="1">
      <c r="A36" s="2"/>
      <c r="B36" s="1236"/>
      <c r="C36" s="669" t="str">
        <f>+C14</f>
        <v>RTS-D2</v>
      </c>
      <c r="D36" s="1263"/>
      <c r="E36" s="1251"/>
      <c r="F36" s="1253"/>
      <c r="G36" s="806">
        <v>2100</v>
      </c>
      <c r="H36" s="806">
        <v>5667.6</v>
      </c>
      <c r="I36" s="806">
        <v>10576</v>
      </c>
      <c r="J36" s="806">
        <v>15399</v>
      </c>
      <c r="K36" s="806">
        <v>11175</v>
      </c>
      <c r="L36" s="806">
        <v>8400</v>
      </c>
      <c r="M36" s="806">
        <v>3500</v>
      </c>
      <c r="N36" s="806">
        <v>4550</v>
      </c>
      <c r="O36" s="806">
        <v>8400</v>
      </c>
      <c r="P36" s="806">
        <v>3850</v>
      </c>
      <c r="Q36" s="806">
        <v>3500</v>
      </c>
      <c r="R36" s="806">
        <v>13300</v>
      </c>
      <c r="S36" s="806">
        <v>16180</v>
      </c>
      <c r="T36" s="806">
        <v>14770</v>
      </c>
      <c r="U36" s="806">
        <v>13060</v>
      </c>
      <c r="V36" s="806">
        <v>13020</v>
      </c>
      <c r="W36" s="806">
        <v>8260</v>
      </c>
      <c r="X36" s="806">
        <v>15120</v>
      </c>
      <c r="Y36" s="806">
        <v>12868</v>
      </c>
      <c r="Z36" s="806">
        <v>12222.5</v>
      </c>
      <c r="AA36" s="806">
        <v>15540</v>
      </c>
      <c r="AB36" s="806">
        <v>13704</v>
      </c>
      <c r="AC36" s="806">
        <v>15871</v>
      </c>
      <c r="AD36" s="806">
        <v>18056</v>
      </c>
      <c r="AE36" s="806">
        <v>10960</v>
      </c>
      <c r="AF36" s="806">
        <v>14696</v>
      </c>
      <c r="AG36" s="806">
        <v>13356</v>
      </c>
      <c r="AH36" s="806">
        <v>15756</v>
      </c>
      <c r="AI36" s="670"/>
      <c r="AJ36" s="670"/>
      <c r="AK36" s="670"/>
      <c r="AL36" s="626">
        <f>SUM(G36:AK36)</f>
        <v>313857.09999999998</v>
      </c>
    </row>
    <row r="37" spans="1:38" ht="15" customHeight="1">
      <c r="A37" s="2"/>
      <c r="B37" s="1236"/>
      <c r="C37" s="666" t="s">
        <v>17</v>
      </c>
      <c r="D37" s="1263">
        <f>+F11</f>
        <v>41441</v>
      </c>
      <c r="E37" s="1251"/>
      <c r="F37" s="1253">
        <f>+D37-AL38</f>
        <v>41441</v>
      </c>
      <c r="G37" s="807"/>
      <c r="H37" s="807"/>
      <c r="I37" s="807"/>
      <c r="J37" s="807"/>
      <c r="K37" s="807"/>
      <c r="L37" s="807"/>
      <c r="M37" s="807"/>
      <c r="N37" s="807"/>
      <c r="O37" s="807"/>
      <c r="P37" s="807"/>
      <c r="Q37" s="807"/>
      <c r="R37" s="807"/>
      <c r="S37" s="807"/>
      <c r="T37" s="807"/>
      <c r="U37" s="807"/>
      <c r="V37" s="807"/>
      <c r="W37" s="807"/>
      <c r="X37" s="807"/>
      <c r="Y37" s="807"/>
      <c r="Z37" s="807"/>
      <c r="AA37" s="807"/>
      <c r="AB37" s="807"/>
      <c r="AC37" s="807"/>
      <c r="AD37" s="807"/>
      <c r="AE37" s="807"/>
      <c r="AF37" s="807"/>
      <c r="AG37" s="807"/>
      <c r="AH37" s="807"/>
      <c r="AI37" s="671"/>
      <c r="AJ37" s="671"/>
      <c r="AK37" s="671"/>
      <c r="AL37" s="629"/>
    </row>
    <row r="38" spans="1:38" ht="15" customHeight="1">
      <c r="A38" s="2"/>
      <c r="B38" s="1236"/>
      <c r="C38" s="669" t="str">
        <f>+C16</f>
        <v>RTS-G</v>
      </c>
      <c r="D38" s="1263"/>
      <c r="E38" s="1251"/>
      <c r="F38" s="1253"/>
      <c r="G38" s="806"/>
      <c r="H38" s="806"/>
      <c r="I38" s="806"/>
      <c r="J38" s="806"/>
      <c r="K38" s="806"/>
      <c r="L38" s="806"/>
      <c r="M38" s="806"/>
      <c r="N38" s="806"/>
      <c r="O38" s="806"/>
      <c r="P38" s="806"/>
      <c r="Q38" s="806"/>
      <c r="R38" s="806"/>
      <c r="S38" s="806"/>
      <c r="T38" s="806"/>
      <c r="U38" s="806"/>
      <c r="V38" s="806"/>
      <c r="W38" s="806"/>
      <c r="X38" s="806"/>
      <c r="Y38" s="806"/>
      <c r="Z38" s="806"/>
      <c r="AA38" s="806"/>
      <c r="AB38" s="806"/>
      <c r="AC38" s="806"/>
      <c r="AD38" s="806"/>
      <c r="AE38" s="806"/>
      <c r="AF38" s="806"/>
      <c r="AG38" s="806"/>
      <c r="AH38" s="806"/>
      <c r="AI38" s="670"/>
      <c r="AJ38" s="670"/>
      <c r="AK38" s="670"/>
      <c r="AL38" s="626">
        <f>SUM(G38:AK38)</f>
        <v>0</v>
      </c>
    </row>
    <row r="39" spans="1:38" ht="15" customHeight="1">
      <c r="A39" s="2"/>
      <c r="B39" s="1236"/>
      <c r="C39" s="666" t="s">
        <v>17</v>
      </c>
      <c r="D39" s="1263">
        <f>+F13</f>
        <v>1364839</v>
      </c>
      <c r="E39" s="1251"/>
      <c r="F39" s="1253">
        <f>+D39-AL40</f>
        <v>1364839</v>
      </c>
      <c r="G39" s="807"/>
      <c r="H39" s="807"/>
      <c r="I39" s="807"/>
      <c r="J39" s="807"/>
      <c r="K39" s="807"/>
      <c r="L39" s="807"/>
      <c r="M39" s="807"/>
      <c r="N39" s="807"/>
      <c r="O39" s="807"/>
      <c r="P39" s="807"/>
      <c r="Q39" s="807"/>
      <c r="R39" s="807"/>
      <c r="S39" s="807"/>
      <c r="T39" s="807"/>
      <c r="U39" s="807"/>
      <c r="V39" s="807"/>
      <c r="W39" s="807"/>
      <c r="X39" s="807"/>
      <c r="Y39" s="807"/>
      <c r="Z39" s="807"/>
      <c r="AA39" s="807"/>
      <c r="AB39" s="807"/>
      <c r="AC39" s="807"/>
      <c r="AD39" s="807"/>
      <c r="AE39" s="807"/>
      <c r="AF39" s="807"/>
      <c r="AG39" s="807"/>
      <c r="AH39" s="807"/>
      <c r="AI39" s="671"/>
      <c r="AJ39" s="671"/>
      <c r="AK39" s="671"/>
      <c r="AL39" s="629"/>
    </row>
    <row r="40" spans="1:38" ht="15" customHeight="1">
      <c r="A40" s="2"/>
      <c r="B40" s="1236"/>
      <c r="C40" s="669" t="str">
        <f>+C18</f>
        <v>RTN</v>
      </c>
      <c r="D40" s="1263"/>
      <c r="E40" s="1251"/>
      <c r="F40" s="1253"/>
      <c r="G40" s="806"/>
      <c r="H40" s="806"/>
      <c r="I40" s="806"/>
      <c r="J40" s="806"/>
      <c r="K40" s="806"/>
      <c r="L40" s="806"/>
      <c r="M40" s="806"/>
      <c r="N40" s="806"/>
      <c r="O40" s="806"/>
      <c r="P40" s="806"/>
      <c r="Q40" s="806"/>
      <c r="R40" s="806"/>
      <c r="S40" s="806"/>
      <c r="T40" s="806"/>
      <c r="U40" s="806"/>
      <c r="V40" s="806"/>
      <c r="W40" s="806"/>
      <c r="X40" s="806"/>
      <c r="Y40" s="806"/>
      <c r="Z40" s="806"/>
      <c r="AA40" s="806"/>
      <c r="AB40" s="806"/>
      <c r="AC40" s="806"/>
      <c r="AD40" s="806"/>
      <c r="AE40" s="806"/>
      <c r="AF40" s="806"/>
      <c r="AG40" s="806"/>
      <c r="AH40" s="806"/>
      <c r="AI40" s="670"/>
      <c r="AJ40" s="670"/>
      <c r="AK40" s="670"/>
      <c r="AL40" s="626">
        <f>SUM(G40:AK40)</f>
        <v>0</v>
      </c>
    </row>
    <row r="41" spans="1:38" ht="15" customHeight="1">
      <c r="A41" s="2"/>
      <c r="B41" s="1236"/>
      <c r="C41" s="666" t="s">
        <v>17</v>
      </c>
      <c r="D41" s="1246">
        <f>+F17</f>
        <v>0</v>
      </c>
      <c r="E41" s="1244"/>
      <c r="F41" s="1245">
        <f>+D41-AL42</f>
        <v>-234157.95</v>
      </c>
      <c r="G41" s="671" t="s">
        <v>219</v>
      </c>
      <c r="H41" s="671" t="s">
        <v>220</v>
      </c>
      <c r="I41" s="671" t="s">
        <v>219</v>
      </c>
      <c r="J41" s="671" t="s">
        <v>219</v>
      </c>
      <c r="K41" s="671" t="s">
        <v>219</v>
      </c>
      <c r="L41" s="671" t="s">
        <v>219</v>
      </c>
      <c r="M41" s="671" t="s">
        <v>219</v>
      </c>
      <c r="N41" s="671" t="s">
        <v>219</v>
      </c>
      <c r="O41" s="671" t="s">
        <v>219</v>
      </c>
      <c r="P41" s="671" t="s">
        <v>219</v>
      </c>
      <c r="Q41" s="671" t="s">
        <v>219</v>
      </c>
      <c r="R41" s="671" t="s">
        <v>219</v>
      </c>
      <c r="S41" s="671" t="s">
        <v>233</v>
      </c>
      <c r="T41" s="671" t="s">
        <v>233</v>
      </c>
      <c r="U41" s="671" t="s">
        <v>233</v>
      </c>
      <c r="V41" s="671" t="s">
        <v>233</v>
      </c>
      <c r="W41" s="671" t="s">
        <v>233</v>
      </c>
      <c r="X41" s="671" t="s">
        <v>233</v>
      </c>
      <c r="Y41" s="671" t="s">
        <v>233</v>
      </c>
      <c r="Z41" s="671" t="s">
        <v>233</v>
      </c>
      <c r="AA41" s="671" t="s">
        <v>233</v>
      </c>
      <c r="AB41" s="671" t="s">
        <v>233</v>
      </c>
      <c r="AC41" s="671" t="s">
        <v>219</v>
      </c>
      <c r="AD41" s="671" t="s">
        <v>219</v>
      </c>
      <c r="AE41" s="671" t="s">
        <v>219</v>
      </c>
      <c r="AF41" s="671" t="s">
        <v>219</v>
      </c>
      <c r="AG41" s="671" t="s">
        <v>233</v>
      </c>
      <c r="AH41" s="671" t="s">
        <v>233</v>
      </c>
      <c r="AI41" s="671"/>
      <c r="AJ41" s="671"/>
      <c r="AK41" s="671"/>
      <c r="AL41" s="629"/>
    </row>
    <row r="42" spans="1:38" ht="15" customHeight="1">
      <c r="A42" s="2"/>
      <c r="B42" s="1236"/>
      <c r="C42" s="41" t="str">
        <f>+C20</f>
        <v>RTM</v>
      </c>
      <c r="D42" s="1220"/>
      <c r="E42" s="1222"/>
      <c r="F42" s="1218"/>
      <c r="G42" s="13">
        <v>6200</v>
      </c>
      <c r="H42" s="13">
        <v>3742.2</v>
      </c>
      <c r="I42" s="13">
        <v>5727.6</v>
      </c>
      <c r="J42" s="13">
        <v>11720</v>
      </c>
      <c r="K42" s="13">
        <v>13848</v>
      </c>
      <c r="L42" s="13">
        <v>7068</v>
      </c>
      <c r="M42" s="13">
        <v>7448</v>
      </c>
      <c r="N42" s="13">
        <v>5718</v>
      </c>
      <c r="O42" s="13">
        <v>10282.4</v>
      </c>
      <c r="P42" s="13">
        <v>6300.4</v>
      </c>
      <c r="Q42" s="13">
        <v>4628.3</v>
      </c>
      <c r="R42" s="13">
        <v>8164.7999999999993</v>
      </c>
      <c r="S42" s="13">
        <v>6151.5</v>
      </c>
      <c r="T42" s="13">
        <v>4258.7999999999993</v>
      </c>
      <c r="U42" s="13">
        <v>4258.7999999999993</v>
      </c>
      <c r="V42" s="13">
        <v>8471.5999999999985</v>
      </c>
      <c r="W42" s="13">
        <v>7600.5</v>
      </c>
      <c r="X42" s="13">
        <v>12307.2</v>
      </c>
      <c r="Y42" s="13">
        <v>14424.8</v>
      </c>
      <c r="Z42" s="13">
        <v>11651.2</v>
      </c>
      <c r="AA42" s="13">
        <v>12914.6</v>
      </c>
      <c r="AB42" s="13">
        <v>3002</v>
      </c>
      <c r="AC42" s="13">
        <v>17455.400000000001</v>
      </c>
      <c r="AD42" s="13">
        <v>6237</v>
      </c>
      <c r="AE42" s="13">
        <v>7447.3</v>
      </c>
      <c r="AF42" s="13">
        <v>6741.35</v>
      </c>
      <c r="AG42" s="13">
        <v>11307.199999999999</v>
      </c>
      <c r="AH42" s="13">
        <v>9081</v>
      </c>
      <c r="AI42" s="13"/>
      <c r="AJ42" s="13"/>
      <c r="AK42" s="13"/>
      <c r="AL42" s="35">
        <f>SUM(G42:AK42)</f>
        <v>234157.95</v>
      </c>
    </row>
    <row r="43" spans="1:38" ht="15" customHeight="1">
      <c r="A43" s="2"/>
      <c r="B43" s="1236"/>
      <c r="C43" s="40" t="s">
        <v>17</v>
      </c>
      <c r="D43" s="1246">
        <f>+F21</f>
        <v>397204</v>
      </c>
      <c r="E43" s="1244"/>
      <c r="F43" s="1245">
        <f>+D43-AL44</f>
        <v>397204</v>
      </c>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3"/>
    </row>
    <row r="44" spans="1:38" ht="15" customHeight="1">
      <c r="A44" s="2"/>
      <c r="B44" s="1237"/>
      <c r="C44" s="41" t="str">
        <f>+C22</f>
        <v>SM 6</v>
      </c>
      <c r="D44" s="1220"/>
      <c r="E44" s="1222"/>
      <c r="F44" s="1218"/>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35">
        <f>SUM(G44:AK44)</f>
        <v>0</v>
      </c>
    </row>
    <row r="45" spans="1:38" ht="15" customHeight="1">
      <c r="A45" s="2"/>
      <c r="B45" s="1232" t="s">
        <v>12</v>
      </c>
      <c r="C45" s="1233"/>
      <c r="D45" s="49"/>
      <c r="E45" s="49"/>
      <c r="F45" s="48"/>
      <c r="G45" s="11">
        <f>SUM(G30,G32,G34,G44,G36,G38,G40,G42)</f>
        <v>17002</v>
      </c>
      <c r="H45" s="11">
        <f t="shared" ref="H45:AK45" si="3">SUM(H30,H32,H34,H44,H36,H38,H40,H42)</f>
        <v>19653.8</v>
      </c>
      <c r="I45" s="11">
        <f t="shared" si="3"/>
        <v>20301.599999999999</v>
      </c>
      <c r="J45" s="11">
        <f t="shared" si="3"/>
        <v>33693</v>
      </c>
      <c r="K45" s="11">
        <f t="shared" si="3"/>
        <v>34371</v>
      </c>
      <c r="L45" s="11">
        <f t="shared" si="3"/>
        <v>25804</v>
      </c>
      <c r="M45" s="11">
        <f t="shared" si="3"/>
        <v>23792</v>
      </c>
      <c r="N45" s="11">
        <f t="shared" si="3"/>
        <v>17906</v>
      </c>
      <c r="O45" s="11">
        <f t="shared" si="3"/>
        <v>24306.400000000001</v>
      </c>
      <c r="P45" s="11">
        <f t="shared" si="3"/>
        <v>18966.400000000001</v>
      </c>
      <c r="Q45" s="11">
        <f t="shared" si="3"/>
        <v>12916.3</v>
      </c>
      <c r="R45" s="11">
        <f t="shared" si="3"/>
        <v>21484.799999999999</v>
      </c>
      <c r="S45" s="11">
        <f t="shared" si="3"/>
        <v>22331.5</v>
      </c>
      <c r="T45" s="11">
        <f t="shared" si="3"/>
        <v>19028.8</v>
      </c>
      <c r="U45" s="11">
        <f t="shared" si="3"/>
        <v>17318.8</v>
      </c>
      <c r="V45" s="11">
        <f t="shared" si="3"/>
        <v>23691.599999999999</v>
      </c>
      <c r="W45" s="11">
        <f t="shared" si="3"/>
        <v>17940.5</v>
      </c>
      <c r="X45" s="11">
        <f t="shared" si="3"/>
        <v>28387.200000000001</v>
      </c>
      <c r="Y45" s="11">
        <f t="shared" si="3"/>
        <v>28932.799999999999</v>
      </c>
      <c r="Z45" s="11">
        <f t="shared" si="3"/>
        <v>24193.7</v>
      </c>
      <c r="AA45" s="11">
        <f t="shared" si="3"/>
        <v>29574.6</v>
      </c>
      <c r="AB45" s="11">
        <f t="shared" si="3"/>
        <v>16706</v>
      </c>
      <c r="AC45" s="11">
        <f t="shared" si="3"/>
        <v>33326.400000000001</v>
      </c>
      <c r="AD45" s="11">
        <f t="shared" si="3"/>
        <v>24293</v>
      </c>
      <c r="AE45" s="11">
        <f t="shared" si="3"/>
        <v>20107.3</v>
      </c>
      <c r="AF45" s="11">
        <f t="shared" si="3"/>
        <v>22337.35</v>
      </c>
      <c r="AG45" s="11">
        <f t="shared" si="3"/>
        <v>29203.199999999997</v>
      </c>
      <c r="AH45" s="11">
        <f t="shared" si="3"/>
        <v>30393</v>
      </c>
      <c r="AI45" s="11">
        <f t="shared" si="3"/>
        <v>0</v>
      </c>
      <c r="AJ45" s="11">
        <f t="shared" si="3"/>
        <v>0</v>
      </c>
      <c r="AK45" s="11">
        <f t="shared" si="3"/>
        <v>0</v>
      </c>
      <c r="AL45" s="11">
        <f>SUM(AL30,AL32,AL34,AL44,AL36,AL38,AL40,AL42)</f>
        <v>657963.05000000005</v>
      </c>
    </row>
    <row r="46" spans="1:38" ht="15" customHeight="1">
      <c r="B46" s="224"/>
      <c r="G46" s="132"/>
      <c r="H46" s="132"/>
      <c r="I46" s="132"/>
      <c r="J46" s="132"/>
      <c r="K46" s="132"/>
      <c r="L46" s="132"/>
      <c r="M46" s="132"/>
      <c r="N46" s="132"/>
      <c r="O46" s="132"/>
      <c r="P46" s="132"/>
      <c r="Q46" s="132"/>
      <c r="R46" s="132"/>
      <c r="S46" s="132"/>
      <c r="T46" s="132"/>
      <c r="U46" s="132"/>
      <c r="V46" s="132"/>
      <c r="W46" s="132"/>
      <c r="X46" s="132"/>
      <c r="Y46" s="132"/>
      <c r="Z46" s="132"/>
      <c r="AA46" s="132"/>
      <c r="AB46" s="132"/>
      <c r="AC46" s="132"/>
      <c r="AD46" s="132"/>
    </row>
    <row r="47" spans="1:38" ht="15" customHeight="1">
      <c r="B47" s="7">
        <f>+Sims!B27</f>
        <v>44256</v>
      </c>
    </row>
    <row r="49" spans="1:38" ht="15" customHeight="1">
      <c r="B49" s="26" t="s">
        <v>13</v>
      </c>
      <c r="C49" s="8" t="s">
        <v>0</v>
      </c>
      <c r="D49" s="1234" t="s">
        <v>18</v>
      </c>
      <c r="E49" s="1234"/>
      <c r="F49" s="1234"/>
      <c r="G49" s="27">
        <f>+B47</f>
        <v>44256</v>
      </c>
      <c r="H49" s="27">
        <f>+G49+1</f>
        <v>44257</v>
      </c>
      <c r="I49" s="27">
        <f t="shared" ref="I49:AK49" si="4">+H49+1</f>
        <v>44258</v>
      </c>
      <c r="J49" s="27">
        <f t="shared" si="4"/>
        <v>44259</v>
      </c>
      <c r="K49" s="27">
        <f t="shared" si="4"/>
        <v>44260</v>
      </c>
      <c r="L49" s="27">
        <f t="shared" si="4"/>
        <v>44261</v>
      </c>
      <c r="M49" s="27">
        <f t="shared" si="4"/>
        <v>44262</v>
      </c>
      <c r="N49" s="27">
        <f t="shared" si="4"/>
        <v>44263</v>
      </c>
      <c r="O49" s="27">
        <f t="shared" si="4"/>
        <v>44264</v>
      </c>
      <c r="P49" s="27">
        <f t="shared" si="4"/>
        <v>44265</v>
      </c>
      <c r="Q49" s="27">
        <f t="shared" si="4"/>
        <v>44266</v>
      </c>
      <c r="R49" s="27">
        <f t="shared" si="4"/>
        <v>44267</v>
      </c>
      <c r="S49" s="27">
        <f t="shared" si="4"/>
        <v>44268</v>
      </c>
      <c r="T49" s="27">
        <f t="shared" si="4"/>
        <v>44269</v>
      </c>
      <c r="U49" s="27">
        <f t="shared" si="4"/>
        <v>44270</v>
      </c>
      <c r="V49" s="27">
        <f t="shared" si="4"/>
        <v>44271</v>
      </c>
      <c r="W49" s="27">
        <f t="shared" si="4"/>
        <v>44272</v>
      </c>
      <c r="X49" s="27">
        <f t="shared" si="4"/>
        <v>44273</v>
      </c>
      <c r="Y49" s="27">
        <f t="shared" si="4"/>
        <v>44274</v>
      </c>
      <c r="Z49" s="27">
        <f t="shared" si="4"/>
        <v>44275</v>
      </c>
      <c r="AA49" s="27">
        <f t="shared" si="4"/>
        <v>44276</v>
      </c>
      <c r="AB49" s="27">
        <f t="shared" si="4"/>
        <v>44277</v>
      </c>
      <c r="AC49" s="27">
        <f t="shared" si="4"/>
        <v>44278</v>
      </c>
      <c r="AD49" s="27">
        <f t="shared" si="4"/>
        <v>44279</v>
      </c>
      <c r="AE49" s="27">
        <f t="shared" si="4"/>
        <v>44280</v>
      </c>
      <c r="AF49" s="27">
        <f t="shared" si="4"/>
        <v>44281</v>
      </c>
      <c r="AG49" s="27">
        <f t="shared" si="4"/>
        <v>44282</v>
      </c>
      <c r="AH49" s="27">
        <f t="shared" si="4"/>
        <v>44283</v>
      </c>
      <c r="AI49" s="27">
        <f t="shared" si="4"/>
        <v>44284</v>
      </c>
      <c r="AJ49" s="27">
        <f t="shared" si="4"/>
        <v>44285</v>
      </c>
      <c r="AK49" s="27">
        <f t="shared" si="4"/>
        <v>44286</v>
      </c>
      <c r="AL49" s="9" t="s">
        <v>22</v>
      </c>
    </row>
    <row r="50" spans="1:38" ht="15" customHeight="1">
      <c r="B50" s="1235" t="s">
        <v>51</v>
      </c>
      <c r="C50" s="47"/>
      <c r="D50" s="44" t="s">
        <v>19</v>
      </c>
      <c r="E50" s="45" t="s">
        <v>20</v>
      </c>
      <c r="F50" s="46" t="s">
        <v>21</v>
      </c>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1"/>
    </row>
    <row r="51" spans="1:38" ht="15" customHeight="1">
      <c r="B51" s="1236"/>
      <c r="C51" s="42" t="s">
        <v>17</v>
      </c>
      <c r="D51" s="1257">
        <f>+F29</f>
        <v>681582</v>
      </c>
      <c r="E51" s="1269">
        <v>100000</v>
      </c>
      <c r="F51" s="1252">
        <f>+D51-AL52</f>
        <v>681582</v>
      </c>
      <c r="G51" s="649"/>
      <c r="H51" s="649"/>
      <c r="I51" s="649"/>
      <c r="J51" s="649"/>
      <c r="K51" s="649"/>
      <c r="L51" s="649"/>
      <c r="M51" s="649"/>
      <c r="N51" s="649"/>
      <c r="O51" s="649"/>
      <c r="P51" s="649"/>
      <c r="Q51" s="649"/>
      <c r="R51" s="649"/>
      <c r="S51" s="649"/>
      <c r="T51" s="649"/>
      <c r="U51" s="649"/>
      <c r="V51" s="649"/>
      <c r="W51" s="649"/>
      <c r="X51" s="649"/>
      <c r="Y51" s="649"/>
      <c r="Z51" s="649"/>
      <c r="AA51" s="649"/>
      <c r="AB51" s="649"/>
      <c r="AC51" s="649"/>
      <c r="AD51" s="649"/>
      <c r="AE51" s="649"/>
      <c r="AF51" s="649"/>
      <c r="AG51" s="649"/>
      <c r="AH51" s="649"/>
      <c r="AI51" s="649"/>
      <c r="AJ51" s="649"/>
      <c r="AK51" s="542"/>
      <c r="AL51" s="55"/>
    </row>
    <row r="52" spans="1:38" ht="15" customHeight="1">
      <c r="A52" s="2"/>
      <c r="B52" s="1236"/>
      <c r="C52" s="43" t="str">
        <f>+C30</f>
        <v>RTS-C3 West</v>
      </c>
      <c r="D52" s="1263"/>
      <c r="E52" s="1251"/>
      <c r="F52" s="1253"/>
      <c r="G52" s="650"/>
      <c r="H52" s="650"/>
      <c r="I52" s="650"/>
      <c r="J52" s="650"/>
      <c r="K52" s="650"/>
      <c r="L52" s="650"/>
      <c r="M52" s="650"/>
      <c r="N52" s="650"/>
      <c r="O52" s="650"/>
      <c r="P52" s="650"/>
      <c r="Q52" s="650"/>
      <c r="R52" s="650"/>
      <c r="S52" s="650"/>
      <c r="T52" s="650"/>
      <c r="U52" s="650"/>
      <c r="V52" s="650"/>
      <c r="W52" s="650"/>
      <c r="X52" s="650"/>
      <c r="Y52" s="650"/>
      <c r="Z52" s="650"/>
      <c r="AA52" s="650"/>
      <c r="AB52" s="650"/>
      <c r="AC52" s="650"/>
      <c r="AD52" s="650"/>
      <c r="AE52" s="650"/>
      <c r="AF52" s="650"/>
      <c r="AG52" s="650"/>
      <c r="AH52" s="650"/>
      <c r="AI52" s="650"/>
      <c r="AJ52" s="650"/>
      <c r="AK52" s="630"/>
      <c r="AL52" s="626">
        <f>SUM(G52:AK52)</f>
        <v>0</v>
      </c>
    </row>
    <row r="53" spans="1:38" ht="15" customHeight="1">
      <c r="A53" s="2"/>
      <c r="B53" s="1236"/>
      <c r="C53" s="40" t="s">
        <v>17</v>
      </c>
      <c r="D53" s="1263">
        <f>+F31</f>
        <v>-51971</v>
      </c>
      <c r="E53" s="1251">
        <v>45000</v>
      </c>
      <c r="F53" s="1253">
        <f>+D53-AL54</f>
        <v>-70991</v>
      </c>
      <c r="G53" s="52" t="s">
        <v>223</v>
      </c>
      <c r="H53" s="52"/>
      <c r="I53" s="52"/>
      <c r="J53" s="52"/>
      <c r="K53" s="52"/>
      <c r="L53" s="52"/>
      <c r="M53" s="52"/>
      <c r="N53" s="52"/>
      <c r="O53" s="52"/>
      <c r="P53" s="52"/>
      <c r="Q53" s="52"/>
      <c r="R53" s="52" t="s">
        <v>223</v>
      </c>
      <c r="S53" s="52" t="s">
        <v>223</v>
      </c>
      <c r="T53" s="631" t="s">
        <v>223</v>
      </c>
      <c r="U53" s="631" t="s">
        <v>223</v>
      </c>
      <c r="V53" s="631" t="s">
        <v>223</v>
      </c>
      <c r="W53" s="631"/>
      <c r="X53" s="631" t="s">
        <v>223</v>
      </c>
      <c r="Y53" s="631" t="s">
        <v>223</v>
      </c>
      <c r="Z53" s="631" t="s">
        <v>223</v>
      </c>
      <c r="AA53" s="631" t="s">
        <v>223</v>
      </c>
      <c r="AB53" s="631" t="s">
        <v>223</v>
      </c>
      <c r="AC53" s="631" t="s">
        <v>223</v>
      </c>
      <c r="AD53" s="631"/>
      <c r="AE53" s="631" t="s">
        <v>211</v>
      </c>
      <c r="AF53" s="631" t="s">
        <v>211</v>
      </c>
      <c r="AG53" s="631"/>
      <c r="AH53" s="631"/>
      <c r="AI53" s="631"/>
      <c r="AJ53" s="631"/>
      <c r="AK53" s="631"/>
      <c r="AL53" s="629"/>
    </row>
    <row r="54" spans="1:38" ht="15" customHeight="1">
      <c r="A54" s="2"/>
      <c r="B54" s="1236"/>
      <c r="C54" s="43" t="str">
        <f>+C32</f>
        <v>RTS-C3 East</v>
      </c>
      <c r="D54" s="1263"/>
      <c r="E54" s="1251"/>
      <c r="F54" s="1253"/>
      <c r="G54" s="12">
        <v>20</v>
      </c>
      <c r="H54" s="12">
        <v>0</v>
      </c>
      <c r="I54" s="12">
        <v>0</v>
      </c>
      <c r="J54" s="12">
        <v>0</v>
      </c>
      <c r="K54" s="12">
        <v>0</v>
      </c>
      <c r="L54" s="12">
        <v>0</v>
      </c>
      <c r="M54" s="12">
        <v>0</v>
      </c>
      <c r="N54" s="12">
        <v>0</v>
      </c>
      <c r="O54" s="12">
        <v>0</v>
      </c>
      <c r="P54" s="12">
        <v>0</v>
      </c>
      <c r="Q54" s="12">
        <v>0</v>
      </c>
      <c r="R54" s="12">
        <v>40</v>
      </c>
      <c r="S54" s="12">
        <v>1900</v>
      </c>
      <c r="T54" s="630">
        <v>700</v>
      </c>
      <c r="U54" s="630">
        <v>1720</v>
      </c>
      <c r="V54" s="630">
        <v>540</v>
      </c>
      <c r="W54" s="630">
        <v>0</v>
      </c>
      <c r="X54" s="630">
        <v>1300</v>
      </c>
      <c r="Y54" s="630">
        <v>3340</v>
      </c>
      <c r="Z54" s="630">
        <v>2800</v>
      </c>
      <c r="AA54" s="630">
        <v>3280</v>
      </c>
      <c r="AB54" s="630">
        <v>580</v>
      </c>
      <c r="AC54" s="630">
        <v>1680</v>
      </c>
      <c r="AD54" s="630">
        <v>0</v>
      </c>
      <c r="AE54" s="630">
        <v>520</v>
      </c>
      <c r="AF54" s="630">
        <v>600</v>
      </c>
      <c r="AG54" s="630"/>
      <c r="AH54" s="630"/>
      <c r="AI54" s="630"/>
      <c r="AJ54" s="630"/>
      <c r="AK54" s="630"/>
      <c r="AL54" s="626">
        <f>SUM(G54:AK54)</f>
        <v>19020</v>
      </c>
    </row>
    <row r="55" spans="1:38" ht="15" customHeight="1">
      <c r="A55" s="2"/>
      <c r="B55" s="1236"/>
      <c r="C55" s="40" t="s">
        <v>17</v>
      </c>
      <c r="D55" s="1263">
        <f>+F33</f>
        <v>-33989</v>
      </c>
      <c r="E55" s="1251">
        <v>45000</v>
      </c>
      <c r="F55" s="1253">
        <f>+D55-AL56</f>
        <v>-33989</v>
      </c>
      <c r="G55" s="647"/>
      <c r="H55" s="647"/>
      <c r="I55" s="647"/>
      <c r="J55" s="647"/>
      <c r="K55" s="647"/>
      <c r="L55" s="647"/>
      <c r="M55" s="647"/>
      <c r="N55" s="647"/>
      <c r="O55" s="647"/>
      <c r="P55" s="647"/>
      <c r="Q55" s="647"/>
      <c r="R55" s="647"/>
      <c r="S55" s="647"/>
      <c r="T55" s="647"/>
      <c r="U55" s="647"/>
      <c r="V55" s="647"/>
      <c r="W55" s="647"/>
      <c r="X55" s="647"/>
      <c r="Y55" s="647"/>
      <c r="Z55" s="647"/>
      <c r="AA55" s="647"/>
      <c r="AB55" s="647"/>
      <c r="AC55" s="647"/>
      <c r="AD55" s="647"/>
      <c r="AE55" s="647"/>
      <c r="AF55" s="647"/>
      <c r="AG55" s="647"/>
      <c r="AH55" s="647"/>
      <c r="AI55" s="647"/>
      <c r="AJ55" s="647"/>
      <c r="AK55" s="631"/>
      <c r="AL55" s="629"/>
    </row>
    <row r="56" spans="1:38" ht="15" customHeight="1">
      <c r="A56" s="2"/>
      <c r="B56" s="1236"/>
      <c r="C56" s="43" t="str">
        <f>+C34</f>
        <v>RTS-D1</v>
      </c>
      <c r="D56" s="1263"/>
      <c r="E56" s="1251"/>
      <c r="F56" s="1253"/>
      <c r="G56" s="648"/>
      <c r="H56" s="648"/>
      <c r="I56" s="648"/>
      <c r="J56" s="648"/>
      <c r="K56" s="648"/>
      <c r="L56" s="648"/>
      <c r="M56" s="648"/>
      <c r="N56" s="648"/>
      <c r="O56" s="648"/>
      <c r="P56" s="648"/>
      <c r="Q56" s="648"/>
      <c r="R56" s="648"/>
      <c r="S56" s="648"/>
      <c r="T56" s="648"/>
      <c r="U56" s="648"/>
      <c r="V56" s="648"/>
      <c r="W56" s="648"/>
      <c r="X56" s="648"/>
      <c r="Y56" s="648"/>
      <c r="Z56" s="648"/>
      <c r="AA56" s="648"/>
      <c r="AB56" s="648"/>
      <c r="AC56" s="648"/>
      <c r="AD56" s="648"/>
      <c r="AE56" s="648"/>
      <c r="AF56" s="648"/>
      <c r="AG56" s="648"/>
      <c r="AH56" s="648"/>
      <c r="AI56" s="648"/>
      <c r="AJ56" s="648"/>
      <c r="AK56" s="630"/>
      <c r="AL56" s="626">
        <f>SUM(G56:AK56)</f>
        <v>0</v>
      </c>
    </row>
    <row r="57" spans="1:38" ht="15" customHeight="1">
      <c r="A57" s="2"/>
      <c r="B57" s="1236"/>
      <c r="C57" s="666" t="s">
        <v>17</v>
      </c>
      <c r="D57" s="1263">
        <f>+F35</f>
        <v>-331310.09999999998</v>
      </c>
      <c r="E57" s="1251">
        <v>45000</v>
      </c>
      <c r="F57" s="1253">
        <f>+D57-AL58</f>
        <v>-497437.2</v>
      </c>
      <c r="G57" s="932" t="s">
        <v>218</v>
      </c>
      <c r="H57" s="932" t="s">
        <v>218</v>
      </c>
      <c r="I57" s="932" t="s">
        <v>218</v>
      </c>
      <c r="J57" s="932" t="s">
        <v>218</v>
      </c>
      <c r="K57" s="932" t="s">
        <v>218</v>
      </c>
      <c r="L57" s="932" t="s">
        <v>218</v>
      </c>
      <c r="M57" s="932" t="s">
        <v>218</v>
      </c>
      <c r="N57" s="932" t="s">
        <v>218</v>
      </c>
      <c r="O57" s="932" t="s">
        <v>218</v>
      </c>
      <c r="P57" s="932" t="s">
        <v>218</v>
      </c>
      <c r="Q57" s="647"/>
      <c r="R57" s="647"/>
      <c r="S57" s="647"/>
      <c r="T57" s="647"/>
      <c r="U57" s="647"/>
      <c r="V57" s="647"/>
      <c r="W57" s="647" t="s">
        <v>210</v>
      </c>
      <c r="X57" s="647" t="s">
        <v>210</v>
      </c>
      <c r="Y57" s="647" t="s">
        <v>210</v>
      </c>
      <c r="Z57" s="647" t="s">
        <v>210</v>
      </c>
      <c r="AA57" s="647" t="s">
        <v>210</v>
      </c>
      <c r="AB57" s="647"/>
      <c r="AC57" s="647" t="s">
        <v>210</v>
      </c>
      <c r="AD57" s="647" t="s">
        <v>210</v>
      </c>
      <c r="AE57" s="647" t="s">
        <v>210</v>
      </c>
      <c r="AF57" s="647" t="s">
        <v>218</v>
      </c>
      <c r="AG57" s="647" t="s">
        <v>210</v>
      </c>
      <c r="AH57" s="647" t="s">
        <v>210</v>
      </c>
      <c r="AI57" s="647" t="s">
        <v>210</v>
      </c>
      <c r="AJ57" s="647" t="s">
        <v>210</v>
      </c>
      <c r="AK57" s="671" t="s">
        <v>210</v>
      </c>
      <c r="AL57" s="629"/>
    </row>
    <row r="58" spans="1:38" ht="15" customHeight="1">
      <c r="A58" s="2"/>
      <c r="B58" s="1236"/>
      <c r="C58" s="669" t="str">
        <f>+C36</f>
        <v>RTS-D2</v>
      </c>
      <c r="D58" s="1263"/>
      <c r="E58" s="1251"/>
      <c r="F58" s="1253"/>
      <c r="G58" s="931">
        <v>10004.700000000001</v>
      </c>
      <c r="H58" s="931">
        <v>10526.4</v>
      </c>
      <c r="I58" s="931">
        <v>7704.6</v>
      </c>
      <c r="J58" s="931">
        <v>9537.6</v>
      </c>
      <c r="K58" s="931">
        <v>8571.6</v>
      </c>
      <c r="L58" s="931">
        <v>9726</v>
      </c>
      <c r="M58" s="931">
        <v>9543.6</v>
      </c>
      <c r="N58" s="931">
        <v>5427.6</v>
      </c>
      <c r="O58" s="931">
        <v>6840</v>
      </c>
      <c r="P58" s="931">
        <v>3288</v>
      </c>
      <c r="Q58" s="806">
        <v>0</v>
      </c>
      <c r="R58" s="806">
        <v>0</v>
      </c>
      <c r="S58" s="806">
        <v>0</v>
      </c>
      <c r="T58" s="806">
        <v>0</v>
      </c>
      <c r="U58" s="806">
        <v>0</v>
      </c>
      <c r="V58" s="806">
        <v>0</v>
      </c>
      <c r="W58" s="806">
        <v>8721.6</v>
      </c>
      <c r="X58" s="806">
        <v>7017.6</v>
      </c>
      <c r="Y58" s="806">
        <v>7602</v>
      </c>
      <c r="Z58" s="806">
        <v>8907.6</v>
      </c>
      <c r="AA58" s="806">
        <v>5082</v>
      </c>
      <c r="AB58" s="806">
        <v>0</v>
      </c>
      <c r="AC58" s="806">
        <v>1476</v>
      </c>
      <c r="AD58" s="806">
        <v>2310</v>
      </c>
      <c r="AE58" s="806">
        <v>4116</v>
      </c>
      <c r="AF58" s="806">
        <v>6132</v>
      </c>
      <c r="AG58" s="806">
        <v>8056.2</v>
      </c>
      <c r="AH58" s="806">
        <v>5922</v>
      </c>
      <c r="AI58" s="806">
        <v>9240</v>
      </c>
      <c r="AJ58" s="806">
        <v>4662</v>
      </c>
      <c r="AK58" s="670">
        <v>5712</v>
      </c>
      <c r="AL58" s="626">
        <f>SUM(G58:AK58)</f>
        <v>166127.10000000003</v>
      </c>
    </row>
    <row r="59" spans="1:38" ht="15" customHeight="1">
      <c r="A59" s="2"/>
      <c r="B59" s="1236"/>
      <c r="C59" s="666" t="s">
        <v>17</v>
      </c>
      <c r="D59" s="1246">
        <f>+F37</f>
        <v>41441</v>
      </c>
      <c r="E59" s="1244"/>
      <c r="F59" s="1245">
        <f>+D59-AL60</f>
        <v>32481</v>
      </c>
      <c r="G59" s="930" t="s">
        <v>223</v>
      </c>
      <c r="H59" s="930" t="s">
        <v>223</v>
      </c>
      <c r="I59" s="930" t="s">
        <v>223</v>
      </c>
      <c r="J59" s="930" t="s">
        <v>223</v>
      </c>
      <c r="K59" s="930" t="s">
        <v>223</v>
      </c>
      <c r="L59" s="807"/>
      <c r="M59" s="807"/>
      <c r="N59" s="807"/>
      <c r="O59" s="807"/>
      <c r="P59" s="807"/>
      <c r="Q59" s="807"/>
      <c r="R59" s="807"/>
      <c r="S59" s="807"/>
      <c r="T59" s="807"/>
      <c r="U59" s="807"/>
      <c r="V59" s="807"/>
      <c r="W59" s="807"/>
      <c r="X59" s="807"/>
      <c r="Y59" s="807"/>
      <c r="Z59" s="807"/>
      <c r="AA59" s="807"/>
      <c r="AB59" s="807"/>
      <c r="AC59" s="807"/>
      <c r="AD59" s="807"/>
      <c r="AE59" s="807"/>
      <c r="AF59" s="807"/>
      <c r="AG59" s="807"/>
      <c r="AH59" s="807"/>
      <c r="AI59" s="807"/>
      <c r="AJ59" s="671"/>
      <c r="AK59" s="671"/>
      <c r="AL59" s="629"/>
    </row>
    <row r="60" spans="1:38" ht="15" customHeight="1">
      <c r="A60" s="2"/>
      <c r="B60" s="1236"/>
      <c r="C60" s="41" t="str">
        <f>+C38</f>
        <v>RTS-G</v>
      </c>
      <c r="D60" s="1220"/>
      <c r="E60" s="1222"/>
      <c r="F60" s="1218"/>
      <c r="G60" s="929">
        <v>1260</v>
      </c>
      <c r="H60" s="929">
        <v>2980</v>
      </c>
      <c r="I60" s="929">
        <v>2620</v>
      </c>
      <c r="J60" s="929">
        <v>1400</v>
      </c>
      <c r="K60" s="929">
        <v>700</v>
      </c>
      <c r="L60" s="663"/>
      <c r="M60" s="663"/>
      <c r="N60" s="663"/>
      <c r="O60" s="663"/>
      <c r="P60" s="663"/>
      <c r="Q60" s="663"/>
      <c r="R60" s="663"/>
      <c r="S60" s="663"/>
      <c r="T60" s="663"/>
      <c r="U60" s="663"/>
      <c r="V60" s="663"/>
      <c r="W60" s="663"/>
      <c r="X60" s="663"/>
      <c r="Y60" s="663"/>
      <c r="Z60" s="663"/>
      <c r="AA60" s="663"/>
      <c r="AB60" s="663"/>
      <c r="AC60" s="663"/>
      <c r="AD60" s="663"/>
      <c r="AE60" s="663"/>
      <c r="AF60" s="663"/>
      <c r="AG60" s="663"/>
      <c r="AH60" s="663"/>
      <c r="AI60" s="663"/>
      <c r="AJ60" s="13"/>
      <c r="AK60" s="13"/>
      <c r="AL60" s="35">
        <f>SUM(G60:AK60)</f>
        <v>8960</v>
      </c>
    </row>
    <row r="61" spans="1:38" ht="15" customHeight="1">
      <c r="A61" s="2"/>
      <c r="B61" s="1236"/>
      <c r="C61" s="666" t="s">
        <v>17</v>
      </c>
      <c r="D61" s="1246">
        <f>+F39</f>
        <v>1364839</v>
      </c>
      <c r="E61" s="1244"/>
      <c r="F61" s="1245">
        <f>+D61-AL62</f>
        <v>1364839</v>
      </c>
      <c r="G61" s="807"/>
      <c r="H61" s="807"/>
      <c r="I61" s="807"/>
      <c r="J61" s="807"/>
      <c r="K61" s="807"/>
      <c r="L61" s="807"/>
      <c r="M61" s="807"/>
      <c r="N61" s="807"/>
      <c r="O61" s="807"/>
      <c r="P61" s="807"/>
      <c r="Q61" s="807"/>
      <c r="R61" s="807"/>
      <c r="S61" s="807"/>
      <c r="T61" s="807"/>
      <c r="U61" s="807"/>
      <c r="V61" s="807"/>
      <c r="W61" s="807"/>
      <c r="X61" s="807"/>
      <c r="Y61" s="807"/>
      <c r="Z61" s="807"/>
      <c r="AA61" s="807"/>
      <c r="AB61" s="807"/>
      <c r="AC61" s="807"/>
      <c r="AD61" s="807"/>
      <c r="AE61" s="807"/>
      <c r="AF61" s="807"/>
      <c r="AG61" s="807"/>
      <c r="AH61" s="807"/>
      <c r="AI61" s="807"/>
      <c r="AJ61" s="671"/>
      <c r="AK61" s="671"/>
      <c r="AL61" s="629"/>
    </row>
    <row r="62" spans="1:38" ht="15" customHeight="1">
      <c r="A62" s="2"/>
      <c r="B62" s="1236"/>
      <c r="C62" s="41" t="str">
        <f>+C40</f>
        <v>RTN</v>
      </c>
      <c r="D62" s="1220"/>
      <c r="E62" s="1222"/>
      <c r="F62" s="1218"/>
      <c r="G62" s="663"/>
      <c r="H62" s="663"/>
      <c r="I62" s="663"/>
      <c r="J62" s="663"/>
      <c r="K62" s="663"/>
      <c r="L62" s="663"/>
      <c r="M62" s="663"/>
      <c r="N62" s="663"/>
      <c r="O62" s="663"/>
      <c r="P62" s="663"/>
      <c r="Q62" s="663"/>
      <c r="R62" s="663"/>
      <c r="S62" s="663"/>
      <c r="T62" s="663"/>
      <c r="U62" s="663"/>
      <c r="V62" s="663"/>
      <c r="W62" s="663"/>
      <c r="X62" s="663"/>
      <c r="Y62" s="663"/>
      <c r="Z62" s="663"/>
      <c r="AA62" s="663"/>
      <c r="AB62" s="663"/>
      <c r="AC62" s="663"/>
      <c r="AD62" s="663"/>
      <c r="AE62" s="663"/>
      <c r="AF62" s="663"/>
      <c r="AG62" s="663"/>
      <c r="AH62" s="663"/>
      <c r="AI62" s="663"/>
      <c r="AJ62" s="13"/>
      <c r="AK62" s="13"/>
      <c r="AL62" s="35">
        <f>SUM(G62:AK62)</f>
        <v>0</v>
      </c>
    </row>
    <row r="63" spans="1:38" ht="15" customHeight="1">
      <c r="A63" s="2"/>
      <c r="B63" s="1236"/>
      <c r="C63" s="666" t="s">
        <v>17</v>
      </c>
      <c r="D63" s="1246">
        <f>+F41</f>
        <v>-234157.95</v>
      </c>
      <c r="E63" s="1244"/>
      <c r="F63" s="1245">
        <f>+D63-AL64</f>
        <v>-489652.29999999993</v>
      </c>
      <c r="G63" s="934" t="s">
        <v>233</v>
      </c>
      <c r="H63" s="934" t="s">
        <v>233</v>
      </c>
      <c r="I63" s="934" t="s">
        <v>233</v>
      </c>
      <c r="J63" s="934" t="s">
        <v>233</v>
      </c>
      <c r="K63" s="934" t="s">
        <v>233</v>
      </c>
      <c r="L63" s="934" t="s">
        <v>233</v>
      </c>
      <c r="M63" s="934" t="s">
        <v>233</v>
      </c>
      <c r="N63" s="934" t="s">
        <v>233</v>
      </c>
      <c r="O63" s="934" t="s">
        <v>233</v>
      </c>
      <c r="P63" s="934" t="s">
        <v>233</v>
      </c>
      <c r="Q63" s="934" t="s">
        <v>233</v>
      </c>
      <c r="R63" s="807" t="s">
        <v>233</v>
      </c>
      <c r="S63" s="807" t="s">
        <v>233</v>
      </c>
      <c r="T63" s="807" t="s">
        <v>233</v>
      </c>
      <c r="U63" s="807" t="s">
        <v>233</v>
      </c>
      <c r="V63" s="807"/>
      <c r="W63" s="807" t="s">
        <v>233</v>
      </c>
      <c r="X63" s="807" t="s">
        <v>219</v>
      </c>
      <c r="Y63" s="807" t="s">
        <v>219</v>
      </c>
      <c r="Z63" s="807" t="s">
        <v>219</v>
      </c>
      <c r="AA63" s="807" t="s">
        <v>219</v>
      </c>
      <c r="AB63" s="807" t="s">
        <v>219</v>
      </c>
      <c r="AC63" s="807" t="s">
        <v>219</v>
      </c>
      <c r="AD63" s="807" t="s">
        <v>219</v>
      </c>
      <c r="AE63" s="807" t="s">
        <v>214</v>
      </c>
      <c r="AF63" s="807" t="s">
        <v>220</v>
      </c>
      <c r="AG63" s="807" t="s">
        <v>220</v>
      </c>
      <c r="AH63" s="807" t="s">
        <v>220</v>
      </c>
      <c r="AI63" s="807" t="s">
        <v>220</v>
      </c>
      <c r="AJ63" s="671" t="s">
        <v>220</v>
      </c>
      <c r="AK63" s="671" t="s">
        <v>220</v>
      </c>
      <c r="AL63" s="629"/>
    </row>
    <row r="64" spans="1:38" ht="15" customHeight="1">
      <c r="A64" s="2"/>
      <c r="B64" s="1236"/>
      <c r="C64" s="41" t="str">
        <f>+C42</f>
        <v>RTM</v>
      </c>
      <c r="D64" s="1220"/>
      <c r="E64" s="1222"/>
      <c r="F64" s="1218"/>
      <c r="G64" s="933">
        <v>8685.4</v>
      </c>
      <c r="H64" s="933">
        <v>10224</v>
      </c>
      <c r="I64" s="933">
        <v>5928</v>
      </c>
      <c r="J64" s="933">
        <v>5350.2</v>
      </c>
      <c r="K64" s="933">
        <v>4901.8</v>
      </c>
      <c r="L64" s="933">
        <v>8247.7999999999993</v>
      </c>
      <c r="M64" s="933">
        <v>14622.349999999999</v>
      </c>
      <c r="N64" s="933">
        <v>4318.8</v>
      </c>
      <c r="O64" s="933">
        <v>10394.799999999999</v>
      </c>
      <c r="P64" s="933">
        <v>2618.3999999999996</v>
      </c>
      <c r="Q64" s="933">
        <v>8197.7999999999993</v>
      </c>
      <c r="R64" s="663">
        <v>7660.7999999999993</v>
      </c>
      <c r="S64" s="663">
        <v>4681</v>
      </c>
      <c r="T64" s="663">
        <v>7869.5999999999995</v>
      </c>
      <c r="U64" s="663">
        <v>5963.2</v>
      </c>
      <c r="V64" s="663">
        <v>8496.7999999999993</v>
      </c>
      <c r="W64" s="663">
        <v>5045.7999999999993</v>
      </c>
      <c r="X64" s="663">
        <v>4902</v>
      </c>
      <c r="Y64" s="663">
        <v>6749.2</v>
      </c>
      <c r="Z64" s="663">
        <v>9897.7999999999993</v>
      </c>
      <c r="AA64" s="663">
        <v>8849.2000000000007</v>
      </c>
      <c r="AB64" s="663">
        <v>14013.999999999998</v>
      </c>
      <c r="AC64" s="663">
        <v>11035.899999999998</v>
      </c>
      <c r="AD64" s="663">
        <v>7775.2</v>
      </c>
      <c r="AE64" s="663">
        <v>6574</v>
      </c>
      <c r="AF64" s="663">
        <v>9956.9</v>
      </c>
      <c r="AG64" s="663">
        <v>5052.3999999999996</v>
      </c>
      <c r="AH64" s="663">
        <v>5278.7999999999993</v>
      </c>
      <c r="AI64" s="663">
        <v>26286.799999999999</v>
      </c>
      <c r="AJ64" s="13">
        <v>8926.7999999999993</v>
      </c>
      <c r="AK64" s="13">
        <v>6988.7999999999993</v>
      </c>
      <c r="AL64" s="35">
        <f>SUM(G64:AK64)</f>
        <v>255494.34999999995</v>
      </c>
    </row>
    <row r="65" spans="1:38" ht="15" customHeight="1">
      <c r="A65" s="2"/>
      <c r="B65" s="1236"/>
      <c r="C65" s="40" t="s">
        <v>17</v>
      </c>
      <c r="D65" s="1246">
        <f>+F43</f>
        <v>397204</v>
      </c>
      <c r="E65" s="1244"/>
      <c r="F65" s="1245">
        <f>+D65-AL66</f>
        <v>397014</v>
      </c>
      <c r="G65" s="645"/>
      <c r="H65" s="645"/>
      <c r="I65" s="645"/>
      <c r="J65" s="645"/>
      <c r="K65" s="645"/>
      <c r="L65" s="645"/>
      <c r="M65" s="645"/>
      <c r="N65" s="645"/>
      <c r="O65" s="645"/>
      <c r="P65" s="645"/>
      <c r="Q65" s="645"/>
      <c r="R65" s="645"/>
      <c r="S65" s="645"/>
      <c r="T65" s="645"/>
      <c r="U65" s="645"/>
      <c r="V65" s="645"/>
      <c r="W65" s="645"/>
      <c r="X65" s="645"/>
      <c r="Y65" s="645"/>
      <c r="Z65" s="645"/>
      <c r="AA65" s="645"/>
      <c r="AB65" s="645"/>
      <c r="AC65" s="645"/>
      <c r="AD65" s="645"/>
      <c r="AE65" s="645"/>
      <c r="AF65" s="645" t="s">
        <v>223</v>
      </c>
      <c r="AG65" s="645"/>
      <c r="AH65" s="645"/>
      <c r="AI65" s="645"/>
      <c r="AJ65" s="631"/>
      <c r="AK65" s="631"/>
      <c r="AL65" s="629"/>
    </row>
    <row r="66" spans="1:38" ht="15" customHeight="1">
      <c r="A66" s="2"/>
      <c r="B66" s="1237"/>
      <c r="C66" s="41" t="str">
        <f>+C44</f>
        <v>SM 6</v>
      </c>
      <c r="D66" s="1220"/>
      <c r="E66" s="1222"/>
      <c r="F66" s="1218"/>
      <c r="G66" s="646"/>
      <c r="H66" s="646"/>
      <c r="I66" s="646"/>
      <c r="J66" s="646"/>
      <c r="K66" s="646"/>
      <c r="L66" s="646"/>
      <c r="M66" s="646"/>
      <c r="N66" s="646"/>
      <c r="O66" s="646"/>
      <c r="P66" s="646"/>
      <c r="Q66" s="646"/>
      <c r="R66" s="646"/>
      <c r="S66" s="646"/>
      <c r="T66" s="646"/>
      <c r="U66" s="646"/>
      <c r="V66" s="646"/>
      <c r="W66" s="646"/>
      <c r="X66" s="646"/>
      <c r="Y66" s="646"/>
      <c r="Z66" s="646"/>
      <c r="AA66" s="646"/>
      <c r="AB66" s="646"/>
      <c r="AC66" s="646"/>
      <c r="AD66" s="646"/>
      <c r="AE66" s="646"/>
      <c r="AF66" s="646">
        <v>190</v>
      </c>
      <c r="AG66" s="646"/>
      <c r="AH66" s="646"/>
      <c r="AI66" s="646"/>
      <c r="AJ66" s="13"/>
      <c r="AK66" s="13"/>
      <c r="AL66" s="35">
        <f>SUM(G66:AK66)</f>
        <v>190</v>
      </c>
    </row>
    <row r="67" spans="1:38" ht="15" customHeight="1">
      <c r="A67" s="2"/>
      <c r="B67" s="1232" t="s">
        <v>12</v>
      </c>
      <c r="C67" s="1233"/>
      <c r="D67" s="49"/>
      <c r="E67" s="49"/>
      <c r="F67" s="48"/>
      <c r="G67" s="11">
        <f>SUM(G52,G54,G56,G66,G58,G60,G62,G64)</f>
        <v>19970.099999999999</v>
      </c>
      <c r="H67" s="11">
        <f t="shared" ref="H67:AK67" si="5">SUM(H52,H54,H56,H66,H58,H60,H62,H64)</f>
        <v>23730.400000000001</v>
      </c>
      <c r="I67" s="11">
        <f t="shared" si="5"/>
        <v>16252.6</v>
      </c>
      <c r="J67" s="11">
        <f t="shared" si="5"/>
        <v>16287.8</v>
      </c>
      <c r="K67" s="11">
        <f t="shared" si="5"/>
        <v>14173.400000000001</v>
      </c>
      <c r="L67" s="11">
        <f t="shared" si="5"/>
        <v>17973.8</v>
      </c>
      <c r="M67" s="11">
        <f t="shared" si="5"/>
        <v>24165.949999999997</v>
      </c>
      <c r="N67" s="11">
        <f t="shared" si="5"/>
        <v>9746.4000000000015</v>
      </c>
      <c r="O67" s="11">
        <f t="shared" si="5"/>
        <v>17234.8</v>
      </c>
      <c r="P67" s="11">
        <f t="shared" si="5"/>
        <v>5906.4</v>
      </c>
      <c r="Q67" s="11">
        <f t="shared" si="5"/>
        <v>8197.7999999999993</v>
      </c>
      <c r="R67" s="11">
        <f t="shared" si="5"/>
        <v>7700.7999999999993</v>
      </c>
      <c r="S67" s="11">
        <f t="shared" si="5"/>
        <v>6581</v>
      </c>
      <c r="T67" s="11">
        <f t="shared" si="5"/>
        <v>8569.5999999999985</v>
      </c>
      <c r="U67" s="11">
        <f t="shared" si="5"/>
        <v>7683.2</v>
      </c>
      <c r="V67" s="11">
        <f t="shared" si="5"/>
        <v>9036.7999999999993</v>
      </c>
      <c r="W67" s="11">
        <f t="shared" si="5"/>
        <v>13767.4</v>
      </c>
      <c r="X67" s="11">
        <f t="shared" si="5"/>
        <v>13219.6</v>
      </c>
      <c r="Y67" s="11">
        <f t="shared" si="5"/>
        <v>17691.2</v>
      </c>
      <c r="Z67" s="11">
        <f t="shared" si="5"/>
        <v>21605.4</v>
      </c>
      <c r="AA67" s="11">
        <f t="shared" si="5"/>
        <v>17211.2</v>
      </c>
      <c r="AB67" s="11">
        <f t="shared" si="5"/>
        <v>14593.999999999998</v>
      </c>
      <c r="AC67" s="11">
        <f t="shared" si="5"/>
        <v>14191.899999999998</v>
      </c>
      <c r="AD67" s="11">
        <f t="shared" si="5"/>
        <v>10085.200000000001</v>
      </c>
      <c r="AE67" s="11">
        <f t="shared" si="5"/>
        <v>11210</v>
      </c>
      <c r="AF67" s="11">
        <f t="shared" si="5"/>
        <v>16878.900000000001</v>
      </c>
      <c r="AG67" s="11">
        <f t="shared" si="5"/>
        <v>13108.599999999999</v>
      </c>
      <c r="AH67" s="11">
        <f t="shared" si="5"/>
        <v>11200.8</v>
      </c>
      <c r="AI67" s="11">
        <f t="shared" si="5"/>
        <v>35526.800000000003</v>
      </c>
      <c r="AJ67" s="11">
        <f t="shared" si="5"/>
        <v>13588.8</v>
      </c>
      <c r="AK67" s="11">
        <f t="shared" si="5"/>
        <v>12700.8</v>
      </c>
      <c r="AL67" s="11">
        <f>SUM(AL52,AL54,AL56,AL66,AL58,AL60,AL62,AL64)</f>
        <v>449791.44999999995</v>
      </c>
    </row>
    <row r="69" spans="1:38" ht="15" customHeight="1">
      <c r="B69" s="7">
        <f>+Sims!B39</f>
        <v>44287</v>
      </c>
    </row>
    <row r="71" spans="1:38" ht="15" customHeight="1">
      <c r="B71" s="26" t="s">
        <v>13</v>
      </c>
      <c r="C71" s="8" t="s">
        <v>0</v>
      </c>
      <c r="D71" s="1234" t="s">
        <v>18</v>
      </c>
      <c r="E71" s="1234"/>
      <c r="F71" s="1234"/>
      <c r="G71" s="27">
        <f>+B69</f>
        <v>44287</v>
      </c>
      <c r="H71" s="27">
        <f>+G71+1</f>
        <v>44288</v>
      </c>
      <c r="I71" s="27">
        <f t="shared" ref="I71:AK71" si="6">+H71+1</f>
        <v>44289</v>
      </c>
      <c r="J71" s="27">
        <f t="shared" si="6"/>
        <v>44290</v>
      </c>
      <c r="K71" s="27">
        <f t="shared" si="6"/>
        <v>44291</v>
      </c>
      <c r="L71" s="27">
        <f t="shared" si="6"/>
        <v>44292</v>
      </c>
      <c r="M71" s="27">
        <f t="shared" si="6"/>
        <v>44293</v>
      </c>
      <c r="N71" s="27">
        <f t="shared" si="6"/>
        <v>44294</v>
      </c>
      <c r="O71" s="27">
        <f t="shared" si="6"/>
        <v>44295</v>
      </c>
      <c r="P71" s="27">
        <f t="shared" si="6"/>
        <v>44296</v>
      </c>
      <c r="Q71" s="27">
        <f t="shared" si="6"/>
        <v>44297</v>
      </c>
      <c r="R71" s="27">
        <f t="shared" si="6"/>
        <v>44298</v>
      </c>
      <c r="S71" s="27">
        <f t="shared" si="6"/>
        <v>44299</v>
      </c>
      <c r="T71" s="27">
        <f t="shared" si="6"/>
        <v>44300</v>
      </c>
      <c r="U71" s="27">
        <f t="shared" si="6"/>
        <v>44301</v>
      </c>
      <c r="V71" s="27">
        <f t="shared" si="6"/>
        <v>44302</v>
      </c>
      <c r="W71" s="27">
        <f t="shared" si="6"/>
        <v>44303</v>
      </c>
      <c r="X71" s="27">
        <f t="shared" si="6"/>
        <v>44304</v>
      </c>
      <c r="Y71" s="27">
        <f t="shared" si="6"/>
        <v>44305</v>
      </c>
      <c r="Z71" s="27">
        <f t="shared" si="6"/>
        <v>44306</v>
      </c>
      <c r="AA71" s="27">
        <f t="shared" si="6"/>
        <v>44307</v>
      </c>
      <c r="AB71" s="27">
        <f t="shared" si="6"/>
        <v>44308</v>
      </c>
      <c r="AC71" s="27">
        <f t="shared" si="6"/>
        <v>44309</v>
      </c>
      <c r="AD71" s="27">
        <f t="shared" si="6"/>
        <v>44310</v>
      </c>
      <c r="AE71" s="27">
        <f t="shared" si="6"/>
        <v>44311</v>
      </c>
      <c r="AF71" s="27">
        <f t="shared" si="6"/>
        <v>44312</v>
      </c>
      <c r="AG71" s="27">
        <f t="shared" si="6"/>
        <v>44313</v>
      </c>
      <c r="AH71" s="27">
        <f t="shared" si="6"/>
        <v>44314</v>
      </c>
      <c r="AI71" s="27">
        <f t="shared" si="6"/>
        <v>44315</v>
      </c>
      <c r="AJ71" s="27">
        <f t="shared" si="6"/>
        <v>44316</v>
      </c>
      <c r="AK71" s="27">
        <f t="shared" si="6"/>
        <v>44317</v>
      </c>
      <c r="AL71" s="9" t="s">
        <v>22</v>
      </c>
    </row>
    <row r="72" spans="1:38" ht="15" customHeight="1">
      <c r="B72" s="1235" t="s">
        <v>51</v>
      </c>
      <c r="C72" s="47"/>
      <c r="D72" s="44" t="s">
        <v>19</v>
      </c>
      <c r="E72" s="45" t="s">
        <v>20</v>
      </c>
      <c r="F72" s="46" t="s">
        <v>21</v>
      </c>
      <c r="G72" s="316"/>
      <c r="H72" s="50"/>
      <c r="I72" s="50"/>
      <c r="J72" s="50"/>
      <c r="K72" s="50"/>
      <c r="L72" s="50"/>
      <c r="M72" s="50"/>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1"/>
    </row>
    <row r="73" spans="1:38" ht="15" customHeight="1">
      <c r="B73" s="1236"/>
      <c r="C73" s="42" t="s">
        <v>17</v>
      </c>
      <c r="D73" s="1257">
        <f>+F51</f>
        <v>681582</v>
      </c>
      <c r="E73" s="1269">
        <v>80000</v>
      </c>
      <c r="F73" s="1252">
        <f>+D73-AL74</f>
        <v>681582</v>
      </c>
      <c r="G73" s="662"/>
      <c r="H73" s="662"/>
      <c r="I73" s="662"/>
      <c r="J73" s="662"/>
      <c r="K73" s="662"/>
      <c r="L73" s="662"/>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5"/>
    </row>
    <row r="74" spans="1:38" ht="15" customHeight="1">
      <c r="A74" s="2"/>
      <c r="B74" s="1236"/>
      <c r="C74" s="43" t="str">
        <f>+C52</f>
        <v>RTS-C3 West</v>
      </c>
      <c r="D74" s="1263"/>
      <c r="E74" s="1251"/>
      <c r="F74" s="1253"/>
      <c r="G74" s="663"/>
      <c r="H74" s="663"/>
      <c r="I74" s="663"/>
      <c r="J74" s="663"/>
      <c r="K74" s="663"/>
      <c r="L74" s="663"/>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38">
        <f>SUM(G74:AK74)</f>
        <v>0</v>
      </c>
    </row>
    <row r="75" spans="1:38" ht="15" customHeight="1">
      <c r="A75" s="2"/>
      <c r="B75" s="1236"/>
      <c r="C75" s="40" t="s">
        <v>17</v>
      </c>
      <c r="D75" s="1263">
        <f>+F53</f>
        <v>-70991</v>
      </c>
      <c r="E75" s="1251">
        <v>45000</v>
      </c>
      <c r="F75" s="1253">
        <f>+D75-AL76</f>
        <v>-71011</v>
      </c>
      <c r="G75" s="950"/>
      <c r="H75" s="950"/>
      <c r="I75" s="950"/>
      <c r="J75" s="950"/>
      <c r="K75" s="950"/>
      <c r="L75" s="950"/>
      <c r="M75" s="950"/>
      <c r="N75" s="950"/>
      <c r="O75" s="950"/>
      <c r="P75" s="950"/>
      <c r="Q75" s="950"/>
      <c r="R75" s="950" t="s">
        <v>223</v>
      </c>
      <c r="S75" s="52"/>
      <c r="T75" s="52"/>
      <c r="U75" s="52"/>
      <c r="V75" s="52"/>
      <c r="W75" s="52"/>
      <c r="X75" s="52"/>
      <c r="Y75" s="52"/>
      <c r="Z75" s="52"/>
      <c r="AA75" s="52"/>
      <c r="AB75" s="52"/>
      <c r="AC75" s="52"/>
      <c r="AD75" s="52"/>
      <c r="AE75" s="52"/>
      <c r="AF75" s="52"/>
      <c r="AG75" s="52"/>
      <c r="AH75" s="52"/>
      <c r="AI75" s="52"/>
      <c r="AJ75" s="52"/>
      <c r="AK75" s="52"/>
      <c r="AL75" s="53"/>
    </row>
    <row r="76" spans="1:38" ht="15" customHeight="1">
      <c r="A76" s="2"/>
      <c r="B76" s="1236"/>
      <c r="C76" s="43" t="str">
        <f>+C54</f>
        <v>RTS-C3 East</v>
      </c>
      <c r="D76" s="1263"/>
      <c r="E76" s="1251"/>
      <c r="F76" s="1253"/>
      <c r="G76" s="951">
        <v>0</v>
      </c>
      <c r="H76" s="951">
        <v>0</v>
      </c>
      <c r="I76" s="951">
        <v>0</v>
      </c>
      <c r="J76" s="951">
        <v>0</v>
      </c>
      <c r="K76" s="951">
        <v>0</v>
      </c>
      <c r="L76" s="951">
        <v>0</v>
      </c>
      <c r="M76" s="951">
        <v>0</v>
      </c>
      <c r="N76" s="951">
        <v>0</v>
      </c>
      <c r="O76" s="951">
        <v>0</v>
      </c>
      <c r="P76" s="951">
        <v>0</v>
      </c>
      <c r="Q76" s="951">
        <v>0</v>
      </c>
      <c r="R76" s="951">
        <v>20</v>
      </c>
      <c r="S76" s="12"/>
      <c r="T76" s="12"/>
      <c r="U76" s="12"/>
      <c r="V76" s="12"/>
      <c r="W76" s="12"/>
      <c r="X76" s="12"/>
      <c r="Y76" s="12"/>
      <c r="Z76" s="12"/>
      <c r="AA76" s="12"/>
      <c r="AB76" s="12"/>
      <c r="AC76" s="12"/>
      <c r="AD76" s="12"/>
      <c r="AE76" s="12"/>
      <c r="AF76" s="12"/>
      <c r="AG76" s="12"/>
      <c r="AH76" s="12"/>
      <c r="AI76" s="12"/>
      <c r="AJ76" s="12"/>
      <c r="AK76" s="12"/>
      <c r="AL76" s="38">
        <f>SUM(G76:AK76)</f>
        <v>20</v>
      </c>
    </row>
    <row r="77" spans="1:38" ht="15" customHeight="1">
      <c r="A77" s="2"/>
      <c r="B77" s="1236"/>
      <c r="C77" s="40" t="s">
        <v>17</v>
      </c>
      <c r="D77" s="1263">
        <f>+F55</f>
        <v>-33989</v>
      </c>
      <c r="E77" s="1251"/>
      <c r="F77" s="1253">
        <f>+D77-AL78</f>
        <v>-38749</v>
      </c>
      <c r="G77" s="946"/>
      <c r="H77" s="946"/>
      <c r="I77" s="946"/>
      <c r="J77" s="946"/>
      <c r="K77" s="946"/>
      <c r="L77" s="946"/>
      <c r="M77" s="946"/>
      <c r="N77" s="946"/>
      <c r="O77" s="946"/>
      <c r="P77" s="946"/>
      <c r="Q77" s="946" t="s">
        <v>272</v>
      </c>
      <c r="R77" s="946" t="s">
        <v>211</v>
      </c>
      <c r="S77" s="946"/>
      <c r="T77" s="946" t="s">
        <v>223</v>
      </c>
      <c r="U77" s="946" t="s">
        <v>223</v>
      </c>
      <c r="V77" s="946"/>
      <c r="W77" s="946"/>
      <c r="X77" s="945"/>
      <c r="Y77" s="945"/>
      <c r="Z77" s="945"/>
      <c r="AA77" s="659"/>
      <c r="AB77" s="659"/>
      <c r="AC77" s="659"/>
      <c r="AD77" s="659"/>
      <c r="AE77" s="659"/>
      <c r="AF77" s="659"/>
      <c r="AG77" s="659"/>
      <c r="AH77" s="659"/>
      <c r="AI77" s="662"/>
      <c r="AJ77" s="662"/>
      <c r="AK77" s="52"/>
      <c r="AL77" s="53"/>
    </row>
    <row r="78" spans="1:38" ht="15" customHeight="1">
      <c r="A78" s="2"/>
      <c r="B78" s="1236"/>
      <c r="C78" s="43" t="str">
        <f>+C56</f>
        <v>RTS-D1</v>
      </c>
      <c r="D78" s="1263"/>
      <c r="E78" s="1251"/>
      <c r="F78" s="1253"/>
      <c r="G78" s="944">
        <v>0</v>
      </c>
      <c r="H78" s="944">
        <v>0</v>
      </c>
      <c r="I78" s="944">
        <v>0</v>
      </c>
      <c r="J78" s="944">
        <v>0</v>
      </c>
      <c r="K78" s="944">
        <v>0</v>
      </c>
      <c r="L78" s="944">
        <v>380</v>
      </c>
      <c r="M78" s="944">
        <v>0</v>
      </c>
      <c r="N78" s="944">
        <v>0</v>
      </c>
      <c r="O78" s="944">
        <v>0</v>
      </c>
      <c r="P78" s="944">
        <v>0</v>
      </c>
      <c r="Q78" s="944">
        <v>1520</v>
      </c>
      <c r="R78" s="944">
        <v>140</v>
      </c>
      <c r="S78" s="944">
        <v>0</v>
      </c>
      <c r="T78" s="944">
        <v>80</v>
      </c>
      <c r="U78" s="944">
        <v>2640</v>
      </c>
      <c r="V78" s="944">
        <v>0</v>
      </c>
      <c r="W78" s="944">
        <v>0</v>
      </c>
      <c r="X78" s="944">
        <v>0</v>
      </c>
      <c r="Y78" s="944">
        <v>0</v>
      </c>
      <c r="Z78" s="944">
        <v>0</v>
      </c>
      <c r="AA78" s="658">
        <v>0</v>
      </c>
      <c r="AB78" s="658">
        <v>0</v>
      </c>
      <c r="AC78" s="658">
        <v>0</v>
      </c>
      <c r="AD78" s="658">
        <v>0</v>
      </c>
      <c r="AE78" s="658">
        <v>0</v>
      </c>
      <c r="AF78" s="658"/>
      <c r="AG78" s="658"/>
      <c r="AH78" s="658"/>
      <c r="AI78" s="12"/>
      <c r="AJ78" s="12"/>
      <c r="AK78" s="12"/>
      <c r="AL78" s="38">
        <f>SUM(G78:AK78)</f>
        <v>4760</v>
      </c>
    </row>
    <row r="79" spans="1:38" ht="15" customHeight="1">
      <c r="A79" s="2"/>
      <c r="B79" s="1236"/>
      <c r="C79" s="666" t="s">
        <v>17</v>
      </c>
      <c r="D79" s="1246">
        <f>+F63</f>
        <v>-489652.29999999993</v>
      </c>
      <c r="E79" s="1244"/>
      <c r="F79" s="1245">
        <f>+D79-AL82</f>
        <v>-489652.29999999993</v>
      </c>
      <c r="G79" s="943" t="s">
        <v>210</v>
      </c>
      <c r="H79" s="943" t="s">
        <v>210</v>
      </c>
      <c r="I79" s="943" t="s">
        <v>210</v>
      </c>
      <c r="J79" s="943" t="s">
        <v>210</v>
      </c>
      <c r="K79" s="943" t="s">
        <v>210</v>
      </c>
      <c r="L79" s="943" t="s">
        <v>210</v>
      </c>
      <c r="M79" s="943" t="s">
        <v>210</v>
      </c>
      <c r="N79" s="943"/>
      <c r="O79" s="943" t="s">
        <v>210</v>
      </c>
      <c r="P79" s="943"/>
      <c r="Q79" s="943" t="s">
        <v>210</v>
      </c>
      <c r="R79" s="943" t="s">
        <v>209</v>
      </c>
      <c r="S79" s="943"/>
      <c r="T79" s="943" t="s">
        <v>210</v>
      </c>
      <c r="U79" s="943" t="s">
        <v>210</v>
      </c>
      <c r="V79" s="943" t="s">
        <v>210</v>
      </c>
      <c r="W79" s="943" t="s">
        <v>210</v>
      </c>
      <c r="X79" s="943" t="s">
        <v>210</v>
      </c>
      <c r="Y79" s="943" t="s">
        <v>210</v>
      </c>
      <c r="Z79" s="943" t="s">
        <v>210</v>
      </c>
      <c r="AA79" s="935" t="s">
        <v>210</v>
      </c>
      <c r="AB79" s="671"/>
      <c r="AC79" s="671" t="s">
        <v>210</v>
      </c>
      <c r="AD79" s="671" t="s">
        <v>210</v>
      </c>
      <c r="AE79" s="671" t="s">
        <v>210</v>
      </c>
      <c r="AF79" s="671"/>
      <c r="AG79" s="671" t="s">
        <v>210</v>
      </c>
      <c r="AH79" s="671" t="s">
        <v>210</v>
      </c>
      <c r="AI79" s="671" t="s">
        <v>210</v>
      </c>
      <c r="AJ79" s="671" t="s">
        <v>210</v>
      </c>
      <c r="AK79" s="671"/>
      <c r="AL79" s="629"/>
    </row>
    <row r="80" spans="1:38" ht="15" customHeight="1">
      <c r="A80" s="2"/>
      <c r="B80" s="1236"/>
      <c r="C80" s="41" t="str">
        <f>+C58</f>
        <v>RTS-D2</v>
      </c>
      <c r="D80" s="1241"/>
      <c r="E80" s="1242"/>
      <c r="F80" s="1243"/>
      <c r="G80" s="942">
        <v>3960</v>
      </c>
      <c r="H80" s="942">
        <v>4176</v>
      </c>
      <c r="I80" s="942">
        <v>7398</v>
      </c>
      <c r="J80" s="942">
        <v>3192</v>
      </c>
      <c r="K80" s="942">
        <v>2940</v>
      </c>
      <c r="L80" s="942">
        <v>4716</v>
      </c>
      <c r="M80" s="942">
        <v>2520</v>
      </c>
      <c r="N80" s="942">
        <v>0</v>
      </c>
      <c r="O80" s="942">
        <v>2244</v>
      </c>
      <c r="P80" s="942">
        <v>0</v>
      </c>
      <c r="Q80" s="942">
        <v>1680</v>
      </c>
      <c r="R80" s="942">
        <v>1008</v>
      </c>
      <c r="S80" s="942">
        <v>0</v>
      </c>
      <c r="T80" s="942">
        <v>2520</v>
      </c>
      <c r="U80" s="942">
        <v>4032</v>
      </c>
      <c r="V80" s="942">
        <v>8073</v>
      </c>
      <c r="W80" s="942">
        <v>8274</v>
      </c>
      <c r="X80" s="942">
        <v>8862</v>
      </c>
      <c r="Y80" s="942">
        <v>5754</v>
      </c>
      <c r="Z80" s="942">
        <v>7155</v>
      </c>
      <c r="AA80" s="933">
        <v>6786</v>
      </c>
      <c r="AB80" s="13">
        <v>0</v>
      </c>
      <c r="AC80" s="13">
        <v>6930</v>
      </c>
      <c r="AD80" s="13">
        <v>9072</v>
      </c>
      <c r="AE80" s="13">
        <v>2604</v>
      </c>
      <c r="AF80" s="13">
        <v>0</v>
      </c>
      <c r="AG80" s="13">
        <v>150</v>
      </c>
      <c r="AH80" s="13">
        <v>3780</v>
      </c>
      <c r="AI80" s="13">
        <v>3282</v>
      </c>
      <c r="AJ80" s="13">
        <v>3024</v>
      </c>
      <c r="AK80" s="13"/>
      <c r="AL80" s="35">
        <f>SUM(G80:AK80)</f>
        <v>114132</v>
      </c>
    </row>
    <row r="81" spans="1:38" ht="15" customHeight="1">
      <c r="A81" s="2"/>
      <c r="B81" s="1236"/>
      <c r="C81" s="666" t="s">
        <v>17</v>
      </c>
      <c r="D81" s="1241"/>
      <c r="E81" s="1242"/>
      <c r="F81" s="1243"/>
      <c r="G81" s="671"/>
      <c r="H81" s="671"/>
      <c r="I81" s="671"/>
      <c r="J81" s="671"/>
      <c r="K81" s="671"/>
      <c r="L81" s="671"/>
      <c r="M81" s="671"/>
      <c r="N81" s="671"/>
      <c r="O81" s="671"/>
      <c r="P81" s="671"/>
      <c r="Q81" s="671"/>
      <c r="R81" s="671"/>
      <c r="S81" s="671"/>
      <c r="T81" s="671"/>
      <c r="U81" s="671"/>
      <c r="V81" s="935"/>
      <c r="W81" s="935"/>
      <c r="X81" s="935"/>
      <c r="Y81" s="935"/>
      <c r="Z81" s="935"/>
      <c r="AA81" s="935"/>
      <c r="AB81" s="671"/>
      <c r="AC81" s="671"/>
      <c r="AD81" s="671"/>
      <c r="AE81" s="671"/>
      <c r="AF81" s="671"/>
      <c r="AG81" s="671"/>
      <c r="AH81" s="671"/>
      <c r="AI81" s="671"/>
      <c r="AJ81" s="671"/>
      <c r="AK81" s="671"/>
      <c r="AL81" s="629"/>
    </row>
    <row r="82" spans="1:38" ht="15" customHeight="1">
      <c r="A82" s="2"/>
      <c r="B82" s="1236"/>
      <c r="C82" s="41" t="str">
        <f>+C60</f>
        <v>RTS-G</v>
      </c>
      <c r="D82" s="1220"/>
      <c r="E82" s="1222"/>
      <c r="F82" s="1218"/>
      <c r="G82" s="13"/>
      <c r="H82" s="13"/>
      <c r="I82" s="13"/>
      <c r="J82" s="13"/>
      <c r="K82" s="13"/>
      <c r="L82" s="13"/>
      <c r="M82" s="13"/>
      <c r="N82" s="13"/>
      <c r="O82" s="13"/>
      <c r="P82" s="13"/>
      <c r="Q82" s="13"/>
      <c r="R82" s="13"/>
      <c r="S82" s="13"/>
      <c r="T82" s="13"/>
      <c r="U82" s="13"/>
      <c r="V82" s="933"/>
      <c r="W82" s="933"/>
      <c r="X82" s="933"/>
      <c r="Y82" s="933"/>
      <c r="Z82" s="933"/>
      <c r="AA82" s="933"/>
      <c r="AB82" s="13"/>
      <c r="AC82" s="13"/>
      <c r="AD82" s="13"/>
      <c r="AE82" s="13"/>
      <c r="AF82" s="13"/>
      <c r="AG82" s="13"/>
      <c r="AH82" s="13"/>
      <c r="AI82" s="13"/>
      <c r="AJ82" s="13"/>
      <c r="AK82" s="13"/>
      <c r="AL82" s="35">
        <f>SUM(G82:AK82)</f>
        <v>0</v>
      </c>
    </row>
    <row r="83" spans="1:38" ht="15" customHeight="1">
      <c r="A83" s="2"/>
      <c r="B83" s="1236"/>
      <c r="C83" s="666" t="s">
        <v>17</v>
      </c>
      <c r="D83" s="1246">
        <f>+F63</f>
        <v>-489652.29999999993</v>
      </c>
      <c r="E83" s="1244"/>
      <c r="F83" s="1245">
        <f>+D83-AL86</f>
        <v>-609801</v>
      </c>
      <c r="G83" s="671"/>
      <c r="H83" s="671"/>
      <c r="I83" s="671"/>
      <c r="J83" s="671"/>
      <c r="K83" s="671"/>
      <c r="L83" s="671"/>
      <c r="M83" s="671"/>
      <c r="N83" s="671"/>
      <c r="O83" s="671"/>
      <c r="P83" s="671"/>
      <c r="Q83" s="671"/>
      <c r="R83" s="671"/>
      <c r="S83" s="671"/>
      <c r="T83" s="671"/>
      <c r="U83" s="671"/>
      <c r="V83" s="935"/>
      <c r="W83" s="935"/>
      <c r="X83" s="935"/>
      <c r="Y83" s="935"/>
      <c r="Z83" s="935"/>
      <c r="AA83" s="935" t="s">
        <v>223</v>
      </c>
      <c r="AB83" s="671"/>
      <c r="AC83" s="671"/>
      <c r="AD83" s="671"/>
      <c r="AE83" s="671"/>
      <c r="AF83" s="671"/>
      <c r="AG83" s="671"/>
      <c r="AH83" s="671"/>
      <c r="AI83" s="671"/>
      <c r="AJ83" s="671"/>
      <c r="AK83" s="671"/>
      <c r="AL83" s="629"/>
    </row>
    <row r="84" spans="1:38" ht="15" customHeight="1">
      <c r="A84" s="2"/>
      <c r="B84" s="1236"/>
      <c r="C84" s="41" t="str">
        <f>+C62</f>
        <v>RTN</v>
      </c>
      <c r="D84" s="1241"/>
      <c r="E84" s="1242"/>
      <c r="F84" s="1243"/>
      <c r="G84" s="13">
        <v>0</v>
      </c>
      <c r="H84" s="13">
        <v>0</v>
      </c>
      <c r="I84" s="13">
        <v>0</v>
      </c>
      <c r="J84" s="13">
        <v>0</v>
      </c>
      <c r="K84" s="13">
        <v>0</v>
      </c>
      <c r="L84" s="13">
        <v>0</v>
      </c>
      <c r="M84" s="13">
        <v>0</v>
      </c>
      <c r="N84" s="13">
        <v>0</v>
      </c>
      <c r="O84" s="13">
        <v>0</v>
      </c>
      <c r="P84" s="13">
        <v>0</v>
      </c>
      <c r="Q84" s="13">
        <v>0</v>
      </c>
      <c r="R84" s="13">
        <v>0</v>
      </c>
      <c r="S84" s="13">
        <v>0</v>
      </c>
      <c r="T84" s="13">
        <v>0</v>
      </c>
      <c r="U84" s="13">
        <v>0</v>
      </c>
      <c r="V84" s="933">
        <v>0</v>
      </c>
      <c r="W84" s="933">
        <v>0</v>
      </c>
      <c r="X84" s="933">
        <v>0</v>
      </c>
      <c r="Y84" s="933">
        <v>0</v>
      </c>
      <c r="Z84" s="933">
        <v>0</v>
      </c>
      <c r="AA84" s="933">
        <v>38</v>
      </c>
      <c r="AB84" s="13">
        <v>0</v>
      </c>
      <c r="AC84" s="13">
        <v>0</v>
      </c>
      <c r="AD84" s="13">
        <v>0</v>
      </c>
      <c r="AE84" s="13">
        <v>0</v>
      </c>
      <c r="AF84" s="13"/>
      <c r="AG84" s="13"/>
      <c r="AH84" s="13"/>
      <c r="AI84" s="13"/>
      <c r="AJ84" s="13"/>
      <c r="AK84" s="13"/>
      <c r="AL84" s="35">
        <f>SUM(G84:AK84)</f>
        <v>38</v>
      </c>
    </row>
    <row r="85" spans="1:38" ht="15" customHeight="1">
      <c r="A85" s="2"/>
      <c r="B85" s="1236"/>
      <c r="C85" s="666" t="s">
        <v>17</v>
      </c>
      <c r="D85" s="1241"/>
      <c r="E85" s="1242"/>
      <c r="F85" s="1243"/>
      <c r="G85" s="949" t="s">
        <v>220</v>
      </c>
      <c r="H85" s="949" t="s">
        <v>269</v>
      </c>
      <c r="I85" s="949" t="s">
        <v>269</v>
      </c>
      <c r="J85" s="949" t="s">
        <v>269</v>
      </c>
      <c r="K85" s="949" t="s">
        <v>269</v>
      </c>
      <c r="L85" s="949" t="s">
        <v>273</v>
      </c>
      <c r="M85" s="949"/>
      <c r="N85" s="949"/>
      <c r="O85" s="949"/>
      <c r="P85" s="949"/>
      <c r="Q85" s="949" t="s">
        <v>220</v>
      </c>
      <c r="R85" s="949" t="s">
        <v>220</v>
      </c>
      <c r="S85" s="949"/>
      <c r="T85" s="949" t="s">
        <v>275</v>
      </c>
      <c r="U85" s="949" t="s">
        <v>275</v>
      </c>
      <c r="V85" s="949" t="s">
        <v>275</v>
      </c>
      <c r="W85" s="949" t="s">
        <v>275</v>
      </c>
      <c r="X85" s="948" t="s">
        <v>275</v>
      </c>
      <c r="Y85" s="948" t="s">
        <v>275</v>
      </c>
      <c r="Z85" s="948" t="s">
        <v>275</v>
      </c>
      <c r="AA85" s="935" t="s">
        <v>275</v>
      </c>
      <c r="AB85" s="671"/>
      <c r="AC85" s="671" t="s">
        <v>220</v>
      </c>
      <c r="AD85" s="671" t="s">
        <v>220</v>
      </c>
      <c r="AE85" s="671" t="s">
        <v>220</v>
      </c>
      <c r="AF85" s="671" t="s">
        <v>220</v>
      </c>
      <c r="AG85" s="671" t="s">
        <v>220</v>
      </c>
      <c r="AH85" s="671" t="s">
        <v>220</v>
      </c>
      <c r="AI85" s="671" t="s">
        <v>273</v>
      </c>
      <c r="AJ85" s="671" t="s">
        <v>273</v>
      </c>
      <c r="AK85" s="671"/>
      <c r="AL85" s="629"/>
    </row>
    <row r="86" spans="1:38" ht="15" customHeight="1">
      <c r="A86" s="2"/>
      <c r="B86" s="1236"/>
      <c r="C86" s="41" t="str">
        <f>+C64</f>
        <v>RTM</v>
      </c>
      <c r="D86" s="1220"/>
      <c r="E86" s="1222"/>
      <c r="F86" s="1218"/>
      <c r="G86" s="947">
        <v>9914.7999999999993</v>
      </c>
      <c r="H86" s="947">
        <v>9267.7000000000007</v>
      </c>
      <c r="I86" s="947">
        <v>7836.7999999999993</v>
      </c>
      <c r="J86" s="947">
        <v>9658.7999999999993</v>
      </c>
      <c r="K86" s="947">
        <v>8941.6</v>
      </c>
      <c r="L86" s="947">
        <v>2843.4</v>
      </c>
      <c r="M86" s="947">
        <v>0</v>
      </c>
      <c r="N86" s="947">
        <v>0</v>
      </c>
      <c r="O86" s="947">
        <v>0</v>
      </c>
      <c r="P86" s="947">
        <v>0</v>
      </c>
      <c r="Q86" s="947">
        <v>1193.3999999999999</v>
      </c>
      <c r="R86" s="947">
        <v>759.6</v>
      </c>
      <c r="S86" s="947">
        <v>0</v>
      </c>
      <c r="T86" s="947">
        <v>6789.7</v>
      </c>
      <c r="U86" s="947">
        <v>8101.5</v>
      </c>
      <c r="V86" s="947">
        <v>6213.2</v>
      </c>
      <c r="W86" s="947">
        <v>7607.2</v>
      </c>
      <c r="X86" s="947">
        <v>4992.6000000000004</v>
      </c>
      <c r="Y86" s="947">
        <v>2676.3999999999996</v>
      </c>
      <c r="Z86" s="947">
        <v>5527.5999999999995</v>
      </c>
      <c r="AA86" s="933">
        <v>4824.2</v>
      </c>
      <c r="AB86" s="13">
        <v>0</v>
      </c>
      <c r="AC86" s="13">
        <v>3203.6</v>
      </c>
      <c r="AD86" s="13">
        <v>4255.1000000000004</v>
      </c>
      <c r="AE86" s="13">
        <v>4794.5</v>
      </c>
      <c r="AF86" s="13">
        <v>3254.8</v>
      </c>
      <c r="AG86" s="13">
        <v>1140</v>
      </c>
      <c r="AH86" s="13">
        <v>1254</v>
      </c>
      <c r="AI86" s="13">
        <v>2488.1999999999998</v>
      </c>
      <c r="AJ86" s="13">
        <v>2610</v>
      </c>
      <c r="AK86" s="13"/>
      <c r="AL86" s="35">
        <f>SUM(G86:AK86)</f>
        <v>120148.70000000001</v>
      </c>
    </row>
    <row r="87" spans="1:38" ht="15" customHeight="1">
      <c r="A87" s="2"/>
      <c r="B87" s="1236"/>
      <c r="C87" s="40" t="s">
        <v>17</v>
      </c>
      <c r="D87" s="1246">
        <f>+F65</f>
        <v>397014</v>
      </c>
      <c r="E87" s="1244"/>
      <c r="F87" s="1245">
        <f>+D87-AL88</f>
        <v>397014</v>
      </c>
      <c r="G87" s="52"/>
      <c r="H87" s="52"/>
      <c r="I87" s="52"/>
      <c r="J87" s="52"/>
      <c r="K87" s="52"/>
      <c r="L87" s="52"/>
      <c r="M87" s="52"/>
      <c r="N87" s="52"/>
      <c r="O87" s="52"/>
      <c r="P87" s="52"/>
      <c r="Q87" s="52"/>
      <c r="R87" s="52"/>
      <c r="S87" s="52"/>
      <c r="T87" s="52"/>
      <c r="U87" s="52"/>
      <c r="V87" s="661"/>
      <c r="W87" s="661"/>
      <c r="X87" s="661"/>
      <c r="Y87" s="661"/>
      <c r="Z87" s="661"/>
      <c r="AA87" s="661"/>
      <c r="AB87" s="52"/>
      <c r="AC87" s="52"/>
      <c r="AD87" s="52"/>
      <c r="AE87" s="52"/>
      <c r="AF87" s="52"/>
      <c r="AG87" s="52"/>
      <c r="AH87" s="52"/>
      <c r="AI87" s="52"/>
      <c r="AJ87" s="52"/>
      <c r="AK87" s="52"/>
      <c r="AL87" s="53"/>
    </row>
    <row r="88" spans="1:38" ht="15" customHeight="1">
      <c r="A88" s="2"/>
      <c r="B88" s="1237"/>
      <c r="C88" s="41" t="str">
        <f>+C66</f>
        <v>SM 6</v>
      </c>
      <c r="D88" s="1220"/>
      <c r="E88" s="1222"/>
      <c r="F88" s="1218"/>
      <c r="G88" s="13"/>
      <c r="H88" s="13"/>
      <c r="I88" s="13"/>
      <c r="J88" s="13"/>
      <c r="K88" s="13"/>
      <c r="L88" s="13"/>
      <c r="M88" s="13"/>
      <c r="N88" s="13"/>
      <c r="O88" s="13"/>
      <c r="P88" s="13"/>
      <c r="Q88" s="13"/>
      <c r="R88" s="13"/>
      <c r="S88" s="13"/>
      <c r="T88" s="13"/>
      <c r="U88" s="13"/>
      <c r="V88" s="660"/>
      <c r="W88" s="660"/>
      <c r="X88" s="660"/>
      <c r="Y88" s="660"/>
      <c r="Z88" s="660"/>
      <c r="AA88" s="660"/>
      <c r="AB88" s="13"/>
      <c r="AC88" s="13"/>
      <c r="AD88" s="13"/>
      <c r="AE88" s="13"/>
      <c r="AF88" s="13"/>
      <c r="AG88" s="13"/>
      <c r="AH88" s="13"/>
      <c r="AI88" s="13"/>
      <c r="AJ88" s="13"/>
      <c r="AK88" s="13"/>
      <c r="AL88" s="35">
        <f>SUM(G88:AK88)</f>
        <v>0</v>
      </c>
    </row>
    <row r="89" spans="1:38" ht="15" customHeight="1">
      <c r="A89" s="2"/>
      <c r="B89" s="1232" t="s">
        <v>12</v>
      </c>
      <c r="C89" s="1233"/>
      <c r="D89" s="49"/>
      <c r="E89" s="49"/>
      <c r="F89" s="48"/>
      <c r="G89" s="28">
        <f t="shared" ref="G89:AL89" si="7">SUM(G74,G76,G78,G88,G80,G82,G84,G86)</f>
        <v>13874.8</v>
      </c>
      <c r="H89" s="28">
        <f t="shared" si="7"/>
        <v>13443.7</v>
      </c>
      <c r="I89" s="28">
        <f t="shared" si="7"/>
        <v>15234.8</v>
      </c>
      <c r="J89" s="28">
        <f t="shared" si="7"/>
        <v>12850.8</v>
      </c>
      <c r="K89" s="28">
        <f t="shared" si="7"/>
        <v>11881.6</v>
      </c>
      <c r="L89" s="28">
        <f t="shared" si="7"/>
        <v>7939.4</v>
      </c>
      <c r="M89" s="28">
        <f t="shared" si="7"/>
        <v>2520</v>
      </c>
      <c r="N89" s="28">
        <f t="shared" si="7"/>
        <v>0</v>
      </c>
      <c r="O89" s="28">
        <f t="shared" si="7"/>
        <v>2244</v>
      </c>
      <c r="P89" s="28">
        <f t="shared" si="7"/>
        <v>0</v>
      </c>
      <c r="Q89" s="28">
        <f t="shared" si="7"/>
        <v>4393.3999999999996</v>
      </c>
      <c r="R89" s="28">
        <f t="shared" si="7"/>
        <v>1927.6</v>
      </c>
      <c r="S89" s="28">
        <f t="shared" si="7"/>
        <v>0</v>
      </c>
      <c r="T89" s="28">
        <f t="shared" si="7"/>
        <v>9389.7000000000007</v>
      </c>
      <c r="U89" s="28">
        <f t="shared" si="7"/>
        <v>14773.5</v>
      </c>
      <c r="V89" s="28">
        <f t="shared" si="7"/>
        <v>14286.2</v>
      </c>
      <c r="W89" s="28">
        <f t="shared" si="7"/>
        <v>15881.2</v>
      </c>
      <c r="X89" s="28">
        <f t="shared" si="7"/>
        <v>13854.6</v>
      </c>
      <c r="Y89" s="28">
        <f t="shared" si="7"/>
        <v>8430.4</v>
      </c>
      <c r="Z89" s="28">
        <f t="shared" si="7"/>
        <v>12682.599999999999</v>
      </c>
      <c r="AA89" s="28">
        <f t="shared" si="7"/>
        <v>11648.2</v>
      </c>
      <c r="AB89" s="28">
        <f t="shared" si="7"/>
        <v>0</v>
      </c>
      <c r="AC89" s="28">
        <f t="shared" si="7"/>
        <v>10133.6</v>
      </c>
      <c r="AD89" s="28">
        <f t="shared" si="7"/>
        <v>13327.1</v>
      </c>
      <c r="AE89" s="28">
        <f t="shared" si="7"/>
        <v>7398.5</v>
      </c>
      <c r="AF89" s="28">
        <f t="shared" si="7"/>
        <v>3254.8</v>
      </c>
      <c r="AG89" s="28">
        <f t="shared" si="7"/>
        <v>1290</v>
      </c>
      <c r="AH89" s="28">
        <f t="shared" si="7"/>
        <v>5034</v>
      </c>
      <c r="AI89" s="28">
        <f t="shared" si="7"/>
        <v>5770.2</v>
      </c>
      <c r="AJ89" s="28">
        <f t="shared" si="7"/>
        <v>5634</v>
      </c>
      <c r="AK89" s="28">
        <f t="shared" si="7"/>
        <v>0</v>
      </c>
      <c r="AL89" s="28">
        <f t="shared" si="7"/>
        <v>239098.7</v>
      </c>
    </row>
    <row r="91" spans="1:38" ht="15" customHeight="1">
      <c r="B91" s="7">
        <f>+Sims!B51</f>
        <v>44317</v>
      </c>
    </row>
    <row r="93" spans="1:38" ht="15" customHeight="1">
      <c r="B93" s="26" t="s">
        <v>13</v>
      </c>
      <c r="C93" s="8" t="s">
        <v>0</v>
      </c>
      <c r="D93" s="1234" t="s">
        <v>18</v>
      </c>
      <c r="E93" s="1234"/>
      <c r="F93" s="1234"/>
      <c r="G93" s="27">
        <f>+B91</f>
        <v>44317</v>
      </c>
      <c r="H93" s="27">
        <f>+G93+1</f>
        <v>44318</v>
      </c>
      <c r="I93" s="27">
        <f t="shared" ref="I93:AK93" si="8">+H93+1</f>
        <v>44319</v>
      </c>
      <c r="J93" s="27">
        <f t="shared" si="8"/>
        <v>44320</v>
      </c>
      <c r="K93" s="27">
        <f t="shared" si="8"/>
        <v>44321</v>
      </c>
      <c r="L93" s="27">
        <f t="shared" si="8"/>
        <v>44322</v>
      </c>
      <c r="M93" s="27">
        <f t="shared" si="8"/>
        <v>44323</v>
      </c>
      <c r="N93" s="27">
        <f t="shared" si="8"/>
        <v>44324</v>
      </c>
      <c r="O93" s="27">
        <f t="shared" si="8"/>
        <v>44325</v>
      </c>
      <c r="P93" s="27">
        <f t="shared" si="8"/>
        <v>44326</v>
      </c>
      <c r="Q93" s="27">
        <f t="shared" si="8"/>
        <v>44327</v>
      </c>
      <c r="R93" s="27">
        <f t="shared" si="8"/>
        <v>44328</v>
      </c>
      <c r="S93" s="27">
        <f t="shared" si="8"/>
        <v>44329</v>
      </c>
      <c r="T93" s="27">
        <f t="shared" si="8"/>
        <v>44330</v>
      </c>
      <c r="U93" s="27">
        <f t="shared" si="8"/>
        <v>44331</v>
      </c>
      <c r="V93" s="27">
        <f t="shared" si="8"/>
        <v>44332</v>
      </c>
      <c r="W93" s="27">
        <f t="shared" si="8"/>
        <v>44333</v>
      </c>
      <c r="X93" s="27">
        <f t="shared" si="8"/>
        <v>44334</v>
      </c>
      <c r="Y93" s="27">
        <f t="shared" si="8"/>
        <v>44335</v>
      </c>
      <c r="Z93" s="27">
        <f t="shared" si="8"/>
        <v>44336</v>
      </c>
      <c r="AA93" s="27">
        <f t="shared" si="8"/>
        <v>44337</v>
      </c>
      <c r="AB93" s="27">
        <f t="shared" si="8"/>
        <v>44338</v>
      </c>
      <c r="AC93" s="27">
        <f t="shared" si="8"/>
        <v>44339</v>
      </c>
      <c r="AD93" s="27">
        <f t="shared" si="8"/>
        <v>44340</v>
      </c>
      <c r="AE93" s="27">
        <f t="shared" si="8"/>
        <v>44341</v>
      </c>
      <c r="AF93" s="27">
        <f t="shared" si="8"/>
        <v>44342</v>
      </c>
      <c r="AG93" s="27">
        <f t="shared" si="8"/>
        <v>44343</v>
      </c>
      <c r="AH93" s="27">
        <f t="shared" si="8"/>
        <v>44344</v>
      </c>
      <c r="AI93" s="27">
        <f t="shared" si="8"/>
        <v>44345</v>
      </c>
      <c r="AJ93" s="27">
        <f t="shared" si="8"/>
        <v>44346</v>
      </c>
      <c r="AK93" s="27">
        <f t="shared" si="8"/>
        <v>44347</v>
      </c>
      <c r="AL93" s="9" t="s">
        <v>22</v>
      </c>
    </row>
    <row r="94" spans="1:38" ht="15" customHeight="1">
      <c r="B94" s="1235" t="s">
        <v>51</v>
      </c>
      <c r="C94" s="47"/>
      <c r="D94" s="44" t="s">
        <v>19</v>
      </c>
      <c r="E94" s="45" t="s">
        <v>20</v>
      </c>
      <c r="F94" s="46" t="s">
        <v>21</v>
      </c>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1"/>
    </row>
    <row r="95" spans="1:38" ht="15" customHeight="1">
      <c r="B95" s="1236"/>
      <c r="C95" s="42" t="s">
        <v>17</v>
      </c>
      <c r="D95" s="1257">
        <f>+F73</f>
        <v>681582</v>
      </c>
      <c r="E95" s="1269">
        <v>80000</v>
      </c>
      <c r="F95" s="1252">
        <f>+D95-AL96</f>
        <v>627646</v>
      </c>
      <c r="G95" s="54"/>
      <c r="H95" s="54"/>
      <c r="I95" s="54"/>
      <c r="J95" s="54"/>
      <c r="K95" s="54"/>
      <c r="L95" s="54"/>
      <c r="M95" s="54"/>
      <c r="N95" s="54"/>
      <c r="O95" s="54"/>
      <c r="P95" s="54"/>
      <c r="Q95" s="54" t="s">
        <v>280</v>
      </c>
      <c r="R95" s="54" t="s">
        <v>280</v>
      </c>
      <c r="S95" s="54" t="s">
        <v>280</v>
      </c>
      <c r="T95" s="54" t="s">
        <v>280</v>
      </c>
      <c r="U95" s="54" t="s">
        <v>280</v>
      </c>
      <c r="V95" s="54" t="s">
        <v>280</v>
      </c>
      <c r="W95" s="54" t="s">
        <v>280</v>
      </c>
      <c r="X95" s="54" t="s">
        <v>280</v>
      </c>
      <c r="Y95" s="54" t="s">
        <v>280</v>
      </c>
      <c r="Z95" s="54" t="s">
        <v>211</v>
      </c>
      <c r="AA95" s="54" t="s">
        <v>211</v>
      </c>
      <c r="AB95" s="54" t="s">
        <v>287</v>
      </c>
      <c r="AC95" s="54" t="s">
        <v>211</v>
      </c>
      <c r="AD95" s="54"/>
      <c r="AE95" s="54"/>
      <c r="AF95" s="54" t="s">
        <v>211</v>
      </c>
      <c r="AG95" s="54" t="s">
        <v>211</v>
      </c>
      <c r="AH95" s="54"/>
      <c r="AI95" s="54"/>
      <c r="AJ95" s="54"/>
      <c r="AK95" s="54"/>
      <c r="AL95" s="55"/>
    </row>
    <row r="96" spans="1:38" ht="15" customHeight="1">
      <c r="A96" s="2"/>
      <c r="B96" s="1236"/>
      <c r="C96" s="43" t="str">
        <f>+C74</f>
        <v>RTS-C3 West</v>
      </c>
      <c r="D96" s="1263"/>
      <c r="E96" s="1251"/>
      <c r="F96" s="1253"/>
      <c r="G96" s="12">
        <v>0</v>
      </c>
      <c r="H96" s="12">
        <v>0</v>
      </c>
      <c r="I96" s="12">
        <v>0</v>
      </c>
      <c r="J96" s="12">
        <v>0</v>
      </c>
      <c r="K96" s="12">
        <v>0</v>
      </c>
      <c r="L96" s="12">
        <v>0</v>
      </c>
      <c r="M96" s="12">
        <v>0</v>
      </c>
      <c r="N96" s="12">
        <v>0</v>
      </c>
      <c r="O96" s="12">
        <v>0</v>
      </c>
      <c r="P96" s="12">
        <v>0</v>
      </c>
      <c r="Q96" s="12">
        <v>2622</v>
      </c>
      <c r="R96" s="12">
        <v>4484</v>
      </c>
      <c r="S96" s="12">
        <v>3078</v>
      </c>
      <c r="T96" s="12">
        <v>5738</v>
      </c>
      <c r="U96" s="12">
        <v>5282</v>
      </c>
      <c r="V96" s="12">
        <v>6194</v>
      </c>
      <c r="W96" s="12">
        <v>5624</v>
      </c>
      <c r="X96" s="12">
        <v>5206</v>
      </c>
      <c r="Y96" s="12">
        <v>3420</v>
      </c>
      <c r="Z96" s="12">
        <v>1464</v>
      </c>
      <c r="AA96" s="12">
        <v>1966</v>
      </c>
      <c r="AB96" s="12">
        <v>2398</v>
      </c>
      <c r="AC96" s="12">
        <v>1064</v>
      </c>
      <c r="AD96" s="12">
        <v>0</v>
      </c>
      <c r="AE96" s="12">
        <v>0</v>
      </c>
      <c r="AF96" s="12">
        <v>1444</v>
      </c>
      <c r="AG96" s="12">
        <v>3952</v>
      </c>
      <c r="AH96" s="12"/>
      <c r="AI96" s="12"/>
      <c r="AJ96" s="12"/>
      <c r="AK96" s="12"/>
      <c r="AL96" s="38">
        <f>SUM(G96:AK96)</f>
        <v>53936</v>
      </c>
    </row>
    <row r="97" spans="1:38" ht="15" customHeight="1">
      <c r="A97" s="2"/>
      <c r="B97" s="1236"/>
      <c r="C97" s="40" t="s">
        <v>17</v>
      </c>
      <c r="D97" s="1263">
        <f>+F75</f>
        <v>-71011</v>
      </c>
      <c r="E97" s="1251">
        <v>45000</v>
      </c>
      <c r="F97" s="1253">
        <f>+D97-AL98</f>
        <v>-71011</v>
      </c>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2"/>
      <c r="AH97" s="52"/>
      <c r="AI97" s="52"/>
      <c r="AJ97" s="52"/>
      <c r="AK97" s="52"/>
      <c r="AL97" s="53"/>
    </row>
    <row r="98" spans="1:38" ht="15" customHeight="1">
      <c r="A98" s="2"/>
      <c r="B98" s="1236"/>
      <c r="C98" s="43" t="str">
        <f>+C76</f>
        <v>RTS-C3 East</v>
      </c>
      <c r="D98" s="1263"/>
      <c r="E98" s="1251"/>
      <c r="F98" s="1253"/>
      <c r="G98" s="12">
        <v>0</v>
      </c>
      <c r="H98" s="12">
        <v>0</v>
      </c>
      <c r="I98" s="12">
        <v>0</v>
      </c>
      <c r="J98" s="12">
        <v>0</v>
      </c>
      <c r="K98" s="12">
        <v>0</v>
      </c>
      <c r="L98" s="12">
        <v>0</v>
      </c>
      <c r="M98" s="12">
        <v>0</v>
      </c>
      <c r="N98" s="12">
        <v>0</v>
      </c>
      <c r="O98" s="12">
        <v>0</v>
      </c>
      <c r="P98" s="12">
        <v>0</v>
      </c>
      <c r="Q98" s="12"/>
      <c r="R98" s="12"/>
      <c r="S98" s="12"/>
      <c r="T98" s="12"/>
      <c r="U98" s="12"/>
      <c r="V98" s="12"/>
      <c r="W98" s="12"/>
      <c r="X98" s="12"/>
      <c r="Y98" s="12"/>
      <c r="Z98" s="12"/>
      <c r="AA98" s="12"/>
      <c r="AB98" s="12"/>
      <c r="AC98" s="12"/>
      <c r="AD98" s="12"/>
      <c r="AE98" s="12"/>
      <c r="AF98" s="12"/>
      <c r="AG98" s="12"/>
      <c r="AH98" s="12"/>
      <c r="AI98" s="12"/>
      <c r="AJ98" s="12"/>
      <c r="AK98" s="12"/>
      <c r="AL98" s="38">
        <f>SUM(G98:AK98)</f>
        <v>0</v>
      </c>
    </row>
    <row r="99" spans="1:38" ht="15" customHeight="1">
      <c r="A99" s="2"/>
      <c r="B99" s="1236"/>
      <c r="C99" s="40" t="s">
        <v>17</v>
      </c>
      <c r="D99" s="1263">
        <f>+F77</f>
        <v>-38749</v>
      </c>
      <c r="E99" s="1251"/>
      <c r="F99" s="1253">
        <f>+D99-AL100</f>
        <v>-38749</v>
      </c>
      <c r="G99" s="662"/>
      <c r="H99" s="662"/>
      <c r="I99" s="662"/>
      <c r="J99" s="662"/>
      <c r="K99" s="662"/>
      <c r="L99" s="662"/>
      <c r="M99" s="662"/>
      <c r="N99" s="662"/>
      <c r="O99" s="662"/>
      <c r="P99" s="662"/>
      <c r="Q99" s="52"/>
      <c r="R99" s="52"/>
      <c r="S99" s="52"/>
      <c r="T99" s="52"/>
      <c r="U99" s="52"/>
      <c r="V99" s="52"/>
      <c r="W99" s="52"/>
      <c r="X99" s="52"/>
      <c r="Y99" s="52"/>
      <c r="Z99" s="52"/>
      <c r="AA99" s="52"/>
      <c r="AB99" s="52"/>
      <c r="AC99" s="52"/>
      <c r="AD99" s="52"/>
      <c r="AE99" s="52"/>
      <c r="AF99" s="52"/>
      <c r="AG99" s="52"/>
      <c r="AH99" s="52"/>
      <c r="AI99" s="657"/>
      <c r="AJ99" s="657"/>
      <c r="AK99" s="657"/>
      <c r="AL99" s="53"/>
    </row>
    <row r="100" spans="1:38" ht="15" customHeight="1">
      <c r="A100" s="2"/>
      <c r="B100" s="1236"/>
      <c r="C100" s="43" t="str">
        <f>+C78</f>
        <v>RTS-D1</v>
      </c>
      <c r="D100" s="1263"/>
      <c r="E100" s="1251"/>
      <c r="F100" s="1253"/>
      <c r="G100" s="660"/>
      <c r="H100" s="660"/>
      <c r="I100" s="660"/>
      <c r="J100" s="660"/>
      <c r="K100" s="660"/>
      <c r="L100" s="660"/>
      <c r="M100" s="660"/>
      <c r="N100" s="660"/>
      <c r="O100" s="660"/>
      <c r="P100" s="660"/>
      <c r="Q100" s="12"/>
      <c r="R100" s="12"/>
      <c r="S100" s="12"/>
      <c r="T100" s="12"/>
      <c r="U100" s="12"/>
      <c r="V100" s="12"/>
      <c r="W100" s="12"/>
      <c r="X100" s="12"/>
      <c r="Y100" s="12"/>
      <c r="Z100" s="12"/>
      <c r="AA100" s="12"/>
      <c r="AB100" s="12"/>
      <c r="AC100" s="12"/>
      <c r="AD100" s="12"/>
      <c r="AE100" s="12"/>
      <c r="AF100" s="12"/>
      <c r="AG100" s="12"/>
      <c r="AH100" s="12"/>
      <c r="AI100" s="665"/>
      <c r="AJ100" s="665"/>
      <c r="AK100" s="665"/>
      <c r="AL100" s="38">
        <f>SUM(G100:AK100)</f>
        <v>0</v>
      </c>
    </row>
    <row r="101" spans="1:38" ht="15" customHeight="1">
      <c r="A101" s="2"/>
      <c r="B101" s="1270"/>
      <c r="C101" s="666" t="s">
        <v>17</v>
      </c>
      <c r="D101" s="1263">
        <f>+F79</f>
        <v>-489652.29999999993</v>
      </c>
      <c r="E101" s="1251"/>
      <c r="F101" s="1253">
        <f>+D101-AL102</f>
        <v>-636904.29999999993</v>
      </c>
      <c r="G101" s="950"/>
      <c r="H101" s="950" t="s">
        <v>209</v>
      </c>
      <c r="I101" s="950"/>
      <c r="J101" s="950" t="s">
        <v>209</v>
      </c>
      <c r="K101" s="950" t="s">
        <v>210</v>
      </c>
      <c r="L101" s="950" t="s">
        <v>210</v>
      </c>
      <c r="M101" s="950" t="s">
        <v>209</v>
      </c>
      <c r="N101" s="950" t="s">
        <v>209</v>
      </c>
      <c r="O101" s="950" t="s">
        <v>209</v>
      </c>
      <c r="P101" s="950" t="s">
        <v>209</v>
      </c>
      <c r="Q101" s="671" t="s">
        <v>210</v>
      </c>
      <c r="R101" s="671" t="s">
        <v>210</v>
      </c>
      <c r="S101" s="671" t="s">
        <v>210</v>
      </c>
      <c r="T101" s="671" t="s">
        <v>210</v>
      </c>
      <c r="U101" s="671" t="s">
        <v>210</v>
      </c>
      <c r="V101" s="671" t="s">
        <v>210</v>
      </c>
      <c r="W101" s="671" t="s">
        <v>210</v>
      </c>
      <c r="X101" s="671" t="s">
        <v>210</v>
      </c>
      <c r="Y101" s="671" t="s">
        <v>210</v>
      </c>
      <c r="Z101" s="671" t="s">
        <v>210</v>
      </c>
      <c r="AA101" s="671" t="s">
        <v>210</v>
      </c>
      <c r="AB101" s="671" t="s">
        <v>210</v>
      </c>
      <c r="AC101" s="671" t="s">
        <v>288</v>
      </c>
      <c r="AD101" s="671" t="s">
        <v>288</v>
      </c>
      <c r="AE101" s="671"/>
      <c r="AF101" s="671"/>
      <c r="AG101" s="671" t="s">
        <v>288</v>
      </c>
      <c r="AH101" s="671"/>
      <c r="AI101" s="671"/>
      <c r="AJ101" s="671"/>
      <c r="AK101" s="671"/>
      <c r="AL101" s="629"/>
    </row>
    <row r="102" spans="1:38" ht="15" customHeight="1">
      <c r="A102" s="2"/>
      <c r="B102" s="1270"/>
      <c r="C102" s="669" t="str">
        <f>+C80</f>
        <v>RTS-D2</v>
      </c>
      <c r="D102" s="1263"/>
      <c r="E102" s="1251"/>
      <c r="F102" s="1253"/>
      <c r="G102" s="947">
        <v>0</v>
      </c>
      <c r="H102" s="947">
        <v>1680</v>
      </c>
      <c r="I102" s="947">
        <v>0</v>
      </c>
      <c r="J102" s="947">
        <v>1470</v>
      </c>
      <c r="K102" s="947">
        <v>1974</v>
      </c>
      <c r="L102" s="947">
        <v>4032</v>
      </c>
      <c r="M102" s="947">
        <v>4176</v>
      </c>
      <c r="N102" s="947">
        <v>4176</v>
      </c>
      <c r="O102" s="947">
        <v>3864</v>
      </c>
      <c r="P102" s="947">
        <v>4032</v>
      </c>
      <c r="Q102" s="670">
        <v>8406</v>
      </c>
      <c r="R102" s="670">
        <v>9036</v>
      </c>
      <c r="S102" s="670">
        <v>9540</v>
      </c>
      <c r="T102" s="670">
        <v>9036</v>
      </c>
      <c r="U102" s="670">
        <v>9036</v>
      </c>
      <c r="V102" s="670">
        <v>7812</v>
      </c>
      <c r="W102" s="670">
        <v>7047</v>
      </c>
      <c r="X102" s="670">
        <v>9288</v>
      </c>
      <c r="Y102" s="670">
        <v>9288</v>
      </c>
      <c r="Z102" s="670">
        <v>9288</v>
      </c>
      <c r="AA102" s="670">
        <v>9504</v>
      </c>
      <c r="AB102" s="670">
        <v>9036</v>
      </c>
      <c r="AC102" s="670">
        <v>7776</v>
      </c>
      <c r="AD102" s="670">
        <v>4899</v>
      </c>
      <c r="AE102" s="670">
        <v>0</v>
      </c>
      <c r="AF102" s="670">
        <v>0</v>
      </c>
      <c r="AG102" s="670">
        <v>2856</v>
      </c>
      <c r="AH102" s="670"/>
      <c r="AI102" s="670"/>
      <c r="AJ102" s="670"/>
      <c r="AK102" s="670"/>
      <c r="AL102" s="626">
        <f>SUM(G102:AK102)</f>
        <v>147252</v>
      </c>
    </row>
    <row r="103" spans="1:38" ht="15" customHeight="1">
      <c r="A103" s="2"/>
      <c r="B103" s="1270"/>
      <c r="C103" s="666" t="s">
        <v>17</v>
      </c>
      <c r="D103" s="1263">
        <f>+F81</f>
        <v>0</v>
      </c>
      <c r="E103" s="1251"/>
      <c r="F103" s="1253">
        <f>+D103-AL104</f>
        <v>0</v>
      </c>
      <c r="G103" s="950"/>
      <c r="H103" s="950"/>
      <c r="I103" s="950"/>
      <c r="J103" s="950"/>
      <c r="K103" s="950"/>
      <c r="L103" s="950"/>
      <c r="M103" s="950"/>
      <c r="N103" s="950"/>
      <c r="O103" s="950"/>
      <c r="P103" s="950"/>
      <c r="Q103" s="671"/>
      <c r="R103" s="671"/>
      <c r="S103" s="671"/>
      <c r="T103" s="671"/>
      <c r="U103" s="671"/>
      <c r="V103" s="671"/>
      <c r="W103" s="671"/>
      <c r="X103" s="671"/>
      <c r="Y103" s="671"/>
      <c r="Z103" s="671"/>
      <c r="AA103" s="671"/>
      <c r="AB103" s="671"/>
      <c r="AC103" s="671"/>
      <c r="AD103" s="671"/>
      <c r="AE103" s="671"/>
      <c r="AF103" s="671"/>
      <c r="AG103" s="671"/>
      <c r="AH103" s="671"/>
      <c r="AI103" s="671"/>
      <c r="AJ103" s="671"/>
      <c r="AK103" s="671"/>
      <c r="AL103" s="629"/>
    </row>
    <row r="104" spans="1:38" ht="15" customHeight="1">
      <c r="A104" s="2"/>
      <c r="B104" s="1270"/>
      <c r="C104" s="669" t="str">
        <f>+C82</f>
        <v>RTS-G</v>
      </c>
      <c r="D104" s="1263"/>
      <c r="E104" s="1251"/>
      <c r="F104" s="1253"/>
      <c r="G104" s="947"/>
      <c r="H104" s="947"/>
      <c r="I104" s="947"/>
      <c r="J104" s="947"/>
      <c r="K104" s="947"/>
      <c r="L104" s="947"/>
      <c r="M104" s="947"/>
      <c r="N104" s="947"/>
      <c r="O104" s="947"/>
      <c r="P104" s="947"/>
      <c r="Q104" s="670"/>
      <c r="R104" s="670"/>
      <c r="S104" s="670"/>
      <c r="T104" s="670"/>
      <c r="U104" s="670"/>
      <c r="V104" s="670"/>
      <c r="W104" s="670"/>
      <c r="X104" s="670"/>
      <c r="Y104" s="670"/>
      <c r="Z104" s="670"/>
      <c r="AA104" s="670"/>
      <c r="AB104" s="670"/>
      <c r="AC104" s="670"/>
      <c r="AD104" s="670"/>
      <c r="AE104" s="670"/>
      <c r="AF104" s="670"/>
      <c r="AG104" s="670"/>
      <c r="AH104" s="670"/>
      <c r="AI104" s="670"/>
      <c r="AJ104" s="670"/>
      <c r="AK104" s="670"/>
      <c r="AL104" s="626">
        <f>SUM(G104:AK104)</f>
        <v>0</v>
      </c>
    </row>
    <row r="105" spans="1:38" ht="15" customHeight="1">
      <c r="A105" s="2"/>
      <c r="B105" s="1270"/>
      <c r="C105" s="666" t="s">
        <v>17</v>
      </c>
      <c r="D105" s="1263">
        <f>+F83</f>
        <v>-609801</v>
      </c>
      <c r="E105" s="1251"/>
      <c r="F105" s="1253">
        <f>+D105-AL106</f>
        <v>-610521</v>
      </c>
      <c r="G105" s="950"/>
      <c r="H105" s="950"/>
      <c r="I105" s="950"/>
      <c r="J105" s="950"/>
      <c r="K105" s="950"/>
      <c r="L105" s="950"/>
      <c r="M105" s="950"/>
      <c r="N105" s="950"/>
      <c r="O105" s="950"/>
      <c r="P105" s="950"/>
      <c r="Q105" s="671"/>
      <c r="R105" s="671"/>
      <c r="S105" s="671"/>
      <c r="T105" s="671"/>
      <c r="U105" s="671"/>
      <c r="V105" s="671"/>
      <c r="W105" s="671"/>
      <c r="X105" s="671"/>
      <c r="Y105" s="671"/>
      <c r="Z105" s="671"/>
      <c r="AA105" s="671"/>
      <c r="AB105" s="671" t="s">
        <v>291</v>
      </c>
      <c r="AC105" s="671"/>
      <c r="AD105" s="671"/>
      <c r="AE105" s="671"/>
      <c r="AF105" s="671"/>
      <c r="AG105" s="671"/>
      <c r="AH105" s="671"/>
      <c r="AI105" s="671"/>
      <c r="AJ105" s="671"/>
      <c r="AK105" s="671"/>
      <c r="AL105" s="629"/>
    </row>
    <row r="106" spans="1:38" ht="15" customHeight="1">
      <c r="A106" s="2"/>
      <c r="B106" s="1270"/>
      <c r="C106" s="669" t="str">
        <f>+C84</f>
        <v>RTN</v>
      </c>
      <c r="D106" s="1263"/>
      <c r="E106" s="1251"/>
      <c r="F106" s="1253"/>
      <c r="G106" s="947"/>
      <c r="H106" s="947"/>
      <c r="I106" s="947"/>
      <c r="J106" s="947"/>
      <c r="K106" s="947"/>
      <c r="L106" s="947"/>
      <c r="M106" s="947"/>
      <c r="N106" s="947"/>
      <c r="O106" s="947"/>
      <c r="P106" s="947"/>
      <c r="Q106" s="670"/>
      <c r="R106" s="670"/>
      <c r="S106" s="670"/>
      <c r="T106" s="670"/>
      <c r="U106" s="670"/>
      <c r="V106" s="670"/>
      <c r="W106" s="670"/>
      <c r="X106" s="670"/>
      <c r="Y106" s="670"/>
      <c r="Z106" s="670"/>
      <c r="AA106" s="670"/>
      <c r="AB106" s="670">
        <v>720</v>
      </c>
      <c r="AC106" s="670"/>
      <c r="AD106" s="670"/>
      <c r="AE106" s="670"/>
      <c r="AF106" s="670"/>
      <c r="AG106" s="670"/>
      <c r="AH106" s="670"/>
      <c r="AI106" s="670"/>
      <c r="AJ106" s="670"/>
      <c r="AK106" s="670"/>
      <c r="AL106" s="626">
        <f>SUM(G106:AK106)</f>
        <v>720</v>
      </c>
    </row>
    <row r="107" spans="1:38" ht="15" customHeight="1">
      <c r="A107" s="2"/>
      <c r="B107" s="1270"/>
      <c r="C107" s="666" t="s">
        <v>17</v>
      </c>
      <c r="D107" s="1263">
        <f>+F85</f>
        <v>0</v>
      </c>
      <c r="E107" s="1251"/>
      <c r="F107" s="1253">
        <f>+D107-AL108</f>
        <v>-125976.00000000001</v>
      </c>
      <c r="G107" s="950" t="s">
        <v>214</v>
      </c>
      <c r="H107" s="950" t="s">
        <v>214</v>
      </c>
      <c r="I107" s="950" t="s">
        <v>220</v>
      </c>
      <c r="J107" s="950" t="s">
        <v>220</v>
      </c>
      <c r="K107" s="950"/>
      <c r="L107" s="950"/>
      <c r="M107" s="950"/>
      <c r="N107" s="950" t="s">
        <v>220</v>
      </c>
      <c r="O107" s="950" t="s">
        <v>220</v>
      </c>
      <c r="P107" s="950" t="s">
        <v>220</v>
      </c>
      <c r="Q107" s="671" t="s">
        <v>220</v>
      </c>
      <c r="R107" s="671" t="s">
        <v>273</v>
      </c>
      <c r="S107" s="671" t="s">
        <v>273</v>
      </c>
      <c r="T107" s="671" t="s">
        <v>273</v>
      </c>
      <c r="U107" s="671" t="s">
        <v>273</v>
      </c>
      <c r="V107" s="671" t="s">
        <v>273</v>
      </c>
      <c r="W107" s="671" t="s">
        <v>273</v>
      </c>
      <c r="X107" s="671" t="s">
        <v>273</v>
      </c>
      <c r="Y107" s="671" t="s">
        <v>273</v>
      </c>
      <c r="Z107" s="671" t="s">
        <v>273</v>
      </c>
      <c r="AA107" s="671" t="s">
        <v>273</v>
      </c>
      <c r="AB107" s="671" t="s">
        <v>273</v>
      </c>
      <c r="AC107" s="671" t="s">
        <v>273</v>
      </c>
      <c r="AD107" s="671" t="s">
        <v>273</v>
      </c>
      <c r="AE107" s="671" t="s">
        <v>273</v>
      </c>
      <c r="AF107" s="671" t="s">
        <v>273</v>
      </c>
      <c r="AG107" s="671" t="s">
        <v>273</v>
      </c>
      <c r="AH107" s="671"/>
      <c r="AI107" s="671"/>
      <c r="AJ107" s="671"/>
      <c r="AK107" s="671"/>
      <c r="AL107" s="629"/>
    </row>
    <row r="108" spans="1:38" ht="15" customHeight="1">
      <c r="A108" s="2"/>
      <c r="B108" s="1270"/>
      <c r="C108" s="669" t="str">
        <f>+C86</f>
        <v>RTM</v>
      </c>
      <c r="D108" s="1263"/>
      <c r="E108" s="1251"/>
      <c r="F108" s="1253"/>
      <c r="G108" s="947">
        <v>3686</v>
      </c>
      <c r="H108" s="947">
        <v>836</v>
      </c>
      <c r="I108" s="947">
        <v>4980.5</v>
      </c>
      <c r="J108" s="947">
        <v>2927</v>
      </c>
      <c r="K108" s="947">
        <v>1064</v>
      </c>
      <c r="L108" s="947">
        <v>2850</v>
      </c>
      <c r="M108" s="947">
        <v>4066</v>
      </c>
      <c r="N108" s="947">
        <v>6755</v>
      </c>
      <c r="O108" s="947">
        <v>4151.1000000000004</v>
      </c>
      <c r="P108" s="947">
        <v>5941.1</v>
      </c>
      <c r="Q108" s="670">
        <v>8170.9</v>
      </c>
      <c r="R108" s="670">
        <v>5696.7999999999993</v>
      </c>
      <c r="S108" s="670">
        <v>7292.7999999999993</v>
      </c>
      <c r="T108" s="670">
        <v>8090.7999999999993</v>
      </c>
      <c r="U108" s="670">
        <v>5685.2</v>
      </c>
      <c r="V108" s="670">
        <v>6552.6</v>
      </c>
      <c r="W108" s="670">
        <v>4102.3999999999996</v>
      </c>
      <c r="X108" s="670">
        <v>6494.7999999999993</v>
      </c>
      <c r="Y108" s="670">
        <v>7844.7999999999993</v>
      </c>
      <c r="Z108" s="670">
        <v>5786.4</v>
      </c>
      <c r="AA108" s="670">
        <v>5562.1</v>
      </c>
      <c r="AB108" s="670">
        <v>6646.7999999999993</v>
      </c>
      <c r="AC108" s="670">
        <v>2152.8000000000002</v>
      </c>
      <c r="AD108" s="670">
        <v>2674.1</v>
      </c>
      <c r="AE108" s="670">
        <v>2774</v>
      </c>
      <c r="AF108" s="670">
        <v>2128</v>
      </c>
      <c r="AG108" s="670">
        <v>1064</v>
      </c>
      <c r="AH108" s="670"/>
      <c r="AI108" s="670"/>
      <c r="AJ108" s="670"/>
      <c r="AK108" s="670"/>
      <c r="AL108" s="626">
        <f>SUM(G108:AK108)</f>
        <v>125976.00000000001</v>
      </c>
    </row>
    <row r="109" spans="1:38" ht="15" customHeight="1">
      <c r="A109" s="2"/>
      <c r="B109" s="1236"/>
      <c r="C109" s="40" t="s">
        <v>17</v>
      </c>
      <c r="D109" s="1246">
        <f>+F87</f>
        <v>397014</v>
      </c>
      <c r="E109" s="1244"/>
      <c r="F109" s="1245">
        <f>+D109-AL110</f>
        <v>397014</v>
      </c>
      <c r="G109" s="662"/>
      <c r="H109" s="662"/>
      <c r="I109" s="662"/>
      <c r="J109" s="662"/>
      <c r="K109" s="662"/>
      <c r="L109" s="662"/>
      <c r="M109" s="662"/>
      <c r="N109" s="662"/>
      <c r="O109" s="662"/>
      <c r="P109" s="662"/>
      <c r="Q109" s="52"/>
      <c r="R109" s="52"/>
      <c r="S109" s="52"/>
      <c r="T109" s="52"/>
      <c r="U109" s="52"/>
      <c r="V109" s="52"/>
      <c r="W109" s="52"/>
      <c r="X109" s="52"/>
      <c r="Y109" s="52"/>
      <c r="Z109" s="52"/>
      <c r="AA109" s="52"/>
      <c r="AB109" s="52"/>
      <c r="AC109" s="52"/>
      <c r="AD109" s="52"/>
      <c r="AE109" s="52"/>
      <c r="AF109" s="52"/>
      <c r="AG109" s="52"/>
      <c r="AH109" s="52"/>
      <c r="AI109" s="52"/>
      <c r="AJ109" s="52"/>
      <c r="AK109" s="52"/>
      <c r="AL109" s="53"/>
    </row>
    <row r="110" spans="1:38" ht="15" customHeight="1">
      <c r="A110" s="2"/>
      <c r="B110" s="1237"/>
      <c r="C110" s="41" t="str">
        <f>+C88</f>
        <v>SM 6</v>
      </c>
      <c r="D110" s="1220"/>
      <c r="E110" s="1222"/>
      <c r="F110" s="1218"/>
      <c r="G110" s="660"/>
      <c r="H110" s="660"/>
      <c r="I110" s="660"/>
      <c r="J110" s="660"/>
      <c r="K110" s="660"/>
      <c r="L110" s="660"/>
      <c r="M110" s="660"/>
      <c r="N110" s="660"/>
      <c r="O110" s="660"/>
      <c r="P110" s="660"/>
      <c r="Q110" s="13"/>
      <c r="R110" s="13"/>
      <c r="S110" s="13"/>
      <c r="T110" s="13"/>
      <c r="U110" s="13"/>
      <c r="V110" s="13"/>
      <c r="W110" s="13"/>
      <c r="X110" s="13"/>
      <c r="Y110" s="13"/>
      <c r="Z110" s="13"/>
      <c r="AA110" s="13"/>
      <c r="AB110" s="13"/>
      <c r="AC110" s="13"/>
      <c r="AD110" s="13"/>
      <c r="AE110" s="13"/>
      <c r="AF110" s="13"/>
      <c r="AG110" s="13"/>
      <c r="AH110" s="13"/>
      <c r="AI110" s="13"/>
      <c r="AJ110" s="13"/>
      <c r="AK110" s="13"/>
      <c r="AL110" s="35">
        <f>SUM(G110:AK110)</f>
        <v>0</v>
      </c>
    </row>
    <row r="111" spans="1:38" ht="15" customHeight="1">
      <c r="A111" s="2"/>
      <c r="B111" s="1232" t="s">
        <v>12</v>
      </c>
      <c r="C111" s="1233"/>
      <c r="D111" s="49"/>
      <c r="E111" s="49"/>
      <c r="F111" s="48"/>
      <c r="G111" s="28">
        <f t="shared" ref="G111:AK111" si="9">SUM(G96,G102,G104,G106,G108,G98,G100,G110)</f>
        <v>3686</v>
      </c>
      <c r="H111" s="28">
        <f t="shared" si="9"/>
        <v>2516</v>
      </c>
      <c r="I111" s="28">
        <f t="shared" si="9"/>
        <v>4980.5</v>
      </c>
      <c r="J111" s="28">
        <f t="shared" si="9"/>
        <v>4397</v>
      </c>
      <c r="K111" s="28">
        <f t="shared" si="9"/>
        <v>3038</v>
      </c>
      <c r="L111" s="28">
        <f t="shared" si="9"/>
        <v>6882</v>
      </c>
      <c r="M111" s="28">
        <f t="shared" si="9"/>
        <v>8242</v>
      </c>
      <c r="N111" s="28">
        <f t="shared" si="9"/>
        <v>10931</v>
      </c>
      <c r="O111" s="28">
        <f t="shared" si="9"/>
        <v>8015.1</v>
      </c>
      <c r="P111" s="28">
        <f t="shared" si="9"/>
        <v>9973.1</v>
      </c>
      <c r="Q111" s="28">
        <f t="shared" si="9"/>
        <v>19198.900000000001</v>
      </c>
      <c r="R111" s="28">
        <f t="shared" si="9"/>
        <v>19216.8</v>
      </c>
      <c r="S111" s="28">
        <f t="shared" si="9"/>
        <v>19910.8</v>
      </c>
      <c r="T111" s="28">
        <f t="shared" si="9"/>
        <v>22864.799999999999</v>
      </c>
      <c r="U111" s="28">
        <f t="shared" si="9"/>
        <v>20003.2</v>
      </c>
      <c r="V111" s="28">
        <f t="shared" si="9"/>
        <v>20558.599999999999</v>
      </c>
      <c r="W111" s="28">
        <f t="shared" si="9"/>
        <v>16773.400000000001</v>
      </c>
      <c r="X111" s="28">
        <f t="shared" si="9"/>
        <v>20988.799999999999</v>
      </c>
      <c r="Y111" s="28">
        <f t="shared" si="9"/>
        <v>20552.8</v>
      </c>
      <c r="Z111" s="28">
        <f t="shared" si="9"/>
        <v>16538.400000000001</v>
      </c>
      <c r="AA111" s="28">
        <f t="shared" si="9"/>
        <v>17032.099999999999</v>
      </c>
      <c r="AB111" s="28">
        <f t="shared" si="9"/>
        <v>18800.8</v>
      </c>
      <c r="AC111" s="28">
        <f t="shared" si="9"/>
        <v>10992.8</v>
      </c>
      <c r="AD111" s="28">
        <f t="shared" si="9"/>
        <v>7573.1</v>
      </c>
      <c r="AE111" s="28">
        <f t="shared" si="9"/>
        <v>2774</v>
      </c>
      <c r="AF111" s="28">
        <f t="shared" si="9"/>
        <v>3572</v>
      </c>
      <c r="AG111" s="28">
        <f t="shared" si="9"/>
        <v>7872</v>
      </c>
      <c r="AH111" s="28">
        <f t="shared" si="9"/>
        <v>0</v>
      </c>
      <c r="AI111" s="28">
        <f t="shared" si="9"/>
        <v>0</v>
      </c>
      <c r="AJ111" s="28">
        <f t="shared" si="9"/>
        <v>0</v>
      </c>
      <c r="AK111" s="28">
        <f t="shared" si="9"/>
        <v>0</v>
      </c>
      <c r="AL111" s="28">
        <f>SUM(AL96,AL102,AL104,AL106,AL108,AL98,AL100,AL110)</f>
        <v>327884</v>
      </c>
    </row>
    <row r="113" spans="1:38" ht="15" customHeight="1">
      <c r="B113" s="7">
        <f>+Sims!B63</f>
        <v>44348</v>
      </c>
    </row>
    <row r="115" spans="1:38" ht="15" customHeight="1">
      <c r="B115" s="26" t="s">
        <v>13</v>
      </c>
      <c r="C115" s="8" t="s">
        <v>0</v>
      </c>
      <c r="D115" s="1234" t="s">
        <v>18</v>
      </c>
      <c r="E115" s="1234"/>
      <c r="F115" s="1234"/>
      <c r="G115" s="27">
        <f>+B113</f>
        <v>44348</v>
      </c>
      <c r="H115" s="27">
        <f>+G115+1</f>
        <v>44349</v>
      </c>
      <c r="I115" s="27">
        <f t="shared" ref="I115:AK115" si="10">+H115+1</f>
        <v>44350</v>
      </c>
      <c r="J115" s="27">
        <f t="shared" si="10"/>
        <v>44351</v>
      </c>
      <c r="K115" s="27">
        <f t="shared" si="10"/>
        <v>44352</v>
      </c>
      <c r="L115" s="27">
        <f t="shared" si="10"/>
        <v>44353</v>
      </c>
      <c r="M115" s="27">
        <f t="shared" si="10"/>
        <v>44354</v>
      </c>
      <c r="N115" s="27">
        <f t="shared" si="10"/>
        <v>44355</v>
      </c>
      <c r="O115" s="27">
        <f t="shared" si="10"/>
        <v>44356</v>
      </c>
      <c r="P115" s="27">
        <f t="shared" si="10"/>
        <v>44357</v>
      </c>
      <c r="Q115" s="27">
        <f t="shared" si="10"/>
        <v>44358</v>
      </c>
      <c r="R115" s="27">
        <f t="shared" si="10"/>
        <v>44359</v>
      </c>
      <c r="S115" s="27">
        <f t="shared" si="10"/>
        <v>44360</v>
      </c>
      <c r="T115" s="27">
        <f t="shared" si="10"/>
        <v>44361</v>
      </c>
      <c r="U115" s="27">
        <f t="shared" si="10"/>
        <v>44362</v>
      </c>
      <c r="V115" s="27">
        <f t="shared" si="10"/>
        <v>44363</v>
      </c>
      <c r="W115" s="27">
        <f t="shared" si="10"/>
        <v>44364</v>
      </c>
      <c r="X115" s="27">
        <f t="shared" si="10"/>
        <v>44365</v>
      </c>
      <c r="Y115" s="27">
        <f t="shared" si="10"/>
        <v>44366</v>
      </c>
      <c r="Z115" s="27">
        <f t="shared" si="10"/>
        <v>44367</v>
      </c>
      <c r="AA115" s="27">
        <f t="shared" si="10"/>
        <v>44368</v>
      </c>
      <c r="AB115" s="27">
        <f t="shared" si="10"/>
        <v>44369</v>
      </c>
      <c r="AC115" s="27">
        <f t="shared" si="10"/>
        <v>44370</v>
      </c>
      <c r="AD115" s="27">
        <f t="shared" si="10"/>
        <v>44371</v>
      </c>
      <c r="AE115" s="27">
        <f t="shared" si="10"/>
        <v>44372</v>
      </c>
      <c r="AF115" s="27">
        <f t="shared" si="10"/>
        <v>44373</v>
      </c>
      <c r="AG115" s="27">
        <f t="shared" si="10"/>
        <v>44374</v>
      </c>
      <c r="AH115" s="27">
        <f t="shared" si="10"/>
        <v>44375</v>
      </c>
      <c r="AI115" s="27">
        <f t="shared" si="10"/>
        <v>44376</v>
      </c>
      <c r="AJ115" s="27">
        <f t="shared" si="10"/>
        <v>44377</v>
      </c>
      <c r="AK115" s="27">
        <f t="shared" si="10"/>
        <v>44378</v>
      </c>
      <c r="AL115" s="9" t="s">
        <v>22</v>
      </c>
    </row>
    <row r="116" spans="1:38" ht="15" customHeight="1">
      <c r="B116" s="1235" t="s">
        <v>51</v>
      </c>
      <c r="C116" s="47"/>
      <c r="D116" s="44" t="s">
        <v>19</v>
      </c>
      <c r="E116" s="45" t="s">
        <v>20</v>
      </c>
      <c r="F116" s="46" t="s">
        <v>21</v>
      </c>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1"/>
    </row>
    <row r="117" spans="1:38" ht="15" customHeight="1">
      <c r="B117" s="1236"/>
      <c r="C117" s="42" t="s">
        <v>17</v>
      </c>
      <c r="D117" s="1257">
        <f>+F95</f>
        <v>627646</v>
      </c>
      <c r="E117" s="1269">
        <v>80000</v>
      </c>
      <c r="F117" s="1252">
        <f>+D117-AL118</f>
        <v>627646</v>
      </c>
      <c r="G117" s="542"/>
      <c r="H117" s="542"/>
      <c r="I117" s="542"/>
      <c r="J117" s="542"/>
      <c r="K117" s="542"/>
      <c r="L117" s="542"/>
      <c r="M117" s="542"/>
      <c r="N117" s="542"/>
      <c r="O117" s="542"/>
      <c r="P117" s="542"/>
      <c r="Q117" s="542"/>
      <c r="R117" s="542"/>
      <c r="S117" s="542"/>
      <c r="T117" s="542"/>
      <c r="U117" s="542"/>
      <c r="V117" s="542"/>
      <c r="W117" s="542"/>
      <c r="X117" s="542"/>
      <c r="Y117" s="542"/>
      <c r="Z117" s="542"/>
      <c r="AA117" s="542"/>
      <c r="AB117" s="542"/>
      <c r="AC117" s="542"/>
      <c r="AD117" s="542"/>
      <c r="AE117" s="542"/>
      <c r="AF117" s="54"/>
      <c r="AG117" s="54"/>
      <c r="AH117" s="54"/>
      <c r="AI117" s="54"/>
      <c r="AJ117" s="54"/>
      <c r="AK117" s="54"/>
      <c r="AL117" s="55"/>
    </row>
    <row r="118" spans="1:38" ht="15" customHeight="1">
      <c r="A118" s="2"/>
      <c r="B118" s="1236"/>
      <c r="C118" s="43" t="str">
        <f>+C96</f>
        <v>RTS-C3 West</v>
      </c>
      <c r="D118" s="1263"/>
      <c r="E118" s="1251"/>
      <c r="F118" s="1253"/>
      <c r="G118" s="670"/>
      <c r="H118" s="670"/>
      <c r="I118" s="670"/>
      <c r="J118" s="670"/>
      <c r="K118" s="670"/>
      <c r="L118" s="670"/>
      <c r="M118" s="670"/>
      <c r="N118" s="670"/>
      <c r="O118" s="670"/>
      <c r="P118" s="670"/>
      <c r="Q118" s="670"/>
      <c r="R118" s="670"/>
      <c r="S118" s="670"/>
      <c r="T118" s="670"/>
      <c r="U118" s="670"/>
      <c r="V118" s="670"/>
      <c r="W118" s="670"/>
      <c r="X118" s="670"/>
      <c r="Y118" s="670"/>
      <c r="Z118" s="670"/>
      <c r="AA118" s="670"/>
      <c r="AB118" s="670"/>
      <c r="AC118" s="670"/>
      <c r="AD118" s="670"/>
      <c r="AE118" s="670"/>
      <c r="AF118" s="12"/>
      <c r="AG118" s="12"/>
      <c r="AH118" s="12"/>
      <c r="AI118" s="12"/>
      <c r="AJ118" s="12"/>
      <c r="AK118" s="12"/>
      <c r="AL118" s="38">
        <f>SUM(G118:AK118)</f>
        <v>0</v>
      </c>
    </row>
    <row r="119" spans="1:38" ht="15" customHeight="1">
      <c r="A119" s="2"/>
      <c r="B119" s="1236"/>
      <c r="C119" s="40" t="s">
        <v>17</v>
      </c>
      <c r="D119" s="1263">
        <f>+F97</f>
        <v>-71011</v>
      </c>
      <c r="E119" s="1251">
        <v>45000</v>
      </c>
      <c r="F119" s="1253">
        <f>+D119-AL120</f>
        <v>-71011</v>
      </c>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3"/>
    </row>
    <row r="120" spans="1:38" ht="15" customHeight="1">
      <c r="A120" s="2"/>
      <c r="B120" s="1236"/>
      <c r="C120" s="43" t="str">
        <f>+C98</f>
        <v>RTS-C3 East</v>
      </c>
      <c r="D120" s="1263"/>
      <c r="E120" s="1251"/>
      <c r="F120" s="1253"/>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38">
        <f>SUM(G120:AK120)</f>
        <v>0</v>
      </c>
    </row>
    <row r="121" spans="1:38" ht="15" customHeight="1">
      <c r="A121" s="2"/>
      <c r="B121" s="1236"/>
      <c r="C121" s="40" t="s">
        <v>17</v>
      </c>
      <c r="D121" s="1263">
        <f>+F99</f>
        <v>-38749</v>
      </c>
      <c r="E121" s="1251"/>
      <c r="F121" s="1253">
        <f>+D121-AL122</f>
        <v>-38749</v>
      </c>
      <c r="G121" s="671"/>
      <c r="H121" s="671"/>
      <c r="I121" s="671"/>
      <c r="J121" s="671"/>
      <c r="K121" s="671"/>
      <c r="L121" s="671"/>
      <c r="M121" s="671"/>
      <c r="N121" s="671"/>
      <c r="O121" s="671"/>
      <c r="P121" s="671"/>
      <c r="Q121" s="671"/>
      <c r="R121" s="671"/>
      <c r="S121" s="671"/>
      <c r="T121" s="671"/>
      <c r="U121" s="671"/>
      <c r="V121" s="671"/>
      <c r="W121" s="52"/>
      <c r="X121" s="52"/>
      <c r="Y121" s="52"/>
      <c r="Z121" s="52"/>
      <c r="AA121" s="52"/>
      <c r="AB121" s="52"/>
      <c r="AC121" s="52"/>
      <c r="AD121" s="52"/>
      <c r="AE121" s="52"/>
      <c r="AF121" s="52"/>
      <c r="AG121" s="52"/>
      <c r="AH121" s="52"/>
      <c r="AI121" s="52"/>
      <c r="AJ121" s="52"/>
      <c r="AK121" s="52"/>
      <c r="AL121" s="53"/>
    </row>
    <row r="122" spans="1:38" ht="15" customHeight="1">
      <c r="A122" s="2"/>
      <c r="B122" s="1236"/>
      <c r="C122" s="43" t="str">
        <f>+C100</f>
        <v>RTS-D1</v>
      </c>
      <c r="D122" s="1263"/>
      <c r="E122" s="1251"/>
      <c r="F122" s="1253"/>
      <c r="G122" s="670"/>
      <c r="H122" s="670"/>
      <c r="I122" s="670"/>
      <c r="J122" s="670"/>
      <c r="K122" s="670"/>
      <c r="L122" s="670"/>
      <c r="M122" s="670"/>
      <c r="N122" s="670"/>
      <c r="O122" s="670"/>
      <c r="P122" s="670"/>
      <c r="Q122" s="670"/>
      <c r="R122" s="670"/>
      <c r="S122" s="670"/>
      <c r="T122" s="670"/>
      <c r="U122" s="670"/>
      <c r="V122" s="670"/>
      <c r="W122" s="12"/>
      <c r="X122" s="12"/>
      <c r="Y122" s="12"/>
      <c r="Z122" s="12"/>
      <c r="AA122" s="12"/>
      <c r="AB122" s="12"/>
      <c r="AC122" s="12"/>
      <c r="AD122" s="12"/>
      <c r="AE122" s="12"/>
      <c r="AF122" s="12"/>
      <c r="AG122" s="12"/>
      <c r="AH122" s="12"/>
      <c r="AI122" s="12"/>
      <c r="AJ122" s="12"/>
      <c r="AK122" s="12"/>
      <c r="AL122" s="38">
        <f>SUM(G122:AK122)</f>
        <v>0</v>
      </c>
    </row>
    <row r="123" spans="1:38" ht="15" customHeight="1">
      <c r="A123" s="2"/>
      <c r="B123" s="1236"/>
      <c r="C123" s="40" t="s">
        <v>17</v>
      </c>
      <c r="D123" s="1246">
        <f>+F109</f>
        <v>397014</v>
      </c>
      <c r="E123" s="1244"/>
      <c r="F123" s="1245">
        <f>+D123-AL124</f>
        <v>397014</v>
      </c>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3"/>
    </row>
    <row r="124" spans="1:38" ht="15" customHeight="1">
      <c r="A124" s="2"/>
      <c r="B124" s="1237"/>
      <c r="C124" s="41" t="str">
        <f>+C110</f>
        <v>SM 6</v>
      </c>
      <c r="D124" s="1220"/>
      <c r="E124" s="1222"/>
      <c r="F124" s="1218"/>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35">
        <f>SUM(G124:AK124)</f>
        <v>0</v>
      </c>
    </row>
    <row r="125" spans="1:38" ht="15" customHeight="1">
      <c r="A125" s="2"/>
      <c r="B125" s="675"/>
      <c r="C125" s="666" t="s">
        <v>17</v>
      </c>
      <c r="D125" s="1246">
        <f>+F111</f>
        <v>0</v>
      </c>
      <c r="E125" s="1244"/>
      <c r="F125" s="1245">
        <f>+D125-AL126</f>
        <v>0</v>
      </c>
      <c r="G125" s="671"/>
      <c r="H125" s="671"/>
      <c r="I125" s="671"/>
      <c r="J125" s="671"/>
      <c r="K125" s="671"/>
      <c r="L125" s="671"/>
      <c r="M125" s="671"/>
      <c r="N125" s="671"/>
      <c r="O125" s="671"/>
      <c r="P125" s="671"/>
      <c r="Q125" s="671"/>
      <c r="R125" s="671"/>
      <c r="S125" s="671"/>
      <c r="T125" s="671"/>
      <c r="U125" s="671"/>
      <c r="V125" s="671"/>
      <c r="W125" s="671"/>
      <c r="X125" s="671"/>
      <c r="Y125" s="671"/>
      <c r="Z125" s="671"/>
      <c r="AA125" s="671"/>
      <c r="AB125" s="671"/>
      <c r="AC125" s="671"/>
      <c r="AD125" s="671"/>
      <c r="AE125" s="671"/>
      <c r="AF125" s="671"/>
      <c r="AG125" s="671"/>
      <c r="AH125" s="671"/>
      <c r="AI125" s="671"/>
      <c r="AJ125" s="671"/>
      <c r="AK125" s="671"/>
      <c r="AL125" s="629"/>
    </row>
    <row r="126" spans="1:38" ht="15" customHeight="1">
      <c r="A126" s="2"/>
      <c r="B126" s="675"/>
      <c r="C126" s="41" t="s">
        <v>163</v>
      </c>
      <c r="D126" s="1220"/>
      <c r="E126" s="1222"/>
      <c r="F126" s="1218"/>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35">
        <f>SUM(G126:AK126)</f>
        <v>0</v>
      </c>
    </row>
    <row r="127" spans="1:38" ht="15" customHeight="1">
      <c r="A127" s="2"/>
      <c r="B127" s="1232" t="s">
        <v>12</v>
      </c>
      <c r="C127" s="1233"/>
      <c r="D127" s="49"/>
      <c r="E127" s="49"/>
      <c r="F127" s="48"/>
      <c r="G127" s="11">
        <f t="shared" ref="G127:AL127" si="11">SUM(G118,G120,G122,G124)</f>
        <v>0</v>
      </c>
      <c r="H127" s="11">
        <f t="shared" si="11"/>
        <v>0</v>
      </c>
      <c r="I127" s="11">
        <f t="shared" si="11"/>
        <v>0</v>
      </c>
      <c r="J127" s="11">
        <f t="shared" si="11"/>
        <v>0</v>
      </c>
      <c r="K127" s="11">
        <f t="shared" si="11"/>
        <v>0</v>
      </c>
      <c r="L127" s="11">
        <f t="shared" si="11"/>
        <v>0</v>
      </c>
      <c r="M127" s="11">
        <f t="shared" si="11"/>
        <v>0</v>
      </c>
      <c r="N127" s="11">
        <f t="shared" si="11"/>
        <v>0</v>
      </c>
      <c r="O127" s="11">
        <f t="shared" si="11"/>
        <v>0</v>
      </c>
      <c r="P127" s="11">
        <f t="shared" si="11"/>
        <v>0</v>
      </c>
      <c r="Q127" s="11">
        <f t="shared" si="11"/>
        <v>0</v>
      </c>
      <c r="R127" s="11">
        <f t="shared" si="11"/>
        <v>0</v>
      </c>
      <c r="S127" s="11">
        <f t="shared" si="11"/>
        <v>0</v>
      </c>
      <c r="T127" s="11">
        <f t="shared" si="11"/>
        <v>0</v>
      </c>
      <c r="U127" s="11">
        <f t="shared" si="11"/>
        <v>0</v>
      </c>
      <c r="V127" s="11">
        <f t="shared" si="11"/>
        <v>0</v>
      </c>
      <c r="W127" s="11">
        <f t="shared" si="11"/>
        <v>0</v>
      </c>
      <c r="X127" s="11">
        <f t="shared" si="11"/>
        <v>0</v>
      </c>
      <c r="Y127" s="11">
        <f t="shared" si="11"/>
        <v>0</v>
      </c>
      <c r="Z127" s="11">
        <f t="shared" si="11"/>
        <v>0</v>
      </c>
      <c r="AA127" s="11">
        <f t="shared" si="11"/>
        <v>0</v>
      </c>
      <c r="AB127" s="11">
        <f t="shared" si="11"/>
        <v>0</v>
      </c>
      <c r="AC127" s="11">
        <f t="shared" si="11"/>
        <v>0</v>
      </c>
      <c r="AD127" s="11">
        <f t="shared" si="11"/>
        <v>0</v>
      </c>
      <c r="AE127" s="11">
        <f t="shared" si="11"/>
        <v>0</v>
      </c>
      <c r="AF127" s="11">
        <f t="shared" si="11"/>
        <v>0</v>
      </c>
      <c r="AG127" s="11">
        <f t="shared" si="11"/>
        <v>0</v>
      </c>
      <c r="AH127" s="11">
        <f t="shared" si="11"/>
        <v>0</v>
      </c>
      <c r="AI127" s="11">
        <f t="shared" si="11"/>
        <v>0</v>
      </c>
      <c r="AJ127" s="11">
        <f t="shared" si="11"/>
        <v>0</v>
      </c>
      <c r="AK127" s="11">
        <f t="shared" si="11"/>
        <v>0</v>
      </c>
      <c r="AL127" s="28">
        <f t="shared" si="11"/>
        <v>0</v>
      </c>
    </row>
    <row r="129" spans="1:38" ht="15" customHeight="1">
      <c r="B129" s="7">
        <f>+Sims!B75</f>
        <v>44378</v>
      </c>
    </row>
    <row r="131" spans="1:38" ht="15" customHeight="1">
      <c r="B131" s="26" t="s">
        <v>13</v>
      </c>
      <c r="C131" s="8" t="s">
        <v>0</v>
      </c>
      <c r="D131" s="1234" t="s">
        <v>18</v>
      </c>
      <c r="E131" s="1234"/>
      <c r="F131" s="1234"/>
      <c r="G131" s="27">
        <f>+B129</f>
        <v>44378</v>
      </c>
      <c r="H131" s="27">
        <f>+G131+1</f>
        <v>44379</v>
      </c>
      <c r="I131" s="27">
        <f t="shared" ref="I131:AK131" si="12">+H131+1</f>
        <v>44380</v>
      </c>
      <c r="J131" s="27">
        <f t="shared" si="12"/>
        <v>44381</v>
      </c>
      <c r="K131" s="27">
        <f t="shared" si="12"/>
        <v>44382</v>
      </c>
      <c r="L131" s="27">
        <f t="shared" si="12"/>
        <v>44383</v>
      </c>
      <c r="M131" s="27">
        <f t="shared" si="12"/>
        <v>44384</v>
      </c>
      <c r="N131" s="27">
        <f t="shared" si="12"/>
        <v>44385</v>
      </c>
      <c r="O131" s="27">
        <f t="shared" si="12"/>
        <v>44386</v>
      </c>
      <c r="P131" s="27">
        <f t="shared" si="12"/>
        <v>44387</v>
      </c>
      <c r="Q131" s="27">
        <f t="shared" si="12"/>
        <v>44388</v>
      </c>
      <c r="R131" s="27">
        <f t="shared" si="12"/>
        <v>44389</v>
      </c>
      <c r="S131" s="27">
        <f t="shared" si="12"/>
        <v>44390</v>
      </c>
      <c r="T131" s="27">
        <f t="shared" si="12"/>
        <v>44391</v>
      </c>
      <c r="U131" s="27">
        <f t="shared" si="12"/>
        <v>44392</v>
      </c>
      <c r="V131" s="27">
        <f t="shared" si="12"/>
        <v>44393</v>
      </c>
      <c r="W131" s="27">
        <f t="shared" si="12"/>
        <v>44394</v>
      </c>
      <c r="X131" s="27">
        <f t="shared" si="12"/>
        <v>44395</v>
      </c>
      <c r="Y131" s="27">
        <f t="shared" si="12"/>
        <v>44396</v>
      </c>
      <c r="Z131" s="27">
        <f t="shared" si="12"/>
        <v>44397</v>
      </c>
      <c r="AA131" s="27">
        <f t="shared" si="12"/>
        <v>44398</v>
      </c>
      <c r="AB131" s="27">
        <f t="shared" si="12"/>
        <v>44399</v>
      </c>
      <c r="AC131" s="27">
        <f t="shared" si="12"/>
        <v>44400</v>
      </c>
      <c r="AD131" s="27">
        <f t="shared" si="12"/>
        <v>44401</v>
      </c>
      <c r="AE131" s="27">
        <f t="shared" si="12"/>
        <v>44402</v>
      </c>
      <c r="AF131" s="27">
        <f t="shared" si="12"/>
        <v>44403</v>
      </c>
      <c r="AG131" s="27">
        <f t="shared" si="12"/>
        <v>44404</v>
      </c>
      <c r="AH131" s="27">
        <f t="shared" si="12"/>
        <v>44405</v>
      </c>
      <c r="AI131" s="27">
        <f t="shared" si="12"/>
        <v>44406</v>
      </c>
      <c r="AJ131" s="27">
        <f t="shared" si="12"/>
        <v>44407</v>
      </c>
      <c r="AK131" s="27">
        <f t="shared" si="12"/>
        <v>44408</v>
      </c>
      <c r="AL131" s="9" t="s">
        <v>22</v>
      </c>
    </row>
    <row r="132" spans="1:38" ht="15" customHeight="1">
      <c r="B132" s="1235" t="s">
        <v>51</v>
      </c>
      <c r="C132" s="47"/>
      <c r="D132" s="44" t="s">
        <v>19</v>
      </c>
      <c r="E132" s="45" t="s">
        <v>20</v>
      </c>
      <c r="F132" s="46" t="s">
        <v>21</v>
      </c>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1"/>
    </row>
    <row r="133" spans="1:38" ht="15" customHeight="1">
      <c r="B133" s="1236"/>
      <c r="C133" s="42" t="s">
        <v>17</v>
      </c>
      <c r="D133" s="1257">
        <f>+F117</f>
        <v>627646</v>
      </c>
      <c r="E133" s="1259">
        <v>80000</v>
      </c>
      <c r="F133" s="1252">
        <f>+D133-AL134</f>
        <v>627646</v>
      </c>
      <c r="G133" s="54"/>
      <c r="H133" s="54"/>
      <c r="I133" s="54"/>
      <c r="J133" s="54"/>
      <c r="K133" s="54"/>
      <c r="L133" s="54"/>
      <c r="M133" s="542"/>
      <c r="N133" s="542"/>
      <c r="O133" s="542"/>
      <c r="P133" s="542"/>
      <c r="Q133" s="542"/>
      <c r="R133" s="542"/>
      <c r="S133" s="54"/>
      <c r="T133" s="54"/>
      <c r="U133" s="54"/>
      <c r="V133" s="54"/>
      <c r="W133" s="54"/>
      <c r="X133" s="54"/>
      <c r="Y133" s="54"/>
      <c r="Z133" s="54"/>
      <c r="AA133" s="542"/>
      <c r="AB133" s="542"/>
      <c r="AC133" s="542"/>
      <c r="AD133" s="542"/>
      <c r="AE133" s="542"/>
      <c r="AF133" s="542"/>
      <c r="AG133" s="542"/>
      <c r="AH133" s="542"/>
      <c r="AI133" s="542"/>
      <c r="AJ133" s="472"/>
      <c r="AK133" s="472"/>
      <c r="AL133" s="55"/>
    </row>
    <row r="134" spans="1:38" ht="15" customHeight="1">
      <c r="A134" s="2"/>
      <c r="B134" s="1236"/>
      <c r="C134" s="43" t="str">
        <f>+C118</f>
        <v>RTS-C3 West</v>
      </c>
      <c r="D134" s="1263"/>
      <c r="E134" s="1266"/>
      <c r="F134" s="1253"/>
      <c r="G134" s="670"/>
      <c r="H134" s="670"/>
      <c r="I134" s="670"/>
      <c r="J134" s="670"/>
      <c r="K134" s="670"/>
      <c r="L134" s="670"/>
      <c r="M134" s="670"/>
      <c r="N134" s="670"/>
      <c r="O134" s="670"/>
      <c r="P134" s="670"/>
      <c r="Q134" s="670"/>
      <c r="R134" s="670"/>
      <c r="S134" s="12"/>
      <c r="T134" s="12"/>
      <c r="U134" s="12"/>
      <c r="V134" s="12"/>
      <c r="W134" s="12"/>
      <c r="X134" s="12"/>
      <c r="Y134" s="12"/>
      <c r="Z134" s="12"/>
      <c r="AA134" s="670"/>
      <c r="AB134" s="670"/>
      <c r="AC134" s="670"/>
      <c r="AD134" s="670"/>
      <c r="AE134" s="670"/>
      <c r="AF134" s="670"/>
      <c r="AG134" s="670"/>
      <c r="AH134" s="670"/>
      <c r="AI134" s="660"/>
      <c r="AJ134" s="470"/>
      <c r="AK134" s="470"/>
      <c r="AL134" s="38">
        <f>SUM(G134:AK134)</f>
        <v>0</v>
      </c>
    </row>
    <row r="135" spans="1:38" ht="15" customHeight="1">
      <c r="A135" s="2"/>
      <c r="B135" s="1236"/>
      <c r="C135" s="40" t="s">
        <v>17</v>
      </c>
      <c r="D135" s="1263">
        <f>+F119</f>
        <v>-71011</v>
      </c>
      <c r="E135" s="1268">
        <v>45000</v>
      </c>
      <c r="F135" s="1253">
        <f>+D135-AL136</f>
        <v>-71011</v>
      </c>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2"/>
      <c r="AH135" s="52"/>
      <c r="AI135" s="52"/>
      <c r="AJ135" s="52"/>
      <c r="AK135" s="52"/>
      <c r="AL135" s="53"/>
    </row>
    <row r="136" spans="1:38" ht="15" customHeight="1">
      <c r="A136" s="2"/>
      <c r="B136" s="1236"/>
      <c r="C136" s="43" t="str">
        <f>+C120</f>
        <v>RTS-C3 East</v>
      </c>
      <c r="D136" s="1263"/>
      <c r="E136" s="1266"/>
      <c r="F136" s="1253"/>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38">
        <f>SUM(G136:AK136)</f>
        <v>0</v>
      </c>
    </row>
    <row r="137" spans="1:38" ht="15" customHeight="1">
      <c r="A137" s="2"/>
      <c r="B137" s="1236"/>
      <c r="C137" s="40" t="s">
        <v>17</v>
      </c>
      <c r="D137" s="1263">
        <f>+F121</f>
        <v>-38749</v>
      </c>
      <c r="E137" s="1268"/>
      <c r="F137" s="1253">
        <f>+D137-AL138</f>
        <v>-38749</v>
      </c>
      <c r="G137" s="52"/>
      <c r="H137" s="52"/>
      <c r="I137" s="52"/>
      <c r="J137" s="52"/>
      <c r="K137" s="52"/>
      <c r="L137" s="52"/>
      <c r="M137" s="52"/>
      <c r="N137" s="52"/>
      <c r="O137" s="52"/>
      <c r="P137" s="52"/>
      <c r="Q137" s="52"/>
      <c r="R137" s="52"/>
      <c r="S137" s="52"/>
      <c r="T137" s="52"/>
      <c r="U137" s="52"/>
      <c r="V137" s="52"/>
      <c r="W137" s="52"/>
      <c r="X137" s="52"/>
      <c r="Y137" s="52"/>
      <c r="Z137" s="52"/>
      <c r="AA137" s="52"/>
      <c r="AB137" s="671"/>
      <c r="AC137" s="671"/>
      <c r="AD137" s="671"/>
      <c r="AE137" s="671"/>
      <c r="AF137" s="671"/>
      <c r="AG137" s="671"/>
      <c r="AH137" s="671"/>
      <c r="AI137" s="52"/>
      <c r="AJ137" s="52"/>
      <c r="AK137" s="52"/>
      <c r="AL137" s="53"/>
    </row>
    <row r="138" spans="1:38" ht="15" customHeight="1">
      <c r="A138" s="2"/>
      <c r="B138" s="1236"/>
      <c r="C138" s="43" t="str">
        <f>+C122</f>
        <v>RTS-D1</v>
      </c>
      <c r="D138" s="1263"/>
      <c r="E138" s="1266"/>
      <c r="F138" s="1253"/>
      <c r="G138" s="12"/>
      <c r="H138" s="12"/>
      <c r="I138" s="12"/>
      <c r="J138" s="12"/>
      <c r="K138" s="12"/>
      <c r="L138" s="12"/>
      <c r="M138" s="12"/>
      <c r="N138" s="12"/>
      <c r="O138" s="12"/>
      <c r="P138" s="12"/>
      <c r="Q138" s="12"/>
      <c r="R138" s="12"/>
      <c r="S138" s="12"/>
      <c r="T138" s="12"/>
      <c r="U138" s="12"/>
      <c r="V138" s="12"/>
      <c r="W138" s="12"/>
      <c r="X138" s="12"/>
      <c r="Y138" s="12"/>
      <c r="Z138" s="12"/>
      <c r="AA138" s="12"/>
      <c r="AB138" s="670"/>
      <c r="AC138" s="670"/>
      <c r="AD138" s="670"/>
      <c r="AE138" s="670"/>
      <c r="AF138" s="670"/>
      <c r="AG138" s="670"/>
      <c r="AH138" s="670"/>
      <c r="AI138" s="12"/>
      <c r="AJ138" s="12"/>
      <c r="AK138" s="12"/>
      <c r="AL138" s="38">
        <f>SUM(G138:AK138)</f>
        <v>0</v>
      </c>
    </row>
    <row r="139" spans="1:38" ht="15" customHeight="1">
      <c r="A139" s="2"/>
      <c r="B139" s="1236"/>
      <c r="C139" s="40" t="s">
        <v>17</v>
      </c>
      <c r="D139" s="1246">
        <f>+F123</f>
        <v>397014</v>
      </c>
      <c r="E139" s="1242"/>
      <c r="F139" s="1245">
        <f>+D139-AL140</f>
        <v>397014</v>
      </c>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2"/>
      <c r="AH139" s="52"/>
      <c r="AI139" s="52"/>
      <c r="AJ139" s="52"/>
      <c r="AK139" s="52"/>
      <c r="AL139" s="53"/>
    </row>
    <row r="140" spans="1:38" ht="15" customHeight="1">
      <c r="A140" s="2"/>
      <c r="B140" s="1237"/>
      <c r="C140" s="41" t="str">
        <f>+C124</f>
        <v>SM 6</v>
      </c>
      <c r="D140" s="1220"/>
      <c r="E140" s="1254"/>
      <c r="F140" s="1218"/>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35">
        <f>SUM(G140:AK140)</f>
        <v>0</v>
      </c>
    </row>
    <row r="141" spans="1:38" ht="15" customHeight="1">
      <c r="A141" s="2"/>
      <c r="B141" s="1232" t="s">
        <v>12</v>
      </c>
      <c r="C141" s="1233"/>
      <c r="D141" s="49"/>
      <c r="E141" s="49"/>
      <c r="F141" s="48"/>
      <c r="G141" s="11">
        <f t="shared" ref="G141:AL141" si="13">SUM(G134,G136,G138,G140)</f>
        <v>0</v>
      </c>
      <c r="H141" s="11">
        <f t="shared" si="13"/>
        <v>0</v>
      </c>
      <c r="I141" s="11">
        <f t="shared" si="13"/>
        <v>0</v>
      </c>
      <c r="J141" s="11">
        <f t="shared" si="13"/>
        <v>0</v>
      </c>
      <c r="K141" s="11">
        <f t="shared" si="13"/>
        <v>0</v>
      </c>
      <c r="L141" s="11">
        <f t="shared" si="13"/>
        <v>0</v>
      </c>
      <c r="M141" s="11">
        <f t="shared" si="13"/>
        <v>0</v>
      </c>
      <c r="N141" s="11">
        <f t="shared" si="13"/>
        <v>0</v>
      </c>
      <c r="O141" s="11">
        <f t="shared" si="13"/>
        <v>0</v>
      </c>
      <c r="P141" s="11">
        <f t="shared" si="13"/>
        <v>0</v>
      </c>
      <c r="Q141" s="11">
        <f t="shared" si="13"/>
        <v>0</v>
      </c>
      <c r="R141" s="11">
        <f t="shared" si="13"/>
        <v>0</v>
      </c>
      <c r="S141" s="11">
        <f t="shared" si="13"/>
        <v>0</v>
      </c>
      <c r="T141" s="11">
        <f t="shared" si="13"/>
        <v>0</v>
      </c>
      <c r="U141" s="11">
        <f t="shared" si="13"/>
        <v>0</v>
      </c>
      <c r="V141" s="11">
        <f t="shared" si="13"/>
        <v>0</v>
      </c>
      <c r="W141" s="11">
        <f t="shared" si="13"/>
        <v>0</v>
      </c>
      <c r="X141" s="11">
        <f t="shared" si="13"/>
        <v>0</v>
      </c>
      <c r="Y141" s="11">
        <f t="shared" si="13"/>
        <v>0</v>
      </c>
      <c r="Z141" s="11">
        <f t="shared" si="13"/>
        <v>0</v>
      </c>
      <c r="AA141" s="11">
        <f t="shared" si="13"/>
        <v>0</v>
      </c>
      <c r="AB141" s="11">
        <f t="shared" si="13"/>
        <v>0</v>
      </c>
      <c r="AC141" s="11">
        <f t="shared" si="13"/>
        <v>0</v>
      </c>
      <c r="AD141" s="11">
        <f t="shared" si="13"/>
        <v>0</v>
      </c>
      <c r="AE141" s="11">
        <f t="shared" si="13"/>
        <v>0</v>
      </c>
      <c r="AF141" s="11">
        <f t="shared" si="13"/>
        <v>0</v>
      </c>
      <c r="AG141" s="11">
        <f t="shared" si="13"/>
        <v>0</v>
      </c>
      <c r="AH141" s="11">
        <f t="shared" si="13"/>
        <v>0</v>
      </c>
      <c r="AI141" s="11">
        <f t="shared" si="13"/>
        <v>0</v>
      </c>
      <c r="AJ141" s="11">
        <f t="shared" si="13"/>
        <v>0</v>
      </c>
      <c r="AK141" s="11">
        <f t="shared" si="13"/>
        <v>0</v>
      </c>
      <c r="AL141" s="28">
        <f t="shared" si="13"/>
        <v>0</v>
      </c>
    </row>
    <row r="143" spans="1:38" ht="27" customHeight="1">
      <c r="B143" s="7">
        <f>+Sims!B87</f>
        <v>44409</v>
      </c>
    </row>
    <row r="145" spans="1:38" ht="15" customHeight="1">
      <c r="B145" s="26" t="s">
        <v>115</v>
      </c>
      <c r="C145" s="8" t="s">
        <v>0</v>
      </c>
      <c r="D145" s="1234" t="s">
        <v>18</v>
      </c>
      <c r="E145" s="1234"/>
      <c r="F145" s="1234"/>
      <c r="G145" s="27">
        <f>+B143</f>
        <v>44409</v>
      </c>
      <c r="H145" s="27">
        <f>+G145+1</f>
        <v>44410</v>
      </c>
      <c r="I145" s="27">
        <f t="shared" ref="I145:AK145" si="14">+H145+1</f>
        <v>44411</v>
      </c>
      <c r="J145" s="27">
        <f t="shared" si="14"/>
        <v>44412</v>
      </c>
      <c r="K145" s="27">
        <f t="shared" si="14"/>
        <v>44413</v>
      </c>
      <c r="L145" s="27">
        <f t="shared" si="14"/>
        <v>44414</v>
      </c>
      <c r="M145" s="27">
        <f t="shared" si="14"/>
        <v>44415</v>
      </c>
      <c r="N145" s="27">
        <f t="shared" si="14"/>
        <v>44416</v>
      </c>
      <c r="O145" s="27">
        <f t="shared" si="14"/>
        <v>44417</v>
      </c>
      <c r="P145" s="27">
        <f t="shared" si="14"/>
        <v>44418</v>
      </c>
      <c r="Q145" s="27">
        <f t="shared" si="14"/>
        <v>44419</v>
      </c>
      <c r="R145" s="27">
        <f t="shared" si="14"/>
        <v>44420</v>
      </c>
      <c r="S145" s="27">
        <f t="shared" si="14"/>
        <v>44421</v>
      </c>
      <c r="T145" s="27">
        <f t="shared" si="14"/>
        <v>44422</v>
      </c>
      <c r="U145" s="27">
        <f t="shared" si="14"/>
        <v>44423</v>
      </c>
      <c r="V145" s="27">
        <f t="shared" si="14"/>
        <v>44424</v>
      </c>
      <c r="W145" s="27">
        <f t="shared" si="14"/>
        <v>44425</v>
      </c>
      <c r="X145" s="27">
        <f t="shared" si="14"/>
        <v>44426</v>
      </c>
      <c r="Y145" s="27">
        <f t="shared" si="14"/>
        <v>44427</v>
      </c>
      <c r="Z145" s="27">
        <f t="shared" si="14"/>
        <v>44428</v>
      </c>
      <c r="AA145" s="27">
        <f t="shared" si="14"/>
        <v>44429</v>
      </c>
      <c r="AB145" s="27">
        <f t="shared" si="14"/>
        <v>44430</v>
      </c>
      <c r="AC145" s="27">
        <f t="shared" si="14"/>
        <v>44431</v>
      </c>
      <c r="AD145" s="27">
        <f t="shared" si="14"/>
        <v>44432</v>
      </c>
      <c r="AE145" s="27">
        <f t="shared" si="14"/>
        <v>44433</v>
      </c>
      <c r="AF145" s="27">
        <f t="shared" si="14"/>
        <v>44434</v>
      </c>
      <c r="AG145" s="27">
        <f t="shared" si="14"/>
        <v>44435</v>
      </c>
      <c r="AH145" s="27">
        <f t="shared" si="14"/>
        <v>44436</v>
      </c>
      <c r="AI145" s="27">
        <f t="shared" si="14"/>
        <v>44437</v>
      </c>
      <c r="AJ145" s="27">
        <f t="shared" si="14"/>
        <v>44438</v>
      </c>
      <c r="AK145" s="27">
        <f t="shared" si="14"/>
        <v>44439</v>
      </c>
      <c r="AL145" s="9" t="s">
        <v>22</v>
      </c>
    </row>
    <row r="146" spans="1:38" ht="15" customHeight="1">
      <c r="B146" s="1235" t="s">
        <v>51</v>
      </c>
      <c r="C146" s="47"/>
      <c r="D146" s="44" t="s">
        <v>19</v>
      </c>
      <c r="E146" s="45" t="s">
        <v>20</v>
      </c>
      <c r="F146" s="46" t="s">
        <v>21</v>
      </c>
      <c r="G146" s="50"/>
      <c r="H146" s="50"/>
      <c r="I146" s="50"/>
      <c r="J146" s="50"/>
      <c r="K146" s="50"/>
      <c r="L146" s="50"/>
      <c r="M146" s="50"/>
      <c r="N146" s="50"/>
      <c r="O146" s="50"/>
      <c r="P146" s="50"/>
      <c r="Q146" s="50"/>
      <c r="R146" s="50"/>
      <c r="S146" s="50"/>
      <c r="T146" s="50"/>
      <c r="U146" s="50"/>
      <c r="V146" s="50"/>
      <c r="W146" s="50"/>
      <c r="X146" s="50"/>
      <c r="Y146" s="50"/>
      <c r="Z146" s="50"/>
      <c r="AA146" s="50"/>
      <c r="AB146" s="50"/>
      <c r="AC146" s="50"/>
      <c r="AD146" s="50"/>
      <c r="AE146" s="50"/>
      <c r="AF146" s="50"/>
      <c r="AG146" s="50"/>
      <c r="AH146" s="50"/>
      <c r="AI146" s="50"/>
      <c r="AJ146" s="50"/>
      <c r="AK146" s="50"/>
      <c r="AL146" s="51"/>
    </row>
    <row r="147" spans="1:38" ht="15" customHeight="1">
      <c r="A147" s="2"/>
      <c r="B147" s="1236"/>
      <c r="C147" s="42" t="s">
        <v>17</v>
      </c>
      <c r="D147" s="1257">
        <f>+F133</f>
        <v>627646</v>
      </c>
      <c r="E147" s="1259">
        <v>90000</v>
      </c>
      <c r="F147" s="1252">
        <f>+D147-AL148</f>
        <v>627646</v>
      </c>
      <c r="G147" s="701"/>
      <c r="H147" s="701"/>
      <c r="I147" s="701"/>
      <c r="J147" s="701"/>
      <c r="K147" s="701"/>
      <c r="L147" s="701"/>
      <c r="M147" s="701"/>
      <c r="N147" s="701"/>
      <c r="O147" s="701"/>
      <c r="P147" s="701"/>
      <c r="Q147" s="701"/>
      <c r="R147" s="701"/>
      <c r="S147" s="701"/>
      <c r="T147" s="701"/>
      <c r="U147" s="701"/>
      <c r="V147" s="701"/>
      <c r="W147" s="701"/>
      <c r="X147" s="701"/>
      <c r="Y147" s="701"/>
      <c r="Z147" s="701"/>
      <c r="AA147" s="701"/>
      <c r="AB147" s="701"/>
      <c r="AC147" s="701"/>
      <c r="AD147" s="701"/>
      <c r="AE147" s="701"/>
      <c r="AF147" s="701"/>
      <c r="AG147" s="701"/>
      <c r="AH147" s="701"/>
      <c r="AI147" s="469"/>
      <c r="AJ147" s="469"/>
      <c r="AK147" s="469"/>
      <c r="AL147" s="55"/>
    </row>
    <row r="148" spans="1:38" ht="15" customHeight="1">
      <c r="A148" s="2"/>
      <c r="B148" s="1236"/>
      <c r="C148" s="43" t="str">
        <f>+C134</f>
        <v>RTS-C3 West</v>
      </c>
      <c r="D148" s="1263"/>
      <c r="E148" s="1266"/>
      <c r="F148" s="1253"/>
      <c r="G148" s="700"/>
      <c r="H148" s="700"/>
      <c r="I148" s="700"/>
      <c r="J148" s="700"/>
      <c r="K148" s="700"/>
      <c r="L148" s="700"/>
      <c r="M148" s="700"/>
      <c r="N148" s="700"/>
      <c r="O148" s="700"/>
      <c r="P148" s="700"/>
      <c r="Q148" s="700"/>
      <c r="R148" s="700"/>
      <c r="S148" s="700"/>
      <c r="T148" s="700"/>
      <c r="U148" s="700"/>
      <c r="V148" s="700"/>
      <c r="W148" s="700"/>
      <c r="X148" s="700"/>
      <c r="Y148" s="700"/>
      <c r="Z148" s="700"/>
      <c r="AA148" s="700"/>
      <c r="AB148" s="700"/>
      <c r="AC148" s="700"/>
      <c r="AD148" s="700"/>
      <c r="AE148" s="700"/>
      <c r="AF148" s="700"/>
      <c r="AG148" s="700"/>
      <c r="AH148" s="700"/>
      <c r="AI148" s="470"/>
      <c r="AJ148" s="470"/>
      <c r="AK148" s="470"/>
      <c r="AL148" s="38">
        <f>SUM(G148:AK148)</f>
        <v>0</v>
      </c>
    </row>
    <row r="149" spans="1:38" ht="15" customHeight="1">
      <c r="B149" s="1236"/>
      <c r="C149" s="40" t="s">
        <v>17</v>
      </c>
      <c r="D149" s="1263">
        <f>+F135</f>
        <v>-71011</v>
      </c>
      <c r="E149" s="1268">
        <v>45000</v>
      </c>
      <c r="F149" s="1253">
        <f>+D149-AL150</f>
        <v>-71011</v>
      </c>
      <c r="G149" s="471"/>
      <c r="H149" s="471"/>
      <c r="I149" s="471"/>
      <c r="J149" s="471"/>
      <c r="K149" s="471"/>
      <c r="L149" s="471"/>
      <c r="M149" s="471"/>
      <c r="N149" s="471"/>
      <c r="O149" s="471"/>
      <c r="P149" s="471"/>
      <c r="Q149" s="471"/>
      <c r="R149" s="471"/>
      <c r="S149" s="471"/>
      <c r="T149" s="471"/>
      <c r="U149" s="471"/>
      <c r="V149" s="471"/>
      <c r="W149" s="471"/>
      <c r="X149" s="471"/>
      <c r="Y149" s="471"/>
      <c r="Z149" s="706"/>
      <c r="AA149" s="706"/>
      <c r="AB149" s="706"/>
      <c r="AC149" s="706"/>
      <c r="AD149" s="706"/>
      <c r="AE149" s="706"/>
      <c r="AF149" s="706"/>
      <c r="AG149" s="706"/>
      <c r="AH149" s="706"/>
      <c r="AI149" s="706"/>
      <c r="AJ149" s="706"/>
      <c r="AK149" s="706"/>
      <c r="AL149" s="53"/>
    </row>
    <row r="150" spans="1:38" ht="15" customHeight="1">
      <c r="A150" s="2"/>
      <c r="B150" s="1236"/>
      <c r="C150" s="43" t="str">
        <f>+C136</f>
        <v>RTS-C3 East</v>
      </c>
      <c r="D150" s="1263"/>
      <c r="E150" s="1266"/>
      <c r="F150" s="1253"/>
      <c r="G150" s="470"/>
      <c r="H150" s="470"/>
      <c r="I150" s="470"/>
      <c r="J150" s="470"/>
      <c r="K150" s="470"/>
      <c r="L150" s="470"/>
      <c r="M150" s="470"/>
      <c r="N150" s="470"/>
      <c r="O150" s="470"/>
      <c r="P150" s="470"/>
      <c r="Q150" s="470"/>
      <c r="R150" s="470"/>
      <c r="S150" s="470"/>
      <c r="T150" s="470"/>
      <c r="U150" s="470"/>
      <c r="V150" s="470"/>
      <c r="W150" s="470"/>
      <c r="X150" s="470"/>
      <c r="Y150" s="470"/>
      <c r="Z150" s="705"/>
      <c r="AA150" s="705"/>
      <c r="AB150" s="705"/>
      <c r="AC150" s="705"/>
      <c r="AD150" s="705"/>
      <c r="AE150" s="705"/>
      <c r="AF150" s="705"/>
      <c r="AG150" s="705"/>
      <c r="AH150" s="705"/>
      <c r="AI150" s="705"/>
      <c r="AJ150" s="705"/>
      <c r="AK150" s="705"/>
      <c r="AL150" s="38">
        <f>SUM(G150:AK150)</f>
        <v>0</v>
      </c>
    </row>
    <row r="151" spans="1:38" ht="15" customHeight="1">
      <c r="A151" s="2"/>
      <c r="B151" s="1236"/>
      <c r="C151" s="40" t="s">
        <v>17</v>
      </c>
      <c r="D151" s="1263">
        <f>+F137</f>
        <v>-38749</v>
      </c>
      <c r="E151" s="1268"/>
      <c r="F151" s="1253">
        <f>+D151-AL152</f>
        <v>-38749</v>
      </c>
      <c r="G151" s="703"/>
      <c r="H151" s="703"/>
      <c r="I151" s="703"/>
      <c r="J151" s="703"/>
      <c r="K151" s="703"/>
      <c r="L151" s="703"/>
      <c r="M151" s="703"/>
      <c r="N151" s="703"/>
      <c r="O151" s="703"/>
      <c r="P151" s="703"/>
      <c r="Q151" s="703"/>
      <c r="R151" s="703"/>
      <c r="S151" s="703"/>
      <c r="T151" s="703"/>
      <c r="U151" s="703"/>
      <c r="V151" s="703"/>
      <c r="W151" s="703"/>
      <c r="X151" s="703"/>
      <c r="Y151" s="703"/>
      <c r="Z151" s="703"/>
      <c r="AA151" s="703"/>
      <c r="AB151" s="703"/>
      <c r="AC151" s="703"/>
      <c r="AD151" s="703"/>
      <c r="AE151" s="703"/>
      <c r="AF151" s="703"/>
      <c r="AG151" s="52"/>
      <c r="AH151" s="52"/>
      <c r="AI151" s="52"/>
      <c r="AJ151" s="52"/>
      <c r="AK151" s="52"/>
      <c r="AL151" s="53"/>
    </row>
    <row r="152" spans="1:38" ht="15" customHeight="1">
      <c r="A152" s="2"/>
      <c r="B152" s="1236"/>
      <c r="C152" s="43" t="str">
        <f>+C138</f>
        <v>RTS-D1</v>
      </c>
      <c r="D152" s="1263"/>
      <c r="E152" s="1266"/>
      <c r="F152" s="1253"/>
      <c r="G152" s="702"/>
      <c r="H152" s="702"/>
      <c r="I152" s="702"/>
      <c r="J152" s="702"/>
      <c r="K152" s="702"/>
      <c r="L152" s="702"/>
      <c r="M152" s="702"/>
      <c r="N152" s="702"/>
      <c r="O152" s="702"/>
      <c r="P152" s="702"/>
      <c r="Q152" s="702"/>
      <c r="R152" s="702"/>
      <c r="S152" s="702"/>
      <c r="T152" s="702"/>
      <c r="U152" s="702"/>
      <c r="V152" s="702"/>
      <c r="W152" s="702"/>
      <c r="X152" s="702"/>
      <c r="Y152" s="702"/>
      <c r="Z152" s="702"/>
      <c r="AA152" s="702"/>
      <c r="AB152" s="702"/>
      <c r="AC152" s="702"/>
      <c r="AD152" s="702"/>
      <c r="AE152" s="702"/>
      <c r="AF152" s="702"/>
      <c r="AG152" s="12"/>
      <c r="AH152" s="12"/>
      <c r="AI152" s="12"/>
      <c r="AJ152" s="12"/>
      <c r="AK152" s="12"/>
      <c r="AL152" s="38">
        <f>SUM(G152:AK152)</f>
        <v>0</v>
      </c>
    </row>
    <row r="153" spans="1:38" ht="15" customHeight="1">
      <c r="A153" s="2"/>
      <c r="B153" s="1236"/>
      <c r="C153" s="40" t="s">
        <v>17</v>
      </c>
      <c r="D153" s="1246">
        <f>+F139</f>
        <v>397014</v>
      </c>
      <c r="E153" s="1242"/>
      <c r="F153" s="1245">
        <f>+D153-AL154</f>
        <v>397014</v>
      </c>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3"/>
    </row>
    <row r="154" spans="1:38" ht="15" customHeight="1">
      <c r="A154" s="2"/>
      <c r="B154" s="1236"/>
      <c r="C154" s="41" t="str">
        <f>+C140</f>
        <v>SM 6</v>
      </c>
      <c r="D154" s="1220"/>
      <c r="E154" s="1254"/>
      <c r="F154" s="1218"/>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35">
        <f>SUM(G154:AK154)</f>
        <v>0</v>
      </c>
    </row>
    <row r="155" spans="1:38" ht="15" customHeight="1">
      <c r="A155" s="2"/>
      <c r="B155" s="1232" t="s">
        <v>12</v>
      </c>
      <c r="C155" s="1233"/>
      <c r="D155" s="49"/>
      <c r="E155" s="49"/>
      <c r="F155" s="48"/>
      <c r="G155" s="11">
        <f t="shared" ref="G155:AL155" si="15">SUM(G148,G150,G152,G154)</f>
        <v>0</v>
      </c>
      <c r="H155" s="11">
        <f t="shared" si="15"/>
        <v>0</v>
      </c>
      <c r="I155" s="11">
        <f t="shared" si="15"/>
        <v>0</v>
      </c>
      <c r="J155" s="11">
        <f t="shared" si="15"/>
        <v>0</v>
      </c>
      <c r="K155" s="11">
        <f t="shared" si="15"/>
        <v>0</v>
      </c>
      <c r="L155" s="11">
        <f t="shared" si="15"/>
        <v>0</v>
      </c>
      <c r="M155" s="11">
        <f t="shared" si="15"/>
        <v>0</v>
      </c>
      <c r="N155" s="11">
        <f t="shared" si="15"/>
        <v>0</v>
      </c>
      <c r="O155" s="11">
        <f t="shared" si="15"/>
        <v>0</v>
      </c>
      <c r="P155" s="11">
        <f t="shared" si="15"/>
        <v>0</v>
      </c>
      <c r="Q155" s="11">
        <f t="shared" si="15"/>
        <v>0</v>
      </c>
      <c r="R155" s="11">
        <f t="shared" si="15"/>
        <v>0</v>
      </c>
      <c r="S155" s="11">
        <f t="shared" si="15"/>
        <v>0</v>
      </c>
      <c r="T155" s="11">
        <f t="shared" si="15"/>
        <v>0</v>
      </c>
      <c r="U155" s="11">
        <f t="shared" si="15"/>
        <v>0</v>
      </c>
      <c r="V155" s="11">
        <f t="shared" si="15"/>
        <v>0</v>
      </c>
      <c r="W155" s="11">
        <f t="shared" si="15"/>
        <v>0</v>
      </c>
      <c r="X155" s="11">
        <f t="shared" si="15"/>
        <v>0</v>
      </c>
      <c r="Y155" s="11">
        <f t="shared" si="15"/>
        <v>0</v>
      </c>
      <c r="Z155" s="11">
        <f t="shared" si="15"/>
        <v>0</v>
      </c>
      <c r="AA155" s="11">
        <f t="shared" si="15"/>
        <v>0</v>
      </c>
      <c r="AB155" s="11">
        <f t="shared" si="15"/>
        <v>0</v>
      </c>
      <c r="AC155" s="11">
        <f t="shared" si="15"/>
        <v>0</v>
      </c>
      <c r="AD155" s="11">
        <f t="shared" si="15"/>
        <v>0</v>
      </c>
      <c r="AE155" s="11">
        <f t="shared" si="15"/>
        <v>0</v>
      </c>
      <c r="AF155" s="11">
        <f t="shared" si="15"/>
        <v>0</v>
      </c>
      <c r="AG155" s="11">
        <f t="shared" si="15"/>
        <v>0</v>
      </c>
      <c r="AH155" s="11">
        <f t="shared" si="15"/>
        <v>0</v>
      </c>
      <c r="AI155" s="11">
        <f t="shared" si="15"/>
        <v>0</v>
      </c>
      <c r="AJ155" s="11">
        <f t="shared" si="15"/>
        <v>0</v>
      </c>
      <c r="AK155" s="11">
        <f t="shared" si="15"/>
        <v>0</v>
      </c>
      <c r="AL155" s="28">
        <f t="shared" si="15"/>
        <v>0</v>
      </c>
    </row>
    <row r="156" spans="1:38" ht="15" customHeight="1">
      <c r="D156" s="246"/>
      <c r="E156" s="246"/>
      <c r="F156" s="246"/>
    </row>
    <row r="157" spans="1:38" ht="15" customHeight="1">
      <c r="B157" s="7">
        <f>+Sims!B99</f>
        <v>44440</v>
      </c>
      <c r="D157" s="246"/>
      <c r="E157" s="246"/>
      <c r="F157" s="246"/>
    </row>
    <row r="158" spans="1:38" ht="15" customHeight="1">
      <c r="D158" s="246"/>
      <c r="E158" s="246"/>
      <c r="F158" s="246"/>
    </row>
    <row r="159" spans="1:38" ht="15" customHeight="1">
      <c r="B159" s="26" t="s">
        <v>13</v>
      </c>
      <c r="C159" s="247" t="s">
        <v>0</v>
      </c>
      <c r="D159" s="1234" t="s">
        <v>18</v>
      </c>
      <c r="E159" s="1234"/>
      <c r="F159" s="1234"/>
      <c r="G159" s="27">
        <f>+B157</f>
        <v>44440</v>
      </c>
      <c r="H159" s="27">
        <f t="shared" ref="H159:AK159" si="16">+G159+1</f>
        <v>44441</v>
      </c>
      <c r="I159" s="27">
        <f t="shared" si="16"/>
        <v>44442</v>
      </c>
      <c r="J159" s="27">
        <f t="shared" si="16"/>
        <v>44443</v>
      </c>
      <c r="K159" s="27">
        <f t="shared" si="16"/>
        <v>44444</v>
      </c>
      <c r="L159" s="27">
        <f t="shared" si="16"/>
        <v>44445</v>
      </c>
      <c r="M159" s="27">
        <f t="shared" si="16"/>
        <v>44446</v>
      </c>
      <c r="N159" s="27">
        <f t="shared" si="16"/>
        <v>44447</v>
      </c>
      <c r="O159" s="27">
        <f t="shared" si="16"/>
        <v>44448</v>
      </c>
      <c r="P159" s="27">
        <f t="shared" si="16"/>
        <v>44449</v>
      </c>
      <c r="Q159" s="27">
        <f t="shared" si="16"/>
        <v>44450</v>
      </c>
      <c r="R159" s="27">
        <f t="shared" si="16"/>
        <v>44451</v>
      </c>
      <c r="S159" s="27">
        <f t="shared" si="16"/>
        <v>44452</v>
      </c>
      <c r="T159" s="27">
        <f t="shared" si="16"/>
        <v>44453</v>
      </c>
      <c r="U159" s="27">
        <f t="shared" si="16"/>
        <v>44454</v>
      </c>
      <c r="V159" s="27">
        <f t="shared" si="16"/>
        <v>44455</v>
      </c>
      <c r="W159" s="27">
        <f t="shared" si="16"/>
        <v>44456</v>
      </c>
      <c r="X159" s="27">
        <f t="shared" si="16"/>
        <v>44457</v>
      </c>
      <c r="Y159" s="27">
        <f t="shared" si="16"/>
        <v>44458</v>
      </c>
      <c r="Z159" s="27">
        <f t="shared" si="16"/>
        <v>44459</v>
      </c>
      <c r="AA159" s="27">
        <f t="shared" si="16"/>
        <v>44460</v>
      </c>
      <c r="AB159" s="27">
        <f t="shared" si="16"/>
        <v>44461</v>
      </c>
      <c r="AC159" s="27">
        <f t="shared" si="16"/>
        <v>44462</v>
      </c>
      <c r="AD159" s="27">
        <f t="shared" si="16"/>
        <v>44463</v>
      </c>
      <c r="AE159" s="27">
        <f t="shared" si="16"/>
        <v>44464</v>
      </c>
      <c r="AF159" s="27">
        <f t="shared" si="16"/>
        <v>44465</v>
      </c>
      <c r="AG159" s="27">
        <f t="shared" si="16"/>
        <v>44466</v>
      </c>
      <c r="AH159" s="27">
        <f t="shared" si="16"/>
        <v>44467</v>
      </c>
      <c r="AI159" s="27">
        <f t="shared" si="16"/>
        <v>44468</v>
      </c>
      <c r="AJ159" s="27">
        <f t="shared" si="16"/>
        <v>44469</v>
      </c>
      <c r="AK159" s="27">
        <f t="shared" si="16"/>
        <v>44470</v>
      </c>
      <c r="AL159" s="9" t="s">
        <v>22</v>
      </c>
    </row>
    <row r="160" spans="1:38" ht="15" customHeight="1">
      <c r="B160" s="1235" t="s">
        <v>51</v>
      </c>
      <c r="C160" s="47"/>
      <c r="D160" s="44" t="s">
        <v>19</v>
      </c>
      <c r="E160" s="45" t="s">
        <v>20</v>
      </c>
      <c r="F160" s="46" t="s">
        <v>21</v>
      </c>
      <c r="G160" s="50"/>
      <c r="H160" s="50"/>
      <c r="I160" s="50"/>
      <c r="J160" s="50"/>
      <c r="K160" s="50"/>
      <c r="L160" s="50"/>
      <c r="M160" s="50"/>
      <c r="N160" s="50"/>
      <c r="O160" s="50"/>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1"/>
    </row>
    <row r="161" spans="1:38" ht="15" customHeight="1">
      <c r="A161" s="2"/>
      <c r="B161" s="1236"/>
      <c r="C161" s="42" t="s">
        <v>17</v>
      </c>
      <c r="D161" s="1257">
        <f>+F147</f>
        <v>627646</v>
      </c>
      <c r="E161" s="1259">
        <v>0</v>
      </c>
      <c r="F161" s="1261">
        <f>+D161-AL162</f>
        <v>627646</v>
      </c>
      <c r="G161" s="474"/>
      <c r="H161" s="474"/>
      <c r="I161" s="474"/>
      <c r="J161" s="474"/>
      <c r="K161" s="474"/>
      <c r="L161" s="474"/>
      <c r="M161" s="474"/>
      <c r="N161" s="474"/>
      <c r="O161" s="474"/>
      <c r="P161" s="474"/>
      <c r="Q161" s="474"/>
      <c r="R161" s="474"/>
      <c r="S161" s="54"/>
      <c r="T161" s="54"/>
      <c r="U161" s="54"/>
      <c r="V161" s="54"/>
      <c r="W161" s="54"/>
      <c r="X161" s="54"/>
      <c r="Y161" s="54"/>
      <c r="Z161" s="54"/>
      <c r="AA161" s="54"/>
      <c r="AB161" s="54"/>
      <c r="AC161" s="54"/>
      <c r="AD161" s="54"/>
      <c r="AE161" s="54"/>
      <c r="AF161" s="54"/>
      <c r="AG161" s="54"/>
      <c r="AH161" s="54"/>
      <c r="AI161" s="54"/>
      <c r="AJ161" s="54"/>
      <c r="AK161" s="54"/>
      <c r="AL161" s="55"/>
    </row>
    <row r="162" spans="1:38" ht="15" customHeight="1">
      <c r="A162" s="2"/>
      <c r="B162" s="1236"/>
      <c r="C162" s="43" t="str">
        <f>+C148</f>
        <v>RTS-C3 West</v>
      </c>
      <c r="D162" s="1258"/>
      <c r="E162" s="1260"/>
      <c r="F162" s="1262"/>
      <c r="G162" s="475"/>
      <c r="H162" s="475"/>
      <c r="I162" s="475"/>
      <c r="J162" s="475"/>
      <c r="K162" s="475"/>
      <c r="L162" s="475"/>
      <c r="M162" s="475"/>
      <c r="N162" s="475"/>
      <c r="O162" s="475"/>
      <c r="P162" s="475"/>
      <c r="Q162" s="475"/>
      <c r="R162" s="475"/>
      <c r="S162" s="477"/>
      <c r="T162" s="477"/>
      <c r="U162" s="477"/>
      <c r="V162" s="477"/>
      <c r="W162" s="477"/>
      <c r="X162" s="477"/>
      <c r="Y162" s="477"/>
      <c r="Z162" s="477"/>
      <c r="AA162" s="477"/>
      <c r="AB162" s="477"/>
      <c r="AC162" s="477"/>
      <c r="AD162" s="477"/>
      <c r="AE162" s="477"/>
      <c r="AF162" s="477"/>
      <c r="AG162" s="477"/>
      <c r="AH162" s="477"/>
      <c r="AI162" s="477"/>
      <c r="AJ162" s="477"/>
      <c r="AK162" s="12"/>
      <c r="AL162" s="38">
        <f>SUM(G162:AK162)</f>
        <v>0</v>
      </c>
    </row>
    <row r="163" spans="1:38" ht="15" customHeight="1">
      <c r="A163" s="2"/>
      <c r="B163" s="1236"/>
      <c r="C163" s="42" t="s">
        <v>17</v>
      </c>
      <c r="D163" s="1257">
        <v>140000</v>
      </c>
      <c r="E163" s="1259">
        <v>140000</v>
      </c>
      <c r="F163" s="1261">
        <f>+D163-AL164</f>
        <v>140000</v>
      </c>
      <c r="G163" s="474"/>
      <c r="H163" s="474"/>
      <c r="I163" s="474"/>
      <c r="J163" s="474"/>
      <c r="K163" s="474"/>
      <c r="L163" s="474"/>
      <c r="M163" s="474"/>
      <c r="N163" s="474"/>
      <c r="O163" s="474"/>
      <c r="P163" s="474"/>
      <c r="Q163" s="474"/>
      <c r="R163" s="474"/>
      <c r="S163" s="542"/>
      <c r="T163" s="542"/>
      <c r="U163" s="542"/>
      <c r="V163" s="542"/>
      <c r="W163" s="542"/>
      <c r="X163" s="542"/>
      <c r="Y163" s="542"/>
      <c r="Z163" s="542"/>
      <c r="AA163" s="542"/>
      <c r="AB163" s="542"/>
      <c r="AC163" s="542"/>
      <c r="AD163" s="542"/>
      <c r="AE163" s="542"/>
      <c r="AF163" s="542"/>
      <c r="AG163" s="542"/>
      <c r="AH163" s="542"/>
      <c r="AI163" s="542"/>
      <c r="AJ163" s="542"/>
      <c r="AK163" s="542"/>
      <c r="AL163" s="55"/>
    </row>
    <row r="164" spans="1:38" ht="15" customHeight="1">
      <c r="A164" s="2"/>
      <c r="B164" s="1236"/>
      <c r="C164" s="669" t="s">
        <v>163</v>
      </c>
      <c r="D164" s="1258"/>
      <c r="E164" s="1260"/>
      <c r="F164" s="1262"/>
      <c r="G164" s="788"/>
      <c r="H164" s="711"/>
      <c r="I164" s="711"/>
      <c r="J164" s="711"/>
      <c r="K164" s="711"/>
      <c r="L164" s="711"/>
      <c r="M164" s="711"/>
      <c r="N164" s="711"/>
      <c r="O164" s="711"/>
      <c r="P164" s="711"/>
      <c r="Q164" s="711"/>
      <c r="R164" s="711"/>
      <c r="S164" s="201"/>
      <c r="T164" s="201"/>
      <c r="U164" s="201"/>
      <c r="V164" s="201"/>
      <c r="W164" s="670"/>
      <c r="X164" s="670"/>
      <c r="Y164" s="670"/>
      <c r="Z164" s="670"/>
      <c r="AA164" s="670"/>
      <c r="AB164" s="670"/>
      <c r="AC164" s="670"/>
      <c r="AD164" s="670"/>
      <c r="AE164" s="670"/>
      <c r="AF164" s="670"/>
      <c r="AG164" s="670"/>
      <c r="AH164" s="670"/>
      <c r="AI164" s="670"/>
      <c r="AJ164" s="670"/>
      <c r="AK164" s="670"/>
      <c r="AL164" s="626">
        <f>SUM(G164:AK164)</f>
        <v>0</v>
      </c>
    </row>
    <row r="165" spans="1:38" ht="15" customHeight="1">
      <c r="B165" s="1236"/>
      <c r="C165" s="40" t="s">
        <v>17</v>
      </c>
      <c r="D165" s="1264">
        <f>+F149</f>
        <v>-71011</v>
      </c>
      <c r="E165" s="1265">
        <v>0</v>
      </c>
      <c r="F165" s="1267">
        <f>+D165-AL166</f>
        <v>-71011</v>
      </c>
      <c r="G165" s="710"/>
      <c r="H165" s="710"/>
      <c r="I165" s="710"/>
      <c r="J165" s="710"/>
      <c r="K165" s="710"/>
      <c r="L165" s="710"/>
      <c r="M165" s="710"/>
      <c r="N165" s="710"/>
      <c r="O165" s="710"/>
      <c r="P165" s="710"/>
      <c r="Q165" s="710"/>
      <c r="R165" s="710"/>
      <c r="S165" s="710"/>
      <c r="T165" s="710"/>
      <c r="U165" s="710"/>
      <c r="V165" s="710"/>
      <c r="W165" s="478"/>
      <c r="X165" s="478"/>
      <c r="Y165" s="478"/>
      <c r="Z165" s="478"/>
      <c r="AA165" s="478"/>
      <c r="AB165" s="478"/>
      <c r="AC165" s="478"/>
      <c r="AD165" s="478"/>
      <c r="AE165" s="478"/>
      <c r="AF165" s="478"/>
      <c r="AG165" s="478"/>
      <c r="AH165" s="478"/>
      <c r="AI165" s="478"/>
      <c r="AJ165" s="478"/>
      <c r="AK165" s="52"/>
      <c r="AL165" s="53"/>
    </row>
    <row r="166" spans="1:38" ht="15" customHeight="1">
      <c r="A166" s="2"/>
      <c r="B166" s="1236"/>
      <c r="C166" s="43" t="str">
        <f>+C150</f>
        <v>RTS-C3 East</v>
      </c>
      <c r="D166" s="1263"/>
      <c r="E166" s="1266"/>
      <c r="F166" s="1253"/>
      <c r="G166" s="709"/>
      <c r="H166" s="709"/>
      <c r="I166" s="709"/>
      <c r="J166" s="709"/>
      <c r="K166" s="475"/>
      <c r="L166" s="475"/>
      <c r="M166" s="475"/>
      <c r="N166" s="475"/>
      <c r="O166" s="475"/>
      <c r="P166" s="475"/>
      <c r="Q166" s="475"/>
      <c r="R166" s="475"/>
      <c r="S166" s="477"/>
      <c r="T166" s="705"/>
      <c r="U166" s="705"/>
      <c r="V166" s="477"/>
      <c r="W166" s="477"/>
      <c r="X166" s="477"/>
      <c r="Y166" s="477"/>
      <c r="Z166" s="477"/>
      <c r="AA166" s="477"/>
      <c r="AB166" s="477"/>
      <c r="AC166" s="477"/>
      <c r="AD166" s="477"/>
      <c r="AE166" s="477"/>
      <c r="AF166" s="477"/>
      <c r="AG166" s="477"/>
      <c r="AH166" s="477"/>
      <c r="AI166" s="477"/>
      <c r="AJ166" s="477"/>
      <c r="AK166" s="12"/>
      <c r="AL166" s="38">
        <f>SUM(G166:AK166)</f>
        <v>0</v>
      </c>
    </row>
    <row r="167" spans="1:38" ht="15" customHeight="1">
      <c r="A167" s="2"/>
      <c r="B167" s="1236"/>
      <c r="C167" s="40" t="s">
        <v>17</v>
      </c>
      <c r="D167" s="1263">
        <f>+F151</f>
        <v>-38749</v>
      </c>
      <c r="E167" s="1268">
        <v>101000</v>
      </c>
      <c r="F167" s="1253">
        <f>+D167-AL168</f>
        <v>-38749</v>
      </c>
      <c r="G167" s="710"/>
      <c r="H167" s="710"/>
      <c r="I167" s="710"/>
      <c r="J167" s="710"/>
      <c r="K167" s="710"/>
      <c r="L167" s="710"/>
      <c r="M167" s="710"/>
      <c r="N167" s="710"/>
      <c r="O167" s="710"/>
      <c r="P167" s="710"/>
      <c r="Q167" s="710"/>
      <c r="R167" s="710"/>
      <c r="S167" s="710"/>
      <c r="T167" s="710"/>
      <c r="U167" s="710"/>
      <c r="V167" s="710"/>
      <c r="W167" s="478"/>
      <c r="X167" s="478"/>
      <c r="Y167" s="478"/>
      <c r="Z167" s="478"/>
      <c r="AA167" s="478"/>
      <c r="AB167" s="478"/>
      <c r="AC167" s="478"/>
      <c r="AD167" s="478"/>
      <c r="AE167" s="478"/>
      <c r="AF167" s="478"/>
      <c r="AG167" s="478"/>
      <c r="AH167" s="478"/>
      <c r="AI167" s="478"/>
      <c r="AJ167" s="478"/>
      <c r="AK167" s="52"/>
      <c r="AL167" s="53"/>
    </row>
    <row r="168" spans="1:38" ht="15" customHeight="1">
      <c r="A168" s="2"/>
      <c r="B168" s="1236"/>
      <c r="C168" s="43" t="str">
        <f>+C152</f>
        <v>RTS-D1</v>
      </c>
      <c r="D168" s="1263"/>
      <c r="E168" s="1266"/>
      <c r="F168" s="1253"/>
      <c r="G168" s="475"/>
      <c r="H168" s="708"/>
      <c r="I168" s="708"/>
      <c r="J168" s="708"/>
      <c r="K168" s="475"/>
      <c r="L168" s="475"/>
      <c r="M168" s="475"/>
      <c r="N168" s="475"/>
      <c r="O168" s="475"/>
      <c r="P168" s="475"/>
      <c r="Q168" s="475"/>
      <c r="R168" s="475"/>
      <c r="S168" s="477"/>
      <c r="T168" s="705"/>
      <c r="U168" s="705"/>
      <c r="V168" s="477"/>
      <c r="W168" s="477"/>
      <c r="X168" s="477"/>
      <c r="Y168" s="477"/>
      <c r="Z168" s="477"/>
      <c r="AA168" s="477"/>
      <c r="AB168" s="477"/>
      <c r="AC168" s="477"/>
      <c r="AD168" s="477"/>
      <c r="AE168" s="477"/>
      <c r="AF168" s="477"/>
      <c r="AG168" s="477"/>
      <c r="AH168" s="477"/>
      <c r="AI168" s="477"/>
      <c r="AJ168" s="477"/>
      <c r="AK168" s="12"/>
      <c r="AL168" s="38">
        <f>SUM(G168:AK168)</f>
        <v>0</v>
      </c>
    </row>
    <row r="169" spans="1:38" ht="15" customHeight="1">
      <c r="A169" s="2"/>
      <c r="B169" s="1236"/>
      <c r="C169" s="666" t="s">
        <v>17</v>
      </c>
      <c r="D169" s="1246">
        <f>+F153</f>
        <v>397014</v>
      </c>
      <c r="E169" s="1242">
        <v>0</v>
      </c>
      <c r="F169" s="1255">
        <f>+D169-AL170</f>
        <v>397014</v>
      </c>
      <c r="G169" s="471"/>
      <c r="H169" s="471"/>
      <c r="I169" s="471"/>
      <c r="J169" s="471"/>
      <c r="K169" s="471"/>
      <c r="L169" s="471"/>
      <c r="M169" s="471"/>
      <c r="N169" s="471"/>
      <c r="O169" s="471"/>
      <c r="P169" s="471"/>
      <c r="Q169" s="671"/>
      <c r="R169" s="671"/>
      <c r="S169" s="671"/>
      <c r="T169" s="671"/>
      <c r="U169" s="671"/>
      <c r="V169" s="671"/>
      <c r="W169" s="671"/>
      <c r="X169" s="671"/>
      <c r="Y169" s="671"/>
      <c r="Z169" s="671"/>
      <c r="AA169" s="671"/>
      <c r="AB169" s="671"/>
      <c r="AC169" s="671"/>
      <c r="AD169" s="671"/>
      <c r="AE169" s="671"/>
      <c r="AF169" s="671"/>
      <c r="AG169" s="671"/>
      <c r="AH169" s="671"/>
      <c r="AI169" s="671"/>
      <c r="AJ169" s="671"/>
      <c r="AK169" s="671"/>
      <c r="AL169" s="629"/>
    </row>
    <row r="170" spans="1:38" ht="15" customHeight="1">
      <c r="A170" s="2"/>
      <c r="B170" s="1236"/>
      <c r="C170" s="41" t="s">
        <v>104</v>
      </c>
      <c r="D170" s="1220"/>
      <c r="E170" s="1254"/>
      <c r="F170" s="1256"/>
      <c r="G170" s="663"/>
      <c r="H170" s="663"/>
      <c r="I170" s="663"/>
      <c r="J170" s="663"/>
      <c r="K170" s="663"/>
      <c r="L170" s="663"/>
      <c r="M170" s="663"/>
      <c r="N170" s="663"/>
      <c r="O170" s="663"/>
      <c r="P170" s="663"/>
      <c r="Q170" s="13"/>
      <c r="R170" s="13"/>
      <c r="S170" s="13"/>
      <c r="T170" s="13"/>
      <c r="U170" s="13"/>
      <c r="V170" s="13"/>
      <c r="W170" s="13"/>
      <c r="X170" s="13"/>
      <c r="Y170" s="13"/>
      <c r="Z170" s="13"/>
      <c r="AA170" s="13"/>
      <c r="AB170" s="13"/>
      <c r="AC170" s="13"/>
      <c r="AD170" s="13"/>
      <c r="AE170" s="13"/>
      <c r="AF170" s="13"/>
      <c r="AG170" s="13"/>
      <c r="AH170" s="13"/>
      <c r="AI170" s="13"/>
      <c r="AJ170" s="13"/>
      <c r="AK170" s="13"/>
      <c r="AL170" s="35">
        <f>SUM(G170:AK170)</f>
        <v>0</v>
      </c>
    </row>
    <row r="171" spans="1:38" ht="15" customHeight="1">
      <c r="A171" s="2"/>
      <c r="B171" s="1236"/>
      <c r="C171" s="40" t="s">
        <v>17</v>
      </c>
      <c r="D171" s="1246">
        <f>E171</f>
        <v>187000</v>
      </c>
      <c r="E171" s="1242">
        <v>187000</v>
      </c>
      <c r="F171" s="1255">
        <f>+D171-AL172</f>
        <v>187000</v>
      </c>
      <c r="G171" s="471"/>
      <c r="H171" s="471"/>
      <c r="I171" s="471"/>
      <c r="J171" s="471"/>
      <c r="K171" s="471"/>
      <c r="L171" s="471"/>
      <c r="M171" s="471"/>
      <c r="N171" s="471"/>
      <c r="O171" s="471"/>
      <c r="P171" s="471"/>
      <c r="Q171" s="52"/>
      <c r="R171" s="52"/>
      <c r="S171" s="52"/>
      <c r="T171" s="52"/>
      <c r="U171" s="52"/>
      <c r="V171" s="52"/>
      <c r="W171" s="52"/>
      <c r="X171" s="52"/>
      <c r="Y171" s="52"/>
      <c r="Z171" s="52"/>
      <c r="AA171" s="52"/>
      <c r="AB171" s="52"/>
      <c r="AC171" s="52"/>
      <c r="AD171" s="52"/>
      <c r="AE171" s="52"/>
      <c r="AF171" s="52"/>
      <c r="AG171" s="52"/>
      <c r="AH171" s="52"/>
      <c r="AI171" s="52"/>
      <c r="AJ171" s="52"/>
      <c r="AK171" s="52"/>
      <c r="AL171" s="53"/>
    </row>
    <row r="172" spans="1:38" ht="15" customHeight="1">
      <c r="A172" s="2"/>
      <c r="B172" s="1237"/>
      <c r="C172" s="41" t="s">
        <v>29</v>
      </c>
      <c r="D172" s="1220"/>
      <c r="E172" s="1254"/>
      <c r="F172" s="1256"/>
      <c r="G172" s="473"/>
      <c r="H172" s="473"/>
      <c r="I172" s="473"/>
      <c r="J172" s="473"/>
      <c r="K172" s="473"/>
      <c r="L172" s="473"/>
      <c r="M172" s="473"/>
      <c r="N172" s="473"/>
      <c r="O172" s="473"/>
      <c r="P172" s="473"/>
      <c r="Q172" s="13"/>
      <c r="R172" s="13"/>
      <c r="S172" s="13"/>
      <c r="T172" s="13"/>
      <c r="U172" s="13"/>
      <c r="V172" s="13"/>
      <c r="W172" s="13"/>
      <c r="X172" s="13"/>
      <c r="Y172" s="13"/>
      <c r="Z172" s="13"/>
      <c r="AA172" s="13"/>
      <c r="AB172" s="13"/>
      <c r="AC172" s="13"/>
      <c r="AD172" s="13"/>
      <c r="AE172" s="13"/>
      <c r="AF172" s="13"/>
      <c r="AG172" s="13"/>
      <c r="AH172" s="13"/>
      <c r="AI172" s="13"/>
      <c r="AJ172" s="13"/>
      <c r="AK172" s="13"/>
      <c r="AL172" s="35">
        <f>SUM(G172:AK172)</f>
        <v>0</v>
      </c>
    </row>
    <row r="173" spans="1:38" ht="15" customHeight="1">
      <c r="A173" s="2"/>
      <c r="B173" s="1232" t="s">
        <v>12</v>
      </c>
      <c r="C173" s="1233"/>
      <c r="D173" s="49"/>
      <c r="E173" s="49"/>
      <c r="F173" s="48"/>
      <c r="G173" s="11">
        <f>SUM(G162,G166,G168,G170,G172)</f>
        <v>0</v>
      </c>
      <c r="H173" s="11">
        <f t="shared" ref="H173:V173" si="17">SUM(H162,H166,H168,H170,H172)</f>
        <v>0</v>
      </c>
      <c r="I173" s="11">
        <f t="shared" si="17"/>
        <v>0</v>
      </c>
      <c r="J173" s="11">
        <f t="shared" si="17"/>
        <v>0</v>
      </c>
      <c r="K173" s="11">
        <f t="shared" si="17"/>
        <v>0</v>
      </c>
      <c r="L173" s="11">
        <f t="shared" si="17"/>
        <v>0</v>
      </c>
      <c r="M173" s="11">
        <f t="shared" si="17"/>
        <v>0</v>
      </c>
      <c r="N173" s="11">
        <f t="shared" si="17"/>
        <v>0</v>
      </c>
      <c r="O173" s="11">
        <f t="shared" si="17"/>
        <v>0</v>
      </c>
      <c r="P173" s="11">
        <f t="shared" si="17"/>
        <v>0</v>
      </c>
      <c r="Q173" s="11">
        <f t="shared" si="17"/>
        <v>0</v>
      </c>
      <c r="R173" s="11">
        <f t="shared" si="17"/>
        <v>0</v>
      </c>
      <c r="S173" s="11">
        <f t="shared" si="17"/>
        <v>0</v>
      </c>
      <c r="T173" s="11">
        <f t="shared" si="17"/>
        <v>0</v>
      </c>
      <c r="U173" s="11">
        <f t="shared" si="17"/>
        <v>0</v>
      </c>
      <c r="V173" s="11">
        <f t="shared" si="17"/>
        <v>0</v>
      </c>
      <c r="W173" s="11">
        <f>SUM(W162,W164,W166,W168,W170,W172)</f>
        <v>0</v>
      </c>
      <c r="X173" s="11">
        <f t="shared" ref="X173:AL173" si="18">SUM(X162,X164,X166,X168,X170,X172)</f>
        <v>0</v>
      </c>
      <c r="Y173" s="11">
        <f t="shared" si="18"/>
        <v>0</v>
      </c>
      <c r="Z173" s="11">
        <f t="shared" si="18"/>
        <v>0</v>
      </c>
      <c r="AA173" s="11">
        <f t="shared" si="18"/>
        <v>0</v>
      </c>
      <c r="AB173" s="11">
        <f t="shared" si="18"/>
        <v>0</v>
      </c>
      <c r="AC173" s="11">
        <f t="shared" si="18"/>
        <v>0</v>
      </c>
      <c r="AD173" s="11">
        <f t="shared" si="18"/>
        <v>0</v>
      </c>
      <c r="AE173" s="11">
        <f t="shared" si="18"/>
        <v>0</v>
      </c>
      <c r="AF173" s="11">
        <f t="shared" si="18"/>
        <v>0</v>
      </c>
      <c r="AG173" s="11">
        <f t="shared" si="18"/>
        <v>0</v>
      </c>
      <c r="AH173" s="11">
        <f t="shared" si="18"/>
        <v>0</v>
      </c>
      <c r="AI173" s="11">
        <f t="shared" si="18"/>
        <v>0</v>
      </c>
      <c r="AJ173" s="11">
        <f t="shared" si="18"/>
        <v>0</v>
      </c>
      <c r="AK173" s="11">
        <f t="shared" si="18"/>
        <v>0</v>
      </c>
      <c r="AL173" s="11">
        <f t="shared" si="18"/>
        <v>0</v>
      </c>
    </row>
    <row r="174" spans="1:38" ht="15" customHeight="1">
      <c r="D174" s="345"/>
      <c r="E174" s="345"/>
      <c r="F174" s="345"/>
    </row>
    <row r="175" spans="1:38" ht="15" customHeight="1">
      <c r="B175" s="7">
        <f>+Sims!B113</f>
        <v>44470</v>
      </c>
      <c r="D175" s="345"/>
      <c r="E175" s="345"/>
      <c r="F175" s="345"/>
    </row>
    <row r="176" spans="1:38" ht="15" customHeight="1">
      <c r="D176" s="345"/>
      <c r="E176" s="345"/>
      <c r="F176" s="345"/>
    </row>
    <row r="177" spans="1:38" ht="15" customHeight="1">
      <c r="B177" s="26" t="s">
        <v>13</v>
      </c>
      <c r="C177" s="346" t="s">
        <v>0</v>
      </c>
      <c r="D177" s="1234" t="s">
        <v>18</v>
      </c>
      <c r="E177" s="1234"/>
      <c r="F177" s="1234"/>
      <c r="G177" s="27">
        <f>+B175</f>
        <v>44470</v>
      </c>
      <c r="H177" s="27">
        <f t="shared" ref="H177:AK177" si="19">+G177+1</f>
        <v>44471</v>
      </c>
      <c r="I177" s="27">
        <f t="shared" si="19"/>
        <v>44472</v>
      </c>
      <c r="J177" s="27">
        <f t="shared" si="19"/>
        <v>44473</v>
      </c>
      <c r="K177" s="27">
        <f t="shared" si="19"/>
        <v>44474</v>
      </c>
      <c r="L177" s="27">
        <f t="shared" si="19"/>
        <v>44475</v>
      </c>
      <c r="M177" s="27">
        <f t="shared" si="19"/>
        <v>44476</v>
      </c>
      <c r="N177" s="27">
        <f t="shared" si="19"/>
        <v>44477</v>
      </c>
      <c r="O177" s="27">
        <f t="shared" si="19"/>
        <v>44478</v>
      </c>
      <c r="P177" s="27">
        <f t="shared" si="19"/>
        <v>44479</v>
      </c>
      <c r="Q177" s="27">
        <f t="shared" si="19"/>
        <v>44480</v>
      </c>
      <c r="R177" s="27">
        <f t="shared" si="19"/>
        <v>44481</v>
      </c>
      <c r="S177" s="27">
        <f t="shared" si="19"/>
        <v>44482</v>
      </c>
      <c r="T177" s="27">
        <f t="shared" si="19"/>
        <v>44483</v>
      </c>
      <c r="U177" s="27">
        <f t="shared" si="19"/>
        <v>44484</v>
      </c>
      <c r="V177" s="27">
        <f t="shared" si="19"/>
        <v>44485</v>
      </c>
      <c r="W177" s="27">
        <f t="shared" si="19"/>
        <v>44486</v>
      </c>
      <c r="X177" s="27">
        <f t="shared" si="19"/>
        <v>44487</v>
      </c>
      <c r="Y177" s="27">
        <f t="shared" si="19"/>
        <v>44488</v>
      </c>
      <c r="Z177" s="27">
        <f t="shared" si="19"/>
        <v>44489</v>
      </c>
      <c r="AA177" s="27">
        <f t="shared" si="19"/>
        <v>44490</v>
      </c>
      <c r="AB177" s="27">
        <f t="shared" si="19"/>
        <v>44491</v>
      </c>
      <c r="AC177" s="27">
        <f t="shared" si="19"/>
        <v>44492</v>
      </c>
      <c r="AD177" s="27">
        <f t="shared" si="19"/>
        <v>44493</v>
      </c>
      <c r="AE177" s="27">
        <f t="shared" si="19"/>
        <v>44494</v>
      </c>
      <c r="AF177" s="27">
        <f t="shared" si="19"/>
        <v>44495</v>
      </c>
      <c r="AG177" s="27">
        <f t="shared" si="19"/>
        <v>44496</v>
      </c>
      <c r="AH177" s="27">
        <f t="shared" si="19"/>
        <v>44497</v>
      </c>
      <c r="AI177" s="27">
        <f t="shared" si="19"/>
        <v>44498</v>
      </c>
      <c r="AJ177" s="27">
        <f t="shared" si="19"/>
        <v>44499</v>
      </c>
      <c r="AK177" s="27">
        <f t="shared" si="19"/>
        <v>44500</v>
      </c>
      <c r="AL177" s="9" t="s">
        <v>22</v>
      </c>
    </row>
    <row r="178" spans="1:38" ht="15" customHeight="1">
      <c r="B178" s="1235" t="s">
        <v>51</v>
      </c>
      <c r="C178" s="47"/>
      <c r="D178" s="44" t="s">
        <v>19</v>
      </c>
      <c r="E178" s="45" t="s">
        <v>20</v>
      </c>
      <c r="F178" s="46" t="s">
        <v>21</v>
      </c>
      <c r="G178" s="50"/>
      <c r="H178" s="50"/>
      <c r="I178" s="50"/>
      <c r="J178" s="50"/>
      <c r="K178" s="50"/>
      <c r="L178" s="50"/>
      <c r="M178" s="50"/>
      <c r="N178" s="50"/>
      <c r="O178" s="50"/>
      <c r="P178" s="50"/>
      <c r="Q178" s="50"/>
      <c r="R178" s="50"/>
      <c r="S178" s="50"/>
      <c r="T178" s="50"/>
      <c r="U178" s="50"/>
      <c r="V178" s="50"/>
      <c r="W178" s="50"/>
      <c r="X178" s="50"/>
      <c r="Y178" s="50"/>
      <c r="Z178" s="50"/>
      <c r="AA178" s="50"/>
      <c r="AB178" s="50"/>
      <c r="AC178" s="50"/>
      <c r="AD178" s="50"/>
      <c r="AE178" s="50"/>
      <c r="AF178" s="50"/>
      <c r="AG178" s="50"/>
      <c r="AH178" s="50"/>
      <c r="AI178" s="50"/>
      <c r="AJ178" s="50"/>
      <c r="AK178" s="50"/>
      <c r="AL178" s="51"/>
    </row>
    <row r="179" spans="1:38" ht="15" customHeight="1">
      <c r="A179" s="2"/>
      <c r="B179" s="1236"/>
      <c r="C179" s="42" t="s">
        <v>17</v>
      </c>
      <c r="D179" s="1257">
        <f>+F161</f>
        <v>627646</v>
      </c>
      <c r="E179" s="1259">
        <v>150000</v>
      </c>
      <c r="F179" s="1252">
        <f>+D179-AL180</f>
        <v>627646</v>
      </c>
      <c r="G179" s="474"/>
      <c r="H179" s="474"/>
      <c r="I179" s="474"/>
      <c r="J179" s="474"/>
      <c r="K179" s="474"/>
      <c r="L179" s="474"/>
      <c r="M179" s="474"/>
      <c r="N179" s="474"/>
      <c r="O179" s="474"/>
      <c r="P179" s="474"/>
      <c r="Q179" s="474"/>
      <c r="R179" s="474"/>
      <c r="S179" s="474"/>
      <c r="T179" s="474"/>
      <c r="U179" s="474"/>
      <c r="V179" s="474"/>
      <c r="W179" s="474"/>
      <c r="X179" s="474"/>
      <c r="Y179" s="474"/>
      <c r="Z179" s="474"/>
      <c r="AA179" s="474"/>
      <c r="AB179" s="474"/>
      <c r="AC179" s="474"/>
      <c r="AD179" s="474"/>
      <c r="AE179" s="474"/>
      <c r="AF179" s="474"/>
      <c r="AG179" s="474"/>
      <c r="AH179" s="474"/>
      <c r="AI179" s="474"/>
      <c r="AJ179" s="474"/>
      <c r="AK179" s="474"/>
      <c r="AL179" s="474"/>
    </row>
    <row r="180" spans="1:38" ht="15" customHeight="1">
      <c r="A180" s="2"/>
      <c r="B180" s="1236"/>
      <c r="C180" s="43" t="str">
        <f>+C162</f>
        <v>RTS-C3 West</v>
      </c>
      <c r="D180" s="1263"/>
      <c r="E180" s="1266"/>
      <c r="F180" s="1253"/>
      <c r="G180" s="711"/>
      <c r="H180" s="711"/>
      <c r="I180" s="711"/>
      <c r="J180" s="711"/>
      <c r="K180" s="711"/>
      <c r="L180" s="711"/>
      <c r="M180" s="711"/>
      <c r="N180" s="711"/>
      <c r="O180" s="711"/>
      <c r="P180" s="711"/>
      <c r="Q180" s="711"/>
      <c r="R180" s="711"/>
      <c r="S180" s="711"/>
      <c r="T180" s="711"/>
      <c r="U180" s="711"/>
      <c r="V180" s="711"/>
      <c r="W180" s="711"/>
      <c r="X180" s="711"/>
      <c r="Y180" s="711"/>
      <c r="Z180" s="711"/>
      <c r="AA180" s="711"/>
      <c r="AB180" s="711"/>
      <c r="AC180" s="711"/>
      <c r="AD180" s="711"/>
      <c r="AE180" s="711"/>
      <c r="AF180" s="711"/>
      <c r="AG180" s="711"/>
      <c r="AH180" s="711"/>
      <c r="AI180" s="711"/>
      <c r="AJ180" s="711"/>
      <c r="AK180" s="711"/>
      <c r="AL180" s="711">
        <f>SUM(G180:AK180)</f>
        <v>0</v>
      </c>
    </row>
    <row r="181" spans="1:38" ht="15" customHeight="1">
      <c r="A181" s="704"/>
      <c r="B181" s="1236"/>
      <c r="C181" s="666" t="s">
        <v>17</v>
      </c>
      <c r="D181" s="1263">
        <f>+F163</f>
        <v>140000</v>
      </c>
      <c r="E181" s="1268">
        <v>45000</v>
      </c>
      <c r="F181" s="1253">
        <f>+D181-AL182</f>
        <v>140000</v>
      </c>
      <c r="G181" s="474"/>
      <c r="H181" s="474"/>
      <c r="I181" s="474"/>
      <c r="J181" s="474"/>
      <c r="K181" s="474"/>
      <c r="L181" s="474"/>
      <c r="M181" s="474"/>
      <c r="N181" s="474"/>
      <c r="O181" s="474"/>
      <c r="P181" s="474"/>
      <c r="Q181" s="474"/>
      <c r="R181" s="474"/>
      <c r="S181" s="474"/>
      <c r="T181" s="474"/>
      <c r="U181" s="474"/>
      <c r="V181" s="474"/>
      <c r="W181" s="474"/>
      <c r="X181" s="474"/>
      <c r="Y181" s="474"/>
      <c r="Z181" s="474"/>
      <c r="AA181" s="474"/>
      <c r="AB181" s="474"/>
      <c r="AC181" s="474"/>
      <c r="AD181" s="474"/>
      <c r="AE181" s="474"/>
      <c r="AF181" s="474"/>
      <c r="AG181" s="474"/>
      <c r="AH181" s="474"/>
      <c r="AI181" s="474"/>
      <c r="AJ181" s="474"/>
      <c r="AK181" s="474"/>
      <c r="AL181" s="474"/>
    </row>
    <row r="182" spans="1:38" ht="15" customHeight="1">
      <c r="A182" s="2"/>
      <c r="B182" s="1236"/>
      <c r="C182" s="669" t="str">
        <f>+C164</f>
        <v>RTS-C4</v>
      </c>
      <c r="D182" s="1263"/>
      <c r="E182" s="1266"/>
      <c r="F182" s="1253"/>
      <c r="G182" s="711"/>
      <c r="H182" s="711"/>
      <c r="I182" s="711"/>
      <c r="J182" s="711"/>
      <c r="K182" s="711"/>
      <c r="L182" s="711"/>
      <c r="M182" s="711"/>
      <c r="N182" s="711"/>
      <c r="O182" s="711"/>
      <c r="P182" s="711"/>
      <c r="Q182" s="711"/>
      <c r="R182" s="711"/>
      <c r="S182" s="711"/>
      <c r="T182" s="711"/>
      <c r="U182" s="711"/>
      <c r="V182" s="711"/>
      <c r="W182" s="711"/>
      <c r="X182" s="711"/>
      <c r="Y182" s="711"/>
      <c r="Z182" s="711"/>
      <c r="AA182" s="711"/>
      <c r="AB182" s="711"/>
      <c r="AC182" s="711"/>
      <c r="AD182" s="711"/>
      <c r="AE182" s="711"/>
      <c r="AF182" s="711"/>
      <c r="AG182" s="711"/>
      <c r="AH182" s="711"/>
      <c r="AI182" s="711"/>
      <c r="AJ182" s="711"/>
      <c r="AK182" s="711"/>
      <c r="AL182" s="711">
        <f>SUM(G182:AK182)</f>
        <v>0</v>
      </c>
    </row>
    <row r="183" spans="1:38" ht="15" customHeight="1">
      <c r="B183" s="1236"/>
      <c r="C183" s="40" t="s">
        <v>17</v>
      </c>
      <c r="D183" s="1263">
        <f>+F165</f>
        <v>-71011</v>
      </c>
      <c r="E183" s="1268">
        <v>45000</v>
      </c>
      <c r="F183" s="1253">
        <f>+D183-AL184</f>
        <v>-71011</v>
      </c>
      <c r="G183" s="712"/>
      <c r="H183" s="712"/>
      <c r="I183" s="712"/>
      <c r="J183" s="712"/>
      <c r="K183" s="712"/>
      <c r="L183" s="712"/>
      <c r="M183" s="712"/>
      <c r="N183" s="712"/>
      <c r="O183" s="712"/>
      <c r="P183" s="712"/>
      <c r="Q183" s="712"/>
      <c r="R183" s="712"/>
      <c r="S183" s="712"/>
      <c r="T183" s="712"/>
      <c r="U183" s="712"/>
      <c r="V183" s="712"/>
      <c r="W183" s="712"/>
      <c r="X183" s="710"/>
      <c r="Y183" s="710"/>
      <c r="Z183" s="710"/>
      <c r="AA183" s="710"/>
      <c r="AB183" s="710"/>
      <c r="AC183" s="474"/>
      <c r="AD183" s="474"/>
      <c r="AE183" s="474"/>
      <c r="AF183" s="474"/>
      <c r="AG183" s="474"/>
      <c r="AH183" s="474"/>
      <c r="AI183" s="474"/>
      <c r="AJ183" s="474"/>
      <c r="AK183" s="474"/>
      <c r="AL183" s="474"/>
    </row>
    <row r="184" spans="1:38" ht="15" customHeight="1">
      <c r="A184" s="2"/>
      <c r="B184" s="1236"/>
      <c r="C184" s="43" t="str">
        <f>+C166</f>
        <v>RTS-C3 East</v>
      </c>
      <c r="D184" s="1263"/>
      <c r="E184" s="1266"/>
      <c r="F184" s="1253"/>
      <c r="G184" s="711"/>
      <c r="H184" s="711"/>
      <c r="I184" s="711"/>
      <c r="J184" s="711"/>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1"/>
      <c r="AH184" s="711"/>
      <c r="AI184" s="711"/>
      <c r="AJ184" s="711"/>
      <c r="AK184" s="711"/>
      <c r="AL184" s="711">
        <f>SUM(G184:AK184)</f>
        <v>0</v>
      </c>
    </row>
    <row r="185" spans="1:38" ht="15" customHeight="1">
      <c r="A185" s="2"/>
      <c r="B185" s="1236"/>
      <c r="C185" s="40" t="s">
        <v>17</v>
      </c>
      <c r="D185" s="1263">
        <f>+F167</f>
        <v>-38749</v>
      </c>
      <c r="E185" s="1268"/>
      <c r="F185" s="1253">
        <f>+D185-AL186</f>
        <v>-38749</v>
      </c>
      <c r="G185" s="710"/>
      <c r="H185" s="710"/>
      <c r="I185" s="710"/>
      <c r="J185" s="710"/>
      <c r="K185" s="710"/>
      <c r="L185" s="710"/>
      <c r="M185" s="710"/>
      <c r="N185" s="710"/>
      <c r="O185" s="710"/>
      <c r="P185" s="710"/>
      <c r="Q185" s="710"/>
      <c r="R185" s="710"/>
      <c r="S185" s="710"/>
      <c r="T185" s="710"/>
      <c r="U185" s="710"/>
      <c r="V185" s="710"/>
      <c r="W185" s="710"/>
      <c r="X185" s="710"/>
      <c r="Y185" s="710"/>
      <c r="Z185" s="710"/>
      <c r="AA185" s="710"/>
      <c r="AB185" s="710"/>
      <c r="AC185" s="474"/>
      <c r="AD185" s="474"/>
      <c r="AE185" s="474"/>
      <c r="AF185" s="474"/>
      <c r="AG185" s="474"/>
      <c r="AH185" s="474"/>
      <c r="AI185" s="474"/>
      <c r="AJ185" s="474"/>
      <c r="AK185" s="474"/>
      <c r="AL185" s="474"/>
    </row>
    <row r="186" spans="1:38" ht="15" customHeight="1">
      <c r="A186" s="2"/>
      <c r="B186" s="1236"/>
      <c r="C186" s="43" t="str">
        <f>+C168</f>
        <v>RTS-D1</v>
      </c>
      <c r="D186" s="1263"/>
      <c r="E186" s="1266"/>
      <c r="F186" s="1253"/>
      <c r="G186" s="711"/>
      <c r="H186" s="711"/>
      <c r="I186" s="711"/>
      <c r="J186" s="711"/>
      <c r="K186" s="711"/>
      <c r="L186" s="711"/>
      <c r="M186" s="711"/>
      <c r="N186" s="711"/>
      <c r="O186" s="711"/>
      <c r="P186" s="711"/>
      <c r="Q186" s="711"/>
      <c r="R186" s="711"/>
      <c r="S186" s="711"/>
      <c r="T186" s="711"/>
      <c r="U186" s="711"/>
      <c r="V186" s="711"/>
      <c r="W186" s="711"/>
      <c r="X186" s="711"/>
      <c r="Y186" s="711"/>
      <c r="Z186" s="711"/>
      <c r="AA186" s="711"/>
      <c r="AB186" s="711"/>
      <c r="AC186" s="711"/>
      <c r="AD186" s="711"/>
      <c r="AE186" s="711"/>
      <c r="AF186" s="711"/>
      <c r="AG186" s="711"/>
      <c r="AH186" s="711"/>
      <c r="AI186" s="711"/>
      <c r="AJ186" s="711"/>
      <c r="AK186" s="711"/>
      <c r="AL186" s="711">
        <f>SUM(G186:AK186)</f>
        <v>0</v>
      </c>
    </row>
    <row r="187" spans="1:38" ht="15" customHeight="1">
      <c r="A187" s="2"/>
      <c r="B187" s="1236"/>
      <c r="C187" s="666" t="s">
        <v>17</v>
      </c>
      <c r="D187" s="1246">
        <f>+F169</f>
        <v>397014</v>
      </c>
      <c r="E187" s="1242"/>
      <c r="F187" s="1245">
        <f>+D187-AL188</f>
        <v>397014</v>
      </c>
      <c r="G187" s="710"/>
      <c r="H187" s="710"/>
      <c r="I187" s="710"/>
      <c r="J187" s="710"/>
      <c r="K187" s="710"/>
      <c r="L187" s="710"/>
      <c r="M187" s="710"/>
      <c r="N187" s="710"/>
      <c r="O187" s="710"/>
      <c r="P187" s="710"/>
      <c r="Q187" s="710"/>
      <c r="R187" s="710"/>
      <c r="S187" s="710"/>
      <c r="T187" s="710"/>
      <c r="U187" s="710"/>
      <c r="V187" s="710"/>
      <c r="W187" s="710"/>
      <c r="X187" s="710"/>
      <c r="Y187" s="710"/>
      <c r="Z187" s="710"/>
      <c r="AA187" s="710"/>
      <c r="AB187" s="710"/>
      <c r="AC187" s="474"/>
      <c r="AD187" s="474"/>
      <c r="AE187" s="474"/>
      <c r="AF187" s="474"/>
      <c r="AG187" s="474"/>
      <c r="AH187" s="474"/>
      <c r="AI187" s="474"/>
      <c r="AJ187" s="474"/>
      <c r="AK187" s="474"/>
      <c r="AL187" s="474"/>
    </row>
    <row r="188" spans="1:38" ht="15" customHeight="1">
      <c r="A188" s="2"/>
      <c r="B188" s="1236"/>
      <c r="C188" s="41" t="str">
        <f>+C170</f>
        <v>RTS-G</v>
      </c>
      <c r="D188" s="1220"/>
      <c r="E188" s="1254"/>
      <c r="F188" s="1218"/>
      <c r="G188" s="711"/>
      <c r="H188" s="711"/>
      <c r="I188" s="711"/>
      <c r="J188" s="711"/>
      <c r="K188" s="711"/>
      <c r="L188" s="711"/>
      <c r="M188" s="711"/>
      <c r="N188" s="711"/>
      <c r="O188" s="711"/>
      <c r="P188" s="711"/>
      <c r="Q188" s="711"/>
      <c r="R188" s="711"/>
      <c r="S188" s="711"/>
      <c r="T188" s="711"/>
      <c r="U188" s="711"/>
      <c r="V188" s="711"/>
      <c r="W188" s="711"/>
      <c r="X188" s="711"/>
      <c r="Y188" s="711"/>
      <c r="Z188" s="711"/>
      <c r="AA188" s="711"/>
      <c r="AB188" s="711"/>
      <c r="AC188" s="711"/>
      <c r="AD188" s="711"/>
      <c r="AE188" s="711"/>
      <c r="AF188" s="711"/>
      <c r="AG188" s="711"/>
      <c r="AH188" s="711"/>
      <c r="AI188" s="711"/>
      <c r="AJ188" s="711"/>
      <c r="AK188" s="711"/>
      <c r="AL188" s="711">
        <f>SUM(G188:AK188)</f>
        <v>0</v>
      </c>
    </row>
    <row r="189" spans="1:38" ht="15" customHeight="1">
      <c r="A189" s="2"/>
      <c r="B189" s="1236"/>
      <c r="C189" s="40" t="s">
        <v>17</v>
      </c>
      <c r="D189" s="1246">
        <f>+F171</f>
        <v>187000</v>
      </c>
      <c r="E189" s="1242"/>
      <c r="F189" s="1245">
        <f>+D189-AL190</f>
        <v>187000</v>
      </c>
      <c r="G189" s="798"/>
      <c r="H189" s="474"/>
      <c r="I189" s="474"/>
      <c r="J189" s="474"/>
      <c r="K189" s="474"/>
      <c r="L189" s="474"/>
      <c r="M189" s="474"/>
      <c r="N189" s="474"/>
      <c r="O189" s="474"/>
      <c r="P189" s="474"/>
      <c r="Q189" s="474"/>
      <c r="R189" s="474"/>
      <c r="S189" s="474"/>
      <c r="T189" s="474"/>
      <c r="U189" s="712"/>
      <c r="V189" s="712"/>
      <c r="W189" s="712"/>
      <c r="X189" s="710"/>
      <c r="Y189" s="710"/>
      <c r="Z189" s="710"/>
      <c r="AA189" s="710"/>
      <c r="AB189" s="710"/>
      <c r="AC189" s="474"/>
      <c r="AD189" s="474"/>
      <c r="AE189" s="474"/>
      <c r="AF189" s="474"/>
      <c r="AG189" s="474"/>
      <c r="AH189" s="474"/>
      <c r="AI189" s="474"/>
      <c r="AJ189" s="474"/>
      <c r="AK189" s="474"/>
      <c r="AL189" s="474"/>
    </row>
    <row r="190" spans="1:38" ht="15" customHeight="1">
      <c r="A190" s="2"/>
      <c r="B190" s="1237"/>
      <c r="C190" s="41" t="str">
        <f>+C172</f>
        <v>RTM</v>
      </c>
      <c r="D190" s="1220"/>
      <c r="E190" s="1254"/>
      <c r="F190" s="1218"/>
      <c r="G190" s="711"/>
      <c r="H190" s="711"/>
      <c r="I190" s="711"/>
      <c r="J190" s="711"/>
      <c r="K190" s="711"/>
      <c r="L190" s="711"/>
      <c r="M190" s="711"/>
      <c r="N190" s="711"/>
      <c r="O190" s="711"/>
      <c r="P190" s="711"/>
      <c r="Q190" s="711"/>
      <c r="R190" s="711"/>
      <c r="S190" s="711"/>
      <c r="T190" s="711"/>
      <c r="U190" s="711"/>
      <c r="V190" s="711"/>
      <c r="W190" s="711"/>
      <c r="X190" s="711"/>
      <c r="Y190" s="711"/>
      <c r="Z190" s="711"/>
      <c r="AA190" s="711"/>
      <c r="AB190" s="711"/>
      <c r="AC190" s="711"/>
      <c r="AD190" s="711"/>
      <c r="AE190" s="711"/>
      <c r="AF190" s="711"/>
      <c r="AG190" s="711"/>
      <c r="AH190" s="711"/>
      <c r="AI190" s="711"/>
      <c r="AJ190" s="711"/>
      <c r="AK190" s="711"/>
      <c r="AL190" s="711">
        <f>SUM(G190:AK190)</f>
        <v>0</v>
      </c>
    </row>
    <row r="191" spans="1:38" ht="15" customHeight="1">
      <c r="A191" s="2"/>
      <c r="B191" s="1232" t="s">
        <v>12</v>
      </c>
      <c r="C191" s="1233"/>
      <c r="D191" s="49"/>
      <c r="E191" s="49"/>
      <c r="F191" s="48"/>
      <c r="G191" s="11">
        <f>SUM(G180,G184,G186,G190,G188)</f>
        <v>0</v>
      </c>
      <c r="H191" s="11">
        <f t="shared" ref="H191:AK191" si="20">SUM(H180,H184,H186,H190,H188)</f>
        <v>0</v>
      </c>
      <c r="I191" s="11">
        <f t="shared" si="20"/>
        <v>0</v>
      </c>
      <c r="J191" s="11">
        <f t="shared" si="20"/>
        <v>0</v>
      </c>
      <c r="K191" s="11">
        <f t="shared" si="20"/>
        <v>0</v>
      </c>
      <c r="L191" s="11">
        <f t="shared" si="20"/>
        <v>0</v>
      </c>
      <c r="M191" s="11">
        <f t="shared" si="20"/>
        <v>0</v>
      </c>
      <c r="N191" s="11">
        <f t="shared" si="20"/>
        <v>0</v>
      </c>
      <c r="O191" s="11">
        <f t="shared" si="20"/>
        <v>0</v>
      </c>
      <c r="P191" s="11">
        <f t="shared" si="20"/>
        <v>0</v>
      </c>
      <c r="Q191" s="11">
        <f t="shared" si="20"/>
        <v>0</v>
      </c>
      <c r="R191" s="11">
        <f t="shared" si="20"/>
        <v>0</v>
      </c>
      <c r="S191" s="11">
        <f t="shared" si="20"/>
        <v>0</v>
      </c>
      <c r="T191" s="11">
        <f t="shared" si="20"/>
        <v>0</v>
      </c>
      <c r="U191" s="11">
        <f t="shared" si="20"/>
        <v>0</v>
      </c>
      <c r="V191" s="11">
        <f t="shared" si="20"/>
        <v>0</v>
      </c>
      <c r="W191" s="11">
        <f t="shared" si="20"/>
        <v>0</v>
      </c>
      <c r="X191" s="11">
        <f t="shared" si="20"/>
        <v>0</v>
      </c>
      <c r="Y191" s="11">
        <f t="shared" si="20"/>
        <v>0</v>
      </c>
      <c r="Z191" s="11">
        <f t="shared" si="20"/>
        <v>0</v>
      </c>
      <c r="AA191" s="11">
        <f t="shared" si="20"/>
        <v>0</v>
      </c>
      <c r="AB191" s="11">
        <f t="shared" si="20"/>
        <v>0</v>
      </c>
      <c r="AC191" s="11">
        <f t="shared" si="20"/>
        <v>0</v>
      </c>
      <c r="AD191" s="11">
        <f t="shared" si="20"/>
        <v>0</v>
      </c>
      <c r="AE191" s="11">
        <f t="shared" si="20"/>
        <v>0</v>
      </c>
      <c r="AF191" s="11">
        <f t="shared" si="20"/>
        <v>0</v>
      </c>
      <c r="AG191" s="11">
        <f t="shared" si="20"/>
        <v>0</v>
      </c>
      <c r="AH191" s="11">
        <f t="shared" si="20"/>
        <v>0</v>
      </c>
      <c r="AI191" s="11">
        <f t="shared" si="20"/>
        <v>0</v>
      </c>
      <c r="AJ191" s="11">
        <f t="shared" si="20"/>
        <v>0</v>
      </c>
      <c r="AK191" s="11">
        <f t="shared" si="20"/>
        <v>0</v>
      </c>
      <c r="AL191" s="28">
        <f>SUM(AL180,AL184,AL186,AL190,AL188,AL182)</f>
        <v>0</v>
      </c>
    </row>
    <row r="192" spans="1:38" ht="15" customHeight="1">
      <c r="D192" s="345"/>
      <c r="E192" s="345"/>
      <c r="F192" s="345"/>
    </row>
    <row r="193" spans="1:38" ht="15" customHeight="1">
      <c r="B193" s="7">
        <f>+Sims!B127</f>
        <v>44501</v>
      </c>
      <c r="D193" s="345"/>
      <c r="E193" s="345"/>
      <c r="F193" s="345"/>
    </row>
    <row r="194" spans="1:38" ht="15" customHeight="1">
      <c r="D194" s="345"/>
      <c r="E194" s="345"/>
      <c r="F194" s="345"/>
    </row>
    <row r="195" spans="1:38" ht="15" customHeight="1">
      <c r="B195" s="26" t="s">
        <v>13</v>
      </c>
      <c r="C195" s="346" t="s">
        <v>0</v>
      </c>
      <c r="D195" s="1234" t="s">
        <v>18</v>
      </c>
      <c r="E195" s="1234"/>
      <c r="F195" s="1234"/>
      <c r="G195" s="27">
        <f>+B193</f>
        <v>44501</v>
      </c>
      <c r="H195" s="27">
        <f t="shared" ref="H195:AK195" si="21">+G195+1</f>
        <v>44502</v>
      </c>
      <c r="I195" s="27">
        <f t="shared" si="21"/>
        <v>44503</v>
      </c>
      <c r="J195" s="27">
        <f t="shared" si="21"/>
        <v>44504</v>
      </c>
      <c r="K195" s="27">
        <f t="shared" si="21"/>
        <v>44505</v>
      </c>
      <c r="L195" s="27">
        <f t="shared" si="21"/>
        <v>44506</v>
      </c>
      <c r="M195" s="27">
        <f t="shared" si="21"/>
        <v>44507</v>
      </c>
      <c r="N195" s="27">
        <f t="shared" si="21"/>
        <v>44508</v>
      </c>
      <c r="O195" s="27">
        <f t="shared" si="21"/>
        <v>44509</v>
      </c>
      <c r="P195" s="27">
        <f t="shared" si="21"/>
        <v>44510</v>
      </c>
      <c r="Q195" s="27">
        <f t="shared" si="21"/>
        <v>44511</v>
      </c>
      <c r="R195" s="27">
        <f t="shared" si="21"/>
        <v>44512</v>
      </c>
      <c r="S195" s="27">
        <f t="shared" si="21"/>
        <v>44513</v>
      </c>
      <c r="T195" s="27">
        <f t="shared" si="21"/>
        <v>44514</v>
      </c>
      <c r="U195" s="27">
        <f t="shared" si="21"/>
        <v>44515</v>
      </c>
      <c r="V195" s="27">
        <f t="shared" si="21"/>
        <v>44516</v>
      </c>
      <c r="W195" s="27">
        <f t="shared" si="21"/>
        <v>44517</v>
      </c>
      <c r="X195" s="27">
        <f t="shared" si="21"/>
        <v>44518</v>
      </c>
      <c r="Y195" s="27">
        <f t="shared" si="21"/>
        <v>44519</v>
      </c>
      <c r="Z195" s="27">
        <f t="shared" si="21"/>
        <v>44520</v>
      </c>
      <c r="AA195" s="27">
        <f t="shared" si="21"/>
        <v>44521</v>
      </c>
      <c r="AB195" s="27">
        <f t="shared" si="21"/>
        <v>44522</v>
      </c>
      <c r="AC195" s="27">
        <f t="shared" si="21"/>
        <v>44523</v>
      </c>
      <c r="AD195" s="27">
        <f t="shared" si="21"/>
        <v>44524</v>
      </c>
      <c r="AE195" s="27">
        <f t="shared" si="21"/>
        <v>44525</v>
      </c>
      <c r="AF195" s="27">
        <f t="shared" si="21"/>
        <v>44526</v>
      </c>
      <c r="AG195" s="27">
        <f t="shared" si="21"/>
        <v>44527</v>
      </c>
      <c r="AH195" s="27">
        <f t="shared" si="21"/>
        <v>44528</v>
      </c>
      <c r="AI195" s="27">
        <f t="shared" si="21"/>
        <v>44529</v>
      </c>
      <c r="AJ195" s="27">
        <f t="shared" si="21"/>
        <v>44530</v>
      </c>
      <c r="AK195" s="27">
        <f t="shared" si="21"/>
        <v>44531</v>
      </c>
      <c r="AL195" s="9" t="s">
        <v>22</v>
      </c>
    </row>
    <row r="196" spans="1:38" ht="15" customHeight="1">
      <c r="B196" s="1235" t="s">
        <v>51</v>
      </c>
      <c r="C196" s="47"/>
      <c r="D196" s="44" t="s">
        <v>19</v>
      </c>
      <c r="E196" s="45" t="s">
        <v>20</v>
      </c>
      <c r="F196" s="46" t="s">
        <v>21</v>
      </c>
      <c r="G196" s="50"/>
      <c r="H196" s="50"/>
      <c r="I196" s="50"/>
      <c r="J196" s="50"/>
      <c r="K196" s="50"/>
      <c r="L196" s="50"/>
      <c r="M196" s="50"/>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1"/>
    </row>
    <row r="197" spans="1:38" ht="15" customHeight="1">
      <c r="A197" s="2"/>
      <c r="B197" s="1236"/>
      <c r="C197" s="42" t="s">
        <v>17</v>
      </c>
      <c r="D197" s="1257">
        <f>+F179</f>
        <v>627646</v>
      </c>
      <c r="E197" s="1269"/>
      <c r="F197" s="1252">
        <f>+D197-AL198</f>
        <v>627646</v>
      </c>
      <c r="G197" s="523"/>
      <c r="H197" s="523"/>
      <c r="I197" s="523"/>
      <c r="J197" s="523"/>
      <c r="K197" s="523"/>
      <c r="L197" s="523"/>
      <c r="M197" s="523"/>
      <c r="N197" s="523"/>
      <c r="O197" s="523"/>
      <c r="P197" s="523"/>
      <c r="Q197" s="523"/>
      <c r="R197" s="523"/>
      <c r="S197" s="523"/>
      <c r="T197" s="523"/>
      <c r="U197" s="523"/>
      <c r="V197" s="523"/>
      <c r="W197" s="523"/>
      <c r="X197" s="523"/>
      <c r="Y197" s="523"/>
      <c r="Z197" s="523"/>
      <c r="AA197" s="523"/>
      <c r="AB197" s="523"/>
      <c r="AC197" s="523"/>
      <c r="AD197" s="523"/>
      <c r="AE197" s="523"/>
      <c r="AF197" s="523"/>
      <c r="AG197" s="523"/>
      <c r="AH197" s="523"/>
      <c r="AI197" s="523"/>
      <c r="AJ197" s="519"/>
      <c r="AK197" s="519"/>
      <c r="AL197" s="55"/>
    </row>
    <row r="198" spans="1:38" ht="15" customHeight="1">
      <c r="A198" s="2"/>
      <c r="B198" s="1236"/>
      <c r="C198" s="43" t="str">
        <f>+C180</f>
        <v>RTS-C3 West</v>
      </c>
      <c r="D198" s="1263"/>
      <c r="E198" s="1251"/>
      <c r="F198" s="1253"/>
      <c r="G198" s="806"/>
      <c r="H198" s="806"/>
      <c r="I198" s="806"/>
      <c r="J198" s="806"/>
      <c r="K198" s="806"/>
      <c r="L198" s="806"/>
      <c r="M198" s="806"/>
      <c r="N198" s="806"/>
      <c r="O198" s="806"/>
      <c r="P198" s="806"/>
      <c r="Q198" s="806"/>
      <c r="R198" s="806"/>
      <c r="S198" s="806"/>
      <c r="T198" s="806"/>
      <c r="U198" s="806"/>
      <c r="V198" s="806"/>
      <c r="W198" s="806"/>
      <c r="X198" s="806"/>
      <c r="Y198" s="806"/>
      <c r="Z198" s="806"/>
      <c r="AA198" s="806"/>
      <c r="AB198" s="806"/>
      <c r="AC198" s="806"/>
      <c r="AD198" s="806"/>
      <c r="AE198" s="806"/>
      <c r="AF198" s="806"/>
      <c r="AG198" s="524"/>
      <c r="AH198" s="524"/>
      <c r="AI198" s="524"/>
      <c r="AJ198" s="520"/>
      <c r="AK198" s="520"/>
      <c r="AL198" s="38">
        <f>SUM(G198:AK198)</f>
        <v>0</v>
      </c>
    </row>
    <row r="199" spans="1:38" ht="15" customHeight="1">
      <c r="A199" s="2"/>
      <c r="B199" s="1236"/>
      <c r="C199" s="42" t="s">
        <v>17</v>
      </c>
      <c r="D199" s="1257">
        <f>+F181</f>
        <v>140000</v>
      </c>
      <c r="E199" s="1269"/>
      <c r="F199" s="1252">
        <f>+D199-AL200</f>
        <v>140000</v>
      </c>
      <c r="G199" s="523"/>
      <c r="H199" s="523"/>
      <c r="I199" s="523"/>
      <c r="J199" s="523"/>
      <c r="K199" s="523"/>
      <c r="L199" s="523"/>
      <c r="M199" s="523"/>
      <c r="N199" s="523"/>
      <c r="O199" s="523"/>
      <c r="P199" s="523"/>
      <c r="Q199" s="523"/>
      <c r="R199" s="523"/>
      <c r="S199" s="523"/>
      <c r="T199" s="523"/>
      <c r="U199" s="523"/>
      <c r="V199" s="523"/>
      <c r="W199" s="523"/>
      <c r="X199" s="523"/>
      <c r="Y199" s="523"/>
      <c r="Z199" s="523"/>
      <c r="AA199" s="523"/>
      <c r="AB199" s="523"/>
      <c r="AC199" s="523"/>
      <c r="AD199" s="523"/>
      <c r="AE199" s="523"/>
      <c r="AF199" s="523"/>
      <c r="AG199" s="523"/>
      <c r="AH199" s="523"/>
      <c r="AI199" s="523"/>
      <c r="AJ199" s="523"/>
      <c r="AK199" s="523"/>
      <c r="AL199" s="55"/>
    </row>
    <row r="200" spans="1:38" ht="15" customHeight="1">
      <c r="A200" s="2"/>
      <c r="B200" s="1236"/>
      <c r="C200" s="669" t="str">
        <f>+C182</f>
        <v>RTS-C4</v>
      </c>
      <c r="D200" s="1263"/>
      <c r="E200" s="1251"/>
      <c r="F200" s="1253"/>
      <c r="G200" s="711"/>
      <c r="H200" s="711"/>
      <c r="I200" s="711"/>
      <c r="J200" s="711"/>
      <c r="K200" s="711"/>
      <c r="L200" s="711"/>
      <c r="M200" s="711"/>
      <c r="N200" s="711"/>
      <c r="O200" s="711"/>
      <c r="P200" s="711"/>
      <c r="Q200" s="711"/>
      <c r="R200" s="711"/>
      <c r="S200" s="711"/>
      <c r="T200" s="711"/>
      <c r="U200" s="711"/>
      <c r="V200" s="711"/>
      <c r="W200" s="711"/>
      <c r="X200" s="711"/>
      <c r="Y200" s="711"/>
      <c r="Z200" s="711"/>
      <c r="AA200" s="711"/>
      <c r="AB200" s="711"/>
      <c r="AC200" s="711"/>
      <c r="AD200" s="711"/>
      <c r="AE200" s="711"/>
      <c r="AF200" s="711"/>
      <c r="AG200" s="711"/>
      <c r="AH200" s="711"/>
      <c r="AI200" s="711"/>
      <c r="AJ200" s="711"/>
      <c r="AK200" s="711"/>
      <c r="AL200" s="626">
        <f>SUM(G200:AK200)</f>
        <v>0</v>
      </c>
    </row>
    <row r="201" spans="1:38" ht="15" customHeight="1">
      <c r="B201" s="1236"/>
      <c r="C201" s="40" t="s">
        <v>17</v>
      </c>
      <c r="D201" s="1263">
        <f>+F183</f>
        <v>-71011</v>
      </c>
      <c r="E201" s="1251">
        <v>45000</v>
      </c>
      <c r="F201" s="1253">
        <f>+D201-AL202</f>
        <v>-71011</v>
      </c>
      <c r="G201" s="807"/>
      <c r="H201" s="807"/>
      <c r="I201" s="807"/>
      <c r="J201" s="807"/>
      <c r="K201" s="807"/>
      <c r="L201" s="807"/>
      <c r="M201" s="807"/>
      <c r="N201" s="807"/>
      <c r="O201" s="807"/>
      <c r="P201" s="807"/>
      <c r="Q201" s="807"/>
      <c r="R201" s="807"/>
      <c r="S201" s="807"/>
      <c r="T201" s="807"/>
      <c r="U201" s="807"/>
      <c r="V201" s="807"/>
      <c r="W201" s="807"/>
      <c r="X201" s="807"/>
      <c r="Y201" s="807"/>
      <c r="Z201" s="807"/>
      <c r="AA201" s="807"/>
      <c r="AB201" s="807"/>
      <c r="AC201" s="807"/>
      <c r="AD201" s="807"/>
      <c r="AE201" s="807"/>
      <c r="AF201" s="525"/>
      <c r="AG201" s="525"/>
      <c r="AH201" s="525"/>
      <c r="AI201" s="525"/>
      <c r="AJ201" s="521"/>
      <c r="AK201" s="521"/>
      <c r="AL201" s="53"/>
    </row>
    <row r="202" spans="1:38" ht="15" customHeight="1">
      <c r="A202" s="2"/>
      <c r="B202" s="1236"/>
      <c r="C202" s="43" t="str">
        <f>+C184</f>
        <v>RTS-C3 East</v>
      </c>
      <c r="D202" s="1263"/>
      <c r="E202" s="1251"/>
      <c r="F202" s="1253"/>
      <c r="G202" s="806"/>
      <c r="H202" s="806"/>
      <c r="I202" s="806"/>
      <c r="J202" s="806"/>
      <c r="K202" s="806"/>
      <c r="L202" s="806"/>
      <c r="M202" s="806"/>
      <c r="N202" s="806"/>
      <c r="O202" s="806"/>
      <c r="P202" s="806"/>
      <c r="Q202" s="806"/>
      <c r="R202" s="806"/>
      <c r="S202" s="806"/>
      <c r="T202" s="806"/>
      <c r="U202" s="806"/>
      <c r="V202" s="806"/>
      <c r="W202" s="806"/>
      <c r="X202" s="806"/>
      <c r="Y202" s="806"/>
      <c r="Z202" s="806"/>
      <c r="AA202" s="806"/>
      <c r="AB202" s="806"/>
      <c r="AC202" s="806"/>
      <c r="AD202" s="806"/>
      <c r="AE202" s="806"/>
      <c r="AF202" s="524"/>
      <c r="AG202" s="524"/>
      <c r="AH202" s="524"/>
      <c r="AI202" s="524"/>
      <c r="AJ202" s="520"/>
      <c r="AK202" s="520"/>
      <c r="AL202" s="38">
        <f>SUM(G202:AK202)</f>
        <v>0</v>
      </c>
    </row>
    <row r="203" spans="1:38" ht="15" customHeight="1">
      <c r="A203" s="2"/>
      <c r="B203" s="1236"/>
      <c r="C203" s="40" t="s">
        <v>17</v>
      </c>
      <c r="D203" s="1263">
        <f>+F185</f>
        <v>-38749</v>
      </c>
      <c r="E203" s="1251"/>
      <c r="F203" s="1253">
        <f>+D203-AL204</f>
        <v>-38749</v>
      </c>
      <c r="G203" s="807"/>
      <c r="H203" s="807"/>
      <c r="I203" s="807"/>
      <c r="J203" s="807"/>
      <c r="K203" s="807"/>
      <c r="L203" s="807"/>
      <c r="M203" s="807"/>
      <c r="N203" s="807"/>
      <c r="O203" s="807"/>
      <c r="P203" s="807"/>
      <c r="Q203" s="807"/>
      <c r="R203" s="807"/>
      <c r="S203" s="807"/>
      <c r="T203" s="807"/>
      <c r="U203" s="807"/>
      <c r="V203" s="807"/>
      <c r="W203" s="807"/>
      <c r="X203" s="807"/>
      <c r="Y203" s="807"/>
      <c r="Z203" s="671"/>
      <c r="AA203" s="671"/>
      <c r="AB203" s="671"/>
      <c r="AC203" s="671"/>
      <c r="AD203" s="671"/>
      <c r="AE203" s="671"/>
      <c r="AF203" s="52"/>
      <c r="AG203" s="52"/>
      <c r="AH203" s="52"/>
      <c r="AI203" s="52"/>
      <c r="AJ203" s="52"/>
      <c r="AK203" s="52"/>
      <c r="AL203" s="53"/>
    </row>
    <row r="204" spans="1:38" ht="15" customHeight="1">
      <c r="A204" s="2"/>
      <c r="B204" s="1236"/>
      <c r="C204" s="43" t="str">
        <f>+C186</f>
        <v>RTS-D1</v>
      </c>
      <c r="D204" s="1263"/>
      <c r="E204" s="1251"/>
      <c r="F204" s="1253"/>
      <c r="G204" s="806"/>
      <c r="H204" s="806"/>
      <c r="I204" s="806"/>
      <c r="J204" s="806"/>
      <c r="K204" s="806"/>
      <c r="L204" s="806"/>
      <c r="M204" s="806"/>
      <c r="N204" s="806"/>
      <c r="O204" s="806"/>
      <c r="P204" s="806"/>
      <c r="Q204" s="806"/>
      <c r="R204" s="806"/>
      <c r="S204" s="806"/>
      <c r="T204" s="806"/>
      <c r="U204" s="806"/>
      <c r="V204" s="806"/>
      <c r="W204" s="806"/>
      <c r="X204" s="806"/>
      <c r="Y204" s="806"/>
      <c r="Z204" s="670"/>
      <c r="AA204" s="670"/>
      <c r="AB204" s="670"/>
      <c r="AC204" s="670"/>
      <c r="AD204" s="670"/>
      <c r="AE204" s="670"/>
      <c r="AF204" s="12"/>
      <c r="AG204" s="12"/>
      <c r="AH204" s="12"/>
      <c r="AI204" s="12"/>
      <c r="AJ204" s="12"/>
      <c r="AK204" s="12"/>
      <c r="AL204" s="38">
        <f>SUM(G204:AK204)</f>
        <v>0</v>
      </c>
    </row>
    <row r="205" spans="1:38" ht="15" customHeight="1">
      <c r="A205" s="2"/>
      <c r="B205" s="1236"/>
      <c r="C205" s="666" t="s">
        <v>17</v>
      </c>
      <c r="D205" s="1246">
        <f>+F187</f>
        <v>397014</v>
      </c>
      <c r="E205" s="1244"/>
      <c r="F205" s="1245">
        <f>+D205-AL206</f>
        <v>397014</v>
      </c>
      <c r="G205" s="671"/>
      <c r="H205" s="671"/>
      <c r="I205" s="671"/>
      <c r="J205" s="671"/>
      <c r="K205" s="671"/>
      <c r="L205" s="671"/>
      <c r="M205" s="671"/>
      <c r="N205" s="671"/>
      <c r="O205" s="671"/>
      <c r="P205" s="671"/>
      <c r="Q205" s="671"/>
      <c r="R205" s="671"/>
      <c r="S205" s="671"/>
      <c r="T205" s="671"/>
      <c r="U205" s="671"/>
      <c r="V205" s="671"/>
      <c r="W205" s="671"/>
      <c r="X205" s="671"/>
      <c r="Y205" s="671"/>
      <c r="Z205" s="671"/>
      <c r="AA205" s="671"/>
      <c r="AB205" s="671"/>
      <c r="AC205" s="671"/>
      <c r="AD205" s="671"/>
      <c r="AE205" s="671"/>
      <c r="AF205" s="671"/>
      <c r="AG205" s="671"/>
      <c r="AH205" s="671"/>
      <c r="AI205" s="671"/>
      <c r="AJ205" s="671"/>
      <c r="AK205" s="671"/>
      <c r="AL205" s="629"/>
    </row>
    <row r="206" spans="1:38" ht="15" customHeight="1">
      <c r="A206" s="2"/>
      <c r="B206" s="1236"/>
      <c r="C206" s="41" t="str">
        <f>+C188</f>
        <v>RTS-G</v>
      </c>
      <c r="D206" s="1220"/>
      <c r="E206" s="1222"/>
      <c r="F206" s="1218"/>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35">
        <f>SUM(G206:AK206)</f>
        <v>0</v>
      </c>
    </row>
    <row r="207" spans="1:38" ht="15" customHeight="1">
      <c r="A207" s="2"/>
      <c r="B207" s="1236"/>
      <c r="C207" s="40" t="s">
        <v>17</v>
      </c>
      <c r="D207" s="1246">
        <f>+F189</f>
        <v>187000</v>
      </c>
      <c r="E207" s="1244"/>
      <c r="F207" s="1245">
        <f>+D207-AL208</f>
        <v>187000</v>
      </c>
      <c r="G207" s="671"/>
      <c r="H207" s="671"/>
      <c r="I207" s="671"/>
      <c r="J207" s="671"/>
      <c r="K207" s="671"/>
      <c r="L207" s="671"/>
      <c r="M207" s="671"/>
      <c r="N207" s="671"/>
      <c r="O207" s="671"/>
      <c r="P207" s="671"/>
      <c r="Q207" s="671"/>
      <c r="R207" s="671"/>
      <c r="S207" s="671"/>
      <c r="T207" s="671"/>
      <c r="U207" s="671"/>
      <c r="V207" s="671"/>
      <c r="W207" s="671"/>
      <c r="X207" s="671"/>
      <c r="Y207" s="671"/>
      <c r="Z207" s="671"/>
      <c r="AA207" s="671"/>
      <c r="AB207" s="671"/>
      <c r="AC207" s="671"/>
      <c r="AD207" s="671"/>
      <c r="AE207" s="671"/>
      <c r="AF207" s="52"/>
      <c r="AG207" s="52"/>
      <c r="AH207" s="52"/>
      <c r="AI207" s="52"/>
      <c r="AJ207" s="52"/>
      <c r="AK207" s="52"/>
      <c r="AL207" s="53"/>
    </row>
    <row r="208" spans="1:38" ht="15" customHeight="1">
      <c r="A208" s="2"/>
      <c r="B208" s="1236"/>
      <c r="C208" s="41" t="str">
        <f>+C190</f>
        <v>RTM</v>
      </c>
      <c r="D208" s="1220"/>
      <c r="E208" s="1222"/>
      <c r="F208" s="1218"/>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35">
        <f>SUM(G208:AK208)</f>
        <v>0</v>
      </c>
    </row>
    <row r="209" spans="1:38" ht="15" customHeight="1">
      <c r="A209" s="2"/>
      <c r="B209" s="805"/>
      <c r="C209" s="804" t="s">
        <v>17</v>
      </c>
      <c r="D209" s="1246">
        <f>+F191</f>
        <v>0</v>
      </c>
      <c r="E209" s="1244"/>
      <c r="F209" s="1245"/>
      <c r="G209" s="671"/>
      <c r="H209" s="671"/>
      <c r="I209" s="671"/>
      <c r="J209" s="671"/>
      <c r="K209" s="671"/>
      <c r="L209" s="671"/>
      <c r="M209" s="671"/>
      <c r="N209" s="671"/>
      <c r="O209" s="671"/>
      <c r="P209" s="671"/>
      <c r="Q209" s="671"/>
      <c r="R209" s="671"/>
      <c r="S209" s="671"/>
      <c r="T209" s="671"/>
      <c r="U209" s="671"/>
      <c r="V209" s="671"/>
      <c r="W209" s="671"/>
      <c r="X209" s="671"/>
      <c r="Y209" s="671"/>
      <c r="Z209" s="671"/>
      <c r="AA209" s="671"/>
      <c r="AB209" s="671"/>
      <c r="AC209" s="671"/>
      <c r="AD209" s="671"/>
      <c r="AE209" s="671"/>
      <c r="AF209" s="671"/>
      <c r="AG209" s="671"/>
      <c r="AH209" s="671"/>
      <c r="AI209" s="671"/>
      <c r="AJ209" s="671"/>
      <c r="AK209" s="671"/>
      <c r="AL209" s="629"/>
    </row>
    <row r="210" spans="1:38" ht="15" customHeight="1">
      <c r="A210" s="2"/>
      <c r="B210" s="803"/>
      <c r="C210" s="41" t="s">
        <v>28</v>
      </c>
      <c r="D210" s="1220"/>
      <c r="E210" s="1222"/>
      <c r="F210" s="1218"/>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35">
        <f>SUM(G210:AK210)</f>
        <v>0</v>
      </c>
    </row>
    <row r="211" spans="1:38" ht="15" customHeight="1">
      <c r="A211" s="2"/>
      <c r="B211" s="1232" t="s">
        <v>12</v>
      </c>
      <c r="C211" s="1233"/>
      <c r="D211" s="49"/>
      <c r="E211" s="49"/>
      <c r="F211" s="48"/>
      <c r="G211" s="11">
        <f t="shared" ref="G211:S211" si="22">SUM(G198,G200,G202,G204,G206,G208,G210)</f>
        <v>0</v>
      </c>
      <c r="H211" s="11">
        <f t="shared" si="22"/>
        <v>0</v>
      </c>
      <c r="I211" s="11">
        <f t="shared" si="22"/>
        <v>0</v>
      </c>
      <c r="J211" s="11">
        <f t="shared" si="22"/>
        <v>0</v>
      </c>
      <c r="K211" s="11">
        <f t="shared" si="22"/>
        <v>0</v>
      </c>
      <c r="L211" s="11">
        <f t="shared" si="22"/>
        <v>0</v>
      </c>
      <c r="M211" s="11">
        <f t="shared" si="22"/>
        <v>0</v>
      </c>
      <c r="N211" s="11">
        <f t="shared" si="22"/>
        <v>0</v>
      </c>
      <c r="O211" s="11">
        <f t="shared" si="22"/>
        <v>0</v>
      </c>
      <c r="P211" s="11">
        <f t="shared" si="22"/>
        <v>0</v>
      </c>
      <c r="Q211" s="11">
        <f t="shared" si="22"/>
        <v>0</v>
      </c>
      <c r="R211" s="11">
        <f t="shared" si="22"/>
        <v>0</v>
      </c>
      <c r="S211" s="11">
        <f t="shared" si="22"/>
        <v>0</v>
      </c>
      <c r="T211" s="11">
        <f>SUM(T198,T200,T202,T204,T206,T208,T210)</f>
        <v>0</v>
      </c>
      <c r="U211" s="11">
        <f t="shared" ref="U211:AL211" si="23">SUM(U198,U200,U202,U204,U206,U208,U210)</f>
        <v>0</v>
      </c>
      <c r="V211" s="11">
        <f t="shared" si="23"/>
        <v>0</v>
      </c>
      <c r="W211" s="11">
        <f t="shared" si="23"/>
        <v>0</v>
      </c>
      <c r="X211" s="11">
        <f t="shared" si="23"/>
        <v>0</v>
      </c>
      <c r="Y211" s="11">
        <f t="shared" si="23"/>
        <v>0</v>
      </c>
      <c r="Z211" s="11">
        <f t="shared" si="23"/>
        <v>0</v>
      </c>
      <c r="AA211" s="11">
        <f t="shared" si="23"/>
        <v>0</v>
      </c>
      <c r="AB211" s="11">
        <f t="shared" si="23"/>
        <v>0</v>
      </c>
      <c r="AC211" s="11">
        <f t="shared" si="23"/>
        <v>0</v>
      </c>
      <c r="AD211" s="11">
        <f t="shared" si="23"/>
        <v>0</v>
      </c>
      <c r="AE211" s="11">
        <f t="shared" si="23"/>
        <v>0</v>
      </c>
      <c r="AF211" s="11">
        <f t="shared" si="23"/>
        <v>0</v>
      </c>
      <c r="AG211" s="11">
        <f t="shared" si="23"/>
        <v>0</v>
      </c>
      <c r="AH211" s="11">
        <f t="shared" si="23"/>
        <v>0</v>
      </c>
      <c r="AI211" s="11">
        <f t="shared" si="23"/>
        <v>0</v>
      </c>
      <c r="AJ211" s="11">
        <f t="shared" si="23"/>
        <v>0</v>
      </c>
      <c r="AK211" s="11">
        <f t="shared" si="23"/>
        <v>0</v>
      </c>
      <c r="AL211" s="11">
        <f t="shared" si="23"/>
        <v>0</v>
      </c>
    </row>
    <row r="212" spans="1:38" ht="15" customHeight="1">
      <c r="D212" s="361"/>
      <c r="E212" s="361"/>
      <c r="F212" s="361"/>
    </row>
    <row r="213" spans="1:38" ht="15" customHeight="1">
      <c r="B213" s="7">
        <f>+Sims!B141</f>
        <v>44531</v>
      </c>
      <c r="D213" s="361"/>
      <c r="E213" s="361"/>
      <c r="F213" s="361"/>
    </row>
    <row r="214" spans="1:38" ht="15" customHeight="1">
      <c r="D214" s="361"/>
      <c r="E214" s="361"/>
      <c r="F214" s="361"/>
    </row>
    <row r="215" spans="1:38" ht="15" customHeight="1">
      <c r="B215" s="26" t="s">
        <v>13</v>
      </c>
      <c r="C215" s="362" t="s">
        <v>0</v>
      </c>
      <c r="D215" s="1234" t="s">
        <v>18</v>
      </c>
      <c r="E215" s="1234"/>
      <c r="F215" s="1234"/>
      <c r="G215" s="27">
        <f>+B213</f>
        <v>44531</v>
      </c>
      <c r="H215" s="27">
        <f t="shared" ref="H215:AK215" si="24">+G215+1</f>
        <v>44532</v>
      </c>
      <c r="I215" s="27">
        <f t="shared" si="24"/>
        <v>44533</v>
      </c>
      <c r="J215" s="27">
        <f t="shared" si="24"/>
        <v>44534</v>
      </c>
      <c r="K215" s="27">
        <f t="shared" si="24"/>
        <v>44535</v>
      </c>
      <c r="L215" s="27">
        <f t="shared" si="24"/>
        <v>44536</v>
      </c>
      <c r="M215" s="27">
        <f t="shared" si="24"/>
        <v>44537</v>
      </c>
      <c r="N215" s="27">
        <f t="shared" si="24"/>
        <v>44538</v>
      </c>
      <c r="O215" s="27">
        <f t="shared" si="24"/>
        <v>44539</v>
      </c>
      <c r="P215" s="27">
        <f t="shared" si="24"/>
        <v>44540</v>
      </c>
      <c r="Q215" s="27">
        <f t="shared" si="24"/>
        <v>44541</v>
      </c>
      <c r="R215" s="27">
        <f t="shared" si="24"/>
        <v>44542</v>
      </c>
      <c r="S215" s="27">
        <f t="shared" si="24"/>
        <v>44543</v>
      </c>
      <c r="T215" s="27">
        <f t="shared" si="24"/>
        <v>44544</v>
      </c>
      <c r="U215" s="27">
        <f t="shared" si="24"/>
        <v>44545</v>
      </c>
      <c r="V215" s="27">
        <f t="shared" si="24"/>
        <v>44546</v>
      </c>
      <c r="W215" s="27">
        <f t="shared" si="24"/>
        <v>44547</v>
      </c>
      <c r="X215" s="27">
        <f t="shared" si="24"/>
        <v>44548</v>
      </c>
      <c r="Y215" s="27">
        <f t="shared" si="24"/>
        <v>44549</v>
      </c>
      <c r="Z215" s="27">
        <f t="shared" si="24"/>
        <v>44550</v>
      </c>
      <c r="AA215" s="27">
        <f t="shared" si="24"/>
        <v>44551</v>
      </c>
      <c r="AB215" s="27">
        <f t="shared" si="24"/>
        <v>44552</v>
      </c>
      <c r="AC215" s="27">
        <f t="shared" si="24"/>
        <v>44553</v>
      </c>
      <c r="AD215" s="27">
        <f t="shared" si="24"/>
        <v>44554</v>
      </c>
      <c r="AE215" s="27">
        <f t="shared" si="24"/>
        <v>44555</v>
      </c>
      <c r="AF215" s="27">
        <f t="shared" si="24"/>
        <v>44556</v>
      </c>
      <c r="AG215" s="27">
        <f t="shared" si="24"/>
        <v>44557</v>
      </c>
      <c r="AH215" s="27">
        <f t="shared" si="24"/>
        <v>44558</v>
      </c>
      <c r="AI215" s="27">
        <f t="shared" si="24"/>
        <v>44559</v>
      </c>
      <c r="AJ215" s="27">
        <f t="shared" si="24"/>
        <v>44560</v>
      </c>
      <c r="AK215" s="27">
        <f t="shared" si="24"/>
        <v>44561</v>
      </c>
      <c r="AL215" s="9" t="s">
        <v>22</v>
      </c>
    </row>
    <row r="216" spans="1:38" ht="15" customHeight="1">
      <c r="B216" s="1235" t="s">
        <v>51</v>
      </c>
      <c r="C216" s="47"/>
      <c r="D216" s="44" t="s">
        <v>19</v>
      </c>
      <c r="E216" s="45" t="s">
        <v>20</v>
      </c>
      <c r="F216" s="46" t="s">
        <v>21</v>
      </c>
      <c r="G216" s="50"/>
      <c r="H216" s="50"/>
      <c r="I216" s="50"/>
      <c r="J216" s="50"/>
      <c r="K216" s="50"/>
      <c r="L216" s="50"/>
      <c r="M216" s="50"/>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1"/>
    </row>
    <row r="217" spans="1:38" ht="15" customHeight="1">
      <c r="A217" s="2"/>
      <c r="B217" s="1236"/>
      <c r="C217" s="42" t="s">
        <v>17</v>
      </c>
      <c r="D217" s="1257">
        <f>+F197</f>
        <v>627646</v>
      </c>
      <c r="E217" s="1269"/>
      <c r="F217" s="1252">
        <f>+D217-AL218</f>
        <v>627646</v>
      </c>
      <c r="G217" s="523"/>
      <c r="H217" s="523"/>
      <c r="I217" s="523"/>
      <c r="J217" s="523"/>
      <c r="K217" s="536"/>
      <c r="L217" s="536"/>
      <c r="M217" s="536"/>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5"/>
    </row>
    <row r="218" spans="1:38" ht="15" customHeight="1">
      <c r="A218" s="2"/>
      <c r="B218" s="1236"/>
      <c r="C218" s="43" t="str">
        <f>+C198</f>
        <v>RTS-C3 West</v>
      </c>
      <c r="D218" s="1263"/>
      <c r="E218" s="1251"/>
      <c r="F218" s="1253"/>
      <c r="G218" s="524"/>
      <c r="H218" s="806"/>
      <c r="I218" s="524"/>
      <c r="J218" s="524"/>
      <c r="K218" s="539"/>
      <c r="L218" s="539"/>
      <c r="M218" s="539"/>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38">
        <f>SUM(G218:AK218)</f>
        <v>0</v>
      </c>
    </row>
    <row r="219" spans="1:38" ht="15" customHeight="1">
      <c r="A219" s="2"/>
      <c r="B219" s="1236"/>
      <c r="C219" s="42" t="s">
        <v>17</v>
      </c>
      <c r="D219" s="1257">
        <f>+F199</f>
        <v>140000</v>
      </c>
      <c r="E219" s="1269"/>
      <c r="F219" s="1252">
        <f>+D219-AL220</f>
        <v>140000</v>
      </c>
      <c r="G219" s="523"/>
      <c r="H219" s="523"/>
      <c r="I219" s="523"/>
      <c r="J219" s="523"/>
      <c r="K219" s="542"/>
      <c r="L219" s="542"/>
      <c r="M219" s="542"/>
      <c r="N219" s="542"/>
      <c r="O219" s="542"/>
      <c r="P219" s="542"/>
      <c r="Q219" s="542"/>
      <c r="R219" s="542"/>
      <c r="S219" s="542"/>
      <c r="T219" s="542"/>
      <c r="U219" s="542"/>
      <c r="V219" s="542"/>
      <c r="W219" s="542"/>
      <c r="X219" s="542"/>
      <c r="Y219" s="542"/>
      <c r="Z219" s="542"/>
      <c r="AA219" s="542"/>
      <c r="AB219" s="542"/>
      <c r="AC219" s="542"/>
      <c r="AD219" s="542"/>
      <c r="AE219" s="542"/>
      <c r="AF219" s="542"/>
      <c r="AG219" s="542"/>
      <c r="AH219" s="542"/>
      <c r="AI219" s="542"/>
      <c r="AJ219" s="542"/>
      <c r="AK219" s="542"/>
      <c r="AL219" s="55"/>
    </row>
    <row r="220" spans="1:38" ht="15" customHeight="1">
      <c r="A220" s="2"/>
      <c r="B220" s="1236"/>
      <c r="C220" s="669" t="str">
        <f>+C200</f>
        <v>RTS-C4</v>
      </c>
      <c r="D220" s="1263"/>
      <c r="E220" s="1251"/>
      <c r="F220" s="1253"/>
      <c r="G220" s="806"/>
      <c r="H220" s="806"/>
      <c r="I220" s="806"/>
      <c r="J220" s="806"/>
      <c r="K220" s="670"/>
      <c r="L220" s="670"/>
      <c r="M220" s="670"/>
      <c r="N220" s="670"/>
      <c r="O220" s="670"/>
      <c r="P220" s="670"/>
      <c r="Q220" s="670"/>
      <c r="R220" s="670"/>
      <c r="S220" s="670"/>
      <c r="T220" s="670"/>
      <c r="U220" s="670"/>
      <c r="V220" s="670"/>
      <c r="W220" s="670"/>
      <c r="X220" s="670"/>
      <c r="Y220" s="670"/>
      <c r="Z220" s="670"/>
      <c r="AA220" s="670"/>
      <c r="AB220" s="670"/>
      <c r="AC220" s="670"/>
      <c r="AD220" s="670"/>
      <c r="AE220" s="670"/>
      <c r="AF220" s="670"/>
      <c r="AG220" s="670"/>
      <c r="AH220" s="670"/>
      <c r="AI220" s="670"/>
      <c r="AJ220" s="670"/>
      <c r="AK220" s="670"/>
      <c r="AL220" s="626">
        <f>SUM(G220:AK220)</f>
        <v>0</v>
      </c>
    </row>
    <row r="221" spans="1:38" ht="15" customHeight="1">
      <c r="B221" s="1236"/>
      <c r="C221" s="40" t="s">
        <v>17</v>
      </c>
      <c r="D221" s="1263">
        <f>+F201</f>
        <v>-71011</v>
      </c>
      <c r="E221" s="1251">
        <v>45000</v>
      </c>
      <c r="F221" s="1253">
        <f>+D221-AL222</f>
        <v>-71011</v>
      </c>
      <c r="G221" s="541"/>
      <c r="H221" s="541"/>
      <c r="I221" s="541"/>
      <c r="J221" s="541"/>
      <c r="K221" s="541"/>
      <c r="L221" s="541"/>
      <c r="M221" s="541"/>
      <c r="N221" s="547"/>
      <c r="O221" s="547"/>
      <c r="P221" s="547"/>
      <c r="Q221" s="547"/>
      <c r="R221" s="547"/>
      <c r="S221" s="547"/>
      <c r="T221" s="547"/>
      <c r="U221" s="547"/>
      <c r="V221" s="547"/>
      <c r="W221" s="547"/>
      <c r="X221" s="547"/>
      <c r="Y221" s="547"/>
      <c r="Z221" s="547"/>
      <c r="AA221" s="547"/>
      <c r="AB221" s="561"/>
      <c r="AC221" s="561"/>
      <c r="AD221" s="561"/>
      <c r="AE221" s="561"/>
      <c r="AF221" s="561"/>
      <c r="AG221" s="52"/>
      <c r="AH221" s="52"/>
      <c r="AI221" s="52"/>
      <c r="AJ221" s="52"/>
      <c r="AK221" s="52"/>
      <c r="AL221" s="53"/>
    </row>
    <row r="222" spans="1:38" ht="15" customHeight="1">
      <c r="A222" s="2"/>
      <c r="B222" s="1236"/>
      <c r="C222" s="43" t="str">
        <f>+C202</f>
        <v>RTS-C3 East</v>
      </c>
      <c r="D222" s="1263"/>
      <c r="E222" s="1251"/>
      <c r="F222" s="1253"/>
      <c r="G222" s="540"/>
      <c r="H222" s="540"/>
      <c r="I222" s="540"/>
      <c r="J222" s="540"/>
      <c r="K222" s="540"/>
      <c r="L222" s="540"/>
      <c r="M222" s="540"/>
      <c r="N222" s="546"/>
      <c r="O222" s="546"/>
      <c r="P222" s="546"/>
      <c r="Q222" s="546"/>
      <c r="R222" s="546"/>
      <c r="S222" s="546"/>
      <c r="T222" s="546"/>
      <c r="U222" s="546"/>
      <c r="V222" s="546"/>
      <c r="W222" s="546"/>
      <c r="X222" s="546"/>
      <c r="Y222" s="546"/>
      <c r="Z222" s="546"/>
      <c r="AA222" s="546"/>
      <c r="AB222" s="560"/>
      <c r="AC222" s="560"/>
      <c r="AD222" s="560"/>
      <c r="AE222" s="560"/>
      <c r="AF222" s="560"/>
      <c r="AG222" s="12"/>
      <c r="AH222" s="12"/>
      <c r="AI222" s="12"/>
      <c r="AJ222" s="12"/>
      <c r="AK222" s="12"/>
      <c r="AL222" s="38">
        <f>SUM(G222:AK222)</f>
        <v>0</v>
      </c>
    </row>
    <row r="223" spans="1:38" ht="15" customHeight="1">
      <c r="A223" s="2"/>
      <c r="B223" s="1236"/>
      <c r="C223" s="40" t="s">
        <v>17</v>
      </c>
      <c r="D223" s="1263">
        <f>+F203</f>
        <v>-38749</v>
      </c>
      <c r="E223" s="1251"/>
      <c r="F223" s="1253">
        <f>+D223-AL224</f>
        <v>-38749</v>
      </c>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3"/>
    </row>
    <row r="224" spans="1:38" ht="15" customHeight="1">
      <c r="A224" s="2"/>
      <c r="B224" s="1236"/>
      <c r="C224" s="43" t="str">
        <f>+C204</f>
        <v>RTS-D1</v>
      </c>
      <c r="D224" s="1263"/>
      <c r="E224" s="1251"/>
      <c r="F224" s="1253"/>
      <c r="G224" s="12"/>
      <c r="H224" s="670"/>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38">
        <f>SUM(G224:AK224)</f>
        <v>0</v>
      </c>
    </row>
    <row r="225" spans="1:38" ht="15" customHeight="1">
      <c r="A225" s="2"/>
      <c r="B225" s="1236"/>
      <c r="C225" s="666" t="s">
        <v>17</v>
      </c>
      <c r="D225" s="1246">
        <f>+F205</f>
        <v>397014</v>
      </c>
      <c r="E225" s="1244">
        <v>20000</v>
      </c>
      <c r="F225" s="1245">
        <f>+D225-AL226</f>
        <v>397014</v>
      </c>
      <c r="G225" s="671"/>
      <c r="H225" s="671"/>
      <c r="I225" s="671"/>
      <c r="J225" s="671"/>
      <c r="K225" s="671"/>
      <c r="L225" s="671"/>
      <c r="M225" s="671"/>
      <c r="N225" s="671"/>
      <c r="O225" s="671"/>
      <c r="P225" s="671"/>
      <c r="Q225" s="671"/>
      <c r="R225" s="671"/>
      <c r="S225" s="671"/>
      <c r="T225" s="671"/>
      <c r="U225" s="671"/>
      <c r="V225" s="671"/>
      <c r="W225" s="671"/>
      <c r="X225" s="671"/>
      <c r="Y225" s="671"/>
      <c r="Z225" s="671"/>
      <c r="AA225" s="671"/>
      <c r="AB225" s="671"/>
      <c r="AC225" s="671"/>
      <c r="AD225" s="671"/>
      <c r="AE225" s="671"/>
      <c r="AF225" s="671"/>
      <c r="AG225" s="671"/>
      <c r="AH225" s="671"/>
      <c r="AI225" s="671"/>
      <c r="AJ225" s="671"/>
      <c r="AK225" s="671"/>
      <c r="AL225" s="629"/>
    </row>
    <row r="226" spans="1:38" ht="15" customHeight="1">
      <c r="A226" s="2"/>
      <c r="B226" s="1236"/>
      <c r="C226" s="41" t="str">
        <f>+C206</f>
        <v>RTS-G</v>
      </c>
      <c r="D226" s="1220"/>
      <c r="E226" s="1222"/>
      <c r="F226" s="1218"/>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35">
        <f>SUM(G226:AK226)</f>
        <v>0</v>
      </c>
    </row>
    <row r="227" spans="1:38" ht="15" customHeight="1">
      <c r="A227" s="2"/>
      <c r="B227" s="1236"/>
      <c r="C227" s="40" t="s">
        <v>17</v>
      </c>
      <c r="D227" s="1246">
        <f>+F207</f>
        <v>187000</v>
      </c>
      <c r="E227" s="1244">
        <v>20000</v>
      </c>
      <c r="F227" s="1245">
        <f>+D227-AL228</f>
        <v>187000</v>
      </c>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3"/>
    </row>
    <row r="228" spans="1:38" ht="15" customHeight="1">
      <c r="A228" s="2"/>
      <c r="B228" s="1237"/>
      <c r="C228" s="41" t="str">
        <f>+C208</f>
        <v>RTM</v>
      </c>
      <c r="D228" s="1220"/>
      <c r="E228" s="1222"/>
      <c r="F228" s="1218"/>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35">
        <f>SUM(G228:AK228)</f>
        <v>0</v>
      </c>
    </row>
    <row r="229" spans="1:38" ht="15" customHeight="1">
      <c r="A229" s="2"/>
      <c r="B229" s="809"/>
      <c r="C229" s="666" t="s">
        <v>17</v>
      </c>
      <c r="D229" s="1246">
        <f>+F209</f>
        <v>0</v>
      </c>
      <c r="E229" s="1244">
        <v>20000</v>
      </c>
      <c r="F229" s="1245">
        <f>+D229-AL230</f>
        <v>0</v>
      </c>
      <c r="G229" s="671"/>
      <c r="H229" s="671"/>
      <c r="I229" s="671"/>
      <c r="J229" s="671"/>
      <c r="K229" s="671"/>
      <c r="L229" s="671"/>
      <c r="M229" s="671"/>
      <c r="N229" s="671"/>
      <c r="O229" s="671"/>
      <c r="P229" s="671"/>
      <c r="Q229" s="671"/>
      <c r="R229" s="671"/>
      <c r="S229" s="671"/>
      <c r="T229" s="671"/>
      <c r="U229" s="671"/>
      <c r="V229" s="671"/>
      <c r="W229" s="671"/>
      <c r="X229" s="671"/>
      <c r="Y229" s="671"/>
      <c r="Z229" s="671"/>
      <c r="AA229" s="671"/>
      <c r="AB229" s="671"/>
      <c r="AC229" s="671"/>
      <c r="AD229" s="671"/>
      <c r="AE229" s="671"/>
      <c r="AF229" s="671"/>
      <c r="AG229" s="671"/>
      <c r="AH229" s="671"/>
      <c r="AI229" s="671"/>
      <c r="AJ229" s="671"/>
      <c r="AK229" s="671"/>
      <c r="AL229" s="629"/>
    </row>
    <row r="230" spans="1:38" ht="15" customHeight="1">
      <c r="A230" s="2"/>
      <c r="B230" s="809"/>
      <c r="C230" s="41" t="str">
        <f>+C210</f>
        <v>RTN</v>
      </c>
      <c r="D230" s="1220"/>
      <c r="E230" s="1222"/>
      <c r="F230" s="1218"/>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35">
        <f>SUM(G230:AK230)</f>
        <v>0</v>
      </c>
    </row>
    <row r="231" spans="1:38" ht="15" customHeight="1">
      <c r="A231" s="2"/>
      <c r="B231" s="1232" t="s">
        <v>12</v>
      </c>
      <c r="C231" s="1233"/>
      <c r="D231" s="49"/>
      <c r="E231" s="49"/>
      <c r="F231" s="48"/>
      <c r="G231" s="11">
        <f>SUM(G218,G222,G224,G228,G220,G230)</f>
        <v>0</v>
      </c>
      <c r="H231" s="11">
        <f t="shared" ref="H231:AL231" si="25">SUM(H218,H222,H224,H228,H220,H230)</f>
        <v>0</v>
      </c>
      <c r="I231" s="11">
        <f t="shared" si="25"/>
        <v>0</v>
      </c>
      <c r="J231" s="11">
        <f t="shared" si="25"/>
        <v>0</v>
      </c>
      <c r="K231" s="11">
        <f t="shared" si="25"/>
        <v>0</v>
      </c>
      <c r="L231" s="11">
        <f t="shared" si="25"/>
        <v>0</v>
      </c>
      <c r="M231" s="11">
        <f t="shared" si="25"/>
        <v>0</v>
      </c>
      <c r="N231" s="11">
        <f t="shared" si="25"/>
        <v>0</v>
      </c>
      <c r="O231" s="11">
        <f t="shared" si="25"/>
        <v>0</v>
      </c>
      <c r="P231" s="11">
        <f t="shared" si="25"/>
        <v>0</v>
      </c>
      <c r="Q231" s="11">
        <f t="shared" si="25"/>
        <v>0</v>
      </c>
      <c r="R231" s="11">
        <f t="shared" si="25"/>
        <v>0</v>
      </c>
      <c r="S231" s="11">
        <f t="shared" si="25"/>
        <v>0</v>
      </c>
      <c r="T231" s="11">
        <f t="shared" si="25"/>
        <v>0</v>
      </c>
      <c r="U231" s="11">
        <f t="shared" si="25"/>
        <v>0</v>
      </c>
      <c r="V231" s="11">
        <f t="shared" si="25"/>
        <v>0</v>
      </c>
      <c r="W231" s="11">
        <f t="shared" si="25"/>
        <v>0</v>
      </c>
      <c r="X231" s="11">
        <f t="shared" si="25"/>
        <v>0</v>
      </c>
      <c r="Y231" s="11">
        <f t="shared" si="25"/>
        <v>0</v>
      </c>
      <c r="Z231" s="11">
        <f t="shared" si="25"/>
        <v>0</v>
      </c>
      <c r="AA231" s="11">
        <f t="shared" si="25"/>
        <v>0</v>
      </c>
      <c r="AB231" s="11">
        <f t="shared" si="25"/>
        <v>0</v>
      </c>
      <c r="AC231" s="11">
        <f t="shared" si="25"/>
        <v>0</v>
      </c>
      <c r="AD231" s="11">
        <f t="shared" si="25"/>
        <v>0</v>
      </c>
      <c r="AE231" s="11">
        <f t="shared" si="25"/>
        <v>0</v>
      </c>
      <c r="AF231" s="11">
        <f t="shared" si="25"/>
        <v>0</v>
      </c>
      <c r="AG231" s="11">
        <f t="shared" si="25"/>
        <v>0</v>
      </c>
      <c r="AH231" s="11">
        <f t="shared" si="25"/>
        <v>0</v>
      </c>
      <c r="AI231" s="11">
        <f t="shared" si="25"/>
        <v>0</v>
      </c>
      <c r="AJ231" s="11">
        <f t="shared" si="25"/>
        <v>0</v>
      </c>
      <c r="AK231" s="11">
        <f t="shared" si="25"/>
        <v>0</v>
      </c>
      <c r="AL231" s="11">
        <f t="shared" si="25"/>
        <v>0</v>
      </c>
    </row>
  </sheetData>
  <mergeCells count="268">
    <mergeCell ref="E43:E44"/>
    <mergeCell ref="F43:F44"/>
    <mergeCell ref="D51:D52"/>
    <mergeCell ref="E51:E52"/>
    <mergeCell ref="E17:E18"/>
    <mergeCell ref="F17:F18"/>
    <mergeCell ref="D19:D20"/>
    <mergeCell ref="E19:E20"/>
    <mergeCell ref="F19:F20"/>
    <mergeCell ref="D39:D40"/>
    <mergeCell ref="E39:E40"/>
    <mergeCell ref="F39:F40"/>
    <mergeCell ref="D37:D38"/>
    <mergeCell ref="E37:E38"/>
    <mergeCell ref="F37:F38"/>
    <mergeCell ref="D35:D36"/>
    <mergeCell ref="E35:E36"/>
    <mergeCell ref="F35:F36"/>
    <mergeCell ref="D33:D34"/>
    <mergeCell ref="E33:E34"/>
    <mergeCell ref="F33:F34"/>
    <mergeCell ref="F29:F30"/>
    <mergeCell ref="D41:D42"/>
    <mergeCell ref="E41:E42"/>
    <mergeCell ref="E15:E16"/>
    <mergeCell ref="F15:F16"/>
    <mergeCell ref="D13:D14"/>
    <mergeCell ref="E13:E14"/>
    <mergeCell ref="F13:F14"/>
    <mergeCell ref="B231:C231"/>
    <mergeCell ref="D215:F215"/>
    <mergeCell ref="B216:B228"/>
    <mergeCell ref="D217:D218"/>
    <mergeCell ref="E217:E218"/>
    <mergeCell ref="F217:F218"/>
    <mergeCell ref="D221:D222"/>
    <mergeCell ref="E221:E222"/>
    <mergeCell ref="F221:F222"/>
    <mergeCell ref="D223:D224"/>
    <mergeCell ref="E223:E224"/>
    <mergeCell ref="F223:F224"/>
    <mergeCell ref="D227:D228"/>
    <mergeCell ref="E227:E228"/>
    <mergeCell ref="F227:F228"/>
    <mergeCell ref="D219:D220"/>
    <mergeCell ref="E219:E220"/>
    <mergeCell ref="F219:F220"/>
    <mergeCell ref="D17:D18"/>
    <mergeCell ref="D229:D230"/>
    <mergeCell ref="E229:E230"/>
    <mergeCell ref="F229:F230"/>
    <mergeCell ref="D225:D226"/>
    <mergeCell ref="E225:E226"/>
    <mergeCell ref="F225:F226"/>
    <mergeCell ref="B211:C211"/>
    <mergeCell ref="B191:C191"/>
    <mergeCell ref="D195:F195"/>
    <mergeCell ref="B196:B208"/>
    <mergeCell ref="D197:D198"/>
    <mergeCell ref="E197:E198"/>
    <mergeCell ref="F197:F198"/>
    <mergeCell ref="D201:D202"/>
    <mergeCell ref="E201:E202"/>
    <mergeCell ref="F201:F202"/>
    <mergeCell ref="D203:D204"/>
    <mergeCell ref="E203:E204"/>
    <mergeCell ref="F203:F204"/>
    <mergeCell ref="D207:D208"/>
    <mergeCell ref="E207:E208"/>
    <mergeCell ref="F207:F208"/>
    <mergeCell ref="D199:D200"/>
    <mergeCell ref="E199:E200"/>
    <mergeCell ref="D209:D210"/>
    <mergeCell ref="E209:E210"/>
    <mergeCell ref="B178:B190"/>
    <mergeCell ref="D179:D180"/>
    <mergeCell ref="E179:E180"/>
    <mergeCell ref="F179:F180"/>
    <mergeCell ref="D183:D184"/>
    <mergeCell ref="E183:E184"/>
    <mergeCell ref="F183:F184"/>
    <mergeCell ref="D185:D186"/>
    <mergeCell ref="E185:E186"/>
    <mergeCell ref="F185:F186"/>
    <mergeCell ref="D189:D190"/>
    <mergeCell ref="E189:E190"/>
    <mergeCell ref="F189:F190"/>
    <mergeCell ref="D181:D182"/>
    <mergeCell ref="E181:E182"/>
    <mergeCell ref="F181:F182"/>
    <mergeCell ref="D187:D188"/>
    <mergeCell ref="E187:E188"/>
    <mergeCell ref="F209:F210"/>
    <mergeCell ref="B28:B44"/>
    <mergeCell ref="D5:F5"/>
    <mergeCell ref="B1:AL1"/>
    <mergeCell ref="B23:C23"/>
    <mergeCell ref="E9:E10"/>
    <mergeCell ref="F9:F10"/>
    <mergeCell ref="D21:D22"/>
    <mergeCell ref="D31:D32"/>
    <mergeCell ref="E31:E32"/>
    <mergeCell ref="F31:F32"/>
    <mergeCell ref="D29:D30"/>
    <mergeCell ref="E29:E30"/>
    <mergeCell ref="E21:E22"/>
    <mergeCell ref="D7:D8"/>
    <mergeCell ref="E7:E8"/>
    <mergeCell ref="F7:F8"/>
    <mergeCell ref="D9:D10"/>
    <mergeCell ref="F21:F22"/>
    <mergeCell ref="D27:F27"/>
    <mergeCell ref="B6:B22"/>
    <mergeCell ref="D43:D44"/>
    <mergeCell ref="D11:D12"/>
    <mergeCell ref="E11:E12"/>
    <mergeCell ref="D15:D16"/>
    <mergeCell ref="F11:F12"/>
    <mergeCell ref="B89:C89"/>
    <mergeCell ref="D87:D88"/>
    <mergeCell ref="E87:E88"/>
    <mergeCell ref="D75:D76"/>
    <mergeCell ref="E75:E76"/>
    <mergeCell ref="F75:F76"/>
    <mergeCell ref="F73:F74"/>
    <mergeCell ref="F51:F52"/>
    <mergeCell ref="B45:C45"/>
    <mergeCell ref="D49:F49"/>
    <mergeCell ref="B67:C67"/>
    <mergeCell ref="D71:F71"/>
    <mergeCell ref="D65:D66"/>
    <mergeCell ref="E65:E66"/>
    <mergeCell ref="F65:F66"/>
    <mergeCell ref="D73:D74"/>
    <mergeCell ref="E73:E74"/>
    <mergeCell ref="D53:D54"/>
    <mergeCell ref="E53:E54"/>
    <mergeCell ref="F53:F54"/>
    <mergeCell ref="B50:B66"/>
    <mergeCell ref="B72:B88"/>
    <mergeCell ref="D77:D78"/>
    <mergeCell ref="B111:C111"/>
    <mergeCell ref="D93:F93"/>
    <mergeCell ref="D95:D96"/>
    <mergeCell ref="E95:E96"/>
    <mergeCell ref="F95:F96"/>
    <mergeCell ref="D97:D98"/>
    <mergeCell ref="E97:E98"/>
    <mergeCell ref="F97:F98"/>
    <mergeCell ref="B94:B110"/>
    <mergeCell ref="E99:E100"/>
    <mergeCell ref="F99:F100"/>
    <mergeCell ref="D101:D102"/>
    <mergeCell ref="E101:E102"/>
    <mergeCell ref="F101:F102"/>
    <mergeCell ref="D103:D104"/>
    <mergeCell ref="E103:E104"/>
    <mergeCell ref="F103:F104"/>
    <mergeCell ref="D105:D106"/>
    <mergeCell ref="E105:E106"/>
    <mergeCell ref="F105:F106"/>
    <mergeCell ref="D107:D108"/>
    <mergeCell ref="E107:E108"/>
    <mergeCell ref="F107:F108"/>
    <mergeCell ref="B127:C127"/>
    <mergeCell ref="D115:F115"/>
    <mergeCell ref="D117:D118"/>
    <mergeCell ref="E117:E118"/>
    <mergeCell ref="F117:F118"/>
    <mergeCell ref="D119:D120"/>
    <mergeCell ref="E119:E120"/>
    <mergeCell ref="F119:F120"/>
    <mergeCell ref="B116:B124"/>
    <mergeCell ref="D125:D126"/>
    <mergeCell ref="E125:E126"/>
    <mergeCell ref="F125:F126"/>
    <mergeCell ref="D121:D122"/>
    <mergeCell ref="E121:E122"/>
    <mergeCell ref="F121:F122"/>
    <mergeCell ref="B141:C141"/>
    <mergeCell ref="D131:F131"/>
    <mergeCell ref="D133:D134"/>
    <mergeCell ref="E133:E134"/>
    <mergeCell ref="F133:F134"/>
    <mergeCell ref="D135:D136"/>
    <mergeCell ref="E135:E136"/>
    <mergeCell ref="F135:F136"/>
    <mergeCell ref="B132:B140"/>
    <mergeCell ref="D137:D138"/>
    <mergeCell ref="E137:E138"/>
    <mergeCell ref="F137:F138"/>
    <mergeCell ref="B155:C155"/>
    <mergeCell ref="D145:F145"/>
    <mergeCell ref="D149:D150"/>
    <mergeCell ref="E149:E150"/>
    <mergeCell ref="F149:F150"/>
    <mergeCell ref="D151:D152"/>
    <mergeCell ref="E151:E152"/>
    <mergeCell ref="F151:F152"/>
    <mergeCell ref="B146:B154"/>
    <mergeCell ref="D147:D148"/>
    <mergeCell ref="E147:E148"/>
    <mergeCell ref="F147:F148"/>
    <mergeCell ref="F41:F42"/>
    <mergeCell ref="B173:C173"/>
    <mergeCell ref="D159:F159"/>
    <mergeCell ref="D165:D166"/>
    <mergeCell ref="E165:E166"/>
    <mergeCell ref="F165:F166"/>
    <mergeCell ref="D167:D168"/>
    <mergeCell ref="E167:E168"/>
    <mergeCell ref="F167:F168"/>
    <mergeCell ref="D171:D172"/>
    <mergeCell ref="E171:E172"/>
    <mergeCell ref="F171:F172"/>
    <mergeCell ref="B160:B172"/>
    <mergeCell ref="D161:D162"/>
    <mergeCell ref="E161:E162"/>
    <mergeCell ref="F161:F162"/>
    <mergeCell ref="D169:D170"/>
    <mergeCell ref="D123:D124"/>
    <mergeCell ref="E123:E124"/>
    <mergeCell ref="F123:F124"/>
    <mergeCell ref="D83:D86"/>
    <mergeCell ref="E83:E86"/>
    <mergeCell ref="D55:D56"/>
    <mergeCell ref="E55:E56"/>
    <mergeCell ref="F55:F56"/>
    <mergeCell ref="E169:E170"/>
    <mergeCell ref="F169:F170"/>
    <mergeCell ref="D163:D164"/>
    <mergeCell ref="E163:E164"/>
    <mergeCell ref="F163:F164"/>
    <mergeCell ref="D57:D58"/>
    <mergeCell ref="E57:E58"/>
    <mergeCell ref="F57:F58"/>
    <mergeCell ref="D63:D64"/>
    <mergeCell ref="E63:E64"/>
    <mergeCell ref="F63:F64"/>
    <mergeCell ref="D61:D62"/>
    <mergeCell ref="E61:E62"/>
    <mergeCell ref="F61:F62"/>
    <mergeCell ref="D59:D60"/>
    <mergeCell ref="D79:D82"/>
    <mergeCell ref="E79:E82"/>
    <mergeCell ref="F79:F82"/>
    <mergeCell ref="E59:E60"/>
    <mergeCell ref="F59:F60"/>
    <mergeCell ref="F83:F86"/>
    <mergeCell ref="F77:F78"/>
    <mergeCell ref="D99:D100"/>
    <mergeCell ref="D177:F177"/>
    <mergeCell ref="E77:E78"/>
    <mergeCell ref="F187:F188"/>
    <mergeCell ref="F199:F200"/>
    <mergeCell ref="D205:D206"/>
    <mergeCell ref="F87:F88"/>
    <mergeCell ref="D109:D110"/>
    <mergeCell ref="E109:E110"/>
    <mergeCell ref="F109:F110"/>
    <mergeCell ref="D153:D154"/>
    <mergeCell ref="E153:E154"/>
    <mergeCell ref="F153:F154"/>
    <mergeCell ref="D139:D140"/>
    <mergeCell ref="E139:E140"/>
    <mergeCell ref="F139:F140"/>
    <mergeCell ref="E205:E206"/>
    <mergeCell ref="F205:F206"/>
  </mergeCells>
  <phoneticPr fontId="8" type="noConversion"/>
  <printOptions horizontalCentered="1"/>
  <pageMargins left="0.3" right="0.3" top="0.3" bottom="0.3" header="0.3" footer="0.3"/>
  <pageSetup paperSize="9" scale="36" fitToHeight="0" orientation="landscape"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AM121"/>
  <sheetViews>
    <sheetView showGridLines="0" zoomScaleNormal="100" workbookViewId="0">
      <pane xSplit="6" ySplit="1" topLeftCell="G29" activePane="bottomRight" state="frozen"/>
      <selection activeCell="H2" sqref="H1:AJ1048576"/>
      <selection pane="topRight" activeCell="H2" sqref="H1:AJ1048576"/>
      <selection pane="bottomLeft" activeCell="H2" sqref="H1:AJ1048576"/>
      <selection pane="bottomRight" activeCell="G43" sqref="G43"/>
    </sheetView>
  </sheetViews>
  <sheetFormatPr defaultRowHeight="15" customHeight="1"/>
  <cols>
    <col min="1" max="1" width="2.625" customWidth="1"/>
    <col min="2" max="2" width="12.375" bestFit="1" customWidth="1"/>
    <col min="3" max="3" width="8.75" customWidth="1"/>
    <col min="4" max="4" width="10.625" customWidth="1"/>
    <col min="5" max="5" width="13.25" customWidth="1"/>
    <col min="6" max="6" width="10.75" customWidth="1"/>
    <col min="7" max="37" width="7.75" customWidth="1"/>
    <col min="38" max="38" width="8.125" customWidth="1"/>
  </cols>
  <sheetData>
    <row r="1" spans="2:39" ht="15" customHeight="1">
      <c r="B1" s="1003" t="s">
        <v>24</v>
      </c>
      <c r="C1" s="1003"/>
      <c r="D1" s="1003"/>
      <c r="E1" s="1003"/>
      <c r="F1" s="1003"/>
      <c r="G1" s="1003"/>
      <c r="H1" s="1003"/>
      <c r="I1" s="1003"/>
      <c r="J1" s="1003"/>
      <c r="K1" s="1003"/>
      <c r="L1" s="1003"/>
      <c r="M1" s="1003"/>
      <c r="N1" s="1003"/>
      <c r="O1" s="1003"/>
      <c r="P1" s="1003"/>
      <c r="Q1" s="1003"/>
      <c r="R1" s="1003"/>
      <c r="S1" s="1003"/>
      <c r="T1" s="1003"/>
      <c r="U1" s="1003"/>
      <c r="V1" s="1003"/>
      <c r="W1" s="1003"/>
      <c r="X1" s="1003"/>
      <c r="Y1" s="1003"/>
      <c r="Z1" s="1003"/>
      <c r="AA1" s="1003"/>
      <c r="AB1" s="1003"/>
      <c r="AC1" s="1003"/>
      <c r="AD1" s="1003"/>
      <c r="AE1" s="1003"/>
      <c r="AF1" s="1003"/>
      <c r="AG1" s="1003"/>
      <c r="AH1" s="1003"/>
      <c r="AI1" s="1003"/>
      <c r="AJ1" s="1003"/>
      <c r="AK1" s="1003"/>
      <c r="AL1" s="1003"/>
    </row>
    <row r="3" spans="2:39" ht="15" customHeight="1">
      <c r="B3" s="7">
        <f>+PTP!B3</f>
        <v>44197</v>
      </c>
    </row>
    <row r="5" spans="2:39" ht="15" customHeight="1">
      <c r="B5" s="26" t="s">
        <v>13</v>
      </c>
      <c r="C5" s="368" t="s">
        <v>0</v>
      </c>
      <c r="D5" s="1234" t="s">
        <v>18</v>
      </c>
      <c r="E5" s="1234"/>
      <c r="F5" s="1234"/>
      <c r="G5" s="27">
        <f>+B3</f>
        <v>44197</v>
      </c>
      <c r="H5" s="27">
        <f t="shared" ref="H5:AK5" si="0">+G5+1</f>
        <v>44198</v>
      </c>
      <c r="I5" s="27">
        <f t="shared" si="0"/>
        <v>44199</v>
      </c>
      <c r="J5" s="27">
        <f t="shared" si="0"/>
        <v>44200</v>
      </c>
      <c r="K5" s="27">
        <f t="shared" si="0"/>
        <v>44201</v>
      </c>
      <c r="L5" s="27">
        <f t="shared" si="0"/>
        <v>44202</v>
      </c>
      <c r="M5" s="27">
        <f t="shared" si="0"/>
        <v>44203</v>
      </c>
      <c r="N5" s="27">
        <f t="shared" si="0"/>
        <v>44204</v>
      </c>
      <c r="O5" s="27">
        <f t="shared" si="0"/>
        <v>44205</v>
      </c>
      <c r="P5" s="27">
        <f t="shared" si="0"/>
        <v>44206</v>
      </c>
      <c r="Q5" s="27">
        <f t="shared" si="0"/>
        <v>44207</v>
      </c>
      <c r="R5" s="27">
        <f t="shared" si="0"/>
        <v>44208</v>
      </c>
      <c r="S5" s="27">
        <f t="shared" si="0"/>
        <v>44209</v>
      </c>
      <c r="T5" s="27">
        <f t="shared" si="0"/>
        <v>44210</v>
      </c>
      <c r="U5" s="27">
        <f t="shared" si="0"/>
        <v>44211</v>
      </c>
      <c r="V5" s="27">
        <f t="shared" si="0"/>
        <v>44212</v>
      </c>
      <c r="W5" s="27">
        <f t="shared" si="0"/>
        <v>44213</v>
      </c>
      <c r="X5" s="27">
        <f t="shared" si="0"/>
        <v>44214</v>
      </c>
      <c r="Y5" s="27">
        <f t="shared" si="0"/>
        <v>44215</v>
      </c>
      <c r="Z5" s="27">
        <f t="shared" si="0"/>
        <v>44216</v>
      </c>
      <c r="AA5" s="27">
        <f t="shared" si="0"/>
        <v>44217</v>
      </c>
      <c r="AB5" s="27">
        <f t="shared" si="0"/>
        <v>44218</v>
      </c>
      <c r="AC5" s="27">
        <f t="shared" si="0"/>
        <v>44219</v>
      </c>
      <c r="AD5" s="27">
        <f t="shared" si="0"/>
        <v>44220</v>
      </c>
      <c r="AE5" s="27">
        <f t="shared" si="0"/>
        <v>44221</v>
      </c>
      <c r="AF5" s="27">
        <f t="shared" si="0"/>
        <v>44222</v>
      </c>
      <c r="AG5" s="27">
        <f t="shared" si="0"/>
        <v>44223</v>
      </c>
      <c r="AH5" s="27">
        <f t="shared" si="0"/>
        <v>44224</v>
      </c>
      <c r="AI5" s="27">
        <f t="shared" si="0"/>
        <v>44225</v>
      </c>
      <c r="AJ5" s="27">
        <f t="shared" si="0"/>
        <v>44226</v>
      </c>
      <c r="AK5" s="27">
        <f t="shared" si="0"/>
        <v>44227</v>
      </c>
      <c r="AL5" s="9" t="s">
        <v>12</v>
      </c>
    </row>
    <row r="6" spans="2:39" ht="15" customHeight="1">
      <c r="B6" s="1271" t="s">
        <v>114</v>
      </c>
      <c r="C6" s="47"/>
      <c r="D6" s="44" t="s">
        <v>19</v>
      </c>
      <c r="E6" s="45" t="s">
        <v>20</v>
      </c>
      <c r="F6" s="46" t="s">
        <v>21</v>
      </c>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2"/>
    </row>
    <row r="7" spans="2:39" ht="15" customHeight="1">
      <c r="B7" s="1271"/>
      <c r="C7" s="40" t="s">
        <v>17</v>
      </c>
      <c r="D7" s="1238">
        <v>18592</v>
      </c>
      <c r="E7" s="1239"/>
      <c r="F7" s="1229">
        <f>+D7-(AL8)</f>
        <v>16089.5</v>
      </c>
      <c r="G7" s="33"/>
      <c r="H7" s="33"/>
      <c r="I7" s="33"/>
      <c r="J7" s="33"/>
      <c r="K7" s="33"/>
      <c r="L7" s="33"/>
      <c r="M7" s="33"/>
      <c r="N7" s="33"/>
      <c r="O7" s="33"/>
      <c r="P7" s="33"/>
      <c r="Q7" s="33"/>
      <c r="R7" s="33"/>
      <c r="S7" s="33"/>
      <c r="T7" s="33"/>
      <c r="U7" s="33"/>
      <c r="V7" s="33"/>
      <c r="W7" s="33"/>
      <c r="X7" s="33"/>
      <c r="Y7" s="33"/>
      <c r="Z7" s="33"/>
      <c r="AA7" s="33"/>
      <c r="AB7" s="33"/>
      <c r="AC7" s="33"/>
      <c r="AD7" s="33"/>
      <c r="AE7" s="33"/>
      <c r="AF7" s="33" t="s">
        <v>202</v>
      </c>
      <c r="AG7" s="33" t="s">
        <v>202</v>
      </c>
      <c r="AH7" s="33" t="s">
        <v>202</v>
      </c>
      <c r="AI7" s="33" t="s">
        <v>202</v>
      </c>
      <c r="AJ7" s="33" t="s">
        <v>202</v>
      </c>
      <c r="AK7" s="33" t="s">
        <v>202</v>
      </c>
      <c r="AL7" s="34"/>
    </row>
    <row r="8" spans="2:39" ht="15" customHeight="1">
      <c r="B8" s="1271"/>
      <c r="C8" s="41" t="s">
        <v>180</v>
      </c>
      <c r="D8" s="1238"/>
      <c r="E8" s="1239"/>
      <c r="F8" s="1229"/>
      <c r="G8" s="223"/>
      <c r="H8" s="223"/>
      <c r="I8" s="223"/>
      <c r="J8" s="223"/>
      <c r="K8" s="223"/>
      <c r="L8" s="223"/>
      <c r="M8" s="223"/>
      <c r="N8" s="223"/>
      <c r="O8" s="223"/>
      <c r="P8" s="223"/>
      <c r="Q8" s="223"/>
      <c r="R8" s="223"/>
      <c r="S8" s="223"/>
      <c r="T8" s="223"/>
      <c r="U8" s="223"/>
      <c r="V8" s="223"/>
      <c r="W8" s="223"/>
      <c r="X8" s="223"/>
      <c r="Y8" s="223"/>
      <c r="Z8" s="223"/>
      <c r="AA8" s="223"/>
      <c r="AB8" s="223"/>
      <c r="AC8" s="223"/>
      <c r="AD8" s="223"/>
      <c r="AE8" s="223"/>
      <c r="AF8" s="223">
        <v>312</v>
      </c>
      <c r="AG8" s="223">
        <v>370.5</v>
      </c>
      <c r="AH8" s="223">
        <v>656.5</v>
      </c>
      <c r="AI8" s="223">
        <v>273</v>
      </c>
      <c r="AJ8" s="223">
        <v>513.5</v>
      </c>
      <c r="AK8" s="223">
        <v>377</v>
      </c>
      <c r="AL8" s="35">
        <f>SUM(G8:AK8)</f>
        <v>2502.5</v>
      </c>
      <c r="AM8" s="3"/>
    </row>
    <row r="9" spans="2:39" s="704" customFormat="1" ht="15" customHeight="1">
      <c r="B9" s="845"/>
      <c r="C9" s="666" t="s">
        <v>17</v>
      </c>
      <c r="D9" s="1238">
        <v>13213</v>
      </c>
      <c r="E9" s="1239"/>
      <c r="F9" s="1229">
        <f>+D9-(AL10)</f>
        <v>13213</v>
      </c>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4"/>
    </row>
    <row r="10" spans="2:39" s="704" customFormat="1" ht="15" customHeight="1">
      <c r="B10" s="846"/>
      <c r="C10" s="41" t="s">
        <v>181</v>
      </c>
      <c r="D10" s="1238"/>
      <c r="E10" s="1239"/>
      <c r="F10" s="1229"/>
      <c r="G10" s="223"/>
      <c r="H10" s="223"/>
      <c r="I10" s="223"/>
      <c r="J10" s="223"/>
      <c r="K10" s="223"/>
      <c r="L10" s="223"/>
      <c r="M10" s="223"/>
      <c r="N10" s="223"/>
      <c r="O10" s="223"/>
      <c r="P10" s="223"/>
      <c r="Q10" s="223"/>
      <c r="R10" s="223"/>
      <c r="S10" s="223"/>
      <c r="T10" s="223"/>
      <c r="U10" s="223"/>
      <c r="V10" s="223"/>
      <c r="W10" s="223"/>
      <c r="X10" s="223"/>
      <c r="Y10" s="223"/>
      <c r="Z10" s="223"/>
      <c r="AA10" s="223"/>
      <c r="AB10" s="223"/>
      <c r="AC10" s="223"/>
      <c r="AD10" s="223"/>
      <c r="AE10" s="223"/>
      <c r="AF10" s="223"/>
      <c r="AG10" s="223"/>
      <c r="AH10" s="223"/>
      <c r="AI10" s="223"/>
      <c r="AJ10" s="223"/>
      <c r="AK10" s="223"/>
      <c r="AL10" s="35">
        <f>SUM(G10:AK10)</f>
        <v>0</v>
      </c>
      <c r="AM10" s="3"/>
    </row>
    <row r="11" spans="2:39" ht="15" customHeight="1">
      <c r="B11" s="1232" t="s">
        <v>12</v>
      </c>
      <c r="C11" s="1233"/>
      <c r="D11" s="29"/>
      <c r="E11" s="29"/>
      <c r="F11" s="30"/>
      <c r="G11" s="11">
        <f>SUM(G8)</f>
        <v>0</v>
      </c>
      <c r="H11" s="11">
        <f t="shared" ref="H11:AL11" si="1">SUM(H8)</f>
        <v>0</v>
      </c>
      <c r="I11" s="11">
        <f t="shared" si="1"/>
        <v>0</v>
      </c>
      <c r="J11" s="11">
        <f t="shared" si="1"/>
        <v>0</v>
      </c>
      <c r="K11" s="11">
        <f t="shared" si="1"/>
        <v>0</v>
      </c>
      <c r="L11" s="11">
        <f t="shared" si="1"/>
        <v>0</v>
      </c>
      <c r="M11" s="11">
        <f t="shared" si="1"/>
        <v>0</v>
      </c>
      <c r="N11" s="11">
        <f t="shared" si="1"/>
        <v>0</v>
      </c>
      <c r="O11" s="11">
        <f t="shared" si="1"/>
        <v>0</v>
      </c>
      <c r="P11" s="11">
        <f t="shared" si="1"/>
        <v>0</v>
      </c>
      <c r="Q11" s="11">
        <f t="shared" si="1"/>
        <v>0</v>
      </c>
      <c r="R11" s="11">
        <f t="shared" si="1"/>
        <v>0</v>
      </c>
      <c r="S11" s="11">
        <f t="shared" si="1"/>
        <v>0</v>
      </c>
      <c r="T11" s="11">
        <f t="shared" si="1"/>
        <v>0</v>
      </c>
      <c r="U11" s="11">
        <f t="shared" si="1"/>
        <v>0</v>
      </c>
      <c r="V11" s="11">
        <f t="shared" si="1"/>
        <v>0</v>
      </c>
      <c r="W11" s="11">
        <f t="shared" si="1"/>
        <v>0</v>
      </c>
      <c r="X11" s="11">
        <f t="shared" si="1"/>
        <v>0</v>
      </c>
      <c r="Y11" s="11">
        <f t="shared" si="1"/>
        <v>0</v>
      </c>
      <c r="Z11" s="11">
        <f t="shared" si="1"/>
        <v>0</v>
      </c>
      <c r="AA11" s="11">
        <f t="shared" si="1"/>
        <v>0</v>
      </c>
      <c r="AB11" s="11">
        <f t="shared" si="1"/>
        <v>0</v>
      </c>
      <c r="AC11" s="11">
        <f t="shared" si="1"/>
        <v>0</v>
      </c>
      <c r="AD11" s="11">
        <f t="shared" si="1"/>
        <v>0</v>
      </c>
      <c r="AE11" s="11">
        <f t="shared" si="1"/>
        <v>0</v>
      </c>
      <c r="AF11" s="11">
        <f t="shared" si="1"/>
        <v>312</v>
      </c>
      <c r="AG11" s="11">
        <f t="shared" si="1"/>
        <v>370.5</v>
      </c>
      <c r="AH11" s="11">
        <f t="shared" si="1"/>
        <v>656.5</v>
      </c>
      <c r="AI11" s="11">
        <f t="shared" si="1"/>
        <v>273</v>
      </c>
      <c r="AJ11" s="11">
        <f t="shared" si="1"/>
        <v>513.5</v>
      </c>
      <c r="AK11" s="11">
        <f t="shared" si="1"/>
        <v>377</v>
      </c>
      <c r="AL11" s="28">
        <f t="shared" si="1"/>
        <v>2502.5</v>
      </c>
    </row>
    <row r="12" spans="2:39" ht="15" customHeight="1">
      <c r="B12" s="224"/>
    </row>
    <row r="13" spans="2:39" ht="15" customHeight="1">
      <c r="B13" s="7">
        <f>+PTP!B17</f>
        <v>44228</v>
      </c>
    </row>
    <row r="15" spans="2:39" ht="15" customHeight="1">
      <c r="B15" s="26" t="s">
        <v>13</v>
      </c>
      <c r="C15" s="368" t="s">
        <v>0</v>
      </c>
      <c r="D15" s="1234" t="s">
        <v>18</v>
      </c>
      <c r="E15" s="1234"/>
      <c r="F15" s="1234"/>
      <c r="G15" s="27">
        <f>+B13</f>
        <v>44228</v>
      </c>
      <c r="H15" s="27">
        <f t="shared" ref="H15:AK15" si="2">+G15+1</f>
        <v>44229</v>
      </c>
      <c r="I15" s="27">
        <f t="shared" si="2"/>
        <v>44230</v>
      </c>
      <c r="J15" s="27">
        <f t="shared" si="2"/>
        <v>44231</v>
      </c>
      <c r="K15" s="27">
        <f t="shared" si="2"/>
        <v>44232</v>
      </c>
      <c r="L15" s="27">
        <f t="shared" si="2"/>
        <v>44233</v>
      </c>
      <c r="M15" s="27">
        <f t="shared" si="2"/>
        <v>44234</v>
      </c>
      <c r="N15" s="27">
        <f t="shared" si="2"/>
        <v>44235</v>
      </c>
      <c r="O15" s="27">
        <f t="shared" si="2"/>
        <v>44236</v>
      </c>
      <c r="P15" s="27">
        <f t="shared" si="2"/>
        <v>44237</v>
      </c>
      <c r="Q15" s="27">
        <f t="shared" si="2"/>
        <v>44238</v>
      </c>
      <c r="R15" s="27">
        <f t="shared" si="2"/>
        <v>44239</v>
      </c>
      <c r="S15" s="27">
        <f t="shared" si="2"/>
        <v>44240</v>
      </c>
      <c r="T15" s="27">
        <f t="shared" si="2"/>
        <v>44241</v>
      </c>
      <c r="U15" s="27">
        <f t="shared" si="2"/>
        <v>44242</v>
      </c>
      <c r="V15" s="27">
        <f t="shared" si="2"/>
        <v>44243</v>
      </c>
      <c r="W15" s="27">
        <f t="shared" si="2"/>
        <v>44244</v>
      </c>
      <c r="X15" s="27">
        <f t="shared" si="2"/>
        <v>44245</v>
      </c>
      <c r="Y15" s="27">
        <f t="shared" si="2"/>
        <v>44246</v>
      </c>
      <c r="Z15" s="27">
        <f t="shared" si="2"/>
        <v>44247</v>
      </c>
      <c r="AA15" s="27">
        <f t="shared" si="2"/>
        <v>44248</v>
      </c>
      <c r="AB15" s="27">
        <f t="shared" si="2"/>
        <v>44249</v>
      </c>
      <c r="AC15" s="27">
        <f t="shared" si="2"/>
        <v>44250</v>
      </c>
      <c r="AD15" s="27">
        <f t="shared" si="2"/>
        <v>44251</v>
      </c>
      <c r="AE15" s="27">
        <f t="shared" si="2"/>
        <v>44252</v>
      </c>
      <c r="AF15" s="27">
        <f t="shared" si="2"/>
        <v>44253</v>
      </c>
      <c r="AG15" s="27">
        <f t="shared" si="2"/>
        <v>44254</v>
      </c>
      <c r="AH15" s="27">
        <f t="shared" si="2"/>
        <v>44255</v>
      </c>
      <c r="AI15" s="27">
        <f t="shared" si="2"/>
        <v>44256</v>
      </c>
      <c r="AJ15" s="27">
        <f t="shared" si="2"/>
        <v>44257</v>
      </c>
      <c r="AK15" s="27">
        <f t="shared" si="2"/>
        <v>44258</v>
      </c>
      <c r="AL15" s="9" t="s">
        <v>12</v>
      </c>
    </row>
    <row r="16" spans="2:39" ht="15" customHeight="1">
      <c r="B16" s="1271" t="s">
        <v>114</v>
      </c>
      <c r="C16" s="47"/>
      <c r="D16" s="44" t="s">
        <v>19</v>
      </c>
      <c r="E16" s="45" t="s">
        <v>20</v>
      </c>
      <c r="F16" s="46" t="s">
        <v>21</v>
      </c>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2"/>
    </row>
    <row r="17" spans="2:39" ht="15" customHeight="1">
      <c r="B17" s="1271"/>
      <c r="C17" s="40" t="s">
        <v>17</v>
      </c>
      <c r="D17" s="1238">
        <f>+F7</f>
        <v>16089.5</v>
      </c>
      <c r="E17" s="1239"/>
      <c r="F17" s="1229">
        <f>+D17-(AL18)</f>
        <v>1880.5</v>
      </c>
      <c r="G17" s="33" t="s">
        <v>203</v>
      </c>
      <c r="H17" s="33" t="s">
        <v>203</v>
      </c>
      <c r="I17" s="33" t="s">
        <v>203</v>
      </c>
      <c r="J17" s="33" t="s">
        <v>203</v>
      </c>
      <c r="K17" s="33" t="s">
        <v>203</v>
      </c>
      <c r="L17" s="33" t="s">
        <v>202</v>
      </c>
      <c r="M17" s="33" t="s">
        <v>202</v>
      </c>
      <c r="N17" s="33" t="s">
        <v>203</v>
      </c>
      <c r="O17" s="33" t="s">
        <v>203</v>
      </c>
      <c r="P17" s="33" t="s">
        <v>203</v>
      </c>
      <c r="Q17" s="33" t="s">
        <v>203</v>
      </c>
      <c r="R17" s="33" t="s">
        <v>203</v>
      </c>
      <c r="S17" s="33" t="s">
        <v>203</v>
      </c>
      <c r="T17" s="33" t="s">
        <v>203</v>
      </c>
      <c r="U17" s="33"/>
      <c r="V17" s="33"/>
      <c r="W17" s="33"/>
      <c r="X17" s="33" t="s">
        <v>203</v>
      </c>
      <c r="Y17" s="33"/>
      <c r="Z17" s="33" t="s">
        <v>203</v>
      </c>
      <c r="AA17" s="33" t="s">
        <v>203</v>
      </c>
      <c r="AB17" s="33"/>
      <c r="AC17" s="33" t="s">
        <v>244</v>
      </c>
      <c r="AD17" s="33"/>
      <c r="AE17" s="33"/>
      <c r="AF17" s="33"/>
      <c r="AG17" s="33"/>
      <c r="AH17" s="33"/>
      <c r="AI17" s="33"/>
      <c r="AJ17" s="33"/>
      <c r="AK17" s="33"/>
      <c r="AL17" s="34"/>
    </row>
    <row r="18" spans="2:39" ht="15" customHeight="1">
      <c r="B18" s="1271"/>
      <c r="C18" s="41" t="str">
        <f>C8</f>
        <v>Sump 24</v>
      </c>
      <c r="D18" s="1238"/>
      <c r="E18" s="1239"/>
      <c r="F18" s="1229"/>
      <c r="G18" s="223">
        <v>539.5</v>
      </c>
      <c r="H18" s="223">
        <v>149.5</v>
      </c>
      <c r="I18" s="223">
        <v>286</v>
      </c>
      <c r="J18" s="223">
        <v>1287</v>
      </c>
      <c r="K18" s="223">
        <v>942.5</v>
      </c>
      <c r="L18" s="223">
        <v>1664</v>
      </c>
      <c r="M18" s="223">
        <v>1846</v>
      </c>
      <c r="N18" s="223">
        <v>598</v>
      </c>
      <c r="O18" s="223">
        <v>942.5</v>
      </c>
      <c r="P18" s="223">
        <v>1066</v>
      </c>
      <c r="Q18" s="223">
        <v>1573</v>
      </c>
      <c r="R18" s="223">
        <v>338</v>
      </c>
      <c r="S18" s="223">
        <v>702</v>
      </c>
      <c r="T18" s="223">
        <v>591.5</v>
      </c>
      <c r="U18" s="223">
        <v>0</v>
      </c>
      <c r="V18" s="223">
        <v>0</v>
      </c>
      <c r="W18" s="223">
        <v>0</v>
      </c>
      <c r="X18" s="223">
        <v>214.5</v>
      </c>
      <c r="Y18" s="223">
        <v>0</v>
      </c>
      <c r="Z18" s="223">
        <v>461.5</v>
      </c>
      <c r="AA18" s="223">
        <v>273</v>
      </c>
      <c r="AB18" s="223">
        <v>0</v>
      </c>
      <c r="AC18" s="223">
        <v>734.5</v>
      </c>
      <c r="AD18" s="223"/>
      <c r="AE18" s="223"/>
      <c r="AF18" s="223"/>
      <c r="AG18" s="223"/>
      <c r="AH18" s="223"/>
      <c r="AI18" s="223"/>
      <c r="AJ18" s="223"/>
      <c r="AK18" s="223"/>
      <c r="AL18" s="35">
        <f>SUM(G18:AK18)</f>
        <v>14209</v>
      </c>
      <c r="AM18" s="3"/>
    </row>
    <row r="19" spans="2:39" s="704" customFormat="1" ht="15" customHeight="1">
      <c r="B19" s="845"/>
      <c r="C19" s="666" t="s">
        <v>17</v>
      </c>
      <c r="D19" s="1238">
        <f>+F9</f>
        <v>13213</v>
      </c>
      <c r="E19" s="1239"/>
      <c r="F19" s="1229">
        <f>+D19-(AL20)</f>
        <v>13213</v>
      </c>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4"/>
    </row>
    <row r="20" spans="2:39" s="704" customFormat="1" ht="15" customHeight="1">
      <c r="B20" s="845"/>
      <c r="C20" s="41" t="str">
        <f>C10</f>
        <v>Sump 56</v>
      </c>
      <c r="D20" s="1238"/>
      <c r="E20" s="1239"/>
      <c r="F20" s="1229"/>
      <c r="G20" s="223"/>
      <c r="H20" s="223"/>
      <c r="I20" s="223"/>
      <c r="J20" s="223"/>
      <c r="K20" s="223"/>
      <c r="L20" s="223"/>
      <c r="M20" s="223"/>
      <c r="N20" s="223"/>
      <c r="O20" s="223"/>
      <c r="P20" s="223"/>
      <c r="Q20" s="223"/>
      <c r="R20" s="223"/>
      <c r="S20" s="223"/>
      <c r="T20" s="223"/>
      <c r="U20" s="223"/>
      <c r="V20" s="223"/>
      <c r="W20" s="223"/>
      <c r="X20" s="223"/>
      <c r="Y20" s="223"/>
      <c r="Z20" s="223"/>
      <c r="AA20" s="223"/>
      <c r="AB20" s="223"/>
      <c r="AC20" s="223"/>
      <c r="AD20" s="223"/>
      <c r="AE20" s="223"/>
      <c r="AF20" s="223"/>
      <c r="AG20" s="223"/>
      <c r="AH20" s="223"/>
      <c r="AI20" s="223"/>
      <c r="AJ20" s="223"/>
      <c r="AK20" s="223"/>
      <c r="AL20" s="35">
        <f>SUM(G20:AK20)</f>
        <v>0</v>
      </c>
      <c r="AM20" s="3"/>
    </row>
    <row r="21" spans="2:39" ht="15" customHeight="1">
      <c r="B21" s="1232" t="s">
        <v>12</v>
      </c>
      <c r="C21" s="1233"/>
      <c r="D21" s="29"/>
      <c r="E21" s="29"/>
      <c r="F21" s="30"/>
      <c r="G21" s="11">
        <f>SUM(G18)</f>
        <v>539.5</v>
      </c>
      <c r="H21" s="11">
        <f t="shared" ref="H21:AL21" si="3">SUM(H18)</f>
        <v>149.5</v>
      </c>
      <c r="I21" s="11">
        <f t="shared" si="3"/>
        <v>286</v>
      </c>
      <c r="J21" s="11">
        <f t="shared" si="3"/>
        <v>1287</v>
      </c>
      <c r="K21" s="11">
        <f t="shared" si="3"/>
        <v>942.5</v>
      </c>
      <c r="L21" s="11">
        <f t="shared" si="3"/>
        <v>1664</v>
      </c>
      <c r="M21" s="11">
        <f t="shared" si="3"/>
        <v>1846</v>
      </c>
      <c r="N21" s="11">
        <f t="shared" si="3"/>
        <v>598</v>
      </c>
      <c r="O21" s="11">
        <f t="shared" si="3"/>
        <v>942.5</v>
      </c>
      <c r="P21" s="11">
        <f t="shared" si="3"/>
        <v>1066</v>
      </c>
      <c r="Q21" s="11">
        <f t="shared" si="3"/>
        <v>1573</v>
      </c>
      <c r="R21" s="11">
        <f t="shared" si="3"/>
        <v>338</v>
      </c>
      <c r="S21" s="11">
        <f t="shared" si="3"/>
        <v>702</v>
      </c>
      <c r="T21" s="11">
        <f t="shared" si="3"/>
        <v>591.5</v>
      </c>
      <c r="U21" s="11">
        <f t="shared" si="3"/>
        <v>0</v>
      </c>
      <c r="V21" s="11">
        <f t="shared" si="3"/>
        <v>0</v>
      </c>
      <c r="W21" s="11">
        <f t="shared" si="3"/>
        <v>0</v>
      </c>
      <c r="X21" s="11">
        <f t="shared" si="3"/>
        <v>214.5</v>
      </c>
      <c r="Y21" s="11">
        <f t="shared" si="3"/>
        <v>0</v>
      </c>
      <c r="Z21" s="11">
        <f t="shared" si="3"/>
        <v>461.5</v>
      </c>
      <c r="AA21" s="11">
        <f t="shared" si="3"/>
        <v>273</v>
      </c>
      <c r="AB21" s="11">
        <f t="shared" si="3"/>
        <v>0</v>
      </c>
      <c r="AC21" s="11">
        <f t="shared" si="3"/>
        <v>734.5</v>
      </c>
      <c r="AD21" s="11">
        <f t="shared" si="3"/>
        <v>0</v>
      </c>
      <c r="AE21" s="11">
        <f t="shared" si="3"/>
        <v>0</v>
      </c>
      <c r="AF21" s="11">
        <f t="shared" si="3"/>
        <v>0</v>
      </c>
      <c r="AG21" s="11">
        <f t="shared" si="3"/>
        <v>0</v>
      </c>
      <c r="AH21" s="11">
        <f t="shared" si="3"/>
        <v>0</v>
      </c>
      <c r="AI21" s="11">
        <f t="shared" si="3"/>
        <v>0</v>
      </c>
      <c r="AJ21" s="11">
        <f t="shared" si="3"/>
        <v>0</v>
      </c>
      <c r="AK21" s="11">
        <f t="shared" si="3"/>
        <v>0</v>
      </c>
      <c r="AL21" s="28">
        <f t="shared" si="3"/>
        <v>14209</v>
      </c>
    </row>
    <row r="22" spans="2:39" ht="15" customHeight="1">
      <c r="B22" s="224"/>
    </row>
    <row r="23" spans="2:39" ht="15" customHeight="1">
      <c r="B23" s="7">
        <f>+PTP!B31</f>
        <v>44256</v>
      </c>
    </row>
    <row r="25" spans="2:39" ht="15" customHeight="1">
      <c r="B25" s="26" t="s">
        <v>13</v>
      </c>
      <c r="C25" s="368" t="s">
        <v>0</v>
      </c>
      <c r="D25" s="1234" t="s">
        <v>18</v>
      </c>
      <c r="E25" s="1234"/>
      <c r="F25" s="1234"/>
      <c r="G25" s="27">
        <f>+B23</f>
        <v>44256</v>
      </c>
      <c r="H25" s="27">
        <f t="shared" ref="H25:AK25" si="4">+G25+1</f>
        <v>44257</v>
      </c>
      <c r="I25" s="27">
        <f t="shared" si="4"/>
        <v>44258</v>
      </c>
      <c r="J25" s="27">
        <f t="shared" si="4"/>
        <v>44259</v>
      </c>
      <c r="K25" s="27">
        <f t="shared" si="4"/>
        <v>44260</v>
      </c>
      <c r="L25" s="27">
        <f t="shared" si="4"/>
        <v>44261</v>
      </c>
      <c r="M25" s="27">
        <f t="shared" si="4"/>
        <v>44262</v>
      </c>
      <c r="N25" s="27">
        <f t="shared" si="4"/>
        <v>44263</v>
      </c>
      <c r="O25" s="27">
        <f t="shared" si="4"/>
        <v>44264</v>
      </c>
      <c r="P25" s="27">
        <f t="shared" si="4"/>
        <v>44265</v>
      </c>
      <c r="Q25" s="27">
        <f t="shared" si="4"/>
        <v>44266</v>
      </c>
      <c r="R25" s="27">
        <f t="shared" si="4"/>
        <v>44267</v>
      </c>
      <c r="S25" s="27">
        <f t="shared" si="4"/>
        <v>44268</v>
      </c>
      <c r="T25" s="27">
        <f t="shared" si="4"/>
        <v>44269</v>
      </c>
      <c r="U25" s="27">
        <f t="shared" si="4"/>
        <v>44270</v>
      </c>
      <c r="V25" s="27">
        <f t="shared" si="4"/>
        <v>44271</v>
      </c>
      <c r="W25" s="27">
        <f t="shared" si="4"/>
        <v>44272</v>
      </c>
      <c r="X25" s="27">
        <f t="shared" si="4"/>
        <v>44273</v>
      </c>
      <c r="Y25" s="27">
        <f t="shared" si="4"/>
        <v>44274</v>
      </c>
      <c r="Z25" s="27">
        <f t="shared" si="4"/>
        <v>44275</v>
      </c>
      <c r="AA25" s="27">
        <f t="shared" si="4"/>
        <v>44276</v>
      </c>
      <c r="AB25" s="27">
        <f t="shared" si="4"/>
        <v>44277</v>
      </c>
      <c r="AC25" s="27">
        <f t="shared" si="4"/>
        <v>44278</v>
      </c>
      <c r="AD25" s="27">
        <f t="shared" si="4"/>
        <v>44279</v>
      </c>
      <c r="AE25" s="27">
        <f t="shared" si="4"/>
        <v>44280</v>
      </c>
      <c r="AF25" s="27">
        <f t="shared" si="4"/>
        <v>44281</v>
      </c>
      <c r="AG25" s="27">
        <f t="shared" si="4"/>
        <v>44282</v>
      </c>
      <c r="AH25" s="27">
        <f t="shared" si="4"/>
        <v>44283</v>
      </c>
      <c r="AI25" s="27">
        <f t="shared" si="4"/>
        <v>44284</v>
      </c>
      <c r="AJ25" s="27">
        <f t="shared" si="4"/>
        <v>44285</v>
      </c>
      <c r="AK25" s="27">
        <f t="shared" si="4"/>
        <v>44286</v>
      </c>
      <c r="AL25" s="9" t="s">
        <v>12</v>
      </c>
    </row>
    <row r="26" spans="2:39" ht="15" customHeight="1">
      <c r="B26" s="1271" t="s">
        <v>114</v>
      </c>
      <c r="C26" s="47"/>
      <c r="D26" s="44" t="s">
        <v>19</v>
      </c>
      <c r="E26" s="45" t="s">
        <v>20</v>
      </c>
      <c r="F26" s="46" t="s">
        <v>21</v>
      </c>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2"/>
    </row>
    <row r="27" spans="2:39" ht="15" customHeight="1">
      <c r="B27" s="1271"/>
      <c r="C27" s="40" t="s">
        <v>17</v>
      </c>
      <c r="D27" s="1238">
        <f>+F17</f>
        <v>1880.5</v>
      </c>
      <c r="E27" s="1239"/>
      <c r="F27" s="1229">
        <f>+D27-(AL28)</f>
        <v>1880.5</v>
      </c>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4"/>
    </row>
    <row r="28" spans="2:39" ht="15" customHeight="1">
      <c r="B28" s="1271"/>
      <c r="C28" s="41" t="str">
        <f>C18</f>
        <v>Sump 24</v>
      </c>
      <c r="D28" s="1238"/>
      <c r="E28" s="1239"/>
      <c r="F28" s="1229"/>
      <c r="G28" s="223"/>
      <c r="H28" s="223"/>
      <c r="I28" s="223"/>
      <c r="J28" s="223"/>
      <c r="K28" s="223"/>
      <c r="L28" s="223"/>
      <c r="M28" s="223"/>
      <c r="N28" s="223"/>
      <c r="O28" s="223"/>
      <c r="P28" s="223"/>
      <c r="Q28" s="223"/>
      <c r="R28" s="223"/>
      <c r="S28" s="223"/>
      <c r="T28" s="223"/>
      <c r="U28" s="223"/>
      <c r="V28" s="223"/>
      <c r="W28" s="223"/>
      <c r="X28" s="223"/>
      <c r="Y28" s="223"/>
      <c r="Z28" s="223"/>
      <c r="AA28" s="223"/>
      <c r="AB28" s="223"/>
      <c r="AC28" s="223"/>
      <c r="AD28" s="223"/>
      <c r="AE28" s="223"/>
      <c r="AF28" s="223"/>
      <c r="AG28" s="223"/>
      <c r="AH28" s="223"/>
      <c r="AI28" s="223"/>
      <c r="AJ28" s="223"/>
      <c r="AK28" s="223"/>
      <c r="AL28" s="35">
        <f>SUM(G28:AK28)</f>
        <v>0</v>
      </c>
      <c r="AM28" s="3"/>
    </row>
    <row r="29" spans="2:39" s="704" customFormat="1" ht="15" customHeight="1">
      <c r="B29" s="845"/>
      <c r="C29" s="666" t="s">
        <v>17</v>
      </c>
      <c r="D29" s="1238">
        <f>+F19</f>
        <v>13213</v>
      </c>
      <c r="E29" s="1239"/>
      <c r="F29" s="1229">
        <f>+D29-(AL30)</f>
        <v>13213</v>
      </c>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4"/>
    </row>
    <row r="30" spans="2:39" s="704" customFormat="1" ht="15" customHeight="1">
      <c r="B30" s="845"/>
      <c r="C30" s="41" t="str">
        <f>C20</f>
        <v>Sump 56</v>
      </c>
      <c r="D30" s="1238"/>
      <c r="E30" s="1239"/>
      <c r="F30" s="1229"/>
      <c r="G30" s="223"/>
      <c r="H30" s="223"/>
      <c r="I30" s="223"/>
      <c r="J30" s="223"/>
      <c r="K30" s="223"/>
      <c r="L30" s="223"/>
      <c r="M30" s="223"/>
      <c r="N30" s="223"/>
      <c r="O30" s="223"/>
      <c r="P30" s="223"/>
      <c r="Q30" s="223"/>
      <c r="R30" s="223"/>
      <c r="S30" s="223"/>
      <c r="T30" s="223"/>
      <c r="U30" s="223"/>
      <c r="V30" s="223"/>
      <c r="W30" s="223"/>
      <c r="X30" s="223"/>
      <c r="Y30" s="223"/>
      <c r="Z30" s="223"/>
      <c r="AA30" s="223"/>
      <c r="AB30" s="223"/>
      <c r="AC30" s="223"/>
      <c r="AD30" s="223"/>
      <c r="AE30" s="223"/>
      <c r="AF30" s="223"/>
      <c r="AG30" s="223"/>
      <c r="AH30" s="223"/>
      <c r="AI30" s="223"/>
      <c r="AJ30" s="223"/>
      <c r="AK30" s="223"/>
      <c r="AL30" s="35">
        <f>SUM(G30:AK30)</f>
        <v>0</v>
      </c>
      <c r="AM30" s="3"/>
    </row>
    <row r="31" spans="2:39" ht="15" customHeight="1">
      <c r="B31" s="1232" t="s">
        <v>12</v>
      </c>
      <c r="C31" s="1233"/>
      <c r="D31" s="29"/>
      <c r="E31" s="29"/>
      <c r="F31" s="30"/>
      <c r="G31" s="11">
        <f>SUM(G28)</f>
        <v>0</v>
      </c>
      <c r="H31" s="11">
        <f t="shared" ref="H31:AL31" si="5">SUM(H28)</f>
        <v>0</v>
      </c>
      <c r="I31" s="11">
        <f t="shared" si="5"/>
        <v>0</v>
      </c>
      <c r="J31" s="11">
        <f t="shared" si="5"/>
        <v>0</v>
      </c>
      <c r="K31" s="11">
        <f t="shared" si="5"/>
        <v>0</v>
      </c>
      <c r="L31" s="11">
        <f t="shared" si="5"/>
        <v>0</v>
      </c>
      <c r="M31" s="11">
        <f t="shared" si="5"/>
        <v>0</v>
      </c>
      <c r="N31" s="11">
        <f t="shared" si="5"/>
        <v>0</v>
      </c>
      <c r="O31" s="11">
        <f t="shared" si="5"/>
        <v>0</v>
      </c>
      <c r="P31" s="11">
        <f t="shared" si="5"/>
        <v>0</v>
      </c>
      <c r="Q31" s="11">
        <f t="shared" si="5"/>
        <v>0</v>
      </c>
      <c r="R31" s="11">
        <f t="shared" si="5"/>
        <v>0</v>
      </c>
      <c r="S31" s="11">
        <f t="shared" si="5"/>
        <v>0</v>
      </c>
      <c r="T31" s="11">
        <f t="shared" si="5"/>
        <v>0</v>
      </c>
      <c r="U31" s="11">
        <f t="shared" si="5"/>
        <v>0</v>
      </c>
      <c r="V31" s="11">
        <f t="shared" si="5"/>
        <v>0</v>
      </c>
      <c r="W31" s="11">
        <f t="shared" si="5"/>
        <v>0</v>
      </c>
      <c r="X31" s="11">
        <f t="shared" si="5"/>
        <v>0</v>
      </c>
      <c r="Y31" s="11">
        <f t="shared" si="5"/>
        <v>0</v>
      </c>
      <c r="Z31" s="11">
        <f t="shared" si="5"/>
        <v>0</v>
      </c>
      <c r="AA31" s="11">
        <f t="shared" si="5"/>
        <v>0</v>
      </c>
      <c r="AB31" s="11">
        <f t="shared" si="5"/>
        <v>0</v>
      </c>
      <c r="AC31" s="11">
        <f t="shared" si="5"/>
        <v>0</v>
      </c>
      <c r="AD31" s="11">
        <f t="shared" si="5"/>
        <v>0</v>
      </c>
      <c r="AE31" s="11">
        <f t="shared" si="5"/>
        <v>0</v>
      </c>
      <c r="AF31" s="11">
        <f t="shared" si="5"/>
        <v>0</v>
      </c>
      <c r="AG31" s="11">
        <f t="shared" si="5"/>
        <v>0</v>
      </c>
      <c r="AH31" s="11">
        <f t="shared" si="5"/>
        <v>0</v>
      </c>
      <c r="AI31" s="11">
        <f t="shared" si="5"/>
        <v>0</v>
      </c>
      <c r="AJ31" s="11">
        <f t="shared" si="5"/>
        <v>0</v>
      </c>
      <c r="AK31" s="11">
        <f t="shared" si="5"/>
        <v>0</v>
      </c>
      <c r="AL31" s="28">
        <f t="shared" si="5"/>
        <v>0</v>
      </c>
    </row>
    <row r="32" spans="2:39" ht="15" customHeight="1">
      <c r="B32" s="224"/>
    </row>
    <row r="33" spans="2:39" ht="15" customHeight="1">
      <c r="B33" s="7">
        <f>+PTP!B45</f>
        <v>44287</v>
      </c>
    </row>
    <row r="35" spans="2:39" ht="15" customHeight="1">
      <c r="B35" s="26" t="s">
        <v>13</v>
      </c>
      <c r="C35" s="368" t="s">
        <v>0</v>
      </c>
      <c r="D35" s="1234" t="s">
        <v>18</v>
      </c>
      <c r="E35" s="1234"/>
      <c r="F35" s="1234"/>
      <c r="G35" s="27">
        <f>+B33</f>
        <v>44287</v>
      </c>
      <c r="H35" s="27">
        <f t="shared" ref="H35:AK35" si="6">+G35+1</f>
        <v>44288</v>
      </c>
      <c r="I35" s="27">
        <f t="shared" si="6"/>
        <v>44289</v>
      </c>
      <c r="J35" s="27">
        <f t="shared" si="6"/>
        <v>44290</v>
      </c>
      <c r="K35" s="27">
        <f t="shared" si="6"/>
        <v>44291</v>
      </c>
      <c r="L35" s="27">
        <f t="shared" si="6"/>
        <v>44292</v>
      </c>
      <c r="M35" s="27">
        <f t="shared" si="6"/>
        <v>44293</v>
      </c>
      <c r="N35" s="27">
        <f t="shared" si="6"/>
        <v>44294</v>
      </c>
      <c r="O35" s="27">
        <f t="shared" si="6"/>
        <v>44295</v>
      </c>
      <c r="P35" s="27">
        <f t="shared" si="6"/>
        <v>44296</v>
      </c>
      <c r="Q35" s="27">
        <f t="shared" si="6"/>
        <v>44297</v>
      </c>
      <c r="R35" s="27">
        <f t="shared" si="6"/>
        <v>44298</v>
      </c>
      <c r="S35" s="27">
        <f t="shared" si="6"/>
        <v>44299</v>
      </c>
      <c r="T35" s="27">
        <f t="shared" si="6"/>
        <v>44300</v>
      </c>
      <c r="U35" s="27">
        <f t="shared" si="6"/>
        <v>44301</v>
      </c>
      <c r="V35" s="27">
        <f t="shared" si="6"/>
        <v>44302</v>
      </c>
      <c r="W35" s="27">
        <f t="shared" si="6"/>
        <v>44303</v>
      </c>
      <c r="X35" s="27">
        <f t="shared" si="6"/>
        <v>44304</v>
      </c>
      <c r="Y35" s="27">
        <f t="shared" si="6"/>
        <v>44305</v>
      </c>
      <c r="Z35" s="27">
        <f t="shared" si="6"/>
        <v>44306</v>
      </c>
      <c r="AA35" s="27">
        <f t="shared" si="6"/>
        <v>44307</v>
      </c>
      <c r="AB35" s="27">
        <f t="shared" si="6"/>
        <v>44308</v>
      </c>
      <c r="AC35" s="27">
        <f t="shared" si="6"/>
        <v>44309</v>
      </c>
      <c r="AD35" s="27">
        <f t="shared" si="6"/>
        <v>44310</v>
      </c>
      <c r="AE35" s="27">
        <f t="shared" si="6"/>
        <v>44311</v>
      </c>
      <c r="AF35" s="27">
        <f t="shared" si="6"/>
        <v>44312</v>
      </c>
      <c r="AG35" s="27">
        <f t="shared" si="6"/>
        <v>44313</v>
      </c>
      <c r="AH35" s="27">
        <f t="shared" si="6"/>
        <v>44314</v>
      </c>
      <c r="AI35" s="27">
        <f t="shared" si="6"/>
        <v>44315</v>
      </c>
      <c r="AJ35" s="27">
        <f t="shared" si="6"/>
        <v>44316</v>
      </c>
      <c r="AK35" s="27">
        <f t="shared" si="6"/>
        <v>44317</v>
      </c>
      <c r="AL35" s="9" t="s">
        <v>12</v>
      </c>
    </row>
    <row r="36" spans="2:39" ht="15" customHeight="1">
      <c r="B36" s="1271" t="s">
        <v>114</v>
      </c>
      <c r="C36" s="47"/>
      <c r="D36" s="44" t="s">
        <v>19</v>
      </c>
      <c r="E36" s="45" t="s">
        <v>20</v>
      </c>
      <c r="F36" s="46" t="s">
        <v>21</v>
      </c>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2"/>
    </row>
    <row r="37" spans="2:39" ht="15" customHeight="1">
      <c r="B37" s="1271"/>
      <c r="C37" s="40" t="s">
        <v>17</v>
      </c>
      <c r="D37" s="1238">
        <f>+F27</f>
        <v>1880.5</v>
      </c>
      <c r="E37" s="1239"/>
      <c r="F37" s="1229">
        <f>+D37-(AL38)</f>
        <v>1880.5</v>
      </c>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4"/>
    </row>
    <row r="38" spans="2:39" ht="15" customHeight="1">
      <c r="B38" s="1271"/>
      <c r="C38" s="41" t="str">
        <f>C28</f>
        <v>Sump 24</v>
      </c>
      <c r="D38" s="1238"/>
      <c r="E38" s="1239"/>
      <c r="F38" s="1229"/>
      <c r="G38" s="223"/>
      <c r="H38" s="223"/>
      <c r="I38" s="223"/>
      <c r="J38" s="223"/>
      <c r="K38" s="223"/>
      <c r="L38" s="223"/>
      <c r="M38" s="223"/>
      <c r="N38" s="223"/>
      <c r="O38" s="223"/>
      <c r="P38" s="223"/>
      <c r="Q38" s="223"/>
      <c r="R38" s="223"/>
      <c r="S38" s="223"/>
      <c r="T38" s="223"/>
      <c r="U38" s="223"/>
      <c r="V38" s="223"/>
      <c r="W38" s="223"/>
      <c r="X38" s="223"/>
      <c r="Y38" s="223"/>
      <c r="Z38" s="223"/>
      <c r="AA38" s="223"/>
      <c r="AB38" s="223"/>
      <c r="AC38" s="223"/>
      <c r="AD38" s="223"/>
      <c r="AE38" s="223"/>
      <c r="AF38" s="223"/>
      <c r="AG38" s="223"/>
      <c r="AH38" s="223"/>
      <c r="AI38" s="223"/>
      <c r="AJ38" s="223"/>
      <c r="AK38" s="223"/>
      <c r="AL38" s="35">
        <f>SUM(G38:AK38)</f>
        <v>0</v>
      </c>
      <c r="AM38" s="3"/>
    </row>
    <row r="39" spans="2:39" s="704" customFormat="1" ht="15" customHeight="1">
      <c r="B39" s="845"/>
      <c r="C39" s="666" t="s">
        <v>17</v>
      </c>
      <c r="D39" s="1238">
        <f>+F29</f>
        <v>13213</v>
      </c>
      <c r="E39" s="1239"/>
      <c r="F39" s="1229">
        <f>+D39-(AL40)</f>
        <v>13213</v>
      </c>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4"/>
    </row>
    <row r="40" spans="2:39" s="704" customFormat="1" ht="15" customHeight="1">
      <c r="B40" s="845"/>
      <c r="C40" s="41" t="str">
        <f>C30</f>
        <v>Sump 56</v>
      </c>
      <c r="D40" s="1238"/>
      <c r="E40" s="1239"/>
      <c r="F40" s="1229"/>
      <c r="G40" s="223"/>
      <c r="H40" s="223"/>
      <c r="I40" s="223"/>
      <c r="J40" s="223"/>
      <c r="K40" s="223"/>
      <c r="L40" s="223"/>
      <c r="M40" s="223"/>
      <c r="N40" s="223"/>
      <c r="O40" s="223"/>
      <c r="P40" s="223"/>
      <c r="Q40" s="223"/>
      <c r="R40" s="223"/>
      <c r="S40" s="223"/>
      <c r="T40" s="223"/>
      <c r="U40" s="223"/>
      <c r="V40" s="223"/>
      <c r="W40" s="223"/>
      <c r="X40" s="223"/>
      <c r="Y40" s="223"/>
      <c r="Z40" s="223"/>
      <c r="AA40" s="223"/>
      <c r="AB40" s="223"/>
      <c r="AC40" s="223"/>
      <c r="AD40" s="223"/>
      <c r="AE40" s="223"/>
      <c r="AF40" s="223"/>
      <c r="AG40" s="223"/>
      <c r="AH40" s="223"/>
      <c r="AI40" s="223"/>
      <c r="AJ40" s="223"/>
      <c r="AK40" s="223"/>
      <c r="AL40" s="35">
        <f>SUM(G40:AK40)</f>
        <v>0</v>
      </c>
      <c r="AM40" s="3"/>
    </row>
    <row r="41" spans="2:39" ht="15" customHeight="1">
      <c r="B41" s="1232" t="s">
        <v>12</v>
      </c>
      <c r="C41" s="1233"/>
      <c r="D41" s="29"/>
      <c r="E41" s="29"/>
      <c r="F41" s="30"/>
      <c r="G41" s="11">
        <f>SUM(G38)</f>
        <v>0</v>
      </c>
      <c r="H41" s="11">
        <f t="shared" ref="H41:AL41" si="7">SUM(H38)</f>
        <v>0</v>
      </c>
      <c r="I41" s="11">
        <f t="shared" si="7"/>
        <v>0</v>
      </c>
      <c r="J41" s="11">
        <f t="shared" si="7"/>
        <v>0</v>
      </c>
      <c r="K41" s="11">
        <f t="shared" si="7"/>
        <v>0</v>
      </c>
      <c r="L41" s="11">
        <f t="shared" si="7"/>
        <v>0</v>
      </c>
      <c r="M41" s="11">
        <f t="shared" si="7"/>
        <v>0</v>
      </c>
      <c r="N41" s="11">
        <f t="shared" si="7"/>
        <v>0</v>
      </c>
      <c r="O41" s="11">
        <f t="shared" si="7"/>
        <v>0</v>
      </c>
      <c r="P41" s="11">
        <f t="shared" si="7"/>
        <v>0</v>
      </c>
      <c r="Q41" s="11">
        <f t="shared" si="7"/>
        <v>0</v>
      </c>
      <c r="R41" s="11">
        <f t="shared" si="7"/>
        <v>0</v>
      </c>
      <c r="S41" s="11">
        <f t="shared" si="7"/>
        <v>0</v>
      </c>
      <c r="T41" s="11">
        <f t="shared" si="7"/>
        <v>0</v>
      </c>
      <c r="U41" s="11">
        <f t="shared" si="7"/>
        <v>0</v>
      </c>
      <c r="V41" s="11">
        <f t="shared" si="7"/>
        <v>0</v>
      </c>
      <c r="W41" s="11">
        <f t="shared" si="7"/>
        <v>0</v>
      </c>
      <c r="X41" s="11">
        <f t="shared" si="7"/>
        <v>0</v>
      </c>
      <c r="Y41" s="11">
        <f t="shared" si="7"/>
        <v>0</v>
      </c>
      <c r="Z41" s="11">
        <f t="shared" si="7"/>
        <v>0</v>
      </c>
      <c r="AA41" s="11">
        <f t="shared" si="7"/>
        <v>0</v>
      </c>
      <c r="AB41" s="11">
        <f t="shared" si="7"/>
        <v>0</v>
      </c>
      <c r="AC41" s="11">
        <f t="shared" si="7"/>
        <v>0</v>
      </c>
      <c r="AD41" s="11">
        <f t="shared" si="7"/>
        <v>0</v>
      </c>
      <c r="AE41" s="11">
        <f t="shared" si="7"/>
        <v>0</v>
      </c>
      <c r="AF41" s="11">
        <f t="shared" si="7"/>
        <v>0</v>
      </c>
      <c r="AG41" s="11">
        <f t="shared" si="7"/>
        <v>0</v>
      </c>
      <c r="AH41" s="11">
        <f t="shared" si="7"/>
        <v>0</v>
      </c>
      <c r="AI41" s="11">
        <f t="shared" si="7"/>
        <v>0</v>
      </c>
      <c r="AJ41" s="11">
        <f t="shared" si="7"/>
        <v>0</v>
      </c>
      <c r="AK41" s="11">
        <f t="shared" si="7"/>
        <v>0</v>
      </c>
      <c r="AL41" s="28">
        <f t="shared" si="7"/>
        <v>0</v>
      </c>
    </row>
    <row r="42" spans="2:39" ht="15" customHeight="1">
      <c r="B42" s="224"/>
    </row>
    <row r="43" spans="2:39" ht="15" customHeight="1">
      <c r="B43" s="7">
        <f>+PTP!B59</f>
        <v>44317</v>
      </c>
    </row>
    <row r="45" spans="2:39" ht="15" customHeight="1">
      <c r="B45" s="26" t="s">
        <v>13</v>
      </c>
      <c r="C45" s="368" t="s">
        <v>0</v>
      </c>
      <c r="D45" s="1234" t="s">
        <v>18</v>
      </c>
      <c r="E45" s="1234"/>
      <c r="F45" s="1234"/>
      <c r="G45" s="27">
        <f>+B43</f>
        <v>44317</v>
      </c>
      <c r="H45" s="27">
        <f t="shared" ref="H45:AK45" si="8">+G45+1</f>
        <v>44318</v>
      </c>
      <c r="I45" s="27">
        <f t="shared" si="8"/>
        <v>44319</v>
      </c>
      <c r="J45" s="27">
        <f t="shared" si="8"/>
        <v>44320</v>
      </c>
      <c r="K45" s="27">
        <f t="shared" si="8"/>
        <v>44321</v>
      </c>
      <c r="L45" s="27">
        <f t="shared" si="8"/>
        <v>44322</v>
      </c>
      <c r="M45" s="27">
        <f t="shared" si="8"/>
        <v>44323</v>
      </c>
      <c r="N45" s="27">
        <f t="shared" si="8"/>
        <v>44324</v>
      </c>
      <c r="O45" s="27">
        <f t="shared" si="8"/>
        <v>44325</v>
      </c>
      <c r="P45" s="27">
        <f t="shared" si="8"/>
        <v>44326</v>
      </c>
      <c r="Q45" s="27">
        <f t="shared" si="8"/>
        <v>44327</v>
      </c>
      <c r="R45" s="27">
        <f t="shared" si="8"/>
        <v>44328</v>
      </c>
      <c r="S45" s="27">
        <f t="shared" si="8"/>
        <v>44329</v>
      </c>
      <c r="T45" s="27">
        <f t="shared" si="8"/>
        <v>44330</v>
      </c>
      <c r="U45" s="27">
        <f t="shared" si="8"/>
        <v>44331</v>
      </c>
      <c r="V45" s="27">
        <f t="shared" si="8"/>
        <v>44332</v>
      </c>
      <c r="W45" s="27">
        <f t="shared" si="8"/>
        <v>44333</v>
      </c>
      <c r="X45" s="27">
        <f t="shared" si="8"/>
        <v>44334</v>
      </c>
      <c r="Y45" s="27">
        <f t="shared" si="8"/>
        <v>44335</v>
      </c>
      <c r="Z45" s="27">
        <f t="shared" si="8"/>
        <v>44336</v>
      </c>
      <c r="AA45" s="27">
        <f t="shared" si="8"/>
        <v>44337</v>
      </c>
      <c r="AB45" s="27">
        <f t="shared" si="8"/>
        <v>44338</v>
      </c>
      <c r="AC45" s="27">
        <f t="shared" si="8"/>
        <v>44339</v>
      </c>
      <c r="AD45" s="27">
        <f t="shared" si="8"/>
        <v>44340</v>
      </c>
      <c r="AE45" s="27">
        <f t="shared" si="8"/>
        <v>44341</v>
      </c>
      <c r="AF45" s="27">
        <f t="shared" si="8"/>
        <v>44342</v>
      </c>
      <c r="AG45" s="27">
        <f t="shared" si="8"/>
        <v>44343</v>
      </c>
      <c r="AH45" s="27">
        <f t="shared" si="8"/>
        <v>44344</v>
      </c>
      <c r="AI45" s="27">
        <f t="shared" si="8"/>
        <v>44345</v>
      </c>
      <c r="AJ45" s="27">
        <f t="shared" si="8"/>
        <v>44346</v>
      </c>
      <c r="AK45" s="27">
        <f t="shared" si="8"/>
        <v>44347</v>
      </c>
      <c r="AL45" s="9" t="s">
        <v>12</v>
      </c>
    </row>
    <row r="46" spans="2:39" ht="15" customHeight="1">
      <c r="B46" s="1271" t="s">
        <v>114</v>
      </c>
      <c r="C46" s="47"/>
      <c r="D46" s="44" t="s">
        <v>19</v>
      </c>
      <c r="E46" s="45" t="s">
        <v>20</v>
      </c>
      <c r="F46" s="46" t="s">
        <v>21</v>
      </c>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2"/>
    </row>
    <row r="47" spans="2:39" ht="15" customHeight="1">
      <c r="B47" s="1271"/>
      <c r="C47" s="40" t="s">
        <v>17</v>
      </c>
      <c r="D47" s="1238">
        <f>+F37</f>
        <v>1880.5</v>
      </c>
      <c r="E47" s="1239"/>
      <c r="F47" s="1229">
        <f>+D47-(AL48)</f>
        <v>1880.5</v>
      </c>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4"/>
    </row>
    <row r="48" spans="2:39" ht="15" customHeight="1">
      <c r="B48" s="1271"/>
      <c r="C48" s="41" t="str">
        <f>C38</f>
        <v>Sump 24</v>
      </c>
      <c r="D48" s="1238"/>
      <c r="E48" s="1239"/>
      <c r="F48" s="1229"/>
      <c r="G48" s="223"/>
      <c r="H48" s="223"/>
      <c r="I48" s="223"/>
      <c r="J48" s="223"/>
      <c r="K48" s="223"/>
      <c r="L48" s="223"/>
      <c r="M48" s="223"/>
      <c r="N48" s="223"/>
      <c r="O48" s="223"/>
      <c r="P48" s="223"/>
      <c r="Q48" s="223"/>
      <c r="R48" s="223"/>
      <c r="S48" s="223"/>
      <c r="T48" s="223"/>
      <c r="U48" s="223"/>
      <c r="V48" s="223"/>
      <c r="W48" s="223"/>
      <c r="X48" s="223"/>
      <c r="Y48" s="223"/>
      <c r="Z48" s="223"/>
      <c r="AA48" s="223"/>
      <c r="AB48" s="223"/>
      <c r="AC48" s="223"/>
      <c r="AD48" s="223"/>
      <c r="AE48" s="223"/>
      <c r="AF48" s="223"/>
      <c r="AG48" s="223"/>
      <c r="AH48" s="223"/>
      <c r="AI48" s="223"/>
      <c r="AJ48" s="223"/>
      <c r="AK48" s="223"/>
      <c r="AL48" s="35">
        <f>SUM(G48:AK48)</f>
        <v>0</v>
      </c>
      <c r="AM48" s="3"/>
    </row>
    <row r="49" spans="2:39" s="704" customFormat="1" ht="15" customHeight="1">
      <c r="B49" s="845"/>
      <c r="C49" s="666" t="s">
        <v>17</v>
      </c>
      <c r="D49" s="1238">
        <f>+F39</f>
        <v>13213</v>
      </c>
      <c r="E49" s="1239"/>
      <c r="F49" s="1229">
        <f>+D49-(AL50)</f>
        <v>13213</v>
      </c>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4"/>
    </row>
    <row r="50" spans="2:39" s="704" customFormat="1" ht="15" customHeight="1">
      <c r="B50" s="845"/>
      <c r="C50" s="41" t="str">
        <f>C40</f>
        <v>Sump 56</v>
      </c>
      <c r="D50" s="1238"/>
      <c r="E50" s="1239"/>
      <c r="F50" s="1229"/>
      <c r="G50" s="223"/>
      <c r="H50" s="223"/>
      <c r="I50" s="223"/>
      <c r="J50" s="223"/>
      <c r="K50" s="223"/>
      <c r="L50" s="223"/>
      <c r="M50" s="223"/>
      <c r="N50" s="223"/>
      <c r="O50" s="223"/>
      <c r="P50" s="223"/>
      <c r="Q50" s="223"/>
      <c r="R50" s="223"/>
      <c r="S50" s="223"/>
      <c r="T50" s="223"/>
      <c r="U50" s="223"/>
      <c r="V50" s="223"/>
      <c r="W50" s="223"/>
      <c r="X50" s="223"/>
      <c r="Y50" s="223"/>
      <c r="Z50" s="223"/>
      <c r="AA50" s="223"/>
      <c r="AB50" s="223"/>
      <c r="AC50" s="223"/>
      <c r="AD50" s="223"/>
      <c r="AE50" s="223"/>
      <c r="AF50" s="223"/>
      <c r="AG50" s="223"/>
      <c r="AH50" s="223"/>
      <c r="AI50" s="223"/>
      <c r="AJ50" s="223"/>
      <c r="AK50" s="223"/>
      <c r="AL50" s="35">
        <f>SUM(G50:AK50)</f>
        <v>0</v>
      </c>
      <c r="AM50" s="3"/>
    </row>
    <row r="51" spans="2:39" ht="15" customHeight="1">
      <c r="B51" s="1232" t="s">
        <v>12</v>
      </c>
      <c r="C51" s="1233"/>
      <c r="D51" s="29"/>
      <c r="E51" s="29"/>
      <c r="F51" s="30"/>
      <c r="G51" s="11">
        <f t="shared" ref="G51:AL51" si="9">SUM(G48)</f>
        <v>0</v>
      </c>
      <c r="H51" s="11">
        <f t="shared" si="9"/>
        <v>0</v>
      </c>
      <c r="I51" s="11">
        <f t="shared" si="9"/>
        <v>0</v>
      </c>
      <c r="J51" s="11">
        <f t="shared" si="9"/>
        <v>0</v>
      </c>
      <c r="K51" s="11">
        <f t="shared" si="9"/>
        <v>0</v>
      </c>
      <c r="L51" s="11">
        <f t="shared" si="9"/>
        <v>0</v>
      </c>
      <c r="M51" s="11">
        <f t="shared" si="9"/>
        <v>0</v>
      </c>
      <c r="N51" s="11">
        <f t="shared" si="9"/>
        <v>0</v>
      </c>
      <c r="O51" s="11">
        <f t="shared" si="9"/>
        <v>0</v>
      </c>
      <c r="P51" s="11">
        <f t="shared" si="9"/>
        <v>0</v>
      </c>
      <c r="Q51" s="11">
        <f t="shared" si="9"/>
        <v>0</v>
      </c>
      <c r="R51" s="11">
        <f t="shared" si="9"/>
        <v>0</v>
      </c>
      <c r="S51" s="11">
        <f t="shared" si="9"/>
        <v>0</v>
      </c>
      <c r="T51" s="11">
        <f t="shared" si="9"/>
        <v>0</v>
      </c>
      <c r="U51" s="11">
        <f t="shared" si="9"/>
        <v>0</v>
      </c>
      <c r="V51" s="11">
        <f t="shared" si="9"/>
        <v>0</v>
      </c>
      <c r="W51" s="11">
        <f t="shared" si="9"/>
        <v>0</v>
      </c>
      <c r="X51" s="11">
        <f t="shared" si="9"/>
        <v>0</v>
      </c>
      <c r="Y51" s="11">
        <f t="shared" si="9"/>
        <v>0</v>
      </c>
      <c r="Z51" s="11">
        <f t="shared" si="9"/>
        <v>0</v>
      </c>
      <c r="AA51" s="11">
        <f t="shared" si="9"/>
        <v>0</v>
      </c>
      <c r="AB51" s="11">
        <f t="shared" si="9"/>
        <v>0</v>
      </c>
      <c r="AC51" s="11">
        <f t="shared" si="9"/>
        <v>0</v>
      </c>
      <c r="AD51" s="11">
        <f t="shared" si="9"/>
        <v>0</v>
      </c>
      <c r="AE51" s="11">
        <f t="shared" si="9"/>
        <v>0</v>
      </c>
      <c r="AF51" s="11">
        <f t="shared" si="9"/>
        <v>0</v>
      </c>
      <c r="AG51" s="11">
        <f t="shared" si="9"/>
        <v>0</v>
      </c>
      <c r="AH51" s="11">
        <f t="shared" si="9"/>
        <v>0</v>
      </c>
      <c r="AI51" s="11">
        <f t="shared" si="9"/>
        <v>0</v>
      </c>
      <c r="AJ51" s="11">
        <f t="shared" si="9"/>
        <v>0</v>
      </c>
      <c r="AK51" s="11">
        <f t="shared" si="9"/>
        <v>0</v>
      </c>
      <c r="AL51" s="28">
        <f t="shared" si="9"/>
        <v>0</v>
      </c>
    </row>
    <row r="52" spans="2:39" ht="15" customHeight="1">
      <c r="B52" s="224"/>
    </row>
    <row r="53" spans="2:39" ht="15" customHeight="1">
      <c r="B53" s="7">
        <f>+PTP!B73</f>
        <v>44348</v>
      </c>
    </row>
    <row r="55" spans="2:39" ht="15" customHeight="1">
      <c r="B55" s="26" t="s">
        <v>13</v>
      </c>
      <c r="C55" s="218" t="s">
        <v>0</v>
      </c>
      <c r="D55" s="1234" t="s">
        <v>18</v>
      </c>
      <c r="E55" s="1234"/>
      <c r="F55" s="1234"/>
      <c r="G55" s="27">
        <f>+B53</f>
        <v>44348</v>
      </c>
      <c r="H55" s="27">
        <f>+G55+1</f>
        <v>44349</v>
      </c>
      <c r="I55" s="27">
        <f t="shared" ref="I55:AK55" si="10">+H55+1</f>
        <v>44350</v>
      </c>
      <c r="J55" s="27">
        <f t="shared" si="10"/>
        <v>44351</v>
      </c>
      <c r="K55" s="27">
        <f t="shared" si="10"/>
        <v>44352</v>
      </c>
      <c r="L55" s="27">
        <f t="shared" si="10"/>
        <v>44353</v>
      </c>
      <c r="M55" s="27">
        <f t="shared" si="10"/>
        <v>44354</v>
      </c>
      <c r="N55" s="27">
        <f t="shared" si="10"/>
        <v>44355</v>
      </c>
      <c r="O55" s="27">
        <f t="shared" si="10"/>
        <v>44356</v>
      </c>
      <c r="P55" s="27">
        <f t="shared" si="10"/>
        <v>44357</v>
      </c>
      <c r="Q55" s="27">
        <f t="shared" si="10"/>
        <v>44358</v>
      </c>
      <c r="R55" s="27">
        <f t="shared" si="10"/>
        <v>44359</v>
      </c>
      <c r="S55" s="27">
        <f t="shared" si="10"/>
        <v>44360</v>
      </c>
      <c r="T55" s="27">
        <f t="shared" si="10"/>
        <v>44361</v>
      </c>
      <c r="U55" s="27">
        <f t="shared" si="10"/>
        <v>44362</v>
      </c>
      <c r="V55" s="27">
        <f t="shared" si="10"/>
        <v>44363</v>
      </c>
      <c r="W55" s="27">
        <f t="shared" si="10"/>
        <v>44364</v>
      </c>
      <c r="X55" s="27">
        <f t="shared" si="10"/>
        <v>44365</v>
      </c>
      <c r="Y55" s="27">
        <f t="shared" si="10"/>
        <v>44366</v>
      </c>
      <c r="Z55" s="27">
        <f t="shared" si="10"/>
        <v>44367</v>
      </c>
      <c r="AA55" s="27">
        <f t="shared" si="10"/>
        <v>44368</v>
      </c>
      <c r="AB55" s="27">
        <f t="shared" si="10"/>
        <v>44369</v>
      </c>
      <c r="AC55" s="27">
        <f t="shared" si="10"/>
        <v>44370</v>
      </c>
      <c r="AD55" s="27">
        <f t="shared" si="10"/>
        <v>44371</v>
      </c>
      <c r="AE55" s="27">
        <f t="shared" si="10"/>
        <v>44372</v>
      </c>
      <c r="AF55" s="27">
        <f t="shared" si="10"/>
        <v>44373</v>
      </c>
      <c r="AG55" s="27">
        <f t="shared" si="10"/>
        <v>44374</v>
      </c>
      <c r="AH55" s="27">
        <f t="shared" si="10"/>
        <v>44375</v>
      </c>
      <c r="AI55" s="27">
        <f t="shared" si="10"/>
        <v>44376</v>
      </c>
      <c r="AJ55" s="27">
        <f t="shared" si="10"/>
        <v>44377</v>
      </c>
      <c r="AK55" s="27">
        <f t="shared" si="10"/>
        <v>44378</v>
      </c>
      <c r="AL55" s="9" t="s">
        <v>12</v>
      </c>
    </row>
    <row r="56" spans="2:39" ht="15" customHeight="1">
      <c r="B56" s="1271" t="s">
        <v>114</v>
      </c>
      <c r="C56" s="47"/>
      <c r="D56" s="44" t="s">
        <v>19</v>
      </c>
      <c r="E56" s="45" t="s">
        <v>20</v>
      </c>
      <c r="F56" s="46" t="s">
        <v>21</v>
      </c>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2"/>
    </row>
    <row r="57" spans="2:39" ht="15" customHeight="1">
      <c r="B57" s="1271"/>
      <c r="C57" s="40" t="s">
        <v>17</v>
      </c>
      <c r="D57" s="1238">
        <f>+F47</f>
        <v>1880.5</v>
      </c>
      <c r="E57" s="1239">
        <v>50000</v>
      </c>
      <c r="F57" s="1229">
        <f>+D57-(AL58)</f>
        <v>1880.5</v>
      </c>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4"/>
    </row>
    <row r="58" spans="2:39" ht="15" customHeight="1">
      <c r="B58" s="1271"/>
      <c r="C58" s="41" t="str">
        <f>C48</f>
        <v>Sump 24</v>
      </c>
      <c r="D58" s="1238"/>
      <c r="E58" s="1239"/>
      <c r="F58" s="1229"/>
      <c r="G58" s="223"/>
      <c r="H58" s="223"/>
      <c r="I58" s="223"/>
      <c r="J58" s="223"/>
      <c r="K58" s="223"/>
      <c r="L58" s="223"/>
      <c r="M58" s="223"/>
      <c r="N58" s="223"/>
      <c r="O58" s="223"/>
      <c r="P58" s="223"/>
      <c r="Q58" s="223"/>
      <c r="R58" s="223"/>
      <c r="S58" s="223"/>
      <c r="T58" s="223"/>
      <c r="U58" s="223"/>
      <c r="V58" s="223"/>
      <c r="W58" s="223"/>
      <c r="X58" s="223"/>
      <c r="Y58" s="223"/>
      <c r="Z58" s="223"/>
      <c r="AA58" s="223"/>
      <c r="AB58" s="223"/>
      <c r="AC58" s="223"/>
      <c r="AD58" s="223"/>
      <c r="AE58" s="223"/>
      <c r="AF58" s="223"/>
      <c r="AG58" s="223"/>
      <c r="AH58" s="223"/>
      <c r="AI58" s="223"/>
      <c r="AJ58" s="223"/>
      <c r="AK58" s="223"/>
      <c r="AL58" s="35">
        <f>SUM(G58:AK58)</f>
        <v>0</v>
      </c>
      <c r="AM58" s="3"/>
    </row>
    <row r="59" spans="2:39" s="704" customFormat="1" ht="15" customHeight="1">
      <c r="B59" s="845"/>
      <c r="C59" s="666" t="s">
        <v>17</v>
      </c>
      <c r="D59" s="1238">
        <f>+F49</f>
        <v>13213</v>
      </c>
      <c r="E59" s="1239">
        <v>50000</v>
      </c>
      <c r="F59" s="1229">
        <f>+D59-(AL60)</f>
        <v>13213</v>
      </c>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4"/>
    </row>
    <row r="60" spans="2:39" s="704" customFormat="1" ht="15" customHeight="1">
      <c r="B60" s="845"/>
      <c r="C60" s="41" t="str">
        <f>C50</f>
        <v>Sump 56</v>
      </c>
      <c r="D60" s="1238"/>
      <c r="E60" s="1239"/>
      <c r="F60" s="1229"/>
      <c r="G60" s="223"/>
      <c r="H60" s="223"/>
      <c r="I60" s="223"/>
      <c r="J60" s="223"/>
      <c r="K60" s="223"/>
      <c r="L60" s="223"/>
      <c r="M60" s="223"/>
      <c r="N60" s="223"/>
      <c r="O60" s="223"/>
      <c r="P60" s="223"/>
      <c r="Q60" s="223"/>
      <c r="R60" s="223"/>
      <c r="S60" s="223"/>
      <c r="T60" s="223"/>
      <c r="U60" s="223"/>
      <c r="V60" s="223"/>
      <c r="W60" s="223"/>
      <c r="X60" s="223"/>
      <c r="Y60" s="223"/>
      <c r="Z60" s="223"/>
      <c r="AA60" s="223"/>
      <c r="AB60" s="223"/>
      <c r="AC60" s="223"/>
      <c r="AD60" s="223"/>
      <c r="AE60" s="223"/>
      <c r="AF60" s="223"/>
      <c r="AG60" s="223"/>
      <c r="AH60" s="223"/>
      <c r="AI60" s="223"/>
      <c r="AJ60" s="223"/>
      <c r="AK60" s="223"/>
      <c r="AL60" s="35">
        <f>SUM(G60:AK60)</f>
        <v>0</v>
      </c>
      <c r="AM60" s="3"/>
    </row>
    <row r="61" spans="2:39" ht="15" customHeight="1">
      <c r="B61" s="1232" t="s">
        <v>12</v>
      </c>
      <c r="C61" s="1233"/>
      <c r="D61" s="29"/>
      <c r="E61" s="29"/>
      <c r="F61" s="30"/>
      <c r="G61" s="11">
        <f t="shared" ref="G61:AL61" si="11">SUM(G58)</f>
        <v>0</v>
      </c>
      <c r="H61" s="11">
        <f t="shared" si="11"/>
        <v>0</v>
      </c>
      <c r="I61" s="11">
        <f t="shared" si="11"/>
        <v>0</v>
      </c>
      <c r="J61" s="11">
        <f t="shared" si="11"/>
        <v>0</v>
      </c>
      <c r="K61" s="11">
        <f t="shared" si="11"/>
        <v>0</v>
      </c>
      <c r="L61" s="11">
        <f t="shared" si="11"/>
        <v>0</v>
      </c>
      <c r="M61" s="11">
        <f t="shared" si="11"/>
        <v>0</v>
      </c>
      <c r="N61" s="11">
        <f t="shared" si="11"/>
        <v>0</v>
      </c>
      <c r="O61" s="11">
        <f t="shared" si="11"/>
        <v>0</v>
      </c>
      <c r="P61" s="11">
        <f t="shared" si="11"/>
        <v>0</v>
      </c>
      <c r="Q61" s="11">
        <f t="shared" si="11"/>
        <v>0</v>
      </c>
      <c r="R61" s="11">
        <f t="shared" si="11"/>
        <v>0</v>
      </c>
      <c r="S61" s="11">
        <f t="shared" si="11"/>
        <v>0</v>
      </c>
      <c r="T61" s="11">
        <f t="shared" si="11"/>
        <v>0</v>
      </c>
      <c r="U61" s="11">
        <f t="shared" si="11"/>
        <v>0</v>
      </c>
      <c r="V61" s="11">
        <f t="shared" si="11"/>
        <v>0</v>
      </c>
      <c r="W61" s="11">
        <f t="shared" si="11"/>
        <v>0</v>
      </c>
      <c r="X61" s="11">
        <f t="shared" si="11"/>
        <v>0</v>
      </c>
      <c r="Y61" s="11">
        <f t="shared" si="11"/>
        <v>0</v>
      </c>
      <c r="Z61" s="11">
        <f t="shared" si="11"/>
        <v>0</v>
      </c>
      <c r="AA61" s="11">
        <f t="shared" si="11"/>
        <v>0</v>
      </c>
      <c r="AB61" s="11">
        <f t="shared" si="11"/>
        <v>0</v>
      </c>
      <c r="AC61" s="11">
        <f t="shared" si="11"/>
        <v>0</v>
      </c>
      <c r="AD61" s="11">
        <f t="shared" si="11"/>
        <v>0</v>
      </c>
      <c r="AE61" s="11">
        <f t="shared" si="11"/>
        <v>0</v>
      </c>
      <c r="AF61" s="11">
        <f t="shared" si="11"/>
        <v>0</v>
      </c>
      <c r="AG61" s="11">
        <f t="shared" si="11"/>
        <v>0</v>
      </c>
      <c r="AH61" s="11">
        <f t="shared" si="11"/>
        <v>0</v>
      </c>
      <c r="AI61" s="11">
        <f t="shared" si="11"/>
        <v>0</v>
      </c>
      <c r="AJ61" s="11">
        <f t="shared" si="11"/>
        <v>0</v>
      </c>
      <c r="AK61" s="11">
        <f t="shared" si="11"/>
        <v>0</v>
      </c>
      <c r="AL61" s="28">
        <f t="shared" si="11"/>
        <v>0</v>
      </c>
    </row>
    <row r="62" spans="2:39" ht="15" customHeight="1">
      <c r="B62" s="224"/>
    </row>
    <row r="63" spans="2:39" ht="15" customHeight="1">
      <c r="B63" s="7">
        <f>+PTP!B87</f>
        <v>44378</v>
      </c>
    </row>
    <row r="65" spans="2:38" ht="15" customHeight="1">
      <c r="B65" s="26" t="s">
        <v>13</v>
      </c>
      <c r="C65" s="218" t="s">
        <v>0</v>
      </c>
      <c r="D65" s="1234" t="s">
        <v>18</v>
      </c>
      <c r="E65" s="1234"/>
      <c r="F65" s="1234"/>
      <c r="G65" s="27">
        <f>+B63</f>
        <v>44378</v>
      </c>
      <c r="H65" s="27">
        <f>+G65+1</f>
        <v>44379</v>
      </c>
      <c r="I65" s="27">
        <f t="shared" ref="I65:AK65" si="12">+H65+1</f>
        <v>44380</v>
      </c>
      <c r="J65" s="27">
        <f t="shared" si="12"/>
        <v>44381</v>
      </c>
      <c r="K65" s="27">
        <f t="shared" si="12"/>
        <v>44382</v>
      </c>
      <c r="L65" s="27">
        <f t="shared" si="12"/>
        <v>44383</v>
      </c>
      <c r="M65" s="27">
        <f t="shared" si="12"/>
        <v>44384</v>
      </c>
      <c r="N65" s="27">
        <f t="shared" si="12"/>
        <v>44385</v>
      </c>
      <c r="O65" s="27">
        <f t="shared" si="12"/>
        <v>44386</v>
      </c>
      <c r="P65" s="27">
        <f t="shared" si="12"/>
        <v>44387</v>
      </c>
      <c r="Q65" s="27">
        <f t="shared" si="12"/>
        <v>44388</v>
      </c>
      <c r="R65" s="27">
        <f t="shared" si="12"/>
        <v>44389</v>
      </c>
      <c r="S65" s="27">
        <f t="shared" si="12"/>
        <v>44390</v>
      </c>
      <c r="T65" s="27">
        <f t="shared" si="12"/>
        <v>44391</v>
      </c>
      <c r="U65" s="27">
        <f t="shared" si="12"/>
        <v>44392</v>
      </c>
      <c r="V65" s="27">
        <f t="shared" si="12"/>
        <v>44393</v>
      </c>
      <c r="W65" s="27">
        <f t="shared" si="12"/>
        <v>44394</v>
      </c>
      <c r="X65" s="27">
        <f t="shared" si="12"/>
        <v>44395</v>
      </c>
      <c r="Y65" s="27">
        <f t="shared" si="12"/>
        <v>44396</v>
      </c>
      <c r="Z65" s="27">
        <f t="shared" si="12"/>
        <v>44397</v>
      </c>
      <c r="AA65" s="27">
        <f t="shared" si="12"/>
        <v>44398</v>
      </c>
      <c r="AB65" s="27">
        <f t="shared" si="12"/>
        <v>44399</v>
      </c>
      <c r="AC65" s="27">
        <f t="shared" si="12"/>
        <v>44400</v>
      </c>
      <c r="AD65" s="27">
        <f t="shared" si="12"/>
        <v>44401</v>
      </c>
      <c r="AE65" s="27">
        <f t="shared" si="12"/>
        <v>44402</v>
      </c>
      <c r="AF65" s="27">
        <f t="shared" si="12"/>
        <v>44403</v>
      </c>
      <c r="AG65" s="27">
        <f t="shared" si="12"/>
        <v>44404</v>
      </c>
      <c r="AH65" s="27">
        <f t="shared" si="12"/>
        <v>44405</v>
      </c>
      <c r="AI65" s="27">
        <f t="shared" si="12"/>
        <v>44406</v>
      </c>
      <c r="AJ65" s="27">
        <f t="shared" si="12"/>
        <v>44407</v>
      </c>
      <c r="AK65" s="27">
        <f t="shared" si="12"/>
        <v>44408</v>
      </c>
      <c r="AL65" s="9" t="s">
        <v>12</v>
      </c>
    </row>
    <row r="66" spans="2:38" ht="15" customHeight="1">
      <c r="B66" s="1271" t="s">
        <v>114</v>
      </c>
      <c r="C66" s="47"/>
      <c r="D66" s="44" t="s">
        <v>19</v>
      </c>
      <c r="E66" s="45" t="s">
        <v>20</v>
      </c>
      <c r="F66" s="46" t="s">
        <v>21</v>
      </c>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2"/>
    </row>
    <row r="67" spans="2:38" ht="15" customHeight="1">
      <c r="B67" s="1271"/>
      <c r="C67" s="40" t="s">
        <v>17</v>
      </c>
      <c r="D67" s="1238">
        <f>+F57</f>
        <v>1880.5</v>
      </c>
      <c r="E67" s="1239"/>
      <c r="F67" s="1229">
        <f>+D67-(AL68)</f>
        <v>1880.5</v>
      </c>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4"/>
    </row>
    <row r="68" spans="2:38" ht="15" customHeight="1">
      <c r="B68" s="1271"/>
      <c r="C68" s="41" t="str">
        <f>C58</f>
        <v>Sump 24</v>
      </c>
      <c r="D68" s="1238"/>
      <c r="E68" s="1239"/>
      <c r="F68" s="1229"/>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35">
        <f>SUM(G68:AK68)</f>
        <v>0</v>
      </c>
    </row>
    <row r="69" spans="2:38" s="704" customFormat="1" ht="15" customHeight="1">
      <c r="B69" s="845"/>
      <c r="C69" s="666" t="s">
        <v>17</v>
      </c>
      <c r="D69" s="1238">
        <f>+F59</f>
        <v>13213</v>
      </c>
      <c r="E69" s="1239"/>
      <c r="F69" s="1229">
        <f>+D69-(AL70)</f>
        <v>13213</v>
      </c>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4"/>
    </row>
    <row r="70" spans="2:38" s="704" customFormat="1" ht="15" customHeight="1">
      <c r="B70" s="845"/>
      <c r="C70" s="41" t="str">
        <f>C60</f>
        <v>Sump 56</v>
      </c>
      <c r="D70" s="1238"/>
      <c r="E70" s="1239"/>
      <c r="F70" s="1229"/>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35">
        <f>SUM(G70:AK70)</f>
        <v>0</v>
      </c>
    </row>
    <row r="71" spans="2:38" ht="15" customHeight="1">
      <c r="B71" s="1232" t="s">
        <v>12</v>
      </c>
      <c r="C71" s="1233"/>
      <c r="D71" s="29"/>
      <c r="E71" s="29"/>
      <c r="F71" s="30"/>
      <c r="G71" s="11">
        <f t="shared" ref="G71:AL71" si="13">SUM(G68)</f>
        <v>0</v>
      </c>
      <c r="H71" s="11">
        <f t="shared" si="13"/>
        <v>0</v>
      </c>
      <c r="I71" s="11">
        <f t="shared" si="13"/>
        <v>0</v>
      </c>
      <c r="J71" s="11">
        <f t="shared" si="13"/>
        <v>0</v>
      </c>
      <c r="K71" s="11">
        <f t="shared" si="13"/>
        <v>0</v>
      </c>
      <c r="L71" s="11">
        <f t="shared" si="13"/>
        <v>0</v>
      </c>
      <c r="M71" s="11">
        <f t="shared" si="13"/>
        <v>0</v>
      </c>
      <c r="N71" s="11">
        <f t="shared" si="13"/>
        <v>0</v>
      </c>
      <c r="O71" s="11">
        <f t="shared" si="13"/>
        <v>0</v>
      </c>
      <c r="P71" s="11">
        <f t="shared" si="13"/>
        <v>0</v>
      </c>
      <c r="Q71" s="11">
        <f t="shared" si="13"/>
        <v>0</v>
      </c>
      <c r="R71" s="11">
        <f t="shared" si="13"/>
        <v>0</v>
      </c>
      <c r="S71" s="11">
        <f t="shared" si="13"/>
        <v>0</v>
      </c>
      <c r="T71" s="11">
        <f t="shared" si="13"/>
        <v>0</v>
      </c>
      <c r="U71" s="11">
        <f t="shared" si="13"/>
        <v>0</v>
      </c>
      <c r="V71" s="11">
        <f t="shared" si="13"/>
        <v>0</v>
      </c>
      <c r="W71" s="11">
        <f t="shared" si="13"/>
        <v>0</v>
      </c>
      <c r="X71" s="11">
        <f t="shared" si="13"/>
        <v>0</v>
      </c>
      <c r="Y71" s="11">
        <f t="shared" si="13"/>
        <v>0</v>
      </c>
      <c r="Z71" s="11">
        <f t="shared" si="13"/>
        <v>0</v>
      </c>
      <c r="AA71" s="11">
        <f t="shared" si="13"/>
        <v>0</v>
      </c>
      <c r="AB71" s="11">
        <f t="shared" si="13"/>
        <v>0</v>
      </c>
      <c r="AC71" s="11">
        <f t="shared" si="13"/>
        <v>0</v>
      </c>
      <c r="AD71" s="11">
        <f t="shared" si="13"/>
        <v>0</v>
      </c>
      <c r="AE71" s="11">
        <f t="shared" si="13"/>
        <v>0</v>
      </c>
      <c r="AF71" s="11">
        <f t="shared" si="13"/>
        <v>0</v>
      </c>
      <c r="AG71" s="11">
        <f t="shared" si="13"/>
        <v>0</v>
      </c>
      <c r="AH71" s="11">
        <f t="shared" si="13"/>
        <v>0</v>
      </c>
      <c r="AI71" s="11">
        <f t="shared" si="13"/>
        <v>0</v>
      </c>
      <c r="AJ71" s="11">
        <f t="shared" si="13"/>
        <v>0</v>
      </c>
      <c r="AK71" s="11">
        <f t="shared" si="13"/>
        <v>0</v>
      </c>
      <c r="AL71" s="28">
        <f t="shared" si="13"/>
        <v>0</v>
      </c>
    </row>
    <row r="73" spans="2:38" ht="15" customHeight="1">
      <c r="B73" s="7">
        <f>+PTP!B101</f>
        <v>44409</v>
      </c>
    </row>
    <row r="75" spans="2:38" ht="15" customHeight="1">
      <c r="B75" s="26" t="s">
        <v>13</v>
      </c>
      <c r="C75" s="218" t="s">
        <v>0</v>
      </c>
      <c r="D75" s="1234" t="s">
        <v>18</v>
      </c>
      <c r="E75" s="1234"/>
      <c r="F75" s="1234"/>
      <c r="G75" s="27">
        <f>+B73</f>
        <v>44409</v>
      </c>
      <c r="H75" s="27">
        <f>+G75+1</f>
        <v>44410</v>
      </c>
      <c r="I75" s="27">
        <f t="shared" ref="I75:AK75" si="14">+H75+1</f>
        <v>44411</v>
      </c>
      <c r="J75" s="27">
        <f t="shared" si="14"/>
        <v>44412</v>
      </c>
      <c r="K75" s="27">
        <f t="shared" si="14"/>
        <v>44413</v>
      </c>
      <c r="L75" s="27">
        <f t="shared" si="14"/>
        <v>44414</v>
      </c>
      <c r="M75" s="27">
        <f t="shared" si="14"/>
        <v>44415</v>
      </c>
      <c r="N75" s="27">
        <f t="shared" si="14"/>
        <v>44416</v>
      </c>
      <c r="O75" s="27">
        <f t="shared" si="14"/>
        <v>44417</v>
      </c>
      <c r="P75" s="27">
        <f t="shared" si="14"/>
        <v>44418</v>
      </c>
      <c r="Q75" s="27">
        <f t="shared" si="14"/>
        <v>44419</v>
      </c>
      <c r="R75" s="27">
        <f t="shared" si="14"/>
        <v>44420</v>
      </c>
      <c r="S75" s="27">
        <f t="shared" si="14"/>
        <v>44421</v>
      </c>
      <c r="T75" s="27">
        <f t="shared" si="14"/>
        <v>44422</v>
      </c>
      <c r="U75" s="27">
        <f t="shared" si="14"/>
        <v>44423</v>
      </c>
      <c r="V75" s="27">
        <f t="shared" si="14"/>
        <v>44424</v>
      </c>
      <c r="W75" s="27">
        <f t="shared" si="14"/>
        <v>44425</v>
      </c>
      <c r="X75" s="27">
        <f t="shared" si="14"/>
        <v>44426</v>
      </c>
      <c r="Y75" s="27">
        <f t="shared" si="14"/>
        <v>44427</v>
      </c>
      <c r="Z75" s="27">
        <f t="shared" si="14"/>
        <v>44428</v>
      </c>
      <c r="AA75" s="27">
        <f t="shared" si="14"/>
        <v>44429</v>
      </c>
      <c r="AB75" s="27">
        <f t="shared" si="14"/>
        <v>44430</v>
      </c>
      <c r="AC75" s="27">
        <f t="shared" si="14"/>
        <v>44431</v>
      </c>
      <c r="AD75" s="27">
        <f t="shared" si="14"/>
        <v>44432</v>
      </c>
      <c r="AE75" s="27">
        <f t="shared" si="14"/>
        <v>44433</v>
      </c>
      <c r="AF75" s="27">
        <f t="shared" si="14"/>
        <v>44434</v>
      </c>
      <c r="AG75" s="27">
        <f t="shared" si="14"/>
        <v>44435</v>
      </c>
      <c r="AH75" s="27">
        <f t="shared" si="14"/>
        <v>44436</v>
      </c>
      <c r="AI75" s="27">
        <f t="shared" si="14"/>
        <v>44437</v>
      </c>
      <c r="AJ75" s="27">
        <f t="shared" si="14"/>
        <v>44438</v>
      </c>
      <c r="AK75" s="27">
        <f t="shared" si="14"/>
        <v>44439</v>
      </c>
      <c r="AL75" s="9" t="s">
        <v>12</v>
      </c>
    </row>
    <row r="76" spans="2:38" ht="15" customHeight="1">
      <c r="B76" s="1271" t="s">
        <v>114</v>
      </c>
      <c r="C76" s="47"/>
      <c r="D76" s="44" t="s">
        <v>19</v>
      </c>
      <c r="E76" s="45" t="s">
        <v>20</v>
      </c>
      <c r="F76" s="46" t="s">
        <v>21</v>
      </c>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2"/>
    </row>
    <row r="77" spans="2:38" ht="15" customHeight="1">
      <c r="B77" s="1271"/>
      <c r="C77" s="40" t="s">
        <v>17</v>
      </c>
      <c r="D77" s="1238">
        <f>+F67</f>
        <v>1880.5</v>
      </c>
      <c r="E77" s="1239"/>
      <c r="F77" s="1229">
        <f>+D77-(AL78)</f>
        <v>1880.5</v>
      </c>
      <c r="G77" s="478"/>
      <c r="H77" s="478"/>
      <c r="I77" s="478"/>
      <c r="J77" s="478"/>
      <c r="K77" s="478"/>
      <c r="L77" s="478"/>
      <c r="M77" s="478"/>
      <c r="N77" s="478"/>
      <c r="O77" s="478"/>
      <c r="P77" s="478"/>
      <c r="Q77" s="478"/>
      <c r="R77" s="478"/>
      <c r="S77" s="478"/>
      <c r="T77" s="478"/>
      <c r="U77" s="478"/>
      <c r="V77" s="478"/>
      <c r="W77" s="478"/>
      <c r="X77" s="478"/>
      <c r="Y77" s="478"/>
      <c r="Z77" s="478"/>
      <c r="AA77" s="478"/>
      <c r="AB77" s="478"/>
      <c r="AC77" s="478"/>
      <c r="AD77" s="478"/>
      <c r="AE77" s="478"/>
      <c r="AF77" s="478"/>
      <c r="AG77" s="478"/>
      <c r="AH77" s="478"/>
      <c r="AI77" s="478"/>
      <c r="AJ77" s="478"/>
      <c r="AK77" s="478"/>
      <c r="AL77" s="34"/>
    </row>
    <row r="78" spans="2:38" ht="15" customHeight="1">
      <c r="B78" s="1271"/>
      <c r="C78" s="41" t="str">
        <f>C68</f>
        <v>Sump 24</v>
      </c>
      <c r="D78" s="1238"/>
      <c r="E78" s="1239"/>
      <c r="F78" s="1229"/>
      <c r="G78" s="477"/>
      <c r="H78" s="477"/>
      <c r="I78" s="477"/>
      <c r="J78" s="477"/>
      <c r="K78" s="477"/>
      <c r="L78" s="477"/>
      <c r="M78" s="477"/>
      <c r="N78" s="477"/>
      <c r="O78" s="477"/>
      <c r="P78" s="477"/>
      <c r="Q78" s="477"/>
      <c r="R78" s="477"/>
      <c r="S78" s="477"/>
      <c r="T78" s="477"/>
      <c r="U78" s="477"/>
      <c r="V78" s="477"/>
      <c r="W78" s="477"/>
      <c r="X78" s="477"/>
      <c r="Y78" s="477"/>
      <c r="Z78" s="477"/>
      <c r="AA78" s="477"/>
      <c r="AB78" s="477"/>
      <c r="AC78" s="477"/>
      <c r="AD78" s="477"/>
      <c r="AE78" s="477"/>
      <c r="AF78" s="477"/>
      <c r="AG78" s="477"/>
      <c r="AH78" s="477"/>
      <c r="AI78" s="477"/>
      <c r="AJ78" s="477"/>
      <c r="AK78" s="477"/>
      <c r="AL78" s="35">
        <f>SUM(G78:AK78)</f>
        <v>0</v>
      </c>
    </row>
    <row r="79" spans="2:38" s="704" customFormat="1" ht="15" customHeight="1">
      <c r="B79" s="845"/>
      <c r="C79" s="666" t="s">
        <v>17</v>
      </c>
      <c r="D79" s="1238">
        <f>+F69</f>
        <v>13213</v>
      </c>
      <c r="E79" s="1239"/>
      <c r="F79" s="1229">
        <f>+D79-(AL80)</f>
        <v>13213</v>
      </c>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34"/>
    </row>
    <row r="80" spans="2:38" s="704" customFormat="1" ht="15" customHeight="1">
      <c r="B80" s="845"/>
      <c r="C80" s="41" t="str">
        <f>C70</f>
        <v>Sump 56</v>
      </c>
      <c r="D80" s="1238"/>
      <c r="E80" s="1239"/>
      <c r="F80" s="1229"/>
      <c r="G80" s="670"/>
      <c r="H80" s="670"/>
      <c r="I80" s="670"/>
      <c r="J80" s="670"/>
      <c r="K80" s="670"/>
      <c r="L80" s="670"/>
      <c r="M80" s="670"/>
      <c r="N80" s="670"/>
      <c r="O80" s="670"/>
      <c r="P80" s="670"/>
      <c r="Q80" s="670"/>
      <c r="R80" s="670"/>
      <c r="S80" s="670"/>
      <c r="T80" s="670"/>
      <c r="U80" s="670"/>
      <c r="V80" s="670"/>
      <c r="W80" s="670"/>
      <c r="X80" s="670"/>
      <c r="Y80" s="670"/>
      <c r="Z80" s="670"/>
      <c r="AA80" s="670"/>
      <c r="AB80" s="670"/>
      <c r="AC80" s="670"/>
      <c r="AD80" s="670"/>
      <c r="AE80" s="670"/>
      <c r="AF80" s="670"/>
      <c r="AG80" s="670"/>
      <c r="AH80" s="670"/>
      <c r="AI80" s="670"/>
      <c r="AJ80" s="670"/>
      <c r="AK80" s="670"/>
      <c r="AL80" s="35">
        <f>SUM(G80:AK80)</f>
        <v>0</v>
      </c>
    </row>
    <row r="81" spans="2:38" ht="15" customHeight="1">
      <c r="B81" s="1232" t="s">
        <v>12</v>
      </c>
      <c r="C81" s="1233"/>
      <c r="D81" s="29"/>
      <c r="E81" s="29"/>
      <c r="F81" s="30"/>
      <c r="G81" s="11">
        <f t="shared" ref="G81:AL81" si="15">SUM(G78)</f>
        <v>0</v>
      </c>
      <c r="H81" s="11">
        <f t="shared" si="15"/>
        <v>0</v>
      </c>
      <c r="I81" s="11">
        <f t="shared" si="15"/>
        <v>0</v>
      </c>
      <c r="J81" s="11">
        <f t="shared" si="15"/>
        <v>0</v>
      </c>
      <c r="K81" s="11">
        <f t="shared" si="15"/>
        <v>0</v>
      </c>
      <c r="L81" s="11">
        <f t="shared" si="15"/>
        <v>0</v>
      </c>
      <c r="M81" s="11">
        <f t="shared" si="15"/>
        <v>0</v>
      </c>
      <c r="N81" s="11">
        <f t="shared" si="15"/>
        <v>0</v>
      </c>
      <c r="O81" s="11">
        <f t="shared" si="15"/>
        <v>0</v>
      </c>
      <c r="P81" s="11">
        <f t="shared" si="15"/>
        <v>0</v>
      </c>
      <c r="Q81" s="11">
        <f t="shared" si="15"/>
        <v>0</v>
      </c>
      <c r="R81" s="11">
        <f t="shared" si="15"/>
        <v>0</v>
      </c>
      <c r="S81" s="11">
        <f t="shared" si="15"/>
        <v>0</v>
      </c>
      <c r="T81" s="11">
        <f t="shared" si="15"/>
        <v>0</v>
      </c>
      <c r="U81" s="11">
        <f t="shared" si="15"/>
        <v>0</v>
      </c>
      <c r="V81" s="11">
        <f t="shared" si="15"/>
        <v>0</v>
      </c>
      <c r="W81" s="11">
        <f t="shared" si="15"/>
        <v>0</v>
      </c>
      <c r="X81" s="11">
        <f t="shared" si="15"/>
        <v>0</v>
      </c>
      <c r="Y81" s="11">
        <f t="shared" si="15"/>
        <v>0</v>
      </c>
      <c r="Z81" s="11">
        <f t="shared" si="15"/>
        <v>0</v>
      </c>
      <c r="AA81" s="11">
        <f t="shared" si="15"/>
        <v>0</v>
      </c>
      <c r="AB81" s="11">
        <f t="shared" si="15"/>
        <v>0</v>
      </c>
      <c r="AC81" s="11">
        <f t="shared" si="15"/>
        <v>0</v>
      </c>
      <c r="AD81" s="11">
        <f t="shared" si="15"/>
        <v>0</v>
      </c>
      <c r="AE81" s="11">
        <f t="shared" si="15"/>
        <v>0</v>
      </c>
      <c r="AF81" s="11">
        <f t="shared" si="15"/>
        <v>0</v>
      </c>
      <c r="AG81" s="11">
        <f t="shared" si="15"/>
        <v>0</v>
      </c>
      <c r="AH81" s="11">
        <f t="shared" si="15"/>
        <v>0</v>
      </c>
      <c r="AI81" s="11">
        <f t="shared" si="15"/>
        <v>0</v>
      </c>
      <c r="AJ81" s="11">
        <f t="shared" si="15"/>
        <v>0</v>
      </c>
      <c r="AK81" s="11">
        <f t="shared" si="15"/>
        <v>0</v>
      </c>
      <c r="AL81" s="28">
        <f t="shared" si="15"/>
        <v>0</v>
      </c>
    </row>
    <row r="83" spans="2:38" ht="15" customHeight="1">
      <c r="B83" s="7">
        <f>+PTP!B115</f>
        <v>44440</v>
      </c>
    </row>
    <row r="85" spans="2:38" ht="15" customHeight="1">
      <c r="B85" s="26" t="s">
        <v>13</v>
      </c>
      <c r="C85" s="353" t="s">
        <v>0</v>
      </c>
      <c r="D85" s="1234" t="s">
        <v>18</v>
      </c>
      <c r="E85" s="1234"/>
      <c r="F85" s="1234"/>
      <c r="G85" s="27">
        <f>+B83</f>
        <v>44440</v>
      </c>
      <c r="H85" s="27">
        <f t="shared" ref="H85:AK85" si="16">+G85+1</f>
        <v>44441</v>
      </c>
      <c r="I85" s="27">
        <f t="shared" si="16"/>
        <v>44442</v>
      </c>
      <c r="J85" s="27">
        <f t="shared" si="16"/>
        <v>44443</v>
      </c>
      <c r="K85" s="27">
        <f t="shared" si="16"/>
        <v>44444</v>
      </c>
      <c r="L85" s="27">
        <f t="shared" si="16"/>
        <v>44445</v>
      </c>
      <c r="M85" s="27">
        <f t="shared" si="16"/>
        <v>44446</v>
      </c>
      <c r="N85" s="27">
        <f t="shared" si="16"/>
        <v>44447</v>
      </c>
      <c r="O85" s="27">
        <f t="shared" si="16"/>
        <v>44448</v>
      </c>
      <c r="P85" s="27">
        <f t="shared" si="16"/>
        <v>44449</v>
      </c>
      <c r="Q85" s="27">
        <f t="shared" si="16"/>
        <v>44450</v>
      </c>
      <c r="R85" s="27">
        <f t="shared" si="16"/>
        <v>44451</v>
      </c>
      <c r="S85" s="27">
        <f t="shared" si="16"/>
        <v>44452</v>
      </c>
      <c r="T85" s="27">
        <f t="shared" si="16"/>
        <v>44453</v>
      </c>
      <c r="U85" s="27">
        <f t="shared" si="16"/>
        <v>44454</v>
      </c>
      <c r="V85" s="27">
        <f t="shared" si="16"/>
        <v>44455</v>
      </c>
      <c r="W85" s="27">
        <f t="shared" si="16"/>
        <v>44456</v>
      </c>
      <c r="X85" s="27">
        <f t="shared" si="16"/>
        <v>44457</v>
      </c>
      <c r="Y85" s="27">
        <f t="shared" si="16"/>
        <v>44458</v>
      </c>
      <c r="Z85" s="27">
        <f t="shared" si="16"/>
        <v>44459</v>
      </c>
      <c r="AA85" s="27">
        <f t="shared" si="16"/>
        <v>44460</v>
      </c>
      <c r="AB85" s="27">
        <f t="shared" si="16"/>
        <v>44461</v>
      </c>
      <c r="AC85" s="27">
        <f t="shared" si="16"/>
        <v>44462</v>
      </c>
      <c r="AD85" s="27">
        <f t="shared" si="16"/>
        <v>44463</v>
      </c>
      <c r="AE85" s="27">
        <f t="shared" si="16"/>
        <v>44464</v>
      </c>
      <c r="AF85" s="27">
        <f t="shared" si="16"/>
        <v>44465</v>
      </c>
      <c r="AG85" s="27">
        <f t="shared" si="16"/>
        <v>44466</v>
      </c>
      <c r="AH85" s="27">
        <f t="shared" si="16"/>
        <v>44467</v>
      </c>
      <c r="AI85" s="27">
        <f t="shared" si="16"/>
        <v>44468</v>
      </c>
      <c r="AJ85" s="27">
        <f t="shared" si="16"/>
        <v>44469</v>
      </c>
      <c r="AK85" s="27">
        <f t="shared" si="16"/>
        <v>44470</v>
      </c>
      <c r="AL85" s="9" t="s">
        <v>12</v>
      </c>
    </row>
    <row r="86" spans="2:38" ht="15" customHeight="1">
      <c r="B86" s="1271" t="s">
        <v>114</v>
      </c>
      <c r="C86" s="47"/>
      <c r="D86" s="44" t="s">
        <v>19</v>
      </c>
      <c r="E86" s="45" t="s">
        <v>20</v>
      </c>
      <c r="F86" s="46" t="s">
        <v>21</v>
      </c>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2"/>
    </row>
    <row r="87" spans="2:38" ht="15" customHeight="1">
      <c r="B87" s="1271"/>
      <c r="C87" s="40" t="s">
        <v>17</v>
      </c>
      <c r="D87" s="1238">
        <f>+F77</f>
        <v>1880.5</v>
      </c>
      <c r="E87" s="1239"/>
      <c r="F87" s="1229">
        <f>+D87-(AL88)</f>
        <v>1880.5</v>
      </c>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34"/>
    </row>
    <row r="88" spans="2:38" ht="15" customHeight="1">
      <c r="B88" s="1271"/>
      <c r="C88" s="41" t="str">
        <f>C78</f>
        <v>Sump 24</v>
      </c>
      <c r="D88" s="1238"/>
      <c r="E88" s="1239"/>
      <c r="F88" s="1229"/>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35">
        <f>SUM(G88:AK88)</f>
        <v>0</v>
      </c>
    </row>
    <row r="89" spans="2:38" s="704" customFormat="1" ht="15" customHeight="1">
      <c r="B89" s="845"/>
      <c r="C89" s="666" t="s">
        <v>17</v>
      </c>
      <c r="D89" s="1238">
        <f>+F79</f>
        <v>13213</v>
      </c>
      <c r="E89" s="1239"/>
      <c r="F89" s="1229">
        <f>+D89-(AL90)</f>
        <v>13213</v>
      </c>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34"/>
    </row>
    <row r="90" spans="2:38" s="704" customFormat="1" ht="15" customHeight="1">
      <c r="B90" s="845"/>
      <c r="C90" s="41" t="str">
        <f>C80</f>
        <v>Sump 56</v>
      </c>
      <c r="D90" s="1238"/>
      <c r="E90" s="1239"/>
      <c r="F90" s="1229"/>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35">
        <f>SUM(G90:AK90)</f>
        <v>0</v>
      </c>
    </row>
    <row r="91" spans="2:38" ht="15" customHeight="1">
      <c r="B91" s="1232" t="s">
        <v>12</v>
      </c>
      <c r="C91" s="1233"/>
      <c r="D91" s="29"/>
      <c r="E91" s="29"/>
      <c r="F91" s="30"/>
      <c r="G91" s="11">
        <f t="shared" ref="G91:AL91" si="17">SUM(G88)</f>
        <v>0</v>
      </c>
      <c r="H91" s="11">
        <f t="shared" si="17"/>
        <v>0</v>
      </c>
      <c r="I91" s="11">
        <f t="shared" si="17"/>
        <v>0</v>
      </c>
      <c r="J91" s="11">
        <f t="shared" si="17"/>
        <v>0</v>
      </c>
      <c r="K91" s="11">
        <f t="shared" si="17"/>
        <v>0</v>
      </c>
      <c r="L91" s="11">
        <f t="shared" si="17"/>
        <v>0</v>
      </c>
      <c r="M91" s="11">
        <f t="shared" si="17"/>
        <v>0</v>
      </c>
      <c r="N91" s="11">
        <f t="shared" si="17"/>
        <v>0</v>
      </c>
      <c r="O91" s="11">
        <f t="shared" si="17"/>
        <v>0</v>
      </c>
      <c r="P91" s="11">
        <f t="shared" si="17"/>
        <v>0</v>
      </c>
      <c r="Q91" s="11">
        <f t="shared" si="17"/>
        <v>0</v>
      </c>
      <c r="R91" s="11">
        <f t="shared" si="17"/>
        <v>0</v>
      </c>
      <c r="S91" s="11">
        <f t="shared" si="17"/>
        <v>0</v>
      </c>
      <c r="T91" s="11">
        <f t="shared" si="17"/>
        <v>0</v>
      </c>
      <c r="U91" s="11">
        <f t="shared" si="17"/>
        <v>0</v>
      </c>
      <c r="V91" s="11">
        <f t="shared" si="17"/>
        <v>0</v>
      </c>
      <c r="W91" s="11">
        <f t="shared" si="17"/>
        <v>0</v>
      </c>
      <c r="X91" s="11">
        <f t="shared" si="17"/>
        <v>0</v>
      </c>
      <c r="Y91" s="11">
        <f t="shared" si="17"/>
        <v>0</v>
      </c>
      <c r="Z91" s="11">
        <f t="shared" si="17"/>
        <v>0</v>
      </c>
      <c r="AA91" s="11">
        <f t="shared" si="17"/>
        <v>0</v>
      </c>
      <c r="AB91" s="11">
        <f t="shared" si="17"/>
        <v>0</v>
      </c>
      <c r="AC91" s="11">
        <f t="shared" si="17"/>
        <v>0</v>
      </c>
      <c r="AD91" s="11">
        <f t="shared" si="17"/>
        <v>0</v>
      </c>
      <c r="AE91" s="11">
        <f t="shared" si="17"/>
        <v>0</v>
      </c>
      <c r="AF91" s="11">
        <f t="shared" si="17"/>
        <v>0</v>
      </c>
      <c r="AG91" s="11">
        <f t="shared" si="17"/>
        <v>0</v>
      </c>
      <c r="AH91" s="11">
        <f t="shared" si="17"/>
        <v>0</v>
      </c>
      <c r="AI91" s="11">
        <f t="shared" si="17"/>
        <v>0</v>
      </c>
      <c r="AJ91" s="11">
        <f t="shared" si="17"/>
        <v>0</v>
      </c>
      <c r="AK91" s="11">
        <f t="shared" si="17"/>
        <v>0</v>
      </c>
      <c r="AL91" s="28">
        <f t="shared" si="17"/>
        <v>0</v>
      </c>
    </row>
    <row r="93" spans="2:38" ht="15" customHeight="1">
      <c r="B93" s="7">
        <f>+PTP!B129</f>
        <v>44470</v>
      </c>
    </row>
    <row r="95" spans="2:38" ht="15" customHeight="1">
      <c r="B95" s="26" t="s">
        <v>13</v>
      </c>
      <c r="C95" s="355" t="s">
        <v>0</v>
      </c>
      <c r="D95" s="1234" t="s">
        <v>18</v>
      </c>
      <c r="E95" s="1234"/>
      <c r="F95" s="1234"/>
      <c r="G95" s="27">
        <f>+B93</f>
        <v>44470</v>
      </c>
      <c r="H95" s="27">
        <f t="shared" ref="H95:AK95" si="18">+G95+1</f>
        <v>44471</v>
      </c>
      <c r="I95" s="27">
        <f t="shared" si="18"/>
        <v>44472</v>
      </c>
      <c r="J95" s="27">
        <f t="shared" si="18"/>
        <v>44473</v>
      </c>
      <c r="K95" s="27">
        <f t="shared" si="18"/>
        <v>44474</v>
      </c>
      <c r="L95" s="27">
        <f t="shared" si="18"/>
        <v>44475</v>
      </c>
      <c r="M95" s="27">
        <f t="shared" si="18"/>
        <v>44476</v>
      </c>
      <c r="N95" s="27">
        <f t="shared" si="18"/>
        <v>44477</v>
      </c>
      <c r="O95" s="27">
        <f t="shared" si="18"/>
        <v>44478</v>
      </c>
      <c r="P95" s="27">
        <f t="shared" si="18"/>
        <v>44479</v>
      </c>
      <c r="Q95" s="27">
        <f t="shared" si="18"/>
        <v>44480</v>
      </c>
      <c r="R95" s="27">
        <f t="shared" si="18"/>
        <v>44481</v>
      </c>
      <c r="S95" s="27">
        <f t="shared" si="18"/>
        <v>44482</v>
      </c>
      <c r="T95" s="27">
        <f t="shared" si="18"/>
        <v>44483</v>
      </c>
      <c r="U95" s="27">
        <f t="shared" si="18"/>
        <v>44484</v>
      </c>
      <c r="V95" s="27">
        <f t="shared" si="18"/>
        <v>44485</v>
      </c>
      <c r="W95" s="27">
        <f t="shared" si="18"/>
        <v>44486</v>
      </c>
      <c r="X95" s="27">
        <f t="shared" si="18"/>
        <v>44487</v>
      </c>
      <c r="Y95" s="27">
        <f t="shared" si="18"/>
        <v>44488</v>
      </c>
      <c r="Z95" s="27">
        <f t="shared" si="18"/>
        <v>44489</v>
      </c>
      <c r="AA95" s="27">
        <f t="shared" si="18"/>
        <v>44490</v>
      </c>
      <c r="AB95" s="27">
        <f t="shared" si="18"/>
        <v>44491</v>
      </c>
      <c r="AC95" s="27">
        <f t="shared" si="18"/>
        <v>44492</v>
      </c>
      <c r="AD95" s="27">
        <f t="shared" si="18"/>
        <v>44493</v>
      </c>
      <c r="AE95" s="27">
        <f t="shared" si="18"/>
        <v>44494</v>
      </c>
      <c r="AF95" s="27">
        <f t="shared" si="18"/>
        <v>44495</v>
      </c>
      <c r="AG95" s="27">
        <f t="shared" si="18"/>
        <v>44496</v>
      </c>
      <c r="AH95" s="27">
        <f t="shared" si="18"/>
        <v>44497</v>
      </c>
      <c r="AI95" s="27">
        <f t="shared" si="18"/>
        <v>44498</v>
      </c>
      <c r="AJ95" s="27">
        <f t="shared" si="18"/>
        <v>44499</v>
      </c>
      <c r="AK95" s="27">
        <f t="shared" si="18"/>
        <v>44500</v>
      </c>
      <c r="AL95" s="9" t="s">
        <v>12</v>
      </c>
    </row>
    <row r="96" spans="2:38" ht="15" customHeight="1">
      <c r="B96" s="1271" t="s">
        <v>114</v>
      </c>
      <c r="C96" s="47"/>
      <c r="D96" s="44" t="s">
        <v>19</v>
      </c>
      <c r="E96" s="45" t="s">
        <v>20</v>
      </c>
      <c r="F96" s="46" t="s">
        <v>21</v>
      </c>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2"/>
    </row>
    <row r="97" spans="2:38" ht="15" customHeight="1">
      <c r="B97" s="1271"/>
      <c r="C97" s="40" t="s">
        <v>17</v>
      </c>
      <c r="D97" s="1238">
        <f>+F87</f>
        <v>1880.5</v>
      </c>
      <c r="E97" s="1239"/>
      <c r="F97" s="1229">
        <f>+D97-(AL98)</f>
        <v>1880.5</v>
      </c>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4"/>
    </row>
    <row r="98" spans="2:38" ht="15" customHeight="1">
      <c r="B98" s="1271"/>
      <c r="C98" s="41" t="str">
        <f>C88</f>
        <v>Sump 24</v>
      </c>
      <c r="D98" s="1238"/>
      <c r="E98" s="1239"/>
      <c r="F98" s="1229"/>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35">
        <f>SUM(G98:AK98)</f>
        <v>0</v>
      </c>
    </row>
    <row r="99" spans="2:38" s="704" customFormat="1" ht="15" customHeight="1">
      <c r="B99" s="845"/>
      <c r="C99" s="666" t="s">
        <v>17</v>
      </c>
      <c r="D99" s="1238">
        <f>+F89</f>
        <v>13213</v>
      </c>
      <c r="E99" s="1239"/>
      <c r="F99" s="1229">
        <f>+D99-(AL100)</f>
        <v>13213</v>
      </c>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34"/>
    </row>
    <row r="100" spans="2:38" s="704" customFormat="1" ht="15" customHeight="1">
      <c r="B100" s="845"/>
      <c r="C100" s="41" t="str">
        <f>C90</f>
        <v>Sump 56</v>
      </c>
      <c r="D100" s="1238"/>
      <c r="E100" s="1239"/>
      <c r="F100" s="1229"/>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35">
        <f>SUM(G100:AK100)</f>
        <v>0</v>
      </c>
    </row>
    <row r="101" spans="2:38" ht="15" customHeight="1">
      <c r="B101" s="1232" t="s">
        <v>12</v>
      </c>
      <c r="C101" s="1233"/>
      <c r="D101" s="29"/>
      <c r="E101" s="29"/>
      <c r="F101" s="30"/>
      <c r="G101" s="11">
        <f t="shared" ref="G101:AL101" si="19">SUM(G98)</f>
        <v>0</v>
      </c>
      <c r="H101" s="11">
        <f t="shared" si="19"/>
        <v>0</v>
      </c>
      <c r="I101" s="11">
        <f t="shared" si="19"/>
        <v>0</v>
      </c>
      <c r="J101" s="11">
        <f t="shared" si="19"/>
        <v>0</v>
      </c>
      <c r="K101" s="11">
        <f t="shared" si="19"/>
        <v>0</v>
      </c>
      <c r="L101" s="11">
        <f t="shared" si="19"/>
        <v>0</v>
      </c>
      <c r="M101" s="11">
        <f t="shared" si="19"/>
        <v>0</v>
      </c>
      <c r="N101" s="11">
        <f t="shared" si="19"/>
        <v>0</v>
      </c>
      <c r="O101" s="11">
        <f t="shared" si="19"/>
        <v>0</v>
      </c>
      <c r="P101" s="11">
        <f t="shared" si="19"/>
        <v>0</v>
      </c>
      <c r="Q101" s="11">
        <f t="shared" si="19"/>
        <v>0</v>
      </c>
      <c r="R101" s="11">
        <f t="shared" si="19"/>
        <v>0</v>
      </c>
      <c r="S101" s="11">
        <f t="shared" si="19"/>
        <v>0</v>
      </c>
      <c r="T101" s="11">
        <f t="shared" si="19"/>
        <v>0</v>
      </c>
      <c r="U101" s="11">
        <f t="shared" si="19"/>
        <v>0</v>
      </c>
      <c r="V101" s="11">
        <f t="shared" si="19"/>
        <v>0</v>
      </c>
      <c r="W101" s="11">
        <f t="shared" si="19"/>
        <v>0</v>
      </c>
      <c r="X101" s="11">
        <f t="shared" si="19"/>
        <v>0</v>
      </c>
      <c r="Y101" s="11">
        <f t="shared" si="19"/>
        <v>0</v>
      </c>
      <c r="Z101" s="11">
        <f t="shared" si="19"/>
        <v>0</v>
      </c>
      <c r="AA101" s="11">
        <f t="shared" si="19"/>
        <v>0</v>
      </c>
      <c r="AB101" s="11">
        <f t="shared" si="19"/>
        <v>0</v>
      </c>
      <c r="AC101" s="11">
        <f t="shared" si="19"/>
        <v>0</v>
      </c>
      <c r="AD101" s="11">
        <f t="shared" si="19"/>
        <v>0</v>
      </c>
      <c r="AE101" s="11">
        <f t="shared" si="19"/>
        <v>0</v>
      </c>
      <c r="AF101" s="11">
        <f t="shared" si="19"/>
        <v>0</v>
      </c>
      <c r="AG101" s="11">
        <f t="shared" si="19"/>
        <v>0</v>
      </c>
      <c r="AH101" s="11">
        <f t="shared" si="19"/>
        <v>0</v>
      </c>
      <c r="AI101" s="11">
        <f t="shared" si="19"/>
        <v>0</v>
      </c>
      <c r="AJ101" s="11">
        <f t="shared" si="19"/>
        <v>0</v>
      </c>
      <c r="AK101" s="11">
        <f t="shared" si="19"/>
        <v>0</v>
      </c>
      <c r="AL101" s="28">
        <f t="shared" si="19"/>
        <v>0</v>
      </c>
    </row>
    <row r="103" spans="2:38" ht="15" customHeight="1">
      <c r="B103" s="7">
        <f>+PTP!B143</f>
        <v>44501</v>
      </c>
    </row>
    <row r="105" spans="2:38" ht="15" customHeight="1">
      <c r="B105" s="26" t="s">
        <v>13</v>
      </c>
      <c r="C105" s="358" t="s">
        <v>0</v>
      </c>
      <c r="D105" s="1234" t="s">
        <v>18</v>
      </c>
      <c r="E105" s="1234"/>
      <c r="F105" s="1234"/>
      <c r="G105" s="27">
        <f>+B103</f>
        <v>44501</v>
      </c>
      <c r="H105" s="27">
        <f t="shared" ref="H105:AK105" si="20">+G105+1</f>
        <v>44502</v>
      </c>
      <c r="I105" s="27">
        <f t="shared" si="20"/>
        <v>44503</v>
      </c>
      <c r="J105" s="27">
        <f t="shared" si="20"/>
        <v>44504</v>
      </c>
      <c r="K105" s="27">
        <f t="shared" si="20"/>
        <v>44505</v>
      </c>
      <c r="L105" s="27">
        <f t="shared" si="20"/>
        <v>44506</v>
      </c>
      <c r="M105" s="27">
        <f t="shared" si="20"/>
        <v>44507</v>
      </c>
      <c r="N105" s="27">
        <f t="shared" si="20"/>
        <v>44508</v>
      </c>
      <c r="O105" s="27">
        <f t="shared" si="20"/>
        <v>44509</v>
      </c>
      <c r="P105" s="27">
        <f t="shared" si="20"/>
        <v>44510</v>
      </c>
      <c r="Q105" s="27">
        <f t="shared" si="20"/>
        <v>44511</v>
      </c>
      <c r="R105" s="27">
        <f t="shared" si="20"/>
        <v>44512</v>
      </c>
      <c r="S105" s="27">
        <f t="shared" si="20"/>
        <v>44513</v>
      </c>
      <c r="T105" s="27">
        <f t="shared" si="20"/>
        <v>44514</v>
      </c>
      <c r="U105" s="27">
        <f t="shared" si="20"/>
        <v>44515</v>
      </c>
      <c r="V105" s="27">
        <f t="shared" si="20"/>
        <v>44516</v>
      </c>
      <c r="W105" s="27">
        <f t="shared" si="20"/>
        <v>44517</v>
      </c>
      <c r="X105" s="27">
        <f t="shared" si="20"/>
        <v>44518</v>
      </c>
      <c r="Y105" s="27">
        <f t="shared" si="20"/>
        <v>44519</v>
      </c>
      <c r="Z105" s="27">
        <f t="shared" si="20"/>
        <v>44520</v>
      </c>
      <c r="AA105" s="27">
        <f t="shared" si="20"/>
        <v>44521</v>
      </c>
      <c r="AB105" s="27">
        <f t="shared" si="20"/>
        <v>44522</v>
      </c>
      <c r="AC105" s="27">
        <f t="shared" si="20"/>
        <v>44523</v>
      </c>
      <c r="AD105" s="27">
        <f t="shared" si="20"/>
        <v>44524</v>
      </c>
      <c r="AE105" s="27">
        <f t="shared" si="20"/>
        <v>44525</v>
      </c>
      <c r="AF105" s="27">
        <f t="shared" si="20"/>
        <v>44526</v>
      </c>
      <c r="AG105" s="27">
        <f t="shared" si="20"/>
        <v>44527</v>
      </c>
      <c r="AH105" s="27">
        <f t="shared" si="20"/>
        <v>44528</v>
      </c>
      <c r="AI105" s="27">
        <f t="shared" si="20"/>
        <v>44529</v>
      </c>
      <c r="AJ105" s="27">
        <f t="shared" si="20"/>
        <v>44530</v>
      </c>
      <c r="AK105" s="27">
        <f t="shared" si="20"/>
        <v>44531</v>
      </c>
      <c r="AL105" s="9" t="s">
        <v>12</v>
      </c>
    </row>
    <row r="106" spans="2:38" ht="15" customHeight="1">
      <c r="B106" s="1271" t="s">
        <v>114</v>
      </c>
      <c r="C106" s="47"/>
      <c r="D106" s="44" t="s">
        <v>19</v>
      </c>
      <c r="E106" s="45" t="s">
        <v>20</v>
      </c>
      <c r="F106" s="46" t="s">
        <v>21</v>
      </c>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2"/>
    </row>
    <row r="107" spans="2:38" ht="15" customHeight="1">
      <c r="B107" s="1271"/>
      <c r="C107" s="40" t="s">
        <v>17</v>
      </c>
      <c r="D107" s="1238">
        <f>+F97</f>
        <v>1880.5</v>
      </c>
      <c r="E107" s="1239"/>
      <c r="F107" s="1229">
        <f>+D107-(AL108)</f>
        <v>1880.5</v>
      </c>
      <c r="G107" s="33"/>
      <c r="H107" s="33"/>
      <c r="I107" s="33"/>
      <c r="J107" s="33"/>
      <c r="K107" s="33"/>
      <c r="L107" s="33"/>
      <c r="M107" s="33"/>
      <c r="N107" s="33"/>
      <c r="O107" s="33"/>
      <c r="P107" s="33"/>
      <c r="Q107" s="33"/>
      <c r="R107" s="33"/>
      <c r="S107" s="526"/>
      <c r="T107" s="526"/>
      <c r="U107" s="526"/>
      <c r="V107" s="526"/>
      <c r="W107" s="526"/>
      <c r="X107" s="526"/>
      <c r="Y107" s="526"/>
      <c r="Z107" s="526"/>
      <c r="AA107" s="526"/>
      <c r="AB107" s="526"/>
      <c r="AC107" s="526"/>
      <c r="AD107" s="33"/>
      <c r="AE107" s="33"/>
      <c r="AF107" s="33"/>
      <c r="AG107" s="33"/>
      <c r="AH107" s="33"/>
      <c r="AI107" s="33"/>
      <c r="AJ107" s="33"/>
      <c r="AK107" s="33"/>
      <c r="AL107" s="34"/>
    </row>
    <row r="108" spans="2:38" ht="15" customHeight="1">
      <c r="B108" s="1271"/>
      <c r="C108" s="41" t="str">
        <f>C98</f>
        <v>Sump 24</v>
      </c>
      <c r="D108" s="1238"/>
      <c r="E108" s="1239"/>
      <c r="F108" s="1229"/>
      <c r="G108" s="13"/>
      <c r="H108" s="13"/>
      <c r="I108" s="13"/>
      <c r="J108" s="13"/>
      <c r="K108" s="13"/>
      <c r="L108" s="13"/>
      <c r="M108" s="13"/>
      <c r="N108" s="13"/>
      <c r="O108" s="13"/>
      <c r="P108" s="13"/>
      <c r="Q108" s="13"/>
      <c r="R108" s="13"/>
      <c r="S108" s="527"/>
      <c r="T108" s="527"/>
      <c r="U108" s="527"/>
      <c r="V108" s="527"/>
      <c r="W108" s="527"/>
      <c r="X108" s="527"/>
      <c r="Y108" s="527"/>
      <c r="Z108" s="527"/>
      <c r="AA108" s="527"/>
      <c r="AB108" s="527"/>
      <c r="AC108" s="527"/>
      <c r="AD108" s="13"/>
      <c r="AE108" s="13"/>
      <c r="AF108" s="13"/>
      <c r="AG108" s="13"/>
      <c r="AH108" s="13"/>
      <c r="AI108" s="13"/>
      <c r="AJ108" s="13"/>
      <c r="AK108" s="13"/>
      <c r="AL108" s="35">
        <f>SUM(G108:AK108)</f>
        <v>0</v>
      </c>
    </row>
    <row r="109" spans="2:38" s="704" customFormat="1" ht="15" customHeight="1">
      <c r="B109" s="845"/>
      <c r="C109" s="666" t="s">
        <v>17</v>
      </c>
      <c r="D109" s="1238">
        <f>+F99</f>
        <v>13213</v>
      </c>
      <c r="E109" s="1239"/>
      <c r="F109" s="1229">
        <f>+D109-(AL110)</f>
        <v>13213</v>
      </c>
      <c r="G109" s="33"/>
      <c r="H109" s="33"/>
      <c r="I109" s="33"/>
      <c r="J109" s="33"/>
      <c r="K109" s="33"/>
      <c r="L109" s="33"/>
      <c r="M109" s="33"/>
      <c r="N109" s="33"/>
      <c r="O109" s="33"/>
      <c r="P109" s="33"/>
      <c r="Q109" s="33"/>
      <c r="R109" s="33"/>
      <c r="S109" s="542"/>
      <c r="T109" s="542"/>
      <c r="U109" s="542"/>
      <c r="V109" s="542"/>
      <c r="W109" s="542"/>
      <c r="X109" s="542"/>
      <c r="Y109" s="542"/>
      <c r="Z109" s="542"/>
      <c r="AA109" s="542"/>
      <c r="AB109" s="542"/>
      <c r="AC109" s="542"/>
      <c r="AD109" s="33"/>
      <c r="AE109" s="33"/>
      <c r="AF109" s="33"/>
      <c r="AG109" s="33"/>
      <c r="AH109" s="33"/>
      <c r="AI109" s="33"/>
      <c r="AJ109" s="33"/>
      <c r="AK109" s="33"/>
      <c r="AL109" s="34"/>
    </row>
    <row r="110" spans="2:38" s="704" customFormat="1" ht="15" customHeight="1">
      <c r="B110" s="845"/>
      <c r="C110" s="41" t="str">
        <f>C100</f>
        <v>Sump 56</v>
      </c>
      <c r="D110" s="1238"/>
      <c r="E110" s="1239"/>
      <c r="F110" s="1229"/>
      <c r="G110" s="13"/>
      <c r="H110" s="13"/>
      <c r="I110" s="13"/>
      <c r="J110" s="13"/>
      <c r="K110" s="13"/>
      <c r="L110" s="13"/>
      <c r="M110" s="13"/>
      <c r="N110" s="13"/>
      <c r="O110" s="13"/>
      <c r="P110" s="13"/>
      <c r="Q110" s="13"/>
      <c r="R110" s="13"/>
      <c r="S110" s="670"/>
      <c r="T110" s="670"/>
      <c r="U110" s="670"/>
      <c r="V110" s="670"/>
      <c r="W110" s="670"/>
      <c r="X110" s="670"/>
      <c r="Y110" s="670"/>
      <c r="Z110" s="670"/>
      <c r="AA110" s="670"/>
      <c r="AB110" s="670"/>
      <c r="AC110" s="670"/>
      <c r="AD110" s="13"/>
      <c r="AE110" s="13"/>
      <c r="AF110" s="13"/>
      <c r="AG110" s="13"/>
      <c r="AH110" s="13"/>
      <c r="AI110" s="13"/>
      <c r="AJ110" s="13"/>
      <c r="AK110" s="13"/>
      <c r="AL110" s="35">
        <f>SUM(G110:AK110)</f>
        <v>0</v>
      </c>
    </row>
    <row r="111" spans="2:38" ht="15" customHeight="1">
      <c r="B111" s="1232" t="s">
        <v>12</v>
      </c>
      <c r="C111" s="1233"/>
      <c r="D111" s="29"/>
      <c r="E111" s="29"/>
      <c r="F111" s="30"/>
      <c r="G111" s="11">
        <f t="shared" ref="G111:AL111" si="21">SUM(G108)</f>
        <v>0</v>
      </c>
      <c r="H111" s="11">
        <f t="shared" si="21"/>
        <v>0</v>
      </c>
      <c r="I111" s="11">
        <f t="shared" si="21"/>
        <v>0</v>
      </c>
      <c r="J111" s="11">
        <f t="shared" si="21"/>
        <v>0</v>
      </c>
      <c r="K111" s="11">
        <f t="shared" si="21"/>
        <v>0</v>
      </c>
      <c r="L111" s="11">
        <f t="shared" si="21"/>
        <v>0</v>
      </c>
      <c r="M111" s="11">
        <f t="shared" si="21"/>
        <v>0</v>
      </c>
      <c r="N111" s="11">
        <f t="shared" si="21"/>
        <v>0</v>
      </c>
      <c r="O111" s="11">
        <f t="shared" si="21"/>
        <v>0</v>
      </c>
      <c r="P111" s="11">
        <f t="shared" si="21"/>
        <v>0</v>
      </c>
      <c r="Q111" s="11">
        <f t="shared" si="21"/>
        <v>0</v>
      </c>
      <c r="R111" s="11">
        <f t="shared" si="21"/>
        <v>0</v>
      </c>
      <c r="S111" s="11">
        <f t="shared" si="21"/>
        <v>0</v>
      </c>
      <c r="T111" s="11">
        <f t="shared" si="21"/>
        <v>0</v>
      </c>
      <c r="U111" s="11">
        <f t="shared" si="21"/>
        <v>0</v>
      </c>
      <c r="V111" s="11">
        <f t="shared" si="21"/>
        <v>0</v>
      </c>
      <c r="W111" s="11">
        <f t="shared" si="21"/>
        <v>0</v>
      </c>
      <c r="X111" s="11">
        <f t="shared" si="21"/>
        <v>0</v>
      </c>
      <c r="Y111" s="11">
        <f t="shared" si="21"/>
        <v>0</v>
      </c>
      <c r="Z111" s="11">
        <f t="shared" si="21"/>
        <v>0</v>
      </c>
      <c r="AA111" s="11">
        <f t="shared" si="21"/>
        <v>0</v>
      </c>
      <c r="AB111" s="11">
        <f t="shared" si="21"/>
        <v>0</v>
      </c>
      <c r="AC111" s="11">
        <f t="shared" si="21"/>
        <v>0</v>
      </c>
      <c r="AD111" s="11">
        <f t="shared" si="21"/>
        <v>0</v>
      </c>
      <c r="AE111" s="11">
        <f t="shared" si="21"/>
        <v>0</v>
      </c>
      <c r="AF111" s="11">
        <f t="shared" si="21"/>
        <v>0</v>
      </c>
      <c r="AG111" s="11">
        <f t="shared" si="21"/>
        <v>0</v>
      </c>
      <c r="AH111" s="11">
        <f t="shared" si="21"/>
        <v>0</v>
      </c>
      <c r="AI111" s="11">
        <f t="shared" si="21"/>
        <v>0</v>
      </c>
      <c r="AJ111" s="11">
        <f t="shared" si="21"/>
        <v>0</v>
      </c>
      <c r="AK111" s="11">
        <f t="shared" si="21"/>
        <v>0</v>
      </c>
      <c r="AL111" s="28">
        <f t="shared" si="21"/>
        <v>0</v>
      </c>
    </row>
    <row r="113" spans="2:38" ht="15" customHeight="1">
      <c r="B113" s="7">
        <f>+PTP!B157</f>
        <v>44531</v>
      </c>
    </row>
    <row r="115" spans="2:38" ht="15" customHeight="1">
      <c r="B115" s="26" t="s">
        <v>13</v>
      </c>
      <c r="C115" s="368" t="s">
        <v>0</v>
      </c>
      <c r="D115" s="1234" t="s">
        <v>18</v>
      </c>
      <c r="E115" s="1234"/>
      <c r="F115" s="1234"/>
      <c r="G115" s="27">
        <f>+B113</f>
        <v>44531</v>
      </c>
      <c r="H115" s="27">
        <f t="shared" ref="H115:AK115" si="22">+G115+1</f>
        <v>44532</v>
      </c>
      <c r="I115" s="27">
        <f t="shared" si="22"/>
        <v>44533</v>
      </c>
      <c r="J115" s="27">
        <f t="shared" si="22"/>
        <v>44534</v>
      </c>
      <c r="K115" s="27">
        <f t="shared" si="22"/>
        <v>44535</v>
      </c>
      <c r="L115" s="27">
        <f t="shared" si="22"/>
        <v>44536</v>
      </c>
      <c r="M115" s="27">
        <f t="shared" si="22"/>
        <v>44537</v>
      </c>
      <c r="N115" s="27">
        <f t="shared" si="22"/>
        <v>44538</v>
      </c>
      <c r="O115" s="27">
        <f t="shared" si="22"/>
        <v>44539</v>
      </c>
      <c r="P115" s="27">
        <f t="shared" si="22"/>
        <v>44540</v>
      </c>
      <c r="Q115" s="27">
        <f t="shared" si="22"/>
        <v>44541</v>
      </c>
      <c r="R115" s="27">
        <f t="shared" si="22"/>
        <v>44542</v>
      </c>
      <c r="S115" s="27">
        <f t="shared" si="22"/>
        <v>44543</v>
      </c>
      <c r="T115" s="27">
        <f t="shared" si="22"/>
        <v>44544</v>
      </c>
      <c r="U115" s="27">
        <f t="shared" si="22"/>
        <v>44545</v>
      </c>
      <c r="V115" s="27">
        <f t="shared" si="22"/>
        <v>44546</v>
      </c>
      <c r="W115" s="27">
        <f t="shared" si="22"/>
        <v>44547</v>
      </c>
      <c r="X115" s="27">
        <f t="shared" si="22"/>
        <v>44548</v>
      </c>
      <c r="Y115" s="27">
        <f t="shared" si="22"/>
        <v>44549</v>
      </c>
      <c r="Z115" s="27">
        <f t="shared" si="22"/>
        <v>44550</v>
      </c>
      <c r="AA115" s="27">
        <f t="shared" si="22"/>
        <v>44551</v>
      </c>
      <c r="AB115" s="27">
        <f t="shared" si="22"/>
        <v>44552</v>
      </c>
      <c r="AC115" s="27">
        <f t="shared" si="22"/>
        <v>44553</v>
      </c>
      <c r="AD115" s="27">
        <f t="shared" si="22"/>
        <v>44554</v>
      </c>
      <c r="AE115" s="27">
        <f t="shared" si="22"/>
        <v>44555</v>
      </c>
      <c r="AF115" s="27">
        <f t="shared" si="22"/>
        <v>44556</v>
      </c>
      <c r="AG115" s="27">
        <f t="shared" si="22"/>
        <v>44557</v>
      </c>
      <c r="AH115" s="27">
        <f t="shared" si="22"/>
        <v>44558</v>
      </c>
      <c r="AI115" s="27">
        <f t="shared" si="22"/>
        <v>44559</v>
      </c>
      <c r="AJ115" s="27">
        <f t="shared" si="22"/>
        <v>44560</v>
      </c>
      <c r="AK115" s="27">
        <f t="shared" si="22"/>
        <v>44561</v>
      </c>
      <c r="AL115" s="9" t="s">
        <v>12</v>
      </c>
    </row>
    <row r="116" spans="2:38" ht="15" customHeight="1">
      <c r="B116" s="1271" t="s">
        <v>114</v>
      </c>
      <c r="C116" s="47"/>
      <c r="D116" s="44" t="s">
        <v>19</v>
      </c>
      <c r="E116" s="45" t="s">
        <v>20</v>
      </c>
      <c r="F116" s="46" t="s">
        <v>21</v>
      </c>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2"/>
    </row>
    <row r="117" spans="2:38" ht="15" customHeight="1">
      <c r="B117" s="1271"/>
      <c r="C117" s="40" t="s">
        <v>17</v>
      </c>
      <c r="D117" s="1238">
        <f>+F107</f>
        <v>1880.5</v>
      </c>
      <c r="E117" s="1239"/>
      <c r="F117" s="1229">
        <f>+D117-(AL118)</f>
        <v>1880.5</v>
      </c>
      <c r="G117" s="33"/>
      <c r="H117" s="33"/>
      <c r="I117" s="33"/>
      <c r="J117" s="33"/>
      <c r="K117" s="33"/>
      <c r="L117" s="33"/>
      <c r="M117" s="33"/>
      <c r="N117" s="33"/>
      <c r="O117" s="33"/>
      <c r="P117" s="33"/>
      <c r="Q117" s="33"/>
      <c r="R117" s="33"/>
      <c r="S117" s="33"/>
      <c r="T117" s="33"/>
      <c r="U117" s="33"/>
      <c r="V117" s="33"/>
      <c r="W117" s="33"/>
      <c r="X117" s="33"/>
      <c r="Y117" s="33"/>
      <c r="Z117" s="33"/>
      <c r="AA117" s="33"/>
      <c r="AB117" s="33"/>
      <c r="AC117" s="33"/>
      <c r="AD117" s="33"/>
      <c r="AE117" s="33"/>
      <c r="AF117" s="33"/>
      <c r="AG117" s="33"/>
      <c r="AH117" s="33"/>
      <c r="AI117" s="33"/>
      <c r="AJ117" s="33"/>
      <c r="AK117" s="33"/>
      <c r="AL117" s="34"/>
    </row>
    <row r="118" spans="2:38" ht="15" customHeight="1">
      <c r="B118" s="1271"/>
      <c r="C118" s="41" t="str">
        <f>C108</f>
        <v>Sump 24</v>
      </c>
      <c r="D118" s="1238"/>
      <c r="E118" s="1239"/>
      <c r="F118" s="1229"/>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35">
        <f>SUM(G118:AK118)</f>
        <v>0</v>
      </c>
    </row>
    <row r="119" spans="2:38" s="704" customFormat="1" ht="15" customHeight="1">
      <c r="B119" s="845"/>
      <c r="C119" s="666" t="s">
        <v>17</v>
      </c>
      <c r="D119" s="1238">
        <f>+F109</f>
        <v>13213</v>
      </c>
      <c r="E119" s="1239"/>
      <c r="F119" s="1229">
        <f>+D119-(AL120)</f>
        <v>13213</v>
      </c>
      <c r="G119" s="33"/>
      <c r="H119" s="33"/>
      <c r="I119" s="33"/>
      <c r="J119" s="33"/>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3"/>
      <c r="AI119" s="33"/>
      <c r="AJ119" s="33"/>
      <c r="AK119" s="33"/>
      <c r="AL119" s="34"/>
    </row>
    <row r="120" spans="2:38" s="704" customFormat="1" ht="15" customHeight="1">
      <c r="B120" s="845"/>
      <c r="C120" s="41" t="str">
        <f>C110</f>
        <v>Sump 56</v>
      </c>
      <c r="D120" s="1238"/>
      <c r="E120" s="1239"/>
      <c r="F120" s="1229"/>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35">
        <f>SUM(G120:AK120)</f>
        <v>0</v>
      </c>
    </row>
    <row r="121" spans="2:38" ht="15" customHeight="1">
      <c r="B121" s="1232" t="s">
        <v>12</v>
      </c>
      <c r="C121" s="1233"/>
      <c r="D121" s="29"/>
      <c r="E121" s="29"/>
      <c r="F121" s="30"/>
      <c r="G121" s="11">
        <f t="shared" ref="G121:AL121" si="23">SUM(G118)</f>
        <v>0</v>
      </c>
      <c r="H121" s="11">
        <f t="shared" si="23"/>
        <v>0</v>
      </c>
      <c r="I121" s="11">
        <f t="shared" si="23"/>
        <v>0</v>
      </c>
      <c r="J121" s="11">
        <f t="shared" si="23"/>
        <v>0</v>
      </c>
      <c r="K121" s="11">
        <f t="shared" si="23"/>
        <v>0</v>
      </c>
      <c r="L121" s="11">
        <f t="shared" si="23"/>
        <v>0</v>
      </c>
      <c r="M121" s="11">
        <f t="shared" si="23"/>
        <v>0</v>
      </c>
      <c r="N121" s="11">
        <f t="shared" si="23"/>
        <v>0</v>
      </c>
      <c r="O121" s="11">
        <f t="shared" si="23"/>
        <v>0</v>
      </c>
      <c r="P121" s="11">
        <f t="shared" si="23"/>
        <v>0</v>
      </c>
      <c r="Q121" s="11">
        <f t="shared" si="23"/>
        <v>0</v>
      </c>
      <c r="R121" s="11">
        <f t="shared" si="23"/>
        <v>0</v>
      </c>
      <c r="S121" s="11">
        <f t="shared" si="23"/>
        <v>0</v>
      </c>
      <c r="T121" s="11">
        <f t="shared" si="23"/>
        <v>0</v>
      </c>
      <c r="U121" s="11">
        <f t="shared" si="23"/>
        <v>0</v>
      </c>
      <c r="V121" s="11">
        <f t="shared" si="23"/>
        <v>0</v>
      </c>
      <c r="W121" s="11">
        <f t="shared" si="23"/>
        <v>0</v>
      </c>
      <c r="X121" s="11">
        <f t="shared" si="23"/>
        <v>0</v>
      </c>
      <c r="Y121" s="11">
        <f t="shared" si="23"/>
        <v>0</v>
      </c>
      <c r="Z121" s="11">
        <f t="shared" si="23"/>
        <v>0</v>
      </c>
      <c r="AA121" s="11">
        <f t="shared" si="23"/>
        <v>0</v>
      </c>
      <c r="AB121" s="11">
        <f t="shared" si="23"/>
        <v>0</v>
      </c>
      <c r="AC121" s="11">
        <f t="shared" si="23"/>
        <v>0</v>
      </c>
      <c r="AD121" s="11">
        <f t="shared" si="23"/>
        <v>0</v>
      </c>
      <c r="AE121" s="11">
        <f t="shared" si="23"/>
        <v>0</v>
      </c>
      <c r="AF121" s="11">
        <f t="shared" si="23"/>
        <v>0</v>
      </c>
      <c r="AG121" s="11">
        <f t="shared" si="23"/>
        <v>0</v>
      </c>
      <c r="AH121" s="11">
        <f t="shared" si="23"/>
        <v>0</v>
      </c>
      <c r="AI121" s="11">
        <f t="shared" si="23"/>
        <v>0</v>
      </c>
      <c r="AJ121" s="11">
        <f t="shared" si="23"/>
        <v>0</v>
      </c>
      <c r="AK121" s="11">
        <f t="shared" si="23"/>
        <v>0</v>
      </c>
      <c r="AL121" s="28">
        <f t="shared" si="23"/>
        <v>0</v>
      </c>
    </row>
  </sheetData>
  <mergeCells count="109">
    <mergeCell ref="B61:C61"/>
    <mergeCell ref="D59:D60"/>
    <mergeCell ref="E59:E60"/>
    <mergeCell ref="F59:F60"/>
    <mergeCell ref="D69:D70"/>
    <mergeCell ref="E69:E70"/>
    <mergeCell ref="F69:F70"/>
    <mergeCell ref="D49:D50"/>
    <mergeCell ref="E49:E50"/>
    <mergeCell ref="F49:F50"/>
    <mergeCell ref="D65:F65"/>
    <mergeCell ref="B66:B68"/>
    <mergeCell ref="D67:D68"/>
    <mergeCell ref="E67:E68"/>
    <mergeCell ref="F67:F68"/>
    <mergeCell ref="B101:C101"/>
    <mergeCell ref="D95:F95"/>
    <mergeCell ref="B96:B98"/>
    <mergeCell ref="D97:D98"/>
    <mergeCell ref="E97:E98"/>
    <mergeCell ref="F97:F98"/>
    <mergeCell ref="D99:D100"/>
    <mergeCell ref="E99:E100"/>
    <mergeCell ref="F99:F100"/>
    <mergeCell ref="B111:C111"/>
    <mergeCell ref="D105:F105"/>
    <mergeCell ref="B106:B108"/>
    <mergeCell ref="D107:D108"/>
    <mergeCell ref="E107:E108"/>
    <mergeCell ref="F107:F108"/>
    <mergeCell ref="D109:D110"/>
    <mergeCell ref="E109:E110"/>
    <mergeCell ref="F109:F110"/>
    <mergeCell ref="B1:AL1"/>
    <mergeCell ref="D55:F55"/>
    <mergeCell ref="B56:B58"/>
    <mergeCell ref="D57:D58"/>
    <mergeCell ref="E57:E58"/>
    <mergeCell ref="F57:F58"/>
    <mergeCell ref="D45:F45"/>
    <mergeCell ref="B46:B48"/>
    <mergeCell ref="D47:D48"/>
    <mergeCell ref="E47:E48"/>
    <mergeCell ref="F47:F48"/>
    <mergeCell ref="B51:C51"/>
    <mergeCell ref="D35:F35"/>
    <mergeCell ref="B36:B38"/>
    <mergeCell ref="D37:D38"/>
    <mergeCell ref="E37:E38"/>
    <mergeCell ref="F37:F38"/>
    <mergeCell ref="B41:C41"/>
    <mergeCell ref="D25:F25"/>
    <mergeCell ref="B26:B28"/>
    <mergeCell ref="D27:D28"/>
    <mergeCell ref="E27:E28"/>
    <mergeCell ref="F27:F28"/>
    <mergeCell ref="B31:C31"/>
    <mergeCell ref="B81:C81"/>
    <mergeCell ref="B71:C71"/>
    <mergeCell ref="D75:F75"/>
    <mergeCell ref="B76:B78"/>
    <mergeCell ref="D77:D78"/>
    <mergeCell ref="E77:E78"/>
    <mergeCell ref="F77:F78"/>
    <mergeCell ref="D79:D80"/>
    <mergeCell ref="E79:E80"/>
    <mergeCell ref="F79:F80"/>
    <mergeCell ref="B91:C91"/>
    <mergeCell ref="D85:F85"/>
    <mergeCell ref="B86:B88"/>
    <mergeCell ref="D87:D88"/>
    <mergeCell ref="E87:E88"/>
    <mergeCell ref="F87:F88"/>
    <mergeCell ref="D89:D90"/>
    <mergeCell ref="E89:E90"/>
    <mergeCell ref="F89:F90"/>
    <mergeCell ref="D39:D40"/>
    <mergeCell ref="E39:E40"/>
    <mergeCell ref="F39:F40"/>
    <mergeCell ref="B21:C21"/>
    <mergeCell ref="D5:F5"/>
    <mergeCell ref="B6:B8"/>
    <mergeCell ref="D7:D8"/>
    <mergeCell ref="E7:E8"/>
    <mergeCell ref="F7:F8"/>
    <mergeCell ref="B11:C11"/>
    <mergeCell ref="D15:F15"/>
    <mergeCell ref="B16:B18"/>
    <mergeCell ref="D17:D18"/>
    <mergeCell ref="E17:E18"/>
    <mergeCell ref="F17:F18"/>
    <mergeCell ref="D9:D10"/>
    <mergeCell ref="E9:E10"/>
    <mergeCell ref="F9:F10"/>
    <mergeCell ref="D19:D20"/>
    <mergeCell ref="E19:E20"/>
    <mergeCell ref="F19:F20"/>
    <mergeCell ref="D29:D30"/>
    <mergeCell ref="E29:E30"/>
    <mergeCell ref="F29:F30"/>
    <mergeCell ref="B121:C121"/>
    <mergeCell ref="D115:F115"/>
    <mergeCell ref="B116:B118"/>
    <mergeCell ref="D117:D118"/>
    <mergeCell ref="E117:E118"/>
    <mergeCell ref="F117:F118"/>
    <mergeCell ref="D119:D120"/>
    <mergeCell ref="E119:E120"/>
    <mergeCell ref="F119:F120"/>
  </mergeCells>
  <phoneticPr fontId="8" type="noConversion"/>
  <printOptions horizontalCentered="1"/>
  <pageMargins left="0.5" right="0.5" top="0.5" bottom="0.5" header="0.3" footer="0.3"/>
  <pageSetup paperSize="9" scale="32" fitToHeight="0" orientation="landscape"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E8988-E709-4D61-8FF1-B2CB72DAFE08}">
  <sheetPr>
    <pageSetUpPr fitToPage="1"/>
  </sheetPr>
  <dimension ref="B1:AL169"/>
  <sheetViews>
    <sheetView showGridLines="0" zoomScale="70" zoomScaleNormal="70" workbookViewId="0">
      <pane xSplit="6" ySplit="1" topLeftCell="N22" activePane="bottomRight" state="frozen"/>
      <selection activeCell="G25" sqref="G25:G26"/>
      <selection pane="topRight" activeCell="G25" sqref="G25:G26"/>
      <selection pane="bottomLeft" activeCell="G25" sqref="G25:G26"/>
      <selection pane="bottomRight" activeCell="AA72" sqref="AA72"/>
    </sheetView>
  </sheetViews>
  <sheetFormatPr defaultRowHeight="15" customHeight="1"/>
  <cols>
    <col min="1" max="1" width="2.625" customWidth="1"/>
    <col min="2" max="2" width="21.625" customWidth="1"/>
    <col min="3" max="3" width="8.75" customWidth="1"/>
    <col min="4" max="4" width="10.625" customWidth="1"/>
    <col min="5" max="5" width="13.25" customWidth="1"/>
    <col min="6" max="6" width="10.75" customWidth="1"/>
    <col min="7" max="37" width="7.75" customWidth="1"/>
    <col min="38" max="38" width="8.125" customWidth="1"/>
  </cols>
  <sheetData>
    <row r="1" spans="2:38" ht="15" customHeight="1">
      <c r="B1" s="1003" t="s">
        <v>24</v>
      </c>
      <c r="C1" s="1003"/>
      <c r="D1" s="1003"/>
      <c r="E1" s="1003"/>
      <c r="F1" s="1003"/>
      <c r="G1" s="1003"/>
      <c r="H1" s="1003"/>
      <c r="I1" s="1003"/>
      <c r="J1" s="1003"/>
      <c r="K1" s="1003"/>
      <c r="L1" s="1003"/>
      <c r="M1" s="1003"/>
      <c r="N1" s="1003"/>
      <c r="O1" s="1003"/>
      <c r="P1" s="1003"/>
      <c r="Q1" s="1003"/>
      <c r="R1" s="1003"/>
      <c r="S1" s="1003"/>
      <c r="T1" s="1003"/>
      <c r="U1" s="1003"/>
      <c r="V1" s="1003"/>
      <c r="W1" s="1003"/>
      <c r="X1" s="1003"/>
      <c r="Y1" s="1003"/>
      <c r="Z1" s="1003"/>
      <c r="AA1" s="1003"/>
      <c r="AB1" s="1003"/>
      <c r="AC1" s="1003"/>
      <c r="AD1" s="1003"/>
      <c r="AE1" s="1003"/>
      <c r="AF1" s="1003"/>
      <c r="AG1" s="1003"/>
      <c r="AH1" s="1003"/>
      <c r="AI1" s="1003"/>
      <c r="AJ1" s="1003"/>
      <c r="AK1" s="1003"/>
      <c r="AL1" s="1003"/>
    </row>
    <row r="3" spans="2:38" ht="15" customHeight="1">
      <c r="B3" s="7">
        <v>44197</v>
      </c>
    </row>
    <row r="5" spans="2:38" ht="15" customHeight="1">
      <c r="B5" s="26" t="s">
        <v>13</v>
      </c>
      <c r="C5" s="422" t="s">
        <v>0</v>
      </c>
      <c r="D5" s="1234" t="s">
        <v>18</v>
      </c>
      <c r="E5" s="1234"/>
      <c r="F5" s="1234"/>
      <c r="G5" s="27">
        <f>+B3</f>
        <v>44197</v>
      </c>
      <c r="H5" s="27">
        <f t="shared" ref="H5:AK5" si="0">+G5+1</f>
        <v>44198</v>
      </c>
      <c r="I5" s="27">
        <f t="shared" si="0"/>
        <v>44199</v>
      </c>
      <c r="J5" s="27">
        <f t="shared" si="0"/>
        <v>44200</v>
      </c>
      <c r="K5" s="27">
        <f t="shared" si="0"/>
        <v>44201</v>
      </c>
      <c r="L5" s="27">
        <f t="shared" si="0"/>
        <v>44202</v>
      </c>
      <c r="M5" s="27">
        <f t="shared" si="0"/>
        <v>44203</v>
      </c>
      <c r="N5" s="27">
        <f t="shared" si="0"/>
        <v>44204</v>
      </c>
      <c r="O5" s="27">
        <f t="shared" si="0"/>
        <v>44205</v>
      </c>
      <c r="P5" s="27">
        <f t="shared" si="0"/>
        <v>44206</v>
      </c>
      <c r="Q5" s="27">
        <f t="shared" si="0"/>
        <v>44207</v>
      </c>
      <c r="R5" s="27">
        <f t="shared" si="0"/>
        <v>44208</v>
      </c>
      <c r="S5" s="27">
        <f t="shared" si="0"/>
        <v>44209</v>
      </c>
      <c r="T5" s="27">
        <f t="shared" si="0"/>
        <v>44210</v>
      </c>
      <c r="U5" s="27">
        <f t="shared" si="0"/>
        <v>44211</v>
      </c>
      <c r="V5" s="27">
        <f t="shared" si="0"/>
        <v>44212</v>
      </c>
      <c r="W5" s="27">
        <f t="shared" si="0"/>
        <v>44213</v>
      </c>
      <c r="X5" s="27">
        <f t="shared" si="0"/>
        <v>44214</v>
      </c>
      <c r="Y5" s="27">
        <f t="shared" si="0"/>
        <v>44215</v>
      </c>
      <c r="Z5" s="27">
        <f t="shared" si="0"/>
        <v>44216</v>
      </c>
      <c r="AA5" s="27">
        <f t="shared" si="0"/>
        <v>44217</v>
      </c>
      <c r="AB5" s="27">
        <f t="shared" si="0"/>
        <v>44218</v>
      </c>
      <c r="AC5" s="27">
        <f t="shared" si="0"/>
        <v>44219</v>
      </c>
      <c r="AD5" s="27">
        <f t="shared" si="0"/>
        <v>44220</v>
      </c>
      <c r="AE5" s="27">
        <f t="shared" si="0"/>
        <v>44221</v>
      </c>
      <c r="AF5" s="27">
        <f t="shared" si="0"/>
        <v>44222</v>
      </c>
      <c r="AG5" s="27">
        <f t="shared" si="0"/>
        <v>44223</v>
      </c>
      <c r="AH5" s="27">
        <f t="shared" si="0"/>
        <v>44224</v>
      </c>
      <c r="AI5" s="27">
        <f t="shared" si="0"/>
        <v>44225</v>
      </c>
      <c r="AJ5" s="27">
        <f t="shared" si="0"/>
        <v>44226</v>
      </c>
      <c r="AK5" s="27">
        <f t="shared" si="0"/>
        <v>44227</v>
      </c>
      <c r="AL5" s="9" t="s">
        <v>12</v>
      </c>
    </row>
    <row r="6" spans="2:38" ht="15" customHeight="1">
      <c r="B6" s="1235" t="s">
        <v>26</v>
      </c>
      <c r="C6" s="39"/>
      <c r="D6" s="44" t="s">
        <v>19</v>
      </c>
      <c r="E6" s="45" t="s">
        <v>20</v>
      </c>
      <c r="F6" s="46" t="s">
        <v>21</v>
      </c>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2"/>
    </row>
    <row r="7" spans="2:38" ht="15" customHeight="1">
      <c r="B7" s="1236"/>
      <c r="C7" s="42" t="s">
        <v>17</v>
      </c>
      <c r="D7" s="1221">
        <v>160000</v>
      </c>
      <c r="E7" s="1223"/>
      <c r="F7" s="1219">
        <f>+D7-AL8</f>
        <v>160000</v>
      </c>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7"/>
    </row>
    <row r="8" spans="2:38" ht="15" customHeight="1">
      <c r="B8" s="1236"/>
      <c r="C8" s="410" t="s">
        <v>228</v>
      </c>
      <c r="D8" s="1241"/>
      <c r="E8" s="1242"/>
      <c r="F8" s="1243"/>
      <c r="G8" s="411"/>
      <c r="H8" s="411"/>
      <c r="I8" s="411"/>
      <c r="J8" s="411"/>
      <c r="K8" s="411"/>
      <c r="L8" s="411"/>
      <c r="M8" s="411"/>
      <c r="N8" s="411"/>
      <c r="O8" s="411"/>
      <c r="P8" s="411"/>
      <c r="Q8" s="411"/>
      <c r="R8" s="411"/>
      <c r="S8" s="411"/>
      <c r="T8" s="411"/>
      <c r="U8" s="411"/>
      <c r="V8" s="411"/>
      <c r="W8" s="411"/>
      <c r="X8" s="411"/>
      <c r="Y8" s="411"/>
      <c r="Z8" s="411"/>
      <c r="AA8" s="411"/>
      <c r="AB8" s="411"/>
      <c r="AC8" s="411"/>
      <c r="AD8" s="411"/>
      <c r="AE8" s="411"/>
      <c r="AF8" s="411"/>
      <c r="AG8" s="411"/>
      <c r="AH8" s="411"/>
      <c r="AI8" s="411"/>
      <c r="AJ8" s="411"/>
      <c r="AK8" s="411"/>
      <c r="AL8" s="412">
        <f>SUM(G8:AK8)</f>
        <v>0</v>
      </c>
    </row>
    <row r="9" spans="2:38" ht="15" customHeight="1">
      <c r="B9" s="1236"/>
      <c r="C9" s="40" t="s">
        <v>17</v>
      </c>
      <c r="D9" s="1246"/>
      <c r="E9" s="1244"/>
      <c r="F9" s="1245"/>
      <c r="G9" s="33" t="s">
        <v>204</v>
      </c>
      <c r="H9" s="33" t="s">
        <v>204</v>
      </c>
      <c r="I9" s="33" t="s">
        <v>204</v>
      </c>
      <c r="J9" s="33" t="s">
        <v>204</v>
      </c>
      <c r="K9" s="33" t="s">
        <v>204</v>
      </c>
      <c r="L9" s="33" t="s">
        <v>204</v>
      </c>
      <c r="M9" s="33" t="s">
        <v>204</v>
      </c>
      <c r="N9" s="33" t="s">
        <v>204</v>
      </c>
      <c r="O9" s="33" t="s">
        <v>204</v>
      </c>
      <c r="P9" s="33" t="s">
        <v>204</v>
      </c>
      <c r="Q9" s="33" t="s">
        <v>204</v>
      </c>
      <c r="R9" s="33" t="s">
        <v>204</v>
      </c>
      <c r="S9" s="33" t="s">
        <v>204</v>
      </c>
      <c r="T9" s="33" t="s">
        <v>204</v>
      </c>
      <c r="U9" s="33" t="s">
        <v>204</v>
      </c>
      <c r="V9" s="33" t="s">
        <v>204</v>
      </c>
      <c r="W9" s="33" t="s">
        <v>204</v>
      </c>
      <c r="X9" s="33" t="s">
        <v>204</v>
      </c>
      <c r="Y9" s="33" t="s">
        <v>204</v>
      </c>
      <c r="Z9" s="33" t="s">
        <v>204</v>
      </c>
      <c r="AA9" s="33" t="s">
        <v>204</v>
      </c>
      <c r="AB9" s="33" t="s">
        <v>204</v>
      </c>
      <c r="AC9" s="33" t="s">
        <v>204</v>
      </c>
      <c r="AD9" s="33" t="s">
        <v>204</v>
      </c>
      <c r="AE9" s="33" t="s">
        <v>204</v>
      </c>
      <c r="AF9" s="33" t="s">
        <v>204</v>
      </c>
      <c r="AG9" s="33" t="s">
        <v>204</v>
      </c>
      <c r="AH9" s="33" t="s">
        <v>204</v>
      </c>
      <c r="AI9" s="33" t="s">
        <v>204</v>
      </c>
      <c r="AJ9" s="33" t="s">
        <v>204</v>
      </c>
      <c r="AK9" s="33" t="s">
        <v>204</v>
      </c>
      <c r="AL9" s="34"/>
    </row>
    <row r="10" spans="2:38" ht="15" customHeight="1">
      <c r="B10" s="1236"/>
      <c r="C10" s="43" t="s">
        <v>162</v>
      </c>
      <c r="D10" s="1246"/>
      <c r="E10" s="1244"/>
      <c r="F10" s="1245"/>
      <c r="G10" s="12">
        <v>2638.2352941176464</v>
      </c>
      <c r="H10" s="12">
        <v>3430.8088235294108</v>
      </c>
      <c r="I10" s="12">
        <v>2948.1617647058824</v>
      </c>
      <c r="J10" s="12">
        <v>2068.0147058823522</v>
      </c>
      <c r="K10" s="12">
        <v>2326.7647058823513</v>
      </c>
      <c r="L10" s="12">
        <v>3073.2352941176468</v>
      </c>
      <c r="M10" s="12">
        <v>3667.0036764705865</v>
      </c>
      <c r="N10" s="12">
        <v>3504.7058823529392</v>
      </c>
      <c r="O10" s="12">
        <v>3703.4558823529405</v>
      </c>
      <c r="P10" s="12">
        <v>4323.5294117647054</v>
      </c>
      <c r="Q10" s="12">
        <v>3283.1801470588221</v>
      </c>
      <c r="R10" s="12">
        <v>3362.6470588235288</v>
      </c>
      <c r="S10" s="12">
        <v>3742.941176470586</v>
      </c>
      <c r="T10" s="12">
        <v>2924.9999999999995</v>
      </c>
      <c r="U10" s="12">
        <v>3021.0661764705865</v>
      </c>
      <c r="V10" s="12">
        <v>3463.2352941176464</v>
      </c>
      <c r="W10" s="12">
        <v>4038.0882352941171</v>
      </c>
      <c r="X10" s="12">
        <v>2973.9705882352928</v>
      </c>
      <c r="Y10" s="12">
        <v>3155.7352941176455</v>
      </c>
      <c r="Z10" s="12">
        <v>3403.125</v>
      </c>
      <c r="AA10" s="12">
        <v>3431.2499999999982</v>
      </c>
      <c r="AB10" s="12">
        <v>2858.8235294117644</v>
      </c>
      <c r="AC10" s="12">
        <v>3543.7499999999995</v>
      </c>
      <c r="AD10" s="12">
        <v>3742.0036764705865</v>
      </c>
      <c r="AE10" s="12">
        <v>4237.4999999999991</v>
      </c>
      <c r="AF10" s="12">
        <v>3749.9999999999995</v>
      </c>
      <c r="AG10" s="12">
        <v>4143.584558823527</v>
      </c>
      <c r="AH10" s="12">
        <v>1687.4999999999998</v>
      </c>
      <c r="AI10" s="12">
        <v>923.16176470588221</v>
      </c>
      <c r="AJ10" s="12">
        <v>0</v>
      </c>
      <c r="AK10" s="12">
        <v>0</v>
      </c>
      <c r="AL10" s="38">
        <f>SUM(G10:AK10)</f>
        <v>93370.477941176461</v>
      </c>
    </row>
    <row r="11" spans="2:38" ht="15" hidden="1" customHeight="1">
      <c r="B11" s="1236"/>
      <c r="C11" s="413" t="s">
        <v>17</v>
      </c>
      <c r="D11" s="1230"/>
      <c r="E11" s="1231"/>
      <c r="F11" s="1224"/>
      <c r="G11" s="414"/>
      <c r="H11" s="414"/>
      <c r="I11" s="414"/>
      <c r="J11" s="414"/>
      <c r="K11" s="414"/>
      <c r="L11" s="414"/>
      <c r="M11" s="414"/>
      <c r="N11" s="414"/>
      <c r="O11" s="414"/>
      <c r="P11" s="414"/>
      <c r="Q11" s="414"/>
      <c r="R11" s="414"/>
      <c r="S11" s="414"/>
      <c r="T11" s="414"/>
      <c r="U11" s="414"/>
      <c r="V11" s="414"/>
      <c r="W11" s="414"/>
      <c r="X11" s="414"/>
      <c r="Y11" s="414"/>
      <c r="Z11" s="414"/>
      <c r="AA11" s="414"/>
      <c r="AB11" s="414"/>
      <c r="AC11" s="414"/>
      <c r="AD11" s="414"/>
      <c r="AE11" s="414"/>
      <c r="AF11" s="414"/>
      <c r="AG11" s="414"/>
      <c r="AH11" s="414"/>
      <c r="AI11" s="414"/>
      <c r="AJ11" s="414"/>
      <c r="AK11" s="414"/>
      <c r="AL11" s="415"/>
    </row>
    <row r="12" spans="2:38" ht="15" hidden="1" customHeight="1">
      <c r="B12" s="1236"/>
      <c r="C12" s="43" t="s">
        <v>162</v>
      </c>
      <c r="D12" s="1246"/>
      <c r="E12" s="1244"/>
      <c r="F12" s="1245"/>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38">
        <f>SUM(G12:AK12)</f>
        <v>0</v>
      </c>
    </row>
    <row r="13" spans="2:38" ht="15" hidden="1" customHeight="1">
      <c r="B13" s="1236"/>
      <c r="C13" s="40" t="s">
        <v>17</v>
      </c>
      <c r="D13" s="1246"/>
      <c r="E13" s="1244"/>
      <c r="F13" s="1245">
        <f>+D13-AL14</f>
        <v>0</v>
      </c>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4"/>
    </row>
    <row r="14" spans="2:38" ht="15" hidden="1" customHeight="1">
      <c r="B14" s="1237"/>
      <c r="C14" s="41"/>
      <c r="D14" s="1220"/>
      <c r="E14" s="1222"/>
      <c r="F14" s="1218"/>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35">
        <f>SUM(G14:AK14)</f>
        <v>0</v>
      </c>
    </row>
    <row r="15" spans="2:38" ht="15" customHeight="1">
      <c r="B15" s="1232" t="s">
        <v>12</v>
      </c>
      <c r="C15" s="1233"/>
      <c r="D15" s="29"/>
      <c r="E15" s="29"/>
      <c r="F15" s="30"/>
      <c r="G15" s="11">
        <f>SUM(G8,G10,G12,G14)</f>
        <v>2638.2352941176464</v>
      </c>
      <c r="H15" s="11">
        <f t="shared" ref="H15:AL15" si="1">SUM(H8,H10,H12,H14)</f>
        <v>3430.8088235294108</v>
      </c>
      <c r="I15" s="11">
        <f t="shared" si="1"/>
        <v>2948.1617647058824</v>
      </c>
      <c r="J15" s="11">
        <f t="shared" si="1"/>
        <v>2068.0147058823522</v>
      </c>
      <c r="K15" s="11">
        <f t="shared" si="1"/>
        <v>2326.7647058823513</v>
      </c>
      <c r="L15" s="11">
        <f t="shared" si="1"/>
        <v>3073.2352941176468</v>
      </c>
      <c r="M15" s="11">
        <f t="shared" si="1"/>
        <v>3667.0036764705865</v>
      </c>
      <c r="N15" s="11">
        <f t="shared" si="1"/>
        <v>3504.7058823529392</v>
      </c>
      <c r="O15" s="11">
        <f t="shared" si="1"/>
        <v>3703.4558823529405</v>
      </c>
      <c r="P15" s="11">
        <f t="shared" si="1"/>
        <v>4323.5294117647054</v>
      </c>
      <c r="Q15" s="11">
        <f t="shared" si="1"/>
        <v>3283.1801470588221</v>
      </c>
      <c r="R15" s="11">
        <f t="shared" si="1"/>
        <v>3362.6470588235288</v>
      </c>
      <c r="S15" s="11">
        <f t="shared" si="1"/>
        <v>3742.941176470586</v>
      </c>
      <c r="T15" s="11">
        <f t="shared" si="1"/>
        <v>2924.9999999999995</v>
      </c>
      <c r="U15" s="11">
        <f t="shared" si="1"/>
        <v>3021.0661764705865</v>
      </c>
      <c r="V15" s="11">
        <f t="shared" si="1"/>
        <v>3463.2352941176464</v>
      </c>
      <c r="W15" s="11">
        <f t="shared" si="1"/>
        <v>4038.0882352941171</v>
      </c>
      <c r="X15" s="11">
        <f t="shared" si="1"/>
        <v>2973.9705882352928</v>
      </c>
      <c r="Y15" s="11">
        <f t="shared" si="1"/>
        <v>3155.7352941176455</v>
      </c>
      <c r="Z15" s="11">
        <f t="shared" si="1"/>
        <v>3403.125</v>
      </c>
      <c r="AA15" s="11">
        <f t="shared" si="1"/>
        <v>3431.2499999999982</v>
      </c>
      <c r="AB15" s="11">
        <f t="shared" si="1"/>
        <v>2858.8235294117644</v>
      </c>
      <c r="AC15" s="11">
        <f t="shared" si="1"/>
        <v>3543.7499999999995</v>
      </c>
      <c r="AD15" s="11">
        <f t="shared" si="1"/>
        <v>3742.0036764705865</v>
      </c>
      <c r="AE15" s="11">
        <f t="shared" si="1"/>
        <v>4237.4999999999991</v>
      </c>
      <c r="AF15" s="11">
        <f t="shared" si="1"/>
        <v>3749.9999999999995</v>
      </c>
      <c r="AG15" s="11">
        <f t="shared" si="1"/>
        <v>4143.584558823527</v>
      </c>
      <c r="AH15" s="11">
        <f t="shared" si="1"/>
        <v>1687.4999999999998</v>
      </c>
      <c r="AI15" s="11">
        <f t="shared" si="1"/>
        <v>923.16176470588221</v>
      </c>
      <c r="AJ15" s="11">
        <f t="shared" si="1"/>
        <v>0</v>
      </c>
      <c r="AK15" s="11">
        <f t="shared" si="1"/>
        <v>0</v>
      </c>
      <c r="AL15" s="28">
        <f t="shared" si="1"/>
        <v>93370.477941176461</v>
      </c>
    </row>
    <row r="16" spans="2:38" s="61" customFormat="1" ht="15" customHeight="1"/>
    <row r="17" spans="2:38" ht="15" customHeight="1">
      <c r="B17" s="7">
        <f>+B3+31</f>
        <v>44228</v>
      </c>
    </row>
    <row r="19" spans="2:38" ht="15" customHeight="1">
      <c r="B19" s="26" t="s">
        <v>13</v>
      </c>
      <c r="C19" s="422" t="s">
        <v>0</v>
      </c>
      <c r="D19" s="1234" t="s">
        <v>18</v>
      </c>
      <c r="E19" s="1234"/>
      <c r="F19" s="1234"/>
      <c r="G19" s="27">
        <f>+B17</f>
        <v>44228</v>
      </c>
      <c r="H19" s="27">
        <f>+G19+1</f>
        <v>44229</v>
      </c>
      <c r="I19" s="27">
        <f t="shared" ref="I19:AK19" si="2">+H19+1</f>
        <v>44230</v>
      </c>
      <c r="J19" s="27">
        <f t="shared" si="2"/>
        <v>44231</v>
      </c>
      <c r="K19" s="27">
        <f t="shared" si="2"/>
        <v>44232</v>
      </c>
      <c r="L19" s="27">
        <f t="shared" si="2"/>
        <v>44233</v>
      </c>
      <c r="M19" s="27">
        <f t="shared" si="2"/>
        <v>44234</v>
      </c>
      <c r="N19" s="27">
        <f t="shared" si="2"/>
        <v>44235</v>
      </c>
      <c r="O19" s="27">
        <f t="shared" si="2"/>
        <v>44236</v>
      </c>
      <c r="P19" s="27">
        <f t="shared" si="2"/>
        <v>44237</v>
      </c>
      <c r="Q19" s="27">
        <f t="shared" si="2"/>
        <v>44238</v>
      </c>
      <c r="R19" s="27">
        <f t="shared" si="2"/>
        <v>44239</v>
      </c>
      <c r="S19" s="27">
        <f t="shared" si="2"/>
        <v>44240</v>
      </c>
      <c r="T19" s="27">
        <f t="shared" si="2"/>
        <v>44241</v>
      </c>
      <c r="U19" s="27">
        <f t="shared" si="2"/>
        <v>44242</v>
      </c>
      <c r="V19" s="27">
        <f t="shared" si="2"/>
        <v>44243</v>
      </c>
      <c r="W19" s="27">
        <f t="shared" si="2"/>
        <v>44244</v>
      </c>
      <c r="X19" s="27">
        <f t="shared" si="2"/>
        <v>44245</v>
      </c>
      <c r="Y19" s="27">
        <f t="shared" si="2"/>
        <v>44246</v>
      </c>
      <c r="Z19" s="27">
        <f t="shared" si="2"/>
        <v>44247</v>
      </c>
      <c r="AA19" s="27">
        <f t="shared" si="2"/>
        <v>44248</v>
      </c>
      <c r="AB19" s="27">
        <f t="shared" si="2"/>
        <v>44249</v>
      </c>
      <c r="AC19" s="27">
        <f t="shared" si="2"/>
        <v>44250</v>
      </c>
      <c r="AD19" s="27">
        <f t="shared" si="2"/>
        <v>44251</v>
      </c>
      <c r="AE19" s="27">
        <f t="shared" si="2"/>
        <v>44252</v>
      </c>
      <c r="AF19" s="27">
        <f t="shared" si="2"/>
        <v>44253</v>
      </c>
      <c r="AG19" s="27">
        <f t="shared" si="2"/>
        <v>44254</v>
      </c>
      <c r="AH19" s="27">
        <f t="shared" si="2"/>
        <v>44255</v>
      </c>
      <c r="AI19" s="27">
        <f t="shared" si="2"/>
        <v>44256</v>
      </c>
      <c r="AJ19" s="27">
        <f t="shared" si="2"/>
        <v>44257</v>
      </c>
      <c r="AK19" s="27">
        <f t="shared" si="2"/>
        <v>44258</v>
      </c>
      <c r="AL19" s="9" t="s">
        <v>12</v>
      </c>
    </row>
    <row r="20" spans="2:38" ht="15" customHeight="1">
      <c r="B20" s="1235" t="s">
        <v>26</v>
      </c>
      <c r="C20" s="39"/>
      <c r="D20" s="44" t="s">
        <v>19</v>
      </c>
      <c r="E20" s="45" t="s">
        <v>20</v>
      </c>
      <c r="F20" s="46" t="s">
        <v>21</v>
      </c>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2"/>
    </row>
    <row r="21" spans="2:38" ht="15" customHeight="1">
      <c r="B21" s="1236"/>
      <c r="C21" s="42" t="s">
        <v>17</v>
      </c>
      <c r="D21" s="1221">
        <f>+F7</f>
        <v>160000</v>
      </c>
      <c r="E21" s="1223"/>
      <c r="F21" s="1219">
        <f>+D21-AL22</f>
        <v>160000</v>
      </c>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7"/>
    </row>
    <row r="22" spans="2:38" ht="15" customHeight="1">
      <c r="B22" s="1236"/>
      <c r="C22" s="43" t="str">
        <f>+C8</f>
        <v>WD SM B1 (S/P AL-61)</v>
      </c>
      <c r="D22" s="1246"/>
      <c r="E22" s="1244"/>
      <c r="F22" s="1245"/>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38">
        <f>SUM(G22:AK22)</f>
        <v>0</v>
      </c>
    </row>
    <row r="23" spans="2:38" ht="15" hidden="1" customHeight="1">
      <c r="B23" s="1236"/>
      <c r="C23" s="40" t="s">
        <v>17</v>
      </c>
      <c r="D23" s="1246">
        <f>+F9</f>
        <v>0</v>
      </c>
      <c r="E23" s="1244"/>
      <c r="F23" s="1245">
        <f>+D23-AL24</f>
        <v>0</v>
      </c>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4"/>
    </row>
    <row r="24" spans="2:38" ht="15" hidden="1" customHeight="1">
      <c r="B24" s="1236"/>
      <c r="C24" s="43" t="str">
        <f>+C10</f>
        <v>SM AW</v>
      </c>
      <c r="D24" s="1246"/>
      <c r="E24" s="1244"/>
      <c r="F24" s="1245"/>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38">
        <f>SUM(G24:AK24)</f>
        <v>0</v>
      </c>
    </row>
    <row r="25" spans="2:38" ht="15" hidden="1" customHeight="1">
      <c r="B25" s="1236"/>
      <c r="C25" s="413" t="s">
        <v>17</v>
      </c>
      <c r="D25" s="1230">
        <f>+F11</f>
        <v>0</v>
      </c>
      <c r="E25" s="1231"/>
      <c r="F25" s="1224">
        <f>+D25-AL26</f>
        <v>0</v>
      </c>
      <c r="G25" s="414"/>
      <c r="H25" s="414"/>
      <c r="I25" s="414"/>
      <c r="J25" s="414"/>
      <c r="K25" s="414"/>
      <c r="L25" s="414"/>
      <c r="M25" s="414"/>
      <c r="N25" s="414"/>
      <c r="O25" s="414"/>
      <c r="P25" s="414"/>
      <c r="Q25" s="414"/>
      <c r="R25" s="414"/>
      <c r="S25" s="414"/>
      <c r="T25" s="414"/>
      <c r="U25" s="414"/>
      <c r="V25" s="414"/>
      <c r="W25" s="414"/>
      <c r="X25" s="414"/>
      <c r="Y25" s="414"/>
      <c r="Z25" s="414"/>
      <c r="AA25" s="414"/>
      <c r="AB25" s="414"/>
      <c r="AC25" s="414"/>
      <c r="AD25" s="414"/>
      <c r="AE25" s="414"/>
      <c r="AF25" s="414"/>
      <c r="AG25" s="414"/>
      <c r="AH25" s="414"/>
      <c r="AI25" s="414"/>
      <c r="AJ25" s="414"/>
      <c r="AK25" s="414"/>
      <c r="AL25" s="415"/>
    </row>
    <row r="26" spans="2:38" ht="15" hidden="1" customHeight="1">
      <c r="B26" s="1236"/>
      <c r="C26" s="43" t="str">
        <f>+C12</f>
        <v>SM AW</v>
      </c>
      <c r="D26" s="1246"/>
      <c r="E26" s="1244"/>
      <c r="F26" s="1245"/>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38">
        <f>SUM(G26:AK26)</f>
        <v>0</v>
      </c>
    </row>
    <row r="27" spans="2:38" ht="15" hidden="1" customHeight="1">
      <c r="B27" s="1236"/>
      <c r="C27" s="40" t="s">
        <v>17</v>
      </c>
      <c r="D27" s="1246">
        <f>+F13</f>
        <v>0</v>
      </c>
      <c r="E27" s="1244"/>
      <c r="F27" s="1245">
        <f>+D27-AL28</f>
        <v>0</v>
      </c>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4"/>
    </row>
    <row r="28" spans="2:38" ht="15" hidden="1" customHeight="1">
      <c r="B28" s="1237"/>
      <c r="C28" s="41">
        <f>+C14</f>
        <v>0</v>
      </c>
      <c r="D28" s="1220"/>
      <c r="E28" s="1222"/>
      <c r="F28" s="1218"/>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35">
        <f>SUM(G28:AK28)</f>
        <v>0</v>
      </c>
    </row>
    <row r="29" spans="2:38" ht="15" customHeight="1">
      <c r="B29" s="1232" t="s">
        <v>12</v>
      </c>
      <c r="C29" s="1233"/>
      <c r="D29" s="29"/>
      <c r="E29" s="29"/>
      <c r="F29" s="30"/>
      <c r="G29" s="11">
        <f>SUM(G22,G24,G26,G28)</f>
        <v>0</v>
      </c>
      <c r="H29" s="11">
        <f t="shared" ref="H29:AL29" si="3">SUM(H22,H24,H26,H28)</f>
        <v>0</v>
      </c>
      <c r="I29" s="11">
        <f t="shared" si="3"/>
        <v>0</v>
      </c>
      <c r="J29" s="11">
        <f t="shared" si="3"/>
        <v>0</v>
      </c>
      <c r="K29" s="11">
        <f t="shared" si="3"/>
        <v>0</v>
      </c>
      <c r="L29" s="11">
        <f t="shared" si="3"/>
        <v>0</v>
      </c>
      <c r="M29" s="11">
        <f t="shared" si="3"/>
        <v>0</v>
      </c>
      <c r="N29" s="11">
        <f t="shared" si="3"/>
        <v>0</v>
      </c>
      <c r="O29" s="11">
        <f t="shared" si="3"/>
        <v>0</v>
      </c>
      <c r="P29" s="11">
        <f t="shared" si="3"/>
        <v>0</v>
      </c>
      <c r="Q29" s="11">
        <f t="shared" si="3"/>
        <v>0</v>
      </c>
      <c r="R29" s="11">
        <f t="shared" si="3"/>
        <v>0</v>
      </c>
      <c r="S29" s="11">
        <f t="shared" si="3"/>
        <v>0</v>
      </c>
      <c r="T29" s="11">
        <f t="shared" si="3"/>
        <v>0</v>
      </c>
      <c r="U29" s="11">
        <f t="shared" si="3"/>
        <v>0</v>
      </c>
      <c r="V29" s="11">
        <f t="shared" si="3"/>
        <v>0</v>
      </c>
      <c r="W29" s="11">
        <f t="shared" si="3"/>
        <v>0</v>
      </c>
      <c r="X29" s="11">
        <f t="shared" si="3"/>
        <v>0</v>
      </c>
      <c r="Y29" s="11">
        <f t="shared" si="3"/>
        <v>0</v>
      </c>
      <c r="Z29" s="11">
        <f t="shared" si="3"/>
        <v>0</v>
      </c>
      <c r="AA29" s="11">
        <f t="shared" si="3"/>
        <v>0</v>
      </c>
      <c r="AB29" s="11">
        <f t="shared" si="3"/>
        <v>0</v>
      </c>
      <c r="AC29" s="11">
        <f t="shared" si="3"/>
        <v>0</v>
      </c>
      <c r="AD29" s="11">
        <f t="shared" si="3"/>
        <v>0</v>
      </c>
      <c r="AE29" s="11">
        <f t="shared" si="3"/>
        <v>0</v>
      </c>
      <c r="AF29" s="11">
        <f t="shared" si="3"/>
        <v>0</v>
      </c>
      <c r="AG29" s="11">
        <f t="shared" si="3"/>
        <v>0</v>
      </c>
      <c r="AH29" s="11">
        <f t="shared" si="3"/>
        <v>0</v>
      </c>
      <c r="AI29" s="11">
        <f t="shared" si="3"/>
        <v>0</v>
      </c>
      <c r="AJ29" s="11">
        <f t="shared" si="3"/>
        <v>0</v>
      </c>
      <c r="AK29" s="11">
        <f t="shared" si="3"/>
        <v>0</v>
      </c>
      <c r="AL29" s="28">
        <f t="shared" si="3"/>
        <v>0</v>
      </c>
    </row>
    <row r="31" spans="2:38" ht="15" customHeight="1">
      <c r="B31" s="7">
        <f>+B17+28</f>
        <v>44256</v>
      </c>
    </row>
    <row r="33" spans="2:38" ht="15" customHeight="1">
      <c r="B33" s="26" t="s">
        <v>13</v>
      </c>
      <c r="C33" s="422" t="s">
        <v>0</v>
      </c>
      <c r="D33" s="1234" t="s">
        <v>18</v>
      </c>
      <c r="E33" s="1234"/>
      <c r="F33" s="1234"/>
      <c r="G33" s="27">
        <f>+B31</f>
        <v>44256</v>
      </c>
      <c r="H33" s="27">
        <f>+G33+1</f>
        <v>44257</v>
      </c>
      <c r="I33" s="27">
        <f t="shared" ref="I33:AK33" si="4">+H33+1</f>
        <v>44258</v>
      </c>
      <c r="J33" s="27">
        <f t="shared" si="4"/>
        <v>44259</v>
      </c>
      <c r="K33" s="27">
        <f t="shared" si="4"/>
        <v>44260</v>
      </c>
      <c r="L33" s="27">
        <f t="shared" si="4"/>
        <v>44261</v>
      </c>
      <c r="M33" s="27">
        <f t="shared" si="4"/>
        <v>44262</v>
      </c>
      <c r="N33" s="27">
        <f t="shared" si="4"/>
        <v>44263</v>
      </c>
      <c r="O33" s="27">
        <f t="shared" si="4"/>
        <v>44264</v>
      </c>
      <c r="P33" s="27">
        <f t="shared" si="4"/>
        <v>44265</v>
      </c>
      <c r="Q33" s="27">
        <f t="shared" si="4"/>
        <v>44266</v>
      </c>
      <c r="R33" s="27">
        <f t="shared" si="4"/>
        <v>44267</v>
      </c>
      <c r="S33" s="27">
        <f t="shared" si="4"/>
        <v>44268</v>
      </c>
      <c r="T33" s="27">
        <f t="shared" si="4"/>
        <v>44269</v>
      </c>
      <c r="U33" s="27">
        <f t="shared" si="4"/>
        <v>44270</v>
      </c>
      <c r="V33" s="27">
        <f t="shared" si="4"/>
        <v>44271</v>
      </c>
      <c r="W33" s="27">
        <f t="shared" si="4"/>
        <v>44272</v>
      </c>
      <c r="X33" s="27">
        <f t="shared" si="4"/>
        <v>44273</v>
      </c>
      <c r="Y33" s="27">
        <f t="shared" si="4"/>
        <v>44274</v>
      </c>
      <c r="Z33" s="27">
        <f t="shared" si="4"/>
        <v>44275</v>
      </c>
      <c r="AA33" s="27">
        <f t="shared" si="4"/>
        <v>44276</v>
      </c>
      <c r="AB33" s="27">
        <f t="shared" si="4"/>
        <v>44277</v>
      </c>
      <c r="AC33" s="27">
        <f t="shared" si="4"/>
        <v>44278</v>
      </c>
      <c r="AD33" s="27">
        <f t="shared" si="4"/>
        <v>44279</v>
      </c>
      <c r="AE33" s="27">
        <f t="shared" si="4"/>
        <v>44280</v>
      </c>
      <c r="AF33" s="27">
        <f t="shared" si="4"/>
        <v>44281</v>
      </c>
      <c r="AG33" s="27">
        <f t="shared" si="4"/>
        <v>44282</v>
      </c>
      <c r="AH33" s="27">
        <f t="shared" si="4"/>
        <v>44283</v>
      </c>
      <c r="AI33" s="27">
        <f t="shared" si="4"/>
        <v>44284</v>
      </c>
      <c r="AJ33" s="27">
        <f t="shared" si="4"/>
        <v>44285</v>
      </c>
      <c r="AK33" s="27">
        <f t="shared" si="4"/>
        <v>44286</v>
      </c>
      <c r="AL33" s="9" t="s">
        <v>12</v>
      </c>
    </row>
    <row r="34" spans="2:38" ht="15" customHeight="1">
      <c r="B34" s="1235" t="s">
        <v>26</v>
      </c>
      <c r="C34" s="39"/>
      <c r="D34" s="44" t="s">
        <v>19</v>
      </c>
      <c r="E34" s="45" t="s">
        <v>20</v>
      </c>
      <c r="F34" s="46" t="s">
        <v>21</v>
      </c>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2"/>
    </row>
    <row r="35" spans="2:38" ht="15" customHeight="1">
      <c r="B35" s="1236"/>
      <c r="C35" s="42" t="s">
        <v>17</v>
      </c>
      <c r="D35" s="1221">
        <f>+F21</f>
        <v>160000</v>
      </c>
      <c r="E35" s="1223"/>
      <c r="F35" s="1219">
        <f>+D35-AL36</f>
        <v>160000</v>
      </c>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7"/>
    </row>
    <row r="36" spans="2:38" ht="15" customHeight="1">
      <c r="B36" s="1236"/>
      <c r="C36" s="43" t="str">
        <f>+C22</f>
        <v>WD SM B1 (S/P AL-61)</v>
      </c>
      <c r="D36" s="1246"/>
      <c r="E36" s="1244"/>
      <c r="F36" s="1245"/>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38">
        <f>SUM(G36:AK36)</f>
        <v>0</v>
      </c>
    </row>
    <row r="37" spans="2:38" ht="15" hidden="1" customHeight="1">
      <c r="B37" s="1236"/>
      <c r="C37" s="40" t="s">
        <v>17</v>
      </c>
      <c r="D37" s="1246">
        <f>+F23</f>
        <v>0</v>
      </c>
      <c r="E37" s="1244"/>
      <c r="F37" s="1245">
        <f>+D37-AL38</f>
        <v>0</v>
      </c>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4"/>
    </row>
    <row r="38" spans="2:38" ht="15" hidden="1" customHeight="1">
      <c r="B38" s="1236"/>
      <c r="C38" s="43" t="str">
        <f>+C24</f>
        <v>SM AW</v>
      </c>
      <c r="D38" s="1246"/>
      <c r="E38" s="1244"/>
      <c r="F38" s="1245"/>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38">
        <f>SUM(G38:AK38)</f>
        <v>0</v>
      </c>
    </row>
    <row r="39" spans="2:38" ht="15" hidden="1" customHeight="1">
      <c r="B39" s="1236"/>
      <c r="C39" s="413" t="s">
        <v>17</v>
      </c>
      <c r="D39" s="1230">
        <f>+F25</f>
        <v>0</v>
      </c>
      <c r="E39" s="1231"/>
      <c r="F39" s="1224">
        <f>+D39-AL40</f>
        <v>0</v>
      </c>
      <c r="G39" s="414"/>
      <c r="H39" s="414"/>
      <c r="I39" s="414"/>
      <c r="J39" s="414"/>
      <c r="K39" s="414"/>
      <c r="L39" s="414"/>
      <c r="M39" s="414"/>
      <c r="N39" s="414"/>
      <c r="O39" s="414"/>
      <c r="P39" s="414"/>
      <c r="Q39" s="414"/>
      <c r="R39" s="414"/>
      <c r="S39" s="414"/>
      <c r="T39" s="414"/>
      <c r="U39" s="414"/>
      <c r="V39" s="414"/>
      <c r="W39" s="414"/>
      <c r="X39" s="414"/>
      <c r="Y39" s="414"/>
      <c r="Z39" s="414"/>
      <c r="AA39" s="414"/>
      <c r="AB39" s="414"/>
      <c r="AC39" s="414"/>
      <c r="AD39" s="414"/>
      <c r="AE39" s="414"/>
      <c r="AF39" s="414"/>
      <c r="AG39" s="414"/>
      <c r="AH39" s="414"/>
      <c r="AI39" s="414"/>
      <c r="AJ39" s="414"/>
      <c r="AK39" s="414"/>
      <c r="AL39" s="415"/>
    </row>
    <row r="40" spans="2:38" ht="15" hidden="1" customHeight="1">
      <c r="B40" s="1236"/>
      <c r="C40" s="43" t="str">
        <f>+C26</f>
        <v>SM AW</v>
      </c>
      <c r="D40" s="1246"/>
      <c r="E40" s="1244"/>
      <c r="F40" s="1245"/>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38">
        <f>SUM(G40:AK40)</f>
        <v>0</v>
      </c>
    </row>
    <row r="41" spans="2:38" ht="15" hidden="1" customHeight="1">
      <c r="B41" s="1236"/>
      <c r="C41" s="40" t="s">
        <v>17</v>
      </c>
      <c r="D41" s="1246">
        <f>+F27</f>
        <v>0</v>
      </c>
      <c r="E41" s="1244"/>
      <c r="F41" s="1245">
        <f>+D41-AL42</f>
        <v>0</v>
      </c>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4"/>
    </row>
    <row r="42" spans="2:38" ht="15" hidden="1" customHeight="1">
      <c r="B42" s="1237"/>
      <c r="C42" s="41">
        <f>+C28</f>
        <v>0</v>
      </c>
      <c r="D42" s="1220"/>
      <c r="E42" s="1222"/>
      <c r="F42" s="1218"/>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35">
        <f>SUM(G42:AK42)</f>
        <v>0</v>
      </c>
    </row>
    <row r="43" spans="2:38" ht="15" customHeight="1">
      <c r="B43" s="1232" t="s">
        <v>12</v>
      </c>
      <c r="C43" s="1233"/>
      <c r="D43" s="29"/>
      <c r="E43" s="29"/>
      <c r="F43" s="30"/>
      <c r="G43" s="11">
        <f>SUM(G36,G38,G40,G42)</f>
        <v>0</v>
      </c>
      <c r="H43" s="11">
        <f t="shared" ref="H43:AL43" si="5">SUM(H36,H38,H40,H42)</f>
        <v>0</v>
      </c>
      <c r="I43" s="11">
        <f t="shared" si="5"/>
        <v>0</v>
      </c>
      <c r="J43" s="11">
        <f t="shared" si="5"/>
        <v>0</v>
      </c>
      <c r="K43" s="11">
        <f t="shared" si="5"/>
        <v>0</v>
      </c>
      <c r="L43" s="11">
        <f t="shared" si="5"/>
        <v>0</v>
      </c>
      <c r="M43" s="11">
        <f t="shared" si="5"/>
        <v>0</v>
      </c>
      <c r="N43" s="11">
        <f t="shared" si="5"/>
        <v>0</v>
      </c>
      <c r="O43" s="11">
        <f t="shared" si="5"/>
        <v>0</v>
      </c>
      <c r="P43" s="11">
        <f t="shared" si="5"/>
        <v>0</v>
      </c>
      <c r="Q43" s="11">
        <f t="shared" si="5"/>
        <v>0</v>
      </c>
      <c r="R43" s="11">
        <f t="shared" si="5"/>
        <v>0</v>
      </c>
      <c r="S43" s="11">
        <f t="shared" si="5"/>
        <v>0</v>
      </c>
      <c r="T43" s="11">
        <f t="shared" si="5"/>
        <v>0</v>
      </c>
      <c r="U43" s="11">
        <f t="shared" si="5"/>
        <v>0</v>
      </c>
      <c r="V43" s="11">
        <f t="shared" si="5"/>
        <v>0</v>
      </c>
      <c r="W43" s="11">
        <f t="shared" si="5"/>
        <v>0</v>
      </c>
      <c r="X43" s="11">
        <f t="shared" si="5"/>
        <v>0</v>
      </c>
      <c r="Y43" s="11">
        <f t="shared" si="5"/>
        <v>0</v>
      </c>
      <c r="Z43" s="11">
        <f t="shared" si="5"/>
        <v>0</v>
      </c>
      <c r="AA43" s="11">
        <f t="shared" si="5"/>
        <v>0</v>
      </c>
      <c r="AB43" s="11">
        <f t="shared" si="5"/>
        <v>0</v>
      </c>
      <c r="AC43" s="11">
        <f t="shared" si="5"/>
        <v>0</v>
      </c>
      <c r="AD43" s="11">
        <f t="shared" si="5"/>
        <v>0</v>
      </c>
      <c r="AE43" s="11">
        <f t="shared" si="5"/>
        <v>0</v>
      </c>
      <c r="AF43" s="11">
        <f t="shared" si="5"/>
        <v>0</v>
      </c>
      <c r="AG43" s="11">
        <f t="shared" si="5"/>
        <v>0</v>
      </c>
      <c r="AH43" s="11">
        <f t="shared" si="5"/>
        <v>0</v>
      </c>
      <c r="AI43" s="11">
        <f t="shared" si="5"/>
        <v>0</v>
      </c>
      <c r="AJ43" s="11">
        <f t="shared" si="5"/>
        <v>0</v>
      </c>
      <c r="AK43" s="11">
        <f t="shared" si="5"/>
        <v>0</v>
      </c>
      <c r="AL43" s="28">
        <f t="shared" si="5"/>
        <v>0</v>
      </c>
    </row>
    <row r="45" spans="2:38" ht="15" customHeight="1">
      <c r="B45" s="7">
        <f>+B31+31</f>
        <v>44287</v>
      </c>
    </row>
    <row r="47" spans="2:38" ht="15" customHeight="1">
      <c r="B47" s="26" t="s">
        <v>13</v>
      </c>
      <c r="C47" s="422" t="s">
        <v>0</v>
      </c>
      <c r="D47" s="1234" t="s">
        <v>18</v>
      </c>
      <c r="E47" s="1234"/>
      <c r="F47" s="1234"/>
      <c r="G47" s="27">
        <f>+B45</f>
        <v>44287</v>
      </c>
      <c r="H47" s="27">
        <f>+G47+1</f>
        <v>44288</v>
      </c>
      <c r="I47" s="27">
        <f t="shared" ref="I47:AK47" si="6">+H47+1</f>
        <v>44289</v>
      </c>
      <c r="J47" s="27">
        <f t="shared" si="6"/>
        <v>44290</v>
      </c>
      <c r="K47" s="27">
        <f t="shared" si="6"/>
        <v>44291</v>
      </c>
      <c r="L47" s="27">
        <f t="shared" si="6"/>
        <v>44292</v>
      </c>
      <c r="M47" s="27">
        <f t="shared" si="6"/>
        <v>44293</v>
      </c>
      <c r="N47" s="27">
        <f t="shared" si="6"/>
        <v>44294</v>
      </c>
      <c r="O47" s="27">
        <f t="shared" si="6"/>
        <v>44295</v>
      </c>
      <c r="P47" s="27">
        <f t="shared" si="6"/>
        <v>44296</v>
      </c>
      <c r="Q47" s="27">
        <f t="shared" si="6"/>
        <v>44297</v>
      </c>
      <c r="R47" s="27">
        <f t="shared" si="6"/>
        <v>44298</v>
      </c>
      <c r="S47" s="27">
        <f t="shared" si="6"/>
        <v>44299</v>
      </c>
      <c r="T47" s="27">
        <f t="shared" si="6"/>
        <v>44300</v>
      </c>
      <c r="U47" s="27">
        <f t="shared" si="6"/>
        <v>44301</v>
      </c>
      <c r="V47" s="27">
        <f t="shared" si="6"/>
        <v>44302</v>
      </c>
      <c r="W47" s="27">
        <f t="shared" si="6"/>
        <v>44303</v>
      </c>
      <c r="X47" s="27">
        <f t="shared" si="6"/>
        <v>44304</v>
      </c>
      <c r="Y47" s="27">
        <f t="shared" si="6"/>
        <v>44305</v>
      </c>
      <c r="Z47" s="27">
        <f t="shared" si="6"/>
        <v>44306</v>
      </c>
      <c r="AA47" s="27">
        <f t="shared" si="6"/>
        <v>44307</v>
      </c>
      <c r="AB47" s="27">
        <f t="shared" si="6"/>
        <v>44308</v>
      </c>
      <c r="AC47" s="27">
        <f t="shared" si="6"/>
        <v>44309</v>
      </c>
      <c r="AD47" s="27">
        <f t="shared" si="6"/>
        <v>44310</v>
      </c>
      <c r="AE47" s="27">
        <f t="shared" si="6"/>
        <v>44311</v>
      </c>
      <c r="AF47" s="27">
        <f t="shared" si="6"/>
        <v>44312</v>
      </c>
      <c r="AG47" s="27">
        <f t="shared" si="6"/>
        <v>44313</v>
      </c>
      <c r="AH47" s="27">
        <f t="shared" si="6"/>
        <v>44314</v>
      </c>
      <c r="AI47" s="27">
        <f t="shared" si="6"/>
        <v>44315</v>
      </c>
      <c r="AJ47" s="27">
        <f t="shared" si="6"/>
        <v>44316</v>
      </c>
      <c r="AK47" s="27">
        <f t="shared" si="6"/>
        <v>44317</v>
      </c>
      <c r="AL47" s="9" t="s">
        <v>12</v>
      </c>
    </row>
    <row r="48" spans="2:38" ht="15" customHeight="1">
      <c r="B48" s="1235" t="s">
        <v>26</v>
      </c>
      <c r="C48" s="39"/>
      <c r="D48" s="44" t="s">
        <v>19</v>
      </c>
      <c r="E48" s="45" t="s">
        <v>20</v>
      </c>
      <c r="F48" s="46" t="s">
        <v>21</v>
      </c>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2"/>
    </row>
    <row r="49" spans="2:38" ht="15" customHeight="1">
      <c r="B49" s="1236"/>
      <c r="C49" s="42" t="s">
        <v>17</v>
      </c>
      <c r="D49" s="1221">
        <f>+F35</f>
        <v>160000</v>
      </c>
      <c r="E49" s="1223">
        <v>180000</v>
      </c>
      <c r="F49" s="1219">
        <f>+D49-AL50</f>
        <v>160000</v>
      </c>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7"/>
    </row>
    <row r="50" spans="2:38" ht="15" customHeight="1">
      <c r="B50" s="1236"/>
      <c r="C50" s="43" t="str">
        <f>+C36</f>
        <v>WD SM B1 (S/P AL-61)</v>
      </c>
      <c r="D50" s="1246"/>
      <c r="E50" s="1244"/>
      <c r="F50" s="1245"/>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38">
        <f>SUM(G50:AK50)</f>
        <v>0</v>
      </c>
    </row>
    <row r="51" spans="2:38" ht="15" hidden="1" customHeight="1">
      <c r="B51" s="1236"/>
      <c r="C51" s="40" t="s">
        <v>17</v>
      </c>
      <c r="D51" s="1246">
        <f>+F37</f>
        <v>0</v>
      </c>
      <c r="E51" s="1244"/>
      <c r="F51" s="1245">
        <f>+D51-AL52</f>
        <v>0</v>
      </c>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4"/>
    </row>
    <row r="52" spans="2:38" ht="15" hidden="1" customHeight="1">
      <c r="B52" s="1236"/>
      <c r="C52" s="43" t="str">
        <f>+C38</f>
        <v>SM AW</v>
      </c>
      <c r="D52" s="1246"/>
      <c r="E52" s="1244"/>
      <c r="F52" s="1245"/>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38">
        <f>SUM(G52:AK52)</f>
        <v>0</v>
      </c>
    </row>
    <row r="53" spans="2:38" ht="15" hidden="1" customHeight="1">
      <c r="B53" s="1236"/>
      <c r="C53" s="413" t="s">
        <v>17</v>
      </c>
      <c r="D53" s="1230">
        <f>+F39</f>
        <v>0</v>
      </c>
      <c r="E53" s="1231"/>
      <c r="F53" s="1224">
        <f>+D53-AL54</f>
        <v>0</v>
      </c>
      <c r="G53" s="414"/>
      <c r="H53" s="414"/>
      <c r="I53" s="414"/>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5"/>
    </row>
    <row r="54" spans="2:38" ht="15" hidden="1" customHeight="1">
      <c r="B54" s="1236"/>
      <c r="C54" s="43" t="str">
        <f>+C40</f>
        <v>SM AW</v>
      </c>
      <c r="D54" s="1246"/>
      <c r="E54" s="1244"/>
      <c r="F54" s="1245"/>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38">
        <f>SUM(G54:AK54)</f>
        <v>0</v>
      </c>
    </row>
    <row r="55" spans="2:38" ht="15" hidden="1" customHeight="1">
      <c r="B55" s="1236"/>
      <c r="C55" s="40" t="s">
        <v>17</v>
      </c>
      <c r="D55" s="1246">
        <f>+F41</f>
        <v>0</v>
      </c>
      <c r="E55" s="1244"/>
      <c r="F55" s="1245">
        <f>+D55-AL56</f>
        <v>0</v>
      </c>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4"/>
    </row>
    <row r="56" spans="2:38" ht="15" hidden="1" customHeight="1">
      <c r="B56" s="1237"/>
      <c r="C56" s="41">
        <f>+C42</f>
        <v>0</v>
      </c>
      <c r="D56" s="1220"/>
      <c r="E56" s="1222"/>
      <c r="F56" s="1218"/>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35">
        <f>SUM(G56:AK56)</f>
        <v>0</v>
      </c>
    </row>
    <row r="57" spans="2:38" ht="15" customHeight="1">
      <c r="B57" s="1232" t="s">
        <v>12</v>
      </c>
      <c r="C57" s="1233"/>
      <c r="D57" s="29"/>
      <c r="E57" s="29"/>
      <c r="F57" s="30"/>
      <c r="G57" s="11">
        <f>SUM(G50,G52,G54,G56)</f>
        <v>0</v>
      </c>
      <c r="H57" s="11">
        <f t="shared" ref="H57:AL57" si="7">SUM(H50,H52,H54,H56)</f>
        <v>0</v>
      </c>
      <c r="I57" s="11">
        <f t="shared" si="7"/>
        <v>0</v>
      </c>
      <c r="J57" s="11">
        <f t="shared" si="7"/>
        <v>0</v>
      </c>
      <c r="K57" s="11">
        <f t="shared" si="7"/>
        <v>0</v>
      </c>
      <c r="L57" s="11">
        <f t="shared" si="7"/>
        <v>0</v>
      </c>
      <c r="M57" s="11">
        <f t="shared" si="7"/>
        <v>0</v>
      </c>
      <c r="N57" s="11">
        <f t="shared" si="7"/>
        <v>0</v>
      </c>
      <c r="O57" s="11">
        <f t="shared" si="7"/>
        <v>0</v>
      </c>
      <c r="P57" s="11">
        <f t="shared" si="7"/>
        <v>0</v>
      </c>
      <c r="Q57" s="11">
        <f t="shared" si="7"/>
        <v>0</v>
      </c>
      <c r="R57" s="11">
        <f t="shared" si="7"/>
        <v>0</v>
      </c>
      <c r="S57" s="11">
        <f t="shared" si="7"/>
        <v>0</v>
      </c>
      <c r="T57" s="11">
        <f t="shared" si="7"/>
        <v>0</v>
      </c>
      <c r="U57" s="11">
        <f t="shared" si="7"/>
        <v>0</v>
      </c>
      <c r="V57" s="11">
        <f t="shared" si="7"/>
        <v>0</v>
      </c>
      <c r="W57" s="11">
        <f t="shared" si="7"/>
        <v>0</v>
      </c>
      <c r="X57" s="11">
        <f t="shared" si="7"/>
        <v>0</v>
      </c>
      <c r="Y57" s="11">
        <f t="shared" si="7"/>
        <v>0</v>
      </c>
      <c r="Z57" s="11">
        <f t="shared" si="7"/>
        <v>0</v>
      </c>
      <c r="AA57" s="11">
        <f t="shared" si="7"/>
        <v>0</v>
      </c>
      <c r="AB57" s="11">
        <f t="shared" si="7"/>
        <v>0</v>
      </c>
      <c r="AC57" s="11">
        <f t="shared" si="7"/>
        <v>0</v>
      </c>
      <c r="AD57" s="11">
        <f t="shared" si="7"/>
        <v>0</v>
      </c>
      <c r="AE57" s="11">
        <f t="shared" si="7"/>
        <v>0</v>
      </c>
      <c r="AF57" s="11">
        <f t="shared" si="7"/>
        <v>0</v>
      </c>
      <c r="AG57" s="11">
        <f t="shared" si="7"/>
        <v>0</v>
      </c>
      <c r="AH57" s="11">
        <f t="shared" si="7"/>
        <v>0</v>
      </c>
      <c r="AI57" s="11">
        <f t="shared" si="7"/>
        <v>0</v>
      </c>
      <c r="AJ57" s="11">
        <f t="shared" si="7"/>
        <v>0</v>
      </c>
      <c r="AK57" s="11">
        <f t="shared" si="7"/>
        <v>0</v>
      </c>
      <c r="AL57" s="28">
        <f t="shared" si="7"/>
        <v>0</v>
      </c>
    </row>
    <row r="59" spans="2:38" ht="15" customHeight="1">
      <c r="B59" s="7">
        <f>+B45+30</f>
        <v>44317</v>
      </c>
    </row>
    <row r="61" spans="2:38" ht="15" customHeight="1">
      <c r="B61" s="26" t="s">
        <v>13</v>
      </c>
      <c r="C61" s="422" t="s">
        <v>0</v>
      </c>
      <c r="D61" s="1234" t="s">
        <v>18</v>
      </c>
      <c r="E61" s="1234"/>
      <c r="F61" s="1234"/>
      <c r="G61" s="27">
        <f>+B59</f>
        <v>44317</v>
      </c>
      <c r="H61" s="27">
        <f>+G61+1</f>
        <v>44318</v>
      </c>
      <c r="I61" s="27">
        <f t="shared" ref="I61:AK61" si="8">+H61+1</f>
        <v>44319</v>
      </c>
      <c r="J61" s="27">
        <f t="shared" si="8"/>
        <v>44320</v>
      </c>
      <c r="K61" s="27">
        <f t="shared" si="8"/>
        <v>44321</v>
      </c>
      <c r="L61" s="27">
        <f t="shared" si="8"/>
        <v>44322</v>
      </c>
      <c r="M61" s="27">
        <f t="shared" si="8"/>
        <v>44323</v>
      </c>
      <c r="N61" s="27">
        <f t="shared" si="8"/>
        <v>44324</v>
      </c>
      <c r="O61" s="27">
        <f t="shared" si="8"/>
        <v>44325</v>
      </c>
      <c r="P61" s="27">
        <f t="shared" si="8"/>
        <v>44326</v>
      </c>
      <c r="Q61" s="27">
        <f t="shared" si="8"/>
        <v>44327</v>
      </c>
      <c r="R61" s="27">
        <f t="shared" si="8"/>
        <v>44328</v>
      </c>
      <c r="S61" s="27">
        <f t="shared" si="8"/>
        <v>44329</v>
      </c>
      <c r="T61" s="27">
        <f t="shared" si="8"/>
        <v>44330</v>
      </c>
      <c r="U61" s="27">
        <f t="shared" si="8"/>
        <v>44331</v>
      </c>
      <c r="V61" s="27">
        <f t="shared" si="8"/>
        <v>44332</v>
      </c>
      <c r="W61" s="27">
        <f t="shared" si="8"/>
        <v>44333</v>
      </c>
      <c r="X61" s="27">
        <f t="shared" si="8"/>
        <v>44334</v>
      </c>
      <c r="Y61" s="27">
        <f t="shared" si="8"/>
        <v>44335</v>
      </c>
      <c r="Z61" s="27">
        <f t="shared" si="8"/>
        <v>44336</v>
      </c>
      <c r="AA61" s="27">
        <f t="shared" si="8"/>
        <v>44337</v>
      </c>
      <c r="AB61" s="27">
        <f t="shared" si="8"/>
        <v>44338</v>
      </c>
      <c r="AC61" s="27">
        <f t="shared" si="8"/>
        <v>44339</v>
      </c>
      <c r="AD61" s="27">
        <f t="shared" si="8"/>
        <v>44340</v>
      </c>
      <c r="AE61" s="27">
        <f t="shared" si="8"/>
        <v>44341</v>
      </c>
      <c r="AF61" s="27">
        <f t="shared" si="8"/>
        <v>44342</v>
      </c>
      <c r="AG61" s="27">
        <f t="shared" si="8"/>
        <v>44343</v>
      </c>
      <c r="AH61" s="27">
        <f t="shared" si="8"/>
        <v>44344</v>
      </c>
      <c r="AI61" s="27">
        <f t="shared" si="8"/>
        <v>44345</v>
      </c>
      <c r="AJ61" s="27">
        <f t="shared" si="8"/>
        <v>44346</v>
      </c>
      <c r="AK61" s="27">
        <f t="shared" si="8"/>
        <v>44347</v>
      </c>
      <c r="AL61" s="9" t="s">
        <v>12</v>
      </c>
    </row>
    <row r="62" spans="2:38" ht="15" customHeight="1">
      <c r="B62" s="1235" t="s">
        <v>26</v>
      </c>
      <c r="C62" s="39"/>
      <c r="D62" s="44" t="s">
        <v>19</v>
      </c>
      <c r="E62" s="45" t="s">
        <v>20</v>
      </c>
      <c r="F62" s="46" t="s">
        <v>21</v>
      </c>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2"/>
    </row>
    <row r="63" spans="2:38" ht="15" customHeight="1">
      <c r="B63" s="1236"/>
      <c r="C63" s="42" t="s">
        <v>17</v>
      </c>
      <c r="D63" s="1221">
        <f>+F49</f>
        <v>160000</v>
      </c>
      <c r="E63" s="1223">
        <v>120000</v>
      </c>
      <c r="F63" s="1219">
        <f>+D63-AL64</f>
        <v>160000</v>
      </c>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7"/>
    </row>
    <row r="64" spans="2:38" ht="15" customHeight="1">
      <c r="B64" s="1236"/>
      <c r="C64" s="43" t="str">
        <f>+C50</f>
        <v>WD SM B1 (S/P AL-61)</v>
      </c>
      <c r="D64" s="1246"/>
      <c r="E64" s="1244"/>
      <c r="F64" s="1245"/>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38">
        <f>SUM(G64:AK64)</f>
        <v>0</v>
      </c>
    </row>
    <row r="65" spans="2:38" ht="15" customHeight="1">
      <c r="B65" s="1236"/>
      <c r="C65" s="40" t="s">
        <v>17</v>
      </c>
      <c r="D65" s="1246">
        <f>+F51</f>
        <v>0</v>
      </c>
      <c r="E65" s="1244"/>
      <c r="F65" s="1245">
        <f>+D65-AL66</f>
        <v>-32203.377500000002</v>
      </c>
      <c r="G65" s="33"/>
      <c r="H65" s="33"/>
      <c r="I65" s="33"/>
      <c r="J65" s="33"/>
      <c r="K65" s="33"/>
      <c r="L65" s="33"/>
      <c r="M65" s="33" t="s">
        <v>205</v>
      </c>
      <c r="N65" s="33" t="s">
        <v>205</v>
      </c>
      <c r="O65" s="33" t="s">
        <v>205</v>
      </c>
      <c r="P65" s="33" t="s">
        <v>205</v>
      </c>
      <c r="Q65" s="33" t="s">
        <v>205</v>
      </c>
      <c r="R65" s="33" t="s">
        <v>205</v>
      </c>
      <c r="S65" s="33" t="s">
        <v>205</v>
      </c>
      <c r="T65" s="33" t="s">
        <v>205</v>
      </c>
      <c r="U65" s="33" t="s">
        <v>205</v>
      </c>
      <c r="V65" s="33" t="s">
        <v>205</v>
      </c>
      <c r="W65" s="33" t="s">
        <v>205</v>
      </c>
      <c r="X65" s="33" t="s">
        <v>205</v>
      </c>
      <c r="Y65" s="33" t="s">
        <v>205</v>
      </c>
      <c r="Z65" s="33"/>
      <c r="AA65" s="33"/>
      <c r="AB65" s="33" t="s">
        <v>205</v>
      </c>
      <c r="AC65" s="33" t="s">
        <v>205</v>
      </c>
      <c r="AD65" s="33" t="s">
        <v>205</v>
      </c>
      <c r="AE65" s="33" t="s">
        <v>205</v>
      </c>
      <c r="AF65" s="33" t="s">
        <v>205</v>
      </c>
      <c r="AG65" s="33"/>
      <c r="AH65" s="33"/>
      <c r="AI65" s="33"/>
      <c r="AJ65" s="33"/>
      <c r="AK65" s="33"/>
      <c r="AL65" s="34"/>
    </row>
    <row r="66" spans="2:38" ht="15" customHeight="1">
      <c r="B66" s="1236"/>
      <c r="C66" s="43" t="str">
        <f>+C52</f>
        <v>SM AW</v>
      </c>
      <c r="D66" s="1246"/>
      <c r="E66" s="1244"/>
      <c r="F66" s="1245"/>
      <c r="G66" s="12">
        <v>0</v>
      </c>
      <c r="H66" s="12">
        <v>0</v>
      </c>
      <c r="I66" s="12">
        <v>0</v>
      </c>
      <c r="J66" s="12">
        <v>0</v>
      </c>
      <c r="K66" s="12">
        <v>0</v>
      </c>
      <c r="L66" s="12">
        <v>0</v>
      </c>
      <c r="M66" s="12">
        <v>2009.88</v>
      </c>
      <c r="N66" s="12">
        <v>1656</v>
      </c>
      <c r="O66" s="12">
        <v>380.5</v>
      </c>
      <c r="P66" s="12">
        <v>648.80999999999995</v>
      </c>
      <c r="Q66" s="12">
        <v>1995.75</v>
      </c>
      <c r="R66" s="12">
        <v>1787.5625</v>
      </c>
      <c r="S66" s="12">
        <v>850.4375</v>
      </c>
      <c r="T66" s="12">
        <v>2417.375</v>
      </c>
      <c r="U66" s="12">
        <v>1142.5</v>
      </c>
      <c r="V66" s="12">
        <v>2903.3125</v>
      </c>
      <c r="W66" s="12">
        <v>3537.1875</v>
      </c>
      <c r="X66" s="12">
        <v>2193.4375</v>
      </c>
      <c r="Y66" s="12">
        <v>1854.625</v>
      </c>
      <c r="Z66" s="12">
        <v>0</v>
      </c>
      <c r="AA66" s="12">
        <v>0</v>
      </c>
      <c r="AB66" s="12">
        <v>2369.56</v>
      </c>
      <c r="AC66" s="12">
        <v>1751.19</v>
      </c>
      <c r="AD66" s="12">
        <v>1374.19</v>
      </c>
      <c r="AE66" s="12">
        <v>1138.81</v>
      </c>
      <c r="AF66" s="12">
        <v>2192.25</v>
      </c>
      <c r="AG66" s="12">
        <v>0</v>
      </c>
      <c r="AH66" s="12">
        <v>0</v>
      </c>
      <c r="AI66" s="12">
        <v>0</v>
      </c>
      <c r="AJ66" s="12">
        <v>0</v>
      </c>
      <c r="AK66" s="12">
        <v>0</v>
      </c>
      <c r="AL66" s="38">
        <f>SUM(G66:AK66)</f>
        <v>32203.377500000002</v>
      </c>
    </row>
    <row r="67" spans="2:38" ht="15" hidden="1" customHeight="1">
      <c r="B67" s="1236"/>
      <c r="C67" s="413" t="s">
        <v>17</v>
      </c>
      <c r="D67" s="1230">
        <f>+F53</f>
        <v>0</v>
      </c>
      <c r="E67" s="1231">
        <v>50000</v>
      </c>
      <c r="F67" s="1224">
        <f>+D67-AL68</f>
        <v>0</v>
      </c>
      <c r="G67" s="414"/>
      <c r="H67" s="414"/>
      <c r="I67" s="414"/>
      <c r="J67" s="414"/>
      <c r="K67" s="414"/>
      <c r="L67" s="414"/>
      <c r="M67" s="414"/>
      <c r="N67" s="414"/>
      <c r="O67" s="414"/>
      <c r="P67" s="414"/>
      <c r="Q67" s="414"/>
      <c r="R67" s="414"/>
      <c r="S67" s="414"/>
      <c r="T67" s="414"/>
      <c r="U67" s="414"/>
      <c r="V67" s="414"/>
      <c r="W67" s="414"/>
      <c r="X67" s="414"/>
      <c r="Y67" s="414"/>
      <c r="Z67" s="414"/>
      <c r="AA67" s="414"/>
      <c r="AB67" s="414"/>
      <c r="AC67" s="414"/>
      <c r="AD67" s="414"/>
      <c r="AE67" s="414"/>
      <c r="AF67" s="414"/>
      <c r="AG67" s="414"/>
      <c r="AH67" s="414"/>
      <c r="AI67" s="414"/>
      <c r="AJ67" s="414"/>
      <c r="AK67" s="414"/>
      <c r="AL67" s="415"/>
    </row>
    <row r="68" spans="2:38" ht="15" hidden="1" customHeight="1">
      <c r="B68" s="1236"/>
      <c r="C68" s="43" t="s">
        <v>160</v>
      </c>
      <c r="D68" s="1246"/>
      <c r="E68" s="1244"/>
      <c r="F68" s="1245"/>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665"/>
      <c r="AH68" s="12"/>
      <c r="AI68" s="12"/>
      <c r="AJ68" s="12"/>
      <c r="AK68" s="12"/>
      <c r="AL68" s="38">
        <f>SUM(G68:AK68)</f>
        <v>0</v>
      </c>
    </row>
    <row r="69" spans="2:38" ht="15" hidden="1" customHeight="1">
      <c r="B69" s="1236"/>
      <c r="C69" s="40" t="s">
        <v>17</v>
      </c>
      <c r="D69" s="1246">
        <f>+F55</f>
        <v>0</v>
      </c>
      <c r="E69" s="1244"/>
      <c r="F69" s="1245">
        <f>+D69-AL70</f>
        <v>0</v>
      </c>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4"/>
    </row>
    <row r="70" spans="2:38" ht="15" hidden="1" customHeight="1">
      <c r="B70" s="1237"/>
      <c r="C70" s="41">
        <f>+C56</f>
        <v>0</v>
      </c>
      <c r="D70" s="1220"/>
      <c r="E70" s="1222"/>
      <c r="F70" s="1218"/>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35">
        <f>SUM(G70:AK70)</f>
        <v>0</v>
      </c>
    </row>
    <row r="71" spans="2:38" ht="15" customHeight="1">
      <c r="B71" s="1232" t="s">
        <v>12</v>
      </c>
      <c r="C71" s="1233"/>
      <c r="D71" s="29"/>
      <c r="E71" s="29"/>
      <c r="F71" s="30"/>
      <c r="G71" s="11">
        <f>SUM(G64,G66,G68,G70)</f>
        <v>0</v>
      </c>
      <c r="H71" s="11">
        <f t="shared" ref="H71:AL71" si="9">SUM(H64,H66,H68,H70)</f>
        <v>0</v>
      </c>
      <c r="I71" s="11">
        <f t="shared" si="9"/>
        <v>0</v>
      </c>
      <c r="J71" s="11">
        <f t="shared" si="9"/>
        <v>0</v>
      </c>
      <c r="K71" s="11">
        <f t="shared" si="9"/>
        <v>0</v>
      </c>
      <c r="L71" s="11">
        <f t="shared" si="9"/>
        <v>0</v>
      </c>
      <c r="M71" s="11">
        <f t="shared" si="9"/>
        <v>2009.88</v>
      </c>
      <c r="N71" s="11">
        <f t="shared" si="9"/>
        <v>1656</v>
      </c>
      <c r="O71" s="11">
        <f t="shared" si="9"/>
        <v>380.5</v>
      </c>
      <c r="P71" s="11">
        <f t="shared" si="9"/>
        <v>648.80999999999995</v>
      </c>
      <c r="Q71" s="11">
        <f t="shared" si="9"/>
        <v>1995.75</v>
      </c>
      <c r="R71" s="11">
        <f t="shared" si="9"/>
        <v>1787.5625</v>
      </c>
      <c r="S71" s="11">
        <f t="shared" si="9"/>
        <v>850.4375</v>
      </c>
      <c r="T71" s="11">
        <f t="shared" si="9"/>
        <v>2417.375</v>
      </c>
      <c r="U71" s="11">
        <f t="shared" si="9"/>
        <v>1142.5</v>
      </c>
      <c r="V71" s="11">
        <f t="shared" si="9"/>
        <v>2903.3125</v>
      </c>
      <c r="W71" s="11">
        <f t="shared" si="9"/>
        <v>3537.1875</v>
      </c>
      <c r="X71" s="11">
        <f t="shared" si="9"/>
        <v>2193.4375</v>
      </c>
      <c r="Y71" s="11">
        <f t="shared" si="9"/>
        <v>1854.625</v>
      </c>
      <c r="Z71" s="11">
        <f t="shared" si="9"/>
        <v>0</v>
      </c>
      <c r="AA71" s="11">
        <f t="shared" si="9"/>
        <v>0</v>
      </c>
      <c r="AB71" s="11">
        <f t="shared" si="9"/>
        <v>2369.56</v>
      </c>
      <c r="AC71" s="11">
        <f t="shared" si="9"/>
        <v>1751.19</v>
      </c>
      <c r="AD71" s="11">
        <f t="shared" si="9"/>
        <v>1374.19</v>
      </c>
      <c r="AE71" s="11">
        <f t="shared" si="9"/>
        <v>1138.81</v>
      </c>
      <c r="AF71" s="11">
        <f t="shared" si="9"/>
        <v>2192.25</v>
      </c>
      <c r="AG71" s="11">
        <f t="shared" si="9"/>
        <v>0</v>
      </c>
      <c r="AH71" s="11">
        <f t="shared" si="9"/>
        <v>0</v>
      </c>
      <c r="AI71" s="11">
        <f t="shared" si="9"/>
        <v>0</v>
      </c>
      <c r="AJ71" s="11">
        <f t="shared" si="9"/>
        <v>0</v>
      </c>
      <c r="AK71" s="11">
        <f t="shared" si="9"/>
        <v>0</v>
      </c>
      <c r="AL71" s="28">
        <f t="shared" si="9"/>
        <v>32203.377500000002</v>
      </c>
    </row>
    <row r="73" spans="2:38" ht="15" customHeight="1">
      <c r="B73" s="7">
        <f>+B59+31</f>
        <v>44348</v>
      </c>
    </row>
    <row r="75" spans="2:38" ht="15" customHeight="1">
      <c r="B75" s="26" t="s">
        <v>13</v>
      </c>
      <c r="C75" s="422" t="s">
        <v>0</v>
      </c>
      <c r="D75" s="1234" t="s">
        <v>18</v>
      </c>
      <c r="E75" s="1234"/>
      <c r="F75" s="1234"/>
      <c r="G75" s="27">
        <f>+B73</f>
        <v>44348</v>
      </c>
      <c r="H75" s="27">
        <f>+G75+1</f>
        <v>44349</v>
      </c>
      <c r="I75" s="27">
        <f t="shared" ref="I75:AK75" si="10">+H75+1</f>
        <v>44350</v>
      </c>
      <c r="J75" s="27">
        <f t="shared" si="10"/>
        <v>44351</v>
      </c>
      <c r="K75" s="27">
        <f t="shared" si="10"/>
        <v>44352</v>
      </c>
      <c r="L75" s="27">
        <f t="shared" si="10"/>
        <v>44353</v>
      </c>
      <c r="M75" s="27">
        <f t="shared" si="10"/>
        <v>44354</v>
      </c>
      <c r="N75" s="27">
        <f t="shared" si="10"/>
        <v>44355</v>
      </c>
      <c r="O75" s="27">
        <f t="shared" si="10"/>
        <v>44356</v>
      </c>
      <c r="P75" s="27">
        <f t="shared" si="10"/>
        <v>44357</v>
      </c>
      <c r="Q75" s="27">
        <f t="shared" si="10"/>
        <v>44358</v>
      </c>
      <c r="R75" s="27">
        <f t="shared" si="10"/>
        <v>44359</v>
      </c>
      <c r="S75" s="27">
        <f t="shared" si="10"/>
        <v>44360</v>
      </c>
      <c r="T75" s="27">
        <f t="shared" si="10"/>
        <v>44361</v>
      </c>
      <c r="U75" s="27">
        <f t="shared" si="10"/>
        <v>44362</v>
      </c>
      <c r="V75" s="27">
        <f t="shared" si="10"/>
        <v>44363</v>
      </c>
      <c r="W75" s="27">
        <f t="shared" si="10"/>
        <v>44364</v>
      </c>
      <c r="X75" s="27">
        <f t="shared" si="10"/>
        <v>44365</v>
      </c>
      <c r="Y75" s="27">
        <f t="shared" si="10"/>
        <v>44366</v>
      </c>
      <c r="Z75" s="27">
        <f t="shared" si="10"/>
        <v>44367</v>
      </c>
      <c r="AA75" s="27">
        <f t="shared" si="10"/>
        <v>44368</v>
      </c>
      <c r="AB75" s="27">
        <f t="shared" si="10"/>
        <v>44369</v>
      </c>
      <c r="AC75" s="27">
        <f t="shared" si="10"/>
        <v>44370</v>
      </c>
      <c r="AD75" s="27">
        <f t="shared" si="10"/>
        <v>44371</v>
      </c>
      <c r="AE75" s="27">
        <f t="shared" si="10"/>
        <v>44372</v>
      </c>
      <c r="AF75" s="27">
        <f t="shared" si="10"/>
        <v>44373</v>
      </c>
      <c r="AG75" s="27">
        <f t="shared" si="10"/>
        <v>44374</v>
      </c>
      <c r="AH75" s="27">
        <f t="shared" si="10"/>
        <v>44375</v>
      </c>
      <c r="AI75" s="27">
        <f t="shared" si="10"/>
        <v>44376</v>
      </c>
      <c r="AJ75" s="27">
        <f t="shared" si="10"/>
        <v>44377</v>
      </c>
      <c r="AK75" s="27">
        <f t="shared" si="10"/>
        <v>44378</v>
      </c>
      <c r="AL75" s="9" t="s">
        <v>12</v>
      </c>
    </row>
    <row r="76" spans="2:38" ht="15" customHeight="1">
      <c r="B76" s="1235" t="s">
        <v>26</v>
      </c>
      <c r="C76" s="39"/>
      <c r="D76" s="44" t="s">
        <v>19</v>
      </c>
      <c r="E76" s="45" t="s">
        <v>20</v>
      </c>
      <c r="F76" s="46" t="s">
        <v>21</v>
      </c>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2"/>
    </row>
    <row r="77" spans="2:38" ht="15" customHeight="1">
      <c r="B77" s="1236"/>
      <c r="C77" s="42" t="s">
        <v>17</v>
      </c>
      <c r="D77" s="1221">
        <f>+F63</f>
        <v>160000</v>
      </c>
      <c r="E77" s="1223"/>
      <c r="F77" s="1219">
        <f>+D77-AL78</f>
        <v>160000</v>
      </c>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7"/>
    </row>
    <row r="78" spans="2:38" ht="15" customHeight="1">
      <c r="B78" s="1236"/>
      <c r="C78" s="43" t="str">
        <f>+C64</f>
        <v>WD SM B1 (S/P AL-61)</v>
      </c>
      <c r="D78" s="1246"/>
      <c r="E78" s="1244"/>
      <c r="F78" s="1245"/>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38">
        <f>SUM(G78:AK78)</f>
        <v>0</v>
      </c>
    </row>
    <row r="79" spans="2:38" ht="15" hidden="1" customHeight="1">
      <c r="B79" s="1236"/>
      <c r="C79" s="40" t="s">
        <v>17</v>
      </c>
      <c r="D79" s="1246">
        <f>+F65</f>
        <v>-32203.377500000002</v>
      </c>
      <c r="E79" s="1244"/>
      <c r="F79" s="1245">
        <f>+D79-AL80</f>
        <v>-32203.377500000002</v>
      </c>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4"/>
    </row>
    <row r="80" spans="2:38" ht="15" hidden="1" customHeight="1">
      <c r="B80" s="1236"/>
      <c r="C80" s="43" t="str">
        <f>+C66</f>
        <v>SM AW</v>
      </c>
      <c r="D80" s="1246"/>
      <c r="E80" s="1244"/>
      <c r="F80" s="1245"/>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38">
        <f>SUM(G80:AK80)</f>
        <v>0</v>
      </c>
    </row>
    <row r="81" spans="2:38" ht="15" hidden="1" customHeight="1">
      <c r="B81" s="1236"/>
      <c r="C81" s="413" t="s">
        <v>17</v>
      </c>
      <c r="D81" s="1230">
        <f>+F67</f>
        <v>0</v>
      </c>
      <c r="E81" s="1231">
        <v>100000</v>
      </c>
      <c r="F81" s="1224">
        <f>+D81-AL82</f>
        <v>0</v>
      </c>
      <c r="G81" s="414"/>
      <c r="H81" s="414"/>
      <c r="I81" s="414"/>
      <c r="J81" s="414"/>
      <c r="K81" s="414"/>
      <c r="L81" s="414"/>
      <c r="M81" s="414"/>
      <c r="N81" s="414"/>
      <c r="O81" s="414"/>
      <c r="P81" s="414"/>
      <c r="Q81" s="414"/>
      <c r="R81" s="414"/>
      <c r="S81" s="414"/>
      <c r="T81" s="414"/>
      <c r="U81" s="414"/>
      <c r="V81" s="414"/>
      <c r="W81" s="414"/>
      <c r="X81" s="414"/>
      <c r="Y81" s="414"/>
      <c r="Z81" s="414"/>
      <c r="AA81" s="414"/>
      <c r="AB81" s="414"/>
      <c r="AC81" s="414"/>
      <c r="AD81" s="414"/>
      <c r="AE81" s="414"/>
      <c r="AF81" s="414"/>
      <c r="AG81" s="414"/>
      <c r="AH81" s="414"/>
      <c r="AI81" s="414"/>
      <c r="AJ81" s="414"/>
      <c r="AK81" s="414"/>
      <c r="AL81" s="415"/>
    </row>
    <row r="82" spans="2:38" ht="15" hidden="1" customHeight="1">
      <c r="B82" s="1236"/>
      <c r="C82" s="43" t="str">
        <f>+C68</f>
        <v>SM-AW</v>
      </c>
      <c r="D82" s="1246"/>
      <c r="E82" s="1244"/>
      <c r="F82" s="1245"/>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670"/>
      <c r="AI82" s="12"/>
      <c r="AJ82" s="12"/>
      <c r="AK82" s="12"/>
      <c r="AL82" s="38">
        <f>SUM(G82:AK82)</f>
        <v>0</v>
      </c>
    </row>
    <row r="83" spans="2:38" ht="15" hidden="1" customHeight="1">
      <c r="B83" s="1236"/>
      <c r="C83" s="40" t="s">
        <v>17</v>
      </c>
      <c r="D83" s="1246">
        <f>+F69</f>
        <v>0</v>
      </c>
      <c r="E83" s="1244"/>
      <c r="F83" s="1245">
        <f>+D83-AL84</f>
        <v>0</v>
      </c>
      <c r="G83" s="36"/>
      <c r="H83" s="36"/>
      <c r="I83" s="36"/>
      <c r="J83" s="36"/>
      <c r="K83" s="36"/>
      <c r="L83" s="36"/>
      <c r="M83" s="36"/>
      <c r="N83" s="36"/>
      <c r="O83" s="36"/>
      <c r="P83" s="36"/>
      <c r="Q83" s="36"/>
      <c r="R83" s="36"/>
      <c r="S83" s="33"/>
      <c r="T83" s="33"/>
      <c r="U83" s="33"/>
      <c r="V83" s="33"/>
      <c r="W83" s="33"/>
      <c r="X83" s="33"/>
      <c r="Y83" s="33"/>
      <c r="Z83" s="33"/>
      <c r="AA83" s="33"/>
      <c r="AB83" s="33"/>
      <c r="AC83" s="33"/>
      <c r="AD83" s="33"/>
      <c r="AE83" s="33"/>
      <c r="AF83" s="33"/>
      <c r="AG83" s="33"/>
      <c r="AH83" s="33"/>
      <c r="AI83" s="33"/>
      <c r="AJ83" s="33"/>
      <c r="AK83" s="33"/>
      <c r="AL83" s="34"/>
    </row>
    <row r="84" spans="2:38" ht="15" hidden="1" customHeight="1">
      <c r="B84" s="1237"/>
      <c r="C84" s="41">
        <f>+C70</f>
        <v>0</v>
      </c>
      <c r="D84" s="1220"/>
      <c r="E84" s="1222"/>
      <c r="F84" s="1218"/>
      <c r="G84" s="12"/>
      <c r="H84" s="12"/>
      <c r="I84" s="12"/>
      <c r="J84" s="12"/>
      <c r="K84" s="12"/>
      <c r="L84" s="12"/>
      <c r="M84" s="12"/>
      <c r="N84" s="12"/>
      <c r="O84" s="12"/>
      <c r="P84" s="12"/>
      <c r="Q84" s="12"/>
      <c r="R84" s="12"/>
      <c r="S84" s="13"/>
      <c r="T84" s="13"/>
      <c r="U84" s="13"/>
      <c r="V84" s="13"/>
      <c r="W84" s="13"/>
      <c r="X84" s="13"/>
      <c r="Y84" s="13"/>
      <c r="Z84" s="13"/>
      <c r="AA84" s="13"/>
      <c r="AB84" s="13"/>
      <c r="AC84" s="13"/>
      <c r="AD84" s="13"/>
      <c r="AE84" s="13"/>
      <c r="AF84" s="13"/>
      <c r="AG84" s="13"/>
      <c r="AH84" s="13"/>
      <c r="AI84" s="13"/>
      <c r="AJ84" s="13"/>
      <c r="AK84" s="13"/>
      <c r="AL84" s="35">
        <f>SUM(G84:AK84)</f>
        <v>0</v>
      </c>
    </row>
    <row r="85" spans="2:38" ht="15" customHeight="1">
      <c r="B85" s="1232" t="s">
        <v>12</v>
      </c>
      <c r="C85" s="1233"/>
      <c r="D85" s="29"/>
      <c r="E85" s="29"/>
      <c r="F85" s="30"/>
      <c r="G85" s="11">
        <f>SUM(G78,G80,G82,G84)</f>
        <v>0</v>
      </c>
      <c r="H85" s="11">
        <f t="shared" ref="H85:AL85" si="11">SUM(H78,H80,H82,H84)</f>
        <v>0</v>
      </c>
      <c r="I85" s="11">
        <f t="shared" si="11"/>
        <v>0</v>
      </c>
      <c r="J85" s="11">
        <f t="shared" si="11"/>
        <v>0</v>
      </c>
      <c r="K85" s="11">
        <f t="shared" si="11"/>
        <v>0</v>
      </c>
      <c r="L85" s="11">
        <f t="shared" si="11"/>
        <v>0</v>
      </c>
      <c r="M85" s="11">
        <f t="shared" si="11"/>
        <v>0</v>
      </c>
      <c r="N85" s="11">
        <f t="shared" si="11"/>
        <v>0</v>
      </c>
      <c r="O85" s="11">
        <f t="shared" si="11"/>
        <v>0</v>
      </c>
      <c r="P85" s="11">
        <f t="shared" si="11"/>
        <v>0</v>
      </c>
      <c r="Q85" s="11">
        <f t="shared" si="11"/>
        <v>0</v>
      </c>
      <c r="R85" s="11">
        <f t="shared" si="11"/>
        <v>0</v>
      </c>
      <c r="S85" s="11">
        <f t="shared" si="11"/>
        <v>0</v>
      </c>
      <c r="T85" s="11">
        <f t="shared" si="11"/>
        <v>0</v>
      </c>
      <c r="U85" s="11">
        <f t="shared" si="11"/>
        <v>0</v>
      </c>
      <c r="V85" s="11">
        <f t="shared" si="11"/>
        <v>0</v>
      </c>
      <c r="W85" s="11">
        <f t="shared" si="11"/>
        <v>0</v>
      </c>
      <c r="X85" s="11">
        <f t="shared" si="11"/>
        <v>0</v>
      </c>
      <c r="Y85" s="11">
        <f t="shared" si="11"/>
        <v>0</v>
      </c>
      <c r="Z85" s="11">
        <f t="shared" si="11"/>
        <v>0</v>
      </c>
      <c r="AA85" s="11">
        <f t="shared" si="11"/>
        <v>0</v>
      </c>
      <c r="AB85" s="11">
        <f t="shared" si="11"/>
        <v>0</v>
      </c>
      <c r="AC85" s="11">
        <f t="shared" si="11"/>
        <v>0</v>
      </c>
      <c r="AD85" s="11">
        <f t="shared" si="11"/>
        <v>0</v>
      </c>
      <c r="AE85" s="11">
        <f t="shared" si="11"/>
        <v>0</v>
      </c>
      <c r="AF85" s="11">
        <f t="shared" si="11"/>
        <v>0</v>
      </c>
      <c r="AG85" s="11">
        <f t="shared" si="11"/>
        <v>0</v>
      </c>
      <c r="AH85" s="11">
        <f t="shared" si="11"/>
        <v>0</v>
      </c>
      <c r="AI85" s="11">
        <f t="shared" si="11"/>
        <v>0</v>
      </c>
      <c r="AJ85" s="11">
        <f t="shared" si="11"/>
        <v>0</v>
      </c>
      <c r="AK85" s="11">
        <f t="shared" si="11"/>
        <v>0</v>
      </c>
      <c r="AL85" s="28">
        <f t="shared" si="11"/>
        <v>0</v>
      </c>
    </row>
    <row r="87" spans="2:38" ht="15" customHeight="1">
      <c r="B87" s="7">
        <f>+B73+30</f>
        <v>44378</v>
      </c>
    </row>
    <row r="89" spans="2:38" ht="15" customHeight="1">
      <c r="B89" s="26" t="s">
        <v>13</v>
      </c>
      <c r="C89" s="422" t="s">
        <v>0</v>
      </c>
      <c r="D89" s="1234" t="s">
        <v>18</v>
      </c>
      <c r="E89" s="1234"/>
      <c r="F89" s="1234"/>
      <c r="G89" s="27">
        <f>+B87</f>
        <v>44378</v>
      </c>
      <c r="H89" s="27">
        <f>+G89+1</f>
        <v>44379</v>
      </c>
      <c r="I89" s="27">
        <f t="shared" ref="I89:AK89" si="12">+H89+1</f>
        <v>44380</v>
      </c>
      <c r="J89" s="27">
        <f t="shared" si="12"/>
        <v>44381</v>
      </c>
      <c r="K89" s="27">
        <f t="shared" si="12"/>
        <v>44382</v>
      </c>
      <c r="L89" s="27">
        <f t="shared" si="12"/>
        <v>44383</v>
      </c>
      <c r="M89" s="27">
        <f t="shared" si="12"/>
        <v>44384</v>
      </c>
      <c r="N89" s="27">
        <f t="shared" si="12"/>
        <v>44385</v>
      </c>
      <c r="O89" s="27">
        <f t="shared" si="12"/>
        <v>44386</v>
      </c>
      <c r="P89" s="27">
        <f t="shared" si="12"/>
        <v>44387</v>
      </c>
      <c r="Q89" s="27">
        <f t="shared" si="12"/>
        <v>44388</v>
      </c>
      <c r="R89" s="27">
        <f t="shared" si="12"/>
        <v>44389</v>
      </c>
      <c r="S89" s="27">
        <f t="shared" si="12"/>
        <v>44390</v>
      </c>
      <c r="T89" s="27">
        <f t="shared" si="12"/>
        <v>44391</v>
      </c>
      <c r="U89" s="27">
        <f t="shared" si="12"/>
        <v>44392</v>
      </c>
      <c r="V89" s="27">
        <f t="shared" si="12"/>
        <v>44393</v>
      </c>
      <c r="W89" s="27">
        <f t="shared" si="12"/>
        <v>44394</v>
      </c>
      <c r="X89" s="27">
        <f t="shared" si="12"/>
        <v>44395</v>
      </c>
      <c r="Y89" s="27">
        <f t="shared" si="12"/>
        <v>44396</v>
      </c>
      <c r="Z89" s="27">
        <f t="shared" si="12"/>
        <v>44397</v>
      </c>
      <c r="AA89" s="27">
        <f t="shared" si="12"/>
        <v>44398</v>
      </c>
      <c r="AB89" s="27">
        <f t="shared" si="12"/>
        <v>44399</v>
      </c>
      <c r="AC89" s="27">
        <f t="shared" si="12"/>
        <v>44400</v>
      </c>
      <c r="AD89" s="27">
        <f t="shared" si="12"/>
        <v>44401</v>
      </c>
      <c r="AE89" s="27">
        <f t="shared" si="12"/>
        <v>44402</v>
      </c>
      <c r="AF89" s="27">
        <f t="shared" si="12"/>
        <v>44403</v>
      </c>
      <c r="AG89" s="27">
        <f t="shared" si="12"/>
        <v>44404</v>
      </c>
      <c r="AH89" s="27">
        <f t="shared" si="12"/>
        <v>44405</v>
      </c>
      <c r="AI89" s="27">
        <f t="shared" si="12"/>
        <v>44406</v>
      </c>
      <c r="AJ89" s="27">
        <f t="shared" si="12"/>
        <v>44407</v>
      </c>
      <c r="AK89" s="27">
        <f t="shared" si="12"/>
        <v>44408</v>
      </c>
      <c r="AL89" s="9" t="s">
        <v>12</v>
      </c>
    </row>
    <row r="90" spans="2:38" ht="15" customHeight="1">
      <c r="B90" s="1235" t="s">
        <v>26</v>
      </c>
      <c r="C90" s="39"/>
      <c r="D90" s="44" t="s">
        <v>19</v>
      </c>
      <c r="E90" s="45" t="s">
        <v>20</v>
      </c>
      <c r="F90" s="46" t="s">
        <v>21</v>
      </c>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2"/>
    </row>
    <row r="91" spans="2:38" ht="15" customHeight="1">
      <c r="B91" s="1236"/>
      <c r="C91" s="42" t="s">
        <v>17</v>
      </c>
      <c r="D91" s="1221">
        <f>+F77</f>
        <v>160000</v>
      </c>
      <c r="E91" s="1223"/>
      <c r="F91" s="1219">
        <f>+D91-AL92</f>
        <v>160000</v>
      </c>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7"/>
    </row>
    <row r="92" spans="2:38" ht="15" customHeight="1">
      <c r="B92" s="1236"/>
      <c r="C92" s="43" t="str">
        <f>+C78</f>
        <v>WD SM B1 (S/P AL-61)</v>
      </c>
      <c r="D92" s="1246"/>
      <c r="E92" s="1244"/>
      <c r="F92" s="1245"/>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38">
        <f>SUM(G92:AK92)</f>
        <v>0</v>
      </c>
    </row>
    <row r="93" spans="2:38" ht="15" hidden="1" customHeight="1">
      <c r="B93" s="1236"/>
      <c r="C93" s="40" t="s">
        <v>17</v>
      </c>
      <c r="D93" s="1246">
        <f>+F79</f>
        <v>-32203.377500000002</v>
      </c>
      <c r="E93" s="1244"/>
      <c r="F93" s="1245">
        <f>+D93-AL94</f>
        <v>-32203.377500000002</v>
      </c>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4"/>
    </row>
    <row r="94" spans="2:38" ht="15" hidden="1" customHeight="1">
      <c r="B94" s="1236"/>
      <c r="C94" s="43" t="str">
        <f>+C80</f>
        <v>SM AW</v>
      </c>
      <c r="D94" s="1246"/>
      <c r="E94" s="1244"/>
      <c r="F94" s="1245"/>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38">
        <f>SUM(G94:AK94)</f>
        <v>0</v>
      </c>
    </row>
    <row r="95" spans="2:38" ht="15" hidden="1" customHeight="1">
      <c r="B95" s="1236"/>
      <c r="C95" s="413" t="s">
        <v>17</v>
      </c>
      <c r="D95" s="1230">
        <f>+F81</f>
        <v>0</v>
      </c>
      <c r="E95" s="1231">
        <v>100000</v>
      </c>
      <c r="F95" s="1224">
        <f>+D95-AL96</f>
        <v>0</v>
      </c>
      <c r="G95" s="414"/>
      <c r="H95" s="414"/>
      <c r="I95" s="414"/>
      <c r="J95" s="414"/>
      <c r="K95" s="414"/>
      <c r="L95" s="414"/>
      <c r="M95" s="414"/>
      <c r="N95" s="414"/>
      <c r="O95" s="414"/>
      <c r="P95" s="414"/>
      <c r="Q95" s="414"/>
      <c r="R95" s="414"/>
      <c r="S95" s="414"/>
      <c r="T95" s="414"/>
      <c r="U95" s="414"/>
      <c r="V95" s="414"/>
      <c r="W95" s="414"/>
      <c r="X95" s="414"/>
      <c r="Y95" s="414"/>
      <c r="Z95" s="414"/>
      <c r="AA95" s="414"/>
      <c r="AB95" s="414"/>
      <c r="AC95" s="414"/>
      <c r="AD95" s="414"/>
      <c r="AE95" s="414"/>
      <c r="AF95" s="414"/>
      <c r="AG95" s="414"/>
      <c r="AH95" s="414"/>
      <c r="AI95" s="414"/>
      <c r="AJ95" s="414"/>
      <c r="AK95" s="414"/>
      <c r="AL95" s="415"/>
    </row>
    <row r="96" spans="2:38" ht="15" hidden="1" customHeight="1">
      <c r="B96" s="1236"/>
      <c r="C96" s="43" t="str">
        <f>+C82</f>
        <v>SM-AW</v>
      </c>
      <c r="D96" s="1246"/>
      <c r="E96" s="1244"/>
      <c r="F96" s="1245"/>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38">
        <f>SUM(G96:AK96)</f>
        <v>0</v>
      </c>
    </row>
    <row r="97" spans="2:38" ht="15" hidden="1" customHeight="1">
      <c r="B97" s="1236"/>
      <c r="C97" s="40" t="s">
        <v>17</v>
      </c>
      <c r="D97" s="1246">
        <f>+F83</f>
        <v>0</v>
      </c>
      <c r="E97" s="1244"/>
      <c r="F97" s="1245">
        <f>+D97-AL98</f>
        <v>0</v>
      </c>
      <c r="G97" s="33"/>
      <c r="H97" s="33"/>
      <c r="I97" s="33"/>
      <c r="J97" s="33"/>
      <c r="K97" s="33"/>
      <c r="L97" s="33"/>
      <c r="M97" s="33"/>
      <c r="N97" s="33"/>
      <c r="O97" s="33"/>
      <c r="P97" s="33"/>
      <c r="Q97" s="33"/>
      <c r="R97" s="33"/>
      <c r="S97" s="33"/>
      <c r="T97" s="33"/>
      <c r="U97" s="33"/>
      <c r="V97" s="33"/>
      <c r="W97" s="33"/>
      <c r="X97" s="33"/>
      <c r="Y97" s="33"/>
      <c r="Z97" s="33"/>
      <c r="AA97" s="33"/>
      <c r="AB97" s="33"/>
      <c r="AC97" s="414"/>
      <c r="AD97" s="414"/>
      <c r="AE97" s="414"/>
      <c r="AF97" s="414"/>
      <c r="AG97" s="414"/>
      <c r="AH97" s="414"/>
      <c r="AI97" s="414"/>
      <c r="AJ97" s="414"/>
      <c r="AK97" s="414"/>
      <c r="AL97" s="34"/>
    </row>
    <row r="98" spans="2:38" ht="15" hidden="1" customHeight="1">
      <c r="B98" s="1237"/>
      <c r="C98" s="41" t="s">
        <v>167</v>
      </c>
      <c r="D98" s="1220"/>
      <c r="E98" s="1222"/>
      <c r="F98" s="1218"/>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35">
        <f>SUM(G98:AK98)</f>
        <v>0</v>
      </c>
    </row>
    <row r="99" spans="2:38" ht="15" customHeight="1">
      <c r="B99" s="1232" t="s">
        <v>12</v>
      </c>
      <c r="C99" s="1233"/>
      <c r="D99" s="29"/>
      <c r="E99" s="29"/>
      <c r="F99" s="30"/>
      <c r="G99" s="11">
        <f>SUM(G92,G94,G96,G98)</f>
        <v>0</v>
      </c>
      <c r="H99" s="11">
        <f t="shared" ref="H99:AL99" si="13">SUM(H92,H94,H96,H98)</f>
        <v>0</v>
      </c>
      <c r="I99" s="11">
        <f t="shared" si="13"/>
        <v>0</v>
      </c>
      <c r="J99" s="11">
        <f t="shared" si="13"/>
        <v>0</v>
      </c>
      <c r="K99" s="11">
        <f t="shared" si="13"/>
        <v>0</v>
      </c>
      <c r="L99" s="11">
        <f t="shared" si="13"/>
        <v>0</v>
      </c>
      <c r="M99" s="11">
        <f t="shared" si="13"/>
        <v>0</v>
      </c>
      <c r="N99" s="11">
        <f t="shared" si="13"/>
        <v>0</v>
      </c>
      <c r="O99" s="11">
        <f t="shared" si="13"/>
        <v>0</v>
      </c>
      <c r="P99" s="11">
        <f t="shared" si="13"/>
        <v>0</v>
      </c>
      <c r="Q99" s="11">
        <f t="shared" si="13"/>
        <v>0</v>
      </c>
      <c r="R99" s="11">
        <f t="shared" si="13"/>
        <v>0</v>
      </c>
      <c r="S99" s="11">
        <f t="shared" si="13"/>
        <v>0</v>
      </c>
      <c r="T99" s="11">
        <f t="shared" si="13"/>
        <v>0</v>
      </c>
      <c r="U99" s="11">
        <f t="shared" si="13"/>
        <v>0</v>
      </c>
      <c r="V99" s="11">
        <f t="shared" si="13"/>
        <v>0</v>
      </c>
      <c r="W99" s="11">
        <f t="shared" si="13"/>
        <v>0</v>
      </c>
      <c r="X99" s="11">
        <f t="shared" si="13"/>
        <v>0</v>
      </c>
      <c r="Y99" s="11">
        <f t="shared" si="13"/>
        <v>0</v>
      </c>
      <c r="Z99" s="11">
        <f t="shared" si="13"/>
        <v>0</v>
      </c>
      <c r="AA99" s="11">
        <f t="shared" si="13"/>
        <v>0</v>
      </c>
      <c r="AB99" s="11">
        <f t="shared" si="13"/>
        <v>0</v>
      </c>
      <c r="AC99" s="11">
        <f t="shared" si="13"/>
        <v>0</v>
      </c>
      <c r="AD99" s="11">
        <f t="shared" si="13"/>
        <v>0</v>
      </c>
      <c r="AE99" s="11">
        <f t="shared" si="13"/>
        <v>0</v>
      </c>
      <c r="AF99" s="11">
        <f t="shared" si="13"/>
        <v>0</v>
      </c>
      <c r="AG99" s="11">
        <f t="shared" si="13"/>
        <v>0</v>
      </c>
      <c r="AH99" s="11">
        <f t="shared" si="13"/>
        <v>0</v>
      </c>
      <c r="AI99" s="11">
        <f t="shared" si="13"/>
        <v>0</v>
      </c>
      <c r="AJ99" s="11">
        <f t="shared" si="13"/>
        <v>0</v>
      </c>
      <c r="AK99" s="11">
        <f t="shared" si="13"/>
        <v>0</v>
      </c>
      <c r="AL99" s="28">
        <f t="shared" si="13"/>
        <v>0</v>
      </c>
    </row>
    <row r="101" spans="2:38" ht="15" customHeight="1">
      <c r="B101" s="7">
        <f>+B87+31</f>
        <v>44409</v>
      </c>
    </row>
    <row r="103" spans="2:38" ht="15" customHeight="1">
      <c r="B103" s="26" t="s">
        <v>13</v>
      </c>
      <c r="C103" s="422" t="s">
        <v>0</v>
      </c>
      <c r="D103" s="1234" t="s">
        <v>18</v>
      </c>
      <c r="E103" s="1234"/>
      <c r="F103" s="1234"/>
      <c r="G103" s="27">
        <f>+B101</f>
        <v>44409</v>
      </c>
      <c r="H103" s="27">
        <f>+G103+1</f>
        <v>44410</v>
      </c>
      <c r="I103" s="27">
        <f t="shared" ref="I103:AK103" si="14">+H103+1</f>
        <v>44411</v>
      </c>
      <c r="J103" s="27">
        <f t="shared" si="14"/>
        <v>44412</v>
      </c>
      <c r="K103" s="27">
        <f t="shared" si="14"/>
        <v>44413</v>
      </c>
      <c r="L103" s="27">
        <f t="shared" si="14"/>
        <v>44414</v>
      </c>
      <c r="M103" s="27">
        <f t="shared" si="14"/>
        <v>44415</v>
      </c>
      <c r="N103" s="27">
        <f t="shared" si="14"/>
        <v>44416</v>
      </c>
      <c r="O103" s="27">
        <f t="shared" si="14"/>
        <v>44417</v>
      </c>
      <c r="P103" s="27">
        <f t="shared" si="14"/>
        <v>44418</v>
      </c>
      <c r="Q103" s="27">
        <f t="shared" si="14"/>
        <v>44419</v>
      </c>
      <c r="R103" s="27">
        <f t="shared" si="14"/>
        <v>44420</v>
      </c>
      <c r="S103" s="27">
        <f t="shared" si="14"/>
        <v>44421</v>
      </c>
      <c r="T103" s="27">
        <f t="shared" si="14"/>
        <v>44422</v>
      </c>
      <c r="U103" s="27">
        <f t="shared" si="14"/>
        <v>44423</v>
      </c>
      <c r="V103" s="27">
        <f t="shared" si="14"/>
        <v>44424</v>
      </c>
      <c r="W103" s="27">
        <f t="shared" si="14"/>
        <v>44425</v>
      </c>
      <c r="X103" s="27">
        <f t="shared" si="14"/>
        <v>44426</v>
      </c>
      <c r="Y103" s="27">
        <f t="shared" si="14"/>
        <v>44427</v>
      </c>
      <c r="Z103" s="27">
        <f t="shared" si="14"/>
        <v>44428</v>
      </c>
      <c r="AA103" s="27">
        <f t="shared" si="14"/>
        <v>44429</v>
      </c>
      <c r="AB103" s="27">
        <f t="shared" si="14"/>
        <v>44430</v>
      </c>
      <c r="AC103" s="27">
        <f t="shared" si="14"/>
        <v>44431</v>
      </c>
      <c r="AD103" s="27">
        <f t="shared" si="14"/>
        <v>44432</v>
      </c>
      <c r="AE103" s="27">
        <f t="shared" si="14"/>
        <v>44433</v>
      </c>
      <c r="AF103" s="27">
        <f t="shared" si="14"/>
        <v>44434</v>
      </c>
      <c r="AG103" s="27">
        <f t="shared" si="14"/>
        <v>44435</v>
      </c>
      <c r="AH103" s="27">
        <f t="shared" si="14"/>
        <v>44436</v>
      </c>
      <c r="AI103" s="27">
        <f t="shared" si="14"/>
        <v>44437</v>
      </c>
      <c r="AJ103" s="27">
        <f t="shared" si="14"/>
        <v>44438</v>
      </c>
      <c r="AK103" s="27">
        <f t="shared" si="14"/>
        <v>44439</v>
      </c>
      <c r="AL103" s="9" t="s">
        <v>12</v>
      </c>
    </row>
    <row r="104" spans="2:38" ht="15" customHeight="1">
      <c r="B104" s="1235" t="s">
        <v>26</v>
      </c>
      <c r="C104" s="39"/>
      <c r="D104" s="44" t="s">
        <v>19</v>
      </c>
      <c r="E104" s="45" t="s">
        <v>20</v>
      </c>
      <c r="F104" s="46" t="s">
        <v>21</v>
      </c>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2"/>
    </row>
    <row r="105" spans="2:38" ht="15" customHeight="1">
      <c r="B105" s="1236"/>
      <c r="C105" s="42" t="s">
        <v>17</v>
      </c>
      <c r="D105" s="1221">
        <f>+F91</f>
        <v>160000</v>
      </c>
      <c r="E105" s="1223"/>
      <c r="F105" s="1219">
        <f>+D105-AL106</f>
        <v>160000</v>
      </c>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7"/>
    </row>
    <row r="106" spans="2:38" ht="15" customHeight="1">
      <c r="B106" s="1236"/>
      <c r="C106" s="43" t="str">
        <f>+C92</f>
        <v>WD SM B1 (S/P AL-61)</v>
      </c>
      <c r="D106" s="1246"/>
      <c r="E106" s="1244"/>
      <c r="F106" s="1245"/>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38">
        <f>SUM(G106:AK106)</f>
        <v>0</v>
      </c>
    </row>
    <row r="107" spans="2:38" ht="15" hidden="1" customHeight="1">
      <c r="B107" s="1236"/>
      <c r="C107" s="40" t="s">
        <v>17</v>
      </c>
      <c r="D107" s="1246">
        <f>+F93</f>
        <v>-32203.377500000002</v>
      </c>
      <c r="E107" s="1244"/>
      <c r="F107" s="1245">
        <f>+D107-AL108</f>
        <v>-32203.377500000002</v>
      </c>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4"/>
    </row>
    <row r="108" spans="2:38" ht="15" hidden="1" customHeight="1">
      <c r="B108" s="1236"/>
      <c r="C108" s="43" t="str">
        <f>+C94</f>
        <v>SM AW</v>
      </c>
      <c r="D108" s="1246"/>
      <c r="E108" s="1244"/>
      <c r="F108" s="1245"/>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38">
        <f>SUM(G108:AK108)</f>
        <v>0</v>
      </c>
    </row>
    <row r="109" spans="2:38" ht="15" hidden="1" customHeight="1">
      <c r="B109" s="1236"/>
      <c r="C109" s="413" t="s">
        <v>17</v>
      </c>
      <c r="D109" s="1230">
        <f>+F95</f>
        <v>0</v>
      </c>
      <c r="E109" s="1231">
        <v>100000</v>
      </c>
      <c r="F109" s="1224">
        <f>+D109-AL110</f>
        <v>0</v>
      </c>
      <c r="G109" s="414"/>
      <c r="H109" s="414"/>
      <c r="I109" s="414"/>
      <c r="J109" s="414"/>
      <c r="K109" s="414"/>
      <c r="L109" s="414"/>
      <c r="M109" s="414"/>
      <c r="N109" s="414"/>
      <c r="O109" s="414"/>
      <c r="P109" s="414"/>
      <c r="Q109" s="414"/>
      <c r="R109" s="414"/>
      <c r="S109" s="414"/>
      <c r="T109" s="414"/>
      <c r="U109" s="414"/>
      <c r="V109" s="414"/>
      <c r="W109" s="414"/>
      <c r="X109" s="414"/>
      <c r="Y109" s="414"/>
      <c r="Z109" s="414"/>
      <c r="AA109" s="414"/>
      <c r="AB109" s="414"/>
      <c r="AC109" s="414"/>
      <c r="AD109" s="414"/>
      <c r="AE109" s="414"/>
      <c r="AF109" s="414"/>
      <c r="AG109" s="414"/>
      <c r="AH109" s="414"/>
      <c r="AI109" s="414"/>
      <c r="AJ109" s="414"/>
      <c r="AK109" s="414"/>
      <c r="AL109" s="415"/>
    </row>
    <row r="110" spans="2:38" ht="15" hidden="1" customHeight="1">
      <c r="B110" s="1236"/>
      <c r="C110" s="43" t="str">
        <f>+C96</f>
        <v>SM-AW</v>
      </c>
      <c r="D110" s="1246"/>
      <c r="E110" s="1244"/>
      <c r="F110" s="1245"/>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38">
        <f>SUM(G110:AK110)</f>
        <v>0</v>
      </c>
    </row>
    <row r="111" spans="2:38" ht="15" hidden="1" customHeight="1">
      <c r="B111" s="1236"/>
      <c r="C111" s="40" t="s">
        <v>17</v>
      </c>
      <c r="D111" s="1246">
        <f>+F97</f>
        <v>0</v>
      </c>
      <c r="E111" s="1244"/>
      <c r="F111" s="1245">
        <f>+D111-AL112</f>
        <v>0</v>
      </c>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4"/>
    </row>
    <row r="112" spans="2:38" ht="15" hidden="1" customHeight="1">
      <c r="B112" s="1237"/>
      <c r="C112" s="41" t="str">
        <f>+C98</f>
        <v>WD SM B2</v>
      </c>
      <c r="D112" s="1220"/>
      <c r="E112" s="1222"/>
      <c r="F112" s="1218"/>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35">
        <f>SUM(G112:AK112)</f>
        <v>0</v>
      </c>
    </row>
    <row r="113" spans="2:38" ht="15" customHeight="1">
      <c r="B113" s="1232" t="s">
        <v>12</v>
      </c>
      <c r="C113" s="1233"/>
      <c r="D113" s="29"/>
      <c r="E113" s="29"/>
      <c r="F113" s="30"/>
      <c r="G113" s="11">
        <f>SUM(G106,G108,G110,G112)</f>
        <v>0</v>
      </c>
      <c r="H113" s="11">
        <f t="shared" ref="H113:AL113" si="15">SUM(H106,H108,H110,H112)</f>
        <v>0</v>
      </c>
      <c r="I113" s="11">
        <f t="shared" si="15"/>
        <v>0</v>
      </c>
      <c r="J113" s="11">
        <f t="shared" si="15"/>
        <v>0</v>
      </c>
      <c r="K113" s="11">
        <f t="shared" si="15"/>
        <v>0</v>
      </c>
      <c r="L113" s="11">
        <f t="shared" si="15"/>
        <v>0</v>
      </c>
      <c r="M113" s="11">
        <f t="shared" si="15"/>
        <v>0</v>
      </c>
      <c r="N113" s="11">
        <f t="shared" si="15"/>
        <v>0</v>
      </c>
      <c r="O113" s="11">
        <f t="shared" si="15"/>
        <v>0</v>
      </c>
      <c r="P113" s="11">
        <f t="shared" si="15"/>
        <v>0</v>
      </c>
      <c r="Q113" s="11">
        <f t="shared" si="15"/>
        <v>0</v>
      </c>
      <c r="R113" s="11">
        <f t="shared" si="15"/>
        <v>0</v>
      </c>
      <c r="S113" s="11">
        <f t="shared" si="15"/>
        <v>0</v>
      </c>
      <c r="T113" s="11">
        <f t="shared" si="15"/>
        <v>0</v>
      </c>
      <c r="U113" s="11">
        <f t="shared" si="15"/>
        <v>0</v>
      </c>
      <c r="V113" s="11">
        <f t="shared" si="15"/>
        <v>0</v>
      </c>
      <c r="W113" s="11">
        <f t="shared" si="15"/>
        <v>0</v>
      </c>
      <c r="X113" s="11">
        <f t="shared" si="15"/>
        <v>0</v>
      </c>
      <c r="Y113" s="11">
        <f t="shared" si="15"/>
        <v>0</v>
      </c>
      <c r="Z113" s="11">
        <f t="shared" si="15"/>
        <v>0</v>
      </c>
      <c r="AA113" s="11">
        <f t="shared" si="15"/>
        <v>0</v>
      </c>
      <c r="AB113" s="11">
        <f t="shared" si="15"/>
        <v>0</v>
      </c>
      <c r="AC113" s="11">
        <f t="shared" si="15"/>
        <v>0</v>
      </c>
      <c r="AD113" s="11">
        <f t="shared" si="15"/>
        <v>0</v>
      </c>
      <c r="AE113" s="11">
        <f t="shared" si="15"/>
        <v>0</v>
      </c>
      <c r="AF113" s="11">
        <f t="shared" si="15"/>
        <v>0</v>
      </c>
      <c r="AG113" s="11">
        <f t="shared" si="15"/>
        <v>0</v>
      </c>
      <c r="AH113" s="11">
        <f t="shared" si="15"/>
        <v>0</v>
      </c>
      <c r="AI113" s="11">
        <f t="shared" si="15"/>
        <v>0</v>
      </c>
      <c r="AJ113" s="11">
        <f t="shared" si="15"/>
        <v>0</v>
      </c>
      <c r="AK113" s="11">
        <f t="shared" si="15"/>
        <v>0</v>
      </c>
      <c r="AL113" s="28">
        <f t="shared" si="15"/>
        <v>0</v>
      </c>
    </row>
    <row r="115" spans="2:38" ht="15" customHeight="1">
      <c r="B115" s="7">
        <f>+B101+31</f>
        <v>44440</v>
      </c>
    </row>
    <row r="117" spans="2:38" ht="15" customHeight="1">
      <c r="B117" s="26" t="s">
        <v>13</v>
      </c>
      <c r="C117" s="422" t="s">
        <v>0</v>
      </c>
      <c r="D117" s="1234" t="s">
        <v>18</v>
      </c>
      <c r="E117" s="1234"/>
      <c r="F117" s="1234"/>
      <c r="G117" s="27">
        <f>+B115</f>
        <v>44440</v>
      </c>
      <c r="H117" s="27">
        <f>+G117+1</f>
        <v>44441</v>
      </c>
      <c r="I117" s="27">
        <f t="shared" ref="I117:AK117" si="16">+H117+1</f>
        <v>44442</v>
      </c>
      <c r="J117" s="27">
        <f t="shared" si="16"/>
        <v>44443</v>
      </c>
      <c r="K117" s="27">
        <f t="shared" si="16"/>
        <v>44444</v>
      </c>
      <c r="L117" s="27">
        <f t="shared" si="16"/>
        <v>44445</v>
      </c>
      <c r="M117" s="27">
        <f t="shared" si="16"/>
        <v>44446</v>
      </c>
      <c r="N117" s="27">
        <f t="shared" si="16"/>
        <v>44447</v>
      </c>
      <c r="O117" s="27">
        <f t="shared" si="16"/>
        <v>44448</v>
      </c>
      <c r="P117" s="27">
        <f t="shared" si="16"/>
        <v>44449</v>
      </c>
      <c r="Q117" s="27">
        <f t="shared" si="16"/>
        <v>44450</v>
      </c>
      <c r="R117" s="27">
        <f t="shared" si="16"/>
        <v>44451</v>
      </c>
      <c r="S117" s="27">
        <f t="shared" si="16"/>
        <v>44452</v>
      </c>
      <c r="T117" s="27">
        <f t="shared" si="16"/>
        <v>44453</v>
      </c>
      <c r="U117" s="27">
        <f t="shared" si="16"/>
        <v>44454</v>
      </c>
      <c r="V117" s="27">
        <f t="shared" si="16"/>
        <v>44455</v>
      </c>
      <c r="W117" s="27">
        <f t="shared" si="16"/>
        <v>44456</v>
      </c>
      <c r="X117" s="27">
        <f t="shared" si="16"/>
        <v>44457</v>
      </c>
      <c r="Y117" s="27">
        <f t="shared" si="16"/>
        <v>44458</v>
      </c>
      <c r="Z117" s="27">
        <f t="shared" si="16"/>
        <v>44459</v>
      </c>
      <c r="AA117" s="27">
        <f t="shared" si="16"/>
        <v>44460</v>
      </c>
      <c r="AB117" s="27">
        <f t="shared" si="16"/>
        <v>44461</v>
      </c>
      <c r="AC117" s="27">
        <f t="shared" si="16"/>
        <v>44462</v>
      </c>
      <c r="AD117" s="27">
        <f t="shared" si="16"/>
        <v>44463</v>
      </c>
      <c r="AE117" s="27">
        <f t="shared" si="16"/>
        <v>44464</v>
      </c>
      <c r="AF117" s="27">
        <f t="shared" si="16"/>
        <v>44465</v>
      </c>
      <c r="AG117" s="27">
        <f t="shared" si="16"/>
        <v>44466</v>
      </c>
      <c r="AH117" s="27">
        <f t="shared" si="16"/>
        <v>44467</v>
      </c>
      <c r="AI117" s="27">
        <f t="shared" si="16"/>
        <v>44468</v>
      </c>
      <c r="AJ117" s="27">
        <f t="shared" si="16"/>
        <v>44469</v>
      </c>
      <c r="AK117" s="27">
        <f t="shared" si="16"/>
        <v>44470</v>
      </c>
      <c r="AL117" s="9" t="s">
        <v>12</v>
      </c>
    </row>
    <row r="118" spans="2:38" ht="15" customHeight="1">
      <c r="B118" s="1235" t="s">
        <v>26</v>
      </c>
      <c r="C118" s="39"/>
      <c r="D118" s="44" t="s">
        <v>19</v>
      </c>
      <c r="E118" s="45" t="s">
        <v>20</v>
      </c>
      <c r="F118" s="46" t="s">
        <v>21</v>
      </c>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2"/>
    </row>
    <row r="119" spans="2:38" ht="15" customHeight="1">
      <c r="B119" s="1236"/>
      <c r="C119" s="42" t="s">
        <v>17</v>
      </c>
      <c r="D119" s="1221">
        <f>+F105</f>
        <v>160000</v>
      </c>
      <c r="E119" s="1223"/>
      <c r="F119" s="1219">
        <f>+D119-AL120</f>
        <v>160000</v>
      </c>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7"/>
    </row>
    <row r="120" spans="2:38" ht="15" customHeight="1">
      <c r="B120" s="1236"/>
      <c r="C120" s="43" t="str">
        <f>C106</f>
        <v>WD SM B1 (S/P AL-61)</v>
      </c>
      <c r="D120" s="1246"/>
      <c r="E120" s="1244"/>
      <c r="F120" s="1245"/>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38">
        <f>SUM(G120:AK120)</f>
        <v>0</v>
      </c>
    </row>
    <row r="121" spans="2:38" ht="15" hidden="1" customHeight="1">
      <c r="B121" s="1236"/>
      <c r="C121" s="40" t="s">
        <v>17</v>
      </c>
      <c r="D121" s="1246">
        <f>+F107</f>
        <v>-32203.377500000002</v>
      </c>
      <c r="E121" s="1244"/>
      <c r="F121" s="1245">
        <f>+D121-AL122</f>
        <v>-32203.377500000002</v>
      </c>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4"/>
    </row>
    <row r="122" spans="2:38" ht="15" hidden="1" customHeight="1">
      <c r="B122" s="1236"/>
      <c r="C122" s="43" t="str">
        <f>+C108</f>
        <v>SM AW</v>
      </c>
      <c r="D122" s="1246"/>
      <c r="E122" s="1244"/>
      <c r="F122" s="1245"/>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38">
        <f>SUM(G122:AK122)</f>
        <v>0</v>
      </c>
    </row>
    <row r="123" spans="2:38" ht="15" hidden="1" customHeight="1">
      <c r="B123" s="1236"/>
      <c r="C123" s="413" t="s">
        <v>17</v>
      </c>
      <c r="D123" s="1230">
        <f>+F109</f>
        <v>0</v>
      </c>
      <c r="E123" s="1231">
        <v>100000</v>
      </c>
      <c r="F123" s="1224">
        <f>+D123-AL124</f>
        <v>0</v>
      </c>
      <c r="G123" s="414"/>
      <c r="H123" s="414"/>
      <c r="I123" s="414"/>
      <c r="J123" s="414"/>
      <c r="K123" s="414"/>
      <c r="L123" s="414"/>
      <c r="M123" s="414"/>
      <c r="N123" s="414"/>
      <c r="O123" s="414"/>
      <c r="P123" s="414"/>
      <c r="Q123" s="414"/>
      <c r="R123" s="414"/>
      <c r="S123" s="414"/>
      <c r="T123" s="414"/>
      <c r="U123" s="414"/>
      <c r="V123" s="414"/>
      <c r="W123" s="414"/>
      <c r="X123" s="414"/>
      <c r="Y123" s="414"/>
      <c r="Z123" s="414"/>
      <c r="AA123" s="414"/>
      <c r="AB123" s="414"/>
      <c r="AC123" s="414"/>
      <c r="AD123" s="414"/>
      <c r="AE123" s="414"/>
      <c r="AF123" s="414"/>
      <c r="AG123" s="414"/>
      <c r="AH123" s="414"/>
      <c r="AI123" s="414"/>
      <c r="AJ123" s="414"/>
      <c r="AK123" s="414"/>
      <c r="AL123" s="415"/>
    </row>
    <row r="124" spans="2:38" ht="15" hidden="1" customHeight="1">
      <c r="B124" s="1236"/>
      <c r="C124" s="43" t="str">
        <f>+C110</f>
        <v>SM-AW</v>
      </c>
      <c r="D124" s="1246"/>
      <c r="E124" s="1244"/>
      <c r="F124" s="1245"/>
      <c r="G124" s="670"/>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38">
        <f>SUM(G124:AK124)</f>
        <v>0</v>
      </c>
    </row>
    <row r="125" spans="2:38" ht="15" hidden="1" customHeight="1">
      <c r="B125" s="1236"/>
      <c r="C125" s="40" t="s">
        <v>17</v>
      </c>
      <c r="D125" s="1246">
        <f>+F111</f>
        <v>0</v>
      </c>
      <c r="E125" s="1244"/>
      <c r="F125" s="1245">
        <f>+D125-AL126</f>
        <v>0</v>
      </c>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4"/>
    </row>
    <row r="126" spans="2:38" ht="15" hidden="1" customHeight="1">
      <c r="B126" s="1237"/>
      <c r="C126" s="41" t="str">
        <f>+C112</f>
        <v>WD SM B2</v>
      </c>
      <c r="D126" s="1220"/>
      <c r="E126" s="1222"/>
      <c r="F126" s="1218"/>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35">
        <f>SUM(G126:AK126)</f>
        <v>0</v>
      </c>
    </row>
    <row r="127" spans="2:38" ht="15" customHeight="1">
      <c r="B127" s="1232" t="s">
        <v>12</v>
      </c>
      <c r="C127" s="1233"/>
      <c r="D127" s="29"/>
      <c r="E127" s="29"/>
      <c r="F127" s="30"/>
      <c r="G127" s="11">
        <f>SUM(G120,G122,G124,G126)</f>
        <v>0</v>
      </c>
      <c r="H127" s="11">
        <f t="shared" ref="H127:AL127" si="17">SUM(H120,H122,H124,H126)</f>
        <v>0</v>
      </c>
      <c r="I127" s="11">
        <f t="shared" si="17"/>
        <v>0</v>
      </c>
      <c r="J127" s="11">
        <f t="shared" si="17"/>
        <v>0</v>
      </c>
      <c r="K127" s="11">
        <f t="shared" si="17"/>
        <v>0</v>
      </c>
      <c r="L127" s="11">
        <f t="shared" si="17"/>
        <v>0</v>
      </c>
      <c r="M127" s="11">
        <f t="shared" si="17"/>
        <v>0</v>
      </c>
      <c r="N127" s="11">
        <f t="shared" si="17"/>
        <v>0</v>
      </c>
      <c r="O127" s="11">
        <f t="shared" si="17"/>
        <v>0</v>
      </c>
      <c r="P127" s="11">
        <f t="shared" si="17"/>
        <v>0</v>
      </c>
      <c r="Q127" s="11">
        <f t="shared" si="17"/>
        <v>0</v>
      </c>
      <c r="R127" s="11">
        <f t="shared" si="17"/>
        <v>0</v>
      </c>
      <c r="S127" s="11">
        <f t="shared" si="17"/>
        <v>0</v>
      </c>
      <c r="T127" s="11">
        <f t="shared" si="17"/>
        <v>0</v>
      </c>
      <c r="U127" s="11">
        <f t="shared" si="17"/>
        <v>0</v>
      </c>
      <c r="V127" s="11">
        <f t="shared" si="17"/>
        <v>0</v>
      </c>
      <c r="W127" s="11">
        <f t="shared" si="17"/>
        <v>0</v>
      </c>
      <c r="X127" s="11">
        <f t="shared" si="17"/>
        <v>0</v>
      </c>
      <c r="Y127" s="11">
        <f t="shared" si="17"/>
        <v>0</v>
      </c>
      <c r="Z127" s="11">
        <f t="shared" si="17"/>
        <v>0</v>
      </c>
      <c r="AA127" s="11">
        <f t="shared" si="17"/>
        <v>0</v>
      </c>
      <c r="AB127" s="11">
        <f t="shared" si="17"/>
        <v>0</v>
      </c>
      <c r="AC127" s="11">
        <f t="shared" si="17"/>
        <v>0</v>
      </c>
      <c r="AD127" s="11">
        <f t="shared" si="17"/>
        <v>0</v>
      </c>
      <c r="AE127" s="11">
        <f t="shared" si="17"/>
        <v>0</v>
      </c>
      <c r="AF127" s="11">
        <f t="shared" si="17"/>
        <v>0</v>
      </c>
      <c r="AG127" s="11">
        <f t="shared" si="17"/>
        <v>0</v>
      </c>
      <c r="AH127" s="11">
        <f t="shared" si="17"/>
        <v>0</v>
      </c>
      <c r="AI127" s="11">
        <f t="shared" si="17"/>
        <v>0</v>
      </c>
      <c r="AJ127" s="11">
        <f t="shared" si="17"/>
        <v>0</v>
      </c>
      <c r="AK127" s="11">
        <f t="shared" si="17"/>
        <v>0</v>
      </c>
      <c r="AL127" s="28">
        <f t="shared" si="17"/>
        <v>0</v>
      </c>
    </row>
    <row r="129" spans="2:38" ht="15" customHeight="1">
      <c r="B129" s="7">
        <f>+B115+30</f>
        <v>44470</v>
      </c>
      <c r="G129" s="704"/>
    </row>
    <row r="131" spans="2:38" ht="15" customHeight="1">
      <c r="B131" s="26" t="s">
        <v>13</v>
      </c>
      <c r="C131" s="422" t="s">
        <v>0</v>
      </c>
      <c r="D131" s="1234" t="s">
        <v>18</v>
      </c>
      <c r="E131" s="1234"/>
      <c r="F131" s="1234"/>
      <c r="G131" s="27">
        <f>+B129</f>
        <v>44470</v>
      </c>
      <c r="H131" s="27">
        <f>+G131+1</f>
        <v>44471</v>
      </c>
      <c r="I131" s="27">
        <f t="shared" ref="I131:AK131" si="18">+H131+1</f>
        <v>44472</v>
      </c>
      <c r="J131" s="27">
        <f t="shared" si="18"/>
        <v>44473</v>
      </c>
      <c r="K131" s="27">
        <f t="shared" si="18"/>
        <v>44474</v>
      </c>
      <c r="L131" s="27">
        <f t="shared" si="18"/>
        <v>44475</v>
      </c>
      <c r="M131" s="27">
        <f t="shared" si="18"/>
        <v>44476</v>
      </c>
      <c r="N131" s="27">
        <f t="shared" si="18"/>
        <v>44477</v>
      </c>
      <c r="O131" s="27">
        <f t="shared" si="18"/>
        <v>44478</v>
      </c>
      <c r="P131" s="27">
        <f t="shared" si="18"/>
        <v>44479</v>
      </c>
      <c r="Q131" s="27">
        <f t="shared" si="18"/>
        <v>44480</v>
      </c>
      <c r="R131" s="27">
        <f t="shared" si="18"/>
        <v>44481</v>
      </c>
      <c r="S131" s="27">
        <f t="shared" si="18"/>
        <v>44482</v>
      </c>
      <c r="T131" s="27">
        <f t="shared" si="18"/>
        <v>44483</v>
      </c>
      <c r="U131" s="27">
        <f t="shared" si="18"/>
        <v>44484</v>
      </c>
      <c r="V131" s="27">
        <f t="shared" si="18"/>
        <v>44485</v>
      </c>
      <c r="W131" s="27">
        <f t="shared" si="18"/>
        <v>44486</v>
      </c>
      <c r="X131" s="27">
        <f t="shared" si="18"/>
        <v>44487</v>
      </c>
      <c r="Y131" s="27">
        <f t="shared" si="18"/>
        <v>44488</v>
      </c>
      <c r="Z131" s="27">
        <f t="shared" si="18"/>
        <v>44489</v>
      </c>
      <c r="AA131" s="27">
        <f t="shared" si="18"/>
        <v>44490</v>
      </c>
      <c r="AB131" s="27">
        <f t="shared" si="18"/>
        <v>44491</v>
      </c>
      <c r="AC131" s="27">
        <f t="shared" si="18"/>
        <v>44492</v>
      </c>
      <c r="AD131" s="27">
        <f t="shared" si="18"/>
        <v>44493</v>
      </c>
      <c r="AE131" s="27">
        <f t="shared" si="18"/>
        <v>44494</v>
      </c>
      <c r="AF131" s="27">
        <f t="shared" si="18"/>
        <v>44495</v>
      </c>
      <c r="AG131" s="27">
        <f t="shared" si="18"/>
        <v>44496</v>
      </c>
      <c r="AH131" s="27">
        <f t="shared" si="18"/>
        <v>44497</v>
      </c>
      <c r="AI131" s="27">
        <f t="shared" si="18"/>
        <v>44498</v>
      </c>
      <c r="AJ131" s="27">
        <f t="shared" si="18"/>
        <v>44499</v>
      </c>
      <c r="AK131" s="27">
        <f t="shared" si="18"/>
        <v>44500</v>
      </c>
      <c r="AL131" s="9" t="s">
        <v>12</v>
      </c>
    </row>
    <row r="132" spans="2:38" ht="15" customHeight="1">
      <c r="B132" s="1235" t="s">
        <v>26</v>
      </c>
      <c r="C132" s="39"/>
      <c r="D132" s="44" t="s">
        <v>19</v>
      </c>
      <c r="E132" s="45" t="s">
        <v>20</v>
      </c>
      <c r="F132" s="46" t="s">
        <v>21</v>
      </c>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2"/>
    </row>
    <row r="133" spans="2:38" ht="15" customHeight="1">
      <c r="B133" s="1236"/>
      <c r="C133" s="42" t="s">
        <v>17</v>
      </c>
      <c r="D133" s="1221">
        <f>+F119</f>
        <v>160000</v>
      </c>
      <c r="E133" s="1223"/>
      <c r="F133" s="1219">
        <f>+D133-AL134</f>
        <v>160000</v>
      </c>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7"/>
    </row>
    <row r="134" spans="2:38" ht="15" customHeight="1">
      <c r="B134" s="1236"/>
      <c r="C134" s="43" t="str">
        <f>+C120</f>
        <v>WD SM B1 (S/P AL-61)</v>
      </c>
      <c r="D134" s="1246"/>
      <c r="E134" s="1244"/>
      <c r="F134" s="1245"/>
      <c r="G134" s="12"/>
      <c r="H134" s="12"/>
      <c r="I134" s="12"/>
      <c r="J134" s="12"/>
      <c r="K134" s="12"/>
      <c r="L134" s="12"/>
      <c r="M134" s="12"/>
      <c r="N134" s="12"/>
      <c r="O134" s="12"/>
      <c r="P134" s="12"/>
      <c r="Q134" s="360"/>
      <c r="R134" s="360"/>
      <c r="S134" s="360"/>
      <c r="T134" s="360"/>
      <c r="U134" s="360"/>
      <c r="V134" s="360"/>
      <c r="W134" s="360"/>
      <c r="X134" s="12"/>
      <c r="Y134" s="12"/>
      <c r="Z134" s="12"/>
      <c r="AA134" s="12"/>
      <c r="AB134" s="12"/>
      <c r="AC134" s="12"/>
      <c r="AD134" s="12"/>
      <c r="AE134" s="12"/>
      <c r="AF134" s="12"/>
      <c r="AG134" s="12"/>
      <c r="AH134" s="12"/>
      <c r="AI134" s="12"/>
      <c r="AJ134" s="12"/>
      <c r="AK134" s="12"/>
      <c r="AL134" s="38">
        <f>SUM(G134:AK134)</f>
        <v>0</v>
      </c>
    </row>
    <row r="135" spans="2:38" ht="15" hidden="1" customHeight="1">
      <c r="B135" s="1236"/>
      <c r="C135" s="40" t="s">
        <v>17</v>
      </c>
      <c r="D135" s="1246">
        <f>+F121</f>
        <v>-32203.377500000002</v>
      </c>
      <c r="E135" s="1244"/>
      <c r="F135" s="1245">
        <f>+D135-AL136</f>
        <v>-32203.377500000002</v>
      </c>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4"/>
    </row>
    <row r="136" spans="2:38" ht="15" hidden="1" customHeight="1">
      <c r="B136" s="1236"/>
      <c r="C136" s="43" t="str">
        <f>+C122</f>
        <v>SM AW</v>
      </c>
      <c r="D136" s="1246"/>
      <c r="E136" s="1244"/>
      <c r="F136" s="1245"/>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38">
        <f>SUM(G136:AK136)</f>
        <v>0</v>
      </c>
    </row>
    <row r="137" spans="2:38" ht="15" hidden="1" customHeight="1">
      <c r="B137" s="1236"/>
      <c r="C137" s="413" t="s">
        <v>17</v>
      </c>
      <c r="D137" s="1230">
        <f>+F123</f>
        <v>0</v>
      </c>
      <c r="E137" s="1231">
        <v>100000</v>
      </c>
      <c r="F137" s="1224">
        <f>+D137-AL138</f>
        <v>0</v>
      </c>
      <c r="G137" s="414"/>
      <c r="H137" s="414"/>
      <c r="I137" s="414"/>
      <c r="J137" s="414"/>
      <c r="K137" s="414"/>
      <c r="L137" s="414"/>
      <c r="M137" s="414"/>
      <c r="N137" s="414"/>
      <c r="O137" s="414"/>
      <c r="P137" s="414"/>
      <c r="Q137" s="414"/>
      <c r="R137" s="414"/>
      <c r="S137" s="414"/>
      <c r="T137" s="414"/>
      <c r="U137" s="414"/>
      <c r="V137" s="414"/>
      <c r="W137" s="414"/>
      <c r="X137" s="414"/>
      <c r="Y137" s="414"/>
      <c r="Z137" s="414"/>
      <c r="AA137" s="414"/>
      <c r="AB137" s="414"/>
      <c r="AC137" s="414"/>
      <c r="AD137" s="414"/>
      <c r="AE137" s="414"/>
      <c r="AF137" s="414"/>
      <c r="AG137" s="414"/>
      <c r="AH137" s="414"/>
      <c r="AI137" s="414"/>
      <c r="AJ137" s="414"/>
      <c r="AK137" s="414"/>
      <c r="AL137" s="415"/>
    </row>
    <row r="138" spans="2:38" ht="15" hidden="1" customHeight="1">
      <c r="B138" s="1236"/>
      <c r="C138" s="43" t="str">
        <f>+C124</f>
        <v>SM-AW</v>
      </c>
      <c r="D138" s="1246"/>
      <c r="E138" s="1244"/>
      <c r="F138" s="1245"/>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38">
        <f>SUM(G138:AK138)</f>
        <v>0</v>
      </c>
    </row>
    <row r="139" spans="2:38" ht="15" hidden="1" customHeight="1">
      <c r="B139" s="1236"/>
      <c r="C139" s="40" t="s">
        <v>17</v>
      </c>
      <c r="D139" s="1246">
        <f>+F125</f>
        <v>0</v>
      </c>
      <c r="E139" s="1244"/>
      <c r="F139" s="1245">
        <f>+D139-AL140</f>
        <v>0</v>
      </c>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4"/>
    </row>
    <row r="140" spans="2:38" ht="15" hidden="1" customHeight="1">
      <c r="B140" s="1237"/>
      <c r="C140" s="41" t="str">
        <f>+C126</f>
        <v>WD SM B2</v>
      </c>
      <c r="D140" s="1220"/>
      <c r="E140" s="1222"/>
      <c r="F140" s="1218"/>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35">
        <f>SUM(G140:AK140)</f>
        <v>0</v>
      </c>
    </row>
    <row r="141" spans="2:38" ht="15" customHeight="1">
      <c r="B141" s="1232" t="s">
        <v>12</v>
      </c>
      <c r="C141" s="1233"/>
      <c r="D141" s="29"/>
      <c r="E141" s="29"/>
      <c r="F141" s="30"/>
      <c r="G141" s="11">
        <f>SUM(G134,G136,G138,G140)</f>
        <v>0</v>
      </c>
      <c r="H141" s="11">
        <f t="shared" ref="H141:AL141" si="19">SUM(H134,H136,H138,H140)</f>
        <v>0</v>
      </c>
      <c r="I141" s="11">
        <f t="shared" si="19"/>
        <v>0</v>
      </c>
      <c r="J141" s="11">
        <f t="shared" si="19"/>
        <v>0</v>
      </c>
      <c r="K141" s="11">
        <f t="shared" si="19"/>
        <v>0</v>
      </c>
      <c r="L141" s="11">
        <f t="shared" si="19"/>
        <v>0</v>
      </c>
      <c r="M141" s="11">
        <f t="shared" si="19"/>
        <v>0</v>
      </c>
      <c r="N141" s="11">
        <f t="shared" si="19"/>
        <v>0</v>
      </c>
      <c r="O141" s="11">
        <f t="shared" si="19"/>
        <v>0</v>
      </c>
      <c r="P141" s="11">
        <f t="shared" si="19"/>
        <v>0</v>
      </c>
      <c r="Q141" s="11">
        <f t="shared" si="19"/>
        <v>0</v>
      </c>
      <c r="R141" s="11">
        <f t="shared" si="19"/>
        <v>0</v>
      </c>
      <c r="S141" s="11">
        <f t="shared" si="19"/>
        <v>0</v>
      </c>
      <c r="T141" s="11">
        <f t="shared" si="19"/>
        <v>0</v>
      </c>
      <c r="U141" s="11">
        <f t="shared" si="19"/>
        <v>0</v>
      </c>
      <c r="V141" s="11">
        <f t="shared" si="19"/>
        <v>0</v>
      </c>
      <c r="W141" s="11">
        <f t="shared" si="19"/>
        <v>0</v>
      </c>
      <c r="X141" s="11">
        <f t="shared" si="19"/>
        <v>0</v>
      </c>
      <c r="Y141" s="11">
        <f t="shared" si="19"/>
        <v>0</v>
      </c>
      <c r="Z141" s="11">
        <f t="shared" si="19"/>
        <v>0</v>
      </c>
      <c r="AA141" s="11">
        <f t="shared" si="19"/>
        <v>0</v>
      </c>
      <c r="AB141" s="11">
        <f t="shared" si="19"/>
        <v>0</v>
      </c>
      <c r="AC141" s="11">
        <f t="shared" si="19"/>
        <v>0</v>
      </c>
      <c r="AD141" s="11">
        <f t="shared" si="19"/>
        <v>0</v>
      </c>
      <c r="AE141" s="11">
        <f t="shared" si="19"/>
        <v>0</v>
      </c>
      <c r="AF141" s="11">
        <f t="shared" si="19"/>
        <v>0</v>
      </c>
      <c r="AG141" s="11">
        <f t="shared" si="19"/>
        <v>0</v>
      </c>
      <c r="AH141" s="11">
        <f t="shared" si="19"/>
        <v>0</v>
      </c>
      <c r="AI141" s="11">
        <f t="shared" si="19"/>
        <v>0</v>
      </c>
      <c r="AJ141" s="11">
        <f t="shared" si="19"/>
        <v>0</v>
      </c>
      <c r="AK141" s="11">
        <f t="shared" si="19"/>
        <v>0</v>
      </c>
      <c r="AL141" s="28">
        <f t="shared" si="19"/>
        <v>0</v>
      </c>
    </row>
    <row r="143" spans="2:38" ht="15" customHeight="1">
      <c r="B143" s="7">
        <f>+B129+31</f>
        <v>44501</v>
      </c>
    </row>
    <row r="145" spans="2:38" ht="15" customHeight="1">
      <c r="B145" s="26" t="s">
        <v>13</v>
      </c>
      <c r="C145" s="422" t="s">
        <v>0</v>
      </c>
      <c r="D145" s="1234" t="s">
        <v>18</v>
      </c>
      <c r="E145" s="1234"/>
      <c r="F145" s="1234"/>
      <c r="G145" s="27">
        <f>+B143</f>
        <v>44501</v>
      </c>
      <c r="H145" s="27">
        <f>+G145+1</f>
        <v>44502</v>
      </c>
      <c r="I145" s="27">
        <f t="shared" ref="I145:AK145" si="20">+H145+1</f>
        <v>44503</v>
      </c>
      <c r="J145" s="27">
        <f t="shared" si="20"/>
        <v>44504</v>
      </c>
      <c r="K145" s="27">
        <f t="shared" si="20"/>
        <v>44505</v>
      </c>
      <c r="L145" s="27">
        <f t="shared" si="20"/>
        <v>44506</v>
      </c>
      <c r="M145" s="27">
        <f t="shared" si="20"/>
        <v>44507</v>
      </c>
      <c r="N145" s="27">
        <f t="shared" si="20"/>
        <v>44508</v>
      </c>
      <c r="O145" s="27">
        <f t="shared" si="20"/>
        <v>44509</v>
      </c>
      <c r="P145" s="27">
        <f t="shared" si="20"/>
        <v>44510</v>
      </c>
      <c r="Q145" s="27">
        <f t="shared" si="20"/>
        <v>44511</v>
      </c>
      <c r="R145" s="27">
        <f t="shared" si="20"/>
        <v>44512</v>
      </c>
      <c r="S145" s="27">
        <f t="shared" si="20"/>
        <v>44513</v>
      </c>
      <c r="T145" s="27">
        <f t="shared" si="20"/>
        <v>44514</v>
      </c>
      <c r="U145" s="27">
        <f t="shared" si="20"/>
        <v>44515</v>
      </c>
      <c r="V145" s="27">
        <f t="shared" si="20"/>
        <v>44516</v>
      </c>
      <c r="W145" s="27">
        <f t="shared" si="20"/>
        <v>44517</v>
      </c>
      <c r="X145" s="27">
        <f t="shared" si="20"/>
        <v>44518</v>
      </c>
      <c r="Y145" s="27">
        <f t="shared" si="20"/>
        <v>44519</v>
      </c>
      <c r="Z145" s="27">
        <f t="shared" si="20"/>
        <v>44520</v>
      </c>
      <c r="AA145" s="27">
        <f t="shared" si="20"/>
        <v>44521</v>
      </c>
      <c r="AB145" s="27">
        <f t="shared" si="20"/>
        <v>44522</v>
      </c>
      <c r="AC145" s="27">
        <f t="shared" si="20"/>
        <v>44523</v>
      </c>
      <c r="AD145" s="27">
        <f t="shared" si="20"/>
        <v>44524</v>
      </c>
      <c r="AE145" s="27">
        <f t="shared" si="20"/>
        <v>44525</v>
      </c>
      <c r="AF145" s="27">
        <f t="shared" si="20"/>
        <v>44526</v>
      </c>
      <c r="AG145" s="27">
        <f t="shared" si="20"/>
        <v>44527</v>
      </c>
      <c r="AH145" s="27">
        <f t="shared" si="20"/>
        <v>44528</v>
      </c>
      <c r="AI145" s="27">
        <f t="shared" si="20"/>
        <v>44529</v>
      </c>
      <c r="AJ145" s="27">
        <f t="shared" si="20"/>
        <v>44530</v>
      </c>
      <c r="AK145" s="27">
        <f t="shared" si="20"/>
        <v>44531</v>
      </c>
      <c r="AL145" s="9" t="s">
        <v>12</v>
      </c>
    </row>
    <row r="146" spans="2:38" ht="15" customHeight="1">
      <c r="B146" s="1235" t="s">
        <v>26</v>
      </c>
      <c r="C146" s="39"/>
      <c r="D146" s="44" t="s">
        <v>19</v>
      </c>
      <c r="E146" s="45" t="s">
        <v>20</v>
      </c>
      <c r="F146" s="46" t="s">
        <v>21</v>
      </c>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2"/>
    </row>
    <row r="147" spans="2:38" ht="15" customHeight="1">
      <c r="B147" s="1236"/>
      <c r="C147" s="42" t="s">
        <v>17</v>
      </c>
      <c r="D147" s="1221">
        <f>+F133</f>
        <v>160000</v>
      </c>
      <c r="E147" s="1223"/>
      <c r="F147" s="1219">
        <f>+D147-AL148</f>
        <v>160000</v>
      </c>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7"/>
    </row>
    <row r="148" spans="2:38" ht="15" customHeight="1">
      <c r="B148" s="1236"/>
      <c r="C148" s="43" t="str">
        <f>+C134</f>
        <v>WD SM B1 (S/P AL-61)</v>
      </c>
      <c r="D148" s="1246"/>
      <c r="E148" s="1244"/>
      <c r="F148" s="1245"/>
      <c r="G148" s="12"/>
      <c r="H148" s="12"/>
      <c r="I148" s="12"/>
      <c r="J148" s="12"/>
      <c r="K148" s="12"/>
      <c r="L148" s="12"/>
      <c r="M148" s="12"/>
      <c r="N148" s="12"/>
      <c r="O148" s="12"/>
      <c r="P148" s="12"/>
      <c r="Q148" s="360"/>
      <c r="R148" s="360"/>
      <c r="S148" s="360"/>
      <c r="T148" s="360"/>
      <c r="U148" s="360"/>
      <c r="V148" s="360"/>
      <c r="W148" s="360"/>
      <c r="X148" s="12"/>
      <c r="Y148" s="12"/>
      <c r="Z148" s="12"/>
      <c r="AA148" s="12"/>
      <c r="AB148" s="12"/>
      <c r="AC148" s="12"/>
      <c r="AD148" s="12"/>
      <c r="AE148" s="12"/>
      <c r="AF148" s="12"/>
      <c r="AG148" s="12"/>
      <c r="AH148" s="12"/>
      <c r="AI148" s="12"/>
      <c r="AJ148" s="12"/>
      <c r="AK148" s="12"/>
      <c r="AL148" s="38">
        <f>SUM(G148:AK148)</f>
        <v>0</v>
      </c>
    </row>
    <row r="149" spans="2:38" ht="15" hidden="1" customHeight="1">
      <c r="B149" s="1236"/>
      <c r="C149" s="40" t="s">
        <v>17</v>
      </c>
      <c r="D149" s="1246">
        <f>+F135</f>
        <v>-32203.377500000002</v>
      </c>
      <c r="E149" s="1244"/>
      <c r="F149" s="1245">
        <f>+D149-AL150</f>
        <v>-32203.377500000002</v>
      </c>
      <c r="G149" s="414"/>
      <c r="H149" s="414"/>
      <c r="I149" s="414"/>
      <c r="J149" s="414"/>
      <c r="K149" s="414"/>
      <c r="L149" s="414"/>
      <c r="M149" s="414"/>
      <c r="N149" s="414"/>
      <c r="O149" s="414"/>
      <c r="P149" s="414"/>
      <c r="Q149" s="414"/>
      <c r="R149" s="414"/>
      <c r="S149" s="414"/>
      <c r="T149" s="414"/>
      <c r="U149" s="414"/>
      <c r="V149" s="414"/>
      <c r="W149" s="414"/>
      <c r="X149" s="414"/>
      <c r="Y149" s="414"/>
      <c r="Z149" s="414"/>
      <c r="AA149" s="414"/>
      <c r="AB149" s="414"/>
      <c r="AC149" s="414"/>
      <c r="AD149" s="414"/>
      <c r="AE149" s="414"/>
      <c r="AF149" s="414"/>
      <c r="AG149" s="414"/>
      <c r="AH149" s="414"/>
      <c r="AI149" s="414"/>
      <c r="AJ149" s="414"/>
      <c r="AK149" s="33"/>
      <c r="AL149" s="34"/>
    </row>
    <row r="150" spans="2:38" ht="15" hidden="1" customHeight="1">
      <c r="B150" s="1236"/>
      <c r="C150" s="43" t="str">
        <f>+C136</f>
        <v>SM AW</v>
      </c>
      <c r="D150" s="1246"/>
      <c r="E150" s="1244"/>
      <c r="F150" s="1245"/>
      <c r="G150" s="543"/>
      <c r="H150" s="543"/>
      <c r="I150" s="543"/>
      <c r="J150" s="543"/>
      <c r="K150" s="543"/>
      <c r="L150" s="543"/>
      <c r="M150" s="543"/>
      <c r="N150" s="543"/>
      <c r="O150" s="543"/>
      <c r="P150" s="543"/>
      <c r="Q150" s="543"/>
      <c r="R150" s="543"/>
      <c r="S150" s="543"/>
      <c r="T150" s="543"/>
      <c r="U150" s="543"/>
      <c r="V150" s="543"/>
      <c r="W150" s="543"/>
      <c r="X150" s="543"/>
      <c r="Y150" s="543"/>
      <c r="Z150" s="543"/>
      <c r="AA150" s="543"/>
      <c r="AB150" s="543"/>
      <c r="AC150" s="543"/>
      <c r="AD150" s="543"/>
      <c r="AE150" s="543"/>
      <c r="AF150" s="543"/>
      <c r="AG150" s="543"/>
      <c r="AH150" s="543"/>
      <c r="AI150" s="543"/>
      <c r="AJ150" s="543"/>
      <c r="AK150" s="12"/>
      <c r="AL150" s="38">
        <f>SUM(G150:AK150)</f>
        <v>0</v>
      </c>
    </row>
    <row r="151" spans="2:38" ht="15" hidden="1" customHeight="1">
      <c r="B151" s="1236"/>
      <c r="C151" s="413" t="s">
        <v>17</v>
      </c>
      <c r="D151" s="1230">
        <f>+F137</f>
        <v>0</v>
      </c>
      <c r="E151" s="1231">
        <v>100000</v>
      </c>
      <c r="F151" s="1224">
        <f>+D151-AL152</f>
        <v>0</v>
      </c>
      <c r="G151" s="414"/>
      <c r="H151" s="414"/>
      <c r="I151" s="414"/>
      <c r="J151" s="414"/>
      <c r="K151" s="414"/>
      <c r="L151" s="414"/>
      <c r="M151" s="414"/>
      <c r="N151" s="414"/>
      <c r="O151" s="414"/>
      <c r="P151" s="414"/>
      <c r="Q151" s="414"/>
      <c r="R151" s="414"/>
      <c r="S151" s="414"/>
      <c r="T151" s="414"/>
      <c r="U151" s="414"/>
      <c r="V151" s="414"/>
      <c r="W151" s="414"/>
      <c r="X151" s="414"/>
      <c r="Y151" s="414"/>
      <c r="Z151" s="414"/>
      <c r="AA151" s="414"/>
      <c r="AB151" s="414"/>
      <c r="AC151" s="414"/>
      <c r="AD151" s="414"/>
      <c r="AE151" s="414"/>
      <c r="AF151" s="414"/>
      <c r="AG151" s="414"/>
      <c r="AH151" s="414"/>
      <c r="AI151" s="414"/>
      <c r="AJ151" s="414"/>
      <c r="AK151" s="414"/>
      <c r="AL151" s="415"/>
    </row>
    <row r="152" spans="2:38" ht="15" hidden="1" customHeight="1">
      <c r="B152" s="1236"/>
      <c r="C152" s="43" t="str">
        <f>+C138</f>
        <v>SM-AW</v>
      </c>
      <c r="D152" s="1246"/>
      <c r="E152" s="1244"/>
      <c r="F152" s="1245"/>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38">
        <f>SUM(G152:AK152)</f>
        <v>0</v>
      </c>
    </row>
    <row r="153" spans="2:38" ht="15" hidden="1" customHeight="1">
      <c r="B153" s="1236"/>
      <c r="C153" s="40" t="s">
        <v>17</v>
      </c>
      <c r="D153" s="1246">
        <f>+F139</f>
        <v>0</v>
      </c>
      <c r="E153" s="1244"/>
      <c r="F153" s="1245">
        <f>+D153-AL154</f>
        <v>0</v>
      </c>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4"/>
    </row>
    <row r="154" spans="2:38" ht="15" hidden="1" customHeight="1">
      <c r="B154" s="1237"/>
      <c r="C154" s="41" t="str">
        <f>+C140</f>
        <v>WD SM B2</v>
      </c>
      <c r="D154" s="1220"/>
      <c r="E154" s="1222"/>
      <c r="F154" s="1218"/>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35">
        <f>SUM(G154:AK154)</f>
        <v>0</v>
      </c>
    </row>
    <row r="155" spans="2:38" ht="15" customHeight="1">
      <c r="B155" s="1232" t="s">
        <v>12</v>
      </c>
      <c r="C155" s="1233"/>
      <c r="D155" s="29"/>
      <c r="E155" s="29"/>
      <c r="F155" s="30"/>
      <c r="G155" s="11">
        <f>SUM(G148,G150,G152,G154)</f>
        <v>0</v>
      </c>
      <c r="H155" s="11">
        <f t="shared" ref="H155:AL155" si="21">SUM(H148,H150,H152,H154)</f>
        <v>0</v>
      </c>
      <c r="I155" s="11">
        <f t="shared" si="21"/>
        <v>0</v>
      </c>
      <c r="J155" s="11">
        <f t="shared" si="21"/>
        <v>0</v>
      </c>
      <c r="K155" s="11">
        <f t="shared" si="21"/>
        <v>0</v>
      </c>
      <c r="L155" s="11">
        <f t="shared" si="21"/>
        <v>0</v>
      </c>
      <c r="M155" s="11">
        <f t="shared" si="21"/>
        <v>0</v>
      </c>
      <c r="N155" s="11">
        <f t="shared" si="21"/>
        <v>0</v>
      </c>
      <c r="O155" s="11">
        <f t="shared" si="21"/>
        <v>0</v>
      </c>
      <c r="P155" s="11">
        <f t="shared" si="21"/>
        <v>0</v>
      </c>
      <c r="Q155" s="11">
        <f t="shared" si="21"/>
        <v>0</v>
      </c>
      <c r="R155" s="11">
        <f t="shared" si="21"/>
        <v>0</v>
      </c>
      <c r="S155" s="11">
        <f t="shared" si="21"/>
        <v>0</v>
      </c>
      <c r="T155" s="11">
        <f t="shared" si="21"/>
        <v>0</v>
      </c>
      <c r="U155" s="11">
        <f t="shared" si="21"/>
        <v>0</v>
      </c>
      <c r="V155" s="11">
        <f t="shared" si="21"/>
        <v>0</v>
      </c>
      <c r="W155" s="11">
        <f t="shared" si="21"/>
        <v>0</v>
      </c>
      <c r="X155" s="11">
        <f t="shared" si="21"/>
        <v>0</v>
      </c>
      <c r="Y155" s="11">
        <f t="shared" si="21"/>
        <v>0</v>
      </c>
      <c r="Z155" s="11">
        <f t="shared" si="21"/>
        <v>0</v>
      </c>
      <c r="AA155" s="11">
        <f t="shared" si="21"/>
        <v>0</v>
      </c>
      <c r="AB155" s="11">
        <f t="shared" si="21"/>
        <v>0</v>
      </c>
      <c r="AC155" s="11">
        <f t="shared" si="21"/>
        <v>0</v>
      </c>
      <c r="AD155" s="11">
        <f t="shared" si="21"/>
        <v>0</v>
      </c>
      <c r="AE155" s="11">
        <f t="shared" si="21"/>
        <v>0</v>
      </c>
      <c r="AF155" s="11">
        <f t="shared" si="21"/>
        <v>0</v>
      </c>
      <c r="AG155" s="11">
        <f t="shared" si="21"/>
        <v>0</v>
      </c>
      <c r="AH155" s="11">
        <f t="shared" si="21"/>
        <v>0</v>
      </c>
      <c r="AI155" s="11">
        <f t="shared" si="21"/>
        <v>0</v>
      </c>
      <c r="AJ155" s="11">
        <f t="shared" si="21"/>
        <v>0</v>
      </c>
      <c r="AK155" s="11">
        <f t="shared" si="21"/>
        <v>0</v>
      </c>
      <c r="AL155" s="28">
        <f t="shared" si="21"/>
        <v>0</v>
      </c>
    </row>
    <row r="157" spans="2:38" ht="15" customHeight="1">
      <c r="B157" s="7">
        <f>+B143+30</f>
        <v>44531</v>
      </c>
    </row>
    <row r="159" spans="2:38" ht="15" customHeight="1">
      <c r="B159" s="26" t="s">
        <v>13</v>
      </c>
      <c r="C159" s="422" t="s">
        <v>0</v>
      </c>
      <c r="D159" s="1234" t="s">
        <v>18</v>
      </c>
      <c r="E159" s="1234"/>
      <c r="F159" s="1234"/>
      <c r="G159" s="27">
        <f>+B157</f>
        <v>44531</v>
      </c>
      <c r="H159" s="27">
        <f>+G159+1</f>
        <v>44532</v>
      </c>
      <c r="I159" s="27">
        <f t="shared" ref="I159:AK159" si="22">+H159+1</f>
        <v>44533</v>
      </c>
      <c r="J159" s="27">
        <f t="shared" si="22"/>
        <v>44534</v>
      </c>
      <c r="K159" s="27">
        <f t="shared" si="22"/>
        <v>44535</v>
      </c>
      <c r="L159" s="27">
        <f t="shared" si="22"/>
        <v>44536</v>
      </c>
      <c r="M159" s="27">
        <f t="shared" si="22"/>
        <v>44537</v>
      </c>
      <c r="N159" s="27">
        <f t="shared" si="22"/>
        <v>44538</v>
      </c>
      <c r="O159" s="27">
        <f t="shared" si="22"/>
        <v>44539</v>
      </c>
      <c r="P159" s="27">
        <f t="shared" si="22"/>
        <v>44540</v>
      </c>
      <c r="Q159" s="27">
        <f t="shared" si="22"/>
        <v>44541</v>
      </c>
      <c r="R159" s="27">
        <f t="shared" si="22"/>
        <v>44542</v>
      </c>
      <c r="S159" s="27">
        <f t="shared" si="22"/>
        <v>44543</v>
      </c>
      <c r="T159" s="27">
        <f t="shared" si="22"/>
        <v>44544</v>
      </c>
      <c r="U159" s="27">
        <f t="shared" si="22"/>
        <v>44545</v>
      </c>
      <c r="V159" s="27">
        <f t="shared" si="22"/>
        <v>44546</v>
      </c>
      <c r="W159" s="27">
        <f t="shared" si="22"/>
        <v>44547</v>
      </c>
      <c r="X159" s="27">
        <f t="shared" si="22"/>
        <v>44548</v>
      </c>
      <c r="Y159" s="27">
        <f t="shared" si="22"/>
        <v>44549</v>
      </c>
      <c r="Z159" s="27">
        <f t="shared" si="22"/>
        <v>44550</v>
      </c>
      <c r="AA159" s="27">
        <f t="shared" si="22"/>
        <v>44551</v>
      </c>
      <c r="AB159" s="27">
        <f t="shared" si="22"/>
        <v>44552</v>
      </c>
      <c r="AC159" s="27">
        <f t="shared" si="22"/>
        <v>44553</v>
      </c>
      <c r="AD159" s="27">
        <f t="shared" si="22"/>
        <v>44554</v>
      </c>
      <c r="AE159" s="27">
        <f t="shared" si="22"/>
        <v>44555</v>
      </c>
      <c r="AF159" s="27">
        <f t="shared" si="22"/>
        <v>44556</v>
      </c>
      <c r="AG159" s="27">
        <f t="shared" si="22"/>
        <v>44557</v>
      </c>
      <c r="AH159" s="27">
        <f t="shared" si="22"/>
        <v>44558</v>
      </c>
      <c r="AI159" s="27">
        <f t="shared" si="22"/>
        <v>44559</v>
      </c>
      <c r="AJ159" s="27">
        <f t="shared" si="22"/>
        <v>44560</v>
      </c>
      <c r="AK159" s="27">
        <f t="shared" si="22"/>
        <v>44561</v>
      </c>
      <c r="AL159" s="9" t="s">
        <v>12</v>
      </c>
    </row>
    <row r="160" spans="2:38" ht="15" customHeight="1">
      <c r="B160" s="1235" t="s">
        <v>26</v>
      </c>
      <c r="C160" s="39"/>
      <c r="D160" s="44" t="s">
        <v>19</v>
      </c>
      <c r="E160" s="45" t="s">
        <v>20</v>
      </c>
      <c r="F160" s="46" t="s">
        <v>21</v>
      </c>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2"/>
    </row>
    <row r="161" spans="2:38" ht="15" customHeight="1">
      <c r="B161" s="1236"/>
      <c r="C161" s="42" t="s">
        <v>17</v>
      </c>
      <c r="D161" s="1221">
        <f>+F147</f>
        <v>160000</v>
      </c>
      <c r="E161" s="1223"/>
      <c r="F161" s="1219">
        <f>+D161-AL162</f>
        <v>160000</v>
      </c>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7"/>
    </row>
    <row r="162" spans="2:38" ht="15" customHeight="1">
      <c r="B162" s="1236"/>
      <c r="C162" s="43" t="str">
        <f>+C148</f>
        <v>WD SM B1 (S/P AL-61)</v>
      </c>
      <c r="D162" s="1246"/>
      <c r="E162" s="1244"/>
      <c r="F162" s="1245"/>
      <c r="G162" s="12"/>
      <c r="H162" s="12"/>
      <c r="I162" s="12"/>
      <c r="J162" s="12"/>
      <c r="K162" s="12"/>
      <c r="L162" s="12"/>
      <c r="M162" s="12"/>
      <c r="N162" s="12"/>
      <c r="O162" s="12"/>
      <c r="P162" s="12"/>
      <c r="Q162" s="360"/>
      <c r="R162" s="360"/>
      <c r="S162" s="360"/>
      <c r="T162" s="360"/>
      <c r="U162" s="360"/>
      <c r="V162" s="360"/>
      <c r="W162" s="360"/>
      <c r="X162" s="12"/>
      <c r="Y162" s="12"/>
      <c r="Z162" s="12"/>
      <c r="AA162" s="12"/>
      <c r="AB162" s="12"/>
      <c r="AC162" s="12"/>
      <c r="AD162" s="12"/>
      <c r="AE162" s="12"/>
      <c r="AF162" s="12"/>
      <c r="AG162" s="12"/>
      <c r="AH162" s="12"/>
      <c r="AI162" s="12"/>
      <c r="AJ162" s="12"/>
      <c r="AK162" s="12"/>
      <c r="AL162" s="38">
        <f>SUM(G162:AK162)</f>
        <v>0</v>
      </c>
    </row>
    <row r="163" spans="2:38" ht="15" hidden="1" customHeight="1">
      <c r="B163" s="1236"/>
      <c r="C163" s="40" t="s">
        <v>17</v>
      </c>
      <c r="D163" s="1246">
        <f>+F149</f>
        <v>-32203.377500000002</v>
      </c>
      <c r="E163" s="1244"/>
      <c r="F163" s="1245">
        <f>+D163-AL164</f>
        <v>-32203.377500000002</v>
      </c>
      <c r="G163" s="414"/>
      <c r="H163" s="414"/>
      <c r="I163" s="414"/>
      <c r="J163" s="414"/>
      <c r="K163" s="414"/>
      <c r="L163" s="414"/>
      <c r="M163" s="414"/>
      <c r="N163" s="414"/>
      <c r="O163" s="414"/>
      <c r="P163" s="414"/>
      <c r="Q163" s="414"/>
      <c r="R163" s="414"/>
      <c r="S163" s="414"/>
      <c r="T163" s="414"/>
      <c r="U163" s="414"/>
      <c r="V163" s="414"/>
      <c r="W163" s="414"/>
      <c r="X163" s="414"/>
      <c r="Y163" s="414"/>
      <c r="Z163" s="414"/>
      <c r="AA163" s="414"/>
      <c r="AB163" s="414"/>
      <c r="AC163" s="33"/>
      <c r="AD163" s="33"/>
      <c r="AE163" s="33"/>
      <c r="AF163" s="33"/>
      <c r="AG163" s="33"/>
      <c r="AH163" s="33"/>
      <c r="AI163" s="33"/>
      <c r="AJ163" s="33"/>
      <c r="AK163" s="33"/>
      <c r="AL163" s="34"/>
    </row>
    <row r="164" spans="2:38" ht="15" hidden="1" customHeight="1">
      <c r="B164" s="1236"/>
      <c r="C164" s="43" t="str">
        <f>+C150</f>
        <v>SM AW</v>
      </c>
      <c r="D164" s="1246"/>
      <c r="E164" s="1244"/>
      <c r="F164" s="1245"/>
      <c r="G164" s="543"/>
      <c r="H164" s="543"/>
      <c r="I164" s="543"/>
      <c r="J164" s="543"/>
      <c r="K164" s="543"/>
      <c r="L164" s="543"/>
      <c r="M164" s="543"/>
      <c r="N164" s="543"/>
      <c r="O164" s="543"/>
      <c r="P164" s="543"/>
      <c r="Q164" s="543"/>
      <c r="R164" s="543"/>
      <c r="S164" s="543"/>
      <c r="T164" s="543"/>
      <c r="U164" s="543"/>
      <c r="V164" s="543"/>
      <c r="W164" s="543"/>
      <c r="X164" s="12"/>
      <c r="Y164" s="543"/>
      <c r="Z164" s="543"/>
      <c r="AA164" s="543"/>
      <c r="AB164" s="543"/>
      <c r="AC164" s="12"/>
      <c r="AD164" s="12"/>
      <c r="AE164" s="12"/>
      <c r="AF164" s="12"/>
      <c r="AG164" s="12"/>
      <c r="AH164" s="12"/>
      <c r="AI164" s="12"/>
      <c r="AJ164" s="12"/>
      <c r="AK164" s="12"/>
      <c r="AL164" s="38">
        <f>SUM(G164:AK164)</f>
        <v>0</v>
      </c>
    </row>
    <row r="165" spans="2:38" ht="15" hidden="1" customHeight="1">
      <c r="B165" s="1236"/>
      <c r="C165" s="413" t="s">
        <v>17</v>
      </c>
      <c r="D165" s="1230">
        <f>+F151</f>
        <v>0</v>
      </c>
      <c r="E165" s="1231">
        <v>100000</v>
      </c>
      <c r="F165" s="1224">
        <f>+D165-AL166</f>
        <v>0</v>
      </c>
      <c r="G165" s="414"/>
      <c r="H165" s="414"/>
      <c r="I165" s="414"/>
      <c r="J165" s="414"/>
      <c r="K165" s="414"/>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5"/>
    </row>
    <row r="166" spans="2:38" ht="15" hidden="1" customHeight="1">
      <c r="B166" s="1236"/>
      <c r="C166" s="43" t="str">
        <f>+C152</f>
        <v>SM-AW</v>
      </c>
      <c r="D166" s="1246"/>
      <c r="E166" s="1244"/>
      <c r="F166" s="1245"/>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38">
        <f>SUM(G166:AK166)</f>
        <v>0</v>
      </c>
    </row>
    <row r="167" spans="2:38" ht="15" hidden="1" customHeight="1">
      <c r="B167" s="1236"/>
      <c r="C167" s="40" t="s">
        <v>17</v>
      </c>
      <c r="D167" s="1246">
        <f>+F153</f>
        <v>0</v>
      </c>
      <c r="E167" s="1244"/>
      <c r="F167" s="1245">
        <f>+D167-AL168</f>
        <v>0</v>
      </c>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4"/>
    </row>
    <row r="168" spans="2:38" ht="15" hidden="1" customHeight="1">
      <c r="B168" s="1237"/>
      <c r="C168" s="41" t="str">
        <f>+C154</f>
        <v>WD SM B2</v>
      </c>
      <c r="D168" s="1220"/>
      <c r="E168" s="1222"/>
      <c r="F168" s="1218"/>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35">
        <f>SUM(G168:AK168)</f>
        <v>0</v>
      </c>
    </row>
    <row r="169" spans="2:38" ht="15" customHeight="1">
      <c r="B169" s="1232" t="s">
        <v>12</v>
      </c>
      <c r="C169" s="1233"/>
      <c r="D169" s="29"/>
      <c r="E169" s="29"/>
      <c r="F169" s="30"/>
      <c r="G169" s="11">
        <f>SUM(G162,G164,G166,G168)</f>
        <v>0</v>
      </c>
      <c r="H169" s="11">
        <f t="shared" ref="H169:AL169" si="23">SUM(H162,H164,H166,H168)</f>
        <v>0</v>
      </c>
      <c r="I169" s="11">
        <f t="shared" si="23"/>
        <v>0</v>
      </c>
      <c r="J169" s="11">
        <f t="shared" si="23"/>
        <v>0</v>
      </c>
      <c r="K169" s="11">
        <f t="shared" si="23"/>
        <v>0</v>
      </c>
      <c r="L169" s="11">
        <f t="shared" si="23"/>
        <v>0</v>
      </c>
      <c r="M169" s="11">
        <f t="shared" si="23"/>
        <v>0</v>
      </c>
      <c r="N169" s="11">
        <f t="shared" si="23"/>
        <v>0</v>
      </c>
      <c r="O169" s="11">
        <f t="shared" si="23"/>
        <v>0</v>
      </c>
      <c r="P169" s="11">
        <f t="shared" si="23"/>
        <v>0</v>
      </c>
      <c r="Q169" s="11">
        <f t="shared" si="23"/>
        <v>0</v>
      </c>
      <c r="R169" s="11">
        <f t="shared" si="23"/>
        <v>0</v>
      </c>
      <c r="S169" s="11">
        <f t="shared" si="23"/>
        <v>0</v>
      </c>
      <c r="T169" s="11">
        <f t="shared" si="23"/>
        <v>0</v>
      </c>
      <c r="U169" s="11">
        <f t="shared" si="23"/>
        <v>0</v>
      </c>
      <c r="V169" s="11">
        <f t="shared" si="23"/>
        <v>0</v>
      </c>
      <c r="W169" s="11">
        <f t="shared" si="23"/>
        <v>0</v>
      </c>
      <c r="X169" s="11">
        <f t="shared" si="23"/>
        <v>0</v>
      </c>
      <c r="Y169" s="11">
        <f t="shared" si="23"/>
        <v>0</v>
      </c>
      <c r="Z169" s="11">
        <f t="shared" si="23"/>
        <v>0</v>
      </c>
      <c r="AA169" s="11">
        <f t="shared" si="23"/>
        <v>0</v>
      </c>
      <c r="AB169" s="11">
        <f t="shared" si="23"/>
        <v>0</v>
      </c>
      <c r="AC169" s="11">
        <f t="shared" si="23"/>
        <v>0</v>
      </c>
      <c r="AD169" s="11">
        <f t="shared" si="23"/>
        <v>0</v>
      </c>
      <c r="AE169" s="11">
        <f t="shared" si="23"/>
        <v>0</v>
      </c>
      <c r="AF169" s="11">
        <f t="shared" si="23"/>
        <v>0</v>
      </c>
      <c r="AG169" s="11">
        <f t="shared" si="23"/>
        <v>0</v>
      </c>
      <c r="AH169" s="11">
        <f t="shared" si="23"/>
        <v>0</v>
      </c>
      <c r="AI169" s="11">
        <f t="shared" si="23"/>
        <v>0</v>
      </c>
      <c r="AJ169" s="11">
        <f t="shared" si="23"/>
        <v>0</v>
      </c>
      <c r="AK169" s="11">
        <f t="shared" si="23"/>
        <v>0</v>
      </c>
      <c r="AL169" s="28">
        <f t="shared" si="23"/>
        <v>0</v>
      </c>
    </row>
  </sheetData>
  <mergeCells count="181">
    <mergeCell ref="E11:E12"/>
    <mergeCell ref="F11:F12"/>
    <mergeCell ref="D13:D14"/>
    <mergeCell ref="E13:E14"/>
    <mergeCell ref="F13:F14"/>
    <mergeCell ref="B15:C15"/>
    <mergeCell ref="B1:AL1"/>
    <mergeCell ref="D5:F5"/>
    <mergeCell ref="B6:B14"/>
    <mergeCell ref="D7:D8"/>
    <mergeCell ref="E7:E8"/>
    <mergeCell ref="F7:F8"/>
    <mergeCell ref="D9:D10"/>
    <mergeCell ref="E9:E10"/>
    <mergeCell ref="F9:F10"/>
    <mergeCell ref="D11:D12"/>
    <mergeCell ref="F25:F26"/>
    <mergeCell ref="D27:D28"/>
    <mergeCell ref="E27:E28"/>
    <mergeCell ref="F27:F28"/>
    <mergeCell ref="B29:C29"/>
    <mergeCell ref="D33:F33"/>
    <mergeCell ref="D19:F19"/>
    <mergeCell ref="B20:B28"/>
    <mergeCell ref="D21:D22"/>
    <mergeCell ref="E21:E22"/>
    <mergeCell ref="F21:F22"/>
    <mergeCell ref="D23:D24"/>
    <mergeCell ref="E23:E24"/>
    <mergeCell ref="F23:F24"/>
    <mergeCell ref="D25:D26"/>
    <mergeCell ref="E25:E26"/>
    <mergeCell ref="B43:C43"/>
    <mergeCell ref="D47:F47"/>
    <mergeCell ref="B48:B56"/>
    <mergeCell ref="D49:D50"/>
    <mergeCell ref="E49:E50"/>
    <mergeCell ref="F49:F50"/>
    <mergeCell ref="D51:D52"/>
    <mergeCell ref="B34:B42"/>
    <mergeCell ref="D35:D36"/>
    <mergeCell ref="E35:E36"/>
    <mergeCell ref="F35:F36"/>
    <mergeCell ref="D37:D38"/>
    <mergeCell ref="E37:E38"/>
    <mergeCell ref="F37:F38"/>
    <mergeCell ref="D39:D40"/>
    <mergeCell ref="E39:E40"/>
    <mergeCell ref="F39:F40"/>
    <mergeCell ref="E51:E52"/>
    <mergeCell ref="F51:F52"/>
    <mergeCell ref="D53:D54"/>
    <mergeCell ref="E53:E54"/>
    <mergeCell ref="F53:F54"/>
    <mergeCell ref="D55:D56"/>
    <mergeCell ref="E55:E56"/>
    <mergeCell ref="F55:F56"/>
    <mergeCell ref="D41:D42"/>
    <mergeCell ref="E41:E42"/>
    <mergeCell ref="F41:F42"/>
    <mergeCell ref="E67:E68"/>
    <mergeCell ref="F67:F68"/>
    <mergeCell ref="D69:D70"/>
    <mergeCell ref="E69:E70"/>
    <mergeCell ref="F69:F70"/>
    <mergeCell ref="B71:C71"/>
    <mergeCell ref="B57:C57"/>
    <mergeCell ref="D61:F61"/>
    <mergeCell ref="B62:B70"/>
    <mergeCell ref="D63:D64"/>
    <mergeCell ref="E63:E64"/>
    <mergeCell ref="F63:F64"/>
    <mergeCell ref="D65:D66"/>
    <mergeCell ref="E65:E66"/>
    <mergeCell ref="F65:F66"/>
    <mergeCell ref="D67:D68"/>
    <mergeCell ref="F81:F82"/>
    <mergeCell ref="D83:D84"/>
    <mergeCell ref="E83:E84"/>
    <mergeCell ref="F83:F84"/>
    <mergeCell ref="B85:C85"/>
    <mergeCell ref="D89:F89"/>
    <mergeCell ref="D75:F75"/>
    <mergeCell ref="B76:B84"/>
    <mergeCell ref="D77:D78"/>
    <mergeCell ref="E77:E78"/>
    <mergeCell ref="F77:F78"/>
    <mergeCell ref="D79:D80"/>
    <mergeCell ref="E79:E80"/>
    <mergeCell ref="F79:F80"/>
    <mergeCell ref="D81:D82"/>
    <mergeCell ref="E81:E82"/>
    <mergeCell ref="B99:C99"/>
    <mergeCell ref="D103:F103"/>
    <mergeCell ref="B104:B112"/>
    <mergeCell ref="D105:D106"/>
    <mergeCell ref="E105:E106"/>
    <mergeCell ref="F105:F106"/>
    <mergeCell ref="D107:D108"/>
    <mergeCell ref="B90:B98"/>
    <mergeCell ref="D91:D92"/>
    <mergeCell ref="E91:E92"/>
    <mergeCell ref="F91:F92"/>
    <mergeCell ref="D93:D94"/>
    <mergeCell ref="E93:E94"/>
    <mergeCell ref="F93:F94"/>
    <mergeCell ref="D95:D96"/>
    <mergeCell ref="E95:E96"/>
    <mergeCell ref="F95:F96"/>
    <mergeCell ref="E107:E108"/>
    <mergeCell ref="F107:F108"/>
    <mergeCell ref="D109:D110"/>
    <mergeCell ref="E109:E110"/>
    <mergeCell ref="F109:F110"/>
    <mergeCell ref="D111:D112"/>
    <mergeCell ref="E111:E112"/>
    <mergeCell ref="F111:F112"/>
    <mergeCell ref="D97:D98"/>
    <mergeCell ref="E97:E98"/>
    <mergeCell ref="F97:F98"/>
    <mergeCell ref="E123:E124"/>
    <mergeCell ref="F123:F124"/>
    <mergeCell ref="D125:D126"/>
    <mergeCell ref="E125:E126"/>
    <mergeCell ref="F125:F126"/>
    <mergeCell ref="B127:C127"/>
    <mergeCell ref="B113:C113"/>
    <mergeCell ref="D117:F117"/>
    <mergeCell ref="B118:B126"/>
    <mergeCell ref="D119:D120"/>
    <mergeCell ref="E119:E120"/>
    <mergeCell ref="F119:F120"/>
    <mergeCell ref="D121:D122"/>
    <mergeCell ref="E121:E122"/>
    <mergeCell ref="F121:F122"/>
    <mergeCell ref="D123:D124"/>
    <mergeCell ref="F137:F138"/>
    <mergeCell ref="D139:D140"/>
    <mergeCell ref="E139:E140"/>
    <mergeCell ref="F139:F140"/>
    <mergeCell ref="B141:C141"/>
    <mergeCell ref="D145:F145"/>
    <mergeCell ref="D131:F131"/>
    <mergeCell ref="B132:B140"/>
    <mergeCell ref="D133:D134"/>
    <mergeCell ref="E133:E134"/>
    <mergeCell ref="F133:F134"/>
    <mergeCell ref="D135:D136"/>
    <mergeCell ref="E135:E136"/>
    <mergeCell ref="F135:F136"/>
    <mergeCell ref="D137:D138"/>
    <mergeCell ref="E137:E138"/>
    <mergeCell ref="D153:D154"/>
    <mergeCell ref="E153:E154"/>
    <mergeCell ref="F153:F154"/>
    <mergeCell ref="B155:C155"/>
    <mergeCell ref="D159:F159"/>
    <mergeCell ref="B160:B168"/>
    <mergeCell ref="D161:D162"/>
    <mergeCell ref="E161:E162"/>
    <mergeCell ref="F161:F162"/>
    <mergeCell ref="D163:D164"/>
    <mergeCell ref="B146:B154"/>
    <mergeCell ref="D147:D148"/>
    <mergeCell ref="E147:E148"/>
    <mergeCell ref="F147:F148"/>
    <mergeCell ref="D149:D150"/>
    <mergeCell ref="E149:E150"/>
    <mergeCell ref="F149:F150"/>
    <mergeCell ref="D151:D152"/>
    <mergeCell ref="E151:E152"/>
    <mergeCell ref="F151:F152"/>
    <mergeCell ref="B169:C169"/>
    <mergeCell ref="E163:E164"/>
    <mergeCell ref="F163:F164"/>
    <mergeCell ref="D165:D166"/>
    <mergeCell ref="E165:E166"/>
    <mergeCell ref="F165:F166"/>
    <mergeCell ref="D167:D168"/>
    <mergeCell ref="E167:E168"/>
    <mergeCell ref="F167:F168"/>
  </mergeCells>
  <phoneticPr fontId="8" type="noConversion"/>
  <printOptions horizontalCentered="1"/>
  <pageMargins left="0.5" right="0.5" top="0.5" bottom="0.5" header="0.3" footer="0.3"/>
  <pageSetup paperSize="9" scale="40" fitToHeight="0" orientation="landscape"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C9D31-4944-402D-8A54-7A65C3CFCC73}">
  <sheetPr>
    <pageSetUpPr fitToPage="1"/>
  </sheetPr>
  <dimension ref="B1:AL169"/>
  <sheetViews>
    <sheetView showGridLines="0" zoomScale="70" zoomScaleNormal="70" workbookViewId="0">
      <pane xSplit="6" ySplit="1" topLeftCell="G38" activePane="bottomRight" state="frozen"/>
      <selection activeCell="G25" sqref="G25:G26"/>
      <selection pane="topRight" activeCell="G25" sqref="G25:G26"/>
      <selection pane="bottomLeft" activeCell="G25" sqref="G25:G26"/>
      <selection pane="bottomRight" activeCell="Q85" sqref="Q85"/>
    </sheetView>
  </sheetViews>
  <sheetFormatPr defaultColWidth="9" defaultRowHeight="15" customHeight="1"/>
  <cols>
    <col min="1" max="1" width="2.625" style="515" customWidth="1"/>
    <col min="2" max="2" width="13" style="515" bestFit="1" customWidth="1"/>
    <col min="3" max="3" width="17.625" style="515" bestFit="1" customWidth="1"/>
    <col min="4" max="4" width="10.625" style="515" customWidth="1"/>
    <col min="5" max="5" width="13.25" style="515" customWidth="1"/>
    <col min="6" max="6" width="10.75" style="515" customWidth="1"/>
    <col min="7" max="37" width="7.75" style="515" customWidth="1"/>
    <col min="38" max="38" width="8.125" style="515" customWidth="1"/>
    <col min="39" max="16384" width="9" style="515"/>
  </cols>
  <sheetData>
    <row r="1" spans="2:38" ht="15" customHeight="1">
      <c r="B1" s="1003" t="s">
        <v>24</v>
      </c>
      <c r="C1" s="1003"/>
      <c r="D1" s="1003"/>
      <c r="E1" s="1003"/>
      <c r="F1" s="1003"/>
      <c r="G1" s="1003"/>
      <c r="H1" s="1003"/>
      <c r="I1" s="1003"/>
      <c r="J1" s="1003"/>
      <c r="K1" s="1003"/>
      <c r="L1" s="1003"/>
      <c r="M1" s="1003"/>
      <c r="N1" s="1003"/>
      <c r="O1" s="1003"/>
      <c r="P1" s="1003"/>
      <c r="Q1" s="1003"/>
      <c r="R1" s="1003"/>
      <c r="S1" s="1003"/>
      <c r="T1" s="1003"/>
      <c r="U1" s="1003"/>
      <c r="V1" s="1003"/>
      <c r="W1" s="1003"/>
      <c r="X1" s="1003"/>
      <c r="Y1" s="1003"/>
      <c r="Z1" s="1003"/>
      <c r="AA1" s="1003"/>
      <c r="AB1" s="1003"/>
      <c r="AC1" s="1003"/>
      <c r="AD1" s="1003"/>
      <c r="AE1" s="1003"/>
      <c r="AF1" s="1003"/>
      <c r="AG1" s="1003"/>
      <c r="AH1" s="1003"/>
      <c r="AI1" s="1003"/>
      <c r="AJ1" s="1003"/>
      <c r="AK1" s="1003"/>
      <c r="AL1" s="1003"/>
    </row>
    <row r="3" spans="2:38" ht="15" customHeight="1">
      <c r="B3" s="516">
        <v>44197</v>
      </c>
    </row>
    <row r="5" spans="2:38" ht="15" customHeight="1">
      <c r="B5" s="26" t="s">
        <v>13</v>
      </c>
      <c r="C5" s="511" t="s">
        <v>0</v>
      </c>
      <c r="D5" s="1234" t="s">
        <v>18</v>
      </c>
      <c r="E5" s="1234"/>
      <c r="F5" s="1234"/>
      <c r="G5" s="27">
        <f>+B3</f>
        <v>44197</v>
      </c>
      <c r="H5" s="27">
        <f t="shared" ref="H5:AK5" si="0">+G5+1</f>
        <v>44198</v>
      </c>
      <c r="I5" s="27">
        <f t="shared" si="0"/>
        <v>44199</v>
      </c>
      <c r="J5" s="27">
        <f t="shared" si="0"/>
        <v>44200</v>
      </c>
      <c r="K5" s="27">
        <f t="shared" si="0"/>
        <v>44201</v>
      </c>
      <c r="L5" s="27">
        <f t="shared" si="0"/>
        <v>44202</v>
      </c>
      <c r="M5" s="27">
        <f t="shared" si="0"/>
        <v>44203</v>
      </c>
      <c r="N5" s="27">
        <f t="shared" si="0"/>
        <v>44204</v>
      </c>
      <c r="O5" s="27">
        <f t="shared" si="0"/>
        <v>44205</v>
      </c>
      <c r="P5" s="27">
        <f t="shared" si="0"/>
        <v>44206</v>
      </c>
      <c r="Q5" s="27">
        <f t="shared" si="0"/>
        <v>44207</v>
      </c>
      <c r="R5" s="27">
        <f t="shared" si="0"/>
        <v>44208</v>
      </c>
      <c r="S5" s="27">
        <f t="shared" si="0"/>
        <v>44209</v>
      </c>
      <c r="T5" s="27">
        <f t="shared" si="0"/>
        <v>44210</v>
      </c>
      <c r="U5" s="27">
        <f t="shared" si="0"/>
        <v>44211</v>
      </c>
      <c r="V5" s="27">
        <f t="shared" si="0"/>
        <v>44212</v>
      </c>
      <c r="W5" s="27">
        <f t="shared" si="0"/>
        <v>44213</v>
      </c>
      <c r="X5" s="27">
        <f t="shared" si="0"/>
        <v>44214</v>
      </c>
      <c r="Y5" s="27">
        <f t="shared" si="0"/>
        <v>44215</v>
      </c>
      <c r="Z5" s="27">
        <f t="shared" si="0"/>
        <v>44216</v>
      </c>
      <c r="AA5" s="27">
        <f t="shared" si="0"/>
        <v>44217</v>
      </c>
      <c r="AB5" s="27">
        <f t="shared" si="0"/>
        <v>44218</v>
      </c>
      <c r="AC5" s="27">
        <f t="shared" si="0"/>
        <v>44219</v>
      </c>
      <c r="AD5" s="27">
        <f t="shared" si="0"/>
        <v>44220</v>
      </c>
      <c r="AE5" s="27">
        <f t="shared" si="0"/>
        <v>44221</v>
      </c>
      <c r="AF5" s="27">
        <f t="shared" si="0"/>
        <v>44222</v>
      </c>
      <c r="AG5" s="27">
        <f t="shared" si="0"/>
        <v>44223</v>
      </c>
      <c r="AH5" s="27">
        <f t="shared" si="0"/>
        <v>44224</v>
      </c>
      <c r="AI5" s="27">
        <f t="shared" si="0"/>
        <v>44225</v>
      </c>
      <c r="AJ5" s="27">
        <f t="shared" si="0"/>
        <v>44226</v>
      </c>
      <c r="AK5" s="27">
        <f t="shared" si="0"/>
        <v>44227</v>
      </c>
      <c r="AL5" s="9" t="s">
        <v>12</v>
      </c>
    </row>
    <row r="6" spans="2:38" ht="15" customHeight="1">
      <c r="B6" s="1235" t="s">
        <v>147</v>
      </c>
      <c r="C6" s="39"/>
      <c r="D6" s="44" t="s">
        <v>19</v>
      </c>
      <c r="E6" s="45" t="s">
        <v>20</v>
      </c>
      <c r="F6" s="46" t="s">
        <v>21</v>
      </c>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2"/>
    </row>
    <row r="7" spans="2:38" ht="15" customHeight="1">
      <c r="B7" s="1236"/>
      <c r="C7" s="42" t="s">
        <v>17</v>
      </c>
      <c r="D7" s="1221">
        <v>400000</v>
      </c>
      <c r="E7" s="1223"/>
      <c r="F7" s="1219">
        <f>+D7-AL8</f>
        <v>400000</v>
      </c>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7"/>
    </row>
    <row r="8" spans="2:38" ht="15" customHeight="1">
      <c r="B8" s="1236"/>
      <c r="C8" s="410" t="s">
        <v>267</v>
      </c>
      <c r="D8" s="1241"/>
      <c r="E8" s="1242"/>
      <c r="F8" s="1243"/>
      <c r="G8" s="411"/>
      <c r="H8" s="411"/>
      <c r="I8" s="411"/>
      <c r="J8" s="411"/>
      <c r="K8" s="411"/>
      <c r="L8" s="411"/>
      <c r="M8" s="411"/>
      <c r="N8" s="411"/>
      <c r="O8" s="411"/>
      <c r="P8" s="411"/>
      <c r="Q8" s="411"/>
      <c r="R8" s="411"/>
      <c r="S8" s="411"/>
      <c r="T8" s="411"/>
      <c r="U8" s="411"/>
      <c r="V8" s="411"/>
      <c r="W8" s="411"/>
      <c r="X8" s="411"/>
      <c r="Y8" s="411"/>
      <c r="Z8" s="411"/>
      <c r="AA8" s="411"/>
      <c r="AB8" s="411"/>
      <c r="AC8" s="411"/>
      <c r="AD8" s="411"/>
      <c r="AE8" s="411"/>
      <c r="AF8" s="411"/>
      <c r="AG8" s="411"/>
      <c r="AH8" s="411"/>
      <c r="AI8" s="411"/>
      <c r="AJ8" s="411"/>
      <c r="AK8" s="411"/>
      <c r="AL8" s="412">
        <f>SUM(G8:AK8)</f>
        <v>0</v>
      </c>
    </row>
    <row r="9" spans="2:38" ht="15" hidden="1" customHeight="1">
      <c r="B9" s="1236"/>
      <c r="C9" s="40" t="s">
        <v>17</v>
      </c>
      <c r="D9" s="1246"/>
      <c r="E9" s="1244"/>
      <c r="F9" s="1245"/>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4"/>
    </row>
    <row r="10" spans="2:38" ht="15" hidden="1" customHeight="1">
      <c r="B10" s="1236"/>
      <c r="C10" s="43" t="s">
        <v>149</v>
      </c>
      <c r="D10" s="1246"/>
      <c r="E10" s="1244"/>
      <c r="F10" s="1245"/>
      <c r="G10" s="490"/>
      <c r="H10" s="490"/>
      <c r="I10" s="490"/>
      <c r="J10" s="490"/>
      <c r="K10" s="490"/>
      <c r="L10" s="490"/>
      <c r="M10" s="490"/>
      <c r="N10" s="490"/>
      <c r="O10" s="490"/>
      <c r="P10" s="490"/>
      <c r="Q10" s="490"/>
      <c r="R10" s="490"/>
      <c r="S10" s="490"/>
      <c r="T10" s="490"/>
      <c r="U10" s="490"/>
      <c r="V10" s="490"/>
      <c r="W10" s="490"/>
      <c r="X10" s="490"/>
      <c r="Y10" s="490"/>
      <c r="Z10" s="490"/>
      <c r="AA10" s="490"/>
      <c r="AB10" s="490"/>
      <c r="AC10" s="490"/>
      <c r="AD10" s="490"/>
      <c r="AE10" s="490"/>
      <c r="AF10" s="490"/>
      <c r="AG10" s="490"/>
      <c r="AH10" s="490"/>
      <c r="AI10" s="490"/>
      <c r="AJ10" s="490"/>
      <c r="AK10" s="490"/>
      <c r="AL10" s="38">
        <f>SUM(G10:AK10)</f>
        <v>0</v>
      </c>
    </row>
    <row r="11" spans="2:38" ht="15" hidden="1" customHeight="1">
      <c r="B11" s="1236"/>
      <c r="C11" s="413" t="s">
        <v>17</v>
      </c>
      <c r="D11" s="1230"/>
      <c r="E11" s="1231"/>
      <c r="F11" s="1224"/>
      <c r="G11" s="414"/>
      <c r="H11" s="414"/>
      <c r="I11" s="414"/>
      <c r="J11" s="414"/>
      <c r="K11" s="414"/>
      <c r="L11" s="414"/>
      <c r="M11" s="414"/>
      <c r="N11" s="414"/>
      <c r="O11" s="414"/>
      <c r="P11" s="414"/>
      <c r="Q11" s="414"/>
      <c r="R11" s="414"/>
      <c r="S11" s="414"/>
      <c r="T11" s="414"/>
      <c r="U11" s="414"/>
      <c r="V11" s="414"/>
      <c r="W11" s="414"/>
      <c r="X11" s="414"/>
      <c r="Y11" s="414"/>
      <c r="Z11" s="414"/>
      <c r="AA11" s="414"/>
      <c r="AB11" s="414"/>
      <c r="AC11" s="414"/>
      <c r="AD11" s="414"/>
      <c r="AE11" s="414"/>
      <c r="AF11" s="414"/>
      <c r="AG11" s="414"/>
      <c r="AH11" s="414"/>
      <c r="AI11" s="414"/>
      <c r="AJ11" s="414"/>
      <c r="AK11" s="414"/>
      <c r="AL11" s="415"/>
    </row>
    <row r="12" spans="2:38" ht="15" hidden="1" customHeight="1">
      <c r="B12" s="1236"/>
      <c r="C12" s="43" t="s">
        <v>161</v>
      </c>
      <c r="D12" s="1246"/>
      <c r="E12" s="1244"/>
      <c r="F12" s="1245"/>
      <c r="G12" s="543"/>
      <c r="H12" s="543"/>
      <c r="I12" s="543"/>
      <c r="J12" s="543"/>
      <c r="K12" s="543"/>
      <c r="L12" s="543"/>
      <c r="M12" s="543"/>
      <c r="N12" s="543"/>
      <c r="O12" s="543"/>
      <c r="P12" s="543"/>
      <c r="Q12" s="490"/>
      <c r="R12" s="490"/>
      <c r="S12" s="490"/>
      <c r="T12" s="490"/>
      <c r="U12" s="490"/>
      <c r="V12" s="490"/>
      <c r="W12" s="490"/>
      <c r="X12" s="490"/>
      <c r="Y12" s="490"/>
      <c r="Z12" s="490"/>
      <c r="AA12" s="490"/>
      <c r="AB12" s="490"/>
      <c r="AC12" s="490"/>
      <c r="AD12" s="490"/>
      <c r="AE12" s="490"/>
      <c r="AF12" s="490"/>
      <c r="AG12" s="490"/>
      <c r="AH12" s="490"/>
      <c r="AI12" s="490"/>
      <c r="AJ12" s="490"/>
      <c r="AK12" s="490"/>
      <c r="AL12" s="38">
        <f>SUM(G12:AK12)</f>
        <v>0</v>
      </c>
    </row>
    <row r="13" spans="2:38" ht="15" hidden="1" customHeight="1">
      <c r="B13" s="1236"/>
      <c r="C13" s="40" t="s">
        <v>17</v>
      </c>
      <c r="D13" s="1246"/>
      <c r="E13" s="1244"/>
      <c r="F13" s="1245"/>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4"/>
    </row>
    <row r="14" spans="2:38" ht="15" hidden="1" customHeight="1">
      <c r="B14" s="1237"/>
      <c r="C14" s="41" t="s">
        <v>164</v>
      </c>
      <c r="D14" s="1220"/>
      <c r="E14" s="1222"/>
      <c r="F14" s="1218"/>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35">
        <f>SUM(G14:AK14)</f>
        <v>0</v>
      </c>
    </row>
    <row r="15" spans="2:38" ht="15" customHeight="1">
      <c r="B15" s="1232" t="s">
        <v>12</v>
      </c>
      <c r="C15" s="1233"/>
      <c r="D15" s="29"/>
      <c r="E15" s="29"/>
      <c r="F15" s="30"/>
      <c r="G15" s="11">
        <f>SUM(G8,G10,G12,G14)</f>
        <v>0</v>
      </c>
      <c r="H15" s="11">
        <f t="shared" ref="H15:AL15" si="1">SUM(H8,H10,H12,H14)</f>
        <v>0</v>
      </c>
      <c r="I15" s="11">
        <f t="shared" si="1"/>
        <v>0</v>
      </c>
      <c r="J15" s="11">
        <f t="shared" si="1"/>
        <v>0</v>
      </c>
      <c r="K15" s="11">
        <f t="shared" si="1"/>
        <v>0</v>
      </c>
      <c r="L15" s="11">
        <f t="shared" si="1"/>
        <v>0</v>
      </c>
      <c r="M15" s="11">
        <f t="shared" si="1"/>
        <v>0</v>
      </c>
      <c r="N15" s="11">
        <f t="shared" si="1"/>
        <v>0</v>
      </c>
      <c r="O15" s="11">
        <f t="shared" si="1"/>
        <v>0</v>
      </c>
      <c r="P15" s="11">
        <f t="shared" si="1"/>
        <v>0</v>
      </c>
      <c r="Q15" s="11">
        <f t="shared" si="1"/>
        <v>0</v>
      </c>
      <c r="R15" s="11">
        <f t="shared" si="1"/>
        <v>0</v>
      </c>
      <c r="S15" s="11">
        <f t="shared" si="1"/>
        <v>0</v>
      </c>
      <c r="T15" s="11">
        <f t="shared" si="1"/>
        <v>0</v>
      </c>
      <c r="U15" s="11">
        <f t="shared" si="1"/>
        <v>0</v>
      </c>
      <c r="V15" s="11">
        <f t="shared" si="1"/>
        <v>0</v>
      </c>
      <c r="W15" s="11">
        <f t="shared" si="1"/>
        <v>0</v>
      </c>
      <c r="X15" s="11">
        <f t="shared" si="1"/>
        <v>0</v>
      </c>
      <c r="Y15" s="11">
        <f t="shared" si="1"/>
        <v>0</v>
      </c>
      <c r="Z15" s="11">
        <f t="shared" si="1"/>
        <v>0</v>
      </c>
      <c r="AA15" s="11">
        <f t="shared" si="1"/>
        <v>0</v>
      </c>
      <c r="AB15" s="11">
        <f t="shared" si="1"/>
        <v>0</v>
      </c>
      <c r="AC15" s="11">
        <f t="shared" si="1"/>
        <v>0</v>
      </c>
      <c r="AD15" s="11">
        <f t="shared" si="1"/>
        <v>0</v>
      </c>
      <c r="AE15" s="11">
        <f t="shared" si="1"/>
        <v>0</v>
      </c>
      <c r="AF15" s="11">
        <f t="shared" si="1"/>
        <v>0</v>
      </c>
      <c r="AG15" s="11">
        <f t="shared" si="1"/>
        <v>0</v>
      </c>
      <c r="AH15" s="11">
        <f t="shared" si="1"/>
        <v>0</v>
      </c>
      <c r="AI15" s="11">
        <f t="shared" si="1"/>
        <v>0</v>
      </c>
      <c r="AJ15" s="11">
        <f t="shared" si="1"/>
        <v>0</v>
      </c>
      <c r="AK15" s="11">
        <f t="shared" si="1"/>
        <v>0</v>
      </c>
      <c r="AL15" s="28">
        <f t="shared" si="1"/>
        <v>0</v>
      </c>
    </row>
    <row r="16" spans="2:38" s="61" customFormat="1" ht="15" customHeight="1"/>
    <row r="17" spans="2:38" ht="15" customHeight="1">
      <c r="B17" s="516">
        <f>+B3+31</f>
        <v>44228</v>
      </c>
    </row>
    <row r="19" spans="2:38" ht="15" customHeight="1">
      <c r="B19" s="26" t="s">
        <v>13</v>
      </c>
      <c r="C19" s="511" t="s">
        <v>0</v>
      </c>
      <c r="D19" s="1234" t="s">
        <v>18</v>
      </c>
      <c r="E19" s="1234"/>
      <c r="F19" s="1234"/>
      <c r="G19" s="27">
        <f>+B17</f>
        <v>44228</v>
      </c>
      <c r="H19" s="27">
        <f>+G19+1</f>
        <v>44229</v>
      </c>
      <c r="I19" s="27">
        <f t="shared" ref="I19:AK19" si="2">+H19+1</f>
        <v>44230</v>
      </c>
      <c r="J19" s="27">
        <f t="shared" si="2"/>
        <v>44231</v>
      </c>
      <c r="K19" s="27">
        <f t="shared" si="2"/>
        <v>44232</v>
      </c>
      <c r="L19" s="27">
        <f t="shared" si="2"/>
        <v>44233</v>
      </c>
      <c r="M19" s="27">
        <f t="shared" si="2"/>
        <v>44234</v>
      </c>
      <c r="N19" s="27">
        <f t="shared" si="2"/>
        <v>44235</v>
      </c>
      <c r="O19" s="27">
        <f t="shared" si="2"/>
        <v>44236</v>
      </c>
      <c r="P19" s="27">
        <f t="shared" si="2"/>
        <v>44237</v>
      </c>
      <c r="Q19" s="27">
        <f t="shared" si="2"/>
        <v>44238</v>
      </c>
      <c r="R19" s="27">
        <f t="shared" si="2"/>
        <v>44239</v>
      </c>
      <c r="S19" s="27">
        <f t="shared" si="2"/>
        <v>44240</v>
      </c>
      <c r="T19" s="27">
        <f t="shared" si="2"/>
        <v>44241</v>
      </c>
      <c r="U19" s="27">
        <f t="shared" si="2"/>
        <v>44242</v>
      </c>
      <c r="V19" s="27">
        <f t="shared" si="2"/>
        <v>44243</v>
      </c>
      <c r="W19" s="27">
        <f t="shared" si="2"/>
        <v>44244</v>
      </c>
      <c r="X19" s="27">
        <f t="shared" si="2"/>
        <v>44245</v>
      </c>
      <c r="Y19" s="27">
        <f t="shared" si="2"/>
        <v>44246</v>
      </c>
      <c r="Z19" s="27">
        <f t="shared" si="2"/>
        <v>44247</v>
      </c>
      <c r="AA19" s="27">
        <f t="shared" si="2"/>
        <v>44248</v>
      </c>
      <c r="AB19" s="27">
        <f t="shared" si="2"/>
        <v>44249</v>
      </c>
      <c r="AC19" s="27">
        <f t="shared" si="2"/>
        <v>44250</v>
      </c>
      <c r="AD19" s="27">
        <f t="shared" si="2"/>
        <v>44251</v>
      </c>
      <c r="AE19" s="27">
        <f t="shared" si="2"/>
        <v>44252</v>
      </c>
      <c r="AF19" s="27">
        <f t="shared" si="2"/>
        <v>44253</v>
      </c>
      <c r="AG19" s="27">
        <f t="shared" si="2"/>
        <v>44254</v>
      </c>
      <c r="AH19" s="27">
        <f t="shared" si="2"/>
        <v>44255</v>
      </c>
      <c r="AI19" s="27">
        <f t="shared" si="2"/>
        <v>44256</v>
      </c>
      <c r="AJ19" s="27">
        <f t="shared" si="2"/>
        <v>44257</v>
      </c>
      <c r="AK19" s="27">
        <f t="shared" si="2"/>
        <v>44258</v>
      </c>
      <c r="AL19" s="9" t="s">
        <v>12</v>
      </c>
    </row>
    <row r="20" spans="2:38" ht="15" customHeight="1">
      <c r="B20" s="1235" t="s">
        <v>147</v>
      </c>
      <c r="C20" s="39"/>
      <c r="D20" s="44" t="s">
        <v>19</v>
      </c>
      <c r="E20" s="45" t="s">
        <v>20</v>
      </c>
      <c r="F20" s="46" t="s">
        <v>21</v>
      </c>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2"/>
    </row>
    <row r="21" spans="2:38" ht="15" customHeight="1">
      <c r="B21" s="1236"/>
      <c r="C21" s="42" t="s">
        <v>17</v>
      </c>
      <c r="D21" s="1221">
        <f>+F7</f>
        <v>400000</v>
      </c>
      <c r="E21" s="1223"/>
      <c r="F21" s="1219">
        <f>+D21-AL22</f>
        <v>400000</v>
      </c>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7"/>
    </row>
    <row r="22" spans="2:38" ht="15" customHeight="1">
      <c r="B22" s="1236"/>
      <c r="C22" s="43" t="str">
        <f>+C8</f>
        <v>CB 7B</v>
      </c>
      <c r="D22" s="1246"/>
      <c r="E22" s="1244"/>
      <c r="F22" s="1245"/>
      <c r="G22" s="490"/>
      <c r="H22" s="490"/>
      <c r="I22" s="490"/>
      <c r="J22" s="490"/>
      <c r="K22" s="490"/>
      <c r="L22" s="490"/>
      <c r="M22" s="490"/>
      <c r="N22" s="490"/>
      <c r="O22" s="490"/>
      <c r="P22" s="490"/>
      <c r="Q22" s="490"/>
      <c r="R22" s="490"/>
      <c r="S22" s="490"/>
      <c r="T22" s="490"/>
      <c r="U22" s="490"/>
      <c r="V22" s="490"/>
      <c r="W22" s="490"/>
      <c r="X22" s="490"/>
      <c r="Y22" s="490"/>
      <c r="Z22" s="490"/>
      <c r="AA22" s="490"/>
      <c r="AB22" s="490"/>
      <c r="AC22" s="490"/>
      <c r="AD22" s="490"/>
      <c r="AE22" s="490"/>
      <c r="AF22" s="490"/>
      <c r="AG22" s="490"/>
      <c r="AH22" s="490"/>
      <c r="AI22" s="490"/>
      <c r="AJ22" s="490"/>
      <c r="AK22" s="490"/>
      <c r="AL22" s="38">
        <f>SUM(G22:AK22)</f>
        <v>0</v>
      </c>
    </row>
    <row r="23" spans="2:38" ht="15" hidden="1" customHeight="1">
      <c r="B23" s="1236"/>
      <c r="C23" s="40" t="s">
        <v>17</v>
      </c>
      <c r="D23" s="1246">
        <f>+F9</f>
        <v>0</v>
      </c>
      <c r="E23" s="1244"/>
      <c r="F23" s="1245">
        <f>+D23-AL24</f>
        <v>0</v>
      </c>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4"/>
    </row>
    <row r="24" spans="2:38" ht="15" hidden="1" customHeight="1">
      <c r="B24" s="1236"/>
      <c r="C24" s="43" t="str">
        <f>+C10</f>
        <v>EX S/Pond Temporary</v>
      </c>
      <c r="D24" s="1246"/>
      <c r="E24" s="1244"/>
      <c r="F24" s="1245"/>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38">
        <f>SUM(G24:AK24)</f>
        <v>0</v>
      </c>
    </row>
    <row r="25" spans="2:38" ht="15" hidden="1" customHeight="1">
      <c r="B25" s="1236"/>
      <c r="C25" s="413" t="s">
        <v>17</v>
      </c>
      <c r="D25" s="1230">
        <f>+F11</f>
        <v>0</v>
      </c>
      <c r="E25" s="1231"/>
      <c r="F25" s="1224">
        <f>+D25-AL26</f>
        <v>0</v>
      </c>
      <c r="G25" s="414"/>
      <c r="H25" s="414"/>
      <c r="I25" s="414"/>
      <c r="J25" s="414"/>
      <c r="K25" s="414"/>
      <c r="L25" s="414"/>
      <c r="M25" s="414"/>
      <c r="N25" s="414"/>
      <c r="O25" s="414"/>
      <c r="P25" s="414"/>
      <c r="Q25" s="414"/>
      <c r="R25" s="414"/>
      <c r="S25" s="414"/>
      <c r="T25" s="414"/>
      <c r="U25" s="414"/>
      <c r="V25" s="414"/>
      <c r="W25" s="414"/>
      <c r="X25" s="414"/>
      <c r="Y25" s="414"/>
      <c r="Z25" s="414"/>
      <c r="AA25" s="414"/>
      <c r="AB25" s="414"/>
      <c r="AC25" s="414"/>
      <c r="AD25" s="414"/>
      <c r="AE25" s="414"/>
      <c r="AF25" s="414"/>
      <c r="AG25" s="414"/>
      <c r="AH25" s="414"/>
      <c r="AI25" s="414"/>
      <c r="AJ25" s="414"/>
      <c r="AK25" s="414"/>
      <c r="AL25" s="415"/>
    </row>
    <row r="26" spans="2:38" ht="15" hidden="1" customHeight="1">
      <c r="B26" s="1236"/>
      <c r="C26" s="43" t="str">
        <f>+C12</f>
        <v>S/Pond D2 CB</v>
      </c>
      <c r="D26" s="1246"/>
      <c r="E26" s="1244"/>
      <c r="F26" s="1245"/>
      <c r="G26" s="490"/>
      <c r="H26" s="490"/>
      <c r="I26" s="490"/>
      <c r="J26" s="490"/>
      <c r="K26" s="490"/>
      <c r="L26" s="490"/>
      <c r="M26" s="490"/>
      <c r="N26" s="490"/>
      <c r="O26" s="490"/>
      <c r="P26" s="490"/>
      <c r="Q26" s="490"/>
      <c r="R26" s="490"/>
      <c r="S26" s="490"/>
      <c r="T26" s="490"/>
      <c r="U26" s="490"/>
      <c r="V26" s="490"/>
      <c r="W26" s="490"/>
      <c r="X26" s="490"/>
      <c r="Y26" s="490"/>
      <c r="Z26" s="490"/>
      <c r="AA26" s="490"/>
      <c r="AB26" s="490"/>
      <c r="AC26" s="490"/>
      <c r="AD26" s="490"/>
      <c r="AE26" s="490"/>
      <c r="AF26" s="490"/>
      <c r="AG26" s="490"/>
      <c r="AH26" s="490"/>
      <c r="AI26" s="490"/>
      <c r="AJ26" s="490"/>
      <c r="AK26" s="490"/>
      <c r="AL26" s="38">
        <f>SUM(G26:AK26)</f>
        <v>0</v>
      </c>
    </row>
    <row r="27" spans="2:38" ht="15" hidden="1" customHeight="1">
      <c r="B27" s="1236"/>
      <c r="C27" s="40" t="s">
        <v>17</v>
      </c>
      <c r="D27" s="1246">
        <f>+F13</f>
        <v>0</v>
      </c>
      <c r="E27" s="1244"/>
      <c r="F27" s="1245">
        <f>+D27-AL28</f>
        <v>0</v>
      </c>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4"/>
    </row>
    <row r="28" spans="2:38" ht="15" hidden="1" customHeight="1">
      <c r="B28" s="1237"/>
      <c r="C28" s="41" t="str">
        <f>+C14</f>
        <v>Sump C4</v>
      </c>
      <c r="D28" s="1220"/>
      <c r="E28" s="1222"/>
      <c r="F28" s="1218"/>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35">
        <f>SUM(G28:AK28)</f>
        <v>0</v>
      </c>
    </row>
    <row r="29" spans="2:38" ht="15" customHeight="1">
      <c r="B29" s="1232" t="s">
        <v>12</v>
      </c>
      <c r="C29" s="1233"/>
      <c r="D29" s="29"/>
      <c r="E29" s="29"/>
      <c r="F29" s="30"/>
      <c r="G29" s="11">
        <f>SUM(G22,G24,G26,G28)</f>
        <v>0</v>
      </c>
      <c r="H29" s="11">
        <f t="shared" ref="H29:AL29" si="3">SUM(H22,H24,H26,H28)</f>
        <v>0</v>
      </c>
      <c r="I29" s="11">
        <f t="shared" si="3"/>
        <v>0</v>
      </c>
      <c r="J29" s="11">
        <f t="shared" si="3"/>
        <v>0</v>
      </c>
      <c r="K29" s="11">
        <f t="shared" si="3"/>
        <v>0</v>
      </c>
      <c r="L29" s="11">
        <f t="shared" si="3"/>
        <v>0</v>
      </c>
      <c r="M29" s="11">
        <f t="shared" si="3"/>
        <v>0</v>
      </c>
      <c r="N29" s="11">
        <f t="shared" si="3"/>
        <v>0</v>
      </c>
      <c r="O29" s="11">
        <f t="shared" si="3"/>
        <v>0</v>
      </c>
      <c r="P29" s="11">
        <f t="shared" si="3"/>
        <v>0</v>
      </c>
      <c r="Q29" s="11">
        <f t="shared" si="3"/>
        <v>0</v>
      </c>
      <c r="R29" s="11">
        <f t="shared" si="3"/>
        <v>0</v>
      </c>
      <c r="S29" s="11">
        <f t="shared" si="3"/>
        <v>0</v>
      </c>
      <c r="T29" s="11">
        <f t="shared" si="3"/>
        <v>0</v>
      </c>
      <c r="U29" s="11">
        <f t="shared" si="3"/>
        <v>0</v>
      </c>
      <c r="V29" s="11">
        <f t="shared" si="3"/>
        <v>0</v>
      </c>
      <c r="W29" s="11">
        <f t="shared" si="3"/>
        <v>0</v>
      </c>
      <c r="X29" s="11">
        <f t="shared" si="3"/>
        <v>0</v>
      </c>
      <c r="Y29" s="11">
        <f t="shared" si="3"/>
        <v>0</v>
      </c>
      <c r="Z29" s="11">
        <f t="shared" si="3"/>
        <v>0</v>
      </c>
      <c r="AA29" s="11">
        <f t="shared" si="3"/>
        <v>0</v>
      </c>
      <c r="AB29" s="11">
        <f t="shared" si="3"/>
        <v>0</v>
      </c>
      <c r="AC29" s="11">
        <f t="shared" si="3"/>
        <v>0</v>
      </c>
      <c r="AD29" s="11">
        <f t="shared" si="3"/>
        <v>0</v>
      </c>
      <c r="AE29" s="11">
        <f t="shared" si="3"/>
        <v>0</v>
      </c>
      <c r="AF29" s="11">
        <f t="shared" si="3"/>
        <v>0</v>
      </c>
      <c r="AG29" s="11">
        <f t="shared" si="3"/>
        <v>0</v>
      </c>
      <c r="AH29" s="11">
        <f t="shared" si="3"/>
        <v>0</v>
      </c>
      <c r="AI29" s="11">
        <f t="shared" si="3"/>
        <v>0</v>
      </c>
      <c r="AJ29" s="11">
        <f t="shared" si="3"/>
        <v>0</v>
      </c>
      <c r="AK29" s="11">
        <f t="shared" si="3"/>
        <v>0</v>
      </c>
      <c r="AL29" s="28">
        <f t="shared" si="3"/>
        <v>0</v>
      </c>
    </row>
    <row r="31" spans="2:38" ht="15" customHeight="1">
      <c r="B31" s="516">
        <f>+B17+28</f>
        <v>44256</v>
      </c>
    </row>
    <row r="33" spans="2:38" ht="15" customHeight="1">
      <c r="B33" s="26" t="s">
        <v>13</v>
      </c>
      <c r="C33" s="511" t="s">
        <v>0</v>
      </c>
      <c r="D33" s="1234" t="s">
        <v>18</v>
      </c>
      <c r="E33" s="1234"/>
      <c r="F33" s="1234"/>
      <c r="G33" s="27">
        <f>+B31</f>
        <v>44256</v>
      </c>
      <c r="H33" s="27">
        <f>+G33+1</f>
        <v>44257</v>
      </c>
      <c r="I33" s="27">
        <f t="shared" ref="I33:AK33" si="4">+H33+1</f>
        <v>44258</v>
      </c>
      <c r="J33" s="27">
        <f t="shared" si="4"/>
        <v>44259</v>
      </c>
      <c r="K33" s="27">
        <f t="shared" si="4"/>
        <v>44260</v>
      </c>
      <c r="L33" s="27">
        <f t="shared" si="4"/>
        <v>44261</v>
      </c>
      <c r="M33" s="27">
        <f t="shared" si="4"/>
        <v>44262</v>
      </c>
      <c r="N33" s="27">
        <f t="shared" si="4"/>
        <v>44263</v>
      </c>
      <c r="O33" s="27">
        <f t="shared" si="4"/>
        <v>44264</v>
      </c>
      <c r="P33" s="27">
        <f t="shared" si="4"/>
        <v>44265</v>
      </c>
      <c r="Q33" s="27">
        <f t="shared" si="4"/>
        <v>44266</v>
      </c>
      <c r="R33" s="27">
        <f t="shared" si="4"/>
        <v>44267</v>
      </c>
      <c r="S33" s="27">
        <f t="shared" si="4"/>
        <v>44268</v>
      </c>
      <c r="T33" s="27">
        <f t="shared" si="4"/>
        <v>44269</v>
      </c>
      <c r="U33" s="27">
        <f t="shared" si="4"/>
        <v>44270</v>
      </c>
      <c r="V33" s="27">
        <f t="shared" si="4"/>
        <v>44271</v>
      </c>
      <c r="W33" s="27">
        <f t="shared" si="4"/>
        <v>44272</v>
      </c>
      <c r="X33" s="27">
        <f t="shared" si="4"/>
        <v>44273</v>
      </c>
      <c r="Y33" s="27">
        <f t="shared" si="4"/>
        <v>44274</v>
      </c>
      <c r="Z33" s="27">
        <f t="shared" si="4"/>
        <v>44275</v>
      </c>
      <c r="AA33" s="27">
        <f t="shared" si="4"/>
        <v>44276</v>
      </c>
      <c r="AB33" s="27">
        <f t="shared" si="4"/>
        <v>44277</v>
      </c>
      <c r="AC33" s="27">
        <f t="shared" si="4"/>
        <v>44278</v>
      </c>
      <c r="AD33" s="27">
        <f t="shared" si="4"/>
        <v>44279</v>
      </c>
      <c r="AE33" s="27">
        <f t="shared" si="4"/>
        <v>44280</v>
      </c>
      <c r="AF33" s="27">
        <f t="shared" si="4"/>
        <v>44281</v>
      </c>
      <c r="AG33" s="27">
        <f t="shared" si="4"/>
        <v>44282</v>
      </c>
      <c r="AH33" s="27">
        <f t="shared" si="4"/>
        <v>44283</v>
      </c>
      <c r="AI33" s="27">
        <f t="shared" si="4"/>
        <v>44284</v>
      </c>
      <c r="AJ33" s="27">
        <f t="shared" si="4"/>
        <v>44285</v>
      </c>
      <c r="AK33" s="27">
        <f t="shared" si="4"/>
        <v>44286</v>
      </c>
      <c r="AL33" s="9" t="s">
        <v>12</v>
      </c>
    </row>
    <row r="34" spans="2:38" ht="15" customHeight="1">
      <c r="B34" s="1235" t="s">
        <v>147</v>
      </c>
      <c r="C34" s="39"/>
      <c r="D34" s="44" t="s">
        <v>19</v>
      </c>
      <c r="E34" s="45" t="s">
        <v>20</v>
      </c>
      <c r="F34" s="46" t="s">
        <v>21</v>
      </c>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2"/>
    </row>
    <row r="35" spans="2:38" ht="15" customHeight="1">
      <c r="B35" s="1236"/>
      <c r="C35" s="42" t="s">
        <v>17</v>
      </c>
      <c r="D35" s="1221">
        <f>F21</f>
        <v>400000</v>
      </c>
      <c r="E35" s="1223">
        <v>112934</v>
      </c>
      <c r="F35" s="1219">
        <f>+D35-AL36</f>
        <v>329040</v>
      </c>
      <c r="G35" s="935" t="s">
        <v>223</v>
      </c>
      <c r="H35" s="935" t="s">
        <v>223</v>
      </c>
      <c r="I35" s="935" t="s">
        <v>223</v>
      </c>
      <c r="J35" s="935" t="s">
        <v>223</v>
      </c>
      <c r="K35" s="935" t="s">
        <v>223</v>
      </c>
      <c r="L35" s="935" t="s">
        <v>223</v>
      </c>
      <c r="M35" s="935"/>
      <c r="N35" s="935"/>
      <c r="O35" s="935" t="s">
        <v>223</v>
      </c>
      <c r="P35" s="935" t="s">
        <v>223</v>
      </c>
      <c r="Q35" s="935" t="s">
        <v>223</v>
      </c>
      <c r="R35" s="935" t="s">
        <v>223</v>
      </c>
      <c r="S35" s="935" t="s">
        <v>223</v>
      </c>
      <c r="T35" s="935" t="s">
        <v>223</v>
      </c>
      <c r="U35" s="935" t="s">
        <v>223</v>
      </c>
      <c r="V35" s="935" t="s">
        <v>223</v>
      </c>
      <c r="W35" s="935" t="s">
        <v>223</v>
      </c>
      <c r="X35" s="935"/>
      <c r="Y35" s="935"/>
      <c r="Z35" s="935"/>
      <c r="AA35" s="662" t="s">
        <v>223</v>
      </c>
      <c r="AB35" s="662" t="s">
        <v>223</v>
      </c>
      <c r="AC35" s="662" t="s">
        <v>223</v>
      </c>
      <c r="AD35" s="662" t="s">
        <v>223</v>
      </c>
      <c r="AE35" s="662" t="s">
        <v>223</v>
      </c>
      <c r="AF35" s="662" t="s">
        <v>223</v>
      </c>
      <c r="AG35" s="662" t="s">
        <v>223</v>
      </c>
      <c r="AH35" s="662" t="s">
        <v>223</v>
      </c>
      <c r="AI35" s="662" t="s">
        <v>223</v>
      </c>
      <c r="AJ35" s="662" t="s">
        <v>223</v>
      </c>
      <c r="AK35" s="36" t="s">
        <v>223</v>
      </c>
      <c r="AL35" s="37"/>
    </row>
    <row r="36" spans="2:38" ht="15" customHeight="1">
      <c r="B36" s="1236"/>
      <c r="C36" s="43" t="str">
        <f>+C22</f>
        <v>CB 7B</v>
      </c>
      <c r="D36" s="1246"/>
      <c r="E36" s="1244"/>
      <c r="F36" s="1245"/>
      <c r="G36" s="936">
        <v>2780</v>
      </c>
      <c r="H36" s="936">
        <v>3280</v>
      </c>
      <c r="I36" s="936">
        <v>4920</v>
      </c>
      <c r="J36" s="936">
        <v>940</v>
      </c>
      <c r="K36" s="936">
        <v>3760</v>
      </c>
      <c r="L36" s="936">
        <v>2700</v>
      </c>
      <c r="M36" s="936">
        <v>0</v>
      </c>
      <c r="N36" s="936">
        <v>0</v>
      </c>
      <c r="O36" s="936">
        <v>1640</v>
      </c>
      <c r="P36" s="936">
        <v>1840</v>
      </c>
      <c r="Q36" s="936">
        <v>3300</v>
      </c>
      <c r="R36" s="936">
        <v>2000</v>
      </c>
      <c r="S36" s="936">
        <v>2880</v>
      </c>
      <c r="T36" s="936">
        <v>140</v>
      </c>
      <c r="U36" s="936">
        <v>2020</v>
      </c>
      <c r="V36" s="936">
        <v>4120</v>
      </c>
      <c r="W36" s="936">
        <v>240</v>
      </c>
      <c r="X36" s="936">
        <v>0</v>
      </c>
      <c r="Y36" s="936">
        <v>0</v>
      </c>
      <c r="Z36" s="936">
        <v>0</v>
      </c>
      <c r="AA36" s="663">
        <v>1480</v>
      </c>
      <c r="AB36" s="663">
        <v>1820</v>
      </c>
      <c r="AC36" s="663">
        <v>4120</v>
      </c>
      <c r="AD36" s="663">
        <v>2820</v>
      </c>
      <c r="AE36" s="663">
        <v>5140</v>
      </c>
      <c r="AF36" s="663">
        <v>1340</v>
      </c>
      <c r="AG36" s="663">
        <v>920</v>
      </c>
      <c r="AH36" s="663">
        <v>2940</v>
      </c>
      <c r="AI36" s="663">
        <v>5040</v>
      </c>
      <c r="AJ36" s="663">
        <v>5280</v>
      </c>
      <c r="AK36" s="490">
        <v>3500</v>
      </c>
      <c r="AL36" s="38">
        <f>SUM(G36:AK36)</f>
        <v>70960</v>
      </c>
    </row>
    <row r="37" spans="2:38" ht="15" customHeight="1">
      <c r="B37" s="1236"/>
      <c r="C37" s="40" t="s">
        <v>17</v>
      </c>
      <c r="D37" s="1246">
        <f>+F23</f>
        <v>0</v>
      </c>
      <c r="E37" s="1244"/>
      <c r="F37" s="1245">
        <f>+D37-AL38</f>
        <v>0</v>
      </c>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4"/>
    </row>
    <row r="38" spans="2:38" ht="15" customHeight="1">
      <c r="B38" s="1236"/>
      <c r="C38" s="43" t="str">
        <f>+C24</f>
        <v>EX S/Pond Temporary</v>
      </c>
      <c r="D38" s="1246"/>
      <c r="E38" s="1244"/>
      <c r="F38" s="1245"/>
      <c r="G38" s="490"/>
      <c r="H38" s="490"/>
      <c r="I38" s="490"/>
      <c r="J38" s="490"/>
      <c r="K38" s="490"/>
      <c r="L38" s="490"/>
      <c r="M38" s="490"/>
      <c r="N38" s="490"/>
      <c r="O38" s="490"/>
      <c r="P38" s="490"/>
      <c r="Q38" s="490"/>
      <c r="R38" s="490"/>
      <c r="S38" s="490"/>
      <c r="T38" s="490"/>
      <c r="U38" s="490"/>
      <c r="V38" s="490"/>
      <c r="W38" s="490"/>
      <c r="X38" s="490"/>
      <c r="Y38" s="490"/>
      <c r="Z38" s="490"/>
      <c r="AA38" s="490"/>
      <c r="AB38" s="490"/>
      <c r="AC38" s="490"/>
      <c r="AD38" s="490"/>
      <c r="AE38" s="490"/>
      <c r="AF38" s="490"/>
      <c r="AG38" s="490"/>
      <c r="AH38" s="490"/>
      <c r="AI38" s="490"/>
      <c r="AJ38" s="490"/>
      <c r="AK38" s="490"/>
      <c r="AL38" s="38">
        <f>SUM(G38:AK38)</f>
        <v>0</v>
      </c>
    </row>
    <row r="39" spans="2:38" ht="15" customHeight="1">
      <c r="B39" s="1236"/>
      <c r="C39" s="413" t="s">
        <v>17</v>
      </c>
      <c r="D39" s="1230">
        <f>+F25</f>
        <v>0</v>
      </c>
      <c r="E39" s="1231"/>
      <c r="F39" s="1224">
        <f>+D39-AL40</f>
        <v>0</v>
      </c>
      <c r="G39" s="414"/>
      <c r="H39" s="414"/>
      <c r="I39" s="414"/>
      <c r="J39" s="414"/>
      <c r="K39" s="414"/>
      <c r="L39" s="414"/>
      <c r="M39" s="414"/>
      <c r="N39" s="414"/>
      <c r="O39" s="414"/>
      <c r="P39" s="414"/>
      <c r="Q39" s="414"/>
      <c r="R39" s="414"/>
      <c r="S39" s="414"/>
      <c r="T39" s="414"/>
      <c r="U39" s="414"/>
      <c r="V39" s="414"/>
      <c r="W39" s="414"/>
      <c r="X39" s="414"/>
      <c r="Y39" s="414"/>
      <c r="Z39" s="414"/>
      <c r="AA39" s="414"/>
      <c r="AB39" s="414"/>
      <c r="AC39" s="414"/>
      <c r="AD39" s="414"/>
      <c r="AE39" s="414"/>
      <c r="AF39" s="414"/>
      <c r="AG39" s="414"/>
      <c r="AH39" s="414"/>
      <c r="AI39" s="414"/>
      <c r="AJ39" s="414"/>
      <c r="AK39" s="414"/>
      <c r="AL39" s="415"/>
    </row>
    <row r="40" spans="2:38" ht="15" customHeight="1">
      <c r="B40" s="1236"/>
      <c r="C40" s="43" t="str">
        <f>+C26</f>
        <v>S/Pond D2 CB</v>
      </c>
      <c r="D40" s="1246"/>
      <c r="E40" s="1244"/>
      <c r="F40" s="1245"/>
      <c r="G40" s="490"/>
      <c r="H40" s="490"/>
      <c r="I40" s="490"/>
      <c r="J40" s="490"/>
      <c r="K40" s="490"/>
      <c r="L40" s="490"/>
      <c r="M40" s="490"/>
      <c r="N40" s="490"/>
      <c r="O40" s="490"/>
      <c r="P40" s="490"/>
      <c r="Q40" s="490"/>
      <c r="R40" s="490"/>
      <c r="S40" s="490"/>
      <c r="T40" s="490"/>
      <c r="U40" s="490"/>
      <c r="V40" s="490"/>
      <c r="W40" s="490"/>
      <c r="X40" s="490"/>
      <c r="Y40" s="490"/>
      <c r="Z40" s="490"/>
      <c r="AA40" s="490"/>
      <c r="AB40" s="490"/>
      <c r="AC40" s="490"/>
      <c r="AD40" s="490"/>
      <c r="AE40" s="490"/>
      <c r="AF40" s="490"/>
      <c r="AG40" s="490"/>
      <c r="AH40" s="490"/>
      <c r="AI40" s="490"/>
      <c r="AJ40" s="490"/>
      <c r="AK40" s="490"/>
      <c r="AL40" s="38">
        <f>SUM(G40:AK40)</f>
        <v>0</v>
      </c>
    </row>
    <row r="41" spans="2:38" ht="15" customHeight="1">
      <c r="B41" s="1236"/>
      <c r="C41" s="40" t="s">
        <v>17</v>
      </c>
      <c r="D41" s="1246">
        <f>+F27</f>
        <v>0</v>
      </c>
      <c r="E41" s="1244"/>
      <c r="F41" s="1245">
        <f>+D41-AL42</f>
        <v>0</v>
      </c>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4"/>
    </row>
    <row r="42" spans="2:38" ht="15" customHeight="1">
      <c r="B42" s="1237"/>
      <c r="C42" s="41" t="str">
        <f>+C28</f>
        <v>Sump C4</v>
      </c>
      <c r="D42" s="1220"/>
      <c r="E42" s="1222"/>
      <c r="F42" s="1218"/>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35">
        <f>SUM(G42:AK42)</f>
        <v>0</v>
      </c>
    </row>
    <row r="43" spans="2:38" ht="15" customHeight="1">
      <c r="B43" s="1232" t="s">
        <v>12</v>
      </c>
      <c r="C43" s="1233"/>
      <c r="D43" s="29"/>
      <c r="E43" s="29"/>
      <c r="F43" s="30"/>
      <c r="G43" s="11">
        <f>SUM(G36,G38,G40,G42)</f>
        <v>2780</v>
      </c>
      <c r="H43" s="11">
        <f t="shared" ref="H43:AL43" si="5">SUM(H36,H38,H40,H42)</f>
        <v>3280</v>
      </c>
      <c r="I43" s="11">
        <f t="shared" si="5"/>
        <v>4920</v>
      </c>
      <c r="J43" s="11">
        <f t="shared" si="5"/>
        <v>940</v>
      </c>
      <c r="K43" s="11">
        <f t="shared" si="5"/>
        <v>3760</v>
      </c>
      <c r="L43" s="11">
        <f t="shared" si="5"/>
        <v>2700</v>
      </c>
      <c r="M43" s="11">
        <f t="shared" si="5"/>
        <v>0</v>
      </c>
      <c r="N43" s="11">
        <f t="shared" si="5"/>
        <v>0</v>
      </c>
      <c r="O43" s="11">
        <f t="shared" si="5"/>
        <v>1640</v>
      </c>
      <c r="P43" s="11">
        <f t="shared" si="5"/>
        <v>1840</v>
      </c>
      <c r="Q43" s="11">
        <f t="shared" si="5"/>
        <v>3300</v>
      </c>
      <c r="R43" s="11">
        <f t="shared" si="5"/>
        <v>2000</v>
      </c>
      <c r="S43" s="11">
        <f t="shared" si="5"/>
        <v>2880</v>
      </c>
      <c r="T43" s="11">
        <f t="shared" si="5"/>
        <v>140</v>
      </c>
      <c r="U43" s="11">
        <f t="shared" si="5"/>
        <v>2020</v>
      </c>
      <c r="V43" s="11">
        <f t="shared" si="5"/>
        <v>4120</v>
      </c>
      <c r="W43" s="11">
        <f t="shared" si="5"/>
        <v>240</v>
      </c>
      <c r="X43" s="11">
        <f t="shared" si="5"/>
        <v>0</v>
      </c>
      <c r="Y43" s="11">
        <f t="shared" si="5"/>
        <v>0</v>
      </c>
      <c r="Z43" s="11">
        <f t="shared" si="5"/>
        <v>0</v>
      </c>
      <c r="AA43" s="11">
        <f t="shared" si="5"/>
        <v>1480</v>
      </c>
      <c r="AB43" s="11">
        <f t="shared" si="5"/>
        <v>1820</v>
      </c>
      <c r="AC43" s="11">
        <f t="shared" si="5"/>
        <v>4120</v>
      </c>
      <c r="AD43" s="11">
        <f t="shared" si="5"/>
        <v>2820</v>
      </c>
      <c r="AE43" s="11">
        <f t="shared" si="5"/>
        <v>5140</v>
      </c>
      <c r="AF43" s="11">
        <f t="shared" si="5"/>
        <v>1340</v>
      </c>
      <c r="AG43" s="11">
        <f t="shared" si="5"/>
        <v>920</v>
      </c>
      <c r="AH43" s="11">
        <f t="shared" si="5"/>
        <v>2940</v>
      </c>
      <c r="AI43" s="11">
        <f t="shared" si="5"/>
        <v>5040</v>
      </c>
      <c r="AJ43" s="11">
        <f t="shared" si="5"/>
        <v>5280</v>
      </c>
      <c r="AK43" s="11">
        <f t="shared" si="5"/>
        <v>3500</v>
      </c>
      <c r="AL43" s="28">
        <f t="shared" si="5"/>
        <v>70960</v>
      </c>
    </row>
    <row r="45" spans="2:38" ht="15" customHeight="1">
      <c r="B45" s="516">
        <f>+B31+31</f>
        <v>44287</v>
      </c>
    </row>
    <row r="47" spans="2:38" ht="15" customHeight="1">
      <c r="B47" s="26" t="s">
        <v>42</v>
      </c>
      <c r="C47" s="511" t="s">
        <v>0</v>
      </c>
      <c r="D47" s="1234" t="s">
        <v>18</v>
      </c>
      <c r="E47" s="1234"/>
      <c r="F47" s="1234"/>
      <c r="G47" s="27">
        <f>+B45</f>
        <v>44287</v>
      </c>
      <c r="H47" s="27">
        <f>+G47+1</f>
        <v>44288</v>
      </c>
      <c r="I47" s="27">
        <f t="shared" ref="I47:AK47" si="6">+H47+1</f>
        <v>44289</v>
      </c>
      <c r="J47" s="27">
        <f t="shared" si="6"/>
        <v>44290</v>
      </c>
      <c r="K47" s="27">
        <f t="shared" si="6"/>
        <v>44291</v>
      </c>
      <c r="L47" s="27">
        <f t="shared" si="6"/>
        <v>44292</v>
      </c>
      <c r="M47" s="27">
        <f t="shared" si="6"/>
        <v>44293</v>
      </c>
      <c r="N47" s="27">
        <f t="shared" si="6"/>
        <v>44294</v>
      </c>
      <c r="O47" s="27">
        <f t="shared" si="6"/>
        <v>44295</v>
      </c>
      <c r="P47" s="27">
        <f t="shared" si="6"/>
        <v>44296</v>
      </c>
      <c r="Q47" s="27">
        <f t="shared" si="6"/>
        <v>44297</v>
      </c>
      <c r="R47" s="27">
        <f t="shared" si="6"/>
        <v>44298</v>
      </c>
      <c r="S47" s="27">
        <f t="shared" si="6"/>
        <v>44299</v>
      </c>
      <c r="T47" s="27">
        <f t="shared" si="6"/>
        <v>44300</v>
      </c>
      <c r="U47" s="27">
        <f t="shared" si="6"/>
        <v>44301</v>
      </c>
      <c r="V47" s="27">
        <f t="shared" si="6"/>
        <v>44302</v>
      </c>
      <c r="W47" s="27">
        <f t="shared" si="6"/>
        <v>44303</v>
      </c>
      <c r="X47" s="27">
        <f t="shared" si="6"/>
        <v>44304</v>
      </c>
      <c r="Y47" s="27">
        <f t="shared" si="6"/>
        <v>44305</v>
      </c>
      <c r="Z47" s="27">
        <f t="shared" si="6"/>
        <v>44306</v>
      </c>
      <c r="AA47" s="27">
        <f t="shared" si="6"/>
        <v>44307</v>
      </c>
      <c r="AB47" s="27">
        <f t="shared" si="6"/>
        <v>44308</v>
      </c>
      <c r="AC47" s="27">
        <f t="shared" si="6"/>
        <v>44309</v>
      </c>
      <c r="AD47" s="27">
        <f t="shared" si="6"/>
        <v>44310</v>
      </c>
      <c r="AE47" s="27">
        <f t="shared" si="6"/>
        <v>44311</v>
      </c>
      <c r="AF47" s="27">
        <f t="shared" si="6"/>
        <v>44312</v>
      </c>
      <c r="AG47" s="27">
        <f t="shared" si="6"/>
        <v>44313</v>
      </c>
      <c r="AH47" s="27">
        <f t="shared" si="6"/>
        <v>44314</v>
      </c>
      <c r="AI47" s="27">
        <f t="shared" si="6"/>
        <v>44315</v>
      </c>
      <c r="AJ47" s="27">
        <f t="shared" si="6"/>
        <v>44316</v>
      </c>
      <c r="AK47" s="27">
        <f t="shared" si="6"/>
        <v>44317</v>
      </c>
      <c r="AL47" s="9" t="s">
        <v>12</v>
      </c>
    </row>
    <row r="48" spans="2:38" ht="15" customHeight="1">
      <c r="B48" s="1235" t="s">
        <v>147</v>
      </c>
      <c r="C48" s="39"/>
      <c r="D48" s="44" t="s">
        <v>19</v>
      </c>
      <c r="E48" s="45" t="s">
        <v>20</v>
      </c>
      <c r="F48" s="46" t="s">
        <v>21</v>
      </c>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2"/>
    </row>
    <row r="49" spans="2:38" ht="15" customHeight="1">
      <c r="B49" s="1236"/>
      <c r="C49" s="42" t="s">
        <v>17</v>
      </c>
      <c r="D49" s="1221">
        <f>+F35</f>
        <v>329040</v>
      </c>
      <c r="E49" s="1223">
        <v>105392</v>
      </c>
      <c r="F49" s="1219">
        <f>+D49-AL50</f>
        <v>312580</v>
      </c>
      <c r="G49" s="36" t="s">
        <v>223</v>
      </c>
      <c r="H49" s="36" t="s">
        <v>223</v>
      </c>
      <c r="I49" s="36" t="s">
        <v>223</v>
      </c>
      <c r="J49" s="36" t="s">
        <v>223</v>
      </c>
      <c r="K49" s="36" t="s">
        <v>223</v>
      </c>
      <c r="L49" s="36" t="s">
        <v>223</v>
      </c>
      <c r="M49" s="36" t="s">
        <v>223</v>
      </c>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7"/>
    </row>
    <row r="50" spans="2:38" ht="15" customHeight="1">
      <c r="B50" s="1236"/>
      <c r="C50" s="43" t="str">
        <f>+C36</f>
        <v>CB 7B</v>
      </c>
      <c r="D50" s="1246"/>
      <c r="E50" s="1244"/>
      <c r="F50" s="1245"/>
      <c r="G50" s="670">
        <v>1280</v>
      </c>
      <c r="H50" s="670">
        <v>3560</v>
      </c>
      <c r="I50" s="670">
        <v>3160</v>
      </c>
      <c r="J50" s="670">
        <v>0</v>
      </c>
      <c r="K50" s="670">
        <v>6280</v>
      </c>
      <c r="L50" s="670">
        <v>2140</v>
      </c>
      <c r="M50" s="670">
        <v>40</v>
      </c>
      <c r="N50" s="670">
        <v>0</v>
      </c>
      <c r="O50" s="670">
        <v>0</v>
      </c>
      <c r="P50" s="670">
        <v>0</v>
      </c>
      <c r="Q50" s="670">
        <v>0</v>
      </c>
      <c r="R50" s="670">
        <v>0</v>
      </c>
      <c r="S50" s="670">
        <v>0</v>
      </c>
      <c r="T50" s="670">
        <v>0</v>
      </c>
      <c r="U50" s="670">
        <v>0</v>
      </c>
      <c r="V50" s="670">
        <v>0</v>
      </c>
      <c r="W50" s="670">
        <v>0</v>
      </c>
      <c r="X50" s="665"/>
      <c r="Y50" s="665"/>
      <c r="Z50" s="665"/>
      <c r="AA50" s="665"/>
      <c r="AB50" s="665"/>
      <c r="AC50" s="665"/>
      <c r="AD50" s="665"/>
      <c r="AE50" s="665"/>
      <c r="AF50" s="665"/>
      <c r="AG50" s="665"/>
      <c r="AH50" s="665"/>
      <c r="AI50" s="490"/>
      <c r="AJ50" s="490"/>
      <c r="AK50" s="490"/>
      <c r="AL50" s="38">
        <f>SUM(G50:AK50)</f>
        <v>16460</v>
      </c>
    </row>
    <row r="51" spans="2:38" ht="15" hidden="1" customHeight="1">
      <c r="B51" s="1236"/>
      <c r="C51" s="40" t="s">
        <v>17</v>
      </c>
      <c r="D51" s="1246">
        <f>+F37</f>
        <v>0</v>
      </c>
      <c r="E51" s="1244"/>
      <c r="F51" s="1245">
        <f>+D51-AL52</f>
        <v>0</v>
      </c>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4"/>
    </row>
    <row r="52" spans="2:38" ht="15" hidden="1" customHeight="1">
      <c r="B52" s="1236"/>
      <c r="C52" s="43" t="str">
        <f>+C38</f>
        <v>EX S/Pond Temporary</v>
      </c>
      <c r="D52" s="1246"/>
      <c r="E52" s="1244"/>
      <c r="F52" s="1245"/>
      <c r="G52" s="490"/>
      <c r="H52" s="490"/>
      <c r="I52" s="490"/>
      <c r="J52" s="490"/>
      <c r="K52" s="490"/>
      <c r="L52" s="490"/>
      <c r="M52" s="490"/>
      <c r="N52" s="490"/>
      <c r="O52" s="490"/>
      <c r="P52" s="490"/>
      <c r="Q52" s="490"/>
      <c r="R52" s="490"/>
      <c r="S52" s="490"/>
      <c r="T52" s="490"/>
      <c r="U52" s="490"/>
      <c r="V52" s="490"/>
      <c r="W52" s="490"/>
      <c r="X52" s="490"/>
      <c r="Y52" s="490"/>
      <c r="Z52" s="490"/>
      <c r="AA52" s="490"/>
      <c r="AB52" s="490"/>
      <c r="AC52" s="490"/>
      <c r="AD52" s="490"/>
      <c r="AE52" s="490"/>
      <c r="AF52" s="490"/>
      <c r="AG52" s="490"/>
      <c r="AH52" s="490"/>
      <c r="AI52" s="490"/>
      <c r="AJ52" s="490"/>
      <c r="AK52" s="490"/>
      <c r="AL52" s="38">
        <f>SUM(G52:AK52)</f>
        <v>0</v>
      </c>
    </row>
    <row r="53" spans="2:38" ht="15" hidden="1" customHeight="1">
      <c r="B53" s="1236"/>
      <c r="C53" s="413" t="s">
        <v>17</v>
      </c>
      <c r="D53" s="1230">
        <f>+F39</f>
        <v>0</v>
      </c>
      <c r="E53" s="1231"/>
      <c r="F53" s="1224">
        <f>+D53-AL54</f>
        <v>0</v>
      </c>
      <c r="G53" s="662"/>
      <c r="H53" s="662"/>
      <c r="I53" s="662"/>
      <c r="J53" s="662"/>
      <c r="K53" s="662"/>
      <c r="L53" s="662"/>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5"/>
    </row>
    <row r="54" spans="2:38" ht="15" hidden="1" customHeight="1">
      <c r="B54" s="1236"/>
      <c r="C54" s="43" t="str">
        <f>+C40</f>
        <v>S/Pond D2 CB</v>
      </c>
      <c r="D54" s="1246"/>
      <c r="E54" s="1244"/>
      <c r="F54" s="1245"/>
      <c r="G54" s="663"/>
      <c r="H54" s="663"/>
      <c r="I54" s="663"/>
      <c r="J54" s="663"/>
      <c r="K54" s="663"/>
      <c r="L54" s="663"/>
      <c r="M54" s="490"/>
      <c r="N54" s="490"/>
      <c r="O54" s="490"/>
      <c r="P54" s="490"/>
      <c r="Q54" s="490"/>
      <c r="R54" s="490"/>
      <c r="S54" s="490"/>
      <c r="T54" s="490"/>
      <c r="U54" s="490"/>
      <c r="V54" s="490"/>
      <c r="W54" s="490"/>
      <c r="X54" s="490"/>
      <c r="Y54" s="490"/>
      <c r="Z54" s="490"/>
      <c r="AA54" s="490"/>
      <c r="AB54" s="490"/>
      <c r="AC54" s="490"/>
      <c r="AD54" s="490"/>
      <c r="AE54" s="490"/>
      <c r="AF54" s="490"/>
      <c r="AG54" s="490"/>
      <c r="AH54" s="490"/>
      <c r="AI54" s="490"/>
      <c r="AJ54" s="490"/>
      <c r="AK54" s="490"/>
      <c r="AL54" s="38">
        <f>SUM(G54:AK54)</f>
        <v>0</v>
      </c>
    </row>
    <row r="55" spans="2:38" ht="15" hidden="1" customHeight="1">
      <c r="B55" s="1236"/>
      <c r="C55" s="40" t="s">
        <v>17</v>
      </c>
      <c r="D55" s="1246">
        <f>+F41</f>
        <v>0</v>
      </c>
      <c r="E55" s="1244"/>
      <c r="F55" s="1245">
        <f>+D55-AL56</f>
        <v>0</v>
      </c>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4"/>
    </row>
    <row r="56" spans="2:38" ht="15" hidden="1" customHeight="1">
      <c r="B56" s="1237"/>
      <c r="C56" s="41" t="str">
        <f>+C42</f>
        <v>Sump C4</v>
      </c>
      <c r="D56" s="1220"/>
      <c r="E56" s="1222"/>
      <c r="F56" s="1218"/>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35">
        <f>SUM(G56:AK56)</f>
        <v>0</v>
      </c>
    </row>
    <row r="57" spans="2:38" ht="15" customHeight="1">
      <c r="B57" s="1232" t="s">
        <v>12</v>
      </c>
      <c r="C57" s="1233"/>
      <c r="D57" s="29"/>
      <c r="E57" s="29"/>
      <c r="F57" s="30"/>
      <c r="G57" s="11">
        <f>SUM(G50,G52,G54,G56)</f>
        <v>1280</v>
      </c>
      <c r="H57" s="11">
        <f t="shared" ref="H57:AL57" si="7">SUM(H50,H52,H54,H56)</f>
        <v>3560</v>
      </c>
      <c r="I57" s="11">
        <f t="shared" si="7"/>
        <v>3160</v>
      </c>
      <c r="J57" s="11">
        <f t="shared" si="7"/>
        <v>0</v>
      </c>
      <c r="K57" s="11">
        <f t="shared" si="7"/>
        <v>6280</v>
      </c>
      <c r="L57" s="11">
        <f t="shared" si="7"/>
        <v>2140</v>
      </c>
      <c r="M57" s="11">
        <f t="shared" si="7"/>
        <v>40</v>
      </c>
      <c r="N57" s="11">
        <f t="shared" si="7"/>
        <v>0</v>
      </c>
      <c r="O57" s="11">
        <f t="shared" si="7"/>
        <v>0</v>
      </c>
      <c r="P57" s="11">
        <f t="shared" si="7"/>
        <v>0</v>
      </c>
      <c r="Q57" s="11">
        <f t="shared" si="7"/>
        <v>0</v>
      </c>
      <c r="R57" s="11">
        <f t="shared" si="7"/>
        <v>0</v>
      </c>
      <c r="S57" s="11">
        <f t="shared" si="7"/>
        <v>0</v>
      </c>
      <c r="T57" s="11">
        <f t="shared" si="7"/>
        <v>0</v>
      </c>
      <c r="U57" s="11">
        <f t="shared" si="7"/>
        <v>0</v>
      </c>
      <c r="V57" s="11">
        <f t="shared" si="7"/>
        <v>0</v>
      </c>
      <c r="W57" s="11">
        <f t="shared" si="7"/>
        <v>0</v>
      </c>
      <c r="X57" s="11">
        <f t="shared" si="7"/>
        <v>0</v>
      </c>
      <c r="Y57" s="11">
        <f t="shared" si="7"/>
        <v>0</v>
      </c>
      <c r="Z57" s="11">
        <f t="shared" si="7"/>
        <v>0</v>
      </c>
      <c r="AA57" s="11">
        <f t="shared" si="7"/>
        <v>0</v>
      </c>
      <c r="AB57" s="11">
        <f t="shared" si="7"/>
        <v>0</v>
      </c>
      <c r="AC57" s="11">
        <f t="shared" si="7"/>
        <v>0</v>
      </c>
      <c r="AD57" s="11">
        <f t="shared" si="7"/>
        <v>0</v>
      </c>
      <c r="AE57" s="11">
        <f t="shared" si="7"/>
        <v>0</v>
      </c>
      <c r="AF57" s="11">
        <f t="shared" si="7"/>
        <v>0</v>
      </c>
      <c r="AG57" s="11">
        <f t="shared" si="7"/>
        <v>0</v>
      </c>
      <c r="AH57" s="11">
        <f t="shared" si="7"/>
        <v>0</v>
      </c>
      <c r="AI57" s="11">
        <f t="shared" si="7"/>
        <v>0</v>
      </c>
      <c r="AJ57" s="11">
        <f t="shared" si="7"/>
        <v>0</v>
      </c>
      <c r="AK57" s="11">
        <f t="shared" si="7"/>
        <v>0</v>
      </c>
      <c r="AL57" s="28">
        <f t="shared" si="7"/>
        <v>16460</v>
      </c>
    </row>
    <row r="59" spans="2:38" ht="15" customHeight="1">
      <c r="B59" s="516">
        <f>+B45+30</f>
        <v>44317</v>
      </c>
    </row>
    <row r="61" spans="2:38" ht="15" customHeight="1">
      <c r="B61" s="26" t="s">
        <v>13</v>
      </c>
      <c r="C61" s="511" t="s">
        <v>0</v>
      </c>
      <c r="D61" s="1234" t="s">
        <v>18</v>
      </c>
      <c r="E61" s="1234"/>
      <c r="F61" s="1234"/>
      <c r="G61" s="27">
        <f>+B59</f>
        <v>44317</v>
      </c>
      <c r="H61" s="27">
        <f>+G61+1</f>
        <v>44318</v>
      </c>
      <c r="I61" s="27">
        <f t="shared" ref="I61:AK61" si="8">+H61+1</f>
        <v>44319</v>
      </c>
      <c r="J61" s="27">
        <f t="shared" si="8"/>
        <v>44320</v>
      </c>
      <c r="K61" s="27">
        <f t="shared" si="8"/>
        <v>44321</v>
      </c>
      <c r="L61" s="27">
        <f t="shared" si="8"/>
        <v>44322</v>
      </c>
      <c r="M61" s="27">
        <f t="shared" si="8"/>
        <v>44323</v>
      </c>
      <c r="N61" s="27">
        <f t="shared" si="8"/>
        <v>44324</v>
      </c>
      <c r="O61" s="27">
        <f t="shared" si="8"/>
        <v>44325</v>
      </c>
      <c r="P61" s="27">
        <f t="shared" si="8"/>
        <v>44326</v>
      </c>
      <c r="Q61" s="27">
        <f t="shared" si="8"/>
        <v>44327</v>
      </c>
      <c r="R61" s="27">
        <f t="shared" si="8"/>
        <v>44328</v>
      </c>
      <c r="S61" s="27">
        <f t="shared" si="8"/>
        <v>44329</v>
      </c>
      <c r="T61" s="27">
        <f t="shared" si="8"/>
        <v>44330</v>
      </c>
      <c r="U61" s="27">
        <f t="shared" si="8"/>
        <v>44331</v>
      </c>
      <c r="V61" s="27">
        <f t="shared" si="8"/>
        <v>44332</v>
      </c>
      <c r="W61" s="27">
        <f t="shared" si="8"/>
        <v>44333</v>
      </c>
      <c r="X61" s="27">
        <f t="shared" si="8"/>
        <v>44334</v>
      </c>
      <c r="Y61" s="27">
        <f t="shared" si="8"/>
        <v>44335</v>
      </c>
      <c r="Z61" s="27">
        <f t="shared" si="8"/>
        <v>44336</v>
      </c>
      <c r="AA61" s="27">
        <f t="shared" si="8"/>
        <v>44337</v>
      </c>
      <c r="AB61" s="27">
        <f t="shared" si="8"/>
        <v>44338</v>
      </c>
      <c r="AC61" s="27">
        <f t="shared" si="8"/>
        <v>44339</v>
      </c>
      <c r="AD61" s="27">
        <f t="shared" si="8"/>
        <v>44340</v>
      </c>
      <c r="AE61" s="27">
        <f t="shared" si="8"/>
        <v>44341</v>
      </c>
      <c r="AF61" s="27">
        <f t="shared" si="8"/>
        <v>44342</v>
      </c>
      <c r="AG61" s="27">
        <f t="shared" si="8"/>
        <v>44343</v>
      </c>
      <c r="AH61" s="27">
        <f t="shared" si="8"/>
        <v>44344</v>
      </c>
      <c r="AI61" s="27">
        <f t="shared" si="8"/>
        <v>44345</v>
      </c>
      <c r="AJ61" s="27">
        <f t="shared" si="8"/>
        <v>44346</v>
      </c>
      <c r="AK61" s="27">
        <f t="shared" si="8"/>
        <v>44347</v>
      </c>
      <c r="AL61" s="9" t="s">
        <v>12</v>
      </c>
    </row>
    <row r="62" spans="2:38" ht="15" customHeight="1">
      <c r="B62" s="1235" t="s">
        <v>147</v>
      </c>
      <c r="C62" s="39"/>
      <c r="D62" s="44" t="s">
        <v>19</v>
      </c>
      <c r="E62" s="45" t="s">
        <v>20</v>
      </c>
      <c r="F62" s="46" t="s">
        <v>21</v>
      </c>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2"/>
    </row>
    <row r="63" spans="2:38" ht="15" customHeight="1">
      <c r="B63" s="1236"/>
      <c r="C63" s="42" t="s">
        <v>17</v>
      </c>
      <c r="D63" s="1221">
        <f>+F49</f>
        <v>312580</v>
      </c>
      <c r="E63" s="1223">
        <v>148736</v>
      </c>
      <c r="F63" s="1219">
        <f>+D63-AL64</f>
        <v>250460</v>
      </c>
      <c r="G63" s="36"/>
      <c r="H63" s="36"/>
      <c r="I63" s="36"/>
      <c r="J63" s="36"/>
      <c r="K63" s="36"/>
      <c r="L63" s="36"/>
      <c r="M63" s="36"/>
      <c r="N63" s="36"/>
      <c r="O63" s="36"/>
      <c r="P63" s="36"/>
      <c r="Q63" s="36" t="s">
        <v>280</v>
      </c>
      <c r="R63" s="36" t="s">
        <v>280</v>
      </c>
      <c r="S63" s="36" t="s">
        <v>280</v>
      </c>
      <c r="T63" s="36" t="s">
        <v>280</v>
      </c>
      <c r="U63" s="36" t="s">
        <v>280</v>
      </c>
      <c r="V63" s="36" t="s">
        <v>280</v>
      </c>
      <c r="W63" s="36" t="s">
        <v>280</v>
      </c>
      <c r="X63" s="36" t="s">
        <v>280</v>
      </c>
      <c r="Y63" s="36" t="s">
        <v>280</v>
      </c>
      <c r="Z63" s="36" t="s">
        <v>280</v>
      </c>
      <c r="AA63" s="36" t="s">
        <v>280</v>
      </c>
      <c r="AB63" s="36" t="s">
        <v>280</v>
      </c>
      <c r="AC63" s="36" t="s">
        <v>280</v>
      </c>
      <c r="AD63" s="36" t="s">
        <v>280</v>
      </c>
      <c r="AE63" s="36" t="s">
        <v>280</v>
      </c>
      <c r="AF63" s="36" t="s">
        <v>280</v>
      </c>
      <c r="AG63" s="36" t="s">
        <v>280</v>
      </c>
      <c r="AH63" s="36"/>
      <c r="AI63" s="36"/>
      <c r="AJ63" s="36"/>
      <c r="AK63" s="36"/>
      <c r="AL63" s="37"/>
    </row>
    <row r="64" spans="2:38" ht="15" customHeight="1">
      <c r="B64" s="1236"/>
      <c r="C64" s="43" t="str">
        <f>+C50</f>
        <v>CB 7B</v>
      </c>
      <c r="D64" s="1246"/>
      <c r="E64" s="1244"/>
      <c r="F64" s="1245"/>
      <c r="G64" s="490">
        <v>0</v>
      </c>
      <c r="H64" s="490">
        <v>0</v>
      </c>
      <c r="I64" s="490">
        <v>0</v>
      </c>
      <c r="J64" s="490">
        <v>0</v>
      </c>
      <c r="K64" s="490">
        <v>0</v>
      </c>
      <c r="L64" s="490">
        <v>0</v>
      </c>
      <c r="M64" s="490">
        <v>0</v>
      </c>
      <c r="N64" s="490">
        <v>0</v>
      </c>
      <c r="O64" s="490">
        <v>0</v>
      </c>
      <c r="P64" s="490">
        <v>0</v>
      </c>
      <c r="Q64" s="490">
        <v>2720</v>
      </c>
      <c r="R64" s="490">
        <v>4980</v>
      </c>
      <c r="S64" s="490">
        <v>4680</v>
      </c>
      <c r="T64" s="490">
        <v>5860</v>
      </c>
      <c r="U64" s="490">
        <v>5760</v>
      </c>
      <c r="V64" s="490">
        <v>5820</v>
      </c>
      <c r="W64" s="490">
        <v>3560</v>
      </c>
      <c r="X64" s="490">
        <v>920</v>
      </c>
      <c r="Y64" s="490">
        <v>4400</v>
      </c>
      <c r="Z64" s="490">
        <v>2800</v>
      </c>
      <c r="AA64" s="490">
        <v>6180</v>
      </c>
      <c r="AB64" s="490">
        <v>3860</v>
      </c>
      <c r="AC64" s="490">
        <v>2720</v>
      </c>
      <c r="AD64" s="490">
        <v>1100</v>
      </c>
      <c r="AE64" s="490">
        <v>2640</v>
      </c>
      <c r="AF64" s="490">
        <v>2720</v>
      </c>
      <c r="AG64" s="490">
        <v>1400</v>
      </c>
      <c r="AH64" s="490"/>
      <c r="AI64" s="490"/>
      <c r="AJ64" s="490"/>
      <c r="AK64" s="490"/>
      <c r="AL64" s="38">
        <f>SUM(G64:AK64)</f>
        <v>62120</v>
      </c>
    </row>
    <row r="65" spans="2:38" ht="15" hidden="1" customHeight="1">
      <c r="B65" s="1236"/>
      <c r="C65" s="40" t="s">
        <v>17</v>
      </c>
      <c r="D65" s="1246">
        <f>+F51</f>
        <v>0</v>
      </c>
      <c r="E65" s="1244"/>
      <c r="F65" s="1245">
        <f>+D65-AL66</f>
        <v>0</v>
      </c>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4"/>
    </row>
    <row r="66" spans="2:38" ht="15" hidden="1" customHeight="1">
      <c r="B66" s="1236"/>
      <c r="C66" s="43" t="str">
        <f>+C52</f>
        <v>EX S/Pond Temporary</v>
      </c>
      <c r="D66" s="1246"/>
      <c r="E66" s="1244"/>
      <c r="F66" s="1245"/>
      <c r="G66" s="490"/>
      <c r="H66" s="490"/>
      <c r="I66" s="490"/>
      <c r="J66" s="490"/>
      <c r="K66" s="490"/>
      <c r="L66" s="490"/>
      <c r="M66" s="490"/>
      <c r="N66" s="490"/>
      <c r="O66" s="490"/>
      <c r="P66" s="490"/>
      <c r="Q66" s="490"/>
      <c r="R66" s="490"/>
      <c r="S66" s="490"/>
      <c r="T66" s="490"/>
      <c r="U66" s="490"/>
      <c r="V66" s="490"/>
      <c r="W66" s="490"/>
      <c r="X66" s="490"/>
      <c r="Y66" s="490"/>
      <c r="Z66" s="490"/>
      <c r="AA66" s="490"/>
      <c r="AB66" s="490"/>
      <c r="AC66" s="490"/>
      <c r="AD66" s="490"/>
      <c r="AE66" s="490"/>
      <c r="AF66" s="490"/>
      <c r="AG66" s="490"/>
      <c r="AH66" s="490"/>
      <c r="AI66" s="490"/>
      <c r="AJ66" s="490"/>
      <c r="AK66" s="490"/>
      <c r="AL66" s="38">
        <f>SUM(G66:AK66)</f>
        <v>0</v>
      </c>
    </row>
    <row r="67" spans="2:38" ht="15" hidden="1" customHeight="1">
      <c r="B67" s="1236"/>
      <c r="C67" s="413" t="s">
        <v>17</v>
      </c>
      <c r="D67" s="1230">
        <f>+F53</f>
        <v>0</v>
      </c>
      <c r="E67" s="1231">
        <v>55000</v>
      </c>
      <c r="F67" s="1224">
        <f>+D67-AL68</f>
        <v>0</v>
      </c>
      <c r="G67" s="414"/>
      <c r="H67" s="414"/>
      <c r="I67" s="414"/>
      <c r="J67" s="414"/>
      <c r="K67" s="414"/>
      <c r="L67" s="414"/>
      <c r="M67" s="414"/>
      <c r="N67" s="414"/>
      <c r="O67" s="414"/>
      <c r="P67" s="414"/>
      <c r="Q67" s="414"/>
      <c r="R67" s="414"/>
      <c r="S67" s="414"/>
      <c r="T67" s="414"/>
      <c r="U67" s="414"/>
      <c r="V67" s="414"/>
      <c r="W67" s="414"/>
      <c r="X67" s="414"/>
      <c r="Y67" s="414"/>
      <c r="Z67" s="414"/>
      <c r="AA67" s="414"/>
      <c r="AB67" s="414"/>
      <c r="AC67" s="414"/>
      <c r="AD67" s="414"/>
      <c r="AE67" s="414"/>
      <c r="AF67" s="414"/>
      <c r="AG67" s="414"/>
      <c r="AH67" s="414"/>
      <c r="AI67" s="414"/>
      <c r="AJ67" s="414"/>
      <c r="AK67" s="414"/>
      <c r="AL67" s="415"/>
    </row>
    <row r="68" spans="2:38" ht="15" hidden="1" customHeight="1">
      <c r="B68" s="1236"/>
      <c r="C68" s="43" t="str">
        <f>+C54</f>
        <v>S/Pond D2 CB</v>
      </c>
      <c r="D68" s="1246"/>
      <c r="E68" s="1244"/>
      <c r="F68" s="1245"/>
      <c r="G68" s="490"/>
      <c r="H68" s="490"/>
      <c r="I68" s="490"/>
      <c r="J68" s="490"/>
      <c r="K68" s="490"/>
      <c r="L68" s="490"/>
      <c r="M68" s="490"/>
      <c r="N68" s="490"/>
      <c r="O68" s="490"/>
      <c r="P68" s="490"/>
      <c r="Q68" s="490"/>
      <c r="R68" s="490"/>
      <c r="S68" s="490"/>
      <c r="T68" s="490"/>
      <c r="U68" s="490"/>
      <c r="V68" s="490"/>
      <c r="W68" s="490"/>
      <c r="X68" s="665"/>
      <c r="Y68" s="665"/>
      <c r="Z68" s="665"/>
      <c r="AA68" s="665"/>
      <c r="AB68" s="665"/>
      <c r="AC68" s="665"/>
      <c r="AD68" s="665"/>
      <c r="AE68" s="665"/>
      <c r="AF68" s="665"/>
      <c r="AG68" s="665"/>
      <c r="AH68" s="665"/>
      <c r="AI68" s="665"/>
      <c r="AJ68" s="665"/>
      <c r="AK68" s="665"/>
      <c r="AL68" s="38">
        <f>SUM(G68:AK68)</f>
        <v>0</v>
      </c>
    </row>
    <row r="69" spans="2:38" ht="15" hidden="1" customHeight="1">
      <c r="B69" s="1236"/>
      <c r="C69" s="40" t="s">
        <v>17</v>
      </c>
      <c r="D69" s="1246">
        <f>+F55</f>
        <v>0</v>
      </c>
      <c r="E69" s="1244"/>
      <c r="F69" s="1245">
        <f>+D69-AL70</f>
        <v>0</v>
      </c>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4"/>
    </row>
    <row r="70" spans="2:38" ht="15" hidden="1" customHeight="1">
      <c r="B70" s="1237"/>
      <c r="C70" s="41" t="str">
        <f>+C56</f>
        <v>Sump C4</v>
      </c>
      <c r="D70" s="1220"/>
      <c r="E70" s="1222"/>
      <c r="F70" s="1218"/>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35">
        <f>SUM(G70:AK70)</f>
        <v>0</v>
      </c>
    </row>
    <row r="71" spans="2:38" ht="15" customHeight="1">
      <c r="B71" s="1232" t="s">
        <v>12</v>
      </c>
      <c r="C71" s="1233"/>
      <c r="D71" s="29"/>
      <c r="E71" s="29"/>
      <c r="F71" s="30"/>
      <c r="G71" s="11">
        <f>SUM(G64,G66,G68,G70)</f>
        <v>0</v>
      </c>
      <c r="H71" s="11">
        <f t="shared" ref="H71:AL71" si="9">SUM(H64,H66,H68,H70)</f>
        <v>0</v>
      </c>
      <c r="I71" s="11">
        <f t="shared" si="9"/>
        <v>0</v>
      </c>
      <c r="J71" s="11">
        <f t="shared" si="9"/>
        <v>0</v>
      </c>
      <c r="K71" s="11">
        <f t="shared" si="9"/>
        <v>0</v>
      </c>
      <c r="L71" s="11">
        <f t="shared" si="9"/>
        <v>0</v>
      </c>
      <c r="M71" s="11">
        <f t="shared" si="9"/>
        <v>0</v>
      </c>
      <c r="N71" s="11">
        <f t="shared" si="9"/>
        <v>0</v>
      </c>
      <c r="O71" s="11">
        <f t="shared" si="9"/>
        <v>0</v>
      </c>
      <c r="P71" s="11">
        <f t="shared" si="9"/>
        <v>0</v>
      </c>
      <c r="Q71" s="11">
        <f t="shared" si="9"/>
        <v>2720</v>
      </c>
      <c r="R71" s="11">
        <f t="shared" si="9"/>
        <v>4980</v>
      </c>
      <c r="S71" s="11">
        <f t="shared" si="9"/>
        <v>4680</v>
      </c>
      <c r="T71" s="11">
        <f t="shared" si="9"/>
        <v>5860</v>
      </c>
      <c r="U71" s="11">
        <f t="shared" si="9"/>
        <v>5760</v>
      </c>
      <c r="V71" s="11">
        <f t="shared" si="9"/>
        <v>5820</v>
      </c>
      <c r="W71" s="11">
        <f t="shared" si="9"/>
        <v>3560</v>
      </c>
      <c r="X71" s="11">
        <f t="shared" si="9"/>
        <v>920</v>
      </c>
      <c r="Y71" s="11">
        <f t="shared" si="9"/>
        <v>4400</v>
      </c>
      <c r="Z71" s="11">
        <f t="shared" si="9"/>
        <v>2800</v>
      </c>
      <c r="AA71" s="11">
        <f t="shared" si="9"/>
        <v>6180</v>
      </c>
      <c r="AB71" s="11">
        <f t="shared" si="9"/>
        <v>3860</v>
      </c>
      <c r="AC71" s="11">
        <f t="shared" si="9"/>
        <v>2720</v>
      </c>
      <c r="AD71" s="11">
        <f t="shared" si="9"/>
        <v>1100</v>
      </c>
      <c r="AE71" s="11">
        <f t="shared" si="9"/>
        <v>2640</v>
      </c>
      <c r="AF71" s="11">
        <f t="shared" si="9"/>
        <v>2720</v>
      </c>
      <c r="AG71" s="11">
        <f t="shared" si="9"/>
        <v>1400</v>
      </c>
      <c r="AH71" s="11">
        <f t="shared" si="9"/>
        <v>0</v>
      </c>
      <c r="AI71" s="11">
        <f t="shared" si="9"/>
        <v>0</v>
      </c>
      <c r="AJ71" s="11">
        <f t="shared" si="9"/>
        <v>0</v>
      </c>
      <c r="AK71" s="11">
        <f t="shared" si="9"/>
        <v>0</v>
      </c>
      <c r="AL71" s="28">
        <f t="shared" si="9"/>
        <v>62120</v>
      </c>
    </row>
    <row r="73" spans="2:38" ht="15" customHeight="1">
      <c r="B73" s="516">
        <f>+B59+31</f>
        <v>44348</v>
      </c>
    </row>
    <row r="75" spans="2:38" ht="15" customHeight="1">
      <c r="B75" s="26" t="s">
        <v>13</v>
      </c>
      <c r="C75" s="511" t="s">
        <v>0</v>
      </c>
      <c r="D75" s="1234" t="s">
        <v>18</v>
      </c>
      <c r="E75" s="1234"/>
      <c r="F75" s="1234"/>
      <c r="G75" s="27">
        <f>+B73</f>
        <v>44348</v>
      </c>
      <c r="H75" s="27">
        <f>+G75+1</f>
        <v>44349</v>
      </c>
      <c r="I75" s="27">
        <f t="shared" ref="I75:AK75" si="10">+H75+1</f>
        <v>44350</v>
      </c>
      <c r="J75" s="27">
        <f t="shared" si="10"/>
        <v>44351</v>
      </c>
      <c r="K75" s="27">
        <f t="shared" si="10"/>
        <v>44352</v>
      </c>
      <c r="L75" s="27">
        <f t="shared" si="10"/>
        <v>44353</v>
      </c>
      <c r="M75" s="27">
        <f t="shared" si="10"/>
        <v>44354</v>
      </c>
      <c r="N75" s="27">
        <f t="shared" si="10"/>
        <v>44355</v>
      </c>
      <c r="O75" s="27">
        <f t="shared" si="10"/>
        <v>44356</v>
      </c>
      <c r="P75" s="27">
        <f t="shared" si="10"/>
        <v>44357</v>
      </c>
      <c r="Q75" s="27">
        <f t="shared" si="10"/>
        <v>44358</v>
      </c>
      <c r="R75" s="27">
        <f t="shared" si="10"/>
        <v>44359</v>
      </c>
      <c r="S75" s="27">
        <f t="shared" si="10"/>
        <v>44360</v>
      </c>
      <c r="T75" s="27">
        <f t="shared" si="10"/>
        <v>44361</v>
      </c>
      <c r="U75" s="27">
        <f t="shared" si="10"/>
        <v>44362</v>
      </c>
      <c r="V75" s="27">
        <f t="shared" si="10"/>
        <v>44363</v>
      </c>
      <c r="W75" s="27">
        <f t="shared" si="10"/>
        <v>44364</v>
      </c>
      <c r="X75" s="27">
        <f t="shared" si="10"/>
        <v>44365</v>
      </c>
      <c r="Y75" s="27">
        <f t="shared" si="10"/>
        <v>44366</v>
      </c>
      <c r="Z75" s="27">
        <f t="shared" si="10"/>
        <v>44367</v>
      </c>
      <c r="AA75" s="27">
        <f t="shared" si="10"/>
        <v>44368</v>
      </c>
      <c r="AB75" s="27">
        <f t="shared" si="10"/>
        <v>44369</v>
      </c>
      <c r="AC75" s="27">
        <f t="shared" si="10"/>
        <v>44370</v>
      </c>
      <c r="AD75" s="27">
        <f t="shared" si="10"/>
        <v>44371</v>
      </c>
      <c r="AE75" s="27">
        <f t="shared" si="10"/>
        <v>44372</v>
      </c>
      <c r="AF75" s="27">
        <f t="shared" si="10"/>
        <v>44373</v>
      </c>
      <c r="AG75" s="27">
        <f t="shared" si="10"/>
        <v>44374</v>
      </c>
      <c r="AH75" s="27">
        <f t="shared" si="10"/>
        <v>44375</v>
      </c>
      <c r="AI75" s="27">
        <f t="shared" si="10"/>
        <v>44376</v>
      </c>
      <c r="AJ75" s="27">
        <f t="shared" si="10"/>
        <v>44377</v>
      </c>
      <c r="AK75" s="27">
        <f t="shared" si="10"/>
        <v>44378</v>
      </c>
      <c r="AL75" s="9" t="s">
        <v>12</v>
      </c>
    </row>
    <row r="76" spans="2:38" ht="15" customHeight="1">
      <c r="B76" s="1235" t="s">
        <v>147</v>
      </c>
      <c r="C76" s="39"/>
      <c r="D76" s="44" t="s">
        <v>19</v>
      </c>
      <c r="E76" s="45" t="s">
        <v>20</v>
      </c>
      <c r="F76" s="46" t="s">
        <v>21</v>
      </c>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2"/>
    </row>
    <row r="77" spans="2:38" ht="15" customHeight="1">
      <c r="B77" s="1236"/>
      <c r="C77" s="42" t="s">
        <v>17</v>
      </c>
      <c r="D77" s="1221">
        <f>+F63</f>
        <v>250460</v>
      </c>
      <c r="E77" s="1223">
        <v>32938</v>
      </c>
      <c r="F77" s="1219">
        <f>+D77-AL78</f>
        <v>250460</v>
      </c>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7"/>
    </row>
    <row r="78" spans="2:38" ht="15" customHeight="1">
      <c r="B78" s="1236"/>
      <c r="C78" s="43" t="str">
        <f>+C64</f>
        <v>CB 7B</v>
      </c>
      <c r="D78" s="1246"/>
      <c r="E78" s="1244"/>
      <c r="F78" s="1245"/>
      <c r="G78" s="490"/>
      <c r="H78" s="490"/>
      <c r="I78" s="490"/>
      <c r="J78" s="490"/>
      <c r="K78" s="490"/>
      <c r="L78" s="490"/>
      <c r="M78" s="490"/>
      <c r="N78" s="490"/>
      <c r="O78" s="490"/>
      <c r="P78" s="490"/>
      <c r="Q78" s="490"/>
      <c r="R78" s="490"/>
      <c r="S78" s="490"/>
      <c r="T78" s="490"/>
      <c r="U78" s="490"/>
      <c r="V78" s="490"/>
      <c r="W78" s="490"/>
      <c r="X78" s="490"/>
      <c r="Y78" s="490"/>
      <c r="Z78" s="490"/>
      <c r="AA78" s="490"/>
      <c r="AB78" s="490"/>
      <c r="AC78" s="490"/>
      <c r="AD78" s="490"/>
      <c r="AE78" s="490"/>
      <c r="AF78" s="490"/>
      <c r="AG78" s="490"/>
      <c r="AH78" s="490"/>
      <c r="AI78" s="490"/>
      <c r="AJ78" s="490"/>
      <c r="AK78" s="490"/>
      <c r="AL78" s="38">
        <f>SUM(G78:AK78)</f>
        <v>0</v>
      </c>
    </row>
    <row r="79" spans="2:38" ht="15" hidden="1" customHeight="1">
      <c r="B79" s="1236"/>
      <c r="C79" s="40" t="s">
        <v>17</v>
      </c>
      <c r="D79" s="1246">
        <f>+F65</f>
        <v>0</v>
      </c>
      <c r="E79" s="1244"/>
      <c r="F79" s="1245">
        <f>+D79-AL80</f>
        <v>0</v>
      </c>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4"/>
    </row>
    <row r="80" spans="2:38" ht="15" hidden="1" customHeight="1">
      <c r="B80" s="1236"/>
      <c r="C80" s="43" t="str">
        <f>+C66</f>
        <v>EX S/Pond Temporary</v>
      </c>
      <c r="D80" s="1246"/>
      <c r="E80" s="1244"/>
      <c r="F80" s="1245"/>
      <c r="G80" s="490"/>
      <c r="H80" s="490"/>
      <c r="I80" s="490"/>
      <c r="J80" s="490"/>
      <c r="K80" s="490"/>
      <c r="L80" s="490"/>
      <c r="M80" s="490"/>
      <c r="N80" s="490"/>
      <c r="O80" s="490"/>
      <c r="P80" s="490"/>
      <c r="Q80" s="490"/>
      <c r="R80" s="490"/>
      <c r="S80" s="490"/>
      <c r="T80" s="490"/>
      <c r="U80" s="490"/>
      <c r="V80" s="490"/>
      <c r="W80" s="490"/>
      <c r="X80" s="490"/>
      <c r="Y80" s="490"/>
      <c r="Z80" s="490"/>
      <c r="AA80" s="490"/>
      <c r="AB80" s="490"/>
      <c r="AC80" s="490"/>
      <c r="AD80" s="490"/>
      <c r="AE80" s="490"/>
      <c r="AF80" s="490"/>
      <c r="AG80" s="490"/>
      <c r="AH80" s="490"/>
      <c r="AI80" s="490"/>
      <c r="AJ80" s="490"/>
      <c r="AK80" s="490"/>
      <c r="AL80" s="38">
        <f>SUM(G80:AK80)</f>
        <v>0</v>
      </c>
    </row>
    <row r="81" spans="2:38" ht="15" hidden="1" customHeight="1">
      <c r="B81" s="1236"/>
      <c r="C81" s="413" t="s">
        <v>17</v>
      </c>
      <c r="D81" s="1230">
        <f>+F67</f>
        <v>0</v>
      </c>
      <c r="E81" s="1231"/>
      <c r="F81" s="1224">
        <f>+D81-AL82</f>
        <v>0</v>
      </c>
      <c r="G81" s="414"/>
      <c r="H81" s="414"/>
      <c r="I81" s="414"/>
      <c r="J81" s="414"/>
      <c r="K81" s="414"/>
      <c r="L81" s="414"/>
      <c r="M81" s="414"/>
      <c r="N81" s="414"/>
      <c r="O81" s="414"/>
      <c r="P81" s="414"/>
      <c r="Q81" s="414"/>
      <c r="R81" s="414"/>
      <c r="S81" s="414"/>
      <c r="T81" s="414"/>
      <c r="U81" s="414"/>
      <c r="V81" s="414"/>
      <c r="W81" s="414"/>
      <c r="X81" s="414"/>
      <c r="Y81" s="414"/>
      <c r="Z81" s="414"/>
      <c r="AA81" s="414"/>
      <c r="AB81" s="414"/>
      <c r="AC81" s="414"/>
      <c r="AD81" s="414"/>
      <c r="AE81" s="414"/>
      <c r="AF81" s="414"/>
      <c r="AG81" s="414"/>
      <c r="AH81" s="414"/>
      <c r="AI81" s="414"/>
      <c r="AJ81" s="414"/>
      <c r="AK81" s="414"/>
      <c r="AL81" s="415"/>
    </row>
    <row r="82" spans="2:38" ht="15" hidden="1" customHeight="1">
      <c r="B82" s="1236"/>
      <c r="C82" s="43" t="str">
        <f>+C68</f>
        <v>S/Pond D2 CB</v>
      </c>
      <c r="D82" s="1246"/>
      <c r="E82" s="1244"/>
      <c r="F82" s="1245"/>
      <c r="G82" s="670"/>
      <c r="H82" s="670"/>
      <c r="I82" s="670"/>
      <c r="J82" s="670"/>
      <c r="K82" s="670"/>
      <c r="L82" s="670"/>
      <c r="M82" s="670"/>
      <c r="N82" s="670"/>
      <c r="O82" s="670"/>
      <c r="P82" s="670"/>
      <c r="Q82" s="670"/>
      <c r="R82" s="670"/>
      <c r="S82" s="670"/>
      <c r="T82" s="670"/>
      <c r="U82" s="670"/>
      <c r="V82" s="670"/>
      <c r="W82" s="490"/>
      <c r="X82" s="490"/>
      <c r="Y82" s="490"/>
      <c r="Z82" s="490"/>
      <c r="AA82" s="490"/>
      <c r="AB82" s="490"/>
      <c r="AC82" s="490"/>
      <c r="AD82" s="490"/>
      <c r="AE82" s="490"/>
      <c r="AF82" s="490"/>
      <c r="AG82" s="490"/>
      <c r="AH82" s="490"/>
      <c r="AI82" s="490"/>
      <c r="AJ82" s="490"/>
      <c r="AK82" s="490"/>
      <c r="AL82" s="38">
        <f>SUM(G82:AK82)</f>
        <v>0</v>
      </c>
    </row>
    <row r="83" spans="2:38" ht="15" hidden="1" customHeight="1">
      <c r="B83" s="1236"/>
      <c r="C83" s="40" t="s">
        <v>17</v>
      </c>
      <c r="D83" s="1246">
        <f>+F69</f>
        <v>0</v>
      </c>
      <c r="E83" s="1244"/>
      <c r="F83" s="1245">
        <f>+D83-AL84</f>
        <v>0</v>
      </c>
      <c r="G83" s="36"/>
      <c r="H83" s="36"/>
      <c r="I83" s="36"/>
      <c r="J83" s="36"/>
      <c r="K83" s="36"/>
      <c r="L83" s="36"/>
      <c r="M83" s="36"/>
      <c r="N83" s="36"/>
      <c r="O83" s="36"/>
      <c r="P83" s="36"/>
      <c r="Q83" s="36"/>
      <c r="R83" s="36"/>
      <c r="S83" s="33"/>
      <c r="T83" s="33"/>
      <c r="U83" s="33"/>
      <c r="V83" s="33"/>
      <c r="W83" s="33"/>
      <c r="X83" s="33"/>
      <c r="Y83" s="33"/>
      <c r="Z83" s="33"/>
      <c r="AA83" s="33"/>
      <c r="AB83" s="33"/>
      <c r="AC83" s="33"/>
      <c r="AD83" s="33"/>
      <c r="AE83" s="33"/>
      <c r="AF83" s="33"/>
      <c r="AG83" s="33"/>
      <c r="AH83" s="33"/>
      <c r="AI83" s="33"/>
      <c r="AJ83" s="33"/>
      <c r="AK83" s="33"/>
      <c r="AL83" s="34"/>
    </row>
    <row r="84" spans="2:38" ht="15" hidden="1" customHeight="1">
      <c r="B84" s="1237"/>
      <c r="C84" s="41" t="str">
        <f>+C70</f>
        <v>Sump C4</v>
      </c>
      <c r="D84" s="1220"/>
      <c r="E84" s="1222"/>
      <c r="F84" s="1218"/>
      <c r="G84" s="670"/>
      <c r="H84" s="670"/>
      <c r="I84" s="670"/>
      <c r="J84" s="670"/>
      <c r="K84" s="670"/>
      <c r="L84" s="670"/>
      <c r="M84" s="670"/>
      <c r="N84" s="670"/>
      <c r="O84" s="670"/>
      <c r="P84" s="670"/>
      <c r="Q84" s="670"/>
      <c r="R84" s="670"/>
      <c r="S84" s="13"/>
      <c r="T84" s="13"/>
      <c r="U84" s="13"/>
      <c r="V84" s="13"/>
      <c r="W84" s="13"/>
      <c r="X84" s="13"/>
      <c r="Y84" s="13"/>
      <c r="Z84" s="13"/>
      <c r="AA84" s="13"/>
      <c r="AB84" s="13"/>
      <c r="AC84" s="13"/>
      <c r="AD84" s="13"/>
      <c r="AE84" s="13"/>
      <c r="AF84" s="13"/>
      <c r="AG84" s="13"/>
      <c r="AH84" s="13"/>
      <c r="AI84" s="13"/>
      <c r="AJ84" s="13"/>
      <c r="AK84" s="13"/>
      <c r="AL84" s="35">
        <f>SUM(G84:AK84)</f>
        <v>0</v>
      </c>
    </row>
    <row r="85" spans="2:38" ht="15" customHeight="1">
      <c r="B85" s="1232" t="s">
        <v>12</v>
      </c>
      <c r="C85" s="1233"/>
      <c r="D85" s="29"/>
      <c r="E85" s="29"/>
      <c r="F85" s="30"/>
      <c r="G85" s="11">
        <f>SUM(G78,G80,G82,G84)</f>
        <v>0</v>
      </c>
      <c r="H85" s="11">
        <f t="shared" ref="H85:AL85" si="11">SUM(H78,H80,H82,H84)</f>
        <v>0</v>
      </c>
      <c r="I85" s="11">
        <f t="shared" si="11"/>
        <v>0</v>
      </c>
      <c r="J85" s="11">
        <f t="shared" si="11"/>
        <v>0</v>
      </c>
      <c r="K85" s="11">
        <f t="shared" si="11"/>
        <v>0</v>
      </c>
      <c r="L85" s="11">
        <f t="shared" si="11"/>
        <v>0</v>
      </c>
      <c r="M85" s="11">
        <f t="shared" si="11"/>
        <v>0</v>
      </c>
      <c r="N85" s="11">
        <f t="shared" si="11"/>
        <v>0</v>
      </c>
      <c r="O85" s="11">
        <f t="shared" si="11"/>
        <v>0</v>
      </c>
      <c r="P85" s="11">
        <f t="shared" si="11"/>
        <v>0</v>
      </c>
      <c r="Q85" s="11">
        <f t="shared" si="11"/>
        <v>0</v>
      </c>
      <c r="R85" s="11">
        <f t="shared" si="11"/>
        <v>0</v>
      </c>
      <c r="S85" s="11">
        <f t="shared" si="11"/>
        <v>0</v>
      </c>
      <c r="T85" s="11">
        <f t="shared" si="11"/>
        <v>0</v>
      </c>
      <c r="U85" s="11">
        <f t="shared" si="11"/>
        <v>0</v>
      </c>
      <c r="V85" s="11">
        <f t="shared" si="11"/>
        <v>0</v>
      </c>
      <c r="W85" s="11">
        <f t="shared" si="11"/>
        <v>0</v>
      </c>
      <c r="X85" s="11">
        <f t="shared" si="11"/>
        <v>0</v>
      </c>
      <c r="Y85" s="11">
        <f t="shared" si="11"/>
        <v>0</v>
      </c>
      <c r="Z85" s="11">
        <f t="shared" si="11"/>
        <v>0</v>
      </c>
      <c r="AA85" s="11">
        <f t="shared" si="11"/>
        <v>0</v>
      </c>
      <c r="AB85" s="11">
        <f t="shared" si="11"/>
        <v>0</v>
      </c>
      <c r="AC85" s="11">
        <f t="shared" si="11"/>
        <v>0</v>
      </c>
      <c r="AD85" s="11">
        <f t="shared" si="11"/>
        <v>0</v>
      </c>
      <c r="AE85" s="11">
        <f t="shared" si="11"/>
        <v>0</v>
      </c>
      <c r="AF85" s="11">
        <f t="shared" si="11"/>
        <v>0</v>
      </c>
      <c r="AG85" s="11">
        <f t="shared" si="11"/>
        <v>0</v>
      </c>
      <c r="AH85" s="11">
        <f t="shared" si="11"/>
        <v>0</v>
      </c>
      <c r="AI85" s="11">
        <f t="shared" si="11"/>
        <v>0</v>
      </c>
      <c r="AJ85" s="11">
        <f t="shared" si="11"/>
        <v>0</v>
      </c>
      <c r="AK85" s="11">
        <f t="shared" si="11"/>
        <v>0</v>
      </c>
      <c r="AL85" s="28">
        <f t="shared" si="11"/>
        <v>0</v>
      </c>
    </row>
    <row r="87" spans="2:38" ht="15" customHeight="1">
      <c r="B87" s="516">
        <f>+B73+30</f>
        <v>44378</v>
      </c>
    </row>
    <row r="89" spans="2:38" ht="15" customHeight="1">
      <c r="B89" s="26" t="s">
        <v>13</v>
      </c>
      <c r="C89" s="511" t="s">
        <v>0</v>
      </c>
      <c r="D89" s="1234" t="s">
        <v>18</v>
      </c>
      <c r="E89" s="1234"/>
      <c r="F89" s="1234"/>
      <c r="G89" s="27">
        <f>+B87</f>
        <v>44378</v>
      </c>
      <c r="H89" s="27">
        <f>+G89+1</f>
        <v>44379</v>
      </c>
      <c r="I89" s="27">
        <f t="shared" ref="I89:AK89" si="12">+H89+1</f>
        <v>44380</v>
      </c>
      <c r="J89" s="27">
        <f t="shared" si="12"/>
        <v>44381</v>
      </c>
      <c r="K89" s="27">
        <f t="shared" si="12"/>
        <v>44382</v>
      </c>
      <c r="L89" s="27">
        <f t="shared" si="12"/>
        <v>44383</v>
      </c>
      <c r="M89" s="27">
        <f t="shared" si="12"/>
        <v>44384</v>
      </c>
      <c r="N89" s="27">
        <f t="shared" si="12"/>
        <v>44385</v>
      </c>
      <c r="O89" s="27">
        <f t="shared" si="12"/>
        <v>44386</v>
      </c>
      <c r="P89" s="27">
        <f t="shared" si="12"/>
        <v>44387</v>
      </c>
      <c r="Q89" s="27">
        <f t="shared" si="12"/>
        <v>44388</v>
      </c>
      <c r="R89" s="27">
        <f t="shared" si="12"/>
        <v>44389</v>
      </c>
      <c r="S89" s="27">
        <f t="shared" si="12"/>
        <v>44390</v>
      </c>
      <c r="T89" s="27">
        <f t="shared" si="12"/>
        <v>44391</v>
      </c>
      <c r="U89" s="27">
        <f t="shared" si="12"/>
        <v>44392</v>
      </c>
      <c r="V89" s="27">
        <f t="shared" si="12"/>
        <v>44393</v>
      </c>
      <c r="W89" s="27">
        <f t="shared" si="12"/>
        <v>44394</v>
      </c>
      <c r="X89" s="27">
        <f t="shared" si="12"/>
        <v>44395</v>
      </c>
      <c r="Y89" s="27">
        <f t="shared" si="12"/>
        <v>44396</v>
      </c>
      <c r="Z89" s="27">
        <f t="shared" si="12"/>
        <v>44397</v>
      </c>
      <c r="AA89" s="27">
        <f t="shared" si="12"/>
        <v>44398</v>
      </c>
      <c r="AB89" s="27">
        <f t="shared" si="12"/>
        <v>44399</v>
      </c>
      <c r="AC89" s="27">
        <f t="shared" si="12"/>
        <v>44400</v>
      </c>
      <c r="AD89" s="27">
        <f t="shared" si="12"/>
        <v>44401</v>
      </c>
      <c r="AE89" s="27">
        <f t="shared" si="12"/>
        <v>44402</v>
      </c>
      <c r="AF89" s="27">
        <f t="shared" si="12"/>
        <v>44403</v>
      </c>
      <c r="AG89" s="27">
        <f t="shared" si="12"/>
        <v>44404</v>
      </c>
      <c r="AH89" s="27">
        <f t="shared" si="12"/>
        <v>44405</v>
      </c>
      <c r="AI89" s="27">
        <f t="shared" si="12"/>
        <v>44406</v>
      </c>
      <c r="AJ89" s="27">
        <f t="shared" si="12"/>
        <v>44407</v>
      </c>
      <c r="AK89" s="27">
        <f t="shared" si="12"/>
        <v>44408</v>
      </c>
      <c r="AL89" s="9" t="s">
        <v>12</v>
      </c>
    </row>
    <row r="90" spans="2:38" ht="15" customHeight="1">
      <c r="B90" s="1235" t="s">
        <v>147</v>
      </c>
      <c r="C90" s="39"/>
      <c r="D90" s="44" t="s">
        <v>19</v>
      </c>
      <c r="E90" s="45" t="s">
        <v>20</v>
      </c>
      <c r="F90" s="46" t="s">
        <v>21</v>
      </c>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2"/>
    </row>
    <row r="91" spans="2:38" ht="15" customHeight="1">
      <c r="B91" s="1236"/>
      <c r="C91" s="42" t="s">
        <v>17</v>
      </c>
      <c r="D91" s="1221">
        <f>+F77</f>
        <v>250460</v>
      </c>
      <c r="E91" s="1223"/>
      <c r="F91" s="1219">
        <f>+D91-AL92</f>
        <v>250460</v>
      </c>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7"/>
    </row>
    <row r="92" spans="2:38" ht="15" customHeight="1">
      <c r="B92" s="1236"/>
      <c r="C92" s="43" t="str">
        <f>+C78</f>
        <v>CB 7B</v>
      </c>
      <c r="D92" s="1246"/>
      <c r="E92" s="1244"/>
      <c r="F92" s="1245"/>
      <c r="G92" s="490"/>
      <c r="H92" s="490"/>
      <c r="I92" s="490"/>
      <c r="J92" s="490"/>
      <c r="K92" s="490"/>
      <c r="L92" s="490"/>
      <c r="M92" s="490"/>
      <c r="N92" s="490"/>
      <c r="O92" s="490"/>
      <c r="P92" s="490"/>
      <c r="Q92" s="490"/>
      <c r="R92" s="490"/>
      <c r="S92" s="490"/>
      <c r="T92" s="490"/>
      <c r="U92" s="490"/>
      <c r="V92" s="490"/>
      <c r="W92" s="490"/>
      <c r="X92" s="490"/>
      <c r="Y92" s="490"/>
      <c r="Z92" s="490"/>
      <c r="AA92" s="490"/>
      <c r="AB92" s="490"/>
      <c r="AC92" s="490"/>
      <c r="AD92" s="490"/>
      <c r="AE92" s="490"/>
      <c r="AF92" s="490"/>
      <c r="AG92" s="490"/>
      <c r="AH92" s="490"/>
      <c r="AI92" s="490"/>
      <c r="AJ92" s="490"/>
      <c r="AK92" s="490"/>
      <c r="AL92" s="38">
        <f>SUM(G92:AK92)</f>
        <v>0</v>
      </c>
    </row>
    <row r="93" spans="2:38" ht="15" hidden="1" customHeight="1">
      <c r="B93" s="1236"/>
      <c r="C93" s="40" t="s">
        <v>17</v>
      </c>
      <c r="D93" s="1246">
        <f>+F79</f>
        <v>0</v>
      </c>
      <c r="E93" s="1244"/>
      <c r="F93" s="1245">
        <f>+D93-AL94</f>
        <v>0</v>
      </c>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4"/>
    </row>
    <row r="94" spans="2:38" ht="15" hidden="1" customHeight="1">
      <c r="B94" s="1236"/>
      <c r="C94" s="43" t="str">
        <f>+C80</f>
        <v>EX S/Pond Temporary</v>
      </c>
      <c r="D94" s="1246"/>
      <c r="E94" s="1244"/>
      <c r="F94" s="1245"/>
      <c r="G94" s="490"/>
      <c r="H94" s="490"/>
      <c r="I94" s="490"/>
      <c r="J94" s="490"/>
      <c r="K94" s="490"/>
      <c r="L94" s="490"/>
      <c r="M94" s="490"/>
      <c r="N94" s="490"/>
      <c r="O94" s="490"/>
      <c r="P94" s="490"/>
      <c r="Q94" s="490"/>
      <c r="R94" s="490"/>
      <c r="S94" s="490"/>
      <c r="T94" s="490"/>
      <c r="U94" s="490"/>
      <c r="V94" s="490"/>
      <c r="W94" s="490"/>
      <c r="X94" s="490"/>
      <c r="Y94" s="490"/>
      <c r="Z94" s="490"/>
      <c r="AA94" s="490"/>
      <c r="AB94" s="490"/>
      <c r="AC94" s="490"/>
      <c r="AD94" s="490"/>
      <c r="AE94" s="490"/>
      <c r="AF94" s="490"/>
      <c r="AG94" s="490"/>
      <c r="AH94" s="490"/>
      <c r="AI94" s="490"/>
      <c r="AJ94" s="490"/>
      <c r="AK94" s="490"/>
      <c r="AL94" s="38">
        <f>SUM(G94:AK94)</f>
        <v>0</v>
      </c>
    </row>
    <row r="95" spans="2:38" ht="15" hidden="1" customHeight="1">
      <c r="B95" s="1236"/>
      <c r="C95" s="413" t="s">
        <v>17</v>
      </c>
      <c r="D95" s="1230">
        <f>+F81</f>
        <v>0</v>
      </c>
      <c r="E95" s="1231"/>
      <c r="F95" s="1224">
        <f>+D95-AL96</f>
        <v>0</v>
      </c>
      <c r="G95" s="414"/>
      <c r="H95" s="414"/>
      <c r="I95" s="414"/>
      <c r="J95" s="414"/>
      <c r="K95" s="414"/>
      <c r="L95" s="414"/>
      <c r="M95" s="414"/>
      <c r="N95" s="414"/>
      <c r="O95" s="414"/>
      <c r="P95" s="414"/>
      <c r="Q95" s="414"/>
      <c r="R95" s="414"/>
      <c r="S95" s="414"/>
      <c r="T95" s="414"/>
      <c r="U95" s="414"/>
      <c r="V95" s="414"/>
      <c r="W95" s="414"/>
      <c r="X95" s="414"/>
      <c r="Y95" s="414"/>
      <c r="Z95" s="414"/>
      <c r="AA95" s="414"/>
      <c r="AB95" s="414"/>
      <c r="AC95" s="414"/>
      <c r="AD95" s="414"/>
      <c r="AE95" s="414"/>
      <c r="AF95" s="414"/>
      <c r="AG95" s="414"/>
      <c r="AH95" s="414"/>
      <c r="AI95" s="414"/>
      <c r="AJ95" s="414"/>
      <c r="AK95" s="414"/>
      <c r="AL95" s="415"/>
    </row>
    <row r="96" spans="2:38" ht="15" hidden="1" customHeight="1">
      <c r="B96" s="1236"/>
      <c r="C96" s="43" t="str">
        <f>+C82</f>
        <v>S/Pond D2 CB</v>
      </c>
      <c r="D96" s="1246"/>
      <c r="E96" s="1244"/>
      <c r="F96" s="1245"/>
      <c r="G96" s="490"/>
      <c r="H96" s="490"/>
      <c r="I96" s="490"/>
      <c r="J96" s="490"/>
      <c r="K96" s="490"/>
      <c r="L96" s="490"/>
      <c r="M96" s="490"/>
      <c r="N96" s="490"/>
      <c r="O96" s="490"/>
      <c r="P96" s="490"/>
      <c r="Q96" s="490"/>
      <c r="R96" s="490"/>
      <c r="S96" s="490"/>
      <c r="T96" s="490"/>
      <c r="U96" s="490"/>
      <c r="V96" s="490"/>
      <c r="W96" s="490"/>
      <c r="X96" s="490"/>
      <c r="Y96" s="490"/>
      <c r="Z96" s="490"/>
      <c r="AA96" s="490"/>
      <c r="AB96" s="490"/>
      <c r="AC96" s="490"/>
      <c r="AD96" s="490"/>
      <c r="AE96" s="490"/>
      <c r="AF96" s="490"/>
      <c r="AG96" s="490"/>
      <c r="AH96" s="490"/>
      <c r="AI96" s="490"/>
      <c r="AJ96" s="490"/>
      <c r="AK96" s="490"/>
      <c r="AL96" s="38">
        <f>SUM(G96:AK96)</f>
        <v>0</v>
      </c>
    </row>
    <row r="97" spans="2:38" ht="15" hidden="1" customHeight="1">
      <c r="B97" s="1236"/>
      <c r="C97" s="40" t="s">
        <v>17</v>
      </c>
      <c r="D97" s="1246">
        <f>+F83</f>
        <v>0</v>
      </c>
      <c r="E97" s="1244"/>
      <c r="F97" s="1245">
        <f>+D97-AL98</f>
        <v>0</v>
      </c>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4"/>
    </row>
    <row r="98" spans="2:38" ht="15" hidden="1" customHeight="1">
      <c r="B98" s="1237"/>
      <c r="C98" s="41" t="str">
        <f>+C84</f>
        <v>Sump C4</v>
      </c>
      <c r="D98" s="1220"/>
      <c r="E98" s="1222"/>
      <c r="F98" s="1218"/>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35">
        <f>SUM(G98:AK98)</f>
        <v>0</v>
      </c>
    </row>
    <row r="99" spans="2:38" ht="15" customHeight="1">
      <c r="B99" s="1232" t="s">
        <v>12</v>
      </c>
      <c r="C99" s="1233"/>
      <c r="D99" s="29"/>
      <c r="E99" s="29"/>
      <c r="F99" s="30"/>
      <c r="G99" s="11">
        <f>SUM(G92,G94,G96,G98)</f>
        <v>0</v>
      </c>
      <c r="H99" s="11">
        <f t="shared" ref="H99:AL99" si="13">SUM(H92,H94,H96,H98)</f>
        <v>0</v>
      </c>
      <c r="I99" s="11">
        <f t="shared" si="13"/>
        <v>0</v>
      </c>
      <c r="J99" s="11">
        <f t="shared" si="13"/>
        <v>0</v>
      </c>
      <c r="K99" s="11">
        <f t="shared" si="13"/>
        <v>0</v>
      </c>
      <c r="L99" s="11">
        <f t="shared" si="13"/>
        <v>0</v>
      </c>
      <c r="M99" s="11">
        <f t="shared" si="13"/>
        <v>0</v>
      </c>
      <c r="N99" s="11">
        <f t="shared" si="13"/>
        <v>0</v>
      </c>
      <c r="O99" s="11">
        <f t="shared" si="13"/>
        <v>0</v>
      </c>
      <c r="P99" s="11">
        <f t="shared" si="13"/>
        <v>0</v>
      </c>
      <c r="Q99" s="11">
        <f t="shared" si="13"/>
        <v>0</v>
      </c>
      <c r="R99" s="11">
        <f t="shared" si="13"/>
        <v>0</v>
      </c>
      <c r="S99" s="11">
        <f t="shared" si="13"/>
        <v>0</v>
      </c>
      <c r="T99" s="11">
        <f t="shared" si="13"/>
        <v>0</v>
      </c>
      <c r="U99" s="11">
        <f t="shared" si="13"/>
        <v>0</v>
      </c>
      <c r="V99" s="11">
        <f t="shared" si="13"/>
        <v>0</v>
      </c>
      <c r="W99" s="11">
        <f t="shared" si="13"/>
        <v>0</v>
      </c>
      <c r="X99" s="11">
        <f t="shared" si="13"/>
        <v>0</v>
      </c>
      <c r="Y99" s="11">
        <f t="shared" si="13"/>
        <v>0</v>
      </c>
      <c r="Z99" s="11">
        <f t="shared" si="13"/>
        <v>0</v>
      </c>
      <c r="AA99" s="11">
        <f t="shared" si="13"/>
        <v>0</v>
      </c>
      <c r="AB99" s="11">
        <f t="shared" si="13"/>
        <v>0</v>
      </c>
      <c r="AC99" s="11">
        <f t="shared" si="13"/>
        <v>0</v>
      </c>
      <c r="AD99" s="11">
        <f t="shared" si="13"/>
        <v>0</v>
      </c>
      <c r="AE99" s="11">
        <f t="shared" si="13"/>
        <v>0</v>
      </c>
      <c r="AF99" s="11">
        <f t="shared" si="13"/>
        <v>0</v>
      </c>
      <c r="AG99" s="11">
        <f t="shared" si="13"/>
        <v>0</v>
      </c>
      <c r="AH99" s="11">
        <f t="shared" si="13"/>
        <v>0</v>
      </c>
      <c r="AI99" s="11">
        <f t="shared" si="13"/>
        <v>0</v>
      </c>
      <c r="AJ99" s="11">
        <f t="shared" si="13"/>
        <v>0</v>
      </c>
      <c r="AK99" s="11">
        <f t="shared" si="13"/>
        <v>0</v>
      </c>
      <c r="AL99" s="28">
        <f t="shared" si="13"/>
        <v>0</v>
      </c>
    </row>
    <row r="101" spans="2:38" ht="15" customHeight="1">
      <c r="B101" s="516">
        <f>+B87+31</f>
        <v>44409</v>
      </c>
    </row>
    <row r="103" spans="2:38" ht="15" customHeight="1">
      <c r="B103" s="26" t="s">
        <v>13</v>
      </c>
      <c r="C103" s="511" t="s">
        <v>0</v>
      </c>
      <c r="D103" s="1234" t="s">
        <v>18</v>
      </c>
      <c r="E103" s="1234"/>
      <c r="F103" s="1234"/>
      <c r="G103" s="27">
        <f>+B101</f>
        <v>44409</v>
      </c>
      <c r="H103" s="27">
        <f>+G103+1</f>
        <v>44410</v>
      </c>
      <c r="I103" s="27">
        <f t="shared" ref="I103:AK103" si="14">+H103+1</f>
        <v>44411</v>
      </c>
      <c r="J103" s="27">
        <f t="shared" si="14"/>
        <v>44412</v>
      </c>
      <c r="K103" s="27">
        <f t="shared" si="14"/>
        <v>44413</v>
      </c>
      <c r="L103" s="27">
        <f t="shared" si="14"/>
        <v>44414</v>
      </c>
      <c r="M103" s="27">
        <f t="shared" si="14"/>
        <v>44415</v>
      </c>
      <c r="N103" s="27">
        <f t="shared" si="14"/>
        <v>44416</v>
      </c>
      <c r="O103" s="27">
        <f t="shared" si="14"/>
        <v>44417</v>
      </c>
      <c r="P103" s="27">
        <f t="shared" si="14"/>
        <v>44418</v>
      </c>
      <c r="Q103" s="27">
        <f t="shared" si="14"/>
        <v>44419</v>
      </c>
      <c r="R103" s="27">
        <f t="shared" si="14"/>
        <v>44420</v>
      </c>
      <c r="S103" s="27">
        <f t="shared" si="14"/>
        <v>44421</v>
      </c>
      <c r="T103" s="27">
        <f t="shared" si="14"/>
        <v>44422</v>
      </c>
      <c r="U103" s="27">
        <f t="shared" si="14"/>
        <v>44423</v>
      </c>
      <c r="V103" s="27">
        <f t="shared" si="14"/>
        <v>44424</v>
      </c>
      <c r="W103" s="27">
        <f t="shared" si="14"/>
        <v>44425</v>
      </c>
      <c r="X103" s="27">
        <f t="shared" si="14"/>
        <v>44426</v>
      </c>
      <c r="Y103" s="27">
        <f t="shared" si="14"/>
        <v>44427</v>
      </c>
      <c r="Z103" s="27">
        <f t="shared" si="14"/>
        <v>44428</v>
      </c>
      <c r="AA103" s="27">
        <f t="shared" si="14"/>
        <v>44429</v>
      </c>
      <c r="AB103" s="27">
        <f t="shared" si="14"/>
        <v>44430</v>
      </c>
      <c r="AC103" s="27">
        <f t="shared" si="14"/>
        <v>44431</v>
      </c>
      <c r="AD103" s="27">
        <f t="shared" si="14"/>
        <v>44432</v>
      </c>
      <c r="AE103" s="27">
        <f t="shared" si="14"/>
        <v>44433</v>
      </c>
      <c r="AF103" s="27">
        <f t="shared" si="14"/>
        <v>44434</v>
      </c>
      <c r="AG103" s="27">
        <f t="shared" si="14"/>
        <v>44435</v>
      </c>
      <c r="AH103" s="27">
        <f t="shared" si="14"/>
        <v>44436</v>
      </c>
      <c r="AI103" s="27">
        <f t="shared" si="14"/>
        <v>44437</v>
      </c>
      <c r="AJ103" s="27">
        <f t="shared" si="14"/>
        <v>44438</v>
      </c>
      <c r="AK103" s="27">
        <f t="shared" si="14"/>
        <v>44439</v>
      </c>
      <c r="AL103" s="9" t="s">
        <v>12</v>
      </c>
    </row>
    <row r="104" spans="2:38" ht="15" customHeight="1">
      <c r="B104" s="1235" t="s">
        <v>147</v>
      </c>
      <c r="C104" s="39"/>
      <c r="D104" s="44" t="s">
        <v>19</v>
      </c>
      <c r="E104" s="45" t="s">
        <v>20</v>
      </c>
      <c r="F104" s="46" t="s">
        <v>21</v>
      </c>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2"/>
    </row>
    <row r="105" spans="2:38" ht="15" customHeight="1">
      <c r="B105" s="1236"/>
      <c r="C105" s="42" t="s">
        <v>17</v>
      </c>
      <c r="D105" s="1221">
        <f>+F91</f>
        <v>250460</v>
      </c>
      <c r="E105" s="1223"/>
      <c r="F105" s="1219">
        <f>+D105-AL106</f>
        <v>250460</v>
      </c>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7"/>
    </row>
    <row r="106" spans="2:38" ht="15" customHeight="1">
      <c r="B106" s="1236"/>
      <c r="C106" s="43" t="str">
        <f>+C92</f>
        <v>CB 7B</v>
      </c>
      <c r="D106" s="1246"/>
      <c r="E106" s="1244"/>
      <c r="F106" s="1245"/>
      <c r="G106" s="490"/>
      <c r="H106" s="490"/>
      <c r="I106" s="490"/>
      <c r="J106" s="490"/>
      <c r="K106" s="490"/>
      <c r="L106" s="490"/>
      <c r="M106" s="490"/>
      <c r="N106" s="490"/>
      <c r="O106" s="490"/>
      <c r="P106" s="490"/>
      <c r="Q106" s="490"/>
      <c r="R106" s="490"/>
      <c r="S106" s="490"/>
      <c r="T106" s="490"/>
      <c r="U106" s="490"/>
      <c r="V106" s="490"/>
      <c r="W106" s="490"/>
      <c r="X106" s="490"/>
      <c r="Y106" s="490">
        <v>0</v>
      </c>
      <c r="Z106" s="490">
        <v>0</v>
      </c>
      <c r="AA106" s="490">
        <v>0</v>
      </c>
      <c r="AB106" s="490">
        <v>0</v>
      </c>
      <c r="AC106" s="490">
        <v>0</v>
      </c>
      <c r="AD106" s="490">
        <v>0</v>
      </c>
      <c r="AE106" s="490">
        <v>0</v>
      </c>
      <c r="AF106" s="490">
        <v>0</v>
      </c>
      <c r="AG106" s="490">
        <v>0</v>
      </c>
      <c r="AH106" s="490">
        <v>0</v>
      </c>
      <c r="AI106" s="490">
        <v>0</v>
      </c>
      <c r="AJ106" s="490">
        <v>0</v>
      </c>
      <c r="AK106" s="490">
        <v>0</v>
      </c>
      <c r="AL106" s="38">
        <f>SUM(G106:AK106)</f>
        <v>0</v>
      </c>
    </row>
    <row r="107" spans="2:38" ht="15" hidden="1" customHeight="1">
      <c r="B107" s="1236"/>
      <c r="C107" s="40" t="s">
        <v>17</v>
      </c>
      <c r="D107" s="1246">
        <f>+F93</f>
        <v>0</v>
      </c>
      <c r="E107" s="1244"/>
      <c r="F107" s="1245">
        <f>+D107-AL108</f>
        <v>0</v>
      </c>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4"/>
    </row>
    <row r="108" spans="2:38" ht="15" hidden="1" customHeight="1">
      <c r="B108" s="1236"/>
      <c r="C108" s="43" t="str">
        <f>+C94</f>
        <v>EX S/Pond Temporary</v>
      </c>
      <c r="D108" s="1246"/>
      <c r="E108" s="1244"/>
      <c r="F108" s="1245"/>
      <c r="G108" s="490"/>
      <c r="H108" s="490"/>
      <c r="I108" s="490"/>
      <c r="J108" s="490"/>
      <c r="K108" s="490"/>
      <c r="L108" s="490"/>
      <c r="M108" s="490"/>
      <c r="N108" s="490"/>
      <c r="O108" s="490"/>
      <c r="P108" s="490"/>
      <c r="Q108" s="490"/>
      <c r="R108" s="490"/>
      <c r="S108" s="490"/>
      <c r="T108" s="490"/>
      <c r="U108" s="490"/>
      <c r="V108" s="490"/>
      <c r="W108" s="490"/>
      <c r="X108" s="490"/>
      <c r="Y108" s="490"/>
      <c r="Z108" s="490"/>
      <c r="AA108" s="490"/>
      <c r="AB108" s="490"/>
      <c r="AC108" s="490"/>
      <c r="AD108" s="490"/>
      <c r="AE108" s="490"/>
      <c r="AF108" s="490"/>
      <c r="AG108" s="490"/>
      <c r="AH108" s="490"/>
      <c r="AI108" s="490"/>
      <c r="AJ108" s="490"/>
      <c r="AK108" s="490"/>
      <c r="AL108" s="38">
        <f>SUM(G108:AK108)</f>
        <v>0</v>
      </c>
    </row>
    <row r="109" spans="2:38" ht="15" hidden="1" customHeight="1">
      <c r="B109" s="1236"/>
      <c r="C109" s="413" t="s">
        <v>17</v>
      </c>
      <c r="D109" s="1230">
        <f>+F95</f>
        <v>0</v>
      </c>
      <c r="E109" s="1231"/>
      <c r="F109" s="1224">
        <f>+D109-AL110</f>
        <v>0</v>
      </c>
      <c r="G109" s="414"/>
      <c r="H109" s="414"/>
      <c r="I109" s="414"/>
      <c r="J109" s="414"/>
      <c r="K109" s="414"/>
      <c r="L109" s="414"/>
      <c r="M109" s="414"/>
      <c r="N109" s="414"/>
      <c r="O109" s="414"/>
      <c r="P109" s="414"/>
      <c r="Q109" s="414"/>
      <c r="R109" s="414"/>
      <c r="S109" s="414"/>
      <c r="T109" s="414"/>
      <c r="U109" s="414"/>
      <c r="V109" s="414"/>
      <c r="W109" s="414"/>
      <c r="X109" s="414"/>
      <c r="Y109" s="414"/>
      <c r="Z109" s="414"/>
      <c r="AA109" s="414"/>
      <c r="AB109" s="414"/>
      <c r="AC109" s="414"/>
      <c r="AD109" s="414"/>
      <c r="AE109" s="414"/>
      <c r="AF109" s="414"/>
      <c r="AG109" s="414"/>
      <c r="AH109" s="414"/>
      <c r="AI109" s="414"/>
      <c r="AJ109" s="414"/>
      <c r="AK109" s="414"/>
      <c r="AL109" s="415"/>
    </row>
    <row r="110" spans="2:38" ht="15" hidden="1" customHeight="1">
      <c r="B110" s="1236"/>
      <c r="C110" s="43" t="str">
        <f>+C96</f>
        <v>S/Pond D2 CB</v>
      </c>
      <c r="D110" s="1246"/>
      <c r="E110" s="1244"/>
      <c r="F110" s="1245"/>
      <c r="G110" s="490"/>
      <c r="H110" s="490"/>
      <c r="I110" s="490"/>
      <c r="J110" s="490"/>
      <c r="K110" s="490"/>
      <c r="L110" s="490"/>
      <c r="M110" s="490"/>
      <c r="N110" s="490"/>
      <c r="O110" s="490"/>
      <c r="P110" s="490"/>
      <c r="Q110" s="490"/>
      <c r="R110" s="490"/>
      <c r="S110" s="490"/>
      <c r="T110" s="490"/>
      <c r="U110" s="490"/>
      <c r="V110" s="490"/>
      <c r="W110" s="490"/>
      <c r="X110" s="490"/>
      <c r="Y110" s="490"/>
      <c r="Z110" s="490"/>
      <c r="AA110" s="490"/>
      <c r="AB110" s="490"/>
      <c r="AC110" s="490"/>
      <c r="AD110" s="490"/>
      <c r="AE110" s="490"/>
      <c r="AF110" s="490"/>
      <c r="AG110" s="490"/>
      <c r="AH110" s="490"/>
      <c r="AI110" s="490"/>
      <c r="AJ110" s="490"/>
      <c r="AK110" s="490"/>
      <c r="AL110" s="38">
        <f>SUM(G110:AK110)</f>
        <v>0</v>
      </c>
    </row>
    <row r="111" spans="2:38" ht="15" hidden="1" customHeight="1">
      <c r="B111" s="1236"/>
      <c r="C111" s="40" t="s">
        <v>17</v>
      </c>
      <c r="D111" s="1246">
        <f>+F97</f>
        <v>0</v>
      </c>
      <c r="E111" s="1244"/>
      <c r="F111" s="1245">
        <f>+D111-AL112</f>
        <v>0</v>
      </c>
      <c r="G111" s="707"/>
      <c r="H111" s="707"/>
      <c r="I111" s="707"/>
      <c r="J111" s="707"/>
      <c r="K111" s="707"/>
      <c r="L111" s="707"/>
      <c r="M111" s="707"/>
      <c r="N111" s="707"/>
      <c r="O111" s="707"/>
      <c r="P111" s="707"/>
      <c r="Q111" s="707"/>
      <c r="R111" s="707"/>
      <c r="S111" s="707"/>
      <c r="T111" s="707"/>
      <c r="U111" s="707"/>
      <c r="V111" s="707"/>
      <c r="W111" s="707"/>
      <c r="X111" s="706"/>
      <c r="Y111" s="706"/>
      <c r="Z111" s="706"/>
      <c r="AA111" s="706"/>
      <c r="AB111" s="706"/>
      <c r="AC111" s="706"/>
      <c r="AD111" s="706"/>
      <c r="AE111" s="706"/>
      <c r="AF111" s="706"/>
      <c r="AG111" s="706"/>
      <c r="AH111" s="33"/>
      <c r="AI111" s="33"/>
      <c r="AJ111" s="33"/>
      <c r="AK111" s="33"/>
      <c r="AL111" s="34"/>
    </row>
    <row r="112" spans="2:38" ht="15" hidden="1" customHeight="1">
      <c r="B112" s="1237"/>
      <c r="C112" s="41" t="str">
        <f>+C98</f>
        <v>Sump C4</v>
      </c>
      <c r="D112" s="1220"/>
      <c r="E112" s="1222"/>
      <c r="F112" s="1218"/>
      <c r="G112" s="705"/>
      <c r="H112" s="705"/>
      <c r="I112" s="705"/>
      <c r="J112" s="705"/>
      <c r="K112" s="705"/>
      <c r="L112" s="705"/>
      <c r="M112" s="705"/>
      <c r="N112" s="705"/>
      <c r="O112" s="705"/>
      <c r="P112" s="705"/>
      <c r="Q112" s="705"/>
      <c r="R112" s="705"/>
      <c r="S112" s="705"/>
      <c r="T112" s="705"/>
      <c r="U112" s="705"/>
      <c r="V112" s="705"/>
      <c r="W112" s="705"/>
      <c r="X112" s="705"/>
      <c r="Y112" s="705"/>
      <c r="Z112" s="705"/>
      <c r="AA112" s="705"/>
      <c r="AB112" s="705"/>
      <c r="AC112" s="705"/>
      <c r="AD112" s="705"/>
      <c r="AE112" s="705"/>
      <c r="AF112" s="705"/>
      <c r="AG112" s="705"/>
      <c r="AH112" s="13"/>
      <c r="AI112" s="13"/>
      <c r="AJ112" s="13"/>
      <c r="AK112" s="13"/>
      <c r="AL112" s="35">
        <f>SUM(G112:AK112)</f>
        <v>0</v>
      </c>
    </row>
    <row r="113" spans="2:38" ht="15" customHeight="1">
      <c r="B113" s="1232" t="s">
        <v>12</v>
      </c>
      <c r="C113" s="1233"/>
      <c r="D113" s="29"/>
      <c r="E113" s="29"/>
      <c r="F113" s="30"/>
      <c r="G113" s="11">
        <f>SUM(G106,G108,G110,G112)</f>
        <v>0</v>
      </c>
      <c r="H113" s="11">
        <f t="shared" ref="H113:AL113" si="15">SUM(H106,H108,H110,H112)</f>
        <v>0</v>
      </c>
      <c r="I113" s="11">
        <f t="shared" si="15"/>
        <v>0</v>
      </c>
      <c r="J113" s="11">
        <f t="shared" si="15"/>
        <v>0</v>
      </c>
      <c r="K113" s="11">
        <f t="shared" si="15"/>
        <v>0</v>
      </c>
      <c r="L113" s="11">
        <f t="shared" si="15"/>
        <v>0</v>
      </c>
      <c r="M113" s="11">
        <f t="shared" si="15"/>
        <v>0</v>
      </c>
      <c r="N113" s="11">
        <f t="shared" si="15"/>
        <v>0</v>
      </c>
      <c r="O113" s="11">
        <f t="shared" si="15"/>
        <v>0</v>
      </c>
      <c r="P113" s="11">
        <f t="shared" si="15"/>
        <v>0</v>
      </c>
      <c r="Q113" s="11">
        <f t="shared" si="15"/>
        <v>0</v>
      </c>
      <c r="R113" s="11">
        <f t="shared" si="15"/>
        <v>0</v>
      </c>
      <c r="S113" s="11">
        <f t="shared" si="15"/>
        <v>0</v>
      </c>
      <c r="T113" s="11">
        <f t="shared" si="15"/>
        <v>0</v>
      </c>
      <c r="U113" s="11">
        <f t="shared" si="15"/>
        <v>0</v>
      </c>
      <c r="V113" s="11">
        <f t="shared" si="15"/>
        <v>0</v>
      </c>
      <c r="W113" s="11">
        <f t="shared" si="15"/>
        <v>0</v>
      </c>
      <c r="X113" s="11">
        <f t="shared" si="15"/>
        <v>0</v>
      </c>
      <c r="Y113" s="11">
        <f t="shared" si="15"/>
        <v>0</v>
      </c>
      <c r="Z113" s="11">
        <f t="shared" si="15"/>
        <v>0</v>
      </c>
      <c r="AA113" s="11">
        <f t="shared" si="15"/>
        <v>0</v>
      </c>
      <c r="AB113" s="11">
        <f t="shared" si="15"/>
        <v>0</v>
      </c>
      <c r="AC113" s="11">
        <f t="shared" si="15"/>
        <v>0</v>
      </c>
      <c r="AD113" s="11">
        <f t="shared" si="15"/>
        <v>0</v>
      </c>
      <c r="AE113" s="11">
        <f t="shared" si="15"/>
        <v>0</v>
      </c>
      <c r="AF113" s="11">
        <f t="shared" si="15"/>
        <v>0</v>
      </c>
      <c r="AG113" s="11">
        <f t="shared" si="15"/>
        <v>0</v>
      </c>
      <c r="AH113" s="11">
        <f t="shared" si="15"/>
        <v>0</v>
      </c>
      <c r="AI113" s="11">
        <f t="shared" si="15"/>
        <v>0</v>
      </c>
      <c r="AJ113" s="11">
        <f t="shared" si="15"/>
        <v>0</v>
      </c>
      <c r="AK113" s="11">
        <f t="shared" si="15"/>
        <v>0</v>
      </c>
      <c r="AL113" s="28">
        <f t="shared" si="15"/>
        <v>0</v>
      </c>
    </row>
    <row r="115" spans="2:38" ht="15" customHeight="1">
      <c r="B115" s="516">
        <f>+B101+31</f>
        <v>44440</v>
      </c>
    </row>
    <row r="117" spans="2:38" ht="15" customHeight="1">
      <c r="B117" s="26" t="s">
        <v>13</v>
      </c>
      <c r="C117" s="511" t="s">
        <v>0</v>
      </c>
      <c r="D117" s="1234" t="s">
        <v>18</v>
      </c>
      <c r="E117" s="1234"/>
      <c r="F117" s="1234"/>
      <c r="G117" s="27">
        <f>+B115</f>
        <v>44440</v>
      </c>
      <c r="H117" s="27">
        <f>+G117+1</f>
        <v>44441</v>
      </c>
      <c r="I117" s="27">
        <f t="shared" ref="I117:AK117" si="16">+H117+1</f>
        <v>44442</v>
      </c>
      <c r="J117" s="27">
        <f t="shared" si="16"/>
        <v>44443</v>
      </c>
      <c r="K117" s="27">
        <f t="shared" si="16"/>
        <v>44444</v>
      </c>
      <c r="L117" s="27">
        <f t="shared" si="16"/>
        <v>44445</v>
      </c>
      <c r="M117" s="27">
        <f t="shared" si="16"/>
        <v>44446</v>
      </c>
      <c r="N117" s="27">
        <f t="shared" si="16"/>
        <v>44447</v>
      </c>
      <c r="O117" s="27">
        <f t="shared" si="16"/>
        <v>44448</v>
      </c>
      <c r="P117" s="27">
        <f t="shared" si="16"/>
        <v>44449</v>
      </c>
      <c r="Q117" s="27">
        <f t="shared" si="16"/>
        <v>44450</v>
      </c>
      <c r="R117" s="27">
        <f t="shared" si="16"/>
        <v>44451</v>
      </c>
      <c r="S117" s="27">
        <f t="shared" si="16"/>
        <v>44452</v>
      </c>
      <c r="T117" s="27">
        <f t="shared" si="16"/>
        <v>44453</v>
      </c>
      <c r="U117" s="27">
        <f t="shared" si="16"/>
        <v>44454</v>
      </c>
      <c r="V117" s="27">
        <f t="shared" si="16"/>
        <v>44455</v>
      </c>
      <c r="W117" s="27">
        <f t="shared" si="16"/>
        <v>44456</v>
      </c>
      <c r="X117" s="27">
        <f t="shared" si="16"/>
        <v>44457</v>
      </c>
      <c r="Y117" s="27">
        <f t="shared" si="16"/>
        <v>44458</v>
      </c>
      <c r="Z117" s="27">
        <f t="shared" si="16"/>
        <v>44459</v>
      </c>
      <c r="AA117" s="27">
        <f t="shared" si="16"/>
        <v>44460</v>
      </c>
      <c r="AB117" s="27">
        <f t="shared" si="16"/>
        <v>44461</v>
      </c>
      <c r="AC117" s="27">
        <f t="shared" si="16"/>
        <v>44462</v>
      </c>
      <c r="AD117" s="27">
        <f t="shared" si="16"/>
        <v>44463</v>
      </c>
      <c r="AE117" s="27">
        <f t="shared" si="16"/>
        <v>44464</v>
      </c>
      <c r="AF117" s="27">
        <f t="shared" si="16"/>
        <v>44465</v>
      </c>
      <c r="AG117" s="27">
        <f t="shared" si="16"/>
        <v>44466</v>
      </c>
      <c r="AH117" s="27">
        <f t="shared" si="16"/>
        <v>44467</v>
      </c>
      <c r="AI117" s="27">
        <f t="shared" si="16"/>
        <v>44468</v>
      </c>
      <c r="AJ117" s="27">
        <f t="shared" si="16"/>
        <v>44469</v>
      </c>
      <c r="AK117" s="27">
        <f t="shared" si="16"/>
        <v>44470</v>
      </c>
      <c r="AL117" s="9" t="s">
        <v>12</v>
      </c>
    </row>
    <row r="118" spans="2:38" ht="15" customHeight="1">
      <c r="B118" s="1235" t="s">
        <v>147</v>
      </c>
      <c r="C118" s="39"/>
      <c r="D118" s="44" t="s">
        <v>19</v>
      </c>
      <c r="E118" s="45" t="s">
        <v>20</v>
      </c>
      <c r="F118" s="46" t="s">
        <v>21</v>
      </c>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2"/>
    </row>
    <row r="119" spans="2:38" ht="15" customHeight="1">
      <c r="B119" s="1236"/>
      <c r="C119" s="42" t="s">
        <v>17</v>
      </c>
      <c r="D119" s="1221">
        <v>55000</v>
      </c>
      <c r="E119" s="1223"/>
      <c r="F119" s="1219">
        <f>+D119-AL120</f>
        <v>55000</v>
      </c>
      <c r="G119" s="36"/>
      <c r="H119" s="36"/>
      <c r="I119" s="36"/>
      <c r="J119" s="36"/>
      <c r="K119" s="36"/>
      <c r="L119" s="36"/>
      <c r="M119" s="36"/>
      <c r="N119" s="36"/>
      <c r="O119" s="36"/>
      <c r="P119" s="707"/>
      <c r="Q119" s="707"/>
      <c r="R119" s="36"/>
      <c r="S119" s="36"/>
      <c r="T119" s="36"/>
      <c r="U119" s="36"/>
      <c r="V119" s="36"/>
      <c r="W119" s="36"/>
      <c r="X119" s="36"/>
      <c r="Y119" s="36"/>
      <c r="Z119" s="36"/>
      <c r="AA119" s="36"/>
      <c r="AB119" s="36"/>
      <c r="AC119" s="36"/>
      <c r="AD119" s="36"/>
      <c r="AE119" s="36"/>
      <c r="AF119" s="36"/>
      <c r="AG119" s="36"/>
      <c r="AH119" s="36"/>
      <c r="AI119" s="36"/>
      <c r="AJ119" s="36"/>
      <c r="AK119" s="36"/>
      <c r="AL119" s="37"/>
    </row>
    <row r="120" spans="2:38" ht="15" customHeight="1">
      <c r="B120" s="1236"/>
      <c r="C120" s="43" t="s">
        <v>173</v>
      </c>
      <c r="D120" s="1246"/>
      <c r="E120" s="1244"/>
      <c r="F120" s="1245"/>
      <c r="G120" s="670"/>
      <c r="H120" s="670"/>
      <c r="I120" s="670"/>
      <c r="J120" s="670"/>
      <c r="K120" s="490"/>
      <c r="L120" s="490"/>
      <c r="M120" s="490"/>
      <c r="N120" s="490"/>
      <c r="O120" s="490"/>
      <c r="P120" s="705"/>
      <c r="Q120" s="705"/>
      <c r="R120" s="490"/>
      <c r="S120" s="490"/>
      <c r="T120" s="490"/>
      <c r="U120" s="490"/>
      <c r="V120" s="490"/>
      <c r="W120" s="490"/>
      <c r="X120" s="490"/>
      <c r="Y120" s="490"/>
      <c r="Z120" s="490"/>
      <c r="AA120" s="490"/>
      <c r="AB120" s="490"/>
      <c r="AC120" s="490"/>
      <c r="AD120" s="490"/>
      <c r="AE120" s="490"/>
      <c r="AF120" s="490"/>
      <c r="AG120" s="490"/>
      <c r="AH120" s="490"/>
      <c r="AI120" s="490"/>
      <c r="AJ120" s="490"/>
      <c r="AK120" s="490"/>
      <c r="AL120" s="38">
        <f>SUM(G120:AK120)</f>
        <v>0</v>
      </c>
    </row>
    <row r="121" spans="2:38" ht="15" hidden="1" customHeight="1">
      <c r="B121" s="1236"/>
      <c r="C121" s="40" t="s">
        <v>17</v>
      </c>
      <c r="D121" s="1246">
        <f>+F107</f>
        <v>0</v>
      </c>
      <c r="E121" s="1244"/>
      <c r="F121" s="1245">
        <f>+D121-AL122</f>
        <v>0</v>
      </c>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4"/>
    </row>
    <row r="122" spans="2:38" ht="15" hidden="1" customHeight="1">
      <c r="B122" s="1236"/>
      <c r="C122" s="43" t="str">
        <f>+C108</f>
        <v>EX S/Pond Temporary</v>
      </c>
      <c r="D122" s="1246"/>
      <c r="E122" s="1244"/>
      <c r="F122" s="1245"/>
      <c r="G122" s="490"/>
      <c r="H122" s="490"/>
      <c r="I122" s="490"/>
      <c r="J122" s="490"/>
      <c r="K122" s="490"/>
      <c r="L122" s="490"/>
      <c r="M122" s="490"/>
      <c r="N122" s="490"/>
      <c r="O122" s="490"/>
      <c r="P122" s="670"/>
      <c r="Q122" s="670"/>
      <c r="R122" s="490"/>
      <c r="S122" s="490"/>
      <c r="T122" s="490"/>
      <c r="U122" s="490"/>
      <c r="V122" s="490"/>
      <c r="W122" s="490"/>
      <c r="X122" s="490"/>
      <c r="Y122" s="490"/>
      <c r="Z122" s="490"/>
      <c r="AA122" s="490"/>
      <c r="AB122" s="490"/>
      <c r="AC122" s="490"/>
      <c r="AD122" s="490"/>
      <c r="AE122" s="490"/>
      <c r="AF122" s="490"/>
      <c r="AG122" s="490"/>
      <c r="AH122" s="490"/>
      <c r="AI122" s="490"/>
      <c r="AJ122" s="490"/>
      <c r="AK122" s="490"/>
      <c r="AL122" s="38">
        <f>SUM(G122:AK122)</f>
        <v>0</v>
      </c>
    </row>
    <row r="123" spans="2:38" ht="15" hidden="1" customHeight="1">
      <c r="B123" s="1236"/>
      <c r="C123" s="413" t="s">
        <v>17</v>
      </c>
      <c r="D123" s="1230">
        <f>+F109</f>
        <v>0</v>
      </c>
      <c r="E123" s="1231"/>
      <c r="F123" s="1224">
        <f>+D123-AL124</f>
        <v>0</v>
      </c>
      <c r="G123" s="414"/>
      <c r="H123" s="414"/>
      <c r="I123" s="414"/>
      <c r="J123" s="414"/>
      <c r="K123" s="414"/>
      <c r="L123" s="414"/>
      <c r="M123" s="414"/>
      <c r="N123" s="414"/>
      <c r="O123" s="414"/>
      <c r="P123" s="414"/>
      <c r="Q123" s="414"/>
      <c r="R123" s="414"/>
      <c r="S123" s="414"/>
      <c r="T123" s="414"/>
      <c r="U123" s="414"/>
      <c r="V123" s="414"/>
      <c r="W123" s="414"/>
      <c r="X123" s="414"/>
      <c r="Y123" s="414"/>
      <c r="Z123" s="414"/>
      <c r="AA123" s="414"/>
      <c r="AB123" s="414"/>
      <c r="AC123" s="414"/>
      <c r="AD123" s="414"/>
      <c r="AE123" s="414"/>
      <c r="AF123" s="414"/>
      <c r="AG123" s="414"/>
      <c r="AH123" s="414"/>
      <c r="AI123" s="414"/>
      <c r="AJ123" s="414"/>
      <c r="AK123" s="414"/>
      <c r="AL123" s="415"/>
    </row>
    <row r="124" spans="2:38" ht="15" hidden="1" customHeight="1">
      <c r="B124" s="1236"/>
      <c r="C124" s="43" t="str">
        <f>+C110</f>
        <v>S/Pond D2 CB</v>
      </c>
      <c r="D124" s="1246"/>
      <c r="E124" s="1244"/>
      <c r="F124" s="1245"/>
      <c r="G124" s="490"/>
      <c r="H124" s="490"/>
      <c r="I124" s="490"/>
      <c r="J124" s="490"/>
      <c r="K124" s="490"/>
      <c r="L124" s="490"/>
      <c r="M124" s="490"/>
      <c r="N124" s="490"/>
      <c r="O124" s="490"/>
      <c r="P124" s="670"/>
      <c r="Q124" s="670"/>
      <c r="R124" s="490"/>
      <c r="S124" s="490"/>
      <c r="T124" s="490"/>
      <c r="U124" s="490"/>
      <c r="V124" s="490"/>
      <c r="W124" s="490"/>
      <c r="X124" s="490"/>
      <c r="Y124" s="490"/>
      <c r="Z124" s="490"/>
      <c r="AA124" s="490"/>
      <c r="AB124" s="490"/>
      <c r="AC124" s="490"/>
      <c r="AD124" s="490"/>
      <c r="AE124" s="490"/>
      <c r="AF124" s="490"/>
      <c r="AG124" s="490"/>
      <c r="AH124" s="490"/>
      <c r="AI124" s="490"/>
      <c r="AJ124" s="490"/>
      <c r="AK124" s="490"/>
      <c r="AL124" s="38">
        <f>SUM(G124:AK124)</f>
        <v>0</v>
      </c>
    </row>
    <row r="125" spans="2:38" ht="15" hidden="1" customHeight="1">
      <c r="B125" s="1236"/>
      <c r="C125" s="40" t="s">
        <v>17</v>
      </c>
      <c r="D125" s="1246">
        <f>+F111</f>
        <v>0</v>
      </c>
      <c r="E125" s="1244"/>
      <c r="F125" s="1245">
        <f>+D125-AL126</f>
        <v>0</v>
      </c>
      <c r="G125" s="712"/>
      <c r="H125" s="712"/>
      <c r="I125" s="712"/>
      <c r="J125" s="712"/>
      <c r="K125" s="712"/>
      <c r="L125" s="712"/>
      <c r="M125" s="712"/>
      <c r="N125" s="712"/>
      <c r="O125" s="712"/>
      <c r="P125" s="712"/>
      <c r="Q125" s="712"/>
      <c r="R125" s="712"/>
      <c r="S125" s="712"/>
      <c r="T125" s="712"/>
      <c r="U125" s="712"/>
      <c r="V125" s="712"/>
      <c r="W125" s="33"/>
      <c r="X125" s="33"/>
      <c r="Y125" s="33"/>
      <c r="Z125" s="33"/>
      <c r="AA125" s="33"/>
      <c r="AB125" s="33"/>
      <c r="AC125" s="33"/>
      <c r="AD125" s="33"/>
      <c r="AE125" s="33"/>
      <c r="AF125" s="33"/>
      <c r="AG125" s="33"/>
      <c r="AH125" s="33"/>
      <c r="AI125" s="33"/>
      <c r="AJ125" s="33"/>
      <c r="AK125" s="33"/>
      <c r="AL125" s="34"/>
    </row>
    <row r="126" spans="2:38" ht="15" hidden="1" customHeight="1">
      <c r="B126" s="1237"/>
      <c r="C126" s="41" t="str">
        <f>+C112</f>
        <v>Sump C4</v>
      </c>
      <c r="D126" s="1220"/>
      <c r="E126" s="1222"/>
      <c r="F126" s="1218"/>
      <c r="G126" s="711"/>
      <c r="H126" s="711"/>
      <c r="I126" s="711"/>
      <c r="J126" s="13"/>
      <c r="K126" s="13"/>
      <c r="L126" s="13"/>
      <c r="M126" s="13"/>
      <c r="N126" s="13"/>
      <c r="O126" s="13"/>
      <c r="P126" s="705"/>
      <c r="Q126" s="705"/>
      <c r="R126" s="13"/>
      <c r="S126" s="13"/>
      <c r="T126" s="13"/>
      <c r="U126" s="13"/>
      <c r="V126" s="13"/>
      <c r="W126" s="13"/>
      <c r="X126" s="13"/>
      <c r="Y126" s="13"/>
      <c r="Z126" s="13"/>
      <c r="AA126" s="13"/>
      <c r="AB126" s="13"/>
      <c r="AC126" s="13"/>
      <c r="AD126" s="13"/>
      <c r="AE126" s="13"/>
      <c r="AF126" s="13"/>
      <c r="AG126" s="13"/>
      <c r="AH126" s="13"/>
      <c r="AI126" s="13"/>
      <c r="AJ126" s="13"/>
      <c r="AK126" s="13"/>
      <c r="AL126" s="35">
        <f>SUM(G126:AK126)</f>
        <v>0</v>
      </c>
    </row>
    <row r="127" spans="2:38" ht="15" customHeight="1">
      <c r="B127" s="1232" t="s">
        <v>12</v>
      </c>
      <c r="C127" s="1233"/>
      <c r="D127" s="29"/>
      <c r="E127" s="29"/>
      <c r="F127" s="30"/>
      <c r="G127" s="11">
        <f>SUM(G120,G122,G124,G126)</f>
        <v>0</v>
      </c>
      <c r="H127" s="11">
        <f t="shared" ref="H127:AL127" si="17">SUM(H120,H122,H124,H126)</f>
        <v>0</v>
      </c>
      <c r="I127" s="11">
        <f t="shared" si="17"/>
        <v>0</v>
      </c>
      <c r="J127" s="11">
        <f t="shared" si="17"/>
        <v>0</v>
      </c>
      <c r="K127" s="11">
        <f t="shared" si="17"/>
        <v>0</v>
      </c>
      <c r="L127" s="11">
        <f t="shared" si="17"/>
        <v>0</v>
      </c>
      <c r="M127" s="11">
        <f t="shared" si="17"/>
        <v>0</v>
      </c>
      <c r="N127" s="11">
        <f t="shared" si="17"/>
        <v>0</v>
      </c>
      <c r="O127" s="11">
        <f t="shared" si="17"/>
        <v>0</v>
      </c>
      <c r="P127" s="11">
        <f t="shared" si="17"/>
        <v>0</v>
      </c>
      <c r="Q127" s="11">
        <f t="shared" si="17"/>
        <v>0</v>
      </c>
      <c r="R127" s="11">
        <f t="shared" si="17"/>
        <v>0</v>
      </c>
      <c r="S127" s="11">
        <f t="shared" si="17"/>
        <v>0</v>
      </c>
      <c r="T127" s="11">
        <f t="shared" si="17"/>
        <v>0</v>
      </c>
      <c r="U127" s="11">
        <f t="shared" si="17"/>
        <v>0</v>
      </c>
      <c r="V127" s="11">
        <f t="shared" si="17"/>
        <v>0</v>
      </c>
      <c r="W127" s="11">
        <f t="shared" si="17"/>
        <v>0</v>
      </c>
      <c r="X127" s="11">
        <f t="shared" si="17"/>
        <v>0</v>
      </c>
      <c r="Y127" s="11">
        <f t="shared" si="17"/>
        <v>0</v>
      </c>
      <c r="Z127" s="11">
        <f t="shared" si="17"/>
        <v>0</v>
      </c>
      <c r="AA127" s="11">
        <f t="shared" si="17"/>
        <v>0</v>
      </c>
      <c r="AB127" s="11">
        <f t="shared" si="17"/>
        <v>0</v>
      </c>
      <c r="AC127" s="11">
        <f t="shared" si="17"/>
        <v>0</v>
      </c>
      <c r="AD127" s="11">
        <f t="shared" si="17"/>
        <v>0</v>
      </c>
      <c r="AE127" s="11">
        <f t="shared" si="17"/>
        <v>0</v>
      </c>
      <c r="AF127" s="11">
        <f t="shared" si="17"/>
        <v>0</v>
      </c>
      <c r="AG127" s="11">
        <f t="shared" si="17"/>
        <v>0</v>
      </c>
      <c r="AH127" s="11">
        <f t="shared" si="17"/>
        <v>0</v>
      </c>
      <c r="AI127" s="11">
        <f t="shared" si="17"/>
        <v>0</v>
      </c>
      <c r="AJ127" s="11">
        <f t="shared" si="17"/>
        <v>0</v>
      </c>
      <c r="AK127" s="11">
        <f t="shared" si="17"/>
        <v>0</v>
      </c>
      <c r="AL127" s="28">
        <f t="shared" si="17"/>
        <v>0</v>
      </c>
    </row>
    <row r="129" spans="2:38" ht="15" customHeight="1">
      <c r="B129" s="516">
        <f>+B115+30</f>
        <v>44470</v>
      </c>
    </row>
    <row r="131" spans="2:38" ht="15" customHeight="1">
      <c r="B131" s="26" t="s">
        <v>13</v>
      </c>
      <c r="C131" s="511" t="s">
        <v>0</v>
      </c>
      <c r="D131" s="1234" t="s">
        <v>18</v>
      </c>
      <c r="E131" s="1234"/>
      <c r="F131" s="1234"/>
      <c r="G131" s="27">
        <f>+B129</f>
        <v>44470</v>
      </c>
      <c r="H131" s="27">
        <f>+G131+1</f>
        <v>44471</v>
      </c>
      <c r="I131" s="27">
        <f t="shared" ref="I131:AK131" si="18">+H131+1</f>
        <v>44472</v>
      </c>
      <c r="J131" s="27">
        <f t="shared" si="18"/>
        <v>44473</v>
      </c>
      <c r="K131" s="27">
        <f t="shared" si="18"/>
        <v>44474</v>
      </c>
      <c r="L131" s="27">
        <f t="shared" si="18"/>
        <v>44475</v>
      </c>
      <c r="M131" s="27">
        <f t="shared" si="18"/>
        <v>44476</v>
      </c>
      <c r="N131" s="27">
        <f t="shared" si="18"/>
        <v>44477</v>
      </c>
      <c r="O131" s="27">
        <f t="shared" si="18"/>
        <v>44478</v>
      </c>
      <c r="P131" s="27">
        <f t="shared" si="18"/>
        <v>44479</v>
      </c>
      <c r="Q131" s="27">
        <f t="shared" si="18"/>
        <v>44480</v>
      </c>
      <c r="R131" s="27">
        <f t="shared" si="18"/>
        <v>44481</v>
      </c>
      <c r="S131" s="27">
        <f t="shared" si="18"/>
        <v>44482</v>
      </c>
      <c r="T131" s="27">
        <f t="shared" si="18"/>
        <v>44483</v>
      </c>
      <c r="U131" s="27">
        <f t="shared" si="18"/>
        <v>44484</v>
      </c>
      <c r="V131" s="27">
        <f t="shared" si="18"/>
        <v>44485</v>
      </c>
      <c r="W131" s="27">
        <f t="shared" si="18"/>
        <v>44486</v>
      </c>
      <c r="X131" s="27">
        <f t="shared" si="18"/>
        <v>44487</v>
      </c>
      <c r="Y131" s="27">
        <f t="shared" si="18"/>
        <v>44488</v>
      </c>
      <c r="Z131" s="27">
        <f t="shared" si="18"/>
        <v>44489</v>
      </c>
      <c r="AA131" s="27">
        <f t="shared" si="18"/>
        <v>44490</v>
      </c>
      <c r="AB131" s="27">
        <f t="shared" si="18"/>
        <v>44491</v>
      </c>
      <c r="AC131" s="27">
        <f t="shared" si="18"/>
        <v>44492</v>
      </c>
      <c r="AD131" s="27">
        <f t="shared" si="18"/>
        <v>44493</v>
      </c>
      <c r="AE131" s="27">
        <f t="shared" si="18"/>
        <v>44494</v>
      </c>
      <c r="AF131" s="27">
        <f t="shared" si="18"/>
        <v>44495</v>
      </c>
      <c r="AG131" s="27">
        <f t="shared" si="18"/>
        <v>44496</v>
      </c>
      <c r="AH131" s="27">
        <f t="shared" si="18"/>
        <v>44497</v>
      </c>
      <c r="AI131" s="27">
        <f t="shared" si="18"/>
        <v>44498</v>
      </c>
      <c r="AJ131" s="27">
        <f t="shared" si="18"/>
        <v>44499</v>
      </c>
      <c r="AK131" s="27">
        <f t="shared" si="18"/>
        <v>44500</v>
      </c>
      <c r="AL131" s="9" t="s">
        <v>12</v>
      </c>
    </row>
    <row r="132" spans="2:38" ht="15" customHeight="1">
      <c r="B132" s="1235" t="s">
        <v>147</v>
      </c>
      <c r="C132" s="39"/>
      <c r="D132" s="44" t="s">
        <v>19</v>
      </c>
      <c r="E132" s="45" t="s">
        <v>20</v>
      </c>
      <c r="F132" s="46" t="s">
        <v>21</v>
      </c>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2"/>
    </row>
    <row r="133" spans="2:38" ht="15" customHeight="1">
      <c r="B133" s="1236"/>
      <c r="C133" s="42" t="s">
        <v>17</v>
      </c>
      <c r="D133" s="1221">
        <f>+F119</f>
        <v>55000</v>
      </c>
      <c r="E133" s="1223"/>
      <c r="F133" s="1219">
        <f>+D133-AL134</f>
        <v>55000</v>
      </c>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7"/>
    </row>
    <row r="134" spans="2:38" ht="15" customHeight="1">
      <c r="B134" s="1236"/>
      <c r="C134" s="43" t="str">
        <f>+C120</f>
        <v>7B Control Box</v>
      </c>
      <c r="D134" s="1246"/>
      <c r="E134" s="1244"/>
      <c r="F134" s="1245"/>
      <c r="G134" s="670"/>
      <c r="H134" s="670"/>
      <c r="I134" s="670"/>
      <c r="J134" s="670"/>
      <c r="K134" s="670"/>
      <c r="L134" s="670"/>
      <c r="M134" s="670"/>
      <c r="N134" s="670"/>
      <c r="O134" s="670"/>
      <c r="P134" s="670"/>
      <c r="Q134" s="512"/>
      <c r="R134" s="512"/>
      <c r="S134" s="512"/>
      <c r="T134" s="512"/>
      <c r="U134" s="512"/>
      <c r="V134" s="512"/>
      <c r="W134" s="360"/>
      <c r="X134" s="670"/>
      <c r="Y134" s="670"/>
      <c r="Z134" s="490"/>
      <c r="AA134" s="490"/>
      <c r="AB134" s="490"/>
      <c r="AC134" s="490"/>
      <c r="AD134" s="490"/>
      <c r="AE134" s="490"/>
      <c r="AF134" s="490"/>
      <c r="AG134" s="490"/>
      <c r="AH134" s="490"/>
      <c r="AI134" s="490"/>
      <c r="AJ134" s="490"/>
      <c r="AK134" s="490"/>
      <c r="AL134" s="38">
        <f>SUM(G134:AK134)</f>
        <v>0</v>
      </c>
    </row>
    <row r="135" spans="2:38" ht="15" hidden="1" customHeight="1">
      <c r="B135" s="1236"/>
      <c r="C135" s="40" t="s">
        <v>17</v>
      </c>
      <c r="D135" s="1246">
        <f>+F121</f>
        <v>0</v>
      </c>
      <c r="E135" s="1244"/>
      <c r="F135" s="1245">
        <f>+D135-AL136</f>
        <v>0</v>
      </c>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4"/>
    </row>
    <row r="136" spans="2:38" ht="15" hidden="1" customHeight="1">
      <c r="B136" s="1236"/>
      <c r="C136" s="43" t="str">
        <f>+C122</f>
        <v>EX S/Pond Temporary</v>
      </c>
      <c r="D136" s="1246"/>
      <c r="E136" s="1244"/>
      <c r="F136" s="1245"/>
      <c r="G136" s="490"/>
      <c r="H136" s="490"/>
      <c r="I136" s="490"/>
      <c r="J136" s="490"/>
      <c r="K136" s="490"/>
      <c r="L136" s="490"/>
      <c r="M136" s="490"/>
      <c r="N136" s="490"/>
      <c r="O136" s="490"/>
      <c r="P136" s="490"/>
      <c r="Q136" s="490"/>
      <c r="R136" s="490"/>
      <c r="S136" s="490"/>
      <c r="T136" s="490"/>
      <c r="U136" s="490"/>
      <c r="V136" s="490"/>
      <c r="W136" s="490"/>
      <c r="X136" s="490"/>
      <c r="Y136" s="490"/>
      <c r="Z136" s="490"/>
      <c r="AA136" s="490"/>
      <c r="AB136" s="490"/>
      <c r="AC136" s="490"/>
      <c r="AD136" s="490"/>
      <c r="AE136" s="490"/>
      <c r="AF136" s="490"/>
      <c r="AG136" s="490"/>
      <c r="AH136" s="490"/>
      <c r="AI136" s="490"/>
      <c r="AJ136" s="490"/>
      <c r="AK136" s="490"/>
      <c r="AL136" s="38">
        <f>SUM(G136:AK136)</f>
        <v>0</v>
      </c>
    </row>
    <row r="137" spans="2:38" ht="15" hidden="1" customHeight="1">
      <c r="B137" s="1236"/>
      <c r="C137" s="413" t="s">
        <v>17</v>
      </c>
      <c r="D137" s="1230">
        <f>+F123</f>
        <v>0</v>
      </c>
      <c r="E137" s="1231"/>
      <c r="F137" s="1224">
        <f>+D137-AL138</f>
        <v>0</v>
      </c>
      <c r="G137" s="414"/>
      <c r="H137" s="414"/>
      <c r="I137" s="414"/>
      <c r="J137" s="414"/>
      <c r="K137" s="414"/>
      <c r="L137" s="414"/>
      <c r="M137" s="414"/>
      <c r="N137" s="414"/>
      <c r="O137" s="414"/>
      <c r="P137" s="414"/>
      <c r="Q137" s="414"/>
      <c r="R137" s="414"/>
      <c r="S137" s="414"/>
      <c r="T137" s="414"/>
      <c r="U137" s="414"/>
      <c r="V137" s="414"/>
      <c r="W137" s="414"/>
      <c r="X137" s="414"/>
      <c r="Y137" s="414"/>
      <c r="Z137" s="414"/>
      <c r="AA137" s="414"/>
      <c r="AB137" s="414"/>
      <c r="AC137" s="414"/>
      <c r="AD137" s="414"/>
      <c r="AE137" s="414"/>
      <c r="AF137" s="414"/>
      <c r="AG137" s="414"/>
      <c r="AH137" s="414"/>
      <c r="AI137" s="414"/>
      <c r="AJ137" s="414"/>
      <c r="AK137" s="414"/>
      <c r="AL137" s="415"/>
    </row>
    <row r="138" spans="2:38" ht="15" hidden="1" customHeight="1">
      <c r="B138" s="1236"/>
      <c r="C138" s="43" t="str">
        <f>+C124</f>
        <v>S/Pond D2 CB</v>
      </c>
      <c r="D138" s="1246"/>
      <c r="E138" s="1244"/>
      <c r="F138" s="1245"/>
      <c r="G138" s="490"/>
      <c r="H138" s="490"/>
      <c r="I138" s="490"/>
      <c r="J138" s="490"/>
      <c r="K138" s="490"/>
      <c r="L138" s="490"/>
      <c r="M138" s="490"/>
      <c r="N138" s="490"/>
      <c r="O138" s="490"/>
      <c r="P138" s="490"/>
      <c r="Q138" s="490"/>
      <c r="R138" s="490"/>
      <c r="S138" s="490"/>
      <c r="T138" s="490"/>
      <c r="U138" s="490"/>
      <c r="V138" s="490"/>
      <c r="W138" s="490"/>
      <c r="X138" s="490"/>
      <c r="Y138" s="490"/>
      <c r="Z138" s="490"/>
      <c r="AA138" s="490"/>
      <c r="AB138" s="490"/>
      <c r="AC138" s="490"/>
      <c r="AD138" s="490"/>
      <c r="AE138" s="490"/>
      <c r="AF138" s="490"/>
      <c r="AG138" s="490"/>
      <c r="AH138" s="490"/>
      <c r="AI138" s="490"/>
      <c r="AJ138" s="490"/>
      <c r="AK138" s="490"/>
      <c r="AL138" s="38">
        <f>SUM(G138:AK138)</f>
        <v>0</v>
      </c>
    </row>
    <row r="139" spans="2:38" ht="15" hidden="1" customHeight="1">
      <c r="B139" s="1236"/>
      <c r="C139" s="40" t="s">
        <v>17</v>
      </c>
      <c r="D139" s="1246">
        <f>+F125</f>
        <v>0</v>
      </c>
      <c r="E139" s="1244"/>
      <c r="F139" s="1245">
        <f>+D139-AL140</f>
        <v>0</v>
      </c>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4"/>
    </row>
    <row r="140" spans="2:38" ht="15" hidden="1" customHeight="1">
      <c r="B140" s="1237"/>
      <c r="C140" s="41" t="str">
        <f>+C126</f>
        <v>Sump C4</v>
      </c>
      <c r="D140" s="1220"/>
      <c r="E140" s="1222"/>
      <c r="F140" s="1218"/>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35">
        <f>SUM(G140:AK140)</f>
        <v>0</v>
      </c>
    </row>
    <row r="141" spans="2:38" ht="15" customHeight="1">
      <c r="B141" s="1232" t="s">
        <v>12</v>
      </c>
      <c r="C141" s="1233"/>
      <c r="D141" s="29"/>
      <c r="E141" s="29"/>
      <c r="F141" s="30"/>
      <c r="G141" s="11">
        <f>SUM(G134,G136,G138,G140)</f>
        <v>0</v>
      </c>
      <c r="H141" s="11">
        <f t="shared" ref="H141:AL141" si="19">SUM(H134,H136,H138,H140)</f>
        <v>0</v>
      </c>
      <c r="I141" s="11">
        <f t="shared" si="19"/>
        <v>0</v>
      </c>
      <c r="J141" s="11">
        <f t="shared" si="19"/>
        <v>0</v>
      </c>
      <c r="K141" s="11">
        <f t="shared" si="19"/>
        <v>0</v>
      </c>
      <c r="L141" s="11">
        <f t="shared" si="19"/>
        <v>0</v>
      </c>
      <c r="M141" s="11">
        <f t="shared" si="19"/>
        <v>0</v>
      </c>
      <c r="N141" s="11">
        <f t="shared" si="19"/>
        <v>0</v>
      </c>
      <c r="O141" s="11">
        <f t="shared" si="19"/>
        <v>0</v>
      </c>
      <c r="P141" s="11">
        <f t="shared" si="19"/>
        <v>0</v>
      </c>
      <c r="Q141" s="11">
        <f t="shared" si="19"/>
        <v>0</v>
      </c>
      <c r="R141" s="11">
        <f t="shared" si="19"/>
        <v>0</v>
      </c>
      <c r="S141" s="11">
        <f t="shared" si="19"/>
        <v>0</v>
      </c>
      <c r="T141" s="11">
        <f t="shared" si="19"/>
        <v>0</v>
      </c>
      <c r="U141" s="11">
        <f t="shared" si="19"/>
        <v>0</v>
      </c>
      <c r="V141" s="11">
        <f t="shared" si="19"/>
        <v>0</v>
      </c>
      <c r="W141" s="11">
        <f t="shared" si="19"/>
        <v>0</v>
      </c>
      <c r="X141" s="11">
        <f t="shared" si="19"/>
        <v>0</v>
      </c>
      <c r="Y141" s="11">
        <f t="shared" si="19"/>
        <v>0</v>
      </c>
      <c r="Z141" s="11">
        <f t="shared" si="19"/>
        <v>0</v>
      </c>
      <c r="AA141" s="11">
        <f t="shared" si="19"/>
        <v>0</v>
      </c>
      <c r="AB141" s="11">
        <f t="shared" si="19"/>
        <v>0</v>
      </c>
      <c r="AC141" s="11">
        <f t="shared" si="19"/>
        <v>0</v>
      </c>
      <c r="AD141" s="11">
        <f t="shared" si="19"/>
        <v>0</v>
      </c>
      <c r="AE141" s="11">
        <f t="shared" si="19"/>
        <v>0</v>
      </c>
      <c r="AF141" s="11">
        <f t="shared" si="19"/>
        <v>0</v>
      </c>
      <c r="AG141" s="11">
        <f t="shared" si="19"/>
        <v>0</v>
      </c>
      <c r="AH141" s="11">
        <f t="shared" si="19"/>
        <v>0</v>
      </c>
      <c r="AI141" s="11">
        <f t="shared" si="19"/>
        <v>0</v>
      </c>
      <c r="AJ141" s="11">
        <f t="shared" si="19"/>
        <v>0</v>
      </c>
      <c r="AK141" s="11">
        <f t="shared" si="19"/>
        <v>0</v>
      </c>
      <c r="AL141" s="28">
        <f t="shared" si="19"/>
        <v>0</v>
      </c>
    </row>
    <row r="143" spans="2:38" ht="15" customHeight="1">
      <c r="B143" s="516">
        <f>+B129+31</f>
        <v>44501</v>
      </c>
    </row>
    <row r="145" spans="2:38" ht="15" customHeight="1">
      <c r="B145" s="26" t="s">
        <v>13</v>
      </c>
      <c r="C145" s="511" t="s">
        <v>0</v>
      </c>
      <c r="D145" s="1234" t="s">
        <v>18</v>
      </c>
      <c r="E145" s="1234"/>
      <c r="F145" s="1234"/>
      <c r="G145" s="27">
        <f>+B143</f>
        <v>44501</v>
      </c>
      <c r="H145" s="27">
        <f>+G145+1</f>
        <v>44502</v>
      </c>
      <c r="I145" s="27">
        <f t="shared" ref="I145:AK145" si="20">+H145+1</f>
        <v>44503</v>
      </c>
      <c r="J145" s="27">
        <f t="shared" si="20"/>
        <v>44504</v>
      </c>
      <c r="K145" s="27">
        <f t="shared" si="20"/>
        <v>44505</v>
      </c>
      <c r="L145" s="27">
        <f t="shared" si="20"/>
        <v>44506</v>
      </c>
      <c r="M145" s="27">
        <f t="shared" si="20"/>
        <v>44507</v>
      </c>
      <c r="N145" s="27">
        <f t="shared" si="20"/>
        <v>44508</v>
      </c>
      <c r="O145" s="27">
        <f t="shared" si="20"/>
        <v>44509</v>
      </c>
      <c r="P145" s="27">
        <f t="shared" si="20"/>
        <v>44510</v>
      </c>
      <c r="Q145" s="27">
        <f t="shared" si="20"/>
        <v>44511</v>
      </c>
      <c r="R145" s="27">
        <f t="shared" si="20"/>
        <v>44512</v>
      </c>
      <c r="S145" s="27">
        <f t="shared" si="20"/>
        <v>44513</v>
      </c>
      <c r="T145" s="27">
        <f t="shared" si="20"/>
        <v>44514</v>
      </c>
      <c r="U145" s="27">
        <f t="shared" si="20"/>
        <v>44515</v>
      </c>
      <c r="V145" s="27">
        <f t="shared" si="20"/>
        <v>44516</v>
      </c>
      <c r="W145" s="27">
        <f t="shared" si="20"/>
        <v>44517</v>
      </c>
      <c r="X145" s="27">
        <f t="shared" si="20"/>
        <v>44518</v>
      </c>
      <c r="Y145" s="27">
        <f t="shared" si="20"/>
        <v>44519</v>
      </c>
      <c r="Z145" s="27">
        <f t="shared" si="20"/>
        <v>44520</v>
      </c>
      <c r="AA145" s="27">
        <f t="shared" si="20"/>
        <v>44521</v>
      </c>
      <c r="AB145" s="27">
        <f t="shared" si="20"/>
        <v>44522</v>
      </c>
      <c r="AC145" s="27">
        <f t="shared" si="20"/>
        <v>44523</v>
      </c>
      <c r="AD145" s="27">
        <f t="shared" si="20"/>
        <v>44524</v>
      </c>
      <c r="AE145" s="27">
        <f t="shared" si="20"/>
        <v>44525</v>
      </c>
      <c r="AF145" s="27">
        <f t="shared" si="20"/>
        <v>44526</v>
      </c>
      <c r="AG145" s="27">
        <f t="shared" si="20"/>
        <v>44527</v>
      </c>
      <c r="AH145" s="27">
        <f t="shared" si="20"/>
        <v>44528</v>
      </c>
      <c r="AI145" s="27">
        <f t="shared" si="20"/>
        <v>44529</v>
      </c>
      <c r="AJ145" s="27">
        <f t="shared" si="20"/>
        <v>44530</v>
      </c>
      <c r="AK145" s="27">
        <f t="shared" si="20"/>
        <v>44531</v>
      </c>
      <c r="AL145" s="9" t="s">
        <v>12</v>
      </c>
    </row>
    <row r="146" spans="2:38" ht="15" customHeight="1">
      <c r="B146" s="1235" t="s">
        <v>147</v>
      </c>
      <c r="C146" s="39"/>
      <c r="D146" s="44" t="s">
        <v>19</v>
      </c>
      <c r="E146" s="45" t="s">
        <v>20</v>
      </c>
      <c r="F146" s="46" t="s">
        <v>21</v>
      </c>
      <c r="G146" s="31"/>
      <c r="H146" s="31"/>
      <c r="I146" s="31"/>
      <c r="J146" s="31"/>
      <c r="K146" s="31"/>
      <c r="L146" s="31"/>
      <c r="M146" s="31"/>
      <c r="N146" s="839"/>
      <c r="O146" s="839"/>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2"/>
    </row>
    <row r="147" spans="2:38" ht="15" customHeight="1">
      <c r="B147" s="1236"/>
      <c r="C147" s="42" t="s">
        <v>17</v>
      </c>
      <c r="D147" s="1221">
        <f>+F133</f>
        <v>55000</v>
      </c>
      <c r="E147" s="1223"/>
      <c r="F147" s="1219">
        <f>+D147-AL148</f>
        <v>55000</v>
      </c>
      <c r="G147" s="36"/>
      <c r="H147" s="36"/>
      <c r="I147" s="36"/>
      <c r="J147" s="36"/>
      <c r="K147" s="36"/>
      <c r="L147" s="36"/>
      <c r="M147" s="837"/>
      <c r="N147" s="414"/>
      <c r="O147" s="414"/>
      <c r="P147" s="838"/>
      <c r="Q147" s="36"/>
      <c r="R147" s="36"/>
      <c r="S147" s="36"/>
      <c r="T147" s="36"/>
      <c r="U147" s="36"/>
      <c r="V147" s="36"/>
      <c r="W147" s="36"/>
      <c r="X147" s="36"/>
      <c r="Y147" s="36"/>
      <c r="Z147" s="36"/>
      <c r="AA147" s="36"/>
      <c r="AB147" s="36"/>
      <c r="AC147" s="36"/>
      <c r="AD147" s="36"/>
      <c r="AE147" s="36"/>
      <c r="AF147" s="36"/>
      <c r="AG147" s="36"/>
      <c r="AH147" s="36"/>
      <c r="AI147" s="36"/>
      <c r="AJ147" s="36"/>
      <c r="AK147" s="36"/>
      <c r="AL147" s="37"/>
    </row>
    <row r="148" spans="2:38" ht="15" customHeight="1">
      <c r="B148" s="1236"/>
      <c r="C148" s="43" t="str">
        <f>+C134</f>
        <v>7B Control Box</v>
      </c>
      <c r="D148" s="1246"/>
      <c r="E148" s="1244"/>
      <c r="F148" s="1245"/>
      <c r="G148" s="670"/>
      <c r="H148" s="670"/>
      <c r="I148" s="670"/>
      <c r="J148" s="670"/>
      <c r="K148" s="670"/>
      <c r="L148" s="670"/>
      <c r="M148" s="836"/>
      <c r="N148" s="670"/>
      <c r="O148" s="670"/>
      <c r="P148" s="288"/>
      <c r="Q148" s="512"/>
      <c r="R148" s="512"/>
      <c r="S148" s="512"/>
      <c r="T148" s="512"/>
      <c r="U148" s="512"/>
      <c r="V148" s="512"/>
      <c r="W148" s="512"/>
      <c r="X148" s="670"/>
      <c r="Y148" s="670"/>
      <c r="Z148" s="670"/>
      <c r="AA148" s="670"/>
      <c r="AB148" s="670"/>
      <c r="AC148" s="670"/>
      <c r="AD148" s="517"/>
      <c r="AE148" s="517"/>
      <c r="AF148" s="517"/>
      <c r="AG148" s="517"/>
      <c r="AH148" s="517"/>
      <c r="AI148" s="517"/>
      <c r="AJ148" s="517"/>
      <c r="AK148" s="490"/>
      <c r="AL148" s="38">
        <f>SUM(G148:AK148)</f>
        <v>0</v>
      </c>
    </row>
    <row r="149" spans="2:38" ht="15" hidden="1" customHeight="1">
      <c r="B149" s="1236"/>
      <c r="C149" s="40" t="s">
        <v>17</v>
      </c>
      <c r="D149" s="1246">
        <f>+F135</f>
        <v>0</v>
      </c>
      <c r="E149" s="1244"/>
      <c r="F149" s="1245">
        <f>+D149-AL150</f>
        <v>0</v>
      </c>
      <c r="G149" s="33"/>
      <c r="H149" s="33"/>
      <c r="I149" s="33"/>
      <c r="J149" s="33"/>
      <c r="K149" s="33"/>
      <c r="L149" s="33"/>
      <c r="M149" s="33"/>
      <c r="N149" s="414"/>
      <c r="O149" s="414"/>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4"/>
    </row>
    <row r="150" spans="2:38" ht="15" hidden="1" customHeight="1">
      <c r="B150" s="1236"/>
      <c r="C150" s="43" t="str">
        <f>+C136</f>
        <v>EX S/Pond Temporary</v>
      </c>
      <c r="D150" s="1246"/>
      <c r="E150" s="1244"/>
      <c r="F150" s="1245"/>
      <c r="G150" s="490"/>
      <c r="H150" s="490"/>
      <c r="I150" s="490"/>
      <c r="J150" s="490"/>
      <c r="K150" s="490"/>
      <c r="L150" s="490"/>
      <c r="M150" s="490"/>
      <c r="N150" s="490"/>
      <c r="O150" s="490"/>
      <c r="P150" s="490"/>
      <c r="Q150" s="490"/>
      <c r="R150" s="490"/>
      <c r="S150" s="490"/>
      <c r="T150" s="490"/>
      <c r="U150" s="490"/>
      <c r="V150" s="490"/>
      <c r="W150" s="490"/>
      <c r="X150" s="490"/>
      <c r="Y150" s="490"/>
      <c r="Z150" s="490"/>
      <c r="AA150" s="490"/>
      <c r="AB150" s="490"/>
      <c r="AC150" s="490"/>
      <c r="AD150" s="490"/>
      <c r="AE150" s="490"/>
      <c r="AF150" s="490"/>
      <c r="AG150" s="490"/>
      <c r="AH150" s="490"/>
      <c r="AI150" s="490"/>
      <c r="AJ150" s="490"/>
      <c r="AK150" s="490"/>
      <c r="AL150" s="38">
        <f>SUM(G150:AK150)</f>
        <v>0</v>
      </c>
    </row>
    <row r="151" spans="2:38" ht="15" hidden="1" customHeight="1">
      <c r="B151" s="1236"/>
      <c r="C151" s="413" t="s">
        <v>17</v>
      </c>
      <c r="D151" s="1230">
        <f>+F137</f>
        <v>0</v>
      </c>
      <c r="E151" s="1231"/>
      <c r="F151" s="1224">
        <f>+D151-AL152</f>
        <v>0</v>
      </c>
      <c r="G151" s="414"/>
      <c r="H151" s="414"/>
      <c r="I151" s="414"/>
      <c r="J151" s="414"/>
      <c r="K151" s="414"/>
      <c r="L151" s="414"/>
      <c r="M151" s="414"/>
      <c r="N151" s="414"/>
      <c r="O151" s="414"/>
      <c r="P151" s="414"/>
      <c r="Q151" s="414"/>
      <c r="R151" s="414"/>
      <c r="S151" s="414"/>
      <c r="T151" s="414"/>
      <c r="U151" s="414"/>
      <c r="V151" s="414"/>
      <c r="W151" s="414"/>
      <c r="X151" s="414"/>
      <c r="Y151" s="414"/>
      <c r="Z151" s="414"/>
      <c r="AA151" s="414"/>
      <c r="AB151" s="414"/>
      <c r="AC151" s="414"/>
      <c r="AD151" s="414"/>
      <c r="AE151" s="414"/>
      <c r="AF151" s="414"/>
      <c r="AG151" s="414"/>
      <c r="AH151" s="414"/>
      <c r="AI151" s="414"/>
      <c r="AJ151" s="414"/>
      <c r="AK151" s="414"/>
      <c r="AL151" s="415"/>
    </row>
    <row r="152" spans="2:38" ht="15" hidden="1" customHeight="1">
      <c r="B152" s="1236"/>
      <c r="C152" s="43" t="str">
        <f>+C138</f>
        <v>S/Pond D2 CB</v>
      </c>
      <c r="D152" s="1246"/>
      <c r="E152" s="1244"/>
      <c r="F152" s="1245"/>
      <c r="G152" s="490"/>
      <c r="H152" s="490"/>
      <c r="I152" s="490"/>
      <c r="J152" s="490"/>
      <c r="K152" s="490"/>
      <c r="L152" s="490"/>
      <c r="M152" s="490"/>
      <c r="N152" s="490"/>
      <c r="O152" s="490"/>
      <c r="P152" s="490"/>
      <c r="Q152" s="490"/>
      <c r="R152" s="490"/>
      <c r="S152" s="490"/>
      <c r="T152" s="490"/>
      <c r="U152" s="490"/>
      <c r="V152" s="490"/>
      <c r="W152" s="490"/>
      <c r="X152" s="490"/>
      <c r="Y152" s="490"/>
      <c r="Z152" s="490"/>
      <c r="AA152" s="490"/>
      <c r="AB152" s="490"/>
      <c r="AC152" s="490"/>
      <c r="AD152" s="490"/>
      <c r="AE152" s="490"/>
      <c r="AF152" s="490"/>
      <c r="AG152" s="490"/>
      <c r="AH152" s="490"/>
      <c r="AI152" s="490"/>
      <c r="AJ152" s="490"/>
      <c r="AK152" s="490"/>
      <c r="AL152" s="38">
        <f>SUM(G152:AK152)</f>
        <v>0</v>
      </c>
    </row>
    <row r="153" spans="2:38" ht="15" hidden="1" customHeight="1">
      <c r="B153" s="1236"/>
      <c r="C153" s="40" t="s">
        <v>17</v>
      </c>
      <c r="D153" s="1246">
        <f>+F139</f>
        <v>0</v>
      </c>
      <c r="E153" s="1244"/>
      <c r="F153" s="1245">
        <f>+D153-AL154</f>
        <v>0</v>
      </c>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4"/>
    </row>
    <row r="154" spans="2:38" ht="15" hidden="1" customHeight="1">
      <c r="B154" s="1237"/>
      <c r="C154" s="41" t="str">
        <f>+C140</f>
        <v>Sump C4</v>
      </c>
      <c r="D154" s="1220"/>
      <c r="E154" s="1222"/>
      <c r="F154" s="1218"/>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35">
        <f>SUM(G154:AK154)</f>
        <v>0</v>
      </c>
    </row>
    <row r="155" spans="2:38" ht="15" customHeight="1">
      <c r="B155" s="1232" t="s">
        <v>12</v>
      </c>
      <c r="C155" s="1233"/>
      <c r="D155" s="29"/>
      <c r="E155" s="29"/>
      <c r="F155" s="30"/>
      <c r="G155" s="11">
        <f>SUM(G148,G150,G152,G154)</f>
        <v>0</v>
      </c>
      <c r="H155" s="11">
        <f t="shared" ref="H155:AL155" si="21">SUM(H148,H150,H152,H154)</f>
        <v>0</v>
      </c>
      <c r="I155" s="11">
        <f t="shared" si="21"/>
        <v>0</v>
      </c>
      <c r="J155" s="11">
        <f t="shared" si="21"/>
        <v>0</v>
      </c>
      <c r="K155" s="11">
        <f t="shared" si="21"/>
        <v>0</v>
      </c>
      <c r="L155" s="11">
        <f t="shared" si="21"/>
        <v>0</v>
      </c>
      <c r="M155" s="11">
        <f t="shared" si="21"/>
        <v>0</v>
      </c>
      <c r="N155" s="11">
        <f t="shared" si="21"/>
        <v>0</v>
      </c>
      <c r="O155" s="11">
        <f t="shared" si="21"/>
        <v>0</v>
      </c>
      <c r="P155" s="11">
        <f t="shared" si="21"/>
        <v>0</v>
      </c>
      <c r="Q155" s="11">
        <f t="shared" si="21"/>
        <v>0</v>
      </c>
      <c r="R155" s="11">
        <f t="shared" si="21"/>
        <v>0</v>
      </c>
      <c r="S155" s="11">
        <f t="shared" si="21"/>
        <v>0</v>
      </c>
      <c r="T155" s="11">
        <f t="shared" si="21"/>
        <v>0</v>
      </c>
      <c r="U155" s="11">
        <f t="shared" si="21"/>
        <v>0</v>
      </c>
      <c r="V155" s="11">
        <f t="shared" si="21"/>
        <v>0</v>
      </c>
      <c r="W155" s="11">
        <f t="shared" si="21"/>
        <v>0</v>
      </c>
      <c r="X155" s="11">
        <f t="shared" si="21"/>
        <v>0</v>
      </c>
      <c r="Y155" s="11">
        <f t="shared" si="21"/>
        <v>0</v>
      </c>
      <c r="Z155" s="11">
        <f t="shared" si="21"/>
        <v>0</v>
      </c>
      <c r="AA155" s="11">
        <f t="shared" si="21"/>
        <v>0</v>
      </c>
      <c r="AB155" s="11">
        <f t="shared" si="21"/>
        <v>0</v>
      </c>
      <c r="AC155" s="11">
        <f t="shared" si="21"/>
        <v>0</v>
      </c>
      <c r="AD155" s="11">
        <f t="shared" si="21"/>
        <v>0</v>
      </c>
      <c r="AE155" s="11">
        <f t="shared" si="21"/>
        <v>0</v>
      </c>
      <c r="AF155" s="11">
        <f t="shared" si="21"/>
        <v>0</v>
      </c>
      <c r="AG155" s="11">
        <f t="shared" si="21"/>
        <v>0</v>
      </c>
      <c r="AH155" s="11">
        <f t="shared" si="21"/>
        <v>0</v>
      </c>
      <c r="AI155" s="11">
        <f t="shared" si="21"/>
        <v>0</v>
      </c>
      <c r="AJ155" s="11">
        <f t="shared" si="21"/>
        <v>0</v>
      </c>
      <c r="AK155" s="11">
        <f t="shared" si="21"/>
        <v>0</v>
      </c>
      <c r="AL155" s="28">
        <f t="shared" si="21"/>
        <v>0</v>
      </c>
    </row>
    <row r="157" spans="2:38" ht="15" customHeight="1">
      <c r="B157" s="516">
        <f>+B143+30</f>
        <v>44531</v>
      </c>
    </row>
    <row r="159" spans="2:38" ht="15" customHeight="1">
      <c r="B159" s="26" t="s">
        <v>13</v>
      </c>
      <c r="C159" s="511" t="s">
        <v>0</v>
      </c>
      <c r="D159" s="1234" t="s">
        <v>18</v>
      </c>
      <c r="E159" s="1234"/>
      <c r="F159" s="1234"/>
      <c r="G159" s="27">
        <f>+B157</f>
        <v>44531</v>
      </c>
      <c r="H159" s="27">
        <f>+G159+1</f>
        <v>44532</v>
      </c>
      <c r="I159" s="27">
        <f t="shared" ref="I159:AK159" si="22">+H159+1</f>
        <v>44533</v>
      </c>
      <c r="J159" s="27">
        <f t="shared" si="22"/>
        <v>44534</v>
      </c>
      <c r="K159" s="27">
        <f t="shared" si="22"/>
        <v>44535</v>
      </c>
      <c r="L159" s="27">
        <f t="shared" si="22"/>
        <v>44536</v>
      </c>
      <c r="M159" s="27">
        <f t="shared" si="22"/>
        <v>44537</v>
      </c>
      <c r="N159" s="27">
        <f t="shared" si="22"/>
        <v>44538</v>
      </c>
      <c r="O159" s="27">
        <f t="shared" si="22"/>
        <v>44539</v>
      </c>
      <c r="P159" s="27">
        <f t="shared" si="22"/>
        <v>44540</v>
      </c>
      <c r="Q159" s="27">
        <f t="shared" si="22"/>
        <v>44541</v>
      </c>
      <c r="R159" s="27">
        <f t="shared" si="22"/>
        <v>44542</v>
      </c>
      <c r="S159" s="27">
        <f t="shared" si="22"/>
        <v>44543</v>
      </c>
      <c r="T159" s="27">
        <f t="shared" si="22"/>
        <v>44544</v>
      </c>
      <c r="U159" s="27">
        <f t="shared" si="22"/>
        <v>44545</v>
      </c>
      <c r="V159" s="27">
        <f t="shared" si="22"/>
        <v>44546</v>
      </c>
      <c r="W159" s="27">
        <f t="shared" si="22"/>
        <v>44547</v>
      </c>
      <c r="X159" s="27">
        <f t="shared" si="22"/>
        <v>44548</v>
      </c>
      <c r="Y159" s="27">
        <f t="shared" si="22"/>
        <v>44549</v>
      </c>
      <c r="Z159" s="27">
        <f t="shared" si="22"/>
        <v>44550</v>
      </c>
      <c r="AA159" s="27">
        <f t="shared" si="22"/>
        <v>44551</v>
      </c>
      <c r="AB159" s="27">
        <f t="shared" si="22"/>
        <v>44552</v>
      </c>
      <c r="AC159" s="27">
        <f t="shared" si="22"/>
        <v>44553</v>
      </c>
      <c r="AD159" s="27">
        <f t="shared" si="22"/>
        <v>44554</v>
      </c>
      <c r="AE159" s="27">
        <f t="shared" si="22"/>
        <v>44555</v>
      </c>
      <c r="AF159" s="27">
        <f t="shared" si="22"/>
        <v>44556</v>
      </c>
      <c r="AG159" s="27">
        <f t="shared" si="22"/>
        <v>44557</v>
      </c>
      <c r="AH159" s="27">
        <f t="shared" si="22"/>
        <v>44558</v>
      </c>
      <c r="AI159" s="27">
        <f t="shared" si="22"/>
        <v>44559</v>
      </c>
      <c r="AJ159" s="27">
        <f t="shared" si="22"/>
        <v>44560</v>
      </c>
      <c r="AK159" s="27">
        <f t="shared" si="22"/>
        <v>44561</v>
      </c>
      <c r="AL159" s="9" t="s">
        <v>12</v>
      </c>
    </row>
    <row r="160" spans="2:38" ht="15" customHeight="1">
      <c r="B160" s="1235" t="s">
        <v>147</v>
      </c>
      <c r="C160" s="39"/>
      <c r="D160" s="44" t="s">
        <v>19</v>
      </c>
      <c r="E160" s="45" t="s">
        <v>20</v>
      </c>
      <c r="F160" s="46" t="s">
        <v>21</v>
      </c>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2"/>
    </row>
    <row r="161" spans="2:38" ht="15" customHeight="1">
      <c r="B161" s="1236"/>
      <c r="C161" s="42" t="s">
        <v>17</v>
      </c>
      <c r="D161" s="1221">
        <f>+F147</f>
        <v>55000</v>
      </c>
      <c r="E161" s="1223"/>
      <c r="F161" s="1219">
        <f>+D161-AL162</f>
        <v>55000</v>
      </c>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7"/>
    </row>
    <row r="162" spans="2:38" ht="15" customHeight="1">
      <c r="B162" s="1236"/>
      <c r="C162" s="43" t="str">
        <f>+C148</f>
        <v>7B Control Box</v>
      </c>
      <c r="D162" s="1246"/>
      <c r="E162" s="1244"/>
      <c r="F162" s="1245"/>
      <c r="G162" s="543"/>
      <c r="H162" s="543"/>
      <c r="I162" s="543"/>
      <c r="J162" s="543"/>
      <c r="K162" s="543"/>
      <c r="L162" s="543"/>
      <c r="M162" s="543"/>
      <c r="N162" s="543"/>
      <c r="O162" s="543"/>
      <c r="P162" s="543"/>
      <c r="Q162" s="543"/>
      <c r="R162" s="543"/>
      <c r="S162" s="543"/>
      <c r="T162" s="543"/>
      <c r="U162" s="543"/>
      <c r="V162" s="543"/>
      <c r="W162" s="543"/>
      <c r="X162" s="543"/>
      <c r="Y162" s="543"/>
      <c r="Z162" s="543"/>
      <c r="AA162" s="543"/>
      <c r="AB162" s="543"/>
      <c r="AC162" s="543"/>
      <c r="AD162" s="543"/>
      <c r="AE162" s="543"/>
      <c r="AF162" s="543"/>
      <c r="AG162" s="543"/>
      <c r="AH162" s="543"/>
      <c r="AI162" s="543"/>
      <c r="AJ162" s="543"/>
      <c r="AK162" s="543"/>
      <c r="AL162" s="38">
        <f>SUM(G162:AK162)</f>
        <v>0</v>
      </c>
    </row>
    <row r="163" spans="2:38" ht="15" hidden="1" customHeight="1">
      <c r="B163" s="1236"/>
      <c r="C163" s="40" t="s">
        <v>17</v>
      </c>
      <c r="D163" s="1246">
        <f>+F149</f>
        <v>0</v>
      </c>
      <c r="E163" s="1244"/>
      <c r="F163" s="1245">
        <f>+D163-AL164</f>
        <v>0</v>
      </c>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4"/>
    </row>
    <row r="164" spans="2:38" ht="15" hidden="1" customHeight="1">
      <c r="B164" s="1236"/>
      <c r="C164" s="43" t="str">
        <f>+C150</f>
        <v>EX S/Pond Temporary</v>
      </c>
      <c r="D164" s="1246"/>
      <c r="E164" s="1244"/>
      <c r="F164" s="1245"/>
      <c r="G164" s="490"/>
      <c r="H164" s="490"/>
      <c r="I164" s="490"/>
      <c r="J164" s="490"/>
      <c r="K164" s="490"/>
      <c r="L164" s="490"/>
      <c r="M164" s="490"/>
      <c r="N164" s="490"/>
      <c r="O164" s="490"/>
      <c r="P164" s="490"/>
      <c r="Q164" s="490"/>
      <c r="R164" s="490"/>
      <c r="S164" s="490"/>
      <c r="T164" s="490"/>
      <c r="U164" s="490"/>
      <c r="V164" s="490"/>
      <c r="W164" s="490"/>
      <c r="X164" s="490"/>
      <c r="Y164" s="490"/>
      <c r="Z164" s="490"/>
      <c r="AA164" s="490"/>
      <c r="AB164" s="490"/>
      <c r="AC164" s="490"/>
      <c r="AD164" s="490"/>
      <c r="AE164" s="490"/>
      <c r="AF164" s="490"/>
      <c r="AG164" s="490"/>
      <c r="AH164" s="490"/>
      <c r="AI164" s="490"/>
      <c r="AJ164" s="490"/>
      <c r="AK164" s="490"/>
      <c r="AL164" s="38">
        <f>SUM(G164:AK164)</f>
        <v>0</v>
      </c>
    </row>
    <row r="165" spans="2:38" ht="15" hidden="1" customHeight="1">
      <c r="B165" s="1236"/>
      <c r="C165" s="413" t="s">
        <v>17</v>
      </c>
      <c r="D165" s="1230">
        <f>+F151</f>
        <v>0</v>
      </c>
      <c r="E165" s="1231"/>
      <c r="F165" s="1224">
        <f>+D165-AL166</f>
        <v>0</v>
      </c>
      <c r="G165" s="414"/>
      <c r="H165" s="414"/>
      <c r="I165" s="414"/>
      <c r="J165" s="414"/>
      <c r="K165" s="414"/>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5"/>
    </row>
    <row r="166" spans="2:38" ht="15" hidden="1" customHeight="1">
      <c r="B166" s="1236"/>
      <c r="C166" s="43" t="str">
        <f>+C152</f>
        <v>S/Pond D2 CB</v>
      </c>
      <c r="D166" s="1246"/>
      <c r="E166" s="1244"/>
      <c r="F166" s="1245"/>
      <c r="G166" s="490"/>
      <c r="H166" s="490"/>
      <c r="I166" s="490"/>
      <c r="J166" s="490"/>
      <c r="K166" s="490"/>
      <c r="L166" s="490"/>
      <c r="M166" s="490"/>
      <c r="N166" s="490"/>
      <c r="O166" s="490"/>
      <c r="P166" s="490"/>
      <c r="Q166" s="490"/>
      <c r="R166" s="490"/>
      <c r="S166" s="490"/>
      <c r="T166" s="490"/>
      <c r="U166" s="490"/>
      <c r="V166" s="490"/>
      <c r="W166" s="490"/>
      <c r="X166" s="490"/>
      <c r="Y166" s="490"/>
      <c r="Z166" s="490"/>
      <c r="AA166" s="490"/>
      <c r="AB166" s="490"/>
      <c r="AC166" s="490"/>
      <c r="AD166" s="490"/>
      <c r="AE166" s="490"/>
      <c r="AF166" s="490"/>
      <c r="AG166" s="490"/>
      <c r="AH166" s="490"/>
      <c r="AI166" s="490"/>
      <c r="AJ166" s="490"/>
      <c r="AK166" s="490"/>
      <c r="AL166" s="38">
        <f>SUM(G166:AK166)</f>
        <v>0</v>
      </c>
    </row>
    <row r="167" spans="2:38" ht="15" hidden="1" customHeight="1">
      <c r="B167" s="1236"/>
      <c r="C167" s="40" t="s">
        <v>17</v>
      </c>
      <c r="D167" s="1246">
        <f>+F153</f>
        <v>0</v>
      </c>
      <c r="E167" s="1244"/>
      <c r="F167" s="1245">
        <f>+D167-AL168</f>
        <v>0</v>
      </c>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4"/>
    </row>
    <row r="168" spans="2:38" ht="15" hidden="1" customHeight="1">
      <c r="B168" s="1237"/>
      <c r="C168" s="41" t="str">
        <f>+C154</f>
        <v>Sump C4</v>
      </c>
      <c r="D168" s="1220"/>
      <c r="E168" s="1222"/>
      <c r="F168" s="1218"/>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35">
        <f>SUM(G168:AK168)</f>
        <v>0</v>
      </c>
    </row>
    <row r="169" spans="2:38" ht="15" customHeight="1">
      <c r="B169" s="1232" t="s">
        <v>12</v>
      </c>
      <c r="C169" s="1233"/>
      <c r="D169" s="29"/>
      <c r="E169" s="29"/>
      <c r="F169" s="30"/>
      <c r="G169" s="11">
        <f>SUM(G162,G164,G166,G168)</f>
        <v>0</v>
      </c>
      <c r="H169" s="11">
        <f t="shared" ref="H169:AL169" si="23">SUM(H162,H164,H166,H168)</f>
        <v>0</v>
      </c>
      <c r="I169" s="11">
        <f t="shared" si="23"/>
        <v>0</v>
      </c>
      <c r="J169" s="11">
        <f t="shared" si="23"/>
        <v>0</v>
      </c>
      <c r="K169" s="11">
        <f t="shared" si="23"/>
        <v>0</v>
      </c>
      <c r="L169" s="11">
        <f t="shared" si="23"/>
        <v>0</v>
      </c>
      <c r="M169" s="11">
        <f t="shared" si="23"/>
        <v>0</v>
      </c>
      <c r="N169" s="11">
        <f t="shared" si="23"/>
        <v>0</v>
      </c>
      <c r="O169" s="11">
        <f t="shared" si="23"/>
        <v>0</v>
      </c>
      <c r="P169" s="11">
        <f t="shared" si="23"/>
        <v>0</v>
      </c>
      <c r="Q169" s="11">
        <f t="shared" si="23"/>
        <v>0</v>
      </c>
      <c r="R169" s="11">
        <f t="shared" si="23"/>
        <v>0</v>
      </c>
      <c r="S169" s="11">
        <f t="shared" si="23"/>
        <v>0</v>
      </c>
      <c r="T169" s="11">
        <f t="shared" si="23"/>
        <v>0</v>
      </c>
      <c r="U169" s="11">
        <f t="shared" si="23"/>
        <v>0</v>
      </c>
      <c r="V169" s="11">
        <f t="shared" si="23"/>
        <v>0</v>
      </c>
      <c r="W169" s="11">
        <f t="shared" si="23"/>
        <v>0</v>
      </c>
      <c r="X169" s="11">
        <f t="shared" si="23"/>
        <v>0</v>
      </c>
      <c r="Y169" s="11">
        <f t="shared" si="23"/>
        <v>0</v>
      </c>
      <c r="Z169" s="11">
        <f t="shared" si="23"/>
        <v>0</v>
      </c>
      <c r="AA169" s="11">
        <f t="shared" si="23"/>
        <v>0</v>
      </c>
      <c r="AB169" s="11">
        <f t="shared" si="23"/>
        <v>0</v>
      </c>
      <c r="AC169" s="11">
        <f t="shared" si="23"/>
        <v>0</v>
      </c>
      <c r="AD169" s="11">
        <f t="shared" si="23"/>
        <v>0</v>
      </c>
      <c r="AE169" s="11">
        <f t="shared" si="23"/>
        <v>0</v>
      </c>
      <c r="AF169" s="11">
        <f t="shared" si="23"/>
        <v>0</v>
      </c>
      <c r="AG169" s="11">
        <f t="shared" si="23"/>
        <v>0</v>
      </c>
      <c r="AH169" s="11">
        <f t="shared" si="23"/>
        <v>0</v>
      </c>
      <c r="AI169" s="11">
        <f t="shared" si="23"/>
        <v>0</v>
      </c>
      <c r="AJ169" s="11">
        <f t="shared" si="23"/>
        <v>0</v>
      </c>
      <c r="AK169" s="11">
        <f t="shared" si="23"/>
        <v>0</v>
      </c>
      <c r="AL169" s="28">
        <f t="shared" si="23"/>
        <v>0</v>
      </c>
    </row>
  </sheetData>
  <mergeCells count="181">
    <mergeCell ref="B169:C169"/>
    <mergeCell ref="E163:E164"/>
    <mergeCell ref="F163:F164"/>
    <mergeCell ref="D165:D166"/>
    <mergeCell ref="E165:E166"/>
    <mergeCell ref="F165:F166"/>
    <mergeCell ref="D167:D168"/>
    <mergeCell ref="E167:E168"/>
    <mergeCell ref="F167:F168"/>
    <mergeCell ref="D153:D154"/>
    <mergeCell ref="E153:E154"/>
    <mergeCell ref="F153:F154"/>
    <mergeCell ref="B155:C155"/>
    <mergeCell ref="D159:F159"/>
    <mergeCell ref="B160:B168"/>
    <mergeCell ref="D161:D162"/>
    <mergeCell ref="E161:E162"/>
    <mergeCell ref="F161:F162"/>
    <mergeCell ref="D163:D164"/>
    <mergeCell ref="B146:B154"/>
    <mergeCell ref="D147:D148"/>
    <mergeCell ref="E147:E148"/>
    <mergeCell ref="F147:F148"/>
    <mergeCell ref="D149:D150"/>
    <mergeCell ref="E149:E150"/>
    <mergeCell ref="F149:F150"/>
    <mergeCell ref="D151:D152"/>
    <mergeCell ref="E151:E152"/>
    <mergeCell ref="F151:F152"/>
    <mergeCell ref="F137:F138"/>
    <mergeCell ref="D139:D140"/>
    <mergeCell ref="E139:E140"/>
    <mergeCell ref="F139:F140"/>
    <mergeCell ref="B141:C141"/>
    <mergeCell ref="D145:F145"/>
    <mergeCell ref="D131:F131"/>
    <mergeCell ref="B132:B140"/>
    <mergeCell ref="D133:D134"/>
    <mergeCell ref="E133:E134"/>
    <mergeCell ref="F133:F134"/>
    <mergeCell ref="D135:D136"/>
    <mergeCell ref="E135:E136"/>
    <mergeCell ref="F135:F136"/>
    <mergeCell ref="D137:D138"/>
    <mergeCell ref="E137:E138"/>
    <mergeCell ref="B127:C127"/>
    <mergeCell ref="B113:C113"/>
    <mergeCell ref="D117:F117"/>
    <mergeCell ref="B118:B126"/>
    <mergeCell ref="D119:D120"/>
    <mergeCell ref="E119:E120"/>
    <mergeCell ref="F119:F120"/>
    <mergeCell ref="D121:D122"/>
    <mergeCell ref="E121:E122"/>
    <mergeCell ref="F121:F122"/>
    <mergeCell ref="D123:D124"/>
    <mergeCell ref="F111:F112"/>
    <mergeCell ref="D97:D98"/>
    <mergeCell ref="E97:E98"/>
    <mergeCell ref="F97:F98"/>
    <mergeCell ref="E123:E124"/>
    <mergeCell ref="F123:F124"/>
    <mergeCell ref="D125:D126"/>
    <mergeCell ref="E125:E126"/>
    <mergeCell ref="F125:F126"/>
    <mergeCell ref="B99:C99"/>
    <mergeCell ref="D103:F103"/>
    <mergeCell ref="B104:B112"/>
    <mergeCell ref="D105:D106"/>
    <mergeCell ref="E105:E106"/>
    <mergeCell ref="F105:F106"/>
    <mergeCell ref="D107:D108"/>
    <mergeCell ref="B90:B98"/>
    <mergeCell ref="D91:D92"/>
    <mergeCell ref="E91:E92"/>
    <mergeCell ref="F91:F92"/>
    <mergeCell ref="D93:D94"/>
    <mergeCell ref="E93:E94"/>
    <mergeCell ref="F93:F94"/>
    <mergeCell ref="D95:D96"/>
    <mergeCell ref="E95:E96"/>
    <mergeCell ref="F95:F96"/>
    <mergeCell ref="E107:E108"/>
    <mergeCell ref="F107:F108"/>
    <mergeCell ref="D109:D110"/>
    <mergeCell ref="E109:E110"/>
    <mergeCell ref="F109:F110"/>
    <mergeCell ref="D111:D112"/>
    <mergeCell ref="E111:E112"/>
    <mergeCell ref="F81:F82"/>
    <mergeCell ref="D83:D84"/>
    <mergeCell ref="E83:E84"/>
    <mergeCell ref="F83:F84"/>
    <mergeCell ref="B85:C85"/>
    <mergeCell ref="D89:F89"/>
    <mergeCell ref="D75:F75"/>
    <mergeCell ref="B76:B84"/>
    <mergeCell ref="D77:D78"/>
    <mergeCell ref="E77:E78"/>
    <mergeCell ref="F77:F78"/>
    <mergeCell ref="D79:D80"/>
    <mergeCell ref="E79:E80"/>
    <mergeCell ref="F79:F80"/>
    <mergeCell ref="D81:D82"/>
    <mergeCell ref="E81:E82"/>
    <mergeCell ref="B71:C71"/>
    <mergeCell ref="B57:C57"/>
    <mergeCell ref="D61:F61"/>
    <mergeCell ref="B62:B70"/>
    <mergeCell ref="D63:D64"/>
    <mergeCell ref="E63:E64"/>
    <mergeCell ref="F63:F64"/>
    <mergeCell ref="D65:D66"/>
    <mergeCell ref="E65:E66"/>
    <mergeCell ref="F65:F66"/>
    <mergeCell ref="D67:D68"/>
    <mergeCell ref="F55:F56"/>
    <mergeCell ref="D41:D42"/>
    <mergeCell ref="E41:E42"/>
    <mergeCell ref="F41:F42"/>
    <mergeCell ref="E67:E68"/>
    <mergeCell ref="F67:F68"/>
    <mergeCell ref="D69:D70"/>
    <mergeCell ref="E69:E70"/>
    <mergeCell ref="F69:F70"/>
    <mergeCell ref="B43:C43"/>
    <mergeCell ref="D47:F47"/>
    <mergeCell ref="B48:B56"/>
    <mergeCell ref="D49:D50"/>
    <mergeCell ref="E49:E50"/>
    <mergeCell ref="F49:F50"/>
    <mergeCell ref="D51:D52"/>
    <mergeCell ref="B34:B42"/>
    <mergeCell ref="D35:D36"/>
    <mergeCell ref="E35:E36"/>
    <mergeCell ref="F35:F36"/>
    <mergeCell ref="D37:D38"/>
    <mergeCell ref="E37:E38"/>
    <mergeCell ref="F37:F38"/>
    <mergeCell ref="D39:D40"/>
    <mergeCell ref="E39:E40"/>
    <mergeCell ref="F39:F40"/>
    <mergeCell ref="E51:E52"/>
    <mergeCell ref="F51:F52"/>
    <mergeCell ref="D53:D54"/>
    <mergeCell ref="E53:E54"/>
    <mergeCell ref="F53:F54"/>
    <mergeCell ref="D55:D56"/>
    <mergeCell ref="E55:E56"/>
    <mergeCell ref="F25:F26"/>
    <mergeCell ref="D27:D28"/>
    <mergeCell ref="E27:E28"/>
    <mergeCell ref="F27:F28"/>
    <mergeCell ref="B29:C29"/>
    <mergeCell ref="D33:F33"/>
    <mergeCell ref="D19:F19"/>
    <mergeCell ref="B20:B28"/>
    <mergeCell ref="D21:D22"/>
    <mergeCell ref="E21:E22"/>
    <mergeCell ref="F21:F22"/>
    <mergeCell ref="D23:D24"/>
    <mergeCell ref="E23:E24"/>
    <mergeCell ref="F23:F24"/>
    <mergeCell ref="D25:D26"/>
    <mergeCell ref="E25:E26"/>
    <mergeCell ref="E11:E12"/>
    <mergeCell ref="F11:F12"/>
    <mergeCell ref="D13:D14"/>
    <mergeCell ref="E13:E14"/>
    <mergeCell ref="F13:F14"/>
    <mergeCell ref="B15:C15"/>
    <mergeCell ref="B1:AL1"/>
    <mergeCell ref="D5:F5"/>
    <mergeCell ref="B6:B14"/>
    <mergeCell ref="D7:D8"/>
    <mergeCell ref="E7:E8"/>
    <mergeCell ref="F7:F8"/>
    <mergeCell ref="D9:D10"/>
    <mergeCell ref="E9:E10"/>
    <mergeCell ref="F9:F10"/>
    <mergeCell ref="D11:D12"/>
  </mergeCells>
  <printOptions horizontalCentered="1"/>
  <pageMargins left="0.5" right="0.5" top="0.5" bottom="0.5" header="0.3" footer="0.3"/>
  <pageSetup paperSize="9" scale="40" fitToHeight="0" orientation="landscape"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CEC8B-3CC4-4876-B935-6C6EFA6FB39E}">
  <sheetPr>
    <pageSetUpPr fitToPage="1"/>
  </sheetPr>
  <dimension ref="A1:AL459"/>
  <sheetViews>
    <sheetView showGridLines="0" zoomScale="80" zoomScaleNormal="80" workbookViewId="0">
      <pane xSplit="6" ySplit="1" topLeftCell="T5" activePane="bottomRight" state="frozen"/>
      <selection activeCell="H1" sqref="H1:AJ1048576"/>
      <selection pane="topRight" activeCell="H1" sqref="H1:AJ1048576"/>
      <selection pane="bottomLeft" activeCell="H1" sqref="H1:AJ1048576"/>
      <selection pane="bottomRight" activeCell="G6" sqref="G6"/>
    </sheetView>
  </sheetViews>
  <sheetFormatPr defaultColWidth="9" defaultRowHeight="15" customHeight="1"/>
  <cols>
    <col min="1" max="1" width="2.625" customWidth="1"/>
    <col min="2" max="2" width="13" bestFit="1" customWidth="1"/>
    <col min="3" max="3" width="16.125" customWidth="1"/>
    <col min="4" max="4" width="10.5" style="421" customWidth="1"/>
    <col min="5" max="5" width="10.75" style="421" customWidth="1"/>
    <col min="6" max="6" width="10.125" style="421" customWidth="1"/>
    <col min="7" max="7" width="9.125" customWidth="1"/>
    <col min="8" max="37" width="7.75" customWidth="1"/>
    <col min="38" max="38" width="8.125" customWidth="1"/>
    <col min="39" max="16384" width="9" style="2"/>
  </cols>
  <sheetData>
    <row r="1" spans="1:38" ht="15" customHeight="1">
      <c r="B1" s="1002" t="s">
        <v>24</v>
      </c>
      <c r="C1" s="1003"/>
      <c r="D1" s="1003"/>
      <c r="E1" s="1003"/>
      <c r="F1" s="1003"/>
      <c r="G1" s="1003"/>
      <c r="H1" s="1003"/>
      <c r="I1" s="1003"/>
      <c r="J1" s="1003"/>
      <c r="K1" s="1003"/>
      <c r="L1" s="1003"/>
      <c r="M1" s="1003"/>
      <c r="N1" s="1003"/>
      <c r="O1" s="1003"/>
      <c r="P1" s="1003"/>
      <c r="Q1" s="1003"/>
      <c r="R1" s="1003"/>
      <c r="S1" s="1003"/>
      <c r="T1" s="1003"/>
      <c r="U1" s="1003"/>
      <c r="V1" s="1003"/>
      <c r="W1" s="1003"/>
      <c r="X1" s="1003"/>
      <c r="Y1" s="1003"/>
      <c r="Z1" s="1003"/>
      <c r="AA1" s="1003"/>
      <c r="AB1" s="1003"/>
      <c r="AC1" s="1003"/>
      <c r="AD1" s="1003"/>
      <c r="AE1" s="1003"/>
      <c r="AF1" s="1003"/>
      <c r="AG1" s="1003"/>
      <c r="AH1" s="1003"/>
      <c r="AI1" s="1003"/>
      <c r="AJ1" s="1003"/>
      <c r="AK1" s="1003"/>
      <c r="AL1" s="1003"/>
    </row>
    <row r="3" spans="1:38" ht="15" customHeight="1">
      <c r="B3" s="7">
        <f>+Sims!B3</f>
        <v>44197</v>
      </c>
    </row>
    <row r="5" spans="1:38" ht="15" customHeight="1">
      <c r="B5" s="26" t="s">
        <v>13</v>
      </c>
      <c r="C5" s="422" t="s">
        <v>0</v>
      </c>
      <c r="D5" s="1234" t="s">
        <v>18</v>
      </c>
      <c r="E5" s="1234"/>
      <c r="F5" s="1234"/>
      <c r="G5" s="27">
        <f>+B3</f>
        <v>44197</v>
      </c>
      <c r="H5" s="27">
        <f>+G5+1</f>
        <v>44198</v>
      </c>
      <c r="I5" s="27">
        <f t="shared" ref="I5:AK5" si="0">+H5+1</f>
        <v>44199</v>
      </c>
      <c r="J5" s="27">
        <f t="shared" si="0"/>
        <v>44200</v>
      </c>
      <c r="K5" s="27">
        <f t="shared" si="0"/>
        <v>44201</v>
      </c>
      <c r="L5" s="27">
        <f t="shared" si="0"/>
        <v>44202</v>
      </c>
      <c r="M5" s="27">
        <f t="shared" si="0"/>
        <v>44203</v>
      </c>
      <c r="N5" s="27">
        <f t="shared" si="0"/>
        <v>44204</v>
      </c>
      <c r="O5" s="27">
        <f t="shared" si="0"/>
        <v>44205</v>
      </c>
      <c r="P5" s="27">
        <f t="shared" si="0"/>
        <v>44206</v>
      </c>
      <c r="Q5" s="27">
        <f t="shared" si="0"/>
        <v>44207</v>
      </c>
      <c r="R5" s="27">
        <f t="shared" si="0"/>
        <v>44208</v>
      </c>
      <c r="S5" s="27">
        <f t="shared" si="0"/>
        <v>44209</v>
      </c>
      <c r="T5" s="27">
        <f t="shared" si="0"/>
        <v>44210</v>
      </c>
      <c r="U5" s="27">
        <f t="shared" si="0"/>
        <v>44211</v>
      </c>
      <c r="V5" s="27">
        <f t="shared" si="0"/>
        <v>44212</v>
      </c>
      <c r="W5" s="27">
        <f t="shared" si="0"/>
        <v>44213</v>
      </c>
      <c r="X5" s="27">
        <f t="shared" si="0"/>
        <v>44214</v>
      </c>
      <c r="Y5" s="27">
        <f t="shared" si="0"/>
        <v>44215</v>
      </c>
      <c r="Z5" s="27">
        <f t="shared" si="0"/>
        <v>44216</v>
      </c>
      <c r="AA5" s="27">
        <f t="shared" si="0"/>
        <v>44217</v>
      </c>
      <c r="AB5" s="27">
        <f t="shared" si="0"/>
        <v>44218</v>
      </c>
      <c r="AC5" s="27">
        <f t="shared" si="0"/>
        <v>44219</v>
      </c>
      <c r="AD5" s="27">
        <f t="shared" si="0"/>
        <v>44220</v>
      </c>
      <c r="AE5" s="27">
        <f t="shared" si="0"/>
        <v>44221</v>
      </c>
      <c r="AF5" s="27">
        <f t="shared" si="0"/>
        <v>44222</v>
      </c>
      <c r="AG5" s="27">
        <f t="shared" si="0"/>
        <v>44223</v>
      </c>
      <c r="AH5" s="27">
        <f t="shared" si="0"/>
        <v>44224</v>
      </c>
      <c r="AI5" s="27">
        <f t="shared" si="0"/>
        <v>44225</v>
      </c>
      <c r="AJ5" s="27">
        <f t="shared" si="0"/>
        <v>44226</v>
      </c>
      <c r="AK5" s="27">
        <f t="shared" si="0"/>
        <v>44227</v>
      </c>
      <c r="AL5" s="9" t="s">
        <v>22</v>
      </c>
    </row>
    <row r="6" spans="1:38" ht="15" customHeight="1">
      <c r="B6" s="1235" t="s">
        <v>89</v>
      </c>
      <c r="C6" s="47"/>
      <c r="D6" s="371" t="s">
        <v>19</v>
      </c>
      <c r="E6" s="372" t="s">
        <v>20</v>
      </c>
      <c r="F6" s="373" t="s">
        <v>21</v>
      </c>
      <c r="G6" s="316"/>
      <c r="H6" s="316"/>
      <c r="I6" s="316"/>
      <c r="J6" s="316"/>
      <c r="K6" s="316"/>
      <c r="L6" s="316"/>
      <c r="M6" s="316"/>
      <c r="N6" s="316"/>
      <c r="O6" s="316"/>
      <c r="P6" s="316"/>
      <c r="Q6" s="316"/>
      <c r="R6" s="316"/>
      <c r="S6" s="316"/>
      <c r="T6" s="316"/>
      <c r="U6" s="316"/>
      <c r="V6" s="316"/>
      <c r="W6" s="316"/>
      <c r="X6" s="316"/>
      <c r="Y6" s="316"/>
      <c r="Z6" s="316"/>
      <c r="AA6" s="316"/>
      <c r="AB6" s="316"/>
      <c r="AC6" s="316"/>
      <c r="AD6" s="316"/>
      <c r="AE6" s="316"/>
      <c r="AF6" s="316"/>
      <c r="AG6" s="316"/>
      <c r="AH6" s="316"/>
      <c r="AI6" s="316"/>
      <c r="AJ6" s="316"/>
      <c r="AK6" s="316"/>
      <c r="AL6" s="374"/>
    </row>
    <row r="7" spans="1:38" ht="15" customHeight="1">
      <c r="A7" s="515"/>
      <c r="B7" s="1236"/>
      <c r="C7" s="42" t="s">
        <v>17</v>
      </c>
      <c r="D7" s="1279">
        <v>25000</v>
      </c>
      <c r="E7" s="1259"/>
      <c r="F7" s="1278">
        <f>+D7-AL8</f>
        <v>25000</v>
      </c>
      <c r="G7" s="542"/>
      <c r="H7" s="542"/>
      <c r="I7" s="542"/>
      <c r="J7" s="542"/>
      <c r="K7" s="542"/>
      <c r="L7" s="542"/>
      <c r="M7" s="542"/>
      <c r="N7" s="542"/>
      <c r="O7" s="542"/>
      <c r="P7" s="542"/>
      <c r="Q7" s="542"/>
      <c r="R7" s="542"/>
      <c r="S7" s="542"/>
      <c r="T7" s="542"/>
      <c r="U7" s="542"/>
      <c r="V7" s="542"/>
      <c r="W7" s="542"/>
      <c r="X7" s="542"/>
      <c r="Y7" s="542"/>
      <c r="Z7" s="542"/>
      <c r="AA7" s="542"/>
      <c r="AB7" s="542"/>
      <c r="AC7" s="542"/>
      <c r="AD7" s="542"/>
      <c r="AE7" s="542"/>
      <c r="AF7" s="542"/>
      <c r="AG7" s="542"/>
      <c r="AH7" s="542"/>
      <c r="AI7" s="542"/>
      <c r="AJ7" s="542"/>
      <c r="AK7" s="542"/>
      <c r="AL7" s="55"/>
    </row>
    <row r="8" spans="1:38" ht="15" customHeight="1">
      <c r="A8" s="515"/>
      <c r="B8" s="1236"/>
      <c r="C8" s="624" t="s">
        <v>189</v>
      </c>
      <c r="D8" s="1264"/>
      <c r="E8" s="1266"/>
      <c r="F8" s="1267"/>
      <c r="G8" s="543"/>
      <c r="H8" s="543"/>
      <c r="I8" s="543"/>
      <c r="J8" s="543"/>
      <c r="K8" s="543"/>
      <c r="L8" s="543"/>
      <c r="M8" s="543"/>
      <c r="N8" s="543"/>
      <c r="O8" s="543"/>
      <c r="P8" s="543"/>
      <c r="Q8" s="543"/>
      <c r="R8" s="543"/>
      <c r="S8" s="543"/>
      <c r="T8" s="543"/>
      <c r="U8" s="543"/>
      <c r="V8" s="543"/>
      <c r="W8" s="543"/>
      <c r="X8" s="543"/>
      <c r="Y8" s="543"/>
      <c r="Z8" s="543"/>
      <c r="AA8" s="543"/>
      <c r="AB8" s="543"/>
      <c r="AC8" s="543"/>
      <c r="AD8" s="543"/>
      <c r="AE8" s="543"/>
      <c r="AF8" s="543"/>
      <c r="AG8" s="543"/>
      <c r="AH8" s="543"/>
      <c r="AI8" s="543"/>
      <c r="AJ8" s="543"/>
      <c r="AK8" s="543"/>
      <c r="AL8" s="531">
        <f>SUM(G8:AK8)</f>
        <v>0</v>
      </c>
    </row>
    <row r="9" spans="1:38" ht="15" customHeight="1">
      <c r="B9" s="1236"/>
      <c r="C9" s="42" t="s">
        <v>17</v>
      </c>
      <c r="D9" s="1264">
        <v>3000</v>
      </c>
      <c r="E9" s="1266"/>
      <c r="F9" s="1267">
        <f>+D9-AL10</f>
        <v>3000</v>
      </c>
      <c r="G9" s="54"/>
      <c r="H9" s="54"/>
      <c r="I9" s="54"/>
      <c r="J9" s="54"/>
      <c r="K9" s="54"/>
      <c r="L9" s="54"/>
      <c r="M9" s="54"/>
      <c r="N9" s="54"/>
      <c r="O9" s="54"/>
      <c r="P9" s="54"/>
      <c r="Q9" s="54"/>
      <c r="R9" s="54"/>
      <c r="S9" s="54"/>
      <c r="T9" s="54"/>
      <c r="U9" s="54"/>
      <c r="V9" s="54"/>
      <c r="W9" s="54"/>
      <c r="X9" s="54"/>
      <c r="Y9" s="54"/>
      <c r="Z9" s="54"/>
      <c r="AA9" s="54"/>
      <c r="AB9" s="54"/>
      <c r="AC9" s="54"/>
      <c r="AD9" s="54"/>
      <c r="AE9" s="54"/>
      <c r="AF9" s="54"/>
      <c r="AG9" s="54"/>
      <c r="AH9" s="54"/>
      <c r="AI9" s="54"/>
      <c r="AJ9" s="54"/>
      <c r="AK9" s="54"/>
      <c r="AL9" s="55"/>
    </row>
    <row r="10" spans="1:38" ht="15" customHeight="1">
      <c r="A10" s="2"/>
      <c r="B10" s="1236"/>
      <c r="C10" s="669" t="s">
        <v>190</v>
      </c>
      <c r="D10" s="1263"/>
      <c r="E10" s="1251"/>
      <c r="F10" s="1253"/>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38">
        <f>SUM(G10:AK10)</f>
        <v>0</v>
      </c>
    </row>
    <row r="11" spans="1:38" ht="15" customHeight="1">
      <c r="A11" s="2"/>
      <c r="B11" s="1236"/>
      <c r="C11" s="627" t="s">
        <v>17</v>
      </c>
      <c r="D11" s="1263">
        <v>4000</v>
      </c>
      <c r="E11" s="1251"/>
      <c r="F11" s="1253">
        <f>+D11-AL12</f>
        <v>4000</v>
      </c>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c r="AF11" s="52"/>
      <c r="AG11" s="52"/>
      <c r="AH11" s="52"/>
      <c r="AI11" s="52"/>
      <c r="AJ11" s="52"/>
      <c r="AK11" s="52"/>
      <c r="AL11" s="53"/>
    </row>
    <row r="12" spans="1:38" ht="15" customHeight="1">
      <c r="A12" s="2"/>
      <c r="B12" s="1236"/>
      <c r="C12" s="669" t="s">
        <v>191</v>
      </c>
      <c r="D12" s="1263"/>
      <c r="E12" s="1251"/>
      <c r="F12" s="1253"/>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38">
        <f>SUM(G12:AK12)</f>
        <v>0</v>
      </c>
    </row>
    <row r="13" spans="1:38" ht="15" customHeight="1">
      <c r="A13" s="2"/>
      <c r="B13" s="1236"/>
      <c r="C13" s="627" t="s">
        <v>17</v>
      </c>
      <c r="D13" s="1263">
        <v>7000</v>
      </c>
      <c r="E13" s="1251"/>
      <c r="F13" s="1253">
        <f>+D13-AL14</f>
        <v>7000</v>
      </c>
      <c r="G13" s="52"/>
      <c r="H13" s="52"/>
      <c r="I13" s="52"/>
      <c r="J13" s="52"/>
      <c r="K13" s="52"/>
      <c r="L13" s="52"/>
      <c r="M13" s="52"/>
      <c r="N13" s="52"/>
      <c r="O13" s="52"/>
      <c r="P13" s="52"/>
      <c r="Q13" s="52"/>
      <c r="R13" s="52"/>
      <c r="S13" s="52"/>
      <c r="T13" s="52"/>
      <c r="U13" s="52"/>
      <c r="V13" s="52"/>
      <c r="W13" s="52"/>
      <c r="X13" s="52"/>
      <c r="Y13" s="52"/>
      <c r="Z13" s="52"/>
      <c r="AA13" s="52"/>
      <c r="AB13" s="52"/>
      <c r="AC13" s="52"/>
      <c r="AD13" s="52"/>
      <c r="AE13" s="52"/>
      <c r="AF13" s="52"/>
      <c r="AG13" s="52"/>
      <c r="AH13" s="52"/>
      <c r="AI13" s="52"/>
      <c r="AJ13" s="52"/>
      <c r="AK13" s="52"/>
      <c r="AL13" s="53"/>
    </row>
    <row r="14" spans="1:38" ht="15" customHeight="1">
      <c r="A14" s="2"/>
      <c r="B14" s="1236"/>
      <c r="C14" s="669" t="s">
        <v>192</v>
      </c>
      <c r="D14" s="1263"/>
      <c r="E14" s="1251"/>
      <c r="F14" s="1253"/>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38">
        <f>SUM(G14:AK14)</f>
        <v>0</v>
      </c>
    </row>
    <row r="15" spans="1:38" ht="15" customHeight="1">
      <c r="A15" s="2"/>
      <c r="B15" s="1236"/>
      <c r="C15" s="627" t="s">
        <v>17</v>
      </c>
      <c r="D15" s="1263">
        <v>15000</v>
      </c>
      <c r="E15" s="1251"/>
      <c r="F15" s="1253">
        <f>+D15-AL16</f>
        <v>15000</v>
      </c>
      <c r="G15" s="52"/>
      <c r="H15" s="52"/>
      <c r="I15" s="52"/>
      <c r="J15" s="52"/>
      <c r="K15" s="52"/>
      <c r="L15" s="52"/>
      <c r="M15" s="52"/>
      <c r="N15" s="52"/>
      <c r="O15" s="52"/>
      <c r="P15" s="52"/>
      <c r="Q15" s="52"/>
      <c r="R15" s="52"/>
      <c r="S15" s="52"/>
      <c r="T15" s="52"/>
      <c r="U15" s="52"/>
      <c r="V15" s="52"/>
      <c r="W15" s="52"/>
      <c r="X15" s="52"/>
      <c r="Y15" s="52"/>
      <c r="Z15" s="52"/>
      <c r="AA15" s="52"/>
      <c r="AB15" s="52"/>
      <c r="AC15" s="52"/>
      <c r="AD15" s="544"/>
      <c r="AE15" s="544"/>
      <c r="AF15" s="544"/>
      <c r="AG15" s="544"/>
      <c r="AH15" s="52"/>
      <c r="AI15" s="52"/>
      <c r="AJ15" s="52"/>
      <c r="AK15" s="52"/>
      <c r="AL15" s="53"/>
    </row>
    <row r="16" spans="1:38" ht="15" customHeight="1">
      <c r="A16" s="2"/>
      <c r="B16" s="1236"/>
      <c r="C16" s="669" t="s">
        <v>193</v>
      </c>
      <c r="D16" s="1263"/>
      <c r="E16" s="1251"/>
      <c r="F16" s="1253"/>
      <c r="G16" s="12"/>
      <c r="H16" s="12"/>
      <c r="I16" s="12"/>
      <c r="J16" s="12"/>
      <c r="K16" s="12"/>
      <c r="L16" s="12"/>
      <c r="M16" s="12"/>
      <c r="N16" s="12"/>
      <c r="O16" s="12"/>
      <c r="P16" s="12"/>
      <c r="Q16" s="12"/>
      <c r="R16" s="12"/>
      <c r="S16" s="12"/>
      <c r="T16" s="12"/>
      <c r="U16" s="12"/>
      <c r="V16" s="12"/>
      <c r="W16" s="12"/>
      <c r="X16" s="12"/>
      <c r="Y16" s="12"/>
      <c r="Z16" s="12"/>
      <c r="AA16" s="12"/>
      <c r="AB16" s="12"/>
      <c r="AC16" s="12"/>
      <c r="AD16" s="543"/>
      <c r="AE16" s="543"/>
      <c r="AF16" s="543"/>
      <c r="AG16" s="543"/>
      <c r="AH16" s="12"/>
      <c r="AI16" s="12"/>
      <c r="AJ16" s="12"/>
      <c r="AK16" s="12"/>
      <c r="AL16" s="38">
        <f>SUM(G16:AK16)</f>
        <v>0</v>
      </c>
    </row>
    <row r="17" spans="1:38" ht="15" customHeight="1">
      <c r="A17" s="2"/>
      <c r="B17" s="1236"/>
      <c r="C17" s="627" t="s">
        <v>17</v>
      </c>
      <c r="D17" s="1263">
        <v>7846</v>
      </c>
      <c r="E17" s="1251"/>
      <c r="F17" s="1253">
        <f>+D17-AL18</f>
        <v>7846</v>
      </c>
      <c r="G17" s="52"/>
      <c r="H17" s="52"/>
      <c r="I17" s="52"/>
      <c r="J17" s="52"/>
      <c r="K17" s="52"/>
      <c r="L17" s="52"/>
      <c r="M17" s="52"/>
      <c r="N17" s="52"/>
      <c r="O17" s="52"/>
      <c r="P17" s="52"/>
      <c r="Q17" s="52"/>
      <c r="R17" s="52"/>
      <c r="S17" s="52"/>
      <c r="T17" s="52"/>
      <c r="U17" s="52"/>
      <c r="V17" s="52"/>
      <c r="W17" s="52"/>
      <c r="X17" s="52"/>
      <c r="Y17" s="52"/>
      <c r="Z17" s="52"/>
      <c r="AA17" s="52"/>
      <c r="AB17" s="52"/>
      <c r="AC17" s="52"/>
      <c r="AD17" s="52"/>
      <c r="AE17" s="52"/>
      <c r="AF17" s="52"/>
      <c r="AG17" s="52"/>
      <c r="AH17" s="544"/>
      <c r="AI17" s="544"/>
      <c r="AJ17" s="544"/>
      <c r="AK17" s="544"/>
      <c r="AL17" s="53"/>
    </row>
    <row r="18" spans="1:38" ht="15" customHeight="1">
      <c r="A18" s="2"/>
      <c r="B18" s="1236"/>
      <c r="C18" s="669" t="s">
        <v>194</v>
      </c>
      <c r="D18" s="1263"/>
      <c r="E18" s="1251"/>
      <c r="F18" s="1253"/>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543"/>
      <c r="AI18" s="543"/>
      <c r="AJ18" s="543"/>
      <c r="AK18" s="543"/>
      <c r="AL18" s="38">
        <f>SUM(G18:AK18)</f>
        <v>0</v>
      </c>
    </row>
    <row r="19" spans="1:38" ht="15" customHeight="1">
      <c r="A19" s="2"/>
      <c r="B19" s="1236"/>
      <c r="C19" s="40" t="s">
        <v>17</v>
      </c>
      <c r="D19" s="1263">
        <v>14704</v>
      </c>
      <c r="E19" s="1251"/>
      <c r="F19" s="1253">
        <f t="shared" ref="F19:F39" si="1">+D19-AL20</f>
        <v>14704</v>
      </c>
      <c r="G19" s="52"/>
      <c r="H19" s="52"/>
      <c r="I19" s="52"/>
      <c r="J19" s="52"/>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3"/>
    </row>
    <row r="20" spans="1:38" ht="15" customHeight="1">
      <c r="A20" s="2"/>
      <c r="B20" s="1236"/>
      <c r="C20" s="669" t="s">
        <v>195</v>
      </c>
      <c r="D20" s="1263"/>
      <c r="E20" s="1251"/>
      <c r="F20" s="1253"/>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38">
        <f>SUM(G20:AK20)</f>
        <v>0</v>
      </c>
    </row>
    <row r="21" spans="1:38" ht="15" hidden="1" customHeight="1">
      <c r="A21" s="2"/>
      <c r="B21" s="1236"/>
      <c r="C21" s="666"/>
      <c r="D21" s="1263"/>
      <c r="E21" s="1251"/>
      <c r="F21" s="1253"/>
      <c r="G21" s="671"/>
      <c r="H21" s="671"/>
      <c r="I21" s="671"/>
      <c r="J21" s="671"/>
      <c r="K21" s="671"/>
      <c r="L21" s="671"/>
      <c r="M21" s="671"/>
      <c r="N21" s="671"/>
      <c r="O21" s="671"/>
      <c r="P21" s="671"/>
      <c r="Q21" s="671"/>
      <c r="R21" s="671"/>
      <c r="S21" s="671"/>
      <c r="T21" s="671"/>
      <c r="U21" s="671"/>
      <c r="V21" s="671"/>
      <c r="W21" s="671"/>
      <c r="X21" s="671"/>
      <c r="Y21" s="671"/>
      <c r="Z21" s="671"/>
      <c r="AA21" s="671"/>
      <c r="AB21" s="671"/>
      <c r="AC21" s="671"/>
      <c r="AD21" s="671"/>
      <c r="AE21" s="671"/>
      <c r="AF21" s="671"/>
      <c r="AG21" s="671"/>
      <c r="AH21" s="671"/>
      <c r="AI21" s="671"/>
      <c r="AJ21" s="671"/>
      <c r="AK21" s="671"/>
      <c r="AL21" s="629"/>
    </row>
    <row r="22" spans="1:38" ht="15" hidden="1" customHeight="1">
      <c r="A22" s="2"/>
      <c r="B22" s="1236"/>
      <c r="C22" s="669"/>
      <c r="D22" s="1263"/>
      <c r="E22" s="1251"/>
      <c r="F22" s="1253"/>
      <c r="G22" s="670"/>
      <c r="H22" s="670"/>
      <c r="I22" s="670"/>
      <c r="J22" s="670"/>
      <c r="K22" s="670"/>
      <c r="L22" s="670"/>
      <c r="M22" s="670"/>
      <c r="N22" s="670"/>
      <c r="O22" s="670"/>
      <c r="P22" s="670"/>
      <c r="Q22" s="670"/>
      <c r="R22" s="670"/>
      <c r="S22" s="670"/>
      <c r="T22" s="670"/>
      <c r="U22" s="670"/>
      <c r="V22" s="670"/>
      <c r="W22" s="670"/>
      <c r="X22" s="670"/>
      <c r="Y22" s="670"/>
      <c r="Z22" s="670"/>
      <c r="AA22" s="670"/>
      <c r="AB22" s="670"/>
      <c r="AC22" s="670"/>
      <c r="AD22" s="670"/>
      <c r="AE22" s="670"/>
      <c r="AF22" s="670"/>
      <c r="AG22" s="670"/>
      <c r="AH22" s="670"/>
      <c r="AI22" s="670"/>
      <c r="AJ22" s="670"/>
      <c r="AK22" s="670"/>
      <c r="AL22" s="626">
        <f>SUM(G22:AK22)</f>
        <v>0</v>
      </c>
    </row>
    <row r="23" spans="1:38" ht="15" hidden="1" customHeight="1">
      <c r="A23" s="2"/>
      <c r="B23" s="1236"/>
      <c r="C23" s="40"/>
      <c r="D23" s="1263"/>
      <c r="E23" s="1251"/>
      <c r="F23" s="1253"/>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3"/>
    </row>
    <row r="24" spans="1:38" ht="15" hidden="1" customHeight="1">
      <c r="A24" s="2"/>
      <c r="B24" s="1273"/>
      <c r="C24" s="43"/>
      <c r="D24" s="1263"/>
      <c r="E24" s="1251"/>
      <c r="F24" s="1253"/>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38">
        <f>SUM(G24:AK24)</f>
        <v>0</v>
      </c>
    </row>
    <row r="25" spans="1:38" ht="15" hidden="1" customHeight="1">
      <c r="A25" s="2"/>
      <c r="B25" s="1272" t="s">
        <v>29</v>
      </c>
      <c r="C25" s="627" t="s">
        <v>17</v>
      </c>
      <c r="D25" s="1263"/>
      <c r="E25" s="1251"/>
      <c r="F25" s="1253">
        <f t="shared" si="1"/>
        <v>0</v>
      </c>
      <c r="G25" s="631"/>
      <c r="H25" s="631"/>
      <c r="I25" s="631"/>
      <c r="J25" s="631"/>
      <c r="K25" s="631"/>
      <c r="L25" s="631"/>
      <c r="M25" s="631"/>
      <c r="N25" s="631"/>
      <c r="O25" s="631"/>
      <c r="P25" s="631"/>
      <c r="Q25" s="631"/>
      <c r="R25" s="631"/>
      <c r="S25" s="631"/>
      <c r="T25" s="631"/>
      <c r="U25" s="631"/>
      <c r="V25" s="631"/>
      <c r="W25" s="631"/>
      <c r="X25" s="631"/>
      <c r="Y25" s="631"/>
      <c r="Z25" s="631"/>
      <c r="AA25" s="631"/>
      <c r="AB25" s="631"/>
      <c r="AC25" s="631"/>
      <c r="AD25" s="631"/>
      <c r="AE25" s="631"/>
      <c r="AF25" s="631"/>
      <c r="AG25" s="631"/>
      <c r="AH25" s="631"/>
      <c r="AI25" s="631"/>
      <c r="AJ25" s="631"/>
      <c r="AK25" s="631"/>
      <c r="AL25" s="629"/>
    </row>
    <row r="26" spans="1:38" ht="15" hidden="1" customHeight="1">
      <c r="A26" s="2"/>
      <c r="B26" s="1273"/>
      <c r="C26" s="624" t="s">
        <v>159</v>
      </c>
      <c r="D26" s="1263"/>
      <c r="E26" s="1251"/>
      <c r="F26" s="1253"/>
      <c r="G26" s="630"/>
      <c r="H26" s="630"/>
      <c r="I26" s="630"/>
      <c r="J26" s="630"/>
      <c r="K26" s="630"/>
      <c r="L26" s="630"/>
      <c r="M26" s="630"/>
      <c r="N26" s="630"/>
      <c r="O26" s="630"/>
      <c r="P26" s="630"/>
      <c r="Q26" s="630"/>
      <c r="R26" s="630"/>
      <c r="S26" s="630"/>
      <c r="T26" s="630"/>
      <c r="U26" s="630"/>
      <c r="V26" s="630"/>
      <c r="W26" s="630"/>
      <c r="X26" s="630"/>
      <c r="Y26" s="630"/>
      <c r="Z26" s="630"/>
      <c r="AA26" s="630"/>
      <c r="AB26" s="630"/>
      <c r="AC26" s="630"/>
      <c r="AD26" s="630"/>
      <c r="AE26" s="630"/>
      <c r="AF26" s="630"/>
      <c r="AG26" s="630"/>
      <c r="AH26" s="630"/>
      <c r="AI26" s="630"/>
      <c r="AJ26" s="630"/>
      <c r="AK26" s="630"/>
      <c r="AL26" s="626">
        <f>SUM(G26:AK26)</f>
        <v>0</v>
      </c>
    </row>
    <row r="27" spans="1:38" ht="15" hidden="1" customHeight="1">
      <c r="A27" s="2"/>
      <c r="B27" s="1272" t="s">
        <v>126</v>
      </c>
      <c r="C27" s="40" t="s">
        <v>17</v>
      </c>
      <c r="D27" s="1263"/>
      <c r="E27" s="1251"/>
      <c r="F27" s="1253">
        <f t="shared" si="1"/>
        <v>0</v>
      </c>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3"/>
    </row>
    <row r="28" spans="1:38" ht="15" hidden="1" customHeight="1">
      <c r="A28" s="2"/>
      <c r="B28" s="1236"/>
      <c r="C28" s="43" t="s">
        <v>125</v>
      </c>
      <c r="D28" s="1263"/>
      <c r="E28" s="1251"/>
      <c r="F28" s="1253"/>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38">
        <f>SUM(G28:AK28)</f>
        <v>0</v>
      </c>
    </row>
    <row r="29" spans="1:38" ht="15" hidden="1" customHeight="1">
      <c r="A29" s="2"/>
      <c r="B29" s="1236"/>
      <c r="C29" s="40" t="s">
        <v>17</v>
      </c>
      <c r="D29" s="1263"/>
      <c r="E29" s="1251"/>
      <c r="F29" s="1253">
        <f t="shared" si="1"/>
        <v>0</v>
      </c>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3"/>
    </row>
    <row r="30" spans="1:38" ht="15" hidden="1" customHeight="1">
      <c r="A30" s="2"/>
      <c r="B30" s="1273"/>
      <c r="C30" s="43" t="s">
        <v>124</v>
      </c>
      <c r="D30" s="1263"/>
      <c r="E30" s="1251"/>
      <c r="F30" s="1253"/>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38">
        <f>SUM(G30:AK30)</f>
        <v>0</v>
      </c>
    </row>
    <row r="31" spans="1:38" ht="15" hidden="1" customHeight="1">
      <c r="A31" s="2"/>
      <c r="B31" s="1272" t="s">
        <v>104</v>
      </c>
      <c r="C31" s="40" t="s">
        <v>17</v>
      </c>
      <c r="D31" s="1263"/>
      <c r="E31" s="1251"/>
      <c r="F31" s="1253">
        <f t="shared" si="1"/>
        <v>0</v>
      </c>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3"/>
    </row>
    <row r="32" spans="1:38" ht="15" hidden="1" customHeight="1">
      <c r="A32" s="2"/>
      <c r="B32" s="1273"/>
      <c r="C32" s="43" t="s">
        <v>127</v>
      </c>
      <c r="D32" s="1263"/>
      <c r="E32" s="1251"/>
      <c r="F32" s="1253"/>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38">
        <f>SUM(G32:AK32)</f>
        <v>0</v>
      </c>
    </row>
    <row r="33" spans="1:38" ht="15" hidden="1" customHeight="1">
      <c r="A33" s="2"/>
      <c r="B33" s="1272" t="s">
        <v>128</v>
      </c>
      <c r="C33" s="40" t="s">
        <v>17</v>
      </c>
      <c r="D33" s="1263"/>
      <c r="E33" s="1251"/>
      <c r="F33" s="1253">
        <f t="shared" si="1"/>
        <v>0</v>
      </c>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3"/>
    </row>
    <row r="34" spans="1:38" ht="15" hidden="1" customHeight="1">
      <c r="A34" s="2"/>
      <c r="B34" s="1236"/>
      <c r="C34" s="43" t="s">
        <v>129</v>
      </c>
      <c r="D34" s="1263"/>
      <c r="E34" s="1251"/>
      <c r="F34" s="1253"/>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38">
        <f>SUM(G34:AK34)</f>
        <v>0</v>
      </c>
    </row>
    <row r="35" spans="1:38" ht="15" hidden="1" customHeight="1">
      <c r="A35" s="2"/>
      <c r="B35" s="1236"/>
      <c r="C35" s="40" t="s">
        <v>17</v>
      </c>
      <c r="D35" s="1263"/>
      <c r="E35" s="1251"/>
      <c r="F35" s="1253">
        <f t="shared" si="1"/>
        <v>0</v>
      </c>
      <c r="G35" s="52"/>
      <c r="H35" s="52"/>
      <c r="I35" s="52"/>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3"/>
    </row>
    <row r="36" spans="1:38" ht="15" hidden="1" customHeight="1">
      <c r="A36" s="2"/>
      <c r="B36" s="1273"/>
      <c r="C36" s="43" t="s">
        <v>130</v>
      </c>
      <c r="D36" s="1263"/>
      <c r="E36" s="1251"/>
      <c r="F36" s="1253"/>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38">
        <f>SUM(G36:AK36)</f>
        <v>0</v>
      </c>
    </row>
    <row r="37" spans="1:38" ht="15" hidden="1" customHeight="1">
      <c r="A37" s="2"/>
      <c r="B37" s="1272" t="s">
        <v>118</v>
      </c>
      <c r="C37" s="40" t="s">
        <v>17</v>
      </c>
      <c r="D37" s="1263"/>
      <c r="E37" s="1251"/>
      <c r="F37" s="1253">
        <f t="shared" si="1"/>
        <v>0</v>
      </c>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3"/>
    </row>
    <row r="38" spans="1:38" ht="15" hidden="1" customHeight="1">
      <c r="A38" s="2"/>
      <c r="B38" s="1236"/>
      <c r="C38" s="43" t="s">
        <v>131</v>
      </c>
      <c r="D38" s="1263"/>
      <c r="E38" s="1251"/>
      <c r="F38" s="1253"/>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38">
        <f>SUM(G38:AK38)</f>
        <v>0</v>
      </c>
    </row>
    <row r="39" spans="1:38" ht="15" hidden="1" customHeight="1">
      <c r="A39" s="2"/>
      <c r="B39" s="1236"/>
      <c r="C39" s="40" t="s">
        <v>17</v>
      </c>
      <c r="D39" s="1246"/>
      <c r="E39" s="1244"/>
      <c r="F39" s="1245">
        <f t="shared" si="1"/>
        <v>0</v>
      </c>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3"/>
    </row>
    <row r="40" spans="1:38" ht="15" hidden="1" customHeight="1">
      <c r="A40" s="2"/>
      <c r="B40" s="1237"/>
      <c r="C40" s="41" t="s">
        <v>132</v>
      </c>
      <c r="D40" s="1220"/>
      <c r="E40" s="1222"/>
      <c r="F40" s="1218"/>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35">
        <f>SUM(G40:AK40)</f>
        <v>0</v>
      </c>
    </row>
    <row r="41" spans="1:38" ht="15" customHeight="1">
      <c r="A41" s="2"/>
      <c r="B41" s="1232" t="s">
        <v>12</v>
      </c>
      <c r="C41" s="1233"/>
      <c r="D41" s="49"/>
      <c r="E41" s="49"/>
      <c r="F41" s="48"/>
      <c r="G41" s="11">
        <f>SUM(G10,G12,G14,G16,G18,G20,G24,G28,G30,G32,G34,G36,G38,G40)</f>
        <v>0</v>
      </c>
      <c r="H41" s="11">
        <f t="shared" ref="H41:AK41" si="2">SUM(H10,H12,H14,H16,H18,H20,H24,H28,H30,H32,H34,H36,H38,H40)</f>
        <v>0</v>
      </c>
      <c r="I41" s="11">
        <f t="shared" si="2"/>
        <v>0</v>
      </c>
      <c r="J41" s="11">
        <f t="shared" si="2"/>
        <v>0</v>
      </c>
      <c r="K41" s="11">
        <f t="shared" si="2"/>
        <v>0</v>
      </c>
      <c r="L41" s="11">
        <f t="shared" si="2"/>
        <v>0</v>
      </c>
      <c r="M41" s="11">
        <f t="shared" si="2"/>
        <v>0</v>
      </c>
      <c r="N41" s="11">
        <f t="shared" si="2"/>
        <v>0</v>
      </c>
      <c r="O41" s="11">
        <f t="shared" si="2"/>
        <v>0</v>
      </c>
      <c r="P41" s="11">
        <f t="shared" si="2"/>
        <v>0</v>
      </c>
      <c r="Q41" s="11">
        <f t="shared" si="2"/>
        <v>0</v>
      </c>
      <c r="R41" s="11">
        <f t="shared" si="2"/>
        <v>0</v>
      </c>
      <c r="S41" s="11">
        <f t="shared" si="2"/>
        <v>0</v>
      </c>
      <c r="T41" s="11">
        <f t="shared" si="2"/>
        <v>0</v>
      </c>
      <c r="U41" s="11">
        <f t="shared" si="2"/>
        <v>0</v>
      </c>
      <c r="V41" s="11">
        <f t="shared" si="2"/>
        <v>0</v>
      </c>
      <c r="W41" s="11">
        <f t="shared" si="2"/>
        <v>0</v>
      </c>
      <c r="X41" s="11">
        <f t="shared" si="2"/>
        <v>0</v>
      </c>
      <c r="Y41" s="11">
        <f t="shared" si="2"/>
        <v>0</v>
      </c>
      <c r="Z41" s="11">
        <f t="shared" si="2"/>
        <v>0</v>
      </c>
      <c r="AA41" s="11">
        <f t="shared" si="2"/>
        <v>0</v>
      </c>
      <c r="AB41" s="11">
        <f t="shared" si="2"/>
        <v>0</v>
      </c>
      <c r="AC41" s="11">
        <f t="shared" si="2"/>
        <v>0</v>
      </c>
      <c r="AD41" s="11">
        <f t="shared" si="2"/>
        <v>0</v>
      </c>
      <c r="AE41" s="11">
        <f t="shared" si="2"/>
        <v>0</v>
      </c>
      <c r="AF41" s="11">
        <f t="shared" si="2"/>
        <v>0</v>
      </c>
      <c r="AG41" s="11">
        <f t="shared" si="2"/>
        <v>0</v>
      </c>
      <c r="AH41" s="11">
        <f t="shared" si="2"/>
        <v>0</v>
      </c>
      <c r="AI41" s="11">
        <f t="shared" si="2"/>
        <v>0</v>
      </c>
      <c r="AJ41" s="11">
        <f t="shared" si="2"/>
        <v>0</v>
      </c>
      <c r="AK41" s="11">
        <f t="shared" si="2"/>
        <v>0</v>
      </c>
      <c r="AL41" s="28">
        <f>SUM(AL8,AL10,AL12,AL14,AL16,AL18,AL20,AL24,AL28,AL30,AL32,AL34,AL36,AL38,AL40)</f>
        <v>0</v>
      </c>
    </row>
    <row r="43" spans="1:38" ht="15" customHeight="1">
      <c r="B43" s="7">
        <f>+Sims!B15</f>
        <v>44228</v>
      </c>
      <c r="G43" s="3"/>
      <c r="H43" s="3"/>
      <c r="I43" s="3"/>
      <c r="J43" s="3"/>
      <c r="K43" s="3"/>
      <c r="L43" s="3"/>
      <c r="M43" s="3"/>
      <c r="N43" s="3"/>
      <c r="O43" s="3"/>
      <c r="P43" s="3"/>
      <c r="Q43" s="3"/>
      <c r="R43" s="3"/>
      <c r="S43" s="3"/>
      <c r="T43" s="3"/>
      <c r="U43" s="3"/>
      <c r="V43" s="3"/>
      <c r="W43" s="3"/>
      <c r="X43" s="3"/>
      <c r="Y43" s="3"/>
      <c r="Z43" s="3"/>
      <c r="AA43" s="3"/>
      <c r="AB43" s="3"/>
      <c r="AC43" s="3"/>
    </row>
    <row r="45" spans="1:38" ht="15" customHeight="1">
      <c r="B45" s="26" t="s">
        <v>13</v>
      </c>
      <c r="C45" s="422" t="s">
        <v>0</v>
      </c>
      <c r="D45" s="1234" t="s">
        <v>18</v>
      </c>
      <c r="E45" s="1234"/>
      <c r="F45" s="1234"/>
      <c r="G45" s="27">
        <f>+B43</f>
        <v>44228</v>
      </c>
      <c r="H45" s="27">
        <f>+G45+1</f>
        <v>44229</v>
      </c>
      <c r="I45" s="27">
        <f t="shared" ref="I45:AK45" si="3">+H45+1</f>
        <v>44230</v>
      </c>
      <c r="J45" s="27">
        <f t="shared" si="3"/>
        <v>44231</v>
      </c>
      <c r="K45" s="27">
        <f t="shared" si="3"/>
        <v>44232</v>
      </c>
      <c r="L45" s="27">
        <f t="shared" si="3"/>
        <v>44233</v>
      </c>
      <c r="M45" s="27">
        <f t="shared" si="3"/>
        <v>44234</v>
      </c>
      <c r="N45" s="27">
        <f t="shared" si="3"/>
        <v>44235</v>
      </c>
      <c r="O45" s="27">
        <f t="shared" si="3"/>
        <v>44236</v>
      </c>
      <c r="P45" s="27">
        <f t="shared" si="3"/>
        <v>44237</v>
      </c>
      <c r="Q45" s="27">
        <f t="shared" si="3"/>
        <v>44238</v>
      </c>
      <c r="R45" s="27">
        <f t="shared" si="3"/>
        <v>44239</v>
      </c>
      <c r="S45" s="27">
        <f t="shared" si="3"/>
        <v>44240</v>
      </c>
      <c r="T45" s="27">
        <f t="shared" si="3"/>
        <v>44241</v>
      </c>
      <c r="U45" s="27">
        <f t="shared" si="3"/>
        <v>44242</v>
      </c>
      <c r="V45" s="27">
        <f t="shared" si="3"/>
        <v>44243</v>
      </c>
      <c r="W45" s="27">
        <f t="shared" si="3"/>
        <v>44244</v>
      </c>
      <c r="X45" s="27">
        <f t="shared" si="3"/>
        <v>44245</v>
      </c>
      <c r="Y45" s="27">
        <f t="shared" si="3"/>
        <v>44246</v>
      </c>
      <c r="Z45" s="27">
        <f t="shared" si="3"/>
        <v>44247</v>
      </c>
      <c r="AA45" s="27">
        <f t="shared" si="3"/>
        <v>44248</v>
      </c>
      <c r="AB45" s="27">
        <f t="shared" si="3"/>
        <v>44249</v>
      </c>
      <c r="AC45" s="27">
        <f t="shared" si="3"/>
        <v>44250</v>
      </c>
      <c r="AD45" s="27">
        <f t="shared" si="3"/>
        <v>44251</v>
      </c>
      <c r="AE45" s="27">
        <f t="shared" si="3"/>
        <v>44252</v>
      </c>
      <c r="AF45" s="27">
        <f t="shared" si="3"/>
        <v>44253</v>
      </c>
      <c r="AG45" s="27">
        <f t="shared" si="3"/>
        <v>44254</v>
      </c>
      <c r="AH45" s="27">
        <f t="shared" si="3"/>
        <v>44255</v>
      </c>
      <c r="AI45" s="27">
        <f t="shared" si="3"/>
        <v>44256</v>
      </c>
      <c r="AJ45" s="27">
        <f t="shared" si="3"/>
        <v>44257</v>
      </c>
      <c r="AK45" s="27">
        <f t="shared" si="3"/>
        <v>44258</v>
      </c>
      <c r="AL45" s="9" t="s">
        <v>22</v>
      </c>
    </row>
    <row r="46" spans="1:38" ht="15" customHeight="1">
      <c r="B46" s="1235" t="s">
        <v>89</v>
      </c>
      <c r="C46" s="47"/>
      <c r="D46" s="44" t="s">
        <v>19</v>
      </c>
      <c r="E46" s="45" t="s">
        <v>20</v>
      </c>
      <c r="F46" s="46" t="s">
        <v>21</v>
      </c>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c r="AI46" s="50"/>
      <c r="AJ46" s="50"/>
      <c r="AK46" s="50"/>
      <c r="AL46" s="51"/>
    </row>
    <row r="47" spans="1:38" ht="15" customHeight="1">
      <c r="A47" s="515"/>
      <c r="B47" s="1236"/>
      <c r="C47" s="42" t="s">
        <v>17</v>
      </c>
      <c r="D47" s="1257">
        <f>F7</f>
        <v>25000</v>
      </c>
      <c r="E47" s="1269"/>
      <c r="F47" s="1252">
        <f>+D47-AL48</f>
        <v>25000</v>
      </c>
      <c r="G47" s="542"/>
      <c r="H47" s="542"/>
      <c r="I47" s="542"/>
      <c r="J47" s="542"/>
      <c r="K47" s="542"/>
      <c r="L47" s="542"/>
      <c r="M47" s="542"/>
      <c r="N47" s="542"/>
      <c r="O47" s="542"/>
      <c r="P47" s="542"/>
      <c r="Q47" s="542"/>
      <c r="R47" s="542"/>
      <c r="S47" s="542"/>
      <c r="T47" s="542"/>
      <c r="U47" s="542"/>
      <c r="V47" s="542"/>
      <c r="W47" s="542"/>
      <c r="X47" s="542"/>
      <c r="Y47" s="542"/>
      <c r="Z47" s="542"/>
      <c r="AA47" s="542"/>
      <c r="AB47" s="542"/>
      <c r="AC47" s="542"/>
      <c r="AD47" s="542"/>
      <c r="AE47" s="542"/>
      <c r="AF47" s="542"/>
      <c r="AG47" s="542"/>
      <c r="AH47" s="542"/>
      <c r="AI47" s="542"/>
      <c r="AJ47" s="542"/>
      <c r="AK47" s="542"/>
      <c r="AL47" s="55"/>
    </row>
    <row r="48" spans="1:38" ht="15" customHeight="1">
      <c r="A48" s="515"/>
      <c r="B48" s="1236"/>
      <c r="C48" s="43" t="str">
        <f>C8</f>
        <v>S/Pond AL-SSB02</v>
      </c>
      <c r="D48" s="1263"/>
      <c r="E48" s="1251"/>
      <c r="F48" s="1253"/>
      <c r="G48" s="543"/>
      <c r="H48" s="543"/>
      <c r="I48" s="543"/>
      <c r="J48" s="543"/>
      <c r="K48" s="543"/>
      <c r="L48" s="543"/>
      <c r="M48" s="543"/>
      <c r="N48" s="543"/>
      <c r="O48" s="543"/>
      <c r="P48" s="543"/>
      <c r="Q48" s="543"/>
      <c r="R48" s="543"/>
      <c r="S48" s="543"/>
      <c r="T48" s="543"/>
      <c r="U48" s="543"/>
      <c r="V48" s="543"/>
      <c r="W48" s="543"/>
      <c r="X48" s="543"/>
      <c r="Y48" s="543"/>
      <c r="Z48" s="543"/>
      <c r="AA48" s="543"/>
      <c r="AB48" s="543"/>
      <c r="AC48" s="543"/>
      <c r="AD48" s="543"/>
      <c r="AE48" s="543"/>
      <c r="AF48" s="543"/>
      <c r="AG48" s="543"/>
      <c r="AH48" s="543"/>
      <c r="AI48" s="543"/>
      <c r="AJ48" s="543"/>
      <c r="AK48" s="543"/>
      <c r="AL48" s="531">
        <f>SUM(G48:AK48)</f>
        <v>0</v>
      </c>
    </row>
    <row r="49" spans="1:38" ht="15" customHeight="1">
      <c r="B49" s="1236"/>
      <c r="C49" s="42" t="s">
        <v>17</v>
      </c>
      <c r="D49" s="1257">
        <f>F9</f>
        <v>3000</v>
      </c>
      <c r="E49" s="1269"/>
      <c r="F49" s="1252">
        <f>+D49-AL50</f>
        <v>3000</v>
      </c>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5"/>
    </row>
    <row r="50" spans="1:38" ht="15" customHeight="1">
      <c r="A50" s="2"/>
      <c r="B50" s="1236"/>
      <c r="C50" s="43" t="str">
        <f>+C10</f>
        <v>S/Pond AL-SSB03</v>
      </c>
      <c r="D50" s="1263"/>
      <c r="E50" s="1251"/>
      <c r="F50" s="1253"/>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38">
        <f>SUM(G50:AK50)</f>
        <v>0</v>
      </c>
    </row>
    <row r="51" spans="1:38" ht="15" customHeight="1">
      <c r="A51" s="2"/>
      <c r="B51" s="1236"/>
      <c r="C51" s="40" t="s">
        <v>17</v>
      </c>
      <c r="D51" s="1257">
        <f>F11</f>
        <v>4000</v>
      </c>
      <c r="E51" s="1251"/>
      <c r="F51" s="1253">
        <f>+D51-AL52</f>
        <v>4000</v>
      </c>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2"/>
      <c r="AH51" s="52"/>
      <c r="AI51" s="52"/>
      <c r="AJ51" s="52"/>
      <c r="AK51" s="52"/>
      <c r="AL51" s="53"/>
    </row>
    <row r="52" spans="1:38" ht="15" customHeight="1">
      <c r="A52" s="2"/>
      <c r="B52" s="1236"/>
      <c r="C52" s="43" t="str">
        <f>+C12</f>
        <v>S/Pond AL-SSB04</v>
      </c>
      <c r="D52" s="1263"/>
      <c r="E52" s="1251"/>
      <c r="F52" s="1253"/>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38">
        <f>SUM(G52:AK52)</f>
        <v>0</v>
      </c>
    </row>
    <row r="53" spans="1:38" ht="15" customHeight="1">
      <c r="A53" s="2"/>
      <c r="B53" s="1236"/>
      <c r="C53" s="40" t="s">
        <v>17</v>
      </c>
      <c r="D53" s="1257">
        <f>F13</f>
        <v>7000</v>
      </c>
      <c r="E53" s="1251"/>
      <c r="F53" s="1253">
        <f>+D53-AL54</f>
        <v>7000</v>
      </c>
      <c r="G53" s="52"/>
      <c r="H53" s="52"/>
      <c r="I53" s="52"/>
      <c r="J53" s="52"/>
      <c r="K53" s="52"/>
      <c r="L53" s="52"/>
      <c r="M53" s="52"/>
      <c r="N53" s="52"/>
      <c r="O53" s="52"/>
      <c r="P53" s="52"/>
      <c r="Q53" s="52"/>
      <c r="R53" s="52"/>
      <c r="S53" s="52"/>
      <c r="T53" s="52"/>
      <c r="U53" s="52"/>
      <c r="V53" s="52"/>
      <c r="W53" s="52"/>
      <c r="X53" s="52"/>
      <c r="Y53" s="52"/>
      <c r="Z53" s="52"/>
      <c r="AA53" s="52"/>
      <c r="AB53" s="544"/>
      <c r="AC53" s="544"/>
      <c r="AD53" s="544"/>
      <c r="AE53" s="544"/>
      <c r="AF53" s="544"/>
      <c r="AG53" s="544"/>
      <c r="AH53" s="544"/>
      <c r="AI53" s="52"/>
      <c r="AJ53" s="52"/>
      <c r="AK53" s="52"/>
      <c r="AL53" s="53"/>
    </row>
    <row r="54" spans="1:38" ht="15" customHeight="1">
      <c r="A54" s="2"/>
      <c r="B54" s="1236"/>
      <c r="C54" s="43" t="str">
        <f>+C14</f>
        <v>S/Pond AL-SSB05</v>
      </c>
      <c r="D54" s="1263"/>
      <c r="E54" s="1251"/>
      <c r="F54" s="1253"/>
      <c r="G54" s="12"/>
      <c r="H54" s="12"/>
      <c r="I54" s="12"/>
      <c r="J54" s="12"/>
      <c r="K54" s="12"/>
      <c r="L54" s="12"/>
      <c r="M54" s="12"/>
      <c r="N54" s="12"/>
      <c r="O54" s="12"/>
      <c r="P54" s="12"/>
      <c r="Q54" s="12"/>
      <c r="R54" s="12"/>
      <c r="S54" s="12"/>
      <c r="T54" s="12"/>
      <c r="U54" s="12"/>
      <c r="V54" s="12"/>
      <c r="W54" s="12"/>
      <c r="X54" s="12"/>
      <c r="Y54" s="12"/>
      <c r="Z54" s="12"/>
      <c r="AA54" s="12"/>
      <c r="AB54" s="543"/>
      <c r="AC54" s="543"/>
      <c r="AD54" s="543"/>
      <c r="AE54" s="543"/>
      <c r="AF54" s="543"/>
      <c r="AG54" s="543"/>
      <c r="AH54" s="543"/>
      <c r="AI54" s="12"/>
      <c r="AJ54" s="12"/>
      <c r="AK54" s="12"/>
      <c r="AL54" s="38">
        <f>SUM(G54:AK54)</f>
        <v>0</v>
      </c>
    </row>
    <row r="55" spans="1:38" ht="15" customHeight="1">
      <c r="A55" s="2"/>
      <c r="B55" s="1236"/>
      <c r="C55" s="40" t="s">
        <v>17</v>
      </c>
      <c r="D55" s="1257">
        <f>F15</f>
        <v>15000</v>
      </c>
      <c r="E55" s="1251"/>
      <c r="F55" s="1253">
        <f>+D55-AL56</f>
        <v>15000</v>
      </c>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3"/>
    </row>
    <row r="56" spans="1:38" ht="15" customHeight="1">
      <c r="A56" s="2"/>
      <c r="B56" s="1236"/>
      <c r="C56" s="43" t="str">
        <f>+C16</f>
        <v>S/Pond AL-SSB06</v>
      </c>
      <c r="D56" s="1263"/>
      <c r="E56" s="1251"/>
      <c r="F56" s="1253"/>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38">
        <f>SUM(G56:AK56)</f>
        <v>0</v>
      </c>
    </row>
    <row r="57" spans="1:38" ht="15" customHeight="1">
      <c r="A57" s="2"/>
      <c r="B57" s="1236"/>
      <c r="C57" s="40" t="s">
        <v>17</v>
      </c>
      <c r="D57" s="1257">
        <f>F17</f>
        <v>7846</v>
      </c>
      <c r="E57" s="1251"/>
      <c r="F57" s="1253">
        <f>+D57-AL58</f>
        <v>7846</v>
      </c>
      <c r="G57" s="544"/>
      <c r="H57" s="544"/>
      <c r="I57" s="544"/>
      <c r="J57" s="544"/>
      <c r="K57" s="544"/>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3"/>
    </row>
    <row r="58" spans="1:38" ht="15" customHeight="1">
      <c r="A58" s="2"/>
      <c r="B58" s="1236"/>
      <c r="C58" s="43" t="str">
        <f>+C18</f>
        <v>Control Box AL-SSB02</v>
      </c>
      <c r="D58" s="1263"/>
      <c r="E58" s="1251"/>
      <c r="F58" s="1253"/>
      <c r="G58" s="543"/>
      <c r="H58" s="543"/>
      <c r="I58" s="543"/>
      <c r="J58" s="543"/>
      <c r="K58" s="543"/>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38">
        <f>SUM(G58:AK58)</f>
        <v>0</v>
      </c>
    </row>
    <row r="59" spans="1:38" ht="15" customHeight="1">
      <c r="A59" s="2"/>
      <c r="B59" s="1236"/>
      <c r="C59" s="40" t="s">
        <v>17</v>
      </c>
      <c r="D59" s="1257">
        <f>F19</f>
        <v>14704</v>
      </c>
      <c r="E59" s="1251"/>
      <c r="F59" s="1253">
        <f>+D59-AL60</f>
        <v>14704</v>
      </c>
      <c r="G59" s="52"/>
      <c r="H59" s="52"/>
      <c r="I59" s="52"/>
      <c r="J59" s="52"/>
      <c r="K59" s="544"/>
      <c r="L59" s="544"/>
      <c r="M59" s="544"/>
      <c r="N59" s="544"/>
      <c r="O59" s="544"/>
      <c r="P59" s="544"/>
      <c r="Q59" s="544"/>
      <c r="R59" s="544"/>
      <c r="S59" s="544"/>
      <c r="T59" s="544"/>
      <c r="U59" s="544"/>
      <c r="V59" s="544"/>
      <c r="W59" s="544"/>
      <c r="X59" s="52"/>
      <c r="Y59" s="52"/>
      <c r="Z59" s="52"/>
      <c r="AA59" s="52"/>
      <c r="AB59" s="52"/>
      <c r="AC59" s="52"/>
      <c r="AD59" s="52"/>
      <c r="AE59" s="52"/>
      <c r="AF59" s="52"/>
      <c r="AG59" s="52"/>
      <c r="AH59" s="52"/>
      <c r="AI59" s="52"/>
      <c r="AJ59" s="52"/>
      <c r="AK59" s="52"/>
      <c r="AL59" s="53"/>
    </row>
    <row r="60" spans="1:38" ht="15" customHeight="1">
      <c r="A60" s="2"/>
      <c r="B60" s="1236"/>
      <c r="C60" s="43" t="str">
        <f>+C20</f>
        <v>Control Box AL-SSB07</v>
      </c>
      <c r="D60" s="1263"/>
      <c r="E60" s="1251"/>
      <c r="F60" s="1253"/>
      <c r="G60" s="12"/>
      <c r="H60" s="12"/>
      <c r="I60" s="12"/>
      <c r="J60" s="12"/>
      <c r="K60" s="543"/>
      <c r="L60" s="543"/>
      <c r="M60" s="543"/>
      <c r="N60" s="543"/>
      <c r="O60" s="543"/>
      <c r="P60" s="543"/>
      <c r="Q60" s="543"/>
      <c r="R60" s="543"/>
      <c r="S60" s="543"/>
      <c r="T60" s="543"/>
      <c r="U60" s="543"/>
      <c r="V60" s="543"/>
      <c r="W60" s="543"/>
      <c r="X60" s="12"/>
      <c r="Y60" s="12"/>
      <c r="Z60" s="12"/>
      <c r="AA60" s="12"/>
      <c r="AB60" s="12"/>
      <c r="AC60" s="12"/>
      <c r="AD60" s="12"/>
      <c r="AE60" s="12"/>
      <c r="AF60" s="12"/>
      <c r="AG60" s="12"/>
      <c r="AH60" s="12"/>
      <c r="AI60" s="12"/>
      <c r="AJ60" s="12"/>
      <c r="AK60" s="12"/>
      <c r="AL60" s="38">
        <f>SUM(G60:AK60)</f>
        <v>0</v>
      </c>
    </row>
    <row r="61" spans="1:38" ht="15" hidden="1" customHeight="1">
      <c r="A61" s="2"/>
      <c r="B61" s="1236"/>
      <c r="C61" s="40" t="s">
        <v>17</v>
      </c>
      <c r="D61" s="1257">
        <f>F23</f>
        <v>0</v>
      </c>
      <c r="E61" s="1251"/>
      <c r="F61" s="1253">
        <f>+D61-AL62</f>
        <v>0</v>
      </c>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c r="AF61" s="52"/>
      <c r="AG61" s="52"/>
      <c r="AH61" s="52"/>
      <c r="AI61" s="52"/>
      <c r="AJ61" s="52"/>
      <c r="AK61" s="52"/>
      <c r="AL61" s="53"/>
    </row>
    <row r="62" spans="1:38" ht="15" hidden="1" customHeight="1">
      <c r="A62" s="2"/>
      <c r="B62" s="1273"/>
      <c r="C62" s="43">
        <f>+C24</f>
        <v>0</v>
      </c>
      <c r="D62" s="1263"/>
      <c r="E62" s="1251"/>
      <c r="F62" s="1253"/>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38">
        <f>SUM(G62:AK62)</f>
        <v>0</v>
      </c>
    </row>
    <row r="63" spans="1:38" ht="15" hidden="1" customHeight="1">
      <c r="A63" s="2"/>
      <c r="B63" s="1272" t="s">
        <v>29</v>
      </c>
      <c r="C63" s="621" t="s">
        <v>17</v>
      </c>
      <c r="D63" s="1257">
        <f>F25</f>
        <v>0</v>
      </c>
      <c r="E63" s="1251"/>
      <c r="F63" s="1253">
        <f>+D63-AL64</f>
        <v>0</v>
      </c>
      <c r="G63" s="622"/>
      <c r="H63" s="622"/>
      <c r="I63" s="622"/>
      <c r="J63" s="622"/>
      <c r="K63" s="622"/>
      <c r="L63" s="622"/>
      <c r="M63" s="622"/>
      <c r="N63" s="622"/>
      <c r="O63" s="622"/>
      <c r="P63" s="622"/>
      <c r="Q63" s="622"/>
      <c r="R63" s="622"/>
      <c r="S63" s="622"/>
      <c r="T63" s="622"/>
      <c r="U63" s="622"/>
      <c r="V63" s="622"/>
      <c r="W63" s="622"/>
      <c r="X63" s="622"/>
      <c r="Y63" s="622"/>
      <c r="Z63" s="622"/>
      <c r="AA63" s="622"/>
      <c r="AB63" s="628"/>
      <c r="AC63" s="628"/>
      <c r="AD63" s="628"/>
      <c r="AE63" s="628"/>
      <c r="AF63" s="628"/>
      <c r="AG63" s="628"/>
      <c r="AH63" s="628"/>
      <c r="AI63" s="622"/>
      <c r="AJ63" s="622"/>
      <c r="AK63" s="622"/>
      <c r="AL63" s="623"/>
    </row>
    <row r="64" spans="1:38" ht="15" hidden="1" customHeight="1">
      <c r="A64" s="2"/>
      <c r="B64" s="1273"/>
      <c r="C64" s="624" t="str">
        <f>+C26</f>
        <v>S/Pond AB 03</v>
      </c>
      <c r="D64" s="1263"/>
      <c r="E64" s="1251"/>
      <c r="F64" s="1253"/>
      <c r="G64" s="619"/>
      <c r="H64" s="619"/>
      <c r="I64" s="619"/>
      <c r="J64" s="619"/>
      <c r="K64" s="619"/>
      <c r="L64" s="619"/>
      <c r="M64" s="619"/>
      <c r="N64" s="619"/>
      <c r="O64" s="619"/>
      <c r="P64" s="619"/>
      <c r="Q64" s="619"/>
      <c r="R64" s="619"/>
      <c r="S64" s="619"/>
      <c r="T64" s="619"/>
      <c r="U64" s="619"/>
      <c r="V64" s="619"/>
      <c r="W64" s="619"/>
      <c r="X64" s="619"/>
      <c r="Y64" s="619"/>
      <c r="Z64" s="619"/>
      <c r="AA64" s="619"/>
      <c r="AB64" s="625"/>
      <c r="AC64" s="625"/>
      <c r="AD64" s="625"/>
      <c r="AE64" s="625"/>
      <c r="AF64" s="625"/>
      <c r="AG64" s="625"/>
      <c r="AH64" s="625"/>
      <c r="AI64" s="619"/>
      <c r="AJ64" s="619"/>
      <c r="AK64" s="619"/>
      <c r="AL64" s="620">
        <f>SUM(G64:AK64)</f>
        <v>0</v>
      </c>
    </row>
    <row r="65" spans="1:38" ht="15" hidden="1" customHeight="1">
      <c r="A65" s="2"/>
      <c r="B65" s="1272" t="s">
        <v>126</v>
      </c>
      <c r="C65" s="40" t="s">
        <v>17</v>
      </c>
      <c r="D65" s="1257">
        <f>F27</f>
        <v>0</v>
      </c>
      <c r="E65" s="1251"/>
      <c r="F65" s="1253">
        <f>+D65-AL66</f>
        <v>0</v>
      </c>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3"/>
    </row>
    <row r="66" spans="1:38" ht="15" hidden="1" customHeight="1">
      <c r="A66" s="2"/>
      <c r="B66" s="1236"/>
      <c r="C66" s="43" t="str">
        <f>+C28</f>
        <v>S/Pond AL 54</v>
      </c>
      <c r="D66" s="1263"/>
      <c r="E66" s="1251"/>
      <c r="F66" s="1253"/>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38">
        <f>SUM(G66:AK66)</f>
        <v>0</v>
      </c>
    </row>
    <row r="67" spans="1:38" ht="15" hidden="1" customHeight="1">
      <c r="A67" s="2"/>
      <c r="B67" s="1236"/>
      <c r="C67" s="40" t="s">
        <v>17</v>
      </c>
      <c r="D67" s="1257">
        <f>F29</f>
        <v>0</v>
      </c>
      <c r="E67" s="1251"/>
      <c r="F67" s="1253">
        <f>+D67-AL68</f>
        <v>0</v>
      </c>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3"/>
    </row>
    <row r="68" spans="1:38" ht="15" hidden="1" customHeight="1">
      <c r="A68" s="2"/>
      <c r="B68" s="1273"/>
      <c r="C68" s="43" t="str">
        <f>+C30</f>
        <v>S/Pond AL 59</v>
      </c>
      <c r="D68" s="1263"/>
      <c r="E68" s="1251"/>
      <c r="F68" s="1253"/>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38">
        <f>SUM(G68:AK68)</f>
        <v>0</v>
      </c>
    </row>
    <row r="69" spans="1:38" ht="15" hidden="1" customHeight="1">
      <c r="A69" s="2"/>
      <c r="B69" s="1272" t="s">
        <v>104</v>
      </c>
      <c r="C69" s="40" t="s">
        <v>17</v>
      </c>
      <c r="D69" s="1257">
        <f>F31</f>
        <v>0</v>
      </c>
      <c r="E69" s="1251"/>
      <c r="F69" s="1253">
        <f>+D69-AL70</f>
        <v>0</v>
      </c>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c r="AK69" s="52"/>
      <c r="AL69" s="53"/>
    </row>
    <row r="70" spans="1:38" ht="15" hidden="1" customHeight="1">
      <c r="A70" s="2"/>
      <c r="B70" s="1273"/>
      <c r="C70" s="43" t="str">
        <f>+C32</f>
        <v>S/Pond AL 66</v>
      </c>
      <c r="D70" s="1263"/>
      <c r="E70" s="1251"/>
      <c r="F70" s="1253"/>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38">
        <f>SUM(G70:AK70)</f>
        <v>0</v>
      </c>
    </row>
    <row r="71" spans="1:38" ht="15" hidden="1" customHeight="1">
      <c r="A71" s="2"/>
      <c r="B71" s="1272" t="s">
        <v>128</v>
      </c>
      <c r="C71" s="40" t="s">
        <v>17</v>
      </c>
      <c r="D71" s="1257">
        <f>F33</f>
        <v>0</v>
      </c>
      <c r="E71" s="1251"/>
      <c r="F71" s="1253">
        <f>+D71-AL72</f>
        <v>0</v>
      </c>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3"/>
    </row>
    <row r="72" spans="1:38" ht="15" hidden="1" customHeight="1">
      <c r="A72" s="2"/>
      <c r="B72" s="1236"/>
      <c r="C72" s="43" t="str">
        <f>+C34</f>
        <v>S/Pond AL 28</v>
      </c>
      <c r="D72" s="1263"/>
      <c r="E72" s="1251"/>
      <c r="F72" s="1253"/>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38">
        <f>SUM(G72:AK72)</f>
        <v>0</v>
      </c>
    </row>
    <row r="73" spans="1:38" ht="15" hidden="1" customHeight="1">
      <c r="A73" s="2"/>
      <c r="B73" s="1236"/>
      <c r="C73" s="40" t="s">
        <v>17</v>
      </c>
      <c r="D73" s="1257">
        <f>F35</f>
        <v>0</v>
      </c>
      <c r="E73" s="1251"/>
      <c r="F73" s="1253">
        <f>+D73-AL74</f>
        <v>0</v>
      </c>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c r="AK73" s="52"/>
      <c r="AL73" s="53"/>
    </row>
    <row r="74" spans="1:38" ht="15" hidden="1" customHeight="1">
      <c r="A74" s="2"/>
      <c r="B74" s="1273"/>
      <c r="C74" s="43" t="str">
        <f>+C36</f>
        <v>S/Pond AL 57</v>
      </c>
      <c r="D74" s="1263"/>
      <c r="E74" s="1251"/>
      <c r="F74" s="1253"/>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38">
        <f>SUM(G74:AK74)</f>
        <v>0</v>
      </c>
    </row>
    <row r="75" spans="1:38" ht="15" hidden="1" customHeight="1">
      <c r="A75" s="2"/>
      <c r="B75" s="1272" t="s">
        <v>118</v>
      </c>
      <c r="C75" s="40" t="s">
        <v>17</v>
      </c>
      <c r="D75" s="1257">
        <f>F37</f>
        <v>0</v>
      </c>
      <c r="E75" s="1251"/>
      <c r="F75" s="1253">
        <f>+D75-AL76</f>
        <v>0</v>
      </c>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3"/>
    </row>
    <row r="76" spans="1:38" ht="15" hidden="1" customHeight="1">
      <c r="A76" s="2"/>
      <c r="B76" s="1236"/>
      <c r="C76" s="43" t="str">
        <f>+C38</f>
        <v>S/Pond AL 55</v>
      </c>
      <c r="D76" s="1263"/>
      <c r="E76" s="1251"/>
      <c r="F76" s="1253"/>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38">
        <f>SUM(G76:AK76)</f>
        <v>0</v>
      </c>
    </row>
    <row r="77" spans="1:38" ht="15" hidden="1" customHeight="1">
      <c r="A77" s="2"/>
      <c r="B77" s="1236"/>
      <c r="C77" s="40" t="s">
        <v>17</v>
      </c>
      <c r="D77" s="1257">
        <f>F39</f>
        <v>0</v>
      </c>
      <c r="E77" s="1244"/>
      <c r="F77" s="1245">
        <f>+D77-AL78</f>
        <v>0</v>
      </c>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3"/>
    </row>
    <row r="78" spans="1:38" ht="15" hidden="1" customHeight="1">
      <c r="A78" s="2"/>
      <c r="B78" s="1237"/>
      <c r="C78" s="41" t="str">
        <f>+C40</f>
        <v>S/Pond AL 56</v>
      </c>
      <c r="D78" s="1263"/>
      <c r="E78" s="1222"/>
      <c r="F78" s="1218"/>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35">
        <f>SUM(G78:AK78)</f>
        <v>0</v>
      </c>
    </row>
    <row r="79" spans="1:38" ht="15" customHeight="1">
      <c r="A79" s="2"/>
      <c r="B79" s="1232" t="s">
        <v>12</v>
      </c>
      <c r="C79" s="1233"/>
      <c r="D79" s="49"/>
      <c r="E79" s="49"/>
      <c r="F79" s="48"/>
      <c r="G79" s="11">
        <f t="shared" ref="G79:AK79" si="4">SUM(G50,G52,G54,G56,G58,G60,G62,G66,G68,G70,G72,G74,G76,G78)</f>
        <v>0</v>
      </c>
      <c r="H79" s="11">
        <f t="shared" si="4"/>
        <v>0</v>
      </c>
      <c r="I79" s="11">
        <f t="shared" si="4"/>
        <v>0</v>
      </c>
      <c r="J79" s="11">
        <f t="shared" si="4"/>
        <v>0</v>
      </c>
      <c r="K79" s="11">
        <f t="shared" si="4"/>
        <v>0</v>
      </c>
      <c r="L79" s="11">
        <f t="shared" si="4"/>
        <v>0</v>
      </c>
      <c r="M79" s="11">
        <f t="shared" si="4"/>
        <v>0</v>
      </c>
      <c r="N79" s="11">
        <f t="shared" si="4"/>
        <v>0</v>
      </c>
      <c r="O79" s="11">
        <f t="shared" si="4"/>
        <v>0</v>
      </c>
      <c r="P79" s="11">
        <f t="shared" si="4"/>
        <v>0</v>
      </c>
      <c r="Q79" s="11">
        <f t="shared" si="4"/>
        <v>0</v>
      </c>
      <c r="R79" s="11">
        <f t="shared" si="4"/>
        <v>0</v>
      </c>
      <c r="S79" s="11">
        <f t="shared" si="4"/>
        <v>0</v>
      </c>
      <c r="T79" s="11">
        <f t="shared" si="4"/>
        <v>0</v>
      </c>
      <c r="U79" s="11">
        <f t="shared" si="4"/>
        <v>0</v>
      </c>
      <c r="V79" s="11">
        <f t="shared" si="4"/>
        <v>0</v>
      </c>
      <c r="W79" s="11">
        <f t="shared" si="4"/>
        <v>0</v>
      </c>
      <c r="X79" s="11">
        <f t="shared" si="4"/>
        <v>0</v>
      </c>
      <c r="Y79" s="11">
        <f t="shared" si="4"/>
        <v>0</v>
      </c>
      <c r="Z79" s="11">
        <f t="shared" si="4"/>
        <v>0</v>
      </c>
      <c r="AA79" s="11">
        <f t="shared" si="4"/>
        <v>0</v>
      </c>
      <c r="AB79" s="11">
        <f t="shared" si="4"/>
        <v>0</v>
      </c>
      <c r="AC79" s="11">
        <f t="shared" si="4"/>
        <v>0</v>
      </c>
      <c r="AD79" s="11">
        <f t="shared" si="4"/>
        <v>0</v>
      </c>
      <c r="AE79" s="11">
        <f t="shared" si="4"/>
        <v>0</v>
      </c>
      <c r="AF79" s="11">
        <f t="shared" si="4"/>
        <v>0</v>
      </c>
      <c r="AG79" s="11">
        <f t="shared" si="4"/>
        <v>0</v>
      </c>
      <c r="AH79" s="11">
        <f t="shared" si="4"/>
        <v>0</v>
      </c>
      <c r="AI79" s="11">
        <f t="shared" si="4"/>
        <v>0</v>
      </c>
      <c r="AJ79" s="11">
        <f t="shared" si="4"/>
        <v>0</v>
      </c>
      <c r="AK79" s="11">
        <f t="shared" si="4"/>
        <v>0</v>
      </c>
      <c r="AL79" s="28">
        <f>SUM(AL48,AL50,AL52,AL54,AL56,AL58,AL60,AL62,AL64,AL66,AL68,AL70,AL72,AL74,AL76,AL78)</f>
        <v>0</v>
      </c>
    </row>
    <row r="80" spans="1:38" ht="15" customHeight="1">
      <c r="B80" s="224"/>
      <c r="G80" s="132"/>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row>
    <row r="81" spans="1:38" ht="15" customHeight="1">
      <c r="B81" s="7">
        <f>+Sims!B27</f>
        <v>44256</v>
      </c>
    </row>
    <row r="83" spans="1:38" ht="15" customHeight="1">
      <c r="B83" s="26" t="s">
        <v>13</v>
      </c>
      <c r="C83" s="422" t="s">
        <v>0</v>
      </c>
      <c r="D83" s="1234" t="s">
        <v>18</v>
      </c>
      <c r="E83" s="1234"/>
      <c r="F83" s="1234"/>
      <c r="G83" s="27">
        <f>+B81</f>
        <v>44256</v>
      </c>
      <c r="H83" s="27">
        <f>+G83+1</f>
        <v>44257</v>
      </c>
      <c r="I83" s="27">
        <f t="shared" ref="I83:AJ83" si="5">+H83+1</f>
        <v>44258</v>
      </c>
      <c r="J83" s="27">
        <f t="shared" si="5"/>
        <v>44259</v>
      </c>
      <c r="K83" s="27">
        <f t="shared" si="5"/>
        <v>44260</v>
      </c>
      <c r="L83" s="27">
        <f t="shared" si="5"/>
        <v>44261</v>
      </c>
      <c r="M83" s="27">
        <f t="shared" si="5"/>
        <v>44262</v>
      </c>
      <c r="N83" s="27">
        <f t="shared" si="5"/>
        <v>44263</v>
      </c>
      <c r="O83" s="27">
        <f t="shared" si="5"/>
        <v>44264</v>
      </c>
      <c r="P83" s="27">
        <f t="shared" si="5"/>
        <v>44265</v>
      </c>
      <c r="Q83" s="27">
        <f t="shared" si="5"/>
        <v>44266</v>
      </c>
      <c r="R83" s="27">
        <f t="shared" si="5"/>
        <v>44267</v>
      </c>
      <c r="S83" s="27">
        <f t="shared" si="5"/>
        <v>44268</v>
      </c>
      <c r="T83" s="27">
        <f t="shared" si="5"/>
        <v>44269</v>
      </c>
      <c r="U83" s="27">
        <f t="shared" si="5"/>
        <v>44270</v>
      </c>
      <c r="V83" s="27">
        <f t="shared" si="5"/>
        <v>44271</v>
      </c>
      <c r="W83" s="27">
        <f t="shared" si="5"/>
        <v>44272</v>
      </c>
      <c r="X83" s="27">
        <f t="shared" si="5"/>
        <v>44273</v>
      </c>
      <c r="Y83" s="27">
        <f t="shared" si="5"/>
        <v>44274</v>
      </c>
      <c r="Z83" s="27">
        <f t="shared" si="5"/>
        <v>44275</v>
      </c>
      <c r="AA83" s="27">
        <f t="shared" si="5"/>
        <v>44276</v>
      </c>
      <c r="AB83" s="27">
        <f t="shared" si="5"/>
        <v>44277</v>
      </c>
      <c r="AC83" s="27">
        <f t="shared" si="5"/>
        <v>44278</v>
      </c>
      <c r="AD83" s="27">
        <f t="shared" si="5"/>
        <v>44279</v>
      </c>
      <c r="AE83" s="27">
        <f t="shared" si="5"/>
        <v>44280</v>
      </c>
      <c r="AF83" s="27">
        <f t="shared" si="5"/>
        <v>44281</v>
      </c>
      <c r="AG83" s="27">
        <f t="shared" si="5"/>
        <v>44282</v>
      </c>
      <c r="AH83" s="27">
        <f t="shared" si="5"/>
        <v>44283</v>
      </c>
      <c r="AI83" s="27">
        <f t="shared" si="5"/>
        <v>44284</v>
      </c>
      <c r="AJ83" s="27">
        <f t="shared" si="5"/>
        <v>44285</v>
      </c>
      <c r="AK83" s="27">
        <f>+AJ83+1</f>
        <v>44286</v>
      </c>
      <c r="AL83" s="9" t="s">
        <v>22</v>
      </c>
    </row>
    <row r="84" spans="1:38" ht="15" customHeight="1">
      <c r="B84" s="1235" t="s">
        <v>89</v>
      </c>
      <c r="C84" s="47"/>
      <c r="D84" s="44" t="s">
        <v>19</v>
      </c>
      <c r="E84" s="45" t="s">
        <v>20</v>
      </c>
      <c r="F84" s="46" t="s">
        <v>21</v>
      </c>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1"/>
    </row>
    <row r="85" spans="1:38" ht="15" customHeight="1">
      <c r="A85" s="515"/>
      <c r="B85" s="1236"/>
      <c r="C85" s="42" t="s">
        <v>17</v>
      </c>
      <c r="D85" s="1257">
        <f>F47</f>
        <v>25000</v>
      </c>
      <c r="E85" s="1269"/>
      <c r="F85" s="1252">
        <f>+D85-AL86</f>
        <v>25000</v>
      </c>
      <c r="G85" s="542"/>
      <c r="H85" s="542"/>
      <c r="I85" s="542"/>
      <c r="J85" s="542"/>
      <c r="K85" s="542"/>
      <c r="L85" s="542"/>
      <c r="M85" s="542"/>
      <c r="N85" s="542"/>
      <c r="O85" s="542"/>
      <c r="P85" s="542"/>
      <c r="Q85" s="542"/>
      <c r="R85" s="542"/>
      <c r="S85" s="542"/>
      <c r="T85" s="542"/>
      <c r="U85" s="542"/>
      <c r="V85" s="542"/>
      <c r="W85" s="542"/>
      <c r="X85" s="542"/>
      <c r="Y85" s="542"/>
      <c r="Z85" s="542"/>
      <c r="AA85" s="542"/>
      <c r="AB85" s="542"/>
      <c r="AC85" s="542"/>
      <c r="AD85" s="542"/>
      <c r="AE85" s="542"/>
      <c r="AF85" s="542"/>
      <c r="AG85" s="542"/>
      <c r="AH85" s="542"/>
      <c r="AI85" s="542"/>
      <c r="AJ85" s="542"/>
      <c r="AK85" s="542"/>
      <c r="AL85" s="542"/>
    </row>
    <row r="86" spans="1:38" ht="15" customHeight="1">
      <c r="A86" s="515"/>
      <c r="B86" s="1236"/>
      <c r="C86" s="43" t="str">
        <f>C48</f>
        <v>S/Pond AL-SSB02</v>
      </c>
      <c r="D86" s="1263"/>
      <c r="E86" s="1251"/>
      <c r="F86" s="1253"/>
      <c r="G86" s="543"/>
      <c r="H86" s="543"/>
      <c r="I86" s="543"/>
      <c r="J86" s="543"/>
      <c r="K86" s="543"/>
      <c r="L86" s="543"/>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row>
    <row r="87" spans="1:38" ht="15" customHeight="1">
      <c r="B87" s="1236"/>
      <c r="C87" s="42" t="s">
        <v>17</v>
      </c>
      <c r="D87" s="1257">
        <f>F49</f>
        <v>3000</v>
      </c>
      <c r="E87" s="1269"/>
      <c r="F87" s="1252">
        <f>+D87-AL88</f>
        <v>3000</v>
      </c>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5"/>
    </row>
    <row r="88" spans="1:38" ht="15" customHeight="1">
      <c r="A88" s="2"/>
      <c r="B88" s="1236"/>
      <c r="C88" s="43" t="str">
        <f>+C50</f>
        <v>S/Pond AL-SSB03</v>
      </c>
      <c r="D88" s="1263"/>
      <c r="E88" s="1251"/>
      <c r="F88" s="1253"/>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38">
        <f>SUM(G88:AK88)</f>
        <v>0</v>
      </c>
    </row>
    <row r="89" spans="1:38" ht="15" customHeight="1">
      <c r="A89" s="2"/>
      <c r="B89" s="1236"/>
      <c r="C89" s="40" t="s">
        <v>17</v>
      </c>
      <c r="D89" s="1263">
        <f>F51</f>
        <v>4000</v>
      </c>
      <c r="E89" s="1251"/>
      <c r="F89" s="1253">
        <f>+D89-AL90</f>
        <v>4000</v>
      </c>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3"/>
    </row>
    <row r="90" spans="1:38" ht="15" customHeight="1">
      <c r="A90" s="2"/>
      <c r="B90" s="1236"/>
      <c r="C90" s="43" t="str">
        <f>+C52</f>
        <v>S/Pond AL-SSB04</v>
      </c>
      <c r="D90" s="1263"/>
      <c r="E90" s="1251"/>
      <c r="F90" s="1253"/>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38">
        <f>SUM(G90:AK90)</f>
        <v>0</v>
      </c>
    </row>
    <row r="91" spans="1:38" ht="15" customHeight="1">
      <c r="A91" s="2"/>
      <c r="B91" s="1236"/>
      <c r="C91" s="40" t="s">
        <v>17</v>
      </c>
      <c r="D91" s="1263">
        <f>F53</f>
        <v>7000</v>
      </c>
      <c r="E91" s="1251"/>
      <c r="F91" s="1253">
        <f>+D91-AL92</f>
        <v>7000</v>
      </c>
      <c r="G91" s="5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3"/>
    </row>
    <row r="92" spans="1:38" ht="15" customHeight="1">
      <c r="A92" s="2"/>
      <c r="B92" s="1236"/>
      <c r="C92" s="43" t="str">
        <f>+C54</f>
        <v>S/Pond AL-SSB05</v>
      </c>
      <c r="D92" s="1263"/>
      <c r="E92" s="1251"/>
      <c r="F92" s="1253"/>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38">
        <f>SUM(G92:AK92)</f>
        <v>0</v>
      </c>
    </row>
    <row r="93" spans="1:38" ht="15" customHeight="1">
      <c r="A93" s="2"/>
      <c r="B93" s="1236"/>
      <c r="C93" s="40" t="s">
        <v>17</v>
      </c>
      <c r="D93" s="1263">
        <f>F55</f>
        <v>15000</v>
      </c>
      <c r="E93" s="1251"/>
      <c r="F93" s="1253">
        <f>+D93-AL94</f>
        <v>15000</v>
      </c>
      <c r="G93" s="52"/>
      <c r="H93" s="52"/>
      <c r="I93" s="52"/>
      <c r="J93" s="52"/>
      <c r="K93" s="52"/>
      <c r="L93" s="52"/>
      <c r="M93" s="52"/>
      <c r="N93" s="52"/>
      <c r="O93" s="52"/>
      <c r="P93" s="52"/>
      <c r="Q93" s="52"/>
      <c r="R93" s="52"/>
      <c r="S93" s="52"/>
      <c r="T93" s="52"/>
      <c r="U93" s="52"/>
      <c r="V93" s="52"/>
      <c r="W93" s="52"/>
      <c r="X93" s="52"/>
      <c r="Y93" s="52"/>
      <c r="Z93" s="52"/>
      <c r="AA93" s="52"/>
      <c r="AB93" s="52"/>
      <c r="AC93" s="52"/>
      <c r="AD93" s="52"/>
      <c r="AE93" s="52"/>
      <c r="AF93" s="52"/>
      <c r="AG93" s="52"/>
      <c r="AH93" s="52"/>
      <c r="AI93" s="52"/>
      <c r="AJ93" s="52"/>
      <c r="AK93" s="52"/>
      <c r="AL93" s="53"/>
    </row>
    <row r="94" spans="1:38" ht="15" customHeight="1">
      <c r="A94" s="2"/>
      <c r="B94" s="1236"/>
      <c r="C94" s="43" t="str">
        <f>+C56</f>
        <v>S/Pond AL-SSB06</v>
      </c>
      <c r="D94" s="1263"/>
      <c r="E94" s="1251"/>
      <c r="F94" s="1253"/>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38">
        <f>SUM(G94:AK94)</f>
        <v>0</v>
      </c>
    </row>
    <row r="95" spans="1:38" ht="15" customHeight="1">
      <c r="A95" s="2"/>
      <c r="B95" s="1236"/>
      <c r="C95" s="40" t="s">
        <v>17</v>
      </c>
      <c r="D95" s="1263">
        <f>F57</f>
        <v>7846</v>
      </c>
      <c r="E95" s="1251"/>
      <c r="F95" s="1253">
        <f>+D95-AL96</f>
        <v>7846</v>
      </c>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3"/>
    </row>
    <row r="96" spans="1:38" ht="15" customHeight="1">
      <c r="A96" s="2"/>
      <c r="B96" s="1236"/>
      <c r="C96" s="43" t="str">
        <f>+C58</f>
        <v>Control Box AL-SSB02</v>
      </c>
      <c r="D96" s="1263"/>
      <c r="E96" s="1251"/>
      <c r="F96" s="1253"/>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38">
        <f>SUM(G96:AK96)</f>
        <v>0</v>
      </c>
    </row>
    <row r="97" spans="1:38" ht="15" customHeight="1">
      <c r="A97" s="2"/>
      <c r="B97" s="1236"/>
      <c r="C97" s="40" t="s">
        <v>17</v>
      </c>
      <c r="D97" s="1263">
        <f>F59</f>
        <v>14704</v>
      </c>
      <c r="E97" s="1251"/>
      <c r="F97" s="1253">
        <f>+D97-AL98</f>
        <v>14704</v>
      </c>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2"/>
      <c r="AH97" s="52"/>
      <c r="AI97" s="52"/>
      <c r="AJ97" s="52"/>
      <c r="AK97" s="52"/>
      <c r="AL97" s="53"/>
    </row>
    <row r="98" spans="1:38" ht="15" customHeight="1">
      <c r="A98" s="2"/>
      <c r="B98" s="1236"/>
      <c r="C98" s="43" t="str">
        <f>+C60</f>
        <v>Control Box AL-SSB07</v>
      </c>
      <c r="D98" s="1263"/>
      <c r="E98" s="1251"/>
      <c r="F98" s="1253"/>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38">
        <f>SUM(G98:AK98)</f>
        <v>0</v>
      </c>
    </row>
    <row r="99" spans="1:38" ht="15" hidden="1" customHeight="1">
      <c r="A99" s="2"/>
      <c r="B99" s="1236"/>
      <c r="C99" s="40" t="s">
        <v>17</v>
      </c>
      <c r="D99" s="1263">
        <f>F61</f>
        <v>0</v>
      </c>
      <c r="E99" s="1251"/>
      <c r="F99" s="1253">
        <f>+D99-AL100</f>
        <v>0</v>
      </c>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2"/>
      <c r="AH99" s="52"/>
      <c r="AI99" s="52"/>
      <c r="AJ99" s="52"/>
      <c r="AK99" s="52"/>
      <c r="AL99" s="53"/>
    </row>
    <row r="100" spans="1:38" ht="15.75" hidden="1" customHeight="1">
      <c r="A100" s="2"/>
      <c r="B100" s="1273"/>
      <c r="C100" s="43">
        <f>+C62</f>
        <v>0</v>
      </c>
      <c r="D100" s="1263"/>
      <c r="E100" s="1251"/>
      <c r="F100" s="1253"/>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38">
        <f>SUM(G100:AK100)</f>
        <v>0</v>
      </c>
    </row>
    <row r="101" spans="1:38" ht="15" hidden="1" customHeight="1">
      <c r="A101" s="2"/>
      <c r="B101" s="1272" t="s">
        <v>29</v>
      </c>
      <c r="C101" s="627" t="s">
        <v>17</v>
      </c>
      <c r="D101" s="1263">
        <f>F63</f>
        <v>0</v>
      </c>
      <c r="E101" s="1251"/>
      <c r="F101" s="1253">
        <f>+D101-AL102</f>
        <v>0</v>
      </c>
      <c r="G101" s="631"/>
      <c r="H101" s="631"/>
      <c r="I101" s="631"/>
      <c r="J101" s="631"/>
      <c r="K101" s="631"/>
      <c r="L101" s="631"/>
      <c r="M101" s="628"/>
      <c r="N101" s="628"/>
      <c r="O101" s="628"/>
      <c r="P101" s="628"/>
      <c r="Q101" s="628"/>
      <c r="R101" s="628"/>
      <c r="S101" s="628"/>
      <c r="T101" s="628"/>
      <c r="U101" s="628"/>
      <c r="V101" s="628"/>
      <c r="W101" s="628"/>
      <c r="X101" s="628"/>
      <c r="Y101" s="628"/>
      <c r="Z101" s="628"/>
      <c r="AA101" s="628"/>
      <c r="AB101" s="628"/>
      <c r="AC101" s="628"/>
      <c r="AD101" s="628"/>
      <c r="AE101" s="628"/>
      <c r="AF101" s="628"/>
      <c r="AG101" s="628"/>
      <c r="AH101" s="631"/>
      <c r="AI101" s="631"/>
      <c r="AJ101" s="631"/>
      <c r="AK101" s="631"/>
      <c r="AL101" s="629"/>
    </row>
    <row r="102" spans="1:38" ht="15" hidden="1" customHeight="1">
      <c r="A102" s="2"/>
      <c r="B102" s="1273"/>
      <c r="C102" s="624" t="str">
        <f>+C64</f>
        <v>S/Pond AB 03</v>
      </c>
      <c r="D102" s="1263"/>
      <c r="E102" s="1251"/>
      <c r="F102" s="1253"/>
      <c r="G102" s="630"/>
      <c r="H102" s="630"/>
      <c r="I102" s="630"/>
      <c r="J102" s="630"/>
      <c r="K102" s="630"/>
      <c r="L102" s="630"/>
      <c r="M102" s="625"/>
      <c r="N102" s="625"/>
      <c r="O102" s="625"/>
      <c r="P102" s="625"/>
      <c r="Q102" s="625"/>
      <c r="R102" s="625"/>
      <c r="S102" s="625"/>
      <c r="T102" s="625"/>
      <c r="U102" s="625"/>
      <c r="V102" s="625"/>
      <c r="W102" s="625"/>
      <c r="X102" s="625"/>
      <c r="Y102" s="625"/>
      <c r="Z102" s="625"/>
      <c r="AA102" s="630"/>
      <c r="AB102" s="630"/>
      <c r="AC102" s="630"/>
      <c r="AD102" s="630"/>
      <c r="AE102" s="630"/>
      <c r="AF102" s="630"/>
      <c r="AG102" s="630"/>
      <c r="AH102" s="630"/>
      <c r="AI102" s="630"/>
      <c r="AJ102" s="630"/>
      <c r="AK102" s="630"/>
      <c r="AL102" s="626">
        <f>SUM(G102:AK102)</f>
        <v>0</v>
      </c>
    </row>
    <row r="103" spans="1:38" ht="15" hidden="1" customHeight="1">
      <c r="A103" s="2"/>
      <c r="B103" s="1272" t="s">
        <v>126</v>
      </c>
      <c r="C103" s="40" t="s">
        <v>17</v>
      </c>
      <c r="D103" s="1263">
        <f>F65</f>
        <v>0</v>
      </c>
      <c r="E103" s="1251"/>
      <c r="F103" s="1253">
        <f>+D103-AL104</f>
        <v>0</v>
      </c>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c r="AK103" s="52"/>
      <c r="AL103" s="53"/>
    </row>
    <row r="104" spans="1:38" ht="15" hidden="1" customHeight="1">
      <c r="A104" s="2"/>
      <c r="B104" s="1236"/>
      <c r="C104" s="43" t="str">
        <f>+C66</f>
        <v>S/Pond AL 54</v>
      </c>
      <c r="D104" s="1263"/>
      <c r="E104" s="1251"/>
      <c r="F104" s="1253"/>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38">
        <f>SUM(G104:AK104)</f>
        <v>0</v>
      </c>
    </row>
    <row r="105" spans="1:38" ht="15" hidden="1" customHeight="1">
      <c r="A105" s="2"/>
      <c r="B105" s="1236"/>
      <c r="C105" s="40" t="s">
        <v>17</v>
      </c>
      <c r="D105" s="1263">
        <f>F67</f>
        <v>0</v>
      </c>
      <c r="E105" s="1251"/>
      <c r="F105" s="1253">
        <f>+D105-AL106</f>
        <v>0</v>
      </c>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52"/>
      <c r="AK105" s="52"/>
      <c r="AL105" s="53"/>
    </row>
    <row r="106" spans="1:38" ht="15" hidden="1" customHeight="1">
      <c r="A106" s="2"/>
      <c r="B106" s="1273"/>
      <c r="C106" s="43" t="str">
        <f>+C68</f>
        <v>S/Pond AL 59</v>
      </c>
      <c r="D106" s="1263"/>
      <c r="E106" s="1251"/>
      <c r="F106" s="1253"/>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38">
        <f>SUM(G106:AK106)</f>
        <v>0</v>
      </c>
    </row>
    <row r="107" spans="1:38" ht="15" hidden="1" customHeight="1">
      <c r="A107" s="2"/>
      <c r="B107" s="1272" t="s">
        <v>104</v>
      </c>
      <c r="C107" s="40" t="s">
        <v>17</v>
      </c>
      <c r="D107" s="1263">
        <f>F69</f>
        <v>0</v>
      </c>
      <c r="E107" s="1251"/>
      <c r="F107" s="1253">
        <f>+D107-AL108</f>
        <v>0</v>
      </c>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3"/>
    </row>
    <row r="108" spans="1:38" ht="15" hidden="1" customHeight="1">
      <c r="A108" s="2"/>
      <c r="B108" s="1273"/>
      <c r="C108" s="43" t="str">
        <f>+C70</f>
        <v>S/Pond AL 66</v>
      </c>
      <c r="D108" s="1263"/>
      <c r="E108" s="1251"/>
      <c r="F108" s="1253"/>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38">
        <f>SUM(G108:AK108)</f>
        <v>0</v>
      </c>
    </row>
    <row r="109" spans="1:38" ht="15" hidden="1" customHeight="1">
      <c r="A109" s="2"/>
      <c r="B109" s="1272" t="s">
        <v>128</v>
      </c>
      <c r="C109" s="40" t="s">
        <v>17</v>
      </c>
      <c r="D109" s="1263">
        <f>F71</f>
        <v>0</v>
      </c>
      <c r="E109" s="1251"/>
      <c r="F109" s="1253">
        <f>+D109-AL110</f>
        <v>0</v>
      </c>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3"/>
    </row>
    <row r="110" spans="1:38" ht="15" hidden="1" customHeight="1">
      <c r="A110" s="2"/>
      <c r="B110" s="1236"/>
      <c r="C110" s="43" t="str">
        <f>+C72</f>
        <v>S/Pond AL 28</v>
      </c>
      <c r="D110" s="1263"/>
      <c r="E110" s="1251"/>
      <c r="F110" s="1253"/>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38">
        <f>SUM(G110:AK110)</f>
        <v>0</v>
      </c>
    </row>
    <row r="111" spans="1:38" ht="15" hidden="1" customHeight="1">
      <c r="A111" s="2"/>
      <c r="B111" s="1236"/>
      <c r="C111" s="40" t="s">
        <v>17</v>
      </c>
      <c r="D111" s="1263">
        <f>F73</f>
        <v>0</v>
      </c>
      <c r="E111" s="1251"/>
      <c r="F111" s="1253">
        <f>+D111-AL112</f>
        <v>0</v>
      </c>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2"/>
      <c r="AH111" s="52"/>
      <c r="AI111" s="52"/>
      <c r="AJ111" s="52"/>
      <c r="AK111" s="52"/>
      <c r="AL111" s="53"/>
    </row>
    <row r="112" spans="1:38" ht="15" hidden="1" customHeight="1">
      <c r="A112" s="2"/>
      <c r="B112" s="1273"/>
      <c r="C112" s="43" t="str">
        <f>+C74</f>
        <v>S/Pond AL 57</v>
      </c>
      <c r="D112" s="1263"/>
      <c r="E112" s="1251"/>
      <c r="F112" s="1253"/>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38">
        <f>SUM(G112:AK112)</f>
        <v>0</v>
      </c>
    </row>
    <row r="113" spans="1:38" ht="15" hidden="1" customHeight="1">
      <c r="A113" s="2"/>
      <c r="B113" s="1272" t="s">
        <v>118</v>
      </c>
      <c r="C113" s="40" t="s">
        <v>17</v>
      </c>
      <c r="D113" s="1263">
        <f>F75</f>
        <v>0</v>
      </c>
      <c r="E113" s="1251"/>
      <c r="F113" s="1253">
        <f>+D113-AL114</f>
        <v>0</v>
      </c>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3"/>
    </row>
    <row r="114" spans="1:38" ht="15" hidden="1" customHeight="1">
      <c r="A114" s="2"/>
      <c r="B114" s="1236"/>
      <c r="C114" s="43" t="str">
        <f>+C76</f>
        <v>S/Pond AL 55</v>
      </c>
      <c r="D114" s="1263"/>
      <c r="E114" s="1251"/>
      <c r="F114" s="1253"/>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38">
        <f>SUM(G114:AK114)</f>
        <v>0</v>
      </c>
    </row>
    <row r="115" spans="1:38" ht="15" hidden="1" customHeight="1">
      <c r="A115" s="2"/>
      <c r="B115" s="1236"/>
      <c r="C115" s="40" t="s">
        <v>17</v>
      </c>
      <c r="D115" s="1246">
        <f>F77</f>
        <v>0</v>
      </c>
      <c r="E115" s="1244"/>
      <c r="F115" s="1245">
        <f>+D115-AL116</f>
        <v>0</v>
      </c>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3"/>
    </row>
    <row r="116" spans="1:38" ht="15" hidden="1" customHeight="1">
      <c r="A116" s="2"/>
      <c r="B116" s="1237"/>
      <c r="C116" s="41" t="str">
        <f>+C78</f>
        <v>S/Pond AL 56</v>
      </c>
      <c r="D116" s="1220"/>
      <c r="E116" s="1222"/>
      <c r="F116" s="1218"/>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35">
        <f>SUM(G116:AK116)</f>
        <v>0</v>
      </c>
    </row>
    <row r="117" spans="1:38" ht="15" customHeight="1">
      <c r="A117" s="2"/>
      <c r="B117" s="1232" t="s">
        <v>12</v>
      </c>
      <c r="C117" s="1233"/>
      <c r="D117" s="49"/>
      <c r="E117" s="49"/>
      <c r="F117" s="48"/>
      <c r="G117" s="11">
        <f t="shared" ref="G117:AK117" si="6">SUM(G88,G90,G92,G94,G96,G98,G100,G104,G106,G108,G110,G112,G114,G116)</f>
        <v>0</v>
      </c>
      <c r="H117" s="11">
        <f t="shared" si="6"/>
        <v>0</v>
      </c>
      <c r="I117" s="11">
        <f t="shared" si="6"/>
        <v>0</v>
      </c>
      <c r="J117" s="11">
        <f t="shared" si="6"/>
        <v>0</v>
      </c>
      <c r="K117" s="11">
        <f t="shared" si="6"/>
        <v>0</v>
      </c>
      <c r="L117" s="11">
        <f t="shared" si="6"/>
        <v>0</v>
      </c>
      <c r="M117" s="11">
        <f t="shared" si="6"/>
        <v>0</v>
      </c>
      <c r="N117" s="11">
        <f t="shared" si="6"/>
        <v>0</v>
      </c>
      <c r="O117" s="11">
        <f t="shared" si="6"/>
        <v>0</v>
      </c>
      <c r="P117" s="11">
        <f t="shared" si="6"/>
        <v>0</v>
      </c>
      <c r="Q117" s="11">
        <f t="shared" si="6"/>
        <v>0</v>
      </c>
      <c r="R117" s="11">
        <f t="shared" si="6"/>
        <v>0</v>
      </c>
      <c r="S117" s="11">
        <f t="shared" si="6"/>
        <v>0</v>
      </c>
      <c r="T117" s="11">
        <f t="shared" si="6"/>
        <v>0</v>
      </c>
      <c r="U117" s="11">
        <f t="shared" si="6"/>
        <v>0</v>
      </c>
      <c r="V117" s="11">
        <f t="shared" si="6"/>
        <v>0</v>
      </c>
      <c r="W117" s="11">
        <f t="shared" si="6"/>
        <v>0</v>
      </c>
      <c r="X117" s="11">
        <f t="shared" si="6"/>
        <v>0</v>
      </c>
      <c r="Y117" s="11">
        <f t="shared" si="6"/>
        <v>0</v>
      </c>
      <c r="Z117" s="11">
        <f t="shared" si="6"/>
        <v>0</v>
      </c>
      <c r="AA117" s="11">
        <f t="shared" si="6"/>
        <v>0</v>
      </c>
      <c r="AB117" s="11">
        <f t="shared" si="6"/>
        <v>0</v>
      </c>
      <c r="AC117" s="11">
        <f t="shared" si="6"/>
        <v>0</v>
      </c>
      <c r="AD117" s="11">
        <f t="shared" si="6"/>
        <v>0</v>
      </c>
      <c r="AE117" s="11">
        <f t="shared" si="6"/>
        <v>0</v>
      </c>
      <c r="AF117" s="11">
        <f t="shared" si="6"/>
        <v>0</v>
      </c>
      <c r="AG117" s="11">
        <f t="shared" si="6"/>
        <v>0</v>
      </c>
      <c r="AH117" s="11">
        <f t="shared" si="6"/>
        <v>0</v>
      </c>
      <c r="AI117" s="11">
        <f t="shared" si="6"/>
        <v>0</v>
      </c>
      <c r="AJ117" s="11">
        <f t="shared" si="6"/>
        <v>0</v>
      </c>
      <c r="AK117" s="11">
        <f t="shared" si="6"/>
        <v>0</v>
      </c>
      <c r="AL117" s="28">
        <f>SUM(AL86,AL88,AL90,AL92,AL94,AL96,AL98,AL100,AL102,AL104,AL106,AL108,AL110,AL112,AL114,AL116)</f>
        <v>0</v>
      </c>
    </row>
    <row r="119" spans="1:38" ht="15" customHeight="1">
      <c r="B119" s="7">
        <f>+Sims!B39</f>
        <v>44287</v>
      </c>
    </row>
    <row r="121" spans="1:38" ht="15" customHeight="1">
      <c r="B121" s="26" t="s">
        <v>13</v>
      </c>
      <c r="C121" s="422" t="s">
        <v>0</v>
      </c>
      <c r="D121" s="1234" t="s">
        <v>18</v>
      </c>
      <c r="E121" s="1234"/>
      <c r="F121" s="1234"/>
      <c r="G121" s="27">
        <f>+B119</f>
        <v>44287</v>
      </c>
      <c r="H121" s="27">
        <f>+G121+1</f>
        <v>44288</v>
      </c>
      <c r="I121" s="27">
        <f t="shared" ref="I121:AJ121" si="7">+H121+1</f>
        <v>44289</v>
      </c>
      <c r="J121" s="27">
        <f t="shared" si="7"/>
        <v>44290</v>
      </c>
      <c r="K121" s="27">
        <f t="shared" si="7"/>
        <v>44291</v>
      </c>
      <c r="L121" s="27">
        <f t="shared" si="7"/>
        <v>44292</v>
      </c>
      <c r="M121" s="27">
        <f t="shared" si="7"/>
        <v>44293</v>
      </c>
      <c r="N121" s="27">
        <f t="shared" si="7"/>
        <v>44294</v>
      </c>
      <c r="O121" s="27">
        <f t="shared" si="7"/>
        <v>44295</v>
      </c>
      <c r="P121" s="27">
        <f t="shared" si="7"/>
        <v>44296</v>
      </c>
      <c r="Q121" s="27">
        <f t="shared" si="7"/>
        <v>44297</v>
      </c>
      <c r="R121" s="27">
        <f t="shared" si="7"/>
        <v>44298</v>
      </c>
      <c r="S121" s="27">
        <f t="shared" si="7"/>
        <v>44299</v>
      </c>
      <c r="T121" s="27">
        <f t="shared" si="7"/>
        <v>44300</v>
      </c>
      <c r="U121" s="27">
        <f t="shared" si="7"/>
        <v>44301</v>
      </c>
      <c r="V121" s="27">
        <f t="shared" si="7"/>
        <v>44302</v>
      </c>
      <c r="W121" s="27">
        <f t="shared" si="7"/>
        <v>44303</v>
      </c>
      <c r="X121" s="27">
        <f t="shared" si="7"/>
        <v>44304</v>
      </c>
      <c r="Y121" s="27">
        <f t="shared" si="7"/>
        <v>44305</v>
      </c>
      <c r="Z121" s="27">
        <f t="shared" si="7"/>
        <v>44306</v>
      </c>
      <c r="AA121" s="27">
        <f t="shared" si="7"/>
        <v>44307</v>
      </c>
      <c r="AB121" s="27">
        <f t="shared" si="7"/>
        <v>44308</v>
      </c>
      <c r="AC121" s="27">
        <f t="shared" si="7"/>
        <v>44309</v>
      </c>
      <c r="AD121" s="27">
        <f t="shared" si="7"/>
        <v>44310</v>
      </c>
      <c r="AE121" s="27">
        <f t="shared" si="7"/>
        <v>44311</v>
      </c>
      <c r="AF121" s="27">
        <f t="shared" si="7"/>
        <v>44312</v>
      </c>
      <c r="AG121" s="27">
        <f t="shared" si="7"/>
        <v>44313</v>
      </c>
      <c r="AH121" s="27">
        <f t="shared" si="7"/>
        <v>44314</v>
      </c>
      <c r="AI121" s="27">
        <f t="shared" si="7"/>
        <v>44315</v>
      </c>
      <c r="AJ121" s="27">
        <f t="shared" si="7"/>
        <v>44316</v>
      </c>
      <c r="AK121" s="27">
        <f>+AJ121+1</f>
        <v>44317</v>
      </c>
      <c r="AL121" s="9" t="s">
        <v>22</v>
      </c>
    </row>
    <row r="122" spans="1:38" ht="15" customHeight="1">
      <c r="B122" s="1235" t="s">
        <v>89</v>
      </c>
      <c r="C122" s="47"/>
      <c r="D122" s="44" t="s">
        <v>19</v>
      </c>
      <c r="E122" s="45" t="s">
        <v>20</v>
      </c>
      <c r="F122" s="46" t="s">
        <v>21</v>
      </c>
      <c r="G122" s="316"/>
      <c r="H122" s="50"/>
      <c r="I122" s="50"/>
      <c r="J122" s="50"/>
      <c r="K122" s="50"/>
      <c r="L122" s="50"/>
      <c r="M122" s="50"/>
      <c r="N122" s="50"/>
      <c r="O122" s="50"/>
      <c r="P122" s="50"/>
      <c r="Q122" s="50"/>
      <c r="R122" s="50"/>
      <c r="S122" s="50"/>
      <c r="T122" s="50"/>
      <c r="U122" s="50"/>
      <c r="V122" s="50"/>
      <c r="W122" s="50"/>
      <c r="X122" s="50"/>
      <c r="Y122" s="50"/>
      <c r="Z122" s="50"/>
      <c r="AA122" s="50"/>
      <c r="AB122" s="50"/>
      <c r="AC122" s="50"/>
      <c r="AD122" s="50"/>
      <c r="AE122" s="50"/>
      <c r="AF122" s="50"/>
      <c r="AG122" s="50"/>
      <c r="AH122" s="50"/>
      <c r="AI122" s="50"/>
      <c r="AJ122" s="50"/>
      <c r="AK122" s="50"/>
      <c r="AL122" s="51"/>
    </row>
    <row r="123" spans="1:38" ht="15" customHeight="1">
      <c r="A123" s="515"/>
      <c r="B123" s="1236"/>
      <c r="C123" s="42" t="s">
        <v>17</v>
      </c>
      <c r="D123" s="1257">
        <f>F85</f>
        <v>25000</v>
      </c>
      <c r="E123" s="1269"/>
      <c r="F123" s="1252">
        <f>+D123-AL124</f>
        <v>25000</v>
      </c>
      <c r="G123" s="542"/>
      <c r="H123" s="542"/>
      <c r="I123" s="542"/>
      <c r="J123" s="542"/>
      <c r="K123" s="542"/>
      <c r="L123" s="542"/>
      <c r="M123" s="542"/>
      <c r="N123" s="542"/>
      <c r="O123" s="542"/>
      <c r="P123" s="542"/>
      <c r="Q123" s="542"/>
      <c r="R123" s="542"/>
      <c r="S123" s="542"/>
      <c r="T123" s="542"/>
      <c r="U123" s="542"/>
      <c r="V123" s="542"/>
      <c r="W123" s="542"/>
      <c r="X123" s="542"/>
      <c r="Y123" s="542"/>
      <c r="Z123" s="542"/>
      <c r="AA123" s="542"/>
      <c r="AB123" s="542"/>
      <c r="AC123" s="542"/>
      <c r="AD123" s="542"/>
      <c r="AE123" s="542"/>
      <c r="AF123" s="542"/>
      <c r="AG123" s="542"/>
      <c r="AH123" s="542"/>
      <c r="AI123" s="542"/>
      <c r="AJ123" s="542"/>
      <c r="AK123" s="542"/>
      <c r="AL123" s="542"/>
    </row>
    <row r="124" spans="1:38" ht="15" customHeight="1">
      <c r="A124" s="515"/>
      <c r="B124" s="1236"/>
      <c r="C124" s="43" t="str">
        <f>C86</f>
        <v>S/Pond AL-SSB02</v>
      </c>
      <c r="D124" s="1263"/>
      <c r="E124" s="1251"/>
      <c r="F124" s="1253"/>
      <c r="G124" s="543"/>
      <c r="H124" s="543"/>
      <c r="I124" s="543"/>
      <c r="J124" s="543"/>
      <c r="K124" s="543"/>
      <c r="L124" s="543"/>
      <c r="M124" s="543"/>
      <c r="N124" s="543"/>
      <c r="O124" s="543"/>
      <c r="P124" s="543"/>
      <c r="Q124" s="543"/>
      <c r="R124" s="543"/>
      <c r="S124" s="543"/>
      <c r="T124" s="543"/>
      <c r="U124" s="543"/>
      <c r="V124" s="543"/>
      <c r="W124" s="543"/>
      <c r="X124" s="543"/>
      <c r="Y124" s="543"/>
      <c r="Z124" s="543"/>
      <c r="AA124" s="543"/>
      <c r="AB124" s="543"/>
      <c r="AC124" s="543"/>
      <c r="AD124" s="543"/>
      <c r="AE124" s="543"/>
      <c r="AF124" s="543"/>
      <c r="AG124" s="543"/>
      <c r="AH124" s="543"/>
      <c r="AI124" s="543"/>
      <c r="AJ124" s="543"/>
      <c r="AK124" s="543"/>
      <c r="AL124" s="543"/>
    </row>
    <row r="125" spans="1:38" ht="15" customHeight="1">
      <c r="B125" s="1236"/>
      <c r="C125" s="42" t="s">
        <v>17</v>
      </c>
      <c r="D125" s="1257">
        <f>+F87</f>
        <v>3000</v>
      </c>
      <c r="E125" s="1269"/>
      <c r="F125" s="1252">
        <f>+D125-AL126</f>
        <v>3000</v>
      </c>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5"/>
    </row>
    <row r="126" spans="1:38" ht="15" customHeight="1">
      <c r="A126" s="2"/>
      <c r="B126" s="1236"/>
      <c r="C126" s="43" t="str">
        <f>+C88</f>
        <v>S/Pond AL-SSB03</v>
      </c>
      <c r="D126" s="1263"/>
      <c r="E126" s="1251"/>
      <c r="F126" s="1253"/>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38">
        <f>SUM(G126:AK126)</f>
        <v>0</v>
      </c>
    </row>
    <row r="127" spans="1:38" ht="15" customHeight="1">
      <c r="A127" s="2"/>
      <c r="B127" s="1236"/>
      <c r="C127" s="40" t="s">
        <v>17</v>
      </c>
      <c r="D127" s="1263">
        <f>+F89</f>
        <v>4000</v>
      </c>
      <c r="E127" s="1251"/>
      <c r="F127" s="1253">
        <f>+D127-AL128</f>
        <v>4000</v>
      </c>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c r="AF127" s="52"/>
      <c r="AG127" s="52"/>
      <c r="AH127" s="52"/>
      <c r="AI127" s="52"/>
      <c r="AJ127" s="52"/>
      <c r="AK127" s="52"/>
      <c r="AL127" s="53"/>
    </row>
    <row r="128" spans="1:38" ht="15" customHeight="1">
      <c r="A128" s="2"/>
      <c r="B128" s="1236"/>
      <c r="C128" s="43" t="str">
        <f>+C90</f>
        <v>S/Pond AL-SSB04</v>
      </c>
      <c r="D128" s="1263"/>
      <c r="E128" s="1251"/>
      <c r="F128" s="1253"/>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38">
        <f>SUM(G128:AK128)</f>
        <v>0</v>
      </c>
    </row>
    <row r="129" spans="1:38" ht="15" customHeight="1">
      <c r="A129" s="2"/>
      <c r="B129" s="1236"/>
      <c r="C129" s="40" t="s">
        <v>17</v>
      </c>
      <c r="D129" s="1263">
        <f>+F91</f>
        <v>7000</v>
      </c>
      <c r="E129" s="1251"/>
      <c r="F129" s="1253">
        <f>+D129-AL130</f>
        <v>7000</v>
      </c>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3"/>
    </row>
    <row r="130" spans="1:38" ht="15" customHeight="1">
      <c r="A130" s="2"/>
      <c r="B130" s="1236"/>
      <c r="C130" s="43" t="str">
        <f>+C92</f>
        <v>S/Pond AL-SSB05</v>
      </c>
      <c r="D130" s="1263"/>
      <c r="E130" s="1251"/>
      <c r="F130" s="1253"/>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38">
        <f>SUM(G130:AK130)</f>
        <v>0</v>
      </c>
    </row>
    <row r="131" spans="1:38" ht="15" customHeight="1">
      <c r="A131" s="2"/>
      <c r="B131" s="1236"/>
      <c r="C131" s="40" t="s">
        <v>17</v>
      </c>
      <c r="D131" s="1263">
        <f>+F93</f>
        <v>15000</v>
      </c>
      <c r="E131" s="1251"/>
      <c r="F131" s="1253">
        <f>+D131-AL132</f>
        <v>15000</v>
      </c>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2"/>
      <c r="AH131" s="52"/>
      <c r="AI131" s="52"/>
      <c r="AJ131" s="52"/>
      <c r="AK131" s="52"/>
      <c r="AL131" s="53"/>
    </row>
    <row r="132" spans="1:38" ht="15" customHeight="1">
      <c r="A132" s="2"/>
      <c r="B132" s="1236"/>
      <c r="C132" s="43" t="str">
        <f>+C94</f>
        <v>S/Pond AL-SSB06</v>
      </c>
      <c r="D132" s="1263"/>
      <c r="E132" s="1251"/>
      <c r="F132" s="1253"/>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38">
        <f>SUM(G132:AK132)</f>
        <v>0</v>
      </c>
    </row>
    <row r="133" spans="1:38" ht="15" customHeight="1">
      <c r="A133" s="2"/>
      <c r="B133" s="1236"/>
      <c r="C133" s="40" t="s">
        <v>17</v>
      </c>
      <c r="D133" s="1263">
        <f>+F95</f>
        <v>7846</v>
      </c>
      <c r="E133" s="1251"/>
      <c r="F133" s="1253">
        <f>+D133-AL134</f>
        <v>7846</v>
      </c>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c r="AF133" s="52"/>
      <c r="AG133" s="52"/>
      <c r="AH133" s="52"/>
      <c r="AI133" s="52"/>
      <c r="AJ133" s="52"/>
      <c r="AK133" s="52"/>
      <c r="AL133" s="53"/>
    </row>
    <row r="134" spans="1:38" ht="15" customHeight="1">
      <c r="A134" s="2"/>
      <c r="B134" s="1236"/>
      <c r="C134" s="43" t="str">
        <f>+C96</f>
        <v>Control Box AL-SSB02</v>
      </c>
      <c r="D134" s="1263"/>
      <c r="E134" s="1251"/>
      <c r="F134" s="1253"/>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38">
        <f>SUM(G134:AK134)</f>
        <v>0</v>
      </c>
    </row>
    <row r="135" spans="1:38" ht="15" customHeight="1">
      <c r="A135" s="2"/>
      <c r="B135" s="1236"/>
      <c r="C135" s="40" t="s">
        <v>17</v>
      </c>
      <c r="D135" s="1263">
        <f>+F97</f>
        <v>14704</v>
      </c>
      <c r="E135" s="1251"/>
      <c r="F135" s="1253">
        <f>+D135-AL136</f>
        <v>14704</v>
      </c>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2"/>
      <c r="AH135" s="52"/>
      <c r="AI135" s="52"/>
      <c r="AJ135" s="52"/>
      <c r="AK135" s="52"/>
      <c r="AL135" s="53"/>
    </row>
    <row r="136" spans="1:38" ht="15" customHeight="1">
      <c r="A136" s="2"/>
      <c r="B136" s="1236"/>
      <c r="C136" s="43" t="str">
        <f>+C98</f>
        <v>Control Box AL-SSB07</v>
      </c>
      <c r="D136" s="1263"/>
      <c r="E136" s="1251"/>
      <c r="F136" s="1253"/>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38">
        <f>SUM(G136:AK136)</f>
        <v>0</v>
      </c>
    </row>
    <row r="137" spans="1:38" ht="15" hidden="1" customHeight="1">
      <c r="A137" s="2"/>
      <c r="B137" s="1236"/>
      <c r="C137" s="40" t="s">
        <v>17</v>
      </c>
      <c r="D137" s="1263">
        <f>+F99</f>
        <v>0</v>
      </c>
      <c r="E137" s="1251"/>
      <c r="F137" s="1253">
        <f>+D137-AL138</f>
        <v>0</v>
      </c>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c r="AD137" s="52"/>
      <c r="AE137" s="52"/>
      <c r="AF137" s="52"/>
      <c r="AG137" s="52"/>
      <c r="AH137" s="52"/>
      <c r="AI137" s="52"/>
      <c r="AJ137" s="52"/>
      <c r="AK137" s="52"/>
      <c r="AL137" s="53"/>
    </row>
    <row r="138" spans="1:38" ht="15" hidden="1" customHeight="1">
      <c r="A138" s="2"/>
      <c r="B138" s="1236"/>
      <c r="C138" s="43">
        <f>+C100</f>
        <v>0</v>
      </c>
      <c r="D138" s="1263"/>
      <c r="E138" s="1251"/>
      <c r="F138" s="1253"/>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38">
        <f>SUM(G138:AK138)</f>
        <v>0</v>
      </c>
    </row>
    <row r="139" spans="1:38" ht="15" hidden="1" customHeight="1">
      <c r="A139" s="2"/>
      <c r="B139" s="1272" t="s">
        <v>29</v>
      </c>
      <c r="C139" s="627" t="s">
        <v>17</v>
      </c>
      <c r="D139" s="1263">
        <f>+F101</f>
        <v>0</v>
      </c>
      <c r="E139" s="1251"/>
      <c r="F139" s="1253">
        <f>+D139-AL140</f>
        <v>0</v>
      </c>
      <c r="G139" s="631"/>
      <c r="H139" s="631"/>
      <c r="I139" s="631"/>
      <c r="J139" s="631"/>
      <c r="K139" s="631"/>
      <c r="L139" s="631"/>
      <c r="M139" s="631"/>
      <c r="N139" s="631"/>
      <c r="O139" s="631"/>
      <c r="P139" s="631"/>
      <c r="Q139" s="631"/>
      <c r="R139" s="631"/>
      <c r="S139" s="631"/>
      <c r="T139" s="631"/>
      <c r="U139" s="631"/>
      <c r="V139" s="631"/>
      <c r="W139" s="631"/>
      <c r="X139" s="631"/>
      <c r="Y139" s="631"/>
      <c r="Z139" s="631"/>
      <c r="AA139" s="631"/>
      <c r="AB139" s="631"/>
      <c r="AC139" s="631"/>
      <c r="AD139" s="631"/>
      <c r="AE139" s="631"/>
      <c r="AF139" s="631"/>
      <c r="AG139" s="631"/>
      <c r="AH139" s="631"/>
      <c r="AI139" s="631"/>
      <c r="AJ139" s="631"/>
      <c r="AK139" s="631"/>
      <c r="AL139" s="629"/>
    </row>
    <row r="140" spans="1:38" ht="15" hidden="1" customHeight="1">
      <c r="A140" s="2"/>
      <c r="B140" s="1273"/>
      <c r="C140" s="624" t="str">
        <f>+C102</f>
        <v>S/Pond AB 03</v>
      </c>
      <c r="D140" s="1263"/>
      <c r="E140" s="1251"/>
      <c r="F140" s="1253"/>
      <c r="G140" s="630"/>
      <c r="H140" s="630"/>
      <c r="I140" s="630"/>
      <c r="J140" s="630"/>
      <c r="K140" s="630"/>
      <c r="L140" s="630"/>
      <c r="M140" s="630"/>
      <c r="N140" s="630"/>
      <c r="O140" s="630"/>
      <c r="P140" s="630"/>
      <c r="Q140" s="630"/>
      <c r="R140" s="630"/>
      <c r="S140" s="630"/>
      <c r="T140" s="630"/>
      <c r="U140" s="630"/>
      <c r="V140" s="630"/>
      <c r="W140" s="630"/>
      <c r="X140" s="630"/>
      <c r="Y140" s="630"/>
      <c r="Z140" s="630"/>
      <c r="AA140" s="630"/>
      <c r="AB140" s="630"/>
      <c r="AC140" s="630"/>
      <c r="AD140" s="630"/>
      <c r="AE140" s="630"/>
      <c r="AF140" s="630"/>
      <c r="AG140" s="630"/>
      <c r="AH140" s="630"/>
      <c r="AI140" s="630"/>
      <c r="AJ140" s="630"/>
      <c r="AK140" s="630"/>
      <c r="AL140" s="626">
        <f>SUM(G140:AK140)</f>
        <v>0</v>
      </c>
    </row>
    <row r="141" spans="1:38" ht="15" hidden="1" customHeight="1">
      <c r="A141" s="2"/>
      <c r="B141" s="1272" t="s">
        <v>126</v>
      </c>
      <c r="C141" s="40" t="s">
        <v>17</v>
      </c>
      <c r="D141" s="1263">
        <f>+F103</f>
        <v>0</v>
      </c>
      <c r="E141" s="1251"/>
      <c r="F141" s="1253">
        <f>+D141-AL142</f>
        <v>0</v>
      </c>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2"/>
      <c r="AH141" s="52"/>
      <c r="AI141" s="52"/>
      <c r="AJ141" s="52"/>
      <c r="AK141" s="52"/>
      <c r="AL141" s="53"/>
    </row>
    <row r="142" spans="1:38" ht="15" hidden="1" customHeight="1">
      <c r="A142" s="2"/>
      <c r="B142" s="1236"/>
      <c r="C142" s="43" t="str">
        <f>+C104</f>
        <v>S/Pond AL 54</v>
      </c>
      <c r="D142" s="1263"/>
      <c r="E142" s="1251"/>
      <c r="F142" s="1253"/>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38">
        <f>SUM(G142:AK142)</f>
        <v>0</v>
      </c>
    </row>
    <row r="143" spans="1:38" ht="15" hidden="1" customHeight="1">
      <c r="A143" s="2"/>
      <c r="B143" s="1236"/>
      <c r="C143" s="40" t="s">
        <v>17</v>
      </c>
      <c r="D143" s="1263">
        <f>+F105</f>
        <v>0</v>
      </c>
      <c r="E143" s="1251"/>
      <c r="F143" s="1253">
        <f>+D143-AL144</f>
        <v>0</v>
      </c>
      <c r="G143" s="655"/>
      <c r="H143" s="655"/>
      <c r="I143" s="655"/>
      <c r="J143" s="655"/>
      <c r="K143" s="655"/>
      <c r="L143" s="655"/>
      <c r="M143" s="655"/>
      <c r="N143" s="655"/>
      <c r="O143" s="655"/>
      <c r="P143" s="655"/>
      <c r="Q143" s="655"/>
      <c r="R143" s="655"/>
      <c r="S143" s="655"/>
      <c r="T143" s="655"/>
      <c r="U143" s="655"/>
      <c r="V143" s="655"/>
      <c r="W143" s="655"/>
      <c r="X143" s="655"/>
      <c r="Y143" s="655"/>
      <c r="Z143" s="655"/>
      <c r="AA143" s="655"/>
      <c r="AB143" s="655"/>
      <c r="AC143" s="655"/>
      <c r="AD143" s="655"/>
      <c r="AE143" s="655"/>
      <c r="AF143" s="655"/>
      <c r="AG143" s="52"/>
      <c r="AH143" s="52"/>
      <c r="AI143" s="52"/>
      <c r="AJ143" s="52"/>
      <c r="AK143" s="52"/>
      <c r="AL143" s="53"/>
    </row>
    <row r="144" spans="1:38" ht="15" hidden="1" customHeight="1">
      <c r="A144" s="2"/>
      <c r="B144" s="1273"/>
      <c r="C144" s="43" t="str">
        <f>+C106</f>
        <v>S/Pond AL 59</v>
      </c>
      <c r="D144" s="1263"/>
      <c r="E144" s="1251"/>
      <c r="F144" s="1253"/>
      <c r="G144" s="654"/>
      <c r="H144" s="654"/>
      <c r="I144" s="654"/>
      <c r="J144" s="654"/>
      <c r="K144" s="654"/>
      <c r="L144" s="654"/>
      <c r="M144" s="654"/>
      <c r="N144" s="654"/>
      <c r="O144" s="654"/>
      <c r="P144" s="654"/>
      <c r="Q144" s="654"/>
      <c r="R144" s="654"/>
      <c r="S144" s="654"/>
      <c r="T144" s="654"/>
      <c r="U144" s="654"/>
      <c r="V144" s="654"/>
      <c r="W144" s="654"/>
      <c r="X144" s="654"/>
      <c r="Y144" s="654"/>
      <c r="Z144" s="654"/>
      <c r="AA144" s="654"/>
      <c r="AB144" s="654"/>
      <c r="AC144" s="654"/>
      <c r="AD144" s="654"/>
      <c r="AE144" s="654"/>
      <c r="AF144" s="654"/>
      <c r="AG144" s="12"/>
      <c r="AH144" s="12"/>
      <c r="AI144" s="12"/>
      <c r="AJ144" s="12"/>
      <c r="AK144" s="12"/>
      <c r="AL144" s="38">
        <f>SUM(G144:AK144)</f>
        <v>0</v>
      </c>
    </row>
    <row r="145" spans="1:38" ht="15" hidden="1" customHeight="1">
      <c r="A145" s="2"/>
      <c r="B145" s="1272" t="s">
        <v>104</v>
      </c>
      <c r="C145" s="40" t="s">
        <v>17</v>
      </c>
      <c r="D145" s="1263">
        <f>+F107</f>
        <v>0</v>
      </c>
      <c r="E145" s="1251"/>
      <c r="F145" s="1253">
        <f>+D145-AL146</f>
        <v>0</v>
      </c>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3"/>
    </row>
    <row r="146" spans="1:38" ht="15" hidden="1" customHeight="1">
      <c r="A146" s="2"/>
      <c r="B146" s="1273"/>
      <c r="C146" s="43" t="str">
        <f>+C108</f>
        <v>S/Pond AL 66</v>
      </c>
      <c r="D146" s="1263"/>
      <c r="E146" s="1251"/>
      <c r="F146" s="1253"/>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38">
        <f>SUM(G146:AK146)</f>
        <v>0</v>
      </c>
    </row>
    <row r="147" spans="1:38" ht="15" hidden="1" customHeight="1">
      <c r="A147" s="2"/>
      <c r="B147" s="1272" t="s">
        <v>128</v>
      </c>
      <c r="C147" s="40" t="s">
        <v>17</v>
      </c>
      <c r="D147" s="1263">
        <f>+F109</f>
        <v>0</v>
      </c>
      <c r="E147" s="1251"/>
      <c r="F147" s="1253">
        <f>+D147-AL148</f>
        <v>0</v>
      </c>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657"/>
      <c r="AH147" s="657"/>
      <c r="AI147" s="657"/>
      <c r="AJ147" s="657"/>
      <c r="AK147" s="52"/>
      <c r="AL147" s="53"/>
    </row>
    <row r="148" spans="1:38" ht="15" hidden="1" customHeight="1">
      <c r="A148" s="2"/>
      <c r="B148" s="1236"/>
      <c r="C148" s="43" t="str">
        <f>+C110</f>
        <v>S/Pond AL 28</v>
      </c>
      <c r="D148" s="1263"/>
      <c r="E148" s="1251"/>
      <c r="F148" s="1253"/>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656"/>
      <c r="AH148" s="656"/>
      <c r="AI148" s="656"/>
      <c r="AJ148" s="656"/>
      <c r="AK148" s="12"/>
      <c r="AL148" s="38">
        <f>SUM(G148:AK148)</f>
        <v>0</v>
      </c>
    </row>
    <row r="149" spans="1:38" ht="15" hidden="1" customHeight="1">
      <c r="A149" s="2"/>
      <c r="B149" s="1236"/>
      <c r="C149" s="40" t="s">
        <v>17</v>
      </c>
      <c r="D149" s="1263">
        <f>+F111</f>
        <v>0</v>
      </c>
      <c r="E149" s="1251"/>
      <c r="F149" s="1253">
        <f>+D149-AL150</f>
        <v>0</v>
      </c>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c r="AD149" s="52"/>
      <c r="AE149" s="52"/>
      <c r="AF149" s="52"/>
      <c r="AG149" s="52"/>
      <c r="AH149" s="52"/>
      <c r="AI149" s="52"/>
      <c r="AJ149" s="52"/>
      <c r="AK149" s="52"/>
      <c r="AL149" s="53"/>
    </row>
    <row r="150" spans="1:38" ht="15" hidden="1" customHeight="1">
      <c r="A150" s="2"/>
      <c r="B150" s="1273"/>
      <c r="C150" s="43" t="str">
        <f>+C112</f>
        <v>S/Pond AL 57</v>
      </c>
      <c r="D150" s="1263"/>
      <c r="E150" s="1251"/>
      <c r="F150" s="1253"/>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38">
        <f>SUM(G150:AK150)</f>
        <v>0</v>
      </c>
    </row>
    <row r="151" spans="1:38" ht="15" hidden="1" customHeight="1">
      <c r="A151" s="2"/>
      <c r="B151" s="1272" t="s">
        <v>118</v>
      </c>
      <c r="C151" s="40" t="s">
        <v>17</v>
      </c>
      <c r="D151" s="1263">
        <f>+F113</f>
        <v>0</v>
      </c>
      <c r="E151" s="1251"/>
      <c r="F151" s="1253">
        <f>+D151-AL152</f>
        <v>0</v>
      </c>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c r="AF151" s="52"/>
      <c r="AG151" s="52"/>
      <c r="AH151" s="52"/>
      <c r="AI151" s="52"/>
      <c r="AJ151" s="52"/>
      <c r="AK151" s="52"/>
      <c r="AL151" s="53"/>
    </row>
    <row r="152" spans="1:38" ht="15" hidden="1" customHeight="1">
      <c r="A152" s="2"/>
      <c r="B152" s="1236"/>
      <c r="C152" s="43" t="str">
        <f>+C114</f>
        <v>S/Pond AL 55</v>
      </c>
      <c r="D152" s="1263"/>
      <c r="E152" s="1251"/>
      <c r="F152" s="1253"/>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38">
        <f>SUM(G152:AK152)</f>
        <v>0</v>
      </c>
    </row>
    <row r="153" spans="1:38" ht="15" hidden="1" customHeight="1">
      <c r="A153" s="2"/>
      <c r="B153" s="1236"/>
      <c r="C153" s="40" t="s">
        <v>17</v>
      </c>
      <c r="D153" s="1246">
        <f>+F115</f>
        <v>0</v>
      </c>
      <c r="E153" s="1244"/>
      <c r="F153" s="1245">
        <f>+D153-AL154</f>
        <v>0</v>
      </c>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3"/>
    </row>
    <row r="154" spans="1:38" ht="15" hidden="1" customHeight="1">
      <c r="A154" s="2"/>
      <c r="B154" s="1237"/>
      <c r="C154" s="41" t="str">
        <f>+C116</f>
        <v>S/Pond AL 56</v>
      </c>
      <c r="D154" s="1220"/>
      <c r="E154" s="1222"/>
      <c r="F154" s="1218"/>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35">
        <f>SUM(G154:AK154)</f>
        <v>0</v>
      </c>
    </row>
    <row r="155" spans="1:38" ht="15" customHeight="1">
      <c r="A155" s="2"/>
      <c r="B155" s="1232" t="s">
        <v>12</v>
      </c>
      <c r="C155" s="1233"/>
      <c r="D155" s="49"/>
      <c r="E155" s="49"/>
      <c r="F155" s="48"/>
      <c r="G155" s="11">
        <f t="shared" ref="G155:AK155" si="8">SUM(G126,G128,G130,G132,G134,G136,G138,G142,G144,G146,G148,G150,G152,G154)</f>
        <v>0</v>
      </c>
      <c r="H155" s="11">
        <f t="shared" si="8"/>
        <v>0</v>
      </c>
      <c r="I155" s="11">
        <f t="shared" si="8"/>
        <v>0</v>
      </c>
      <c r="J155" s="11">
        <f t="shared" si="8"/>
        <v>0</v>
      </c>
      <c r="K155" s="11">
        <f t="shared" si="8"/>
        <v>0</v>
      </c>
      <c r="L155" s="11">
        <f t="shared" si="8"/>
        <v>0</v>
      </c>
      <c r="M155" s="11">
        <f t="shared" si="8"/>
        <v>0</v>
      </c>
      <c r="N155" s="11">
        <f t="shared" si="8"/>
        <v>0</v>
      </c>
      <c r="O155" s="11">
        <f t="shared" si="8"/>
        <v>0</v>
      </c>
      <c r="P155" s="11">
        <f t="shared" si="8"/>
        <v>0</v>
      </c>
      <c r="Q155" s="11">
        <f t="shared" si="8"/>
        <v>0</v>
      </c>
      <c r="R155" s="11">
        <f t="shared" si="8"/>
        <v>0</v>
      </c>
      <c r="S155" s="11">
        <f t="shared" si="8"/>
        <v>0</v>
      </c>
      <c r="T155" s="11">
        <f t="shared" si="8"/>
        <v>0</v>
      </c>
      <c r="U155" s="11">
        <f t="shared" si="8"/>
        <v>0</v>
      </c>
      <c r="V155" s="11">
        <f t="shared" si="8"/>
        <v>0</v>
      </c>
      <c r="W155" s="11">
        <f t="shared" si="8"/>
        <v>0</v>
      </c>
      <c r="X155" s="11">
        <f t="shared" si="8"/>
        <v>0</v>
      </c>
      <c r="Y155" s="11">
        <f t="shared" si="8"/>
        <v>0</v>
      </c>
      <c r="Z155" s="11">
        <f t="shared" si="8"/>
        <v>0</v>
      </c>
      <c r="AA155" s="11">
        <f t="shared" si="8"/>
        <v>0</v>
      </c>
      <c r="AB155" s="11">
        <f t="shared" si="8"/>
        <v>0</v>
      </c>
      <c r="AC155" s="11">
        <f t="shared" si="8"/>
        <v>0</v>
      </c>
      <c r="AD155" s="11">
        <f t="shared" si="8"/>
        <v>0</v>
      </c>
      <c r="AE155" s="11">
        <f t="shared" si="8"/>
        <v>0</v>
      </c>
      <c r="AF155" s="11">
        <f t="shared" si="8"/>
        <v>0</v>
      </c>
      <c r="AG155" s="11">
        <f t="shared" si="8"/>
        <v>0</v>
      </c>
      <c r="AH155" s="11">
        <f t="shared" si="8"/>
        <v>0</v>
      </c>
      <c r="AI155" s="11">
        <f t="shared" si="8"/>
        <v>0</v>
      </c>
      <c r="AJ155" s="11">
        <f t="shared" si="8"/>
        <v>0</v>
      </c>
      <c r="AK155" s="11">
        <f t="shared" si="8"/>
        <v>0</v>
      </c>
      <c r="AL155" s="28">
        <f>SUM(AL124,AL126,AL128,AL130,AL132,AL134,AL136,AL138,AL140,AL142,AL144,AL146,AL148,AL150,AL152,AL154)</f>
        <v>0</v>
      </c>
    </row>
    <row r="157" spans="1:38" ht="15" customHeight="1">
      <c r="B157" s="7">
        <f>+Sims!B51</f>
        <v>44317</v>
      </c>
    </row>
    <row r="159" spans="1:38" ht="15" customHeight="1">
      <c r="B159" s="26" t="s">
        <v>13</v>
      </c>
      <c r="C159" s="422" t="s">
        <v>0</v>
      </c>
      <c r="D159" s="1234" t="s">
        <v>18</v>
      </c>
      <c r="E159" s="1234"/>
      <c r="F159" s="1234"/>
      <c r="G159" s="27">
        <f>+B157</f>
        <v>44317</v>
      </c>
      <c r="H159" s="27">
        <f>+G159+1</f>
        <v>44318</v>
      </c>
      <c r="I159" s="27">
        <f t="shared" ref="I159:AJ159" si="9">+H159+1</f>
        <v>44319</v>
      </c>
      <c r="J159" s="27">
        <f t="shared" si="9"/>
        <v>44320</v>
      </c>
      <c r="K159" s="27">
        <f t="shared" si="9"/>
        <v>44321</v>
      </c>
      <c r="L159" s="27">
        <f t="shared" si="9"/>
        <v>44322</v>
      </c>
      <c r="M159" s="27">
        <f t="shared" si="9"/>
        <v>44323</v>
      </c>
      <c r="N159" s="27">
        <f t="shared" si="9"/>
        <v>44324</v>
      </c>
      <c r="O159" s="27">
        <f t="shared" si="9"/>
        <v>44325</v>
      </c>
      <c r="P159" s="27">
        <f t="shared" si="9"/>
        <v>44326</v>
      </c>
      <c r="Q159" s="27">
        <f t="shared" si="9"/>
        <v>44327</v>
      </c>
      <c r="R159" s="27">
        <f t="shared" si="9"/>
        <v>44328</v>
      </c>
      <c r="S159" s="27">
        <f t="shared" si="9"/>
        <v>44329</v>
      </c>
      <c r="T159" s="27">
        <f t="shared" si="9"/>
        <v>44330</v>
      </c>
      <c r="U159" s="27">
        <f t="shared" si="9"/>
        <v>44331</v>
      </c>
      <c r="V159" s="27">
        <f t="shared" si="9"/>
        <v>44332</v>
      </c>
      <c r="W159" s="27">
        <f t="shared" si="9"/>
        <v>44333</v>
      </c>
      <c r="X159" s="27">
        <f t="shared" si="9"/>
        <v>44334</v>
      </c>
      <c r="Y159" s="27">
        <f t="shared" si="9"/>
        <v>44335</v>
      </c>
      <c r="Z159" s="27">
        <f t="shared" si="9"/>
        <v>44336</v>
      </c>
      <c r="AA159" s="27">
        <f t="shared" si="9"/>
        <v>44337</v>
      </c>
      <c r="AB159" s="27">
        <f t="shared" si="9"/>
        <v>44338</v>
      </c>
      <c r="AC159" s="27">
        <f t="shared" si="9"/>
        <v>44339</v>
      </c>
      <c r="AD159" s="27">
        <f t="shared" si="9"/>
        <v>44340</v>
      </c>
      <c r="AE159" s="27">
        <f t="shared" si="9"/>
        <v>44341</v>
      </c>
      <c r="AF159" s="27">
        <f t="shared" si="9"/>
        <v>44342</v>
      </c>
      <c r="AG159" s="27">
        <f t="shared" si="9"/>
        <v>44343</v>
      </c>
      <c r="AH159" s="27">
        <f t="shared" si="9"/>
        <v>44344</v>
      </c>
      <c r="AI159" s="27">
        <f t="shared" si="9"/>
        <v>44345</v>
      </c>
      <c r="AJ159" s="27">
        <f t="shared" si="9"/>
        <v>44346</v>
      </c>
      <c r="AK159" s="27">
        <f>+AJ159+1</f>
        <v>44347</v>
      </c>
      <c r="AL159" s="9" t="s">
        <v>22</v>
      </c>
    </row>
    <row r="160" spans="1:38" ht="15" customHeight="1">
      <c r="B160" s="1235" t="s">
        <v>89</v>
      </c>
      <c r="C160" s="47"/>
      <c r="D160" s="44" t="s">
        <v>19</v>
      </c>
      <c r="E160" s="45" t="s">
        <v>20</v>
      </c>
      <c r="F160" s="46" t="s">
        <v>21</v>
      </c>
      <c r="G160" s="50"/>
      <c r="H160" s="50"/>
      <c r="I160" s="50"/>
      <c r="J160" s="50"/>
      <c r="K160" s="50"/>
      <c r="L160" s="50"/>
      <c r="M160" s="50"/>
      <c r="N160" s="50"/>
      <c r="O160" s="50"/>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1"/>
    </row>
    <row r="161" spans="1:38" ht="15" customHeight="1">
      <c r="A161" s="515"/>
      <c r="B161" s="1236"/>
      <c r="C161" s="42" t="s">
        <v>17</v>
      </c>
      <c r="D161" s="1257">
        <f>F123</f>
        <v>25000</v>
      </c>
      <c r="E161" s="1269"/>
      <c r="F161" s="1252">
        <f>+D161-AL162</f>
        <v>25000</v>
      </c>
      <c r="G161" s="542"/>
      <c r="H161" s="542"/>
      <c r="I161" s="542"/>
      <c r="J161" s="542"/>
      <c r="K161" s="542"/>
      <c r="L161" s="542"/>
      <c r="M161" s="542"/>
      <c r="N161" s="542"/>
      <c r="O161" s="542"/>
      <c r="P161" s="542"/>
      <c r="Q161" s="542"/>
      <c r="R161" s="542"/>
      <c r="S161" s="542"/>
      <c r="T161" s="542"/>
      <c r="U161" s="542"/>
      <c r="V161" s="542"/>
      <c r="W161" s="542"/>
      <c r="X161" s="542"/>
      <c r="Y161" s="542"/>
      <c r="Z161" s="542"/>
      <c r="AA161" s="542"/>
      <c r="AB161" s="542"/>
      <c r="AC161" s="542"/>
      <c r="AD161" s="542"/>
      <c r="AE161" s="542"/>
      <c r="AF161" s="542"/>
      <c r="AG161" s="542"/>
      <c r="AH161" s="542"/>
      <c r="AI161" s="542"/>
      <c r="AJ161" s="542"/>
      <c r="AK161" s="542"/>
      <c r="AL161" s="586"/>
    </row>
    <row r="162" spans="1:38" ht="15" customHeight="1">
      <c r="A162" s="515"/>
      <c r="B162" s="1236"/>
      <c r="C162" s="43" t="str">
        <f>C124</f>
        <v>S/Pond AL-SSB02</v>
      </c>
      <c r="D162" s="1263"/>
      <c r="E162" s="1251"/>
      <c r="F162" s="1253"/>
      <c r="G162" s="543"/>
      <c r="H162" s="543"/>
      <c r="I162" s="543"/>
      <c r="J162" s="543"/>
      <c r="K162" s="543"/>
      <c r="L162" s="543"/>
      <c r="M162" s="543"/>
      <c r="N162" s="543"/>
      <c r="O162" s="543"/>
      <c r="P162" s="543"/>
      <c r="Q162" s="543"/>
      <c r="R162" s="543"/>
      <c r="S162" s="543"/>
      <c r="T162" s="543"/>
      <c r="U162" s="543"/>
      <c r="V162" s="543"/>
      <c r="W162" s="543"/>
      <c r="X162" s="543"/>
      <c r="Y162" s="543"/>
      <c r="Z162" s="543"/>
      <c r="AA162" s="543"/>
      <c r="AB162" s="543"/>
      <c r="AC162" s="543"/>
      <c r="AD162" s="543"/>
      <c r="AE162" s="543"/>
      <c r="AF162" s="543"/>
      <c r="AG162" s="543"/>
      <c r="AH162" s="543"/>
      <c r="AI162" s="543"/>
      <c r="AJ162" s="543"/>
      <c r="AK162" s="543"/>
      <c r="AL162" s="587"/>
    </row>
    <row r="163" spans="1:38" ht="15" customHeight="1">
      <c r="B163" s="1236"/>
      <c r="C163" s="42" t="s">
        <v>17</v>
      </c>
      <c r="D163" s="1257">
        <f>+F125</f>
        <v>3000</v>
      </c>
      <c r="E163" s="1269"/>
      <c r="F163" s="1252">
        <f>+D163-AL164</f>
        <v>3000</v>
      </c>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5"/>
    </row>
    <row r="164" spans="1:38" ht="15" customHeight="1">
      <c r="A164" s="2"/>
      <c r="B164" s="1236"/>
      <c r="C164" s="43" t="str">
        <f>+C126</f>
        <v>S/Pond AL-SSB03</v>
      </c>
      <c r="D164" s="1263"/>
      <c r="E164" s="1251"/>
      <c r="F164" s="1253"/>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38">
        <f>SUM(G164:AK164)</f>
        <v>0</v>
      </c>
    </row>
    <row r="165" spans="1:38" ht="15" customHeight="1">
      <c r="A165" s="2"/>
      <c r="B165" s="1236"/>
      <c r="C165" s="40" t="s">
        <v>17</v>
      </c>
      <c r="D165" s="1263">
        <f>+F127</f>
        <v>4000</v>
      </c>
      <c r="E165" s="1251"/>
      <c r="F165" s="1253">
        <f>+D165-AL166</f>
        <v>4000</v>
      </c>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3"/>
    </row>
    <row r="166" spans="1:38" ht="15" customHeight="1">
      <c r="A166" s="2"/>
      <c r="B166" s="1236"/>
      <c r="C166" s="43" t="str">
        <f>+C128</f>
        <v>S/Pond AL-SSB04</v>
      </c>
      <c r="D166" s="1263"/>
      <c r="E166" s="1251"/>
      <c r="F166" s="1253"/>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38">
        <f>SUM(G166:AK166)</f>
        <v>0</v>
      </c>
    </row>
    <row r="167" spans="1:38" ht="15" customHeight="1">
      <c r="A167" s="2"/>
      <c r="B167" s="1236"/>
      <c r="C167" s="40" t="s">
        <v>17</v>
      </c>
      <c r="D167" s="1263">
        <f>+F129</f>
        <v>7000</v>
      </c>
      <c r="E167" s="1251"/>
      <c r="F167" s="1253">
        <f>+D167-AL168</f>
        <v>7000</v>
      </c>
      <c r="G167" s="657"/>
      <c r="H167" s="657"/>
      <c r="I167" s="657"/>
      <c r="J167" s="657"/>
      <c r="K167" s="657"/>
      <c r="L167" s="657"/>
      <c r="M167" s="657"/>
      <c r="N167" s="657"/>
      <c r="O167" s="657"/>
      <c r="P167" s="657"/>
      <c r="Q167" s="657"/>
      <c r="R167" s="657"/>
      <c r="S167" s="657"/>
      <c r="T167" s="657"/>
      <c r="U167" s="657"/>
      <c r="V167" s="657"/>
      <c r="W167" s="657"/>
      <c r="X167" s="657"/>
      <c r="Y167" s="657"/>
      <c r="Z167" s="657"/>
      <c r="AA167" s="657"/>
      <c r="AB167" s="657"/>
      <c r="AC167" s="657"/>
      <c r="AD167" s="657"/>
      <c r="AE167" s="657"/>
      <c r="AF167" s="657"/>
      <c r="AG167" s="657"/>
      <c r="AH167" s="657"/>
      <c r="AI167" s="657"/>
      <c r="AJ167" s="657"/>
      <c r="AK167" s="52"/>
      <c r="AL167" s="53"/>
    </row>
    <row r="168" spans="1:38" ht="15" customHeight="1">
      <c r="A168" s="2"/>
      <c r="B168" s="1236"/>
      <c r="C168" s="43" t="str">
        <f>+C130</f>
        <v>S/Pond AL-SSB05</v>
      </c>
      <c r="D168" s="1263"/>
      <c r="E168" s="1251"/>
      <c r="F168" s="1253"/>
      <c r="G168" s="665"/>
      <c r="H168" s="665"/>
      <c r="I168" s="665"/>
      <c r="J168" s="665"/>
      <c r="K168" s="665"/>
      <c r="L168" s="665"/>
      <c r="M168" s="665"/>
      <c r="N168" s="665"/>
      <c r="O168" s="665"/>
      <c r="P168" s="665"/>
      <c r="Q168" s="665"/>
      <c r="R168" s="665"/>
      <c r="S168" s="665"/>
      <c r="T168" s="665"/>
      <c r="U168" s="665"/>
      <c r="V168" s="665"/>
      <c r="W168" s="665"/>
      <c r="X168" s="665"/>
      <c r="Y168" s="665"/>
      <c r="Z168" s="665"/>
      <c r="AA168" s="665"/>
      <c r="AB168" s="665"/>
      <c r="AC168" s="665"/>
      <c r="AD168" s="665"/>
      <c r="AE168" s="665"/>
      <c r="AF168" s="665"/>
      <c r="AG168" s="665"/>
      <c r="AH168" s="665"/>
      <c r="AI168" s="665"/>
      <c r="AJ168" s="665"/>
      <c r="AK168" s="12"/>
      <c r="AL168" s="38">
        <f>SUM(G168:AK168)</f>
        <v>0</v>
      </c>
    </row>
    <row r="169" spans="1:38" ht="15" customHeight="1">
      <c r="A169" s="2"/>
      <c r="B169" s="1236"/>
      <c r="C169" s="40" t="s">
        <v>17</v>
      </c>
      <c r="D169" s="1263">
        <f>+F131</f>
        <v>15000</v>
      </c>
      <c r="E169" s="1251"/>
      <c r="F169" s="1253">
        <f>+D169-AL170</f>
        <v>15000</v>
      </c>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3"/>
    </row>
    <row r="170" spans="1:38" ht="15" customHeight="1">
      <c r="A170" s="2"/>
      <c r="B170" s="1236"/>
      <c r="C170" s="43" t="str">
        <f>+C132</f>
        <v>S/Pond AL-SSB06</v>
      </c>
      <c r="D170" s="1263"/>
      <c r="E170" s="1251"/>
      <c r="F170" s="1253"/>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38">
        <f>SUM(G170:AK170)</f>
        <v>0</v>
      </c>
    </row>
    <row r="171" spans="1:38" ht="15" customHeight="1">
      <c r="A171" s="2"/>
      <c r="B171" s="1236"/>
      <c r="C171" s="40" t="s">
        <v>17</v>
      </c>
      <c r="D171" s="1263">
        <f>+F133</f>
        <v>7846</v>
      </c>
      <c r="E171" s="1251"/>
      <c r="F171" s="1253">
        <f>+D171-AL172</f>
        <v>7846</v>
      </c>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3"/>
    </row>
    <row r="172" spans="1:38" ht="15" customHeight="1">
      <c r="A172" s="2"/>
      <c r="B172" s="1236"/>
      <c r="C172" s="43" t="str">
        <f>+C134</f>
        <v>Control Box AL-SSB02</v>
      </c>
      <c r="D172" s="1263"/>
      <c r="E172" s="1251"/>
      <c r="F172" s="1253"/>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38">
        <f>SUM(G172:AK172)</f>
        <v>0</v>
      </c>
    </row>
    <row r="173" spans="1:38" ht="15" customHeight="1">
      <c r="A173" s="2"/>
      <c r="B173" s="1236"/>
      <c r="C173" s="40" t="s">
        <v>17</v>
      </c>
      <c r="D173" s="1263">
        <f>+F135</f>
        <v>14704</v>
      </c>
      <c r="E173" s="1251"/>
      <c r="F173" s="1253">
        <f>+D173-AL174</f>
        <v>14704</v>
      </c>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3"/>
    </row>
    <row r="174" spans="1:38" ht="15" customHeight="1">
      <c r="A174" s="2"/>
      <c r="B174" s="1236"/>
      <c r="C174" s="43" t="str">
        <f>+C136</f>
        <v>Control Box AL-SSB07</v>
      </c>
      <c r="D174" s="1263"/>
      <c r="E174" s="1251"/>
      <c r="F174" s="1253"/>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38">
        <f>SUM(G174:AK174)</f>
        <v>0</v>
      </c>
    </row>
    <row r="175" spans="1:38" ht="15" hidden="1" customHeight="1">
      <c r="A175" s="2"/>
      <c r="B175" s="1236"/>
      <c r="C175" s="40" t="s">
        <v>17</v>
      </c>
      <c r="D175" s="1263">
        <f>+F137</f>
        <v>0</v>
      </c>
      <c r="E175" s="1251"/>
      <c r="F175" s="1253">
        <f>+D175-AL176</f>
        <v>0</v>
      </c>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3"/>
    </row>
    <row r="176" spans="1:38" ht="15" hidden="1" customHeight="1">
      <c r="A176" s="2"/>
      <c r="B176" s="1273"/>
      <c r="C176" s="43">
        <f>+C138</f>
        <v>0</v>
      </c>
      <c r="D176" s="1263"/>
      <c r="E176" s="1251"/>
      <c r="F176" s="1253"/>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38">
        <f>SUM(G176:AK176)</f>
        <v>0</v>
      </c>
    </row>
    <row r="177" spans="1:38" ht="15" hidden="1" customHeight="1">
      <c r="A177" s="2"/>
      <c r="B177" s="1272" t="s">
        <v>126</v>
      </c>
      <c r="C177" s="40" t="s">
        <v>17</v>
      </c>
      <c r="D177" s="1263">
        <f>+F141</f>
        <v>0</v>
      </c>
      <c r="E177" s="1251"/>
      <c r="F177" s="1253">
        <f>+D177-AL178</f>
        <v>0</v>
      </c>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3"/>
    </row>
    <row r="178" spans="1:38" ht="15" hidden="1" customHeight="1">
      <c r="A178" s="2"/>
      <c r="B178" s="1236"/>
      <c r="C178" s="43" t="str">
        <f>+C142</f>
        <v>S/Pond AL 54</v>
      </c>
      <c r="D178" s="1263"/>
      <c r="E178" s="1251"/>
      <c r="F178" s="1253"/>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38">
        <f>SUM(G178:AK178)</f>
        <v>0</v>
      </c>
    </row>
    <row r="179" spans="1:38" ht="15" hidden="1" customHeight="1">
      <c r="A179" s="2"/>
      <c r="B179" s="1236"/>
      <c r="C179" s="40" t="s">
        <v>17</v>
      </c>
      <c r="D179" s="1263">
        <f>+F143</f>
        <v>0</v>
      </c>
      <c r="E179" s="1251"/>
      <c r="F179" s="1253">
        <f>+D179-AL180</f>
        <v>0</v>
      </c>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3"/>
    </row>
    <row r="180" spans="1:38" ht="15" hidden="1" customHeight="1">
      <c r="A180" s="2"/>
      <c r="B180" s="1273"/>
      <c r="C180" s="43" t="str">
        <f>+C144</f>
        <v>S/Pond AL 59</v>
      </c>
      <c r="D180" s="1263"/>
      <c r="E180" s="1251"/>
      <c r="F180" s="1253"/>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38">
        <f>SUM(G180:AK180)</f>
        <v>0</v>
      </c>
    </row>
    <row r="181" spans="1:38" ht="15" hidden="1" customHeight="1">
      <c r="A181" s="2"/>
      <c r="B181" s="1272" t="s">
        <v>104</v>
      </c>
      <c r="C181" s="40" t="s">
        <v>17</v>
      </c>
      <c r="D181" s="1263">
        <f>+F145</f>
        <v>0</v>
      </c>
      <c r="E181" s="1251"/>
      <c r="F181" s="1253">
        <f>+D181-AL182</f>
        <v>0</v>
      </c>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3"/>
    </row>
    <row r="182" spans="1:38" ht="15" hidden="1" customHeight="1">
      <c r="A182" s="2"/>
      <c r="B182" s="1273"/>
      <c r="C182" s="43" t="str">
        <f>+C146</f>
        <v>S/Pond AL 66</v>
      </c>
      <c r="D182" s="1263"/>
      <c r="E182" s="1251"/>
      <c r="F182" s="1253"/>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38">
        <f>SUM(G182:AK182)</f>
        <v>0</v>
      </c>
    </row>
    <row r="183" spans="1:38" ht="15" hidden="1" customHeight="1">
      <c r="A183" s="2"/>
      <c r="B183" s="1272" t="s">
        <v>128</v>
      </c>
      <c r="C183" s="40" t="s">
        <v>17</v>
      </c>
      <c r="D183" s="1263">
        <f>+F147</f>
        <v>0</v>
      </c>
      <c r="E183" s="1251"/>
      <c r="F183" s="1253">
        <f>+D183-AL184</f>
        <v>0</v>
      </c>
      <c r="G183" s="666"/>
      <c r="H183" s="666"/>
      <c r="I183" s="666"/>
      <c r="J183" s="666"/>
      <c r="K183" s="666"/>
      <c r="L183" s="666"/>
      <c r="M183" s="666"/>
      <c r="N183" s="666"/>
      <c r="O183" s="666"/>
      <c r="P183" s="666"/>
      <c r="Q183" s="657"/>
      <c r="R183" s="657"/>
      <c r="S183" s="657"/>
      <c r="T183" s="657"/>
      <c r="U183" s="657"/>
      <c r="V183" s="657"/>
      <c r="W183" s="657"/>
      <c r="X183" s="657"/>
      <c r="Y183" s="657"/>
      <c r="Z183" s="657"/>
      <c r="AA183" s="657"/>
      <c r="AB183" s="657"/>
      <c r="AC183" s="657"/>
      <c r="AD183" s="657"/>
      <c r="AE183" s="657"/>
      <c r="AF183" s="657"/>
      <c r="AG183" s="657"/>
      <c r="AH183" s="657"/>
      <c r="AI183" s="657"/>
      <c r="AJ183" s="657"/>
      <c r="AK183" s="671"/>
      <c r="AL183" s="53"/>
    </row>
    <row r="184" spans="1:38" ht="15" hidden="1" customHeight="1">
      <c r="A184" s="2"/>
      <c r="B184" s="1236"/>
      <c r="C184" s="43" t="str">
        <f>+C148</f>
        <v>S/Pond AL 28</v>
      </c>
      <c r="D184" s="1263"/>
      <c r="E184" s="1251"/>
      <c r="F184" s="1253"/>
      <c r="G184" s="840"/>
      <c r="H184" s="840"/>
      <c r="I184" s="664"/>
      <c r="J184" s="664"/>
      <c r="K184" s="664"/>
      <c r="L184" s="664"/>
      <c r="M184" s="664"/>
      <c r="N184" s="664"/>
      <c r="O184" s="664"/>
      <c r="P184" s="664"/>
      <c r="Q184" s="665"/>
      <c r="R184" s="665"/>
      <c r="S184" s="665"/>
      <c r="T184" s="665"/>
      <c r="U184" s="665"/>
      <c r="V184" s="665"/>
      <c r="W184" s="665"/>
      <c r="X184" s="665"/>
      <c r="Y184" s="665"/>
      <c r="Z184" s="665"/>
      <c r="AA184" s="665"/>
      <c r="AB184" s="665"/>
      <c r="AC184" s="665"/>
      <c r="AD184" s="665"/>
      <c r="AE184" s="665"/>
      <c r="AF184" s="665"/>
      <c r="AG184" s="665"/>
      <c r="AH184" s="665"/>
      <c r="AI184" s="665"/>
      <c r="AJ184" s="665"/>
      <c r="AK184" s="669"/>
      <c r="AL184" s="38">
        <f>SUM(G184:AK184)</f>
        <v>0</v>
      </c>
    </row>
    <row r="185" spans="1:38" ht="15" hidden="1" customHeight="1">
      <c r="A185" s="2"/>
      <c r="B185" s="1236"/>
      <c r="C185" s="40" t="s">
        <v>17</v>
      </c>
      <c r="D185" s="1263">
        <f>+F149</f>
        <v>0</v>
      </c>
      <c r="E185" s="1251"/>
      <c r="F185" s="1253">
        <f>+D185-AL186</f>
        <v>0</v>
      </c>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3"/>
    </row>
    <row r="186" spans="1:38" ht="15" hidden="1" customHeight="1">
      <c r="A186" s="2"/>
      <c r="B186" s="1273"/>
      <c r="C186" s="43" t="str">
        <f>+C150</f>
        <v>S/Pond AL 57</v>
      </c>
      <c r="D186" s="1263"/>
      <c r="E186" s="1251"/>
      <c r="F186" s="1253"/>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38">
        <f>SUM(G186:AK186)</f>
        <v>0</v>
      </c>
    </row>
    <row r="187" spans="1:38" ht="15" hidden="1" customHeight="1">
      <c r="A187" s="2"/>
      <c r="B187" s="1272" t="s">
        <v>118</v>
      </c>
      <c r="C187" s="40" t="s">
        <v>17</v>
      </c>
      <c r="D187" s="1263">
        <f>+F151</f>
        <v>0</v>
      </c>
      <c r="E187" s="1251"/>
      <c r="F187" s="1253">
        <f>+D187-AL188</f>
        <v>0</v>
      </c>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3"/>
    </row>
    <row r="188" spans="1:38" ht="15" hidden="1" customHeight="1">
      <c r="A188" s="2"/>
      <c r="B188" s="1236"/>
      <c r="C188" s="43" t="str">
        <f>+C152</f>
        <v>S/Pond AL 55</v>
      </c>
      <c r="D188" s="1263"/>
      <c r="E188" s="1251"/>
      <c r="F188" s="1253"/>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38">
        <f>SUM(G188:AK188)</f>
        <v>0</v>
      </c>
    </row>
    <row r="189" spans="1:38" ht="15" hidden="1" customHeight="1">
      <c r="A189" s="2"/>
      <c r="B189" s="1236"/>
      <c r="C189" s="40" t="s">
        <v>17</v>
      </c>
      <c r="D189" s="1246">
        <f>+F153</f>
        <v>0</v>
      </c>
      <c r="E189" s="1244"/>
      <c r="F189" s="1245">
        <f>+D189-AL190</f>
        <v>0</v>
      </c>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3"/>
    </row>
    <row r="190" spans="1:38" ht="15" hidden="1" customHeight="1">
      <c r="A190" s="2"/>
      <c r="B190" s="1237"/>
      <c r="C190" s="41" t="str">
        <f>+C154</f>
        <v>S/Pond AL 56</v>
      </c>
      <c r="D190" s="1220"/>
      <c r="E190" s="1222"/>
      <c r="F190" s="1218"/>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35">
        <f>SUM(G190:AK190)</f>
        <v>0</v>
      </c>
    </row>
    <row r="191" spans="1:38" ht="15" customHeight="1">
      <c r="A191" s="2"/>
      <c r="B191" s="1232" t="s">
        <v>12</v>
      </c>
      <c r="C191" s="1233"/>
      <c r="D191" s="49"/>
      <c r="E191" s="49"/>
      <c r="F191" s="48"/>
      <c r="G191" s="11">
        <f t="shared" ref="G191:AK191" si="10">SUM(G164,G166,G168,G170,G172,G174,G176,G178,G180,G182,G184,G186,G188,G190)</f>
        <v>0</v>
      </c>
      <c r="H191" s="11">
        <f t="shared" si="10"/>
        <v>0</v>
      </c>
      <c r="I191" s="11">
        <f t="shared" si="10"/>
        <v>0</v>
      </c>
      <c r="J191" s="11">
        <f t="shared" si="10"/>
        <v>0</v>
      </c>
      <c r="K191" s="11">
        <f t="shared" si="10"/>
        <v>0</v>
      </c>
      <c r="L191" s="11">
        <f t="shared" si="10"/>
        <v>0</v>
      </c>
      <c r="M191" s="11">
        <f t="shared" si="10"/>
        <v>0</v>
      </c>
      <c r="N191" s="11">
        <f t="shared" si="10"/>
        <v>0</v>
      </c>
      <c r="O191" s="11">
        <f t="shared" si="10"/>
        <v>0</v>
      </c>
      <c r="P191" s="11">
        <f t="shared" si="10"/>
        <v>0</v>
      </c>
      <c r="Q191" s="11">
        <f t="shared" si="10"/>
        <v>0</v>
      </c>
      <c r="R191" s="11">
        <f t="shared" si="10"/>
        <v>0</v>
      </c>
      <c r="S191" s="11">
        <f t="shared" si="10"/>
        <v>0</v>
      </c>
      <c r="T191" s="11">
        <f t="shared" si="10"/>
        <v>0</v>
      </c>
      <c r="U191" s="11">
        <f t="shared" si="10"/>
        <v>0</v>
      </c>
      <c r="V191" s="11">
        <f t="shared" si="10"/>
        <v>0</v>
      </c>
      <c r="W191" s="11">
        <f t="shared" si="10"/>
        <v>0</v>
      </c>
      <c r="X191" s="11">
        <f t="shared" si="10"/>
        <v>0</v>
      </c>
      <c r="Y191" s="11">
        <f t="shared" si="10"/>
        <v>0</v>
      </c>
      <c r="Z191" s="11">
        <f t="shared" si="10"/>
        <v>0</v>
      </c>
      <c r="AA191" s="11">
        <f t="shared" si="10"/>
        <v>0</v>
      </c>
      <c r="AB191" s="11">
        <f t="shared" si="10"/>
        <v>0</v>
      </c>
      <c r="AC191" s="11">
        <f t="shared" si="10"/>
        <v>0</v>
      </c>
      <c r="AD191" s="11">
        <f t="shared" si="10"/>
        <v>0</v>
      </c>
      <c r="AE191" s="11">
        <f t="shared" si="10"/>
        <v>0</v>
      </c>
      <c r="AF191" s="11">
        <f t="shared" si="10"/>
        <v>0</v>
      </c>
      <c r="AG191" s="11">
        <f t="shared" si="10"/>
        <v>0</v>
      </c>
      <c r="AH191" s="11">
        <f t="shared" si="10"/>
        <v>0</v>
      </c>
      <c r="AI191" s="11">
        <f t="shared" si="10"/>
        <v>0</v>
      </c>
      <c r="AJ191" s="11">
        <f t="shared" si="10"/>
        <v>0</v>
      </c>
      <c r="AK191" s="11">
        <f t="shared" si="10"/>
        <v>0</v>
      </c>
      <c r="AL191" s="28">
        <f>SUM(AL162,AL164,AL166,AL168,AL170,AL172,AL174,AL176,AL178,AL180,AL182,AL184,AL186,AL188,AL190)</f>
        <v>0</v>
      </c>
    </row>
    <row r="193" spans="1:38" ht="15" customHeight="1">
      <c r="B193" s="7">
        <f>+Sims!B63</f>
        <v>44348</v>
      </c>
    </row>
    <row r="195" spans="1:38" ht="15" customHeight="1">
      <c r="B195" s="26" t="s">
        <v>13</v>
      </c>
      <c r="C195" s="422" t="s">
        <v>0</v>
      </c>
      <c r="D195" s="1234" t="s">
        <v>18</v>
      </c>
      <c r="E195" s="1234"/>
      <c r="F195" s="1234"/>
      <c r="G195" s="27">
        <f>+B193</f>
        <v>44348</v>
      </c>
      <c r="H195" s="27">
        <f>+G195+1</f>
        <v>44349</v>
      </c>
      <c r="I195" s="27">
        <f t="shared" ref="I195:AJ195" si="11">+H195+1</f>
        <v>44350</v>
      </c>
      <c r="J195" s="27">
        <f t="shared" si="11"/>
        <v>44351</v>
      </c>
      <c r="K195" s="27">
        <f t="shared" si="11"/>
        <v>44352</v>
      </c>
      <c r="L195" s="27">
        <f t="shared" si="11"/>
        <v>44353</v>
      </c>
      <c r="M195" s="27">
        <f t="shared" si="11"/>
        <v>44354</v>
      </c>
      <c r="N195" s="27">
        <f t="shared" si="11"/>
        <v>44355</v>
      </c>
      <c r="O195" s="27">
        <f t="shared" si="11"/>
        <v>44356</v>
      </c>
      <c r="P195" s="27">
        <f t="shared" si="11"/>
        <v>44357</v>
      </c>
      <c r="Q195" s="27">
        <f t="shared" si="11"/>
        <v>44358</v>
      </c>
      <c r="R195" s="27">
        <f t="shared" si="11"/>
        <v>44359</v>
      </c>
      <c r="S195" s="27">
        <f t="shared" si="11"/>
        <v>44360</v>
      </c>
      <c r="T195" s="27">
        <f t="shared" si="11"/>
        <v>44361</v>
      </c>
      <c r="U195" s="27">
        <f t="shared" si="11"/>
        <v>44362</v>
      </c>
      <c r="V195" s="27">
        <f t="shared" si="11"/>
        <v>44363</v>
      </c>
      <c r="W195" s="27">
        <f t="shared" si="11"/>
        <v>44364</v>
      </c>
      <c r="X195" s="27">
        <f t="shared" si="11"/>
        <v>44365</v>
      </c>
      <c r="Y195" s="27">
        <f t="shared" si="11"/>
        <v>44366</v>
      </c>
      <c r="Z195" s="27">
        <f t="shared" si="11"/>
        <v>44367</v>
      </c>
      <c r="AA195" s="27">
        <f t="shared" si="11"/>
        <v>44368</v>
      </c>
      <c r="AB195" s="27">
        <f t="shared" si="11"/>
        <v>44369</v>
      </c>
      <c r="AC195" s="27">
        <f t="shared" si="11"/>
        <v>44370</v>
      </c>
      <c r="AD195" s="27">
        <f t="shared" si="11"/>
        <v>44371</v>
      </c>
      <c r="AE195" s="27">
        <f t="shared" si="11"/>
        <v>44372</v>
      </c>
      <c r="AF195" s="27">
        <f t="shared" si="11"/>
        <v>44373</v>
      </c>
      <c r="AG195" s="27">
        <f t="shared" si="11"/>
        <v>44374</v>
      </c>
      <c r="AH195" s="27">
        <f t="shared" si="11"/>
        <v>44375</v>
      </c>
      <c r="AI195" s="27">
        <f t="shared" si="11"/>
        <v>44376</v>
      </c>
      <c r="AJ195" s="27">
        <f t="shared" si="11"/>
        <v>44377</v>
      </c>
      <c r="AK195" s="27">
        <f>+AJ195+1</f>
        <v>44378</v>
      </c>
      <c r="AL195" s="9" t="s">
        <v>22</v>
      </c>
    </row>
    <row r="196" spans="1:38" ht="15" customHeight="1">
      <c r="B196" s="1235" t="s">
        <v>89</v>
      </c>
      <c r="C196" s="47"/>
      <c r="D196" s="44" t="s">
        <v>19</v>
      </c>
      <c r="E196" s="45" t="s">
        <v>20</v>
      </c>
      <c r="F196" s="46" t="s">
        <v>21</v>
      </c>
      <c r="G196" s="50"/>
      <c r="H196" s="50"/>
      <c r="I196" s="50"/>
      <c r="J196" s="50"/>
      <c r="K196" s="50"/>
      <c r="L196" s="50"/>
      <c r="M196" s="50"/>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1"/>
    </row>
    <row r="197" spans="1:38" ht="15" customHeight="1">
      <c r="A197" s="515"/>
      <c r="B197" s="1236"/>
      <c r="C197" s="42" t="s">
        <v>17</v>
      </c>
      <c r="D197" s="1257">
        <f>F161</f>
        <v>25000</v>
      </c>
      <c r="E197" s="1269"/>
      <c r="F197" s="1252">
        <f>+D197-AL198</f>
        <v>25000</v>
      </c>
      <c r="G197" s="542"/>
      <c r="H197" s="542"/>
      <c r="I197" s="542"/>
      <c r="J197" s="542"/>
      <c r="K197" s="542"/>
      <c r="L197" s="542"/>
      <c r="M197" s="542"/>
      <c r="N197" s="542"/>
      <c r="O197" s="542"/>
      <c r="P197" s="542"/>
      <c r="Q197" s="542"/>
      <c r="R197" s="542"/>
      <c r="S197" s="542"/>
      <c r="T197" s="542"/>
      <c r="U197" s="542"/>
      <c r="V197" s="542"/>
      <c r="W197" s="542"/>
      <c r="X197" s="542"/>
      <c r="Y197" s="542"/>
      <c r="Z197" s="542"/>
      <c r="AA197" s="542"/>
      <c r="AB197" s="542"/>
      <c r="AC197" s="542"/>
      <c r="AD197" s="542"/>
      <c r="AE197" s="542"/>
      <c r="AF197" s="542"/>
      <c r="AG197" s="542"/>
      <c r="AH197" s="542"/>
      <c r="AI197" s="542"/>
      <c r="AJ197" s="542"/>
      <c r="AK197" s="542"/>
      <c r="AL197" s="586"/>
    </row>
    <row r="198" spans="1:38" ht="15" customHeight="1">
      <c r="A198" s="515"/>
      <c r="B198" s="1236"/>
      <c r="C198" s="43" t="str">
        <f>C162</f>
        <v>S/Pond AL-SSB02</v>
      </c>
      <c r="D198" s="1263"/>
      <c r="E198" s="1251"/>
      <c r="F198" s="1253"/>
      <c r="G198" s="543"/>
      <c r="H198" s="543"/>
      <c r="I198" s="543"/>
      <c r="J198" s="543"/>
      <c r="K198" s="543"/>
      <c r="L198" s="543"/>
      <c r="M198" s="543"/>
      <c r="N198" s="543"/>
      <c r="O198" s="543"/>
      <c r="P198" s="543"/>
      <c r="Q198" s="543"/>
      <c r="R198" s="543"/>
      <c r="S198" s="543"/>
      <c r="T198" s="543"/>
      <c r="U198" s="543"/>
      <c r="V198" s="543"/>
      <c r="W198" s="543"/>
      <c r="X198" s="543"/>
      <c r="Y198" s="543"/>
      <c r="Z198" s="543"/>
      <c r="AA198" s="543"/>
      <c r="AB198" s="543"/>
      <c r="AC198" s="543"/>
      <c r="AD198" s="543"/>
      <c r="AE198" s="543"/>
      <c r="AF198" s="543"/>
      <c r="AG198" s="543"/>
      <c r="AH198" s="543"/>
      <c r="AI198" s="543"/>
      <c r="AJ198" s="543"/>
      <c r="AK198" s="543"/>
      <c r="AL198" s="587"/>
    </row>
    <row r="199" spans="1:38" ht="15" customHeight="1">
      <c r="B199" s="1236"/>
      <c r="C199" s="42" t="s">
        <v>17</v>
      </c>
      <c r="D199" s="1257">
        <f>+F163</f>
        <v>3000</v>
      </c>
      <c r="E199" s="1269"/>
      <c r="F199" s="1252">
        <f>+D199-AL200</f>
        <v>3000</v>
      </c>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5"/>
    </row>
    <row r="200" spans="1:38" ht="15" customHeight="1">
      <c r="A200" s="2"/>
      <c r="B200" s="1236"/>
      <c r="C200" s="43" t="str">
        <f>+C164</f>
        <v>S/Pond AL-SSB03</v>
      </c>
      <c r="D200" s="1263"/>
      <c r="E200" s="1251"/>
      <c r="F200" s="1253"/>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38">
        <f>SUM(G200:AK200)</f>
        <v>0</v>
      </c>
    </row>
    <row r="201" spans="1:38" ht="15" customHeight="1">
      <c r="A201" s="2"/>
      <c r="B201" s="1236"/>
      <c r="C201" s="40" t="s">
        <v>17</v>
      </c>
      <c r="D201" s="1263">
        <f>+F165</f>
        <v>4000</v>
      </c>
      <c r="E201" s="1251"/>
      <c r="F201" s="1253">
        <f>+D201-AL202</f>
        <v>4000</v>
      </c>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3"/>
    </row>
    <row r="202" spans="1:38" ht="15" customHeight="1">
      <c r="A202" s="2"/>
      <c r="B202" s="1236"/>
      <c r="C202" s="43" t="str">
        <f>+C166</f>
        <v>S/Pond AL-SSB04</v>
      </c>
      <c r="D202" s="1263"/>
      <c r="E202" s="1251"/>
      <c r="F202" s="1253"/>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38">
        <f>SUM(G202:AK202)</f>
        <v>0</v>
      </c>
    </row>
    <row r="203" spans="1:38" ht="15" customHeight="1">
      <c r="A203" s="2"/>
      <c r="B203" s="1236"/>
      <c r="C203" s="40" t="s">
        <v>17</v>
      </c>
      <c r="D203" s="1263">
        <f>+F167</f>
        <v>7000</v>
      </c>
      <c r="E203" s="1251"/>
      <c r="F203" s="1253">
        <f>+D203-AL204</f>
        <v>7000</v>
      </c>
      <c r="G203" s="671"/>
      <c r="H203" s="671"/>
      <c r="I203" s="671"/>
      <c r="J203" s="671"/>
      <c r="K203" s="671"/>
      <c r="L203" s="671"/>
      <c r="M203" s="671"/>
      <c r="N203" s="671"/>
      <c r="O203" s="671"/>
      <c r="P203" s="671"/>
      <c r="Q203" s="671"/>
      <c r="R203" s="671"/>
      <c r="S203" s="671"/>
      <c r="T203" s="671"/>
      <c r="U203" s="671"/>
      <c r="V203" s="671"/>
      <c r="W203" s="671"/>
      <c r="X203" s="671"/>
      <c r="Y203" s="671"/>
      <c r="Z203" s="52"/>
      <c r="AA203" s="52"/>
      <c r="AB203" s="52"/>
      <c r="AC203" s="52"/>
      <c r="AD203" s="52"/>
      <c r="AE203" s="52"/>
      <c r="AF203" s="52"/>
      <c r="AG203" s="671"/>
      <c r="AH203" s="666"/>
      <c r="AI203" s="666"/>
      <c r="AJ203" s="666"/>
      <c r="AK203" s="52"/>
      <c r="AL203" s="53"/>
    </row>
    <row r="204" spans="1:38" ht="15" customHeight="1">
      <c r="A204" s="2"/>
      <c r="B204" s="1236"/>
      <c r="C204" s="43" t="str">
        <f>+C168</f>
        <v>S/Pond AL-SSB05</v>
      </c>
      <c r="D204" s="1263"/>
      <c r="E204" s="1251"/>
      <c r="F204" s="1253"/>
      <c r="G204" s="670"/>
      <c r="H204" s="670"/>
      <c r="I204" s="670"/>
      <c r="J204" s="670"/>
      <c r="K204" s="670"/>
      <c r="L204" s="670"/>
      <c r="M204" s="670"/>
      <c r="N204" s="670"/>
      <c r="O204" s="670"/>
      <c r="P204" s="670"/>
      <c r="Q204" s="670"/>
      <c r="R204" s="670"/>
      <c r="S204" s="670"/>
      <c r="T204" s="670"/>
      <c r="U204" s="670"/>
      <c r="V204" s="670"/>
      <c r="W204" s="670"/>
      <c r="X204" s="670"/>
      <c r="Y204" s="670"/>
      <c r="Z204" s="12"/>
      <c r="AA204" s="12"/>
      <c r="AB204" s="12"/>
      <c r="AC204" s="12"/>
      <c r="AD204" s="12"/>
      <c r="AE204" s="12"/>
      <c r="AF204" s="12"/>
      <c r="AG204" s="12"/>
      <c r="AH204" s="12"/>
      <c r="AI204" s="12"/>
      <c r="AJ204" s="12"/>
      <c r="AK204" s="12"/>
      <c r="AL204" s="38">
        <f>SUM(G204:AK204)</f>
        <v>0</v>
      </c>
    </row>
    <row r="205" spans="1:38" ht="15" customHeight="1">
      <c r="A205" s="2"/>
      <c r="B205" s="1236"/>
      <c r="C205" s="40" t="s">
        <v>17</v>
      </c>
      <c r="D205" s="1263">
        <f>+F169</f>
        <v>15000</v>
      </c>
      <c r="E205" s="1251"/>
      <c r="F205" s="1253">
        <f>+D205-AL206</f>
        <v>15000</v>
      </c>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3"/>
    </row>
    <row r="206" spans="1:38" ht="15" customHeight="1">
      <c r="A206" s="2"/>
      <c r="B206" s="1236"/>
      <c r="C206" s="43" t="str">
        <f>+C170</f>
        <v>S/Pond AL-SSB06</v>
      </c>
      <c r="D206" s="1263"/>
      <c r="E206" s="1251"/>
      <c r="F206" s="1253"/>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38">
        <f>SUM(G206:AK206)</f>
        <v>0</v>
      </c>
    </row>
    <row r="207" spans="1:38" ht="15" customHeight="1">
      <c r="A207" s="2"/>
      <c r="B207" s="1236"/>
      <c r="C207" s="40" t="s">
        <v>17</v>
      </c>
      <c r="D207" s="1263">
        <f>+F171</f>
        <v>7846</v>
      </c>
      <c r="E207" s="1251"/>
      <c r="F207" s="1253">
        <f>+D207-AL208</f>
        <v>7846</v>
      </c>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3"/>
    </row>
    <row r="208" spans="1:38" ht="15" customHeight="1">
      <c r="A208" s="2"/>
      <c r="B208" s="1236"/>
      <c r="C208" s="43" t="str">
        <f>+C172</f>
        <v>Control Box AL-SSB02</v>
      </c>
      <c r="D208" s="1263"/>
      <c r="E208" s="1251"/>
      <c r="F208" s="1253"/>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38">
        <f>SUM(G208:AK208)</f>
        <v>0</v>
      </c>
    </row>
    <row r="209" spans="1:38" ht="15" customHeight="1">
      <c r="A209" s="2"/>
      <c r="B209" s="1236"/>
      <c r="C209" s="40" t="s">
        <v>17</v>
      </c>
      <c r="D209" s="1263">
        <f>+F173</f>
        <v>14704</v>
      </c>
      <c r="E209" s="1251"/>
      <c r="F209" s="1253">
        <f>+D209-AL210</f>
        <v>14704</v>
      </c>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3"/>
    </row>
    <row r="210" spans="1:38" ht="15" customHeight="1">
      <c r="A210" s="2"/>
      <c r="B210" s="1236"/>
      <c r="C210" s="43" t="str">
        <f>+C174</f>
        <v>Control Box AL-SSB07</v>
      </c>
      <c r="D210" s="1263"/>
      <c r="E210" s="1251"/>
      <c r="F210" s="1253"/>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38">
        <f>SUM(G210:AK210)</f>
        <v>0</v>
      </c>
    </row>
    <row r="211" spans="1:38" ht="15" hidden="1" customHeight="1">
      <c r="A211" s="2"/>
      <c r="B211" s="1236"/>
      <c r="C211" s="40" t="s">
        <v>17</v>
      </c>
      <c r="D211" s="1263">
        <f>+F175</f>
        <v>0</v>
      </c>
      <c r="E211" s="1251"/>
      <c r="F211" s="1253">
        <f>+D211-AL212</f>
        <v>0</v>
      </c>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3"/>
    </row>
    <row r="212" spans="1:38" ht="15" hidden="1" customHeight="1">
      <c r="A212" s="2"/>
      <c r="B212" s="1273"/>
      <c r="C212" s="43">
        <f>+C176</f>
        <v>0</v>
      </c>
      <c r="D212" s="1263"/>
      <c r="E212" s="1251"/>
      <c r="F212" s="1253"/>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38">
        <f>SUM(G212:AK212)</f>
        <v>0</v>
      </c>
    </row>
    <row r="213" spans="1:38" ht="15" hidden="1" customHeight="1">
      <c r="A213" s="2"/>
      <c r="B213" s="1272" t="s">
        <v>126</v>
      </c>
      <c r="C213" s="40" t="s">
        <v>17</v>
      </c>
      <c r="D213" s="1263">
        <f>+F177</f>
        <v>0</v>
      </c>
      <c r="E213" s="1251"/>
      <c r="F213" s="1253">
        <f>+D213-AL214</f>
        <v>0</v>
      </c>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3"/>
    </row>
    <row r="214" spans="1:38" ht="15" hidden="1" customHeight="1">
      <c r="A214" s="2"/>
      <c r="B214" s="1236"/>
      <c r="C214" s="43" t="str">
        <f>+C178</f>
        <v>S/Pond AL 54</v>
      </c>
      <c r="D214" s="1263"/>
      <c r="E214" s="1251"/>
      <c r="F214" s="1253"/>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38">
        <f>SUM(G214:AK214)</f>
        <v>0</v>
      </c>
    </row>
    <row r="215" spans="1:38" ht="15" hidden="1" customHeight="1">
      <c r="A215" s="2"/>
      <c r="B215" s="1236"/>
      <c r="C215" s="40" t="s">
        <v>17</v>
      </c>
      <c r="D215" s="1263">
        <f>+F179</f>
        <v>0</v>
      </c>
      <c r="E215" s="1251"/>
      <c r="F215" s="1253">
        <f>+D215-AL216</f>
        <v>0</v>
      </c>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3"/>
    </row>
    <row r="216" spans="1:38" ht="15" hidden="1" customHeight="1">
      <c r="A216" s="2"/>
      <c r="B216" s="1273"/>
      <c r="C216" s="43" t="str">
        <f>+C180</f>
        <v>S/Pond AL 59</v>
      </c>
      <c r="D216" s="1263"/>
      <c r="E216" s="1251"/>
      <c r="F216" s="1253"/>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38">
        <f>SUM(G216:AK216)</f>
        <v>0</v>
      </c>
    </row>
    <row r="217" spans="1:38" ht="15" hidden="1" customHeight="1">
      <c r="A217" s="2"/>
      <c r="B217" s="1272" t="s">
        <v>104</v>
      </c>
      <c r="C217" s="40" t="s">
        <v>17</v>
      </c>
      <c r="D217" s="1263">
        <f>+F181</f>
        <v>0</v>
      </c>
      <c r="E217" s="1251"/>
      <c r="F217" s="1253">
        <f>+D217-AL218</f>
        <v>0</v>
      </c>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3"/>
    </row>
    <row r="218" spans="1:38" ht="15" hidden="1" customHeight="1">
      <c r="A218" s="2"/>
      <c r="B218" s="1273"/>
      <c r="C218" s="43" t="str">
        <f>+C182</f>
        <v>S/Pond AL 66</v>
      </c>
      <c r="D218" s="1263"/>
      <c r="E218" s="1251"/>
      <c r="F218" s="1253"/>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38">
        <f>SUM(G218:AK218)</f>
        <v>0</v>
      </c>
    </row>
    <row r="219" spans="1:38" ht="15" hidden="1" customHeight="1">
      <c r="A219" s="2"/>
      <c r="B219" s="1272" t="s">
        <v>128</v>
      </c>
      <c r="C219" s="40" t="s">
        <v>17</v>
      </c>
      <c r="D219" s="1263">
        <f>+F183</f>
        <v>0</v>
      </c>
      <c r="E219" s="1251"/>
      <c r="F219" s="1253">
        <f>+D219-AL220</f>
        <v>0</v>
      </c>
      <c r="G219" s="671"/>
      <c r="H219" s="671"/>
      <c r="I219" s="671"/>
      <c r="J219" s="671"/>
      <c r="K219" s="671"/>
      <c r="L219" s="671"/>
      <c r="M219" s="671"/>
      <c r="N219" s="671"/>
      <c r="O219" s="671"/>
      <c r="P219" s="671"/>
      <c r="Q219" s="671"/>
      <c r="R219" s="671"/>
      <c r="S219" s="671"/>
      <c r="T219" s="671"/>
      <c r="U219" s="671"/>
      <c r="V219" s="671"/>
      <c r="W219" s="671"/>
      <c r="X219" s="671"/>
      <c r="Y219" s="671"/>
      <c r="Z219" s="52"/>
      <c r="AA219" s="52"/>
      <c r="AB219" s="52"/>
      <c r="AC219" s="52"/>
      <c r="AD219" s="52"/>
      <c r="AE219" s="52"/>
      <c r="AF219" s="52"/>
      <c r="AG219" s="671"/>
      <c r="AH219" s="671"/>
      <c r="AI219" s="671"/>
      <c r="AJ219" s="671"/>
      <c r="AK219" s="52"/>
      <c r="AL219" s="53"/>
    </row>
    <row r="220" spans="1:38" ht="15" hidden="1" customHeight="1">
      <c r="A220" s="2"/>
      <c r="B220" s="1236"/>
      <c r="C220" s="43" t="str">
        <f>+C184</f>
        <v>S/Pond AL 28</v>
      </c>
      <c r="D220" s="1263"/>
      <c r="E220" s="1251"/>
      <c r="F220" s="1253"/>
      <c r="G220" s="670"/>
      <c r="H220" s="670"/>
      <c r="I220" s="670"/>
      <c r="J220" s="670"/>
      <c r="K220" s="670"/>
      <c r="L220" s="670"/>
      <c r="M220" s="670"/>
      <c r="N220" s="670"/>
      <c r="O220" s="670"/>
      <c r="P220" s="670"/>
      <c r="Q220" s="670"/>
      <c r="R220" s="670"/>
      <c r="S220" s="670"/>
      <c r="T220" s="670"/>
      <c r="U220" s="670"/>
      <c r="V220" s="670"/>
      <c r="W220" s="670"/>
      <c r="X220" s="670"/>
      <c r="Y220" s="670"/>
      <c r="Z220" s="12"/>
      <c r="AA220" s="12"/>
      <c r="AB220" s="12"/>
      <c r="AC220" s="12"/>
      <c r="AD220" s="12"/>
      <c r="AE220" s="12"/>
      <c r="AF220" s="12"/>
      <c r="AG220" s="12"/>
      <c r="AH220" s="12"/>
      <c r="AI220" s="12"/>
      <c r="AJ220" s="12"/>
      <c r="AK220" s="12"/>
      <c r="AL220" s="38">
        <f>SUM(G220:AK220)</f>
        <v>0</v>
      </c>
    </row>
    <row r="221" spans="1:38" ht="15" hidden="1" customHeight="1">
      <c r="A221" s="2"/>
      <c r="B221" s="1236"/>
      <c r="C221" s="40" t="s">
        <v>17</v>
      </c>
      <c r="D221" s="1263">
        <f>+F185</f>
        <v>0</v>
      </c>
      <c r="E221" s="1251"/>
      <c r="F221" s="1253">
        <f>+D221-AL222</f>
        <v>0</v>
      </c>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3"/>
    </row>
    <row r="222" spans="1:38" ht="15" hidden="1" customHeight="1">
      <c r="A222" s="2"/>
      <c r="B222" s="1273"/>
      <c r="C222" s="43" t="str">
        <f>+C186</f>
        <v>S/Pond AL 57</v>
      </c>
      <c r="D222" s="1263"/>
      <c r="E222" s="1251"/>
      <c r="F222" s="1253"/>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38">
        <f>SUM(G222:AK222)</f>
        <v>0</v>
      </c>
    </row>
    <row r="223" spans="1:38" ht="15" hidden="1" customHeight="1">
      <c r="A223" s="2"/>
      <c r="B223" s="1272" t="s">
        <v>118</v>
      </c>
      <c r="C223" s="40" t="s">
        <v>17</v>
      </c>
      <c r="D223" s="1263">
        <f>+F187</f>
        <v>0</v>
      </c>
      <c r="E223" s="1251"/>
      <c r="F223" s="1253">
        <f>+D223-AL224</f>
        <v>0</v>
      </c>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3"/>
    </row>
    <row r="224" spans="1:38" ht="15" hidden="1" customHeight="1">
      <c r="A224" s="2"/>
      <c r="B224" s="1236"/>
      <c r="C224" s="43" t="str">
        <f>+C188</f>
        <v>S/Pond AL 55</v>
      </c>
      <c r="D224" s="1263"/>
      <c r="E224" s="1251"/>
      <c r="F224" s="1253"/>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38">
        <f>SUM(G224:AK224)</f>
        <v>0</v>
      </c>
    </row>
    <row r="225" spans="1:38" ht="15" hidden="1" customHeight="1">
      <c r="A225" s="2"/>
      <c r="B225" s="1236"/>
      <c r="C225" s="40" t="s">
        <v>17</v>
      </c>
      <c r="D225" s="1246">
        <f>+F189</f>
        <v>0</v>
      </c>
      <c r="E225" s="1244"/>
      <c r="F225" s="1245">
        <f>+D225-AL226</f>
        <v>0</v>
      </c>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3"/>
    </row>
    <row r="226" spans="1:38" ht="15" hidden="1" customHeight="1">
      <c r="A226" s="2"/>
      <c r="B226" s="1237"/>
      <c r="C226" s="41" t="str">
        <f>+C190</f>
        <v>S/Pond AL 56</v>
      </c>
      <c r="D226" s="1220"/>
      <c r="E226" s="1222"/>
      <c r="F226" s="1218"/>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35">
        <f>SUM(G226:AK226)</f>
        <v>0</v>
      </c>
    </row>
    <row r="227" spans="1:38" ht="15" customHeight="1">
      <c r="A227" s="2"/>
      <c r="B227" s="1232" t="s">
        <v>12</v>
      </c>
      <c r="C227" s="1233"/>
      <c r="D227" s="49"/>
      <c r="E227" s="49"/>
      <c r="F227" s="48"/>
      <c r="G227" s="11">
        <f t="shared" ref="G227:AK227" si="12">SUM(G200,G202,G204,G206,G208,G210,G212,G214,G216,G218,G220,G222,G224,G226)</f>
        <v>0</v>
      </c>
      <c r="H227" s="11">
        <f t="shared" si="12"/>
        <v>0</v>
      </c>
      <c r="I227" s="11">
        <f t="shared" si="12"/>
        <v>0</v>
      </c>
      <c r="J227" s="11">
        <f t="shared" si="12"/>
        <v>0</v>
      </c>
      <c r="K227" s="11">
        <f t="shared" si="12"/>
        <v>0</v>
      </c>
      <c r="L227" s="11">
        <f t="shared" si="12"/>
        <v>0</v>
      </c>
      <c r="M227" s="11">
        <f t="shared" si="12"/>
        <v>0</v>
      </c>
      <c r="N227" s="11">
        <f t="shared" si="12"/>
        <v>0</v>
      </c>
      <c r="O227" s="11">
        <f t="shared" si="12"/>
        <v>0</v>
      </c>
      <c r="P227" s="11">
        <f t="shared" si="12"/>
        <v>0</v>
      </c>
      <c r="Q227" s="11">
        <f t="shared" si="12"/>
        <v>0</v>
      </c>
      <c r="R227" s="11">
        <f t="shared" si="12"/>
        <v>0</v>
      </c>
      <c r="S227" s="11">
        <f t="shared" si="12"/>
        <v>0</v>
      </c>
      <c r="T227" s="11">
        <f t="shared" si="12"/>
        <v>0</v>
      </c>
      <c r="U227" s="11">
        <f t="shared" si="12"/>
        <v>0</v>
      </c>
      <c r="V227" s="11">
        <f t="shared" si="12"/>
        <v>0</v>
      </c>
      <c r="W227" s="11">
        <f t="shared" si="12"/>
        <v>0</v>
      </c>
      <c r="X227" s="11">
        <f t="shared" si="12"/>
        <v>0</v>
      </c>
      <c r="Y227" s="11">
        <f t="shared" si="12"/>
        <v>0</v>
      </c>
      <c r="Z227" s="11">
        <f t="shared" si="12"/>
        <v>0</v>
      </c>
      <c r="AA227" s="11">
        <f t="shared" si="12"/>
        <v>0</v>
      </c>
      <c r="AB227" s="11">
        <f t="shared" si="12"/>
        <v>0</v>
      </c>
      <c r="AC227" s="11">
        <f t="shared" si="12"/>
        <v>0</v>
      </c>
      <c r="AD227" s="11">
        <f t="shared" si="12"/>
        <v>0</v>
      </c>
      <c r="AE227" s="11">
        <f t="shared" si="12"/>
        <v>0</v>
      </c>
      <c r="AF227" s="11">
        <f t="shared" si="12"/>
        <v>0</v>
      </c>
      <c r="AG227" s="11">
        <f t="shared" si="12"/>
        <v>0</v>
      </c>
      <c r="AH227" s="11">
        <f t="shared" si="12"/>
        <v>0</v>
      </c>
      <c r="AI227" s="11">
        <f t="shared" si="12"/>
        <v>0</v>
      </c>
      <c r="AJ227" s="11">
        <f t="shared" si="12"/>
        <v>0</v>
      </c>
      <c r="AK227" s="11">
        <f t="shared" si="12"/>
        <v>0</v>
      </c>
      <c r="AL227" s="28">
        <f>SUM(AL198,AL200,AL202,AL204,AL206,AL208,AL210,AL212,AL214,AL216,AL218,AL220,AL222,AL224,AL226)</f>
        <v>0</v>
      </c>
    </row>
    <row r="229" spans="1:38" ht="15" customHeight="1">
      <c r="B229" s="7">
        <f>+Sims!B75</f>
        <v>44378</v>
      </c>
    </row>
    <row r="231" spans="1:38" ht="15" customHeight="1">
      <c r="B231" s="26" t="s">
        <v>13</v>
      </c>
      <c r="C231" s="422" t="s">
        <v>0</v>
      </c>
      <c r="D231" s="1234" t="s">
        <v>18</v>
      </c>
      <c r="E231" s="1234"/>
      <c r="F231" s="1234"/>
      <c r="G231" s="27">
        <f>+B229</f>
        <v>44378</v>
      </c>
      <c r="H231" s="27">
        <f>+G231+1</f>
        <v>44379</v>
      </c>
      <c r="I231" s="27">
        <f t="shared" ref="I231:AJ231" si="13">+H231+1</f>
        <v>44380</v>
      </c>
      <c r="J231" s="27">
        <f t="shared" si="13"/>
        <v>44381</v>
      </c>
      <c r="K231" s="27">
        <f t="shared" si="13"/>
        <v>44382</v>
      </c>
      <c r="L231" s="27">
        <f t="shared" si="13"/>
        <v>44383</v>
      </c>
      <c r="M231" s="27">
        <f t="shared" si="13"/>
        <v>44384</v>
      </c>
      <c r="N231" s="27">
        <f t="shared" si="13"/>
        <v>44385</v>
      </c>
      <c r="O231" s="27">
        <f t="shared" si="13"/>
        <v>44386</v>
      </c>
      <c r="P231" s="27">
        <f t="shared" si="13"/>
        <v>44387</v>
      </c>
      <c r="Q231" s="27">
        <f t="shared" si="13"/>
        <v>44388</v>
      </c>
      <c r="R231" s="27">
        <f t="shared" si="13"/>
        <v>44389</v>
      </c>
      <c r="S231" s="27">
        <f t="shared" si="13"/>
        <v>44390</v>
      </c>
      <c r="T231" s="27">
        <f t="shared" si="13"/>
        <v>44391</v>
      </c>
      <c r="U231" s="27">
        <f t="shared" si="13"/>
        <v>44392</v>
      </c>
      <c r="V231" s="27">
        <f t="shared" si="13"/>
        <v>44393</v>
      </c>
      <c r="W231" s="27">
        <f t="shared" si="13"/>
        <v>44394</v>
      </c>
      <c r="X231" s="27">
        <f t="shared" si="13"/>
        <v>44395</v>
      </c>
      <c r="Y231" s="27">
        <f t="shared" si="13"/>
        <v>44396</v>
      </c>
      <c r="Z231" s="27">
        <f t="shared" si="13"/>
        <v>44397</v>
      </c>
      <c r="AA231" s="27">
        <f t="shared" si="13"/>
        <v>44398</v>
      </c>
      <c r="AB231" s="27">
        <f t="shared" si="13"/>
        <v>44399</v>
      </c>
      <c r="AC231" s="27">
        <f t="shared" si="13"/>
        <v>44400</v>
      </c>
      <c r="AD231" s="27">
        <f t="shared" si="13"/>
        <v>44401</v>
      </c>
      <c r="AE231" s="27">
        <f t="shared" si="13"/>
        <v>44402</v>
      </c>
      <c r="AF231" s="27">
        <f t="shared" si="13"/>
        <v>44403</v>
      </c>
      <c r="AG231" s="27">
        <f t="shared" si="13"/>
        <v>44404</v>
      </c>
      <c r="AH231" s="27">
        <f t="shared" si="13"/>
        <v>44405</v>
      </c>
      <c r="AI231" s="27">
        <f t="shared" si="13"/>
        <v>44406</v>
      </c>
      <c r="AJ231" s="27">
        <f t="shared" si="13"/>
        <v>44407</v>
      </c>
      <c r="AK231" s="27">
        <f>+AJ231+1</f>
        <v>44408</v>
      </c>
      <c r="AL231" s="9" t="s">
        <v>22</v>
      </c>
    </row>
    <row r="232" spans="1:38" ht="15" customHeight="1">
      <c r="B232" s="1235" t="s">
        <v>89</v>
      </c>
      <c r="C232" s="47"/>
      <c r="D232" s="44" t="s">
        <v>19</v>
      </c>
      <c r="E232" s="45" t="s">
        <v>20</v>
      </c>
      <c r="F232" s="46" t="s">
        <v>21</v>
      </c>
      <c r="G232" s="50"/>
      <c r="H232" s="50"/>
      <c r="I232" s="50"/>
      <c r="J232" s="50"/>
      <c r="K232" s="50"/>
      <c r="L232" s="50"/>
      <c r="M232" s="50"/>
      <c r="N232" s="50"/>
      <c r="O232" s="50"/>
      <c r="P232" s="50"/>
      <c r="Q232" s="50"/>
      <c r="R232" s="50"/>
      <c r="S232" s="50"/>
      <c r="T232" s="50"/>
      <c r="U232" s="50"/>
      <c r="V232" s="50"/>
      <c r="W232" s="50"/>
      <c r="X232" s="50"/>
      <c r="Y232" s="50"/>
      <c r="Z232" s="50"/>
      <c r="AA232" s="50"/>
      <c r="AB232" s="50"/>
      <c r="AC232" s="50"/>
      <c r="AD232" s="50"/>
      <c r="AE232" s="50"/>
      <c r="AF232" s="50"/>
      <c r="AG232" s="50"/>
      <c r="AH232" s="50"/>
      <c r="AI232" s="50"/>
      <c r="AJ232" s="50"/>
      <c r="AK232" s="50"/>
      <c r="AL232" s="51"/>
    </row>
    <row r="233" spans="1:38" ht="15" customHeight="1">
      <c r="A233" s="515"/>
      <c r="B233" s="1236"/>
      <c r="C233" s="42" t="s">
        <v>17</v>
      </c>
      <c r="D233" s="1257">
        <f>F197</f>
        <v>25000</v>
      </c>
      <c r="E233" s="1269"/>
      <c r="F233" s="1252">
        <f>+D233-AL234</f>
        <v>25000</v>
      </c>
      <c r="G233" s="542"/>
      <c r="H233" s="542"/>
      <c r="I233" s="542"/>
      <c r="J233" s="542"/>
      <c r="K233" s="542"/>
      <c r="L233" s="542"/>
      <c r="M233" s="542"/>
      <c r="N233" s="542"/>
      <c r="O233" s="542"/>
      <c r="P233" s="542"/>
      <c r="Q233" s="542"/>
      <c r="R233" s="542"/>
      <c r="S233" s="542"/>
      <c r="T233" s="542"/>
      <c r="U233" s="542"/>
      <c r="V233" s="542"/>
      <c r="W233" s="542"/>
      <c r="X233" s="542"/>
      <c r="Y233" s="542"/>
      <c r="Z233" s="542"/>
      <c r="AA233" s="542"/>
      <c r="AB233" s="542"/>
      <c r="AC233" s="542"/>
      <c r="AD233" s="542"/>
      <c r="AE233" s="542"/>
      <c r="AF233" s="542"/>
      <c r="AG233" s="542"/>
      <c r="AH233" s="542"/>
      <c r="AI233" s="542"/>
      <c r="AJ233" s="542"/>
      <c r="AK233" s="542"/>
      <c r="AL233" s="586"/>
    </row>
    <row r="234" spans="1:38" ht="15" customHeight="1">
      <c r="A234" s="515"/>
      <c r="B234" s="1236"/>
      <c r="C234" s="43" t="str">
        <f>C198</f>
        <v>S/Pond AL-SSB02</v>
      </c>
      <c r="D234" s="1263"/>
      <c r="E234" s="1251"/>
      <c r="F234" s="1253"/>
      <c r="G234" s="543"/>
      <c r="H234" s="543"/>
      <c r="I234" s="543"/>
      <c r="J234" s="543"/>
      <c r="K234" s="543"/>
      <c r="L234" s="543"/>
      <c r="M234" s="543"/>
      <c r="N234" s="543"/>
      <c r="O234" s="543"/>
      <c r="P234" s="543"/>
      <c r="Q234" s="543"/>
      <c r="R234" s="543"/>
      <c r="S234" s="543"/>
      <c r="T234" s="543"/>
      <c r="U234" s="543"/>
      <c r="V234" s="543"/>
      <c r="W234" s="543"/>
      <c r="X234" s="543"/>
      <c r="Y234" s="543"/>
      <c r="Z234" s="543"/>
      <c r="AA234" s="543"/>
      <c r="AB234" s="543"/>
      <c r="AC234" s="543"/>
      <c r="AD234" s="543"/>
      <c r="AE234" s="543"/>
      <c r="AF234" s="543"/>
      <c r="AG234" s="543"/>
      <c r="AH234" s="543"/>
      <c r="AI234" s="543"/>
      <c r="AJ234" s="543"/>
      <c r="AK234" s="543"/>
      <c r="AL234" s="587"/>
    </row>
    <row r="235" spans="1:38" ht="15" customHeight="1">
      <c r="B235" s="1236"/>
      <c r="C235" s="42" t="s">
        <v>17</v>
      </c>
      <c r="D235" s="1257">
        <f>+F199</f>
        <v>3000</v>
      </c>
      <c r="E235" s="1259"/>
      <c r="F235" s="1252">
        <f>+D235-AL236</f>
        <v>3000</v>
      </c>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5"/>
    </row>
    <row r="236" spans="1:38" ht="15" customHeight="1">
      <c r="A236" s="2"/>
      <c r="B236" s="1236"/>
      <c r="C236" s="43" t="str">
        <f>+C200</f>
        <v>S/Pond AL-SSB03</v>
      </c>
      <c r="D236" s="1263"/>
      <c r="E236" s="1266"/>
      <c r="F236" s="1253"/>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38">
        <f>SUM(G236:AK236)</f>
        <v>0</v>
      </c>
    </row>
    <row r="237" spans="1:38" ht="15" customHeight="1">
      <c r="A237" s="2"/>
      <c r="B237" s="1236"/>
      <c r="C237" s="40" t="s">
        <v>17</v>
      </c>
      <c r="D237" s="1263">
        <f>+F201</f>
        <v>4000</v>
      </c>
      <c r="E237" s="1268"/>
      <c r="F237" s="1253">
        <f>+D237-AL238</f>
        <v>4000</v>
      </c>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3"/>
    </row>
    <row r="238" spans="1:38" ht="15" customHeight="1">
      <c r="A238" s="2"/>
      <c r="B238" s="1236"/>
      <c r="C238" s="43" t="str">
        <f>+C202</f>
        <v>S/Pond AL-SSB04</v>
      </c>
      <c r="D238" s="1263"/>
      <c r="E238" s="1266"/>
      <c r="F238" s="1253"/>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38">
        <f>SUM(G238:AK238)</f>
        <v>0</v>
      </c>
    </row>
    <row r="239" spans="1:38" ht="15" customHeight="1">
      <c r="A239" s="2"/>
      <c r="B239" s="1236"/>
      <c r="C239" s="40" t="s">
        <v>17</v>
      </c>
      <c r="D239" s="1263">
        <f>+F203</f>
        <v>7000</v>
      </c>
      <c r="E239" s="1268"/>
      <c r="F239" s="1253">
        <f>+D239-AL240</f>
        <v>7000</v>
      </c>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3"/>
    </row>
    <row r="240" spans="1:38" ht="15" customHeight="1">
      <c r="A240" s="2"/>
      <c r="B240" s="1236"/>
      <c r="C240" s="43" t="str">
        <f>+C204</f>
        <v>S/Pond AL-SSB05</v>
      </c>
      <c r="D240" s="1263"/>
      <c r="E240" s="1266"/>
      <c r="F240" s="1253"/>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38">
        <f>SUM(G240:AK240)</f>
        <v>0</v>
      </c>
    </row>
    <row r="241" spans="1:38" ht="15" customHeight="1">
      <c r="A241" s="2"/>
      <c r="B241" s="1236"/>
      <c r="C241" s="40" t="s">
        <v>17</v>
      </c>
      <c r="D241" s="1263">
        <f>+F205</f>
        <v>15000</v>
      </c>
      <c r="E241" s="1268"/>
      <c r="F241" s="1253">
        <f>+D241-AL242</f>
        <v>15000</v>
      </c>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3"/>
    </row>
    <row r="242" spans="1:38" ht="15" customHeight="1">
      <c r="A242" s="2"/>
      <c r="B242" s="1236"/>
      <c r="C242" s="43" t="str">
        <f>+C206</f>
        <v>S/Pond AL-SSB06</v>
      </c>
      <c r="D242" s="1263"/>
      <c r="E242" s="1266"/>
      <c r="F242" s="1253"/>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38">
        <f>SUM(G242:AK242)</f>
        <v>0</v>
      </c>
    </row>
    <row r="243" spans="1:38" ht="15" customHeight="1">
      <c r="A243" s="2"/>
      <c r="B243" s="1236"/>
      <c r="C243" s="40" t="s">
        <v>17</v>
      </c>
      <c r="D243" s="1263">
        <f>+F207</f>
        <v>7846</v>
      </c>
      <c r="E243" s="1268"/>
      <c r="F243" s="1253">
        <f>+D243-AL244</f>
        <v>7846</v>
      </c>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3"/>
    </row>
    <row r="244" spans="1:38" ht="15" customHeight="1">
      <c r="A244" s="2"/>
      <c r="B244" s="1236"/>
      <c r="C244" s="43" t="str">
        <f>+C208</f>
        <v>Control Box AL-SSB02</v>
      </c>
      <c r="D244" s="1263"/>
      <c r="E244" s="1266"/>
      <c r="F244" s="1253"/>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38">
        <f>SUM(G244:AK244)</f>
        <v>0</v>
      </c>
    </row>
    <row r="245" spans="1:38" ht="15" customHeight="1">
      <c r="A245" s="2"/>
      <c r="B245" s="1236"/>
      <c r="C245" s="40" t="s">
        <v>17</v>
      </c>
      <c r="D245" s="1263">
        <f>+F209</f>
        <v>14704</v>
      </c>
      <c r="E245" s="1268"/>
      <c r="F245" s="1253">
        <f>+D245-AL246</f>
        <v>14704</v>
      </c>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3"/>
    </row>
    <row r="246" spans="1:38" ht="15" customHeight="1">
      <c r="A246" s="2"/>
      <c r="B246" s="1236"/>
      <c r="C246" s="43" t="str">
        <f>+C210</f>
        <v>Control Box AL-SSB07</v>
      </c>
      <c r="D246" s="1263"/>
      <c r="E246" s="1266"/>
      <c r="F246" s="1253"/>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38">
        <f>SUM(G246:AK246)</f>
        <v>0</v>
      </c>
    </row>
    <row r="247" spans="1:38" ht="15" hidden="1" customHeight="1">
      <c r="A247" s="2"/>
      <c r="B247" s="1236"/>
      <c r="C247" s="40" t="s">
        <v>17</v>
      </c>
      <c r="D247" s="1263">
        <f>+F211</f>
        <v>0</v>
      </c>
      <c r="E247" s="1268"/>
      <c r="F247" s="1253">
        <f>+D247-AL248</f>
        <v>0</v>
      </c>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3"/>
    </row>
    <row r="248" spans="1:38" ht="15" hidden="1" customHeight="1">
      <c r="A248" s="2"/>
      <c r="B248" s="1236"/>
      <c r="C248" s="43">
        <f>+C212</f>
        <v>0</v>
      </c>
      <c r="D248" s="1263"/>
      <c r="E248" s="1266"/>
      <c r="F248" s="1253"/>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38">
        <f>SUM(G248:AK248)</f>
        <v>0</v>
      </c>
    </row>
    <row r="249" spans="1:38" ht="15" hidden="1" customHeight="1">
      <c r="A249" s="2"/>
      <c r="B249" s="1236"/>
      <c r="C249" s="666" t="s">
        <v>17</v>
      </c>
      <c r="D249" s="682"/>
      <c r="E249" s="679"/>
      <c r="F249" s="683"/>
      <c r="G249" s="671"/>
      <c r="H249" s="671"/>
      <c r="I249" s="671"/>
      <c r="J249" s="671"/>
      <c r="K249" s="671"/>
      <c r="L249" s="671"/>
      <c r="M249" s="671"/>
      <c r="N249" s="671"/>
      <c r="O249" s="671"/>
      <c r="P249" s="671"/>
      <c r="Q249" s="671"/>
      <c r="R249" s="671"/>
      <c r="S249" s="671"/>
      <c r="T249" s="671"/>
      <c r="U249" s="671"/>
      <c r="V249" s="671"/>
      <c r="W249" s="671"/>
      <c r="X249" s="671"/>
      <c r="Y249" s="671"/>
      <c r="Z249" s="671"/>
      <c r="AA249" s="671"/>
      <c r="AB249" s="671"/>
      <c r="AC249" s="671"/>
      <c r="AD249" s="671"/>
      <c r="AE249" s="671"/>
      <c r="AF249" s="671"/>
      <c r="AG249" s="671"/>
      <c r="AH249" s="671"/>
      <c r="AI249" s="671"/>
      <c r="AJ249" s="671"/>
      <c r="AK249" s="671"/>
      <c r="AL249" s="629"/>
    </row>
    <row r="250" spans="1:38" ht="15" hidden="1" customHeight="1">
      <c r="A250" s="2"/>
      <c r="B250" s="1273"/>
      <c r="C250" s="669" t="s">
        <v>165</v>
      </c>
      <c r="D250" s="680"/>
      <c r="E250" s="678"/>
      <c r="F250" s="681"/>
      <c r="G250" s="670"/>
      <c r="H250" s="670"/>
      <c r="I250" s="670"/>
      <c r="J250" s="670"/>
      <c r="K250" s="670"/>
      <c r="L250" s="670"/>
      <c r="M250" s="670"/>
      <c r="N250" s="670"/>
      <c r="O250" s="670"/>
      <c r="P250" s="670"/>
      <c r="Q250" s="670"/>
      <c r="R250" s="670"/>
      <c r="S250" s="670"/>
      <c r="T250" s="670"/>
      <c r="U250" s="670"/>
      <c r="V250" s="670"/>
      <c r="W250" s="670"/>
      <c r="X250" s="670"/>
      <c r="Y250" s="670"/>
      <c r="Z250" s="670"/>
      <c r="AA250" s="670"/>
      <c r="AB250" s="670"/>
      <c r="AC250" s="670"/>
      <c r="AD250" s="670"/>
      <c r="AE250" s="670"/>
      <c r="AF250" s="670"/>
      <c r="AG250" s="670"/>
      <c r="AH250" s="670"/>
      <c r="AI250" s="670"/>
      <c r="AJ250" s="670"/>
      <c r="AK250" s="670"/>
      <c r="AL250" s="626">
        <f>SUM(G250:AK250)</f>
        <v>0</v>
      </c>
    </row>
    <row r="251" spans="1:38" ht="15" hidden="1" customHeight="1">
      <c r="A251" s="2"/>
      <c r="B251" s="1272" t="s">
        <v>126</v>
      </c>
      <c r="C251" s="40" t="s">
        <v>17</v>
      </c>
      <c r="D251" s="1263">
        <f>+F213</f>
        <v>0</v>
      </c>
      <c r="E251" s="1268"/>
      <c r="F251" s="1253">
        <f>+D251-AL252</f>
        <v>0</v>
      </c>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3"/>
    </row>
    <row r="252" spans="1:38" ht="15" hidden="1" customHeight="1">
      <c r="A252" s="2"/>
      <c r="B252" s="1236"/>
      <c r="C252" s="43" t="str">
        <f>+C214</f>
        <v>S/Pond AL 54</v>
      </c>
      <c r="D252" s="1263"/>
      <c r="E252" s="1266"/>
      <c r="F252" s="1253"/>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38">
        <f>SUM(G252:AK252)</f>
        <v>0</v>
      </c>
    </row>
    <row r="253" spans="1:38" ht="15" hidden="1" customHeight="1">
      <c r="A253" s="2"/>
      <c r="B253" s="1236"/>
      <c r="C253" s="40" t="s">
        <v>17</v>
      </c>
      <c r="D253" s="1263">
        <f>+F215</f>
        <v>0</v>
      </c>
      <c r="E253" s="1268"/>
      <c r="F253" s="1253">
        <f>+D253-AL254</f>
        <v>0</v>
      </c>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3"/>
    </row>
    <row r="254" spans="1:38" ht="15" hidden="1" customHeight="1">
      <c r="A254" s="2"/>
      <c r="B254" s="1273"/>
      <c r="C254" s="43" t="str">
        <f>+C216</f>
        <v>S/Pond AL 59</v>
      </c>
      <c r="D254" s="1263"/>
      <c r="E254" s="1266"/>
      <c r="F254" s="1253"/>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38">
        <f>SUM(G254:AK254)</f>
        <v>0</v>
      </c>
    </row>
    <row r="255" spans="1:38" ht="15" hidden="1" customHeight="1">
      <c r="A255" s="2"/>
      <c r="B255" s="1272" t="s">
        <v>104</v>
      </c>
      <c r="C255" s="40" t="s">
        <v>17</v>
      </c>
      <c r="D255" s="1263">
        <f>+F217</f>
        <v>0</v>
      </c>
      <c r="E255" s="1268"/>
      <c r="F255" s="1253">
        <f>+D255-AL256</f>
        <v>0</v>
      </c>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3"/>
    </row>
    <row r="256" spans="1:38" ht="15" hidden="1" customHeight="1">
      <c r="A256" s="2"/>
      <c r="B256" s="1273"/>
      <c r="C256" s="43" t="str">
        <f>+C218</f>
        <v>S/Pond AL 66</v>
      </c>
      <c r="D256" s="1263"/>
      <c r="E256" s="1266"/>
      <c r="F256" s="1253"/>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38">
        <f>SUM(G256:AK256)</f>
        <v>0</v>
      </c>
    </row>
    <row r="257" spans="1:38" ht="15" hidden="1" customHeight="1">
      <c r="A257" s="2"/>
      <c r="B257" s="1272" t="s">
        <v>128</v>
      </c>
      <c r="C257" s="40" t="s">
        <v>17</v>
      </c>
      <c r="D257" s="1263">
        <f>+F219</f>
        <v>0</v>
      </c>
      <c r="E257" s="1268"/>
      <c r="F257" s="1253">
        <f>+D257-AL258</f>
        <v>0</v>
      </c>
      <c r="G257" s="677"/>
      <c r="H257" s="677"/>
      <c r="I257" s="671"/>
      <c r="J257" s="671"/>
      <c r="K257" s="671"/>
      <c r="L257" s="671"/>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3"/>
    </row>
    <row r="258" spans="1:38" ht="15" hidden="1" customHeight="1">
      <c r="A258" s="2"/>
      <c r="B258" s="1236"/>
      <c r="C258" s="43" t="str">
        <f>+C220</f>
        <v>S/Pond AL 28</v>
      </c>
      <c r="D258" s="1263"/>
      <c r="E258" s="1266"/>
      <c r="F258" s="1253"/>
      <c r="G258" s="676"/>
      <c r="H258" s="676"/>
      <c r="I258" s="670"/>
      <c r="J258" s="670"/>
      <c r="K258" s="670"/>
      <c r="L258" s="670"/>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38">
        <f>SUM(G258:AK258)</f>
        <v>0</v>
      </c>
    </row>
    <row r="259" spans="1:38" ht="15" hidden="1" customHeight="1">
      <c r="A259" s="2"/>
      <c r="B259" s="1236"/>
      <c r="C259" s="40" t="s">
        <v>17</v>
      </c>
      <c r="D259" s="1263">
        <f>+F221</f>
        <v>0</v>
      </c>
      <c r="E259" s="1268"/>
      <c r="F259" s="1253">
        <f>+D259-AL260</f>
        <v>0</v>
      </c>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3"/>
    </row>
    <row r="260" spans="1:38" ht="15" hidden="1" customHeight="1">
      <c r="A260" s="2"/>
      <c r="B260" s="1273"/>
      <c r="C260" s="43" t="str">
        <f>+C222</f>
        <v>S/Pond AL 57</v>
      </c>
      <c r="D260" s="1263"/>
      <c r="E260" s="1266"/>
      <c r="F260" s="1253"/>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38">
        <f>SUM(G260:AK260)</f>
        <v>0</v>
      </c>
    </row>
    <row r="261" spans="1:38" ht="15" hidden="1" customHeight="1">
      <c r="A261" s="2"/>
      <c r="B261" s="1272" t="s">
        <v>118</v>
      </c>
      <c r="C261" s="40" t="s">
        <v>17</v>
      </c>
      <c r="D261" s="1263">
        <f>+F223</f>
        <v>0</v>
      </c>
      <c r="E261" s="1268"/>
      <c r="F261" s="1253">
        <f>+D261-AL262</f>
        <v>0</v>
      </c>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3"/>
    </row>
    <row r="262" spans="1:38" ht="15" hidden="1" customHeight="1">
      <c r="A262" s="2"/>
      <c r="B262" s="1236"/>
      <c r="C262" s="43" t="str">
        <f>+C224</f>
        <v>S/Pond AL 55</v>
      </c>
      <c r="D262" s="1263"/>
      <c r="E262" s="1266"/>
      <c r="F262" s="1253"/>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38">
        <f>SUM(G262:AK262)</f>
        <v>0</v>
      </c>
    </row>
    <row r="263" spans="1:38" ht="15" hidden="1" customHeight="1">
      <c r="A263" s="2"/>
      <c r="B263" s="1236"/>
      <c r="C263" s="40" t="s">
        <v>17</v>
      </c>
      <c r="D263" s="1246">
        <f>+F225</f>
        <v>0</v>
      </c>
      <c r="E263" s="1242"/>
      <c r="F263" s="1245">
        <f>+D263-AL264</f>
        <v>0</v>
      </c>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3"/>
    </row>
    <row r="264" spans="1:38" ht="15" hidden="1" customHeight="1">
      <c r="A264" s="2"/>
      <c r="B264" s="1237"/>
      <c r="C264" s="41" t="str">
        <f>+C226</f>
        <v>S/Pond AL 56</v>
      </c>
      <c r="D264" s="1220"/>
      <c r="E264" s="1254"/>
      <c r="F264" s="1218"/>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35">
        <f>SUM(G264:AK264)</f>
        <v>0</v>
      </c>
    </row>
    <row r="265" spans="1:38" ht="15" customHeight="1">
      <c r="A265" s="2"/>
      <c r="B265" s="1232" t="s">
        <v>12</v>
      </c>
      <c r="C265" s="1233"/>
      <c r="D265" s="49"/>
      <c r="E265" s="49"/>
      <c r="F265" s="48"/>
      <c r="G265" s="11">
        <f t="shared" ref="G265:AK265" si="14">SUM(G236,G238,G240,G242,G244,G246,G248,G252,G254,G256,G258,G260,G262,G264)</f>
        <v>0</v>
      </c>
      <c r="H265" s="11">
        <f t="shared" si="14"/>
        <v>0</v>
      </c>
      <c r="I265" s="11">
        <f t="shared" si="14"/>
        <v>0</v>
      </c>
      <c r="J265" s="11">
        <f t="shared" si="14"/>
        <v>0</v>
      </c>
      <c r="K265" s="11">
        <f t="shared" si="14"/>
        <v>0</v>
      </c>
      <c r="L265" s="11">
        <f t="shared" si="14"/>
        <v>0</v>
      </c>
      <c r="M265" s="11">
        <f t="shared" si="14"/>
        <v>0</v>
      </c>
      <c r="N265" s="11">
        <f t="shared" si="14"/>
        <v>0</v>
      </c>
      <c r="O265" s="11">
        <f t="shared" si="14"/>
        <v>0</v>
      </c>
      <c r="P265" s="11">
        <f t="shared" si="14"/>
        <v>0</v>
      </c>
      <c r="Q265" s="11">
        <f t="shared" si="14"/>
        <v>0</v>
      </c>
      <c r="R265" s="11">
        <f t="shared" si="14"/>
        <v>0</v>
      </c>
      <c r="S265" s="11">
        <f t="shared" si="14"/>
        <v>0</v>
      </c>
      <c r="T265" s="11">
        <f t="shared" si="14"/>
        <v>0</v>
      </c>
      <c r="U265" s="11">
        <f t="shared" si="14"/>
        <v>0</v>
      </c>
      <c r="V265" s="11">
        <f t="shared" si="14"/>
        <v>0</v>
      </c>
      <c r="W265" s="11">
        <f t="shared" si="14"/>
        <v>0</v>
      </c>
      <c r="X265" s="11">
        <f t="shared" si="14"/>
        <v>0</v>
      </c>
      <c r="Y265" s="11">
        <f t="shared" si="14"/>
        <v>0</v>
      </c>
      <c r="Z265" s="11">
        <f t="shared" si="14"/>
        <v>0</v>
      </c>
      <c r="AA265" s="11">
        <f t="shared" si="14"/>
        <v>0</v>
      </c>
      <c r="AB265" s="11">
        <f t="shared" si="14"/>
        <v>0</v>
      </c>
      <c r="AC265" s="11">
        <f t="shared" si="14"/>
        <v>0</v>
      </c>
      <c r="AD265" s="11">
        <f t="shared" si="14"/>
        <v>0</v>
      </c>
      <c r="AE265" s="11">
        <f t="shared" si="14"/>
        <v>0</v>
      </c>
      <c r="AF265" s="11">
        <f t="shared" si="14"/>
        <v>0</v>
      </c>
      <c r="AG265" s="11">
        <f t="shared" si="14"/>
        <v>0</v>
      </c>
      <c r="AH265" s="11">
        <f t="shared" si="14"/>
        <v>0</v>
      </c>
      <c r="AI265" s="11">
        <f t="shared" si="14"/>
        <v>0</v>
      </c>
      <c r="AJ265" s="11">
        <f t="shared" si="14"/>
        <v>0</v>
      </c>
      <c r="AK265" s="11">
        <f t="shared" si="14"/>
        <v>0</v>
      </c>
      <c r="AL265" s="28">
        <f>SUM(AL234,AL236,AL238,AL240,AL242,AL244,AL246,AL248,AL252,AL254,AL256,AL258,AL260,AL262,AL264)</f>
        <v>0</v>
      </c>
    </row>
    <row r="267" spans="1:38" ht="15" customHeight="1">
      <c r="B267" s="7">
        <f>+Sims!B87</f>
        <v>44409</v>
      </c>
    </row>
    <row r="269" spans="1:38" ht="15" customHeight="1">
      <c r="B269" s="26" t="s">
        <v>115</v>
      </c>
      <c r="C269" s="422" t="s">
        <v>0</v>
      </c>
      <c r="D269" s="1234" t="s">
        <v>18</v>
      </c>
      <c r="E269" s="1234"/>
      <c r="F269" s="1234"/>
      <c r="G269" s="27">
        <f>+B267</f>
        <v>44409</v>
      </c>
      <c r="H269" s="27">
        <f>+G269+1</f>
        <v>44410</v>
      </c>
      <c r="I269" s="27">
        <f t="shared" ref="I269:AJ269" si="15">+H269+1</f>
        <v>44411</v>
      </c>
      <c r="J269" s="27">
        <f t="shared" si="15"/>
        <v>44412</v>
      </c>
      <c r="K269" s="27">
        <f t="shared" si="15"/>
        <v>44413</v>
      </c>
      <c r="L269" s="27">
        <f t="shared" si="15"/>
        <v>44414</v>
      </c>
      <c r="M269" s="27">
        <f t="shared" si="15"/>
        <v>44415</v>
      </c>
      <c r="N269" s="27">
        <f t="shared" si="15"/>
        <v>44416</v>
      </c>
      <c r="O269" s="27">
        <f t="shared" si="15"/>
        <v>44417</v>
      </c>
      <c r="P269" s="27">
        <f t="shared" si="15"/>
        <v>44418</v>
      </c>
      <c r="Q269" s="27">
        <f t="shared" si="15"/>
        <v>44419</v>
      </c>
      <c r="R269" s="27">
        <f t="shared" si="15"/>
        <v>44420</v>
      </c>
      <c r="S269" s="27">
        <f t="shared" si="15"/>
        <v>44421</v>
      </c>
      <c r="T269" s="27">
        <f t="shared" si="15"/>
        <v>44422</v>
      </c>
      <c r="U269" s="27">
        <f t="shared" si="15"/>
        <v>44423</v>
      </c>
      <c r="V269" s="27">
        <f t="shared" si="15"/>
        <v>44424</v>
      </c>
      <c r="W269" s="27">
        <f t="shared" si="15"/>
        <v>44425</v>
      </c>
      <c r="X269" s="27">
        <f t="shared" si="15"/>
        <v>44426</v>
      </c>
      <c r="Y269" s="27">
        <f t="shared" si="15"/>
        <v>44427</v>
      </c>
      <c r="Z269" s="27">
        <f t="shared" si="15"/>
        <v>44428</v>
      </c>
      <c r="AA269" s="27">
        <f t="shared" si="15"/>
        <v>44429</v>
      </c>
      <c r="AB269" s="27">
        <f t="shared" si="15"/>
        <v>44430</v>
      </c>
      <c r="AC269" s="27">
        <f t="shared" si="15"/>
        <v>44431</v>
      </c>
      <c r="AD269" s="27">
        <f t="shared" si="15"/>
        <v>44432</v>
      </c>
      <c r="AE269" s="27">
        <f t="shared" si="15"/>
        <v>44433</v>
      </c>
      <c r="AF269" s="27">
        <f t="shared" si="15"/>
        <v>44434</v>
      </c>
      <c r="AG269" s="27">
        <f t="shared" si="15"/>
        <v>44435</v>
      </c>
      <c r="AH269" s="27">
        <f t="shared" si="15"/>
        <v>44436</v>
      </c>
      <c r="AI269" s="27">
        <f t="shared" si="15"/>
        <v>44437</v>
      </c>
      <c r="AJ269" s="27">
        <f t="shared" si="15"/>
        <v>44438</v>
      </c>
      <c r="AK269" s="27">
        <f>+AJ269+1</f>
        <v>44439</v>
      </c>
      <c r="AL269" s="9" t="s">
        <v>22</v>
      </c>
    </row>
    <row r="270" spans="1:38" ht="15" customHeight="1">
      <c r="B270" s="1235" t="s">
        <v>89</v>
      </c>
      <c r="C270" s="47"/>
      <c r="D270" s="44" t="s">
        <v>19</v>
      </c>
      <c r="E270" s="45" t="s">
        <v>20</v>
      </c>
      <c r="F270" s="46" t="s">
        <v>21</v>
      </c>
      <c r="G270" s="50"/>
      <c r="H270" s="50"/>
      <c r="I270" s="50"/>
      <c r="J270" s="50"/>
      <c r="K270" s="50"/>
      <c r="L270" s="50"/>
      <c r="M270" s="50"/>
      <c r="N270" s="50"/>
      <c r="O270" s="50"/>
      <c r="P270" s="50"/>
      <c r="Q270" s="50"/>
      <c r="R270" s="50"/>
      <c r="S270" s="50"/>
      <c r="T270" s="50"/>
      <c r="U270" s="50"/>
      <c r="V270" s="50"/>
      <c r="W270" s="50"/>
      <c r="X270" s="50"/>
      <c r="Y270" s="50"/>
      <c r="Z270" s="50"/>
      <c r="AA270" s="50"/>
      <c r="AB270" s="50"/>
      <c r="AC270" s="50"/>
      <c r="AD270" s="50"/>
      <c r="AE270" s="50"/>
      <c r="AF270" s="50"/>
      <c r="AG270" s="50"/>
      <c r="AH270" s="50"/>
      <c r="AI270" s="50"/>
      <c r="AJ270" s="50"/>
      <c r="AK270" s="50"/>
      <c r="AL270" s="51"/>
    </row>
    <row r="271" spans="1:38" ht="15" customHeight="1">
      <c r="A271" s="515"/>
      <c r="B271" s="1236"/>
      <c r="C271" s="42" t="s">
        <v>17</v>
      </c>
      <c r="D271" s="1257">
        <f>F233</f>
        <v>25000</v>
      </c>
      <c r="E271" s="1269"/>
      <c r="F271" s="1252">
        <f>+D271-AL272</f>
        <v>25000</v>
      </c>
      <c r="G271" s="542"/>
      <c r="H271" s="542"/>
      <c r="I271" s="542"/>
      <c r="J271" s="542"/>
      <c r="K271" s="542"/>
      <c r="L271" s="542"/>
      <c r="M271" s="542"/>
      <c r="N271" s="542"/>
      <c r="O271" s="542"/>
      <c r="P271" s="671"/>
      <c r="Q271" s="671"/>
      <c r="R271" s="671"/>
      <c r="S271" s="671"/>
      <c r="T271" s="671"/>
      <c r="U271" s="542"/>
      <c r="V271" s="542"/>
      <c r="W271" s="542"/>
      <c r="X271" s="542"/>
      <c r="Y271" s="542"/>
      <c r="Z271" s="542"/>
      <c r="AA271" s="542"/>
      <c r="AB271" s="542"/>
      <c r="AC271" s="542"/>
      <c r="AD271" s="542"/>
      <c r="AE271" s="542"/>
      <c r="AF271" s="542"/>
      <c r="AG271" s="542"/>
      <c r="AH271" s="542"/>
      <c r="AI271" s="542"/>
      <c r="AJ271" s="542"/>
      <c r="AK271" s="542"/>
      <c r="AL271" s="586"/>
    </row>
    <row r="272" spans="1:38" ht="15" customHeight="1">
      <c r="A272" s="515"/>
      <c r="B272" s="1236"/>
      <c r="C272" s="43" t="str">
        <f>C234</f>
        <v>S/Pond AL-SSB02</v>
      </c>
      <c r="D272" s="1263"/>
      <c r="E272" s="1251"/>
      <c r="F272" s="1253"/>
      <c r="G272" s="543"/>
      <c r="H272" s="543"/>
      <c r="I272" s="543"/>
      <c r="J272" s="543"/>
      <c r="K272" s="543"/>
      <c r="L272" s="543"/>
      <c r="M272" s="543"/>
      <c r="N272" s="543"/>
      <c r="O272" s="543"/>
      <c r="P272" s="670"/>
      <c r="Q272" s="670"/>
      <c r="R272" s="670"/>
      <c r="S272" s="670"/>
      <c r="T272" s="670"/>
      <c r="U272" s="543"/>
      <c r="V272" s="543"/>
      <c r="W272" s="543"/>
      <c r="X272" s="543"/>
      <c r="Y272" s="543"/>
      <c r="Z272" s="543"/>
      <c r="AA272" s="543"/>
      <c r="AB272" s="543"/>
      <c r="AC272" s="543"/>
      <c r="AD272" s="543"/>
      <c r="AE272" s="543"/>
      <c r="AF272" s="543"/>
      <c r="AG272" s="543"/>
      <c r="AH272" s="543"/>
      <c r="AI272" s="543"/>
      <c r="AJ272" s="543"/>
      <c r="AK272" s="543"/>
      <c r="AL272" s="626">
        <f>SUM(G272:AK272)</f>
        <v>0</v>
      </c>
    </row>
    <row r="273" spans="1:38" ht="15" customHeight="1">
      <c r="A273" s="2"/>
      <c r="B273" s="1236"/>
      <c r="C273" s="42" t="s">
        <v>17</v>
      </c>
      <c r="D273" s="1257">
        <f>+F235</f>
        <v>3000</v>
      </c>
      <c r="E273" s="1259"/>
      <c r="F273" s="1252">
        <f>+D273-AL274</f>
        <v>3000</v>
      </c>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5"/>
    </row>
    <row r="274" spans="1:38" ht="15" customHeight="1">
      <c r="A274" s="2"/>
      <c r="B274" s="1236"/>
      <c r="C274" s="43" t="str">
        <f>+C236</f>
        <v>S/Pond AL-SSB03</v>
      </c>
      <c r="D274" s="1263"/>
      <c r="E274" s="1266"/>
      <c r="F274" s="1253"/>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38">
        <f>SUM(G274:AK274)</f>
        <v>0</v>
      </c>
    </row>
    <row r="275" spans="1:38" ht="15" customHeight="1">
      <c r="B275" s="1236"/>
      <c r="C275" s="40" t="s">
        <v>17</v>
      </c>
      <c r="D275" s="1263">
        <f>+F237</f>
        <v>4000</v>
      </c>
      <c r="E275" s="1268"/>
      <c r="F275" s="1253">
        <f>+D275-AL276</f>
        <v>4000</v>
      </c>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3"/>
    </row>
    <row r="276" spans="1:38" ht="15" customHeight="1">
      <c r="A276" s="2"/>
      <c r="B276" s="1236"/>
      <c r="C276" s="43" t="str">
        <f>+C238</f>
        <v>S/Pond AL-SSB04</v>
      </c>
      <c r="D276" s="1263"/>
      <c r="E276" s="1266"/>
      <c r="F276" s="1253"/>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38">
        <f>SUM(G276:AK276)</f>
        <v>0</v>
      </c>
    </row>
    <row r="277" spans="1:38" ht="15" customHeight="1">
      <c r="A277" s="2"/>
      <c r="B277" s="1236"/>
      <c r="C277" s="40" t="s">
        <v>17</v>
      </c>
      <c r="D277" s="1263">
        <f>+F239</f>
        <v>7000</v>
      </c>
      <c r="E277" s="1268"/>
      <c r="F277" s="1253">
        <f>+D277-AL278</f>
        <v>7000</v>
      </c>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3"/>
    </row>
    <row r="278" spans="1:38" ht="15" customHeight="1">
      <c r="A278" s="2"/>
      <c r="B278" s="1236"/>
      <c r="C278" s="43" t="str">
        <f>+C240</f>
        <v>S/Pond AL-SSB05</v>
      </c>
      <c r="D278" s="1263"/>
      <c r="E278" s="1266"/>
      <c r="F278" s="1253"/>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38">
        <f>SUM(G278:AK278)</f>
        <v>0</v>
      </c>
    </row>
    <row r="279" spans="1:38" ht="15" customHeight="1">
      <c r="B279" s="1236"/>
      <c r="C279" s="40" t="s">
        <v>17</v>
      </c>
      <c r="D279" s="1263">
        <f>+F241</f>
        <v>15000</v>
      </c>
      <c r="E279" s="1268"/>
      <c r="F279" s="1253">
        <f>+D279-AL280</f>
        <v>15000</v>
      </c>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3"/>
    </row>
    <row r="280" spans="1:38" ht="15" customHeight="1">
      <c r="A280" s="2"/>
      <c r="B280" s="1236"/>
      <c r="C280" s="43" t="str">
        <f>+C242</f>
        <v>S/Pond AL-SSB06</v>
      </c>
      <c r="D280" s="1263"/>
      <c r="E280" s="1266"/>
      <c r="F280" s="1253"/>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38">
        <f>SUM(G280:AK280)</f>
        <v>0</v>
      </c>
    </row>
    <row r="281" spans="1:38" ht="15" customHeight="1">
      <c r="A281" s="2"/>
      <c r="B281" s="1236"/>
      <c r="C281" s="40" t="s">
        <v>17</v>
      </c>
      <c r="D281" s="1263">
        <f>+F243</f>
        <v>7846</v>
      </c>
      <c r="E281" s="1268"/>
      <c r="F281" s="1253">
        <f>+D281-AL282</f>
        <v>7846</v>
      </c>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3"/>
    </row>
    <row r="282" spans="1:38" ht="15" customHeight="1">
      <c r="A282" s="2"/>
      <c r="B282" s="1236"/>
      <c r="C282" s="43" t="str">
        <f>+C244</f>
        <v>Control Box AL-SSB02</v>
      </c>
      <c r="D282" s="1263"/>
      <c r="E282" s="1266"/>
      <c r="F282" s="1253"/>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38">
        <f>SUM(G282:AK282)</f>
        <v>0</v>
      </c>
    </row>
    <row r="283" spans="1:38" ht="15" customHeight="1">
      <c r="A283" s="2"/>
      <c r="B283" s="1236"/>
      <c r="C283" s="40" t="s">
        <v>17</v>
      </c>
      <c r="D283" s="1263">
        <f>+F245</f>
        <v>14704</v>
      </c>
      <c r="E283" s="1268"/>
      <c r="F283" s="1253">
        <f>+D283-AL284</f>
        <v>14704</v>
      </c>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3"/>
    </row>
    <row r="284" spans="1:38" ht="15" customHeight="1">
      <c r="A284" s="2"/>
      <c r="B284" s="1236"/>
      <c r="C284" s="43" t="str">
        <f>+C246</f>
        <v>Control Box AL-SSB07</v>
      </c>
      <c r="D284" s="1263"/>
      <c r="E284" s="1266"/>
      <c r="F284" s="1253"/>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38">
        <f>SUM(G284:AK284)</f>
        <v>0</v>
      </c>
    </row>
    <row r="285" spans="1:38" ht="15" hidden="1" customHeight="1">
      <c r="A285" s="2"/>
      <c r="B285" s="1236"/>
      <c r="C285" s="40" t="s">
        <v>17</v>
      </c>
      <c r="D285" s="1263">
        <f>+F247</f>
        <v>0</v>
      </c>
      <c r="E285" s="1268"/>
      <c r="F285" s="1253">
        <f>+D285-AL286</f>
        <v>0</v>
      </c>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3"/>
    </row>
    <row r="286" spans="1:38" ht="15" hidden="1" customHeight="1">
      <c r="A286" s="2"/>
      <c r="B286" s="1236"/>
      <c r="C286" s="43">
        <f>+C248</f>
        <v>0</v>
      </c>
      <c r="D286" s="1263"/>
      <c r="E286" s="1266"/>
      <c r="F286" s="1253"/>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38">
        <f>SUM(G286:AK286)</f>
        <v>0</v>
      </c>
    </row>
    <row r="287" spans="1:38" ht="15" hidden="1" customHeight="1">
      <c r="A287" s="2"/>
      <c r="B287" s="1236"/>
      <c r="C287" s="697" t="s">
        <v>169</v>
      </c>
      <c r="D287" s="1277">
        <v>0</v>
      </c>
      <c r="E287" s="1268"/>
      <c r="F287" s="1274">
        <v>0</v>
      </c>
      <c r="G287" s="698"/>
      <c r="H287" s="698"/>
      <c r="I287" s="698"/>
      <c r="J287" s="698"/>
      <c r="K287" s="698"/>
      <c r="L287" s="698"/>
      <c r="M287" s="698"/>
      <c r="N287" s="698"/>
      <c r="O287" s="698"/>
      <c r="P287" s="671"/>
      <c r="Q287" s="671"/>
      <c r="R287" s="671"/>
      <c r="S287" s="671"/>
      <c r="T287" s="671"/>
      <c r="U287" s="671"/>
      <c r="V287" s="671"/>
      <c r="W287" s="671"/>
      <c r="X287" s="671"/>
      <c r="Y287" s="671"/>
      <c r="Z287" s="671"/>
      <c r="AA287" s="698"/>
      <c r="AB287" s="698"/>
      <c r="AC287" s="698"/>
      <c r="AD287" s="698"/>
      <c r="AE287" s="698"/>
      <c r="AF287" s="698"/>
      <c r="AG287" s="698"/>
      <c r="AH287" s="698"/>
      <c r="AI287" s="698"/>
      <c r="AJ287" s="698"/>
      <c r="AK287" s="698"/>
      <c r="AL287" s="699"/>
    </row>
    <row r="288" spans="1:38" ht="15" hidden="1" customHeight="1">
      <c r="A288" s="2"/>
      <c r="B288" s="1236"/>
      <c r="C288" s="669" t="s">
        <v>168</v>
      </c>
      <c r="D288" s="1264"/>
      <c r="E288" s="1266"/>
      <c r="F288" s="1267"/>
      <c r="G288" s="670"/>
      <c r="H288" s="670"/>
      <c r="I288" s="670"/>
      <c r="J288" s="670"/>
      <c r="K288" s="670"/>
      <c r="L288" s="670"/>
      <c r="M288" s="670"/>
      <c r="N288" s="670"/>
      <c r="O288" s="670"/>
      <c r="P288" s="670"/>
      <c r="Q288" s="670"/>
      <c r="R288" s="670"/>
      <c r="S288" s="670"/>
      <c r="T288" s="670"/>
      <c r="U288" s="670"/>
      <c r="V288" s="670"/>
      <c r="W288" s="670"/>
      <c r="X288" s="670"/>
      <c r="Y288" s="670"/>
      <c r="Z288" s="670"/>
      <c r="AA288" s="670"/>
      <c r="AB288" s="670"/>
      <c r="AC288" s="670"/>
      <c r="AD288" s="670"/>
      <c r="AE288" s="670"/>
      <c r="AF288" s="670"/>
      <c r="AG288" s="670"/>
      <c r="AH288" s="670"/>
      <c r="AI288" s="670"/>
      <c r="AJ288" s="670"/>
      <c r="AK288" s="670"/>
      <c r="AL288" s="626">
        <f>SUM(G288:AK288)</f>
        <v>0</v>
      </c>
    </row>
    <row r="289" spans="1:38" ht="15" hidden="1" customHeight="1">
      <c r="A289" s="2"/>
      <c r="B289" s="1236"/>
      <c r="C289" s="697" t="s">
        <v>169</v>
      </c>
      <c r="D289" s="1277">
        <v>0</v>
      </c>
      <c r="E289" s="1268"/>
      <c r="F289" s="1274">
        <v>0</v>
      </c>
      <c r="G289" s="698"/>
      <c r="H289" s="698"/>
      <c r="I289" s="698"/>
      <c r="J289" s="698"/>
      <c r="K289" s="698"/>
      <c r="L289" s="698"/>
      <c r="M289" s="698"/>
      <c r="N289" s="698"/>
      <c r="O289" s="698"/>
      <c r="P289" s="671"/>
      <c r="Q289" s="671"/>
      <c r="R289" s="671"/>
      <c r="S289" s="671"/>
      <c r="T289" s="671"/>
      <c r="U289" s="698"/>
      <c r="V289" s="698"/>
      <c r="W289" s="698"/>
      <c r="X289" s="698"/>
      <c r="Y289" s="698"/>
      <c r="Z289" s="698"/>
      <c r="AA289" s="698"/>
      <c r="AB289" s="671"/>
      <c r="AC289" s="671"/>
      <c r="AD289" s="698"/>
      <c r="AE289" s="698"/>
      <c r="AF289" s="698"/>
      <c r="AG289" s="698"/>
      <c r="AH289" s="698"/>
      <c r="AI289" s="698"/>
      <c r="AJ289" s="698"/>
      <c r="AK289" s="698"/>
      <c r="AL289" s="699"/>
    </row>
    <row r="290" spans="1:38" ht="15" hidden="1" customHeight="1">
      <c r="A290" s="2"/>
      <c r="B290" s="1273"/>
      <c r="C290" s="669" t="s">
        <v>170</v>
      </c>
      <c r="D290" s="1264"/>
      <c r="E290" s="1266"/>
      <c r="F290" s="1267"/>
      <c r="G290" s="670"/>
      <c r="H290" s="670"/>
      <c r="I290" s="670"/>
      <c r="J290" s="670"/>
      <c r="K290" s="670"/>
      <c r="L290" s="670"/>
      <c r="M290" s="670"/>
      <c r="N290" s="670"/>
      <c r="O290" s="670"/>
      <c r="P290" s="670"/>
      <c r="Q290" s="670"/>
      <c r="R290" s="670"/>
      <c r="S290" s="670"/>
      <c r="T290" s="670"/>
      <c r="U290" s="670"/>
      <c r="V290" s="670"/>
      <c r="W290" s="670"/>
      <c r="X290" s="670"/>
      <c r="Y290" s="670"/>
      <c r="Z290" s="670"/>
      <c r="AA290" s="670"/>
      <c r="AB290" s="670"/>
      <c r="AC290" s="670"/>
      <c r="AD290" s="670"/>
      <c r="AE290" s="670"/>
      <c r="AF290" s="670"/>
      <c r="AG290" s="670"/>
      <c r="AH290" s="670"/>
      <c r="AI290" s="670"/>
      <c r="AJ290" s="670"/>
      <c r="AK290" s="670"/>
      <c r="AL290" s="626">
        <f>SUM(G290:AK290)</f>
        <v>0</v>
      </c>
    </row>
    <row r="291" spans="1:38" ht="15" hidden="1" customHeight="1">
      <c r="A291" s="2"/>
      <c r="B291" s="1272" t="s">
        <v>126</v>
      </c>
      <c r="C291" s="40" t="s">
        <v>17</v>
      </c>
      <c r="D291" s="1263">
        <f>+F251</f>
        <v>0</v>
      </c>
      <c r="E291" s="1268"/>
      <c r="F291" s="1253">
        <f>+D291-AL292</f>
        <v>0</v>
      </c>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3"/>
    </row>
    <row r="292" spans="1:38" ht="15" hidden="1" customHeight="1">
      <c r="A292" s="2"/>
      <c r="B292" s="1236"/>
      <c r="C292" s="43" t="str">
        <f>+C252</f>
        <v>S/Pond AL 54</v>
      </c>
      <c r="D292" s="1263"/>
      <c r="E292" s="1266"/>
      <c r="F292" s="1253"/>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38">
        <f>SUM(G292:AK292)</f>
        <v>0</v>
      </c>
    </row>
    <row r="293" spans="1:38" ht="15" hidden="1" customHeight="1">
      <c r="A293" s="2"/>
      <c r="B293" s="1236"/>
      <c r="C293" s="40" t="s">
        <v>17</v>
      </c>
      <c r="D293" s="1263">
        <f>+F253</f>
        <v>0</v>
      </c>
      <c r="E293" s="1268"/>
      <c r="F293" s="1253">
        <f>+D293-AL294</f>
        <v>0</v>
      </c>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3"/>
    </row>
    <row r="294" spans="1:38" ht="15" hidden="1" customHeight="1">
      <c r="A294" s="2"/>
      <c r="B294" s="1273"/>
      <c r="C294" s="43" t="str">
        <f>+C254</f>
        <v>S/Pond AL 59</v>
      </c>
      <c r="D294" s="1263"/>
      <c r="E294" s="1266"/>
      <c r="F294" s="1253"/>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38">
        <f>SUM(G294:AK294)</f>
        <v>0</v>
      </c>
    </row>
    <row r="295" spans="1:38" ht="15" hidden="1" customHeight="1">
      <c r="A295" s="2"/>
      <c r="B295" s="1272" t="s">
        <v>104</v>
      </c>
      <c r="C295" s="40" t="s">
        <v>17</v>
      </c>
      <c r="D295" s="1263">
        <f>+F255</f>
        <v>0</v>
      </c>
      <c r="E295" s="1268"/>
      <c r="F295" s="1253">
        <f>+D295-AL296</f>
        <v>0</v>
      </c>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3"/>
    </row>
    <row r="296" spans="1:38" ht="15" hidden="1" customHeight="1">
      <c r="A296" s="2"/>
      <c r="B296" s="1273"/>
      <c r="C296" s="43" t="str">
        <f>+C256</f>
        <v>S/Pond AL 66</v>
      </c>
      <c r="D296" s="1263"/>
      <c r="E296" s="1266"/>
      <c r="F296" s="1253"/>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38">
        <f>SUM(G296:AK296)</f>
        <v>0</v>
      </c>
    </row>
    <row r="297" spans="1:38" ht="15" hidden="1" customHeight="1">
      <c r="A297" s="2"/>
      <c r="B297" s="1272" t="s">
        <v>128</v>
      </c>
      <c r="C297" s="40" t="s">
        <v>17</v>
      </c>
      <c r="D297" s="1263">
        <f>+F257</f>
        <v>0</v>
      </c>
      <c r="E297" s="1268"/>
      <c r="F297" s="1253">
        <f>+D297-AL298</f>
        <v>0</v>
      </c>
      <c r="G297" s="671"/>
      <c r="H297" s="671"/>
      <c r="I297" s="671"/>
      <c r="J297" s="671"/>
      <c r="K297" s="671"/>
      <c r="L297" s="671"/>
      <c r="M297" s="671"/>
      <c r="N297" s="671"/>
      <c r="O297" s="671"/>
      <c r="P297" s="671"/>
      <c r="Q297" s="671"/>
      <c r="R297" s="671"/>
      <c r="S297" s="671"/>
      <c r="T297" s="671"/>
      <c r="U297" s="671"/>
      <c r="V297" s="671"/>
      <c r="W297" s="671"/>
      <c r="X297" s="671"/>
      <c r="Y297" s="671"/>
      <c r="Z297" s="671"/>
      <c r="AA297" s="671"/>
      <c r="AB297" s="671"/>
      <c r="AC297" s="671"/>
      <c r="AD297" s="671"/>
      <c r="AE297" s="671"/>
      <c r="AF297" s="671"/>
      <c r="AG297" s="671"/>
      <c r="AH297" s="671"/>
      <c r="AI297" s="671"/>
      <c r="AJ297" s="671"/>
      <c r="AK297" s="671"/>
      <c r="AL297" s="53"/>
    </row>
    <row r="298" spans="1:38" ht="15" hidden="1" customHeight="1">
      <c r="A298" s="2"/>
      <c r="B298" s="1236"/>
      <c r="C298" s="43" t="str">
        <f>+C258</f>
        <v>S/Pond AL 28</v>
      </c>
      <c r="D298" s="1263"/>
      <c r="E298" s="1266"/>
      <c r="F298" s="1253"/>
      <c r="G298" s="670"/>
      <c r="H298" s="670"/>
      <c r="I298" s="670"/>
      <c r="J298" s="670"/>
      <c r="K298" s="670"/>
      <c r="L298" s="670"/>
      <c r="M298" s="670"/>
      <c r="N298" s="670"/>
      <c r="O298" s="670"/>
      <c r="P298" s="670"/>
      <c r="Q298" s="670"/>
      <c r="R298" s="670"/>
      <c r="S298" s="670"/>
      <c r="T298" s="670"/>
      <c r="U298" s="670"/>
      <c r="V298" s="670"/>
      <c r="W298" s="670"/>
      <c r="X298" s="670"/>
      <c r="Y298" s="670"/>
      <c r="Z298" s="670"/>
      <c r="AA298" s="670"/>
      <c r="AB298" s="670"/>
      <c r="AC298" s="670"/>
      <c r="AD298" s="670"/>
      <c r="AE298" s="670"/>
      <c r="AF298" s="670"/>
      <c r="AG298" s="670"/>
      <c r="AH298" s="670"/>
      <c r="AI298" s="670"/>
      <c r="AJ298" s="670"/>
      <c r="AK298" s="670"/>
      <c r="AL298" s="38">
        <f>SUM(G298:AK298)</f>
        <v>0</v>
      </c>
    </row>
    <row r="299" spans="1:38" ht="15" hidden="1" customHeight="1">
      <c r="A299" s="2"/>
      <c r="B299" s="1236"/>
      <c r="C299" s="40" t="s">
        <v>17</v>
      </c>
      <c r="D299" s="1263">
        <f>+F259</f>
        <v>0</v>
      </c>
      <c r="E299" s="1268"/>
      <c r="F299" s="1253">
        <f>+D299-AL300</f>
        <v>0</v>
      </c>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3"/>
    </row>
    <row r="300" spans="1:38" ht="15" hidden="1" customHeight="1">
      <c r="A300" s="2"/>
      <c r="B300" s="1273"/>
      <c r="C300" s="43" t="str">
        <f>+C260</f>
        <v>S/Pond AL 57</v>
      </c>
      <c r="D300" s="1263"/>
      <c r="E300" s="1266"/>
      <c r="F300" s="1253"/>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38">
        <f>SUM(G300:AK300)</f>
        <v>0</v>
      </c>
    </row>
    <row r="301" spans="1:38" ht="15" hidden="1" customHeight="1">
      <c r="A301" s="2"/>
      <c r="B301" s="1272" t="s">
        <v>118</v>
      </c>
      <c r="C301" s="40" t="s">
        <v>17</v>
      </c>
      <c r="D301" s="1263">
        <f>+F261</f>
        <v>0</v>
      </c>
      <c r="E301" s="1268"/>
      <c r="F301" s="1253">
        <f>+D301-AL302</f>
        <v>0</v>
      </c>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3"/>
    </row>
    <row r="302" spans="1:38" ht="15" hidden="1" customHeight="1">
      <c r="A302" s="2"/>
      <c r="B302" s="1236"/>
      <c r="C302" s="43" t="str">
        <f>+C262</f>
        <v>S/Pond AL 55</v>
      </c>
      <c r="D302" s="1263"/>
      <c r="E302" s="1266"/>
      <c r="F302" s="1253"/>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38">
        <f>SUM(G302:AK302)</f>
        <v>0</v>
      </c>
    </row>
    <row r="303" spans="1:38" ht="15" hidden="1" customHeight="1">
      <c r="A303" s="2"/>
      <c r="B303" s="1236"/>
      <c r="C303" s="40" t="s">
        <v>17</v>
      </c>
      <c r="D303" s="1246">
        <f>+F263</f>
        <v>0</v>
      </c>
      <c r="E303" s="1242"/>
      <c r="F303" s="1245">
        <f>+D303-AL304</f>
        <v>0</v>
      </c>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3"/>
    </row>
    <row r="304" spans="1:38" ht="15" hidden="1" customHeight="1">
      <c r="A304" s="2"/>
      <c r="B304" s="1237"/>
      <c r="C304" s="41" t="str">
        <f>+C264</f>
        <v>S/Pond AL 56</v>
      </c>
      <c r="D304" s="1220"/>
      <c r="E304" s="1254"/>
      <c r="F304" s="1218"/>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35">
        <f>SUM(G304:AK304)</f>
        <v>0</v>
      </c>
    </row>
    <row r="305" spans="1:38" ht="15" customHeight="1">
      <c r="A305" s="2"/>
      <c r="B305" s="1232" t="s">
        <v>12</v>
      </c>
      <c r="C305" s="1233"/>
      <c r="D305" s="49"/>
      <c r="E305" s="49"/>
      <c r="F305" s="48"/>
      <c r="G305" s="11">
        <f>SUM(G274,G276,G278,G280,G282,G284,G286,G292,G294,G296,G298,G300,G302,G304)</f>
        <v>0</v>
      </c>
      <c r="H305" s="11">
        <f>SUM(H274,H276,H278,H280,H282,H284,H286,H292,H294,H296,H298,H300,H302,H304)</f>
        <v>0</v>
      </c>
      <c r="I305" s="11">
        <f>SUM(I274,I276,I278,I280,I282,I284,I286,I292,I294,I296,I298,I300,I302,I304)</f>
        <v>0</v>
      </c>
      <c r="J305" s="28">
        <f t="shared" ref="J305:AK305" si="16">SUM(J272,J274,J276,J278,J280,J282,J284,J286,J288,J290,J292,J294,J296,J298,J300,J302,J304)</f>
        <v>0</v>
      </c>
      <c r="K305" s="28">
        <f t="shared" si="16"/>
        <v>0</v>
      </c>
      <c r="L305" s="28">
        <f t="shared" si="16"/>
        <v>0</v>
      </c>
      <c r="M305" s="28">
        <f t="shared" si="16"/>
        <v>0</v>
      </c>
      <c r="N305" s="28">
        <f t="shared" si="16"/>
        <v>0</v>
      </c>
      <c r="O305" s="28">
        <f t="shared" si="16"/>
        <v>0</v>
      </c>
      <c r="P305" s="28">
        <f t="shared" si="16"/>
        <v>0</v>
      </c>
      <c r="Q305" s="28">
        <f t="shared" si="16"/>
        <v>0</v>
      </c>
      <c r="R305" s="28">
        <f t="shared" si="16"/>
        <v>0</v>
      </c>
      <c r="S305" s="28">
        <f t="shared" si="16"/>
        <v>0</v>
      </c>
      <c r="T305" s="28">
        <f t="shared" si="16"/>
        <v>0</v>
      </c>
      <c r="U305" s="28">
        <f t="shared" si="16"/>
        <v>0</v>
      </c>
      <c r="V305" s="28">
        <f t="shared" si="16"/>
        <v>0</v>
      </c>
      <c r="W305" s="28">
        <f t="shared" si="16"/>
        <v>0</v>
      </c>
      <c r="X305" s="28">
        <f t="shared" si="16"/>
        <v>0</v>
      </c>
      <c r="Y305" s="28">
        <f t="shared" si="16"/>
        <v>0</v>
      </c>
      <c r="Z305" s="28">
        <f t="shared" si="16"/>
        <v>0</v>
      </c>
      <c r="AA305" s="28">
        <f t="shared" si="16"/>
        <v>0</v>
      </c>
      <c r="AB305" s="28">
        <f t="shared" si="16"/>
        <v>0</v>
      </c>
      <c r="AC305" s="28">
        <f t="shared" si="16"/>
        <v>0</v>
      </c>
      <c r="AD305" s="28">
        <f t="shared" si="16"/>
        <v>0</v>
      </c>
      <c r="AE305" s="28">
        <f t="shared" si="16"/>
        <v>0</v>
      </c>
      <c r="AF305" s="28">
        <f t="shared" si="16"/>
        <v>0</v>
      </c>
      <c r="AG305" s="28">
        <f t="shared" si="16"/>
        <v>0</v>
      </c>
      <c r="AH305" s="28">
        <f t="shared" si="16"/>
        <v>0</v>
      </c>
      <c r="AI305" s="28">
        <f t="shared" si="16"/>
        <v>0</v>
      </c>
      <c r="AJ305" s="28">
        <f t="shared" si="16"/>
        <v>0</v>
      </c>
      <c r="AK305" s="28">
        <f t="shared" si="16"/>
        <v>0</v>
      </c>
      <c r="AL305" s="28">
        <f>SUM(AL272,AL274,AL276,AL278,AL280,AL282,AL284,AL286,AL288,AL290,AL292,AL294,AL296,AL298,AL300,AL302,AL304)</f>
        <v>0</v>
      </c>
    </row>
    <row r="307" spans="1:38" ht="15" customHeight="1">
      <c r="B307" s="7">
        <f>+Sims!B99</f>
        <v>44440</v>
      </c>
    </row>
    <row r="309" spans="1:38" ht="15" customHeight="1">
      <c r="B309" s="26" t="s">
        <v>13</v>
      </c>
      <c r="C309" s="422" t="s">
        <v>0</v>
      </c>
      <c r="D309" s="1234" t="s">
        <v>18</v>
      </c>
      <c r="E309" s="1234"/>
      <c r="F309" s="1234"/>
      <c r="G309" s="27">
        <f>+B307</f>
        <v>44440</v>
      </c>
      <c r="H309" s="27">
        <f>+G309+1</f>
        <v>44441</v>
      </c>
      <c r="I309" s="27">
        <f t="shared" ref="I309:AJ309" si="17">+H309+1</f>
        <v>44442</v>
      </c>
      <c r="J309" s="27">
        <f t="shared" si="17"/>
        <v>44443</v>
      </c>
      <c r="K309" s="27">
        <f t="shared" si="17"/>
        <v>44444</v>
      </c>
      <c r="L309" s="27">
        <f t="shared" si="17"/>
        <v>44445</v>
      </c>
      <c r="M309" s="27">
        <f t="shared" si="17"/>
        <v>44446</v>
      </c>
      <c r="N309" s="27">
        <f t="shared" si="17"/>
        <v>44447</v>
      </c>
      <c r="O309" s="27">
        <f t="shared" si="17"/>
        <v>44448</v>
      </c>
      <c r="P309" s="27">
        <f t="shared" si="17"/>
        <v>44449</v>
      </c>
      <c r="Q309" s="27">
        <f t="shared" si="17"/>
        <v>44450</v>
      </c>
      <c r="R309" s="27">
        <f t="shared" si="17"/>
        <v>44451</v>
      </c>
      <c r="S309" s="27">
        <f t="shared" si="17"/>
        <v>44452</v>
      </c>
      <c r="T309" s="27">
        <f t="shared" si="17"/>
        <v>44453</v>
      </c>
      <c r="U309" s="27">
        <f t="shared" si="17"/>
        <v>44454</v>
      </c>
      <c r="V309" s="27">
        <f t="shared" si="17"/>
        <v>44455</v>
      </c>
      <c r="W309" s="27">
        <f t="shared" si="17"/>
        <v>44456</v>
      </c>
      <c r="X309" s="27">
        <f t="shared" si="17"/>
        <v>44457</v>
      </c>
      <c r="Y309" s="27">
        <f t="shared" si="17"/>
        <v>44458</v>
      </c>
      <c r="Z309" s="27">
        <f t="shared" si="17"/>
        <v>44459</v>
      </c>
      <c r="AA309" s="27">
        <f t="shared" si="17"/>
        <v>44460</v>
      </c>
      <c r="AB309" s="27">
        <f t="shared" si="17"/>
        <v>44461</v>
      </c>
      <c r="AC309" s="27">
        <f t="shared" si="17"/>
        <v>44462</v>
      </c>
      <c r="AD309" s="27">
        <f t="shared" si="17"/>
        <v>44463</v>
      </c>
      <c r="AE309" s="27">
        <f t="shared" si="17"/>
        <v>44464</v>
      </c>
      <c r="AF309" s="27">
        <f t="shared" si="17"/>
        <v>44465</v>
      </c>
      <c r="AG309" s="27">
        <f t="shared" si="17"/>
        <v>44466</v>
      </c>
      <c r="AH309" s="27">
        <f t="shared" si="17"/>
        <v>44467</v>
      </c>
      <c r="AI309" s="27">
        <f t="shared" si="17"/>
        <v>44468</v>
      </c>
      <c r="AJ309" s="27">
        <f t="shared" si="17"/>
        <v>44469</v>
      </c>
      <c r="AK309" s="27">
        <f>+AJ309+1</f>
        <v>44470</v>
      </c>
      <c r="AL309" s="9" t="s">
        <v>22</v>
      </c>
    </row>
    <row r="310" spans="1:38" ht="15" customHeight="1">
      <c r="B310" s="1235" t="s">
        <v>89</v>
      </c>
      <c r="C310" s="47"/>
      <c r="D310" s="44" t="s">
        <v>19</v>
      </c>
      <c r="E310" s="45" t="s">
        <v>20</v>
      </c>
      <c r="F310" s="46" t="s">
        <v>21</v>
      </c>
      <c r="G310" s="50"/>
      <c r="H310" s="50"/>
      <c r="I310" s="50"/>
      <c r="J310" s="50"/>
      <c r="K310" s="50"/>
      <c r="L310" s="50"/>
      <c r="M310" s="50"/>
      <c r="N310" s="50"/>
      <c r="O310" s="50"/>
      <c r="P310" s="50"/>
      <c r="Q310" s="50"/>
      <c r="R310" s="50"/>
      <c r="S310" s="50"/>
      <c r="T310" s="50"/>
      <c r="U310" s="50"/>
      <c r="V310" s="50"/>
      <c r="W310" s="50"/>
      <c r="X310" s="50"/>
      <c r="Y310" s="50"/>
      <c r="Z310" s="50"/>
      <c r="AA310" s="50"/>
      <c r="AB310" s="50"/>
      <c r="AC310" s="50"/>
      <c r="AD310" s="50"/>
      <c r="AE310" s="50"/>
      <c r="AF310" s="50"/>
      <c r="AG310" s="50"/>
      <c r="AH310" s="50"/>
      <c r="AI310" s="50"/>
      <c r="AJ310" s="50"/>
      <c r="AK310" s="50"/>
      <c r="AL310" s="51"/>
    </row>
    <row r="311" spans="1:38" ht="15" customHeight="1">
      <c r="A311" s="515"/>
      <c r="B311" s="1236"/>
      <c r="C311" s="42" t="s">
        <v>17</v>
      </c>
      <c r="D311" s="1257">
        <f>F271</f>
        <v>25000</v>
      </c>
      <c r="E311" s="1269"/>
      <c r="F311" s="1252">
        <f>+D311-AL312</f>
        <v>25000</v>
      </c>
      <c r="G311" s="542"/>
      <c r="H311" s="542"/>
      <c r="I311" s="542"/>
      <c r="J311" s="542"/>
      <c r="K311" s="542"/>
      <c r="L311" s="542"/>
      <c r="M311" s="542"/>
      <c r="N311" s="542"/>
      <c r="O311" s="542"/>
      <c r="P311" s="542"/>
      <c r="Q311" s="542"/>
      <c r="R311" s="542"/>
      <c r="S311" s="542"/>
      <c r="T311" s="542"/>
      <c r="U311" s="542"/>
      <c r="V311" s="542"/>
      <c r="W311" s="542"/>
      <c r="X311" s="542"/>
      <c r="Y311" s="542"/>
      <c r="Z311" s="542"/>
      <c r="AA311" s="542"/>
      <c r="AB311" s="542"/>
      <c r="AC311" s="542"/>
      <c r="AD311" s="542"/>
      <c r="AE311" s="542"/>
      <c r="AF311" s="542"/>
      <c r="AG311" s="542"/>
      <c r="AH311" s="542"/>
      <c r="AI311" s="542"/>
      <c r="AJ311" s="542"/>
      <c r="AK311" s="542"/>
      <c r="AL311" s="586"/>
    </row>
    <row r="312" spans="1:38" ht="15" customHeight="1">
      <c r="A312" s="515"/>
      <c r="B312" s="1236"/>
      <c r="C312" s="43" t="str">
        <f>C272</f>
        <v>S/Pond AL-SSB02</v>
      </c>
      <c r="D312" s="1263"/>
      <c r="E312" s="1251"/>
      <c r="F312" s="1253"/>
      <c r="G312" s="543"/>
      <c r="H312" s="543"/>
      <c r="I312" s="543"/>
      <c r="J312" s="543"/>
      <c r="K312" s="543"/>
      <c r="L312" s="543"/>
      <c r="M312" s="543"/>
      <c r="N312" s="543"/>
      <c r="O312" s="543"/>
      <c r="P312" s="543"/>
      <c r="Q312" s="543"/>
      <c r="R312" s="543"/>
      <c r="S312" s="543"/>
      <c r="T312" s="543"/>
      <c r="U312" s="543"/>
      <c r="V312" s="543"/>
      <c r="W312" s="543"/>
      <c r="X312" s="543"/>
      <c r="Y312" s="543"/>
      <c r="Z312" s="543"/>
      <c r="AA312" s="543"/>
      <c r="AB312" s="543"/>
      <c r="AC312" s="543"/>
      <c r="AD312" s="543"/>
      <c r="AE312" s="543"/>
      <c r="AF312" s="543"/>
      <c r="AG312" s="543"/>
      <c r="AH312" s="543"/>
      <c r="AI312" s="543"/>
      <c r="AJ312" s="543"/>
      <c r="AK312" s="543"/>
      <c r="AL312" s="587"/>
    </row>
    <row r="313" spans="1:38" ht="15" customHeight="1">
      <c r="A313" s="2"/>
      <c r="B313" s="1236"/>
      <c r="C313" s="42" t="s">
        <v>17</v>
      </c>
      <c r="D313" s="1257">
        <f>+F273</f>
        <v>3000</v>
      </c>
      <c r="E313" s="1259"/>
      <c r="F313" s="1252">
        <f>+D313-AL314</f>
        <v>3000</v>
      </c>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5"/>
    </row>
    <row r="314" spans="1:38" ht="15" customHeight="1">
      <c r="A314" s="2"/>
      <c r="B314" s="1236"/>
      <c r="C314" s="43" t="str">
        <f>+C274</f>
        <v>S/Pond AL-SSB03</v>
      </c>
      <c r="D314" s="1263"/>
      <c r="E314" s="1266"/>
      <c r="F314" s="1253"/>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38">
        <f>SUM(G314:AK314)</f>
        <v>0</v>
      </c>
    </row>
    <row r="315" spans="1:38" ht="15" customHeight="1">
      <c r="B315" s="1236"/>
      <c r="C315" s="40" t="s">
        <v>17</v>
      </c>
      <c r="D315" s="1263">
        <f>+F275</f>
        <v>4000</v>
      </c>
      <c r="E315" s="1268"/>
      <c r="F315" s="1253">
        <f>+D315-AL316</f>
        <v>4000</v>
      </c>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3"/>
    </row>
    <row r="316" spans="1:38" ht="15" customHeight="1">
      <c r="A316" s="2"/>
      <c r="B316" s="1236"/>
      <c r="C316" s="43" t="str">
        <f>+C276</f>
        <v>S/Pond AL-SSB04</v>
      </c>
      <c r="D316" s="1263"/>
      <c r="E316" s="1266"/>
      <c r="F316" s="1253"/>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38">
        <f>SUM(G316:AK316)</f>
        <v>0</v>
      </c>
    </row>
    <row r="317" spans="1:38" ht="15" customHeight="1">
      <c r="A317" s="2"/>
      <c r="B317" s="1236"/>
      <c r="C317" s="40" t="s">
        <v>17</v>
      </c>
      <c r="D317" s="1263">
        <f>+F277</f>
        <v>7000</v>
      </c>
      <c r="E317" s="1268"/>
      <c r="F317" s="1253">
        <f>+D317-AL318</f>
        <v>7000</v>
      </c>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3"/>
    </row>
    <row r="318" spans="1:38" ht="15" customHeight="1">
      <c r="A318" s="2"/>
      <c r="B318" s="1236"/>
      <c r="C318" s="43" t="str">
        <f>+C278</f>
        <v>S/Pond AL-SSB05</v>
      </c>
      <c r="D318" s="1263"/>
      <c r="E318" s="1266"/>
      <c r="F318" s="1253"/>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38">
        <f>SUM(G318:AK318)</f>
        <v>0</v>
      </c>
    </row>
    <row r="319" spans="1:38" ht="15" customHeight="1">
      <c r="B319" s="1236"/>
      <c r="C319" s="40" t="s">
        <v>17</v>
      </c>
      <c r="D319" s="1263">
        <f>+F279</f>
        <v>15000</v>
      </c>
      <c r="E319" s="1268"/>
      <c r="F319" s="1253">
        <f>+D319-AL320</f>
        <v>15000</v>
      </c>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3"/>
    </row>
    <row r="320" spans="1:38" ht="15" customHeight="1">
      <c r="A320" s="2"/>
      <c r="B320" s="1236"/>
      <c r="C320" s="43" t="str">
        <f>+C280</f>
        <v>S/Pond AL-SSB06</v>
      </c>
      <c r="D320" s="1263"/>
      <c r="E320" s="1266"/>
      <c r="F320" s="1253"/>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38">
        <f>SUM(G320:AK320)</f>
        <v>0</v>
      </c>
    </row>
    <row r="321" spans="1:38" ht="15" customHeight="1">
      <c r="A321" s="2"/>
      <c r="B321" s="1236"/>
      <c r="C321" s="40" t="s">
        <v>17</v>
      </c>
      <c r="D321" s="1263">
        <f>+F281</f>
        <v>7846</v>
      </c>
      <c r="E321" s="1268"/>
      <c r="F321" s="1253">
        <f>+D321-AL322</f>
        <v>7846</v>
      </c>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3"/>
    </row>
    <row r="322" spans="1:38" ht="15" customHeight="1">
      <c r="A322" s="2"/>
      <c r="B322" s="1236"/>
      <c r="C322" s="43" t="str">
        <f>+C282</f>
        <v>Control Box AL-SSB02</v>
      </c>
      <c r="D322" s="1263"/>
      <c r="E322" s="1266"/>
      <c r="F322" s="1253"/>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38">
        <f>SUM(G322:AK322)</f>
        <v>0</v>
      </c>
    </row>
    <row r="323" spans="1:38" ht="15" customHeight="1">
      <c r="A323" s="2"/>
      <c r="B323" s="1236"/>
      <c r="C323" s="40" t="s">
        <v>17</v>
      </c>
      <c r="D323" s="1263">
        <f>+F283</f>
        <v>14704</v>
      </c>
      <c r="E323" s="1268"/>
      <c r="F323" s="1253">
        <f>+D323-AL324</f>
        <v>14704</v>
      </c>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3"/>
    </row>
    <row r="324" spans="1:38" ht="15" customHeight="1">
      <c r="A324" s="2"/>
      <c r="B324" s="1236"/>
      <c r="C324" s="43" t="str">
        <f>+C284</f>
        <v>Control Box AL-SSB07</v>
      </c>
      <c r="D324" s="1263"/>
      <c r="E324" s="1266"/>
      <c r="F324" s="1253"/>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38">
        <f>SUM(G324:AK324)</f>
        <v>0</v>
      </c>
    </row>
    <row r="325" spans="1:38" ht="15" hidden="1" customHeight="1">
      <c r="A325" s="2"/>
      <c r="B325" s="1236"/>
      <c r="C325" s="666" t="s">
        <v>17</v>
      </c>
      <c r="D325" s="1263">
        <v>0</v>
      </c>
      <c r="E325" s="1268"/>
      <c r="F325" s="1253">
        <v>0</v>
      </c>
      <c r="G325" s="671"/>
      <c r="H325" s="671"/>
      <c r="I325" s="671"/>
      <c r="J325" s="671"/>
      <c r="K325" s="671"/>
      <c r="L325" s="671"/>
      <c r="M325" s="671"/>
      <c r="N325" s="671"/>
      <c r="O325" s="671"/>
      <c r="P325" s="671"/>
      <c r="Q325" s="671"/>
      <c r="R325" s="671"/>
      <c r="S325" s="671"/>
      <c r="T325" s="671"/>
      <c r="U325" s="671"/>
      <c r="V325" s="671"/>
      <c r="W325" s="671"/>
      <c r="X325" s="671"/>
      <c r="Y325" s="671"/>
      <c r="Z325" s="671"/>
      <c r="AA325" s="671"/>
      <c r="AB325" s="671"/>
      <c r="AC325" s="671"/>
      <c r="AD325" s="671"/>
      <c r="AE325" s="671"/>
      <c r="AF325" s="671"/>
      <c r="AG325" s="671"/>
      <c r="AH325" s="671"/>
      <c r="AI325" s="671"/>
      <c r="AJ325" s="671"/>
      <c r="AK325" s="671"/>
      <c r="AL325" s="629"/>
    </row>
    <row r="326" spans="1:38" ht="15" hidden="1" customHeight="1">
      <c r="A326" s="2"/>
      <c r="B326" s="1236"/>
      <c r="C326" s="669" t="s">
        <v>135</v>
      </c>
      <c r="D326" s="1263"/>
      <c r="E326" s="1266"/>
      <c r="F326" s="1253"/>
      <c r="G326" s="670"/>
      <c r="H326" s="670"/>
      <c r="I326" s="670"/>
      <c r="J326" s="670"/>
      <c r="K326" s="670"/>
      <c r="L326" s="670"/>
      <c r="M326" s="670"/>
      <c r="N326" s="670"/>
      <c r="O326" s="670"/>
      <c r="P326" s="670"/>
      <c r="Q326" s="670"/>
      <c r="R326" s="670"/>
      <c r="S326" s="670"/>
      <c r="T326" s="670"/>
      <c r="U326" s="670"/>
      <c r="V326" s="670"/>
      <c r="W326" s="670"/>
      <c r="X326" s="670"/>
      <c r="Y326" s="670"/>
      <c r="Z326" s="670"/>
      <c r="AA326" s="670"/>
      <c r="AB326" s="670"/>
      <c r="AC326" s="670"/>
      <c r="AD326" s="670"/>
      <c r="AE326" s="670"/>
      <c r="AF326" s="670"/>
      <c r="AG326" s="670"/>
      <c r="AH326" s="670"/>
      <c r="AI326" s="670"/>
      <c r="AJ326" s="670"/>
      <c r="AK326" s="670"/>
      <c r="AL326" s="626">
        <f>SUM(G326:AK326)</f>
        <v>0</v>
      </c>
    </row>
    <row r="327" spans="1:38" ht="15" hidden="1" customHeight="1">
      <c r="A327" s="2"/>
      <c r="B327" s="1236"/>
      <c r="C327" s="40" t="s">
        <v>17</v>
      </c>
      <c r="D327" s="1263">
        <f>+F285</f>
        <v>0</v>
      </c>
      <c r="E327" s="1268"/>
      <c r="F327" s="1253">
        <f>+D327-AL328</f>
        <v>0</v>
      </c>
      <c r="G327" s="52"/>
      <c r="H327" s="52"/>
      <c r="I327" s="52"/>
      <c r="J327" s="52"/>
      <c r="K327" s="52"/>
      <c r="L327" s="52"/>
      <c r="M327" s="52"/>
      <c r="N327" s="671"/>
      <c r="O327" s="671"/>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3"/>
    </row>
    <row r="328" spans="1:38" ht="15" hidden="1" customHeight="1">
      <c r="A328" s="2"/>
      <c r="B328" s="1273"/>
      <c r="C328" s="43" t="s">
        <v>171</v>
      </c>
      <c r="D328" s="1263"/>
      <c r="E328" s="1266"/>
      <c r="F328" s="1253"/>
      <c r="G328" s="12"/>
      <c r="H328" s="12"/>
      <c r="I328" s="12"/>
      <c r="J328" s="12"/>
      <c r="K328" s="12"/>
      <c r="L328" s="12"/>
      <c r="M328" s="12"/>
      <c r="N328" s="670"/>
      <c r="O328" s="670"/>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38">
        <f>SUM(G328:AK328)</f>
        <v>0</v>
      </c>
    </row>
    <row r="329" spans="1:38" ht="15" hidden="1" customHeight="1">
      <c r="A329" s="2"/>
      <c r="B329" s="1272" t="s">
        <v>126</v>
      </c>
      <c r="C329" s="40" t="s">
        <v>17</v>
      </c>
      <c r="D329" s="1263">
        <f>+F291</f>
        <v>0</v>
      </c>
      <c r="E329" s="1268"/>
      <c r="F329" s="1253">
        <f>+D329-AL330</f>
        <v>0</v>
      </c>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3"/>
    </row>
    <row r="330" spans="1:38" ht="15" hidden="1" customHeight="1">
      <c r="A330" s="2"/>
      <c r="B330" s="1236"/>
      <c r="C330" s="43" t="str">
        <f>+C292</f>
        <v>S/Pond AL 54</v>
      </c>
      <c r="D330" s="1263"/>
      <c r="E330" s="1266"/>
      <c r="F330" s="1253"/>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38">
        <f>SUM(G330:AK330)</f>
        <v>0</v>
      </c>
    </row>
    <row r="331" spans="1:38" ht="15" hidden="1" customHeight="1">
      <c r="A331" s="2"/>
      <c r="B331" s="1236"/>
      <c r="C331" s="40" t="s">
        <v>17</v>
      </c>
      <c r="D331" s="1263">
        <f>+F293</f>
        <v>0</v>
      </c>
      <c r="E331" s="1268"/>
      <c r="F331" s="1253">
        <f>+D331-AL332</f>
        <v>0</v>
      </c>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478"/>
      <c r="AE331" s="478"/>
      <c r="AF331" s="478"/>
      <c r="AG331" s="478"/>
      <c r="AH331" s="52"/>
      <c r="AI331" s="478"/>
      <c r="AJ331" s="478"/>
      <c r="AK331" s="52"/>
      <c r="AL331" s="53"/>
    </row>
    <row r="332" spans="1:38" ht="15" hidden="1" customHeight="1">
      <c r="A332" s="2"/>
      <c r="B332" s="1273"/>
      <c r="C332" s="43" t="str">
        <f>+C294</f>
        <v>S/Pond AL 59</v>
      </c>
      <c r="D332" s="1263"/>
      <c r="E332" s="1266"/>
      <c r="F332" s="1253"/>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477"/>
      <c r="AE332" s="477"/>
      <c r="AF332" s="477"/>
      <c r="AG332" s="477"/>
      <c r="AH332" s="12"/>
      <c r="AI332" s="12"/>
      <c r="AJ332" s="12"/>
      <c r="AK332" s="12"/>
      <c r="AL332" s="38">
        <f>SUM(G332:AK332)</f>
        <v>0</v>
      </c>
    </row>
    <row r="333" spans="1:38" ht="15" hidden="1" customHeight="1">
      <c r="A333" s="2"/>
      <c r="B333" s="1272" t="s">
        <v>104</v>
      </c>
      <c r="C333" s="40" t="s">
        <v>17</v>
      </c>
      <c r="D333" s="1263">
        <f>+F295</f>
        <v>0</v>
      </c>
      <c r="E333" s="1268"/>
      <c r="F333" s="1253">
        <f>+D333-AL334</f>
        <v>0</v>
      </c>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3"/>
    </row>
    <row r="334" spans="1:38" ht="15" hidden="1" customHeight="1">
      <c r="A334" s="2"/>
      <c r="B334" s="1273"/>
      <c r="C334" s="43" t="str">
        <f>+C296</f>
        <v>S/Pond AL 66</v>
      </c>
      <c r="D334" s="1263"/>
      <c r="E334" s="1266"/>
      <c r="F334" s="1253"/>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38">
        <f>SUM(G334:AK334)</f>
        <v>0</v>
      </c>
    </row>
    <row r="335" spans="1:38" ht="15" hidden="1" customHeight="1">
      <c r="A335" s="2"/>
      <c r="B335" s="1272" t="s">
        <v>29</v>
      </c>
      <c r="C335" s="666" t="s">
        <v>17</v>
      </c>
      <c r="D335" s="1277">
        <v>0</v>
      </c>
      <c r="E335" s="1268"/>
      <c r="F335" s="1274">
        <f>+D335-AL336</f>
        <v>0</v>
      </c>
      <c r="G335" s="671"/>
      <c r="H335" s="671"/>
      <c r="I335" s="671"/>
      <c r="J335" s="671"/>
      <c r="K335" s="671"/>
      <c r="L335" s="671"/>
      <c r="M335" s="671"/>
      <c r="N335" s="671"/>
      <c r="O335" s="671"/>
      <c r="P335" s="671"/>
      <c r="Q335" s="671"/>
      <c r="R335" s="671"/>
      <c r="S335" s="671"/>
      <c r="T335" s="671"/>
      <c r="U335" s="671"/>
      <c r="V335" s="671"/>
      <c r="W335" s="671"/>
      <c r="X335" s="671"/>
      <c r="Y335" s="671"/>
      <c r="Z335" s="671"/>
      <c r="AA335" s="671"/>
      <c r="AB335" s="671"/>
      <c r="AC335" s="671"/>
      <c r="AD335" s="671"/>
      <c r="AE335" s="671"/>
      <c r="AF335" s="671"/>
      <c r="AG335" s="671"/>
      <c r="AH335" s="671"/>
      <c r="AI335" s="671"/>
      <c r="AJ335" s="671"/>
      <c r="AK335" s="671"/>
      <c r="AL335" s="629"/>
    </row>
    <row r="336" spans="1:38" ht="15" hidden="1" customHeight="1">
      <c r="A336" s="2"/>
      <c r="B336" s="1273"/>
      <c r="C336" s="669" t="s">
        <v>150</v>
      </c>
      <c r="D336" s="1264"/>
      <c r="E336" s="1266"/>
      <c r="F336" s="1267"/>
      <c r="G336" s="670"/>
      <c r="H336" s="670"/>
      <c r="I336" s="670"/>
      <c r="J336" s="670"/>
      <c r="K336" s="670"/>
      <c r="L336" s="670"/>
      <c r="M336" s="670"/>
      <c r="N336" s="670"/>
      <c r="O336" s="670"/>
      <c r="P336" s="670"/>
      <c r="Q336" s="670"/>
      <c r="R336" s="670"/>
      <c r="S336" s="670"/>
      <c r="T336" s="670"/>
      <c r="U336" s="670"/>
      <c r="V336" s="670"/>
      <c r="W336" s="670"/>
      <c r="X336" s="670"/>
      <c r="Y336" s="670"/>
      <c r="Z336" s="670"/>
      <c r="AA336" s="670"/>
      <c r="AB336" s="670"/>
      <c r="AC336" s="670"/>
      <c r="AD336" s="670"/>
      <c r="AE336" s="670"/>
      <c r="AF336" s="670"/>
      <c r="AG336" s="670"/>
      <c r="AH336" s="670"/>
      <c r="AI336" s="670"/>
      <c r="AJ336" s="670"/>
      <c r="AK336" s="670"/>
      <c r="AL336" s="626">
        <f>SUM(G336:AK336)</f>
        <v>0</v>
      </c>
    </row>
    <row r="337" spans="1:38" ht="15" hidden="1" customHeight="1">
      <c r="A337" s="2"/>
      <c r="B337" s="1272" t="s">
        <v>128</v>
      </c>
      <c r="C337" s="40" t="s">
        <v>17</v>
      </c>
      <c r="D337" s="1263">
        <f>+F297</f>
        <v>0</v>
      </c>
      <c r="E337" s="1268"/>
      <c r="F337" s="1253">
        <f>+D337-AL338</f>
        <v>0</v>
      </c>
      <c r="G337" s="671"/>
      <c r="H337" s="671"/>
      <c r="I337" s="671"/>
      <c r="J337" s="671"/>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3"/>
    </row>
    <row r="338" spans="1:38" ht="15" hidden="1" customHeight="1">
      <c r="A338" s="2"/>
      <c r="B338" s="1236"/>
      <c r="C338" s="43" t="str">
        <f>+C298</f>
        <v>S/Pond AL 28</v>
      </c>
      <c r="D338" s="1263"/>
      <c r="E338" s="1266"/>
      <c r="F338" s="1253"/>
      <c r="G338" s="670"/>
      <c r="H338" s="670"/>
      <c r="I338" s="670"/>
      <c r="J338" s="670"/>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38">
        <f>SUM(G338:AK338)</f>
        <v>0</v>
      </c>
    </row>
    <row r="339" spans="1:38" ht="15" hidden="1" customHeight="1">
      <c r="A339" s="2"/>
      <c r="B339" s="1236"/>
      <c r="C339" s="40" t="s">
        <v>17</v>
      </c>
      <c r="D339" s="1263">
        <f>+F299</f>
        <v>0</v>
      </c>
      <c r="E339" s="1268"/>
      <c r="F339" s="1253">
        <f>+D339-AL340</f>
        <v>0</v>
      </c>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3"/>
    </row>
    <row r="340" spans="1:38" ht="15" hidden="1" customHeight="1">
      <c r="A340" s="2"/>
      <c r="B340" s="1273"/>
      <c r="C340" s="43" t="str">
        <f>+C300</f>
        <v>S/Pond AL 57</v>
      </c>
      <c r="D340" s="1263"/>
      <c r="E340" s="1266"/>
      <c r="F340" s="1253"/>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38">
        <f>SUM(G340:AK340)</f>
        <v>0</v>
      </c>
    </row>
    <row r="341" spans="1:38" ht="15" hidden="1" customHeight="1">
      <c r="A341" s="2"/>
      <c r="B341" s="1272" t="s">
        <v>118</v>
      </c>
      <c r="C341" s="40" t="s">
        <v>17</v>
      </c>
      <c r="D341" s="1263">
        <f>+F301</f>
        <v>0</v>
      </c>
      <c r="E341" s="1268"/>
      <c r="F341" s="1253">
        <f>+D341-AL342</f>
        <v>0</v>
      </c>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3"/>
    </row>
    <row r="342" spans="1:38" ht="15" hidden="1" customHeight="1">
      <c r="A342" s="2"/>
      <c r="B342" s="1236"/>
      <c r="C342" s="43" t="str">
        <f>+C302</f>
        <v>S/Pond AL 55</v>
      </c>
      <c r="D342" s="1263"/>
      <c r="E342" s="1266"/>
      <c r="F342" s="1253"/>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38">
        <f>SUM(G342:AK342)</f>
        <v>0</v>
      </c>
    </row>
    <row r="343" spans="1:38" ht="15" hidden="1" customHeight="1">
      <c r="A343" s="2"/>
      <c r="B343" s="1236"/>
      <c r="C343" s="40" t="s">
        <v>17</v>
      </c>
      <c r="D343" s="1246">
        <f>+F303</f>
        <v>0</v>
      </c>
      <c r="E343" s="1242"/>
      <c r="F343" s="1245">
        <f>+D343-AL344</f>
        <v>0</v>
      </c>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3"/>
    </row>
    <row r="344" spans="1:38" ht="15" hidden="1" customHeight="1">
      <c r="A344" s="2"/>
      <c r="B344" s="1237"/>
      <c r="C344" s="41" t="str">
        <f>+C304</f>
        <v>S/Pond AL 56</v>
      </c>
      <c r="D344" s="1220"/>
      <c r="E344" s="1254"/>
      <c r="F344" s="1218"/>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35">
        <f>SUM(G344:AK344)</f>
        <v>0</v>
      </c>
    </row>
    <row r="345" spans="1:38" ht="15" customHeight="1">
      <c r="A345" s="2"/>
      <c r="B345" s="1275" t="s">
        <v>12</v>
      </c>
      <c r="C345" s="1276"/>
      <c r="D345" s="49"/>
      <c r="E345" s="49"/>
      <c r="F345" s="48"/>
      <c r="G345" s="11">
        <f>SUM(G312,G314,G316,G318,G320,G322,G324,G326,G328,G330,G332,G334,G336,G338,G340,G342,G344)</f>
        <v>0</v>
      </c>
      <c r="H345" s="11">
        <f t="shared" ref="H345:AL345" si="18">SUM(H312,H314,H316,H318,H320,H322,H324,H326,H328,H330,H332,H334,H336,H338,H340,H342,H344)</f>
        <v>0</v>
      </c>
      <c r="I345" s="11">
        <f t="shared" si="18"/>
        <v>0</v>
      </c>
      <c r="J345" s="11">
        <f t="shared" si="18"/>
        <v>0</v>
      </c>
      <c r="K345" s="11">
        <f t="shared" si="18"/>
        <v>0</v>
      </c>
      <c r="L345" s="11">
        <f t="shared" si="18"/>
        <v>0</v>
      </c>
      <c r="M345" s="11">
        <f t="shared" si="18"/>
        <v>0</v>
      </c>
      <c r="N345" s="11">
        <f t="shared" si="18"/>
        <v>0</v>
      </c>
      <c r="O345" s="11">
        <f t="shared" si="18"/>
        <v>0</v>
      </c>
      <c r="P345" s="11">
        <f t="shared" si="18"/>
        <v>0</v>
      </c>
      <c r="Q345" s="11">
        <f t="shared" si="18"/>
        <v>0</v>
      </c>
      <c r="R345" s="11">
        <f t="shared" si="18"/>
        <v>0</v>
      </c>
      <c r="S345" s="11">
        <f t="shared" si="18"/>
        <v>0</v>
      </c>
      <c r="T345" s="11">
        <f t="shared" si="18"/>
        <v>0</v>
      </c>
      <c r="U345" s="11">
        <f t="shared" si="18"/>
        <v>0</v>
      </c>
      <c r="V345" s="11">
        <f t="shared" si="18"/>
        <v>0</v>
      </c>
      <c r="W345" s="11">
        <f t="shared" si="18"/>
        <v>0</v>
      </c>
      <c r="X345" s="11">
        <f t="shared" si="18"/>
        <v>0</v>
      </c>
      <c r="Y345" s="11">
        <f t="shared" si="18"/>
        <v>0</v>
      </c>
      <c r="Z345" s="11">
        <f t="shared" si="18"/>
        <v>0</v>
      </c>
      <c r="AA345" s="11">
        <f t="shared" si="18"/>
        <v>0</v>
      </c>
      <c r="AB345" s="11">
        <f t="shared" si="18"/>
        <v>0</v>
      </c>
      <c r="AC345" s="11">
        <f t="shared" si="18"/>
        <v>0</v>
      </c>
      <c r="AD345" s="11">
        <f t="shared" si="18"/>
        <v>0</v>
      </c>
      <c r="AE345" s="11">
        <f t="shared" si="18"/>
        <v>0</v>
      </c>
      <c r="AF345" s="11">
        <f t="shared" si="18"/>
        <v>0</v>
      </c>
      <c r="AG345" s="11">
        <f t="shared" si="18"/>
        <v>0</v>
      </c>
      <c r="AH345" s="11">
        <f t="shared" si="18"/>
        <v>0</v>
      </c>
      <c r="AI345" s="11">
        <f t="shared" si="18"/>
        <v>0</v>
      </c>
      <c r="AJ345" s="11">
        <f t="shared" si="18"/>
        <v>0</v>
      </c>
      <c r="AK345" s="11">
        <f t="shared" si="18"/>
        <v>0</v>
      </c>
      <c r="AL345" s="11">
        <f t="shared" si="18"/>
        <v>0</v>
      </c>
    </row>
    <row r="347" spans="1:38" ht="15" customHeight="1">
      <c r="B347" s="7">
        <f>+Sims!B113</f>
        <v>44470</v>
      </c>
    </row>
    <row r="349" spans="1:38" ht="15" customHeight="1">
      <c r="B349" s="26" t="s">
        <v>13</v>
      </c>
      <c r="C349" s="422" t="s">
        <v>0</v>
      </c>
      <c r="D349" s="1234" t="s">
        <v>18</v>
      </c>
      <c r="E349" s="1234"/>
      <c r="F349" s="1234"/>
      <c r="G349" s="27">
        <f>+B347</f>
        <v>44470</v>
      </c>
      <c r="H349" s="27">
        <f>+G349+1</f>
        <v>44471</v>
      </c>
      <c r="I349" s="27">
        <f t="shared" ref="I349:AJ349" si="19">+H349+1</f>
        <v>44472</v>
      </c>
      <c r="J349" s="27">
        <f t="shared" si="19"/>
        <v>44473</v>
      </c>
      <c r="K349" s="27">
        <f t="shared" si="19"/>
        <v>44474</v>
      </c>
      <c r="L349" s="27">
        <f t="shared" si="19"/>
        <v>44475</v>
      </c>
      <c r="M349" s="27">
        <f t="shared" si="19"/>
        <v>44476</v>
      </c>
      <c r="N349" s="27">
        <f t="shared" si="19"/>
        <v>44477</v>
      </c>
      <c r="O349" s="27">
        <f t="shared" si="19"/>
        <v>44478</v>
      </c>
      <c r="P349" s="27">
        <f t="shared" si="19"/>
        <v>44479</v>
      </c>
      <c r="Q349" s="27">
        <f t="shared" si="19"/>
        <v>44480</v>
      </c>
      <c r="R349" s="27">
        <f t="shared" si="19"/>
        <v>44481</v>
      </c>
      <c r="S349" s="27">
        <f t="shared" si="19"/>
        <v>44482</v>
      </c>
      <c r="T349" s="27">
        <f t="shared" si="19"/>
        <v>44483</v>
      </c>
      <c r="U349" s="27">
        <f t="shared" si="19"/>
        <v>44484</v>
      </c>
      <c r="V349" s="27">
        <f t="shared" si="19"/>
        <v>44485</v>
      </c>
      <c r="W349" s="27">
        <f t="shared" si="19"/>
        <v>44486</v>
      </c>
      <c r="X349" s="27">
        <f t="shared" si="19"/>
        <v>44487</v>
      </c>
      <c r="Y349" s="27">
        <f t="shared" si="19"/>
        <v>44488</v>
      </c>
      <c r="Z349" s="27">
        <f t="shared" si="19"/>
        <v>44489</v>
      </c>
      <c r="AA349" s="27">
        <f t="shared" si="19"/>
        <v>44490</v>
      </c>
      <c r="AB349" s="27">
        <f t="shared" si="19"/>
        <v>44491</v>
      </c>
      <c r="AC349" s="27">
        <f t="shared" si="19"/>
        <v>44492</v>
      </c>
      <c r="AD349" s="27">
        <f t="shared" si="19"/>
        <v>44493</v>
      </c>
      <c r="AE349" s="27">
        <f t="shared" si="19"/>
        <v>44494</v>
      </c>
      <c r="AF349" s="27">
        <f t="shared" si="19"/>
        <v>44495</v>
      </c>
      <c r="AG349" s="27">
        <f t="shared" si="19"/>
        <v>44496</v>
      </c>
      <c r="AH349" s="27">
        <f t="shared" si="19"/>
        <v>44497</v>
      </c>
      <c r="AI349" s="27">
        <f t="shared" si="19"/>
        <v>44498</v>
      </c>
      <c r="AJ349" s="27">
        <f t="shared" si="19"/>
        <v>44499</v>
      </c>
      <c r="AK349" s="27">
        <f>+AJ349+1</f>
        <v>44500</v>
      </c>
      <c r="AL349" s="9" t="s">
        <v>22</v>
      </c>
    </row>
    <row r="350" spans="1:38" ht="15" customHeight="1">
      <c r="B350" s="1235" t="s">
        <v>89</v>
      </c>
      <c r="C350" s="47"/>
      <c r="D350" s="44" t="s">
        <v>19</v>
      </c>
      <c r="E350" s="45" t="s">
        <v>20</v>
      </c>
      <c r="F350" s="46" t="s">
        <v>21</v>
      </c>
      <c r="G350" s="50"/>
      <c r="H350" s="50"/>
      <c r="I350" s="50"/>
      <c r="J350" s="50"/>
      <c r="K350" s="50"/>
      <c r="L350" s="50"/>
      <c r="M350" s="50"/>
      <c r="N350" s="50"/>
      <c r="O350" s="50"/>
      <c r="P350" s="50"/>
      <c r="Q350" s="50"/>
      <c r="R350" s="50"/>
      <c r="S350" s="50"/>
      <c r="T350" s="50"/>
      <c r="U350" s="50"/>
      <c r="V350" s="50"/>
      <c r="W350" s="50"/>
      <c r="X350" s="50"/>
      <c r="Y350" s="50"/>
      <c r="Z350" s="50"/>
      <c r="AA350" s="50"/>
      <c r="AB350" s="50"/>
      <c r="AC350" s="50"/>
      <c r="AD350" s="50"/>
      <c r="AE350" s="50"/>
      <c r="AF350" s="50"/>
      <c r="AG350" s="50"/>
      <c r="AH350" s="50"/>
      <c r="AI350" s="50"/>
      <c r="AJ350" s="50"/>
      <c r="AK350" s="50"/>
      <c r="AL350" s="51"/>
    </row>
    <row r="351" spans="1:38" ht="15" customHeight="1">
      <c r="A351" s="515"/>
      <c r="B351" s="1236"/>
      <c r="C351" s="42" t="s">
        <v>17</v>
      </c>
      <c r="D351" s="1257">
        <f>F311</f>
        <v>25000</v>
      </c>
      <c r="E351" s="1269"/>
      <c r="F351" s="1252">
        <f>+D351-AL352</f>
        <v>25000</v>
      </c>
      <c r="G351" s="542"/>
      <c r="H351" s="542"/>
      <c r="I351" s="542"/>
      <c r="J351" s="542"/>
      <c r="K351" s="542"/>
      <c r="L351" s="542"/>
      <c r="M351" s="542"/>
      <c r="N351" s="542"/>
      <c r="O351" s="542"/>
      <c r="P351" s="542"/>
      <c r="Q351" s="542"/>
      <c r="R351" s="542"/>
      <c r="S351" s="542"/>
      <c r="T351" s="542"/>
      <c r="U351" s="542"/>
      <c r="V351" s="542"/>
      <c r="W351" s="542"/>
      <c r="X351" s="542"/>
      <c r="Y351" s="542"/>
      <c r="Z351" s="542"/>
      <c r="AA351" s="542"/>
      <c r="AB351" s="542"/>
      <c r="AC351" s="542"/>
      <c r="AD351" s="542"/>
      <c r="AE351" s="542"/>
      <c r="AF351" s="542"/>
      <c r="AG351" s="542"/>
      <c r="AH351" s="542"/>
      <c r="AI351" s="542"/>
      <c r="AJ351" s="542"/>
      <c r="AK351" s="542"/>
      <c r="AL351" s="586"/>
    </row>
    <row r="352" spans="1:38" ht="15" customHeight="1">
      <c r="A352" s="515"/>
      <c r="B352" s="1236"/>
      <c r="C352" s="43" t="str">
        <f>C312</f>
        <v>S/Pond AL-SSB02</v>
      </c>
      <c r="D352" s="1263"/>
      <c r="E352" s="1251"/>
      <c r="F352" s="1253"/>
      <c r="G352" s="543"/>
      <c r="H352" s="543"/>
      <c r="I352" s="543"/>
      <c r="J352" s="543"/>
      <c r="K352" s="543"/>
      <c r="L352" s="543"/>
      <c r="M352" s="543"/>
      <c r="N352" s="543"/>
      <c r="O352" s="543"/>
      <c r="P352" s="543"/>
      <c r="Q352" s="543"/>
      <c r="R352" s="543"/>
      <c r="S352" s="543"/>
      <c r="T352" s="543"/>
      <c r="U352" s="543"/>
      <c r="V352" s="543"/>
      <c r="W352" s="543"/>
      <c r="X352" s="543"/>
      <c r="Y352" s="543"/>
      <c r="Z352" s="543"/>
      <c r="AA352" s="543"/>
      <c r="AB352" s="543"/>
      <c r="AC352" s="543"/>
      <c r="AD352" s="543"/>
      <c r="AE352" s="543"/>
      <c r="AF352" s="543"/>
      <c r="AG352" s="543"/>
      <c r="AH352" s="543"/>
      <c r="AI352" s="543"/>
      <c r="AJ352" s="543"/>
      <c r="AK352" s="543"/>
      <c r="AL352" s="587"/>
    </row>
    <row r="353" spans="1:38" ht="15" customHeight="1">
      <c r="A353" s="2"/>
      <c r="B353" s="1236"/>
      <c r="C353" s="42" t="s">
        <v>17</v>
      </c>
      <c r="D353" s="1257">
        <f>+F313</f>
        <v>3000</v>
      </c>
      <c r="E353" s="1259"/>
      <c r="F353" s="1252">
        <f>+D353-AL354</f>
        <v>3000</v>
      </c>
      <c r="G353" s="54"/>
      <c r="H353" s="54"/>
      <c r="I353" s="54"/>
      <c r="J353" s="54"/>
      <c r="K353" s="54"/>
      <c r="L353" s="54"/>
      <c r="M353" s="54"/>
      <c r="N353" s="54"/>
      <c r="O353" s="54"/>
      <c r="P353" s="54"/>
      <c r="Q353" s="54"/>
      <c r="R353" s="481"/>
      <c r="S353" s="481"/>
      <c r="T353" s="481"/>
      <c r="U353" s="488"/>
      <c r="V353" s="488"/>
      <c r="W353" s="488"/>
      <c r="X353" s="488"/>
      <c r="Y353" s="488"/>
      <c r="Z353" s="488"/>
      <c r="AA353" s="488"/>
      <c r="AB353" s="54"/>
      <c r="AC353" s="54"/>
      <c r="AD353" s="488"/>
      <c r="AE353" s="488"/>
      <c r="AF353" s="488"/>
      <c r="AG353" s="488"/>
      <c r="AH353" s="488"/>
      <c r="AI353" s="488"/>
      <c r="AJ353" s="488"/>
      <c r="AK353" s="488"/>
      <c r="AL353" s="55"/>
    </row>
    <row r="354" spans="1:38" ht="15" customHeight="1">
      <c r="A354" s="2"/>
      <c r="B354" s="1236"/>
      <c r="C354" s="43" t="str">
        <f>+C314</f>
        <v>S/Pond AL-SSB03</v>
      </c>
      <c r="D354" s="1263"/>
      <c r="E354" s="1266"/>
      <c r="F354" s="1253"/>
      <c r="G354" s="12"/>
      <c r="H354" s="12"/>
      <c r="I354" s="12"/>
      <c r="J354" s="12"/>
      <c r="K354" s="12"/>
      <c r="L354" s="12"/>
      <c r="M354" s="12"/>
      <c r="N354" s="12"/>
      <c r="O354" s="12"/>
      <c r="P354" s="12"/>
      <c r="Q354" s="12"/>
      <c r="R354" s="482"/>
      <c r="S354" s="482"/>
      <c r="T354" s="482"/>
      <c r="U354" s="489"/>
      <c r="V354" s="489"/>
      <c r="W354" s="489"/>
      <c r="X354" s="490"/>
      <c r="Y354" s="490"/>
      <c r="Z354" s="490"/>
      <c r="AA354" s="490"/>
      <c r="AB354" s="12"/>
      <c r="AC354" s="12"/>
      <c r="AD354" s="490"/>
      <c r="AE354" s="490"/>
      <c r="AF354" s="490"/>
      <c r="AG354" s="490"/>
      <c r="AH354" s="490"/>
      <c r="AI354" s="490"/>
      <c r="AJ354" s="490"/>
      <c r="AK354" s="490"/>
      <c r="AL354" s="38">
        <f>SUM(G354:AK354)</f>
        <v>0</v>
      </c>
    </row>
    <row r="355" spans="1:38" ht="15" customHeight="1">
      <c r="B355" s="1236"/>
      <c r="C355" s="40" t="s">
        <v>17</v>
      </c>
      <c r="D355" s="1263">
        <f>+F315</f>
        <v>4000</v>
      </c>
      <c r="E355" s="1268"/>
      <c r="F355" s="1253">
        <f>+D355-AL356</f>
        <v>4000</v>
      </c>
      <c r="G355" s="52"/>
      <c r="H355" s="52"/>
      <c r="I355" s="52"/>
      <c r="J355" s="52"/>
      <c r="K355" s="52"/>
      <c r="L355" s="52"/>
      <c r="M355" s="52"/>
      <c r="N355" s="52"/>
      <c r="O355" s="52"/>
      <c r="P355" s="52"/>
      <c r="Q355" s="52"/>
      <c r="R355" s="52"/>
      <c r="S355" s="52"/>
      <c r="T355" s="52"/>
      <c r="U355" s="484"/>
      <c r="V355" s="484"/>
      <c r="W355" s="484"/>
      <c r="X355" s="484"/>
      <c r="Y355" s="52"/>
      <c r="Z355" s="52"/>
      <c r="AA355" s="52"/>
      <c r="AB355" s="52"/>
      <c r="AC355" s="52"/>
      <c r="AD355" s="52"/>
      <c r="AE355" s="52"/>
      <c r="AF355" s="52"/>
      <c r="AG355" s="52"/>
      <c r="AH355" s="52"/>
      <c r="AI355" s="52"/>
      <c r="AJ355" s="52"/>
      <c r="AK355" s="52"/>
      <c r="AL355" s="53"/>
    </row>
    <row r="356" spans="1:38" ht="15" customHeight="1">
      <c r="A356" s="2"/>
      <c r="B356" s="1236"/>
      <c r="C356" s="43" t="str">
        <f>+C316</f>
        <v>S/Pond AL-SSB04</v>
      </c>
      <c r="D356" s="1263"/>
      <c r="E356" s="1266"/>
      <c r="F356" s="1253"/>
      <c r="G356" s="12"/>
      <c r="H356" s="12"/>
      <c r="I356" s="12"/>
      <c r="J356" s="12"/>
      <c r="K356" s="12"/>
      <c r="L356" s="12"/>
      <c r="M356" s="12"/>
      <c r="N356" s="12"/>
      <c r="O356" s="12"/>
      <c r="P356" s="12"/>
      <c r="Q356" s="12"/>
      <c r="R356" s="12"/>
      <c r="S356" s="12"/>
      <c r="T356" s="12"/>
      <c r="U356" s="483"/>
      <c r="V356" s="483"/>
      <c r="W356" s="483"/>
      <c r="X356" s="483"/>
      <c r="Y356" s="12"/>
      <c r="Z356" s="12"/>
      <c r="AA356" s="12"/>
      <c r="AB356" s="12"/>
      <c r="AC356" s="12"/>
      <c r="AD356" s="12"/>
      <c r="AE356" s="12"/>
      <c r="AF356" s="12"/>
      <c r="AG356" s="12"/>
      <c r="AH356" s="12"/>
      <c r="AI356" s="12"/>
      <c r="AJ356" s="12"/>
      <c r="AK356" s="12"/>
      <c r="AL356" s="38">
        <f>SUM(G356:AK356)</f>
        <v>0</v>
      </c>
    </row>
    <row r="357" spans="1:38" ht="15" customHeight="1">
      <c r="A357" s="2"/>
      <c r="B357" s="1236"/>
      <c r="C357" s="40" t="s">
        <v>17</v>
      </c>
      <c r="D357" s="1263">
        <f>+F317</f>
        <v>7000</v>
      </c>
      <c r="E357" s="1268"/>
      <c r="F357" s="1253">
        <f>+D357-AL358</f>
        <v>7000</v>
      </c>
      <c r="G357" s="52"/>
      <c r="H357" s="52"/>
      <c r="I357" s="52"/>
      <c r="J357" s="52"/>
      <c r="K357" s="52"/>
      <c r="L357" s="52"/>
      <c r="M357" s="52"/>
      <c r="N357" s="52"/>
      <c r="O357" s="52"/>
      <c r="P357" s="52"/>
      <c r="Q357" s="52"/>
      <c r="R357" s="52"/>
      <c r="S357" s="52"/>
      <c r="T357" s="52"/>
      <c r="U357" s="484"/>
      <c r="V357" s="484"/>
      <c r="W357" s="484"/>
      <c r="X357" s="484"/>
      <c r="Y357" s="52"/>
      <c r="Z357" s="52"/>
      <c r="AA357" s="52"/>
      <c r="AB357" s="52"/>
      <c r="AC357" s="52"/>
      <c r="AD357" s="52"/>
      <c r="AE357" s="52"/>
      <c r="AF357" s="52"/>
      <c r="AG357" s="52"/>
      <c r="AH357" s="52"/>
      <c r="AI357" s="52"/>
      <c r="AJ357" s="52"/>
      <c r="AK357" s="52"/>
      <c r="AL357" s="53"/>
    </row>
    <row r="358" spans="1:38" ht="15" customHeight="1">
      <c r="A358" s="2"/>
      <c r="B358" s="1236"/>
      <c r="C358" s="43" t="str">
        <f>+C318</f>
        <v>S/Pond AL-SSB05</v>
      </c>
      <c r="D358" s="1263"/>
      <c r="E358" s="1266"/>
      <c r="F358" s="1253"/>
      <c r="G358" s="12"/>
      <c r="H358" s="12"/>
      <c r="I358" s="12"/>
      <c r="J358" s="12"/>
      <c r="K358" s="12"/>
      <c r="L358" s="12"/>
      <c r="M358" s="12"/>
      <c r="N358" s="12"/>
      <c r="O358" s="12"/>
      <c r="P358" s="12"/>
      <c r="Q358" s="12"/>
      <c r="R358" s="12"/>
      <c r="S358" s="12"/>
      <c r="T358" s="12"/>
      <c r="U358" s="483"/>
      <c r="V358" s="483"/>
      <c r="W358" s="483"/>
      <c r="X358" s="483"/>
      <c r="Y358" s="12"/>
      <c r="Z358" s="12"/>
      <c r="AA358" s="12"/>
      <c r="AB358" s="12"/>
      <c r="AC358" s="12"/>
      <c r="AD358" s="12"/>
      <c r="AE358" s="12"/>
      <c r="AF358" s="12"/>
      <c r="AG358" s="12"/>
      <c r="AH358" s="12"/>
      <c r="AI358" s="12"/>
      <c r="AJ358" s="12"/>
      <c r="AK358" s="12"/>
      <c r="AL358" s="38">
        <f>SUM(G358:AK358)</f>
        <v>0</v>
      </c>
    </row>
    <row r="359" spans="1:38" ht="15" customHeight="1">
      <c r="B359" s="1236"/>
      <c r="C359" s="40" t="s">
        <v>17</v>
      </c>
      <c r="D359" s="1263">
        <f>+F319</f>
        <v>15000</v>
      </c>
      <c r="E359" s="1268"/>
      <c r="F359" s="1253">
        <f>+D359-AL360</f>
        <v>15000</v>
      </c>
      <c r="G359" s="52"/>
      <c r="H359" s="52"/>
      <c r="I359" s="52"/>
      <c r="J359" s="52"/>
      <c r="K359" s="52"/>
      <c r="L359" s="52"/>
      <c r="M359" s="52"/>
      <c r="N359" s="52"/>
      <c r="O359" s="52"/>
      <c r="P359" s="52"/>
      <c r="Q359" s="52"/>
      <c r="R359" s="52"/>
      <c r="S359" s="52"/>
      <c r="T359" s="52"/>
      <c r="U359" s="484"/>
      <c r="V359" s="484"/>
      <c r="W359" s="484"/>
      <c r="X359" s="484"/>
      <c r="Y359" s="52"/>
      <c r="Z359" s="52"/>
      <c r="AA359" s="52"/>
      <c r="AB359" s="52"/>
      <c r="AC359" s="52"/>
      <c r="AD359" s="52"/>
      <c r="AE359" s="52"/>
      <c r="AF359" s="52"/>
      <c r="AG359" s="52"/>
      <c r="AH359" s="52"/>
      <c r="AI359" s="52"/>
      <c r="AJ359" s="52"/>
      <c r="AK359" s="52"/>
      <c r="AL359" s="53"/>
    </row>
    <row r="360" spans="1:38" ht="15" customHeight="1">
      <c r="A360" s="2"/>
      <c r="B360" s="1236"/>
      <c r="C360" s="43" t="str">
        <f>+C320</f>
        <v>S/Pond AL-SSB06</v>
      </c>
      <c r="D360" s="1263"/>
      <c r="E360" s="1266"/>
      <c r="F360" s="1253"/>
      <c r="G360" s="12"/>
      <c r="H360" s="12"/>
      <c r="I360" s="12"/>
      <c r="J360" s="12"/>
      <c r="K360" s="12"/>
      <c r="L360" s="12"/>
      <c r="M360" s="12"/>
      <c r="N360" s="12"/>
      <c r="O360" s="12"/>
      <c r="P360" s="12"/>
      <c r="Q360" s="12"/>
      <c r="R360" s="12"/>
      <c r="S360" s="12"/>
      <c r="T360" s="12"/>
      <c r="U360" s="483"/>
      <c r="V360" s="483"/>
      <c r="W360" s="483"/>
      <c r="X360" s="483"/>
      <c r="Y360" s="12"/>
      <c r="Z360" s="12"/>
      <c r="AA360" s="12"/>
      <c r="AB360" s="12"/>
      <c r="AC360" s="12"/>
      <c r="AD360" s="12"/>
      <c r="AE360" s="12"/>
      <c r="AF360" s="12"/>
      <c r="AG360" s="12"/>
      <c r="AH360" s="12"/>
      <c r="AI360" s="12"/>
      <c r="AJ360" s="12"/>
      <c r="AK360" s="12"/>
      <c r="AL360" s="38">
        <f>SUM(G360:AK360)</f>
        <v>0</v>
      </c>
    </row>
    <row r="361" spans="1:38" ht="15" customHeight="1">
      <c r="A361" s="2"/>
      <c r="B361" s="1236"/>
      <c r="C361" s="40" t="s">
        <v>17</v>
      </c>
      <c r="D361" s="1263">
        <f>+F321</f>
        <v>7846</v>
      </c>
      <c r="E361" s="1268"/>
      <c r="F361" s="1253">
        <f>+D361-AL362</f>
        <v>7846</v>
      </c>
      <c r="G361" s="52"/>
      <c r="H361" s="52"/>
      <c r="I361" s="52"/>
      <c r="J361" s="52"/>
      <c r="K361" s="52"/>
      <c r="L361" s="52"/>
      <c r="M361" s="52"/>
      <c r="N361" s="52"/>
      <c r="O361" s="52"/>
      <c r="P361" s="52"/>
      <c r="Q361" s="52"/>
      <c r="R361" s="52"/>
      <c r="S361" s="52"/>
      <c r="T361" s="52"/>
      <c r="U361" s="484"/>
      <c r="V361" s="484"/>
      <c r="W361" s="484"/>
      <c r="X361" s="484"/>
      <c r="Y361" s="52"/>
      <c r="Z361" s="52"/>
      <c r="AA361" s="52"/>
      <c r="AB361" s="52"/>
      <c r="AC361" s="52"/>
      <c r="AD361" s="52"/>
      <c r="AE361" s="52"/>
      <c r="AF361" s="52"/>
      <c r="AG361" s="52"/>
      <c r="AH361" s="52"/>
      <c r="AI361" s="52"/>
      <c r="AJ361" s="52"/>
      <c r="AK361" s="52"/>
      <c r="AL361" s="53"/>
    </row>
    <row r="362" spans="1:38" ht="15" customHeight="1">
      <c r="A362" s="2"/>
      <c r="B362" s="1236"/>
      <c r="C362" s="43" t="str">
        <f>+C322</f>
        <v>Control Box AL-SSB02</v>
      </c>
      <c r="D362" s="1263"/>
      <c r="E362" s="1266"/>
      <c r="F362" s="1253"/>
      <c r="G362" s="12"/>
      <c r="H362" s="12"/>
      <c r="I362" s="12"/>
      <c r="J362" s="12"/>
      <c r="K362" s="12"/>
      <c r="L362" s="12"/>
      <c r="M362" s="12"/>
      <c r="N362" s="12"/>
      <c r="O362" s="12"/>
      <c r="P362" s="12"/>
      <c r="Q362" s="12"/>
      <c r="R362" s="12"/>
      <c r="S362" s="12"/>
      <c r="T362" s="12"/>
      <c r="U362" s="483"/>
      <c r="V362" s="483"/>
      <c r="W362" s="483"/>
      <c r="X362" s="483"/>
      <c r="Y362" s="12"/>
      <c r="Z362" s="12"/>
      <c r="AA362" s="12"/>
      <c r="AB362" s="12"/>
      <c r="AC362" s="12"/>
      <c r="AD362" s="12"/>
      <c r="AE362" s="12"/>
      <c r="AF362" s="12"/>
      <c r="AG362" s="12"/>
      <c r="AH362" s="12"/>
      <c r="AI362" s="12"/>
      <c r="AJ362" s="12"/>
      <c r="AK362" s="12"/>
      <c r="AL362" s="38">
        <f>SUM(G362:AK362)</f>
        <v>0</v>
      </c>
    </row>
    <row r="363" spans="1:38" ht="15" customHeight="1">
      <c r="A363" s="2"/>
      <c r="B363" s="1236"/>
      <c r="C363" s="40" t="s">
        <v>17</v>
      </c>
      <c r="D363" s="1263">
        <f>+F323</f>
        <v>14704</v>
      </c>
      <c r="E363" s="1268"/>
      <c r="F363" s="1253">
        <f>+D363-AL364</f>
        <v>14704</v>
      </c>
      <c r="G363" s="52"/>
      <c r="H363" s="52"/>
      <c r="I363" s="52"/>
      <c r="J363" s="52"/>
      <c r="K363" s="52"/>
      <c r="L363" s="52"/>
      <c r="M363" s="52"/>
      <c r="N363" s="52"/>
      <c r="O363" s="52"/>
      <c r="P363" s="52"/>
      <c r="Q363" s="52"/>
      <c r="R363" s="52"/>
      <c r="S363" s="52"/>
      <c r="T363" s="52"/>
      <c r="U363" s="484"/>
      <c r="V363" s="484"/>
      <c r="W363" s="484"/>
      <c r="X363" s="484"/>
      <c r="Y363" s="52"/>
      <c r="Z363" s="52"/>
      <c r="AA363" s="52"/>
      <c r="AB363" s="52"/>
      <c r="AC363" s="52"/>
      <c r="AD363" s="52"/>
      <c r="AE363" s="52"/>
      <c r="AF363" s="52"/>
      <c r="AG363" s="52"/>
      <c r="AH363" s="52"/>
      <c r="AI363" s="52"/>
      <c r="AJ363" s="52"/>
      <c r="AK363" s="52"/>
      <c r="AL363" s="53"/>
    </row>
    <row r="364" spans="1:38" ht="15" customHeight="1">
      <c r="A364" s="2"/>
      <c r="B364" s="1236"/>
      <c r="C364" s="43" t="str">
        <f>+C324</f>
        <v>Control Box AL-SSB07</v>
      </c>
      <c r="D364" s="1263"/>
      <c r="E364" s="1266"/>
      <c r="F364" s="1253"/>
      <c r="G364" s="12"/>
      <c r="H364" s="12"/>
      <c r="I364" s="12"/>
      <c r="J364" s="12"/>
      <c r="K364" s="12"/>
      <c r="L364" s="12"/>
      <c r="M364" s="12"/>
      <c r="N364" s="12"/>
      <c r="O364" s="12"/>
      <c r="P364" s="12"/>
      <c r="Q364" s="12"/>
      <c r="R364" s="12"/>
      <c r="S364" s="12"/>
      <c r="T364" s="12"/>
      <c r="U364" s="483"/>
      <c r="V364" s="483"/>
      <c r="W364" s="483"/>
      <c r="X364" s="483"/>
      <c r="Y364" s="12"/>
      <c r="Z364" s="12"/>
      <c r="AA364" s="12"/>
      <c r="AB364" s="12"/>
      <c r="AC364" s="12"/>
      <c r="AD364" s="12"/>
      <c r="AE364" s="12"/>
      <c r="AF364" s="12"/>
      <c r="AG364" s="12"/>
      <c r="AH364" s="12"/>
      <c r="AI364" s="12"/>
      <c r="AJ364" s="12"/>
      <c r="AK364" s="12"/>
      <c r="AL364" s="38">
        <f>SUM(G364:AK364)</f>
        <v>0</v>
      </c>
    </row>
    <row r="365" spans="1:38" ht="15" hidden="1" customHeight="1">
      <c r="A365" s="2"/>
      <c r="B365" s="1236"/>
      <c r="C365" s="40" t="s">
        <v>17</v>
      </c>
      <c r="D365" s="1263">
        <f>+F327</f>
        <v>0</v>
      </c>
      <c r="E365" s="1268"/>
      <c r="F365" s="1253">
        <f>+D365-AL366</f>
        <v>0</v>
      </c>
      <c r="G365" s="52"/>
      <c r="H365" s="52"/>
      <c r="I365" s="52"/>
      <c r="J365" s="52"/>
      <c r="K365" s="52"/>
      <c r="L365" s="52"/>
      <c r="M365" s="52"/>
      <c r="N365" s="52"/>
      <c r="O365" s="52"/>
      <c r="P365" s="52"/>
      <c r="Q365" s="52"/>
      <c r="R365" s="52"/>
      <c r="S365" s="52"/>
      <c r="T365" s="52"/>
      <c r="U365" s="484"/>
      <c r="V365" s="484"/>
      <c r="W365" s="484"/>
      <c r="X365" s="484"/>
      <c r="Y365" s="52"/>
      <c r="Z365" s="52"/>
      <c r="AA365" s="52"/>
      <c r="AB365" s="52"/>
      <c r="AC365" s="52"/>
      <c r="AD365" s="52"/>
      <c r="AE365" s="52"/>
      <c r="AF365" s="52"/>
      <c r="AG365" s="52"/>
      <c r="AH365" s="52"/>
      <c r="AI365" s="52"/>
      <c r="AJ365" s="52"/>
      <c r="AK365" s="52"/>
      <c r="AL365" s="53"/>
    </row>
    <row r="366" spans="1:38" ht="15" hidden="1" customHeight="1">
      <c r="A366" s="2"/>
      <c r="B366" s="1273"/>
      <c r="C366" s="43" t="str">
        <f>+C328</f>
        <v>SP 7 C/B 2</v>
      </c>
      <c r="D366" s="1263"/>
      <c r="E366" s="1266"/>
      <c r="F366" s="1253"/>
      <c r="G366" s="12"/>
      <c r="H366" s="12"/>
      <c r="I366" s="12"/>
      <c r="J366" s="12"/>
      <c r="K366" s="12"/>
      <c r="L366" s="12"/>
      <c r="M366" s="12"/>
      <c r="N366" s="12"/>
      <c r="O366" s="12"/>
      <c r="P366" s="12"/>
      <c r="Q366" s="12"/>
      <c r="R366" s="12"/>
      <c r="S366" s="12"/>
      <c r="T366" s="12"/>
      <c r="U366" s="483"/>
      <c r="V366" s="483"/>
      <c r="W366" s="483"/>
      <c r="X366" s="483"/>
      <c r="Y366" s="12"/>
      <c r="Z366" s="12"/>
      <c r="AA366" s="12"/>
      <c r="AB366" s="12"/>
      <c r="AC366" s="12"/>
      <c r="AD366" s="12"/>
      <c r="AE366" s="12"/>
      <c r="AF366" s="12"/>
      <c r="AG366" s="12"/>
      <c r="AH366" s="12"/>
      <c r="AI366" s="12"/>
      <c r="AJ366" s="12"/>
      <c r="AK366" s="12"/>
      <c r="AL366" s="38">
        <f>SUM(G366:AK366)</f>
        <v>0</v>
      </c>
    </row>
    <row r="367" spans="1:38" ht="15" hidden="1" customHeight="1">
      <c r="A367" s="2"/>
      <c r="B367" s="1272" t="s">
        <v>126</v>
      </c>
      <c r="C367" s="40" t="s">
        <v>17</v>
      </c>
      <c r="D367" s="1263">
        <f>+F329</f>
        <v>0</v>
      </c>
      <c r="E367" s="1268"/>
      <c r="F367" s="1253">
        <f>+D367-AL368</f>
        <v>0</v>
      </c>
      <c r="G367" s="52"/>
      <c r="H367" s="52"/>
      <c r="I367" s="52"/>
      <c r="J367" s="52"/>
      <c r="K367" s="52"/>
      <c r="L367" s="52"/>
      <c r="M367" s="52"/>
      <c r="N367" s="52"/>
      <c r="O367" s="52"/>
      <c r="P367" s="52"/>
      <c r="Q367" s="52"/>
      <c r="R367" s="52"/>
      <c r="S367" s="52"/>
      <c r="T367" s="52"/>
      <c r="U367" s="484"/>
      <c r="V367" s="484"/>
      <c r="W367" s="484"/>
      <c r="X367" s="484"/>
      <c r="Y367" s="52"/>
      <c r="Z367" s="52"/>
      <c r="AA367" s="52"/>
      <c r="AB367" s="52"/>
      <c r="AC367" s="52"/>
      <c r="AD367" s="52"/>
      <c r="AE367" s="52"/>
      <c r="AF367" s="52"/>
      <c r="AG367" s="52"/>
      <c r="AH367" s="52"/>
      <c r="AI367" s="52"/>
      <c r="AJ367" s="52"/>
      <c r="AK367" s="52"/>
      <c r="AL367" s="53"/>
    </row>
    <row r="368" spans="1:38" ht="15" hidden="1" customHeight="1">
      <c r="A368" s="2"/>
      <c r="B368" s="1236"/>
      <c r="C368" s="43" t="str">
        <f>+C330</f>
        <v>S/Pond AL 54</v>
      </c>
      <c r="D368" s="1263"/>
      <c r="E368" s="1266"/>
      <c r="F368" s="1253"/>
      <c r="G368" s="12"/>
      <c r="H368" s="12"/>
      <c r="I368" s="12"/>
      <c r="J368" s="12"/>
      <c r="K368" s="12"/>
      <c r="L368" s="12"/>
      <c r="M368" s="12"/>
      <c r="N368" s="12"/>
      <c r="O368" s="12"/>
      <c r="P368" s="12"/>
      <c r="Q368" s="12"/>
      <c r="R368" s="12"/>
      <c r="S368" s="12"/>
      <c r="T368" s="12"/>
      <c r="U368" s="483"/>
      <c r="V368" s="483"/>
      <c r="W368" s="483"/>
      <c r="X368" s="483"/>
      <c r="Y368" s="12"/>
      <c r="Z368" s="12"/>
      <c r="AA368" s="12"/>
      <c r="AB368" s="12"/>
      <c r="AC368" s="12"/>
      <c r="AD368" s="12"/>
      <c r="AE368" s="12"/>
      <c r="AF368" s="12"/>
      <c r="AG368" s="12"/>
      <c r="AH368" s="12"/>
      <c r="AI368" s="12"/>
      <c r="AJ368" s="12"/>
      <c r="AK368" s="12"/>
      <c r="AL368" s="38">
        <f>SUM(G368:AK368)</f>
        <v>0</v>
      </c>
    </row>
    <row r="369" spans="1:38" ht="15" hidden="1" customHeight="1">
      <c r="A369" s="2"/>
      <c r="B369" s="1236"/>
      <c r="C369" s="40" t="s">
        <v>17</v>
      </c>
      <c r="D369" s="1263">
        <f>+F331</f>
        <v>0</v>
      </c>
      <c r="E369" s="1268"/>
      <c r="F369" s="1253">
        <f>+D369-AL370</f>
        <v>0</v>
      </c>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c r="AF369" s="491"/>
      <c r="AG369" s="491"/>
      <c r="AH369" s="491"/>
      <c r="AI369" s="491"/>
      <c r="AJ369" s="491"/>
      <c r="AK369" s="491"/>
      <c r="AL369" s="53"/>
    </row>
    <row r="370" spans="1:38" ht="15" hidden="1" customHeight="1">
      <c r="A370" s="2"/>
      <c r="B370" s="1273"/>
      <c r="C370" s="43" t="str">
        <f>+C332</f>
        <v>S/Pond AL 59</v>
      </c>
      <c r="D370" s="1263"/>
      <c r="E370" s="1266"/>
      <c r="F370" s="1253"/>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490"/>
      <c r="AG370" s="490"/>
      <c r="AH370" s="490"/>
      <c r="AI370" s="490"/>
      <c r="AJ370" s="490"/>
      <c r="AK370" s="490"/>
      <c r="AL370" s="38">
        <f>SUM(G370:AK370)</f>
        <v>0</v>
      </c>
    </row>
    <row r="371" spans="1:38" ht="15" hidden="1" customHeight="1">
      <c r="A371" s="2"/>
      <c r="B371" s="1272" t="s">
        <v>104</v>
      </c>
      <c r="C371" s="40" t="s">
        <v>17</v>
      </c>
      <c r="D371" s="1263">
        <f>F333</f>
        <v>0</v>
      </c>
      <c r="E371" s="479"/>
      <c r="F371" s="1253">
        <f>D371-AL372</f>
        <v>0</v>
      </c>
      <c r="G371" s="478"/>
      <c r="H371" s="478"/>
      <c r="I371" s="478"/>
      <c r="J371" s="478"/>
      <c r="K371" s="478"/>
      <c r="L371" s="478"/>
      <c r="M371" s="478"/>
      <c r="N371" s="478"/>
      <c r="O371" s="478"/>
      <c r="P371" s="478"/>
      <c r="Q371" s="478"/>
      <c r="R371" s="484"/>
      <c r="S371" s="484"/>
      <c r="T371" s="484"/>
      <c r="U371" s="491"/>
      <c r="V371" s="491"/>
      <c r="W371" s="491"/>
      <c r="X371" s="491"/>
      <c r="Y371" s="491"/>
      <c r="Z371" s="491"/>
      <c r="AA371" s="491"/>
      <c r="AB371" s="491"/>
      <c r="AC371" s="491"/>
      <c r="AD371" s="491"/>
      <c r="AE371" s="491"/>
      <c r="AF371" s="491"/>
      <c r="AG371" s="478"/>
      <c r="AH371" s="478"/>
      <c r="AI371" s="478"/>
      <c r="AJ371" s="478"/>
      <c r="AK371" s="478"/>
      <c r="AL371" s="53"/>
    </row>
    <row r="372" spans="1:38" ht="15" hidden="1" customHeight="1">
      <c r="A372" s="2"/>
      <c r="B372" s="1236"/>
      <c r="C372" s="43" t="s">
        <v>143</v>
      </c>
      <c r="D372" s="1263"/>
      <c r="E372" s="479"/>
      <c r="F372" s="1253"/>
      <c r="G372" s="477"/>
      <c r="H372" s="477"/>
      <c r="I372" s="477"/>
      <c r="J372" s="477"/>
      <c r="K372" s="477"/>
      <c r="L372" s="477"/>
      <c r="M372" s="477"/>
      <c r="N372" s="477"/>
      <c r="O372" s="477"/>
      <c r="P372" s="477"/>
      <c r="Q372" s="477"/>
      <c r="R372" s="483"/>
      <c r="S372" s="483"/>
      <c r="T372" s="483"/>
      <c r="U372" s="490"/>
      <c r="V372" s="490"/>
      <c r="W372" s="490"/>
      <c r="X372" s="490"/>
      <c r="Y372" s="490"/>
      <c r="Z372" s="490"/>
      <c r="AA372" s="490"/>
      <c r="AB372" s="490"/>
      <c r="AC372" s="477"/>
      <c r="AD372" s="490"/>
      <c r="AE372" s="490"/>
      <c r="AF372" s="490"/>
      <c r="AG372" s="477"/>
      <c r="AH372" s="477"/>
      <c r="AI372" s="477"/>
      <c r="AJ372" s="477"/>
      <c r="AK372" s="477"/>
      <c r="AL372" s="38">
        <f>SUM(G372:AK372)</f>
        <v>0</v>
      </c>
    </row>
    <row r="373" spans="1:38" ht="15" hidden="1" customHeight="1">
      <c r="A373" s="2"/>
      <c r="B373" s="1236"/>
      <c r="C373" s="40" t="s">
        <v>17</v>
      </c>
      <c r="D373" s="1263">
        <f>+F333</f>
        <v>0</v>
      </c>
      <c r="E373" s="1268"/>
      <c r="F373" s="1253">
        <f>+D373-AL374</f>
        <v>0</v>
      </c>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3"/>
    </row>
    <row r="374" spans="1:38" ht="15" hidden="1" customHeight="1">
      <c r="A374" s="2"/>
      <c r="B374" s="1273"/>
      <c r="C374" s="43" t="str">
        <f>+C334</f>
        <v>S/Pond AL 66</v>
      </c>
      <c r="D374" s="1263"/>
      <c r="E374" s="1266"/>
      <c r="F374" s="1253"/>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38">
        <f>SUM(G374:AK374)</f>
        <v>0</v>
      </c>
    </row>
    <row r="375" spans="1:38" ht="15" hidden="1" customHeight="1">
      <c r="A375" s="2"/>
      <c r="B375" s="1272" t="s">
        <v>29</v>
      </c>
      <c r="C375" s="666" t="s">
        <v>17</v>
      </c>
      <c r="D375" s="1263">
        <v>0</v>
      </c>
      <c r="E375" s="1268"/>
      <c r="F375" s="1253">
        <v>0</v>
      </c>
      <c r="G375" s="671"/>
      <c r="H375" s="671"/>
      <c r="I375" s="671"/>
      <c r="J375" s="671"/>
      <c r="K375" s="671"/>
      <c r="L375" s="671"/>
      <c r="M375" s="671"/>
      <c r="N375" s="671"/>
      <c r="O375" s="671"/>
      <c r="P375" s="671"/>
      <c r="Q375" s="671"/>
      <c r="R375" s="671"/>
      <c r="S375" s="671"/>
      <c r="T375" s="671"/>
      <c r="U375" s="671"/>
      <c r="V375" s="671"/>
      <c r="W375" s="671"/>
      <c r="X375" s="671"/>
      <c r="Y375" s="671"/>
      <c r="Z375" s="671"/>
      <c r="AA375" s="671"/>
      <c r="AB375" s="671"/>
      <c r="AC375" s="671"/>
      <c r="AD375" s="671"/>
      <c r="AE375" s="671"/>
      <c r="AF375" s="671"/>
      <c r="AG375" s="671"/>
      <c r="AH375" s="671"/>
      <c r="AI375" s="671"/>
      <c r="AJ375" s="671"/>
      <c r="AK375" s="671"/>
      <c r="AL375" s="629"/>
    </row>
    <row r="376" spans="1:38" ht="15" hidden="1" customHeight="1">
      <c r="A376" s="2"/>
      <c r="B376" s="1273"/>
      <c r="C376" s="669" t="str">
        <f>+C336</f>
        <v>S/Pond AL 11</v>
      </c>
      <c r="D376" s="1263"/>
      <c r="E376" s="1266"/>
      <c r="F376" s="1253"/>
      <c r="G376" s="670"/>
      <c r="H376" s="670"/>
      <c r="I376" s="670"/>
      <c r="J376" s="670"/>
      <c r="K376" s="670"/>
      <c r="L376" s="670"/>
      <c r="M376" s="670"/>
      <c r="N376" s="670"/>
      <c r="O376" s="670"/>
      <c r="P376" s="670"/>
      <c r="Q376" s="670"/>
      <c r="R376" s="670"/>
      <c r="S376" s="670"/>
      <c r="T376" s="670"/>
      <c r="U376" s="670"/>
      <c r="V376" s="670"/>
      <c r="W376" s="670"/>
      <c r="X376" s="670"/>
      <c r="Y376" s="670"/>
      <c r="Z376" s="670"/>
      <c r="AA376" s="670"/>
      <c r="AB376" s="670"/>
      <c r="AC376" s="670"/>
      <c r="AD376" s="670"/>
      <c r="AE376" s="670"/>
      <c r="AF376" s="670"/>
      <c r="AG376" s="670"/>
      <c r="AH376" s="670"/>
      <c r="AI376" s="670"/>
      <c r="AJ376" s="670"/>
      <c r="AK376" s="670"/>
      <c r="AL376" s="626">
        <f>SUM(G376:AK376)</f>
        <v>0</v>
      </c>
    </row>
    <row r="377" spans="1:38" ht="15" hidden="1" customHeight="1">
      <c r="A377" s="2"/>
      <c r="B377" s="1272" t="s">
        <v>128</v>
      </c>
      <c r="C377" s="40" t="s">
        <v>17</v>
      </c>
      <c r="D377" s="1263">
        <f>+F337</f>
        <v>0</v>
      </c>
      <c r="E377" s="1268"/>
      <c r="F377" s="1253">
        <f>+D377-AL378</f>
        <v>0</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3"/>
    </row>
    <row r="378" spans="1:38" ht="15" hidden="1" customHeight="1">
      <c r="A378" s="2"/>
      <c r="B378" s="1236"/>
      <c r="C378" s="43" t="str">
        <f>+C338</f>
        <v>S/Pond AL 28</v>
      </c>
      <c r="D378" s="1263"/>
      <c r="E378" s="1266"/>
      <c r="F378" s="1253"/>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38">
        <f>SUM(G378:AK378)</f>
        <v>0</v>
      </c>
    </row>
    <row r="379" spans="1:38" ht="15" hidden="1" customHeight="1">
      <c r="A379" s="2"/>
      <c r="B379" s="1236"/>
      <c r="C379" s="40" t="s">
        <v>17</v>
      </c>
      <c r="D379" s="1263">
        <f>+F339</f>
        <v>0</v>
      </c>
      <c r="E379" s="1268"/>
      <c r="F379" s="1253">
        <f>+D379-AL380</f>
        <v>0</v>
      </c>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3"/>
    </row>
    <row r="380" spans="1:38" ht="15" hidden="1" customHeight="1">
      <c r="A380" s="2"/>
      <c r="B380" s="1273"/>
      <c r="C380" s="43" t="str">
        <f>+C340</f>
        <v>S/Pond AL 57</v>
      </c>
      <c r="D380" s="1263"/>
      <c r="E380" s="1266"/>
      <c r="F380" s="1253"/>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38">
        <f>SUM(G380:AK380)</f>
        <v>0</v>
      </c>
    </row>
    <row r="381" spans="1:38" ht="15" hidden="1" customHeight="1">
      <c r="A381" s="2"/>
      <c r="B381" s="1272" t="s">
        <v>118</v>
      </c>
      <c r="C381" s="40" t="s">
        <v>17</v>
      </c>
      <c r="D381" s="1263">
        <f>+F341</f>
        <v>0</v>
      </c>
      <c r="E381" s="1268"/>
      <c r="F381" s="1253">
        <f>+D381-AL382</f>
        <v>0</v>
      </c>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3"/>
    </row>
    <row r="382" spans="1:38" ht="15" hidden="1" customHeight="1">
      <c r="A382" s="2"/>
      <c r="B382" s="1236"/>
      <c r="C382" s="43" t="str">
        <f>+C342</f>
        <v>S/Pond AL 55</v>
      </c>
      <c r="D382" s="1263"/>
      <c r="E382" s="1266"/>
      <c r="F382" s="1253"/>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38">
        <f>SUM(G382:AK382)</f>
        <v>0</v>
      </c>
    </row>
    <row r="383" spans="1:38" ht="15" hidden="1" customHeight="1">
      <c r="A383" s="2"/>
      <c r="B383" s="1236"/>
      <c r="C383" s="40" t="s">
        <v>17</v>
      </c>
      <c r="D383" s="1246">
        <f>+F343</f>
        <v>0</v>
      </c>
      <c r="E383" s="1242"/>
      <c r="F383" s="1245">
        <f>+D383-AL384</f>
        <v>0</v>
      </c>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3"/>
    </row>
    <row r="384" spans="1:38" ht="15" hidden="1" customHeight="1">
      <c r="A384" s="2"/>
      <c r="B384" s="1237"/>
      <c r="C384" s="41" t="str">
        <f>+C344</f>
        <v>S/Pond AL 56</v>
      </c>
      <c r="D384" s="1220"/>
      <c r="E384" s="1254"/>
      <c r="F384" s="1218"/>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35">
        <f>SUM(G384:AK384)</f>
        <v>0</v>
      </c>
    </row>
    <row r="385" spans="1:38" ht="15" customHeight="1">
      <c r="A385" s="2"/>
      <c r="B385" s="1275" t="s">
        <v>12</v>
      </c>
      <c r="C385" s="1276"/>
      <c r="D385" s="49"/>
      <c r="E385" s="49"/>
      <c r="F385" s="48"/>
      <c r="G385" s="11">
        <f t="shared" ref="G385:AK385" si="20">SUM(G354,G356,G358,G360,G362,G364,G366,G368,G370,G374,G378,G380,G382,G384)</f>
        <v>0</v>
      </c>
      <c r="H385" s="11">
        <f t="shared" si="20"/>
        <v>0</v>
      </c>
      <c r="I385" s="11">
        <f t="shared" si="20"/>
        <v>0</v>
      </c>
      <c r="J385" s="11">
        <f t="shared" si="20"/>
        <v>0</v>
      </c>
      <c r="K385" s="11">
        <f t="shared" si="20"/>
        <v>0</v>
      </c>
      <c r="L385" s="11">
        <f t="shared" si="20"/>
        <v>0</v>
      </c>
      <c r="M385" s="11">
        <f t="shared" si="20"/>
        <v>0</v>
      </c>
      <c r="N385" s="11">
        <f t="shared" si="20"/>
        <v>0</v>
      </c>
      <c r="O385" s="11">
        <f t="shared" si="20"/>
        <v>0</v>
      </c>
      <c r="P385" s="11">
        <f t="shared" si="20"/>
        <v>0</v>
      </c>
      <c r="Q385" s="11">
        <f t="shared" si="20"/>
        <v>0</v>
      </c>
      <c r="R385" s="11">
        <f t="shared" si="20"/>
        <v>0</v>
      </c>
      <c r="S385" s="11">
        <f t="shared" si="20"/>
        <v>0</v>
      </c>
      <c r="T385" s="11">
        <f t="shared" si="20"/>
        <v>0</v>
      </c>
      <c r="U385" s="11">
        <f t="shared" si="20"/>
        <v>0</v>
      </c>
      <c r="V385" s="11">
        <f t="shared" si="20"/>
        <v>0</v>
      </c>
      <c r="W385" s="11">
        <f t="shared" si="20"/>
        <v>0</v>
      </c>
      <c r="X385" s="11">
        <f t="shared" si="20"/>
        <v>0</v>
      </c>
      <c r="Y385" s="11">
        <f t="shared" si="20"/>
        <v>0</v>
      </c>
      <c r="Z385" s="11">
        <f t="shared" si="20"/>
        <v>0</v>
      </c>
      <c r="AA385" s="11">
        <f t="shared" si="20"/>
        <v>0</v>
      </c>
      <c r="AB385" s="11">
        <f t="shared" si="20"/>
        <v>0</v>
      </c>
      <c r="AC385" s="11">
        <f t="shared" si="20"/>
        <v>0</v>
      </c>
      <c r="AD385" s="11">
        <f t="shared" si="20"/>
        <v>0</v>
      </c>
      <c r="AE385" s="11">
        <f t="shared" si="20"/>
        <v>0</v>
      </c>
      <c r="AF385" s="11">
        <f t="shared" si="20"/>
        <v>0</v>
      </c>
      <c r="AG385" s="11">
        <f t="shared" si="20"/>
        <v>0</v>
      </c>
      <c r="AH385" s="11">
        <f t="shared" si="20"/>
        <v>0</v>
      </c>
      <c r="AI385" s="11">
        <f t="shared" si="20"/>
        <v>0</v>
      </c>
      <c r="AJ385" s="11">
        <f t="shared" si="20"/>
        <v>0</v>
      </c>
      <c r="AK385" s="11">
        <f t="shared" si="20"/>
        <v>0</v>
      </c>
      <c r="AL385" s="28">
        <f>SUM(AL354,AL356,AL358,AL360,AL362,AL364,AL366,AL368,AL370,AL372,AL374,AL378,AL380,AL382,AL384)</f>
        <v>0</v>
      </c>
    </row>
    <row r="387" spans="1:38" ht="15" customHeight="1">
      <c r="B387" s="7">
        <f>+Sims!B127</f>
        <v>44501</v>
      </c>
    </row>
    <row r="389" spans="1:38" ht="15" customHeight="1">
      <c r="B389" s="26" t="s">
        <v>13</v>
      </c>
      <c r="C389" s="422" t="s">
        <v>0</v>
      </c>
      <c r="D389" s="1234" t="s">
        <v>18</v>
      </c>
      <c r="E389" s="1234"/>
      <c r="F389" s="1234"/>
      <c r="G389" s="27">
        <f>+B387</f>
        <v>44501</v>
      </c>
      <c r="H389" s="27">
        <f>+G389+1</f>
        <v>44502</v>
      </c>
      <c r="I389" s="27">
        <f t="shared" ref="I389:AJ389" si="21">+H389+1</f>
        <v>44503</v>
      </c>
      <c r="J389" s="27">
        <f t="shared" si="21"/>
        <v>44504</v>
      </c>
      <c r="K389" s="27">
        <f t="shared" si="21"/>
        <v>44505</v>
      </c>
      <c r="L389" s="27">
        <f t="shared" si="21"/>
        <v>44506</v>
      </c>
      <c r="M389" s="27">
        <f t="shared" si="21"/>
        <v>44507</v>
      </c>
      <c r="N389" s="27">
        <f t="shared" si="21"/>
        <v>44508</v>
      </c>
      <c r="O389" s="27">
        <f t="shared" si="21"/>
        <v>44509</v>
      </c>
      <c r="P389" s="27">
        <f t="shared" si="21"/>
        <v>44510</v>
      </c>
      <c r="Q389" s="27">
        <f t="shared" si="21"/>
        <v>44511</v>
      </c>
      <c r="R389" s="27">
        <f t="shared" si="21"/>
        <v>44512</v>
      </c>
      <c r="S389" s="27">
        <f t="shared" si="21"/>
        <v>44513</v>
      </c>
      <c r="T389" s="27">
        <f t="shared" si="21"/>
        <v>44514</v>
      </c>
      <c r="U389" s="27">
        <f t="shared" si="21"/>
        <v>44515</v>
      </c>
      <c r="V389" s="27">
        <f t="shared" si="21"/>
        <v>44516</v>
      </c>
      <c r="W389" s="27">
        <f t="shared" si="21"/>
        <v>44517</v>
      </c>
      <c r="X389" s="27">
        <f t="shared" si="21"/>
        <v>44518</v>
      </c>
      <c r="Y389" s="27">
        <f t="shared" si="21"/>
        <v>44519</v>
      </c>
      <c r="Z389" s="27">
        <f t="shared" si="21"/>
        <v>44520</v>
      </c>
      <c r="AA389" s="27">
        <f t="shared" si="21"/>
        <v>44521</v>
      </c>
      <c r="AB389" s="27">
        <f t="shared" si="21"/>
        <v>44522</v>
      </c>
      <c r="AC389" s="27">
        <f t="shared" si="21"/>
        <v>44523</v>
      </c>
      <c r="AD389" s="27">
        <f t="shared" si="21"/>
        <v>44524</v>
      </c>
      <c r="AE389" s="27">
        <f t="shared" si="21"/>
        <v>44525</v>
      </c>
      <c r="AF389" s="27">
        <f t="shared" si="21"/>
        <v>44526</v>
      </c>
      <c r="AG389" s="27">
        <f t="shared" si="21"/>
        <v>44527</v>
      </c>
      <c r="AH389" s="27">
        <f t="shared" si="21"/>
        <v>44528</v>
      </c>
      <c r="AI389" s="27">
        <f t="shared" si="21"/>
        <v>44529</v>
      </c>
      <c r="AJ389" s="27">
        <f t="shared" si="21"/>
        <v>44530</v>
      </c>
      <c r="AK389" s="27">
        <f>+AJ389+1</f>
        <v>44531</v>
      </c>
      <c r="AL389" s="9" t="s">
        <v>22</v>
      </c>
    </row>
    <row r="390" spans="1:38" ht="15" customHeight="1">
      <c r="B390" s="1235" t="s">
        <v>89</v>
      </c>
      <c r="C390" s="47"/>
      <c r="D390" s="44" t="s">
        <v>19</v>
      </c>
      <c r="E390" s="45" t="s">
        <v>20</v>
      </c>
      <c r="F390" s="46" t="s">
        <v>21</v>
      </c>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c r="AF390" s="50"/>
      <c r="AG390" s="50"/>
      <c r="AH390" s="50"/>
      <c r="AI390" s="50"/>
      <c r="AJ390" s="50"/>
      <c r="AK390" s="50"/>
      <c r="AL390" s="51"/>
    </row>
    <row r="391" spans="1:38" ht="15" customHeight="1">
      <c r="A391" s="515"/>
      <c r="B391" s="1236"/>
      <c r="C391" s="42" t="s">
        <v>17</v>
      </c>
      <c r="D391" s="1257">
        <f>F351</f>
        <v>25000</v>
      </c>
      <c r="E391" s="1269"/>
      <c r="F391" s="1252">
        <f>+D391-AL392</f>
        <v>25000</v>
      </c>
      <c r="G391" s="542"/>
      <c r="H391" s="542"/>
      <c r="I391" s="542"/>
      <c r="J391" s="542"/>
      <c r="K391" s="542"/>
      <c r="L391" s="542"/>
      <c r="M391" s="542"/>
      <c r="N391" s="542"/>
      <c r="O391" s="542"/>
      <c r="P391" s="542"/>
      <c r="Q391" s="542"/>
      <c r="R391" s="542"/>
      <c r="S391" s="542"/>
      <c r="T391" s="542"/>
      <c r="U391" s="542"/>
      <c r="V391" s="542"/>
      <c r="W391" s="542"/>
      <c r="X391" s="542"/>
      <c r="Y391" s="542"/>
      <c r="Z391" s="542"/>
      <c r="AA391" s="542"/>
      <c r="AB391" s="542"/>
      <c r="AC391" s="542"/>
      <c r="AD391" s="542"/>
      <c r="AE391" s="542"/>
      <c r="AF391" s="542"/>
      <c r="AG391" s="542"/>
      <c r="AH391" s="542"/>
      <c r="AI391" s="542"/>
      <c r="AJ391" s="542"/>
      <c r="AK391" s="542"/>
      <c r="AL391" s="586"/>
    </row>
    <row r="392" spans="1:38" ht="15" customHeight="1">
      <c r="A392" s="515"/>
      <c r="B392" s="1236"/>
      <c r="C392" s="43" t="str">
        <f>C352</f>
        <v>S/Pond AL-SSB02</v>
      </c>
      <c r="D392" s="1263"/>
      <c r="E392" s="1251"/>
      <c r="F392" s="1253"/>
      <c r="G392" s="543"/>
      <c r="H392" s="543"/>
      <c r="I392" s="543"/>
      <c r="J392" s="543"/>
      <c r="K392" s="543"/>
      <c r="L392" s="543"/>
      <c r="M392" s="543"/>
      <c r="N392" s="543"/>
      <c r="O392" s="543"/>
      <c r="P392" s="543"/>
      <c r="Q392" s="543"/>
      <c r="R392" s="543"/>
      <c r="S392" s="543"/>
      <c r="T392" s="543"/>
      <c r="U392" s="543"/>
      <c r="V392" s="543"/>
      <c r="W392" s="543"/>
      <c r="X392" s="543"/>
      <c r="Y392" s="543"/>
      <c r="Z392" s="543"/>
      <c r="AA392" s="543"/>
      <c r="AB392" s="543"/>
      <c r="AC392" s="543"/>
      <c r="AD392" s="543"/>
      <c r="AE392" s="543"/>
      <c r="AF392" s="543"/>
      <c r="AG392" s="543"/>
      <c r="AH392" s="543"/>
      <c r="AI392" s="543"/>
      <c r="AJ392" s="543"/>
      <c r="AK392" s="543"/>
      <c r="AL392" s="587"/>
    </row>
    <row r="393" spans="1:38" ht="15" customHeight="1">
      <c r="A393" s="2"/>
      <c r="B393" s="1236"/>
      <c r="C393" s="42" t="s">
        <v>17</v>
      </c>
      <c r="D393" s="1257">
        <f>+F353</f>
        <v>3000</v>
      </c>
      <c r="E393" s="1269"/>
      <c r="F393" s="1252">
        <f>+D393-AL394</f>
        <v>3000</v>
      </c>
      <c r="G393" s="529"/>
      <c r="H393" s="529"/>
      <c r="I393" s="529"/>
      <c r="J393" s="529"/>
      <c r="K393" s="529"/>
      <c r="L393" s="529"/>
      <c r="M393" s="529"/>
      <c r="N393" s="529"/>
      <c r="O393" s="529"/>
      <c r="P393" s="529"/>
      <c r="Q393" s="529"/>
      <c r="R393" s="529"/>
      <c r="S393" s="529"/>
      <c r="T393" s="529"/>
      <c r="U393" s="529"/>
      <c r="V393" s="529"/>
      <c r="W393" s="529"/>
      <c r="X393" s="529"/>
      <c r="Y393" s="529"/>
      <c r="Z393" s="529"/>
      <c r="AA393" s="529"/>
      <c r="AB393" s="529"/>
      <c r="AC393" s="529"/>
      <c r="AD393" s="529"/>
      <c r="AE393" s="529"/>
      <c r="AF393" s="529"/>
      <c r="AG393" s="529"/>
      <c r="AH393" s="529"/>
      <c r="AI393" s="529"/>
      <c r="AJ393" s="529"/>
      <c r="AK393" s="526"/>
      <c r="AL393" s="55"/>
    </row>
    <row r="394" spans="1:38" ht="15" customHeight="1">
      <c r="A394" s="2"/>
      <c r="B394" s="1236"/>
      <c r="C394" s="43" t="str">
        <f>+C354</f>
        <v>S/Pond AL-SSB03</v>
      </c>
      <c r="D394" s="1263"/>
      <c r="E394" s="1251"/>
      <c r="F394" s="1253"/>
      <c r="G394" s="530"/>
      <c r="H394" s="530"/>
      <c r="I394" s="530"/>
      <c r="J394" s="530"/>
      <c r="K394" s="530"/>
      <c r="L394" s="530"/>
      <c r="M394" s="530"/>
      <c r="N394" s="530"/>
      <c r="O394" s="530"/>
      <c r="P394" s="530"/>
      <c r="Q394" s="530"/>
      <c r="R394" s="530"/>
      <c r="S394" s="530"/>
      <c r="T394" s="530"/>
      <c r="U394" s="530"/>
      <c r="V394" s="530"/>
      <c r="W394" s="530"/>
      <c r="X394" s="530"/>
      <c r="Y394" s="530"/>
      <c r="Z394" s="530"/>
      <c r="AA394" s="530"/>
      <c r="AB394" s="530"/>
      <c r="AC394" s="530"/>
      <c r="AD394" s="530"/>
      <c r="AE394" s="530"/>
      <c r="AF394" s="530"/>
      <c r="AG394" s="530"/>
      <c r="AH394" s="530"/>
      <c r="AI394" s="530"/>
      <c r="AJ394" s="530"/>
      <c r="AK394" s="527"/>
      <c r="AL394" s="38">
        <f>SUM(G394:AK394)</f>
        <v>0</v>
      </c>
    </row>
    <row r="395" spans="1:38" ht="15" customHeight="1">
      <c r="B395" s="1236"/>
      <c r="C395" s="40" t="s">
        <v>17</v>
      </c>
      <c r="D395" s="1263">
        <f>+F355</f>
        <v>4000</v>
      </c>
      <c r="E395" s="1251"/>
      <c r="F395" s="1253">
        <f>+D395-AL396</f>
        <v>4000</v>
      </c>
      <c r="G395" s="532"/>
      <c r="H395" s="532"/>
      <c r="I395" s="532"/>
      <c r="J395" s="532"/>
      <c r="K395" s="532"/>
      <c r="L395" s="532"/>
      <c r="M395" s="532"/>
      <c r="N395" s="532"/>
      <c r="O395" s="532"/>
      <c r="P395" s="532"/>
      <c r="Q395" s="532"/>
      <c r="R395" s="532"/>
      <c r="S395" s="532"/>
      <c r="T395" s="532"/>
      <c r="U395" s="532"/>
      <c r="V395" s="532"/>
      <c r="W395" s="532"/>
      <c r="X395" s="532"/>
      <c r="Y395" s="532"/>
      <c r="Z395" s="532"/>
      <c r="AA395" s="532"/>
      <c r="AB395" s="532"/>
      <c r="AC395" s="532"/>
      <c r="AD395" s="529"/>
      <c r="AE395" s="529"/>
      <c r="AF395" s="529"/>
      <c r="AG395" s="529"/>
      <c r="AH395" s="529"/>
      <c r="AI395" s="529"/>
      <c r="AJ395" s="529"/>
      <c r="AK395" s="528"/>
      <c r="AL395" s="53"/>
    </row>
    <row r="396" spans="1:38" ht="15" customHeight="1">
      <c r="A396" s="2"/>
      <c r="B396" s="1236"/>
      <c r="C396" s="43" t="str">
        <f>+C356</f>
        <v>S/Pond AL-SSB04</v>
      </c>
      <c r="D396" s="1263"/>
      <c r="E396" s="1251"/>
      <c r="F396" s="1253"/>
      <c r="G396" s="530"/>
      <c r="H396" s="530"/>
      <c r="I396" s="530"/>
      <c r="J396" s="530"/>
      <c r="K396" s="530"/>
      <c r="L396" s="530"/>
      <c r="M396" s="530"/>
      <c r="N396" s="530"/>
      <c r="O396" s="530"/>
      <c r="P396" s="530"/>
      <c r="Q396" s="530"/>
      <c r="R396" s="530"/>
      <c r="S396" s="530"/>
      <c r="T396" s="530"/>
      <c r="U396" s="530"/>
      <c r="V396" s="530"/>
      <c r="W396" s="530"/>
      <c r="X396" s="530"/>
      <c r="Y396" s="530"/>
      <c r="Z396" s="530"/>
      <c r="AA396" s="530"/>
      <c r="AB396" s="530"/>
      <c r="AC396" s="530"/>
      <c r="AD396" s="530"/>
      <c r="AE396" s="530"/>
      <c r="AF396" s="530"/>
      <c r="AG396" s="530"/>
      <c r="AH396" s="530"/>
      <c r="AI396" s="530"/>
      <c r="AJ396" s="530"/>
      <c r="AK396" s="527"/>
      <c r="AL396" s="38">
        <f>SUM(G396:AK396)</f>
        <v>0</v>
      </c>
    </row>
    <row r="397" spans="1:38" ht="15" customHeight="1">
      <c r="A397" s="2"/>
      <c r="B397" s="1236"/>
      <c r="C397" s="40" t="s">
        <v>17</v>
      </c>
      <c r="D397" s="1263">
        <f>+F357</f>
        <v>7000</v>
      </c>
      <c r="E397" s="1251"/>
      <c r="F397" s="1253">
        <f>+D397-AL398</f>
        <v>7000</v>
      </c>
      <c r="G397" s="528"/>
      <c r="H397" s="528"/>
      <c r="I397" s="528"/>
      <c r="J397" s="528"/>
      <c r="K397" s="528"/>
      <c r="L397" s="528"/>
      <c r="M397" s="528"/>
      <c r="N397" s="528"/>
      <c r="O397" s="528"/>
      <c r="P397" s="528"/>
      <c r="Q397" s="528"/>
      <c r="R397" s="528"/>
      <c r="S397" s="528"/>
      <c r="T397" s="528"/>
      <c r="U397" s="528"/>
      <c r="V397" s="528"/>
      <c r="W397" s="528"/>
      <c r="X397" s="528"/>
      <c r="Y397" s="528"/>
      <c r="Z397" s="528"/>
      <c r="AA397" s="528"/>
      <c r="AB397" s="528"/>
      <c r="AC397" s="528"/>
      <c r="AD397" s="528"/>
      <c r="AE397" s="528"/>
      <c r="AF397" s="528"/>
      <c r="AG397" s="528"/>
      <c r="AH397" s="528"/>
      <c r="AI397" s="528"/>
      <c r="AJ397" s="528"/>
      <c r="AK397" s="528"/>
      <c r="AL397" s="53"/>
    </row>
    <row r="398" spans="1:38" ht="15" customHeight="1">
      <c r="A398" s="2"/>
      <c r="B398" s="1236"/>
      <c r="C398" s="43" t="str">
        <f>+C358</f>
        <v>S/Pond AL-SSB05</v>
      </c>
      <c r="D398" s="1263"/>
      <c r="E398" s="1251"/>
      <c r="F398" s="1253"/>
      <c r="G398" s="527"/>
      <c r="H398" s="527"/>
      <c r="I398" s="527"/>
      <c r="J398" s="527"/>
      <c r="K398" s="527"/>
      <c r="L398" s="527"/>
      <c r="M398" s="527"/>
      <c r="N398" s="527"/>
      <c r="O398" s="527"/>
      <c r="P398" s="527"/>
      <c r="Q398" s="527"/>
      <c r="R398" s="527"/>
      <c r="S398" s="527"/>
      <c r="T398" s="527"/>
      <c r="U398" s="527"/>
      <c r="V398" s="527"/>
      <c r="W398" s="527"/>
      <c r="X398" s="527"/>
      <c r="Y398" s="527"/>
      <c r="Z398" s="527"/>
      <c r="AA398" s="527"/>
      <c r="AB398" s="527"/>
      <c r="AC398" s="527"/>
      <c r="AD398" s="527"/>
      <c r="AE398" s="527"/>
      <c r="AF398" s="527"/>
      <c r="AG398" s="527"/>
      <c r="AH398" s="527"/>
      <c r="AI398" s="527"/>
      <c r="AJ398" s="527"/>
      <c r="AK398" s="527"/>
      <c r="AL398" s="38">
        <f>SUM(G398:AK398)</f>
        <v>0</v>
      </c>
    </row>
    <row r="399" spans="1:38" ht="15" customHeight="1">
      <c r="B399" s="1236"/>
      <c r="C399" s="40" t="s">
        <v>17</v>
      </c>
      <c r="D399" s="1263">
        <f>+F359</f>
        <v>15000</v>
      </c>
      <c r="E399" s="1251"/>
      <c r="F399" s="1253">
        <f>+D399-AL400</f>
        <v>15000</v>
      </c>
      <c r="G399" s="528"/>
      <c r="H399" s="528"/>
      <c r="I399" s="528"/>
      <c r="J399" s="528"/>
      <c r="K399" s="528"/>
      <c r="L399" s="528"/>
      <c r="M399" s="528"/>
      <c r="N399" s="528"/>
      <c r="O399" s="528"/>
      <c r="P399" s="528"/>
      <c r="Q399" s="528"/>
      <c r="R399" s="528"/>
      <c r="S399" s="528"/>
      <c r="T399" s="528"/>
      <c r="U399" s="528"/>
      <c r="V399" s="528"/>
      <c r="W399" s="528"/>
      <c r="X399" s="528"/>
      <c r="Y399" s="528"/>
      <c r="Z399" s="528"/>
      <c r="AA399" s="528"/>
      <c r="AB399" s="528"/>
      <c r="AC399" s="528"/>
      <c r="AD399" s="528"/>
      <c r="AE399" s="528"/>
      <c r="AF399" s="528"/>
      <c r="AG399" s="528"/>
      <c r="AH399" s="528"/>
      <c r="AI399" s="528"/>
      <c r="AJ399" s="528"/>
      <c r="AK399" s="528"/>
      <c r="AL399" s="53"/>
    </row>
    <row r="400" spans="1:38" ht="15" customHeight="1">
      <c r="A400" s="2"/>
      <c r="B400" s="1236"/>
      <c r="C400" s="43" t="str">
        <f>+C360</f>
        <v>S/Pond AL-SSB06</v>
      </c>
      <c r="D400" s="1263"/>
      <c r="E400" s="1251"/>
      <c r="F400" s="1253"/>
      <c r="G400" s="527"/>
      <c r="H400" s="527"/>
      <c r="I400" s="527"/>
      <c r="J400" s="527"/>
      <c r="K400" s="527"/>
      <c r="L400" s="527"/>
      <c r="M400" s="527"/>
      <c r="N400" s="527"/>
      <c r="O400" s="527"/>
      <c r="P400" s="527"/>
      <c r="Q400" s="527"/>
      <c r="R400" s="527"/>
      <c r="S400" s="527"/>
      <c r="T400" s="527"/>
      <c r="U400" s="527"/>
      <c r="V400" s="527"/>
      <c r="W400" s="527"/>
      <c r="X400" s="527"/>
      <c r="Y400" s="527"/>
      <c r="Z400" s="527"/>
      <c r="AA400" s="527"/>
      <c r="AB400" s="527"/>
      <c r="AC400" s="527"/>
      <c r="AD400" s="527"/>
      <c r="AE400" s="527"/>
      <c r="AF400" s="527"/>
      <c r="AG400" s="527"/>
      <c r="AH400" s="527"/>
      <c r="AI400" s="527"/>
      <c r="AJ400" s="527"/>
      <c r="AK400" s="527"/>
      <c r="AL400" s="38">
        <f>SUM(G400:AK400)</f>
        <v>0</v>
      </c>
    </row>
    <row r="401" spans="1:38" ht="15" customHeight="1">
      <c r="A401" s="2"/>
      <c r="B401" s="1236"/>
      <c r="C401" s="40" t="s">
        <v>17</v>
      </c>
      <c r="D401" s="1263">
        <f>+F361</f>
        <v>7846</v>
      </c>
      <c r="E401" s="1251"/>
      <c r="F401" s="1253">
        <f>+D401-AL402</f>
        <v>7846</v>
      </c>
      <c r="G401" s="528"/>
      <c r="H401" s="528"/>
      <c r="I401" s="528"/>
      <c r="J401" s="528"/>
      <c r="K401" s="528"/>
      <c r="L401" s="528"/>
      <c r="M401" s="528"/>
      <c r="N401" s="528"/>
      <c r="O401" s="528"/>
      <c r="P401" s="528"/>
      <c r="Q401" s="528"/>
      <c r="R401" s="528"/>
      <c r="S401" s="528"/>
      <c r="T401" s="528"/>
      <c r="U401" s="528"/>
      <c r="V401" s="528"/>
      <c r="W401" s="528"/>
      <c r="X401" s="528"/>
      <c r="Y401" s="528"/>
      <c r="Z401" s="528"/>
      <c r="AA401" s="528"/>
      <c r="AB401" s="528"/>
      <c r="AC401" s="528"/>
      <c r="AD401" s="528"/>
      <c r="AE401" s="528"/>
      <c r="AF401" s="528"/>
      <c r="AG401" s="528"/>
      <c r="AH401" s="528"/>
      <c r="AI401" s="528"/>
      <c r="AJ401" s="528"/>
      <c r="AK401" s="528"/>
      <c r="AL401" s="53"/>
    </row>
    <row r="402" spans="1:38" ht="15" customHeight="1">
      <c r="A402" s="2"/>
      <c r="B402" s="1236"/>
      <c r="C402" s="43" t="str">
        <f>+C362</f>
        <v>Control Box AL-SSB02</v>
      </c>
      <c r="D402" s="1263"/>
      <c r="E402" s="1251"/>
      <c r="F402" s="1253"/>
      <c r="G402" s="527"/>
      <c r="H402" s="527"/>
      <c r="I402" s="527"/>
      <c r="J402" s="527"/>
      <c r="K402" s="527"/>
      <c r="L402" s="527"/>
      <c r="M402" s="527"/>
      <c r="N402" s="527"/>
      <c r="O402" s="527"/>
      <c r="P402" s="527"/>
      <c r="Q402" s="527"/>
      <c r="R402" s="527"/>
      <c r="S402" s="527"/>
      <c r="T402" s="527"/>
      <c r="U402" s="527"/>
      <c r="V402" s="527"/>
      <c r="W402" s="527"/>
      <c r="X402" s="527"/>
      <c r="Y402" s="527"/>
      <c r="Z402" s="527"/>
      <c r="AA402" s="527"/>
      <c r="AB402" s="527"/>
      <c r="AC402" s="527"/>
      <c r="AD402" s="527"/>
      <c r="AE402" s="527"/>
      <c r="AF402" s="527"/>
      <c r="AG402" s="527"/>
      <c r="AH402" s="527"/>
      <c r="AI402" s="527"/>
      <c r="AJ402" s="527"/>
      <c r="AK402" s="527"/>
      <c r="AL402" s="38">
        <f>SUM(G402:AK402)</f>
        <v>0</v>
      </c>
    </row>
    <row r="403" spans="1:38" ht="15" customHeight="1">
      <c r="A403" s="2"/>
      <c r="B403" s="1236"/>
      <c r="C403" s="40" t="s">
        <v>17</v>
      </c>
      <c r="D403" s="1263">
        <f>+F363</f>
        <v>14704</v>
      </c>
      <c r="E403" s="1251"/>
      <c r="F403" s="1253">
        <f>+D403-AL404</f>
        <v>14704</v>
      </c>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3"/>
    </row>
    <row r="404" spans="1:38" ht="15" customHeight="1">
      <c r="A404" s="2"/>
      <c r="B404" s="1236"/>
      <c r="C404" s="43" t="str">
        <f>+C364</f>
        <v>Control Box AL-SSB07</v>
      </c>
      <c r="D404" s="1263"/>
      <c r="E404" s="1251"/>
      <c r="F404" s="1253"/>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38">
        <f>SUM(G404:AK404)</f>
        <v>0</v>
      </c>
    </row>
    <row r="405" spans="1:38" ht="15" hidden="1" customHeight="1">
      <c r="A405" s="2"/>
      <c r="B405" s="1236"/>
      <c r="C405" s="40" t="s">
        <v>17</v>
      </c>
      <c r="D405" s="1263">
        <f>+F365</f>
        <v>0</v>
      </c>
      <c r="E405" s="1251"/>
      <c r="F405" s="1253">
        <f>+D405-AL406</f>
        <v>0</v>
      </c>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3"/>
    </row>
    <row r="406" spans="1:38" ht="15" hidden="1" customHeight="1">
      <c r="A406" s="2"/>
      <c r="B406" s="1273"/>
      <c r="C406" s="43" t="str">
        <f>+C366</f>
        <v>SP 7 C/B 2</v>
      </c>
      <c r="D406" s="1263"/>
      <c r="E406" s="1251"/>
      <c r="F406" s="1253"/>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38">
        <f>SUM(G406:AK406)</f>
        <v>0</v>
      </c>
    </row>
    <row r="407" spans="1:38" ht="15" hidden="1" customHeight="1">
      <c r="A407" s="2"/>
      <c r="B407" s="1272" t="s">
        <v>126</v>
      </c>
      <c r="C407" s="40" t="s">
        <v>17</v>
      </c>
      <c r="D407" s="1263">
        <f>+F367</f>
        <v>0</v>
      </c>
      <c r="E407" s="1251"/>
      <c r="F407" s="1253">
        <f>+D407-AL408</f>
        <v>0</v>
      </c>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3"/>
    </row>
    <row r="408" spans="1:38" ht="15" hidden="1" customHeight="1">
      <c r="A408" s="2"/>
      <c r="B408" s="1236"/>
      <c r="C408" s="43" t="str">
        <f>+C368</f>
        <v>S/Pond AL 54</v>
      </c>
      <c r="D408" s="1263"/>
      <c r="E408" s="1251"/>
      <c r="F408" s="1253"/>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38">
        <f>SUM(G408:AK408)</f>
        <v>0</v>
      </c>
    </row>
    <row r="409" spans="1:38" ht="15" hidden="1" customHeight="1">
      <c r="A409" s="2"/>
      <c r="B409" s="1236"/>
      <c r="C409" s="40" t="s">
        <v>17</v>
      </c>
      <c r="D409" s="1263">
        <f>+F369</f>
        <v>0</v>
      </c>
      <c r="E409" s="1251"/>
      <c r="F409" s="1253">
        <f>+D409-AL410</f>
        <v>0</v>
      </c>
      <c r="G409" s="535"/>
      <c r="H409" s="535"/>
      <c r="I409" s="535"/>
      <c r="J409" s="535"/>
      <c r="K409" s="535"/>
      <c r="L409" s="535"/>
      <c r="M409" s="535"/>
      <c r="N409" s="535"/>
      <c r="O409" s="535"/>
      <c r="P409" s="535"/>
      <c r="Q409" s="535"/>
      <c r="R409" s="535"/>
      <c r="S409" s="535"/>
      <c r="T409" s="535"/>
      <c r="U409" s="535"/>
      <c r="V409" s="535"/>
      <c r="W409" s="535"/>
      <c r="X409" s="535"/>
      <c r="Y409" s="535"/>
      <c r="Z409" s="535"/>
      <c r="AA409" s="535"/>
      <c r="AB409" s="535"/>
      <c r="AC409" s="535"/>
      <c r="AD409" s="535"/>
      <c r="AE409" s="535"/>
      <c r="AF409" s="535"/>
      <c r="AG409" s="535"/>
      <c r="AH409" s="535"/>
      <c r="AI409" s="535"/>
      <c r="AJ409" s="535"/>
      <c r="AK409" s="532"/>
      <c r="AL409" s="533"/>
    </row>
    <row r="410" spans="1:38" ht="15" hidden="1" customHeight="1">
      <c r="A410" s="2"/>
      <c r="B410" s="1273"/>
      <c r="C410" s="43" t="str">
        <f>+C370</f>
        <v>S/Pond AL 59</v>
      </c>
      <c r="D410" s="1263"/>
      <c r="E410" s="1251"/>
      <c r="F410" s="1253"/>
      <c r="G410" s="534"/>
      <c r="H410" s="534"/>
      <c r="I410" s="534"/>
      <c r="J410" s="534"/>
      <c r="K410" s="534"/>
      <c r="L410" s="534"/>
      <c r="M410" s="534"/>
      <c r="N410" s="534"/>
      <c r="O410" s="534"/>
      <c r="P410" s="534"/>
      <c r="Q410" s="534"/>
      <c r="R410" s="534"/>
      <c r="S410" s="534"/>
      <c r="T410" s="534"/>
      <c r="U410" s="534"/>
      <c r="V410" s="534"/>
      <c r="W410" s="534"/>
      <c r="X410" s="534"/>
      <c r="Y410" s="534"/>
      <c r="Z410" s="534"/>
      <c r="AA410" s="534"/>
      <c r="AB410" s="534"/>
      <c r="AC410" s="534"/>
      <c r="AD410" s="534"/>
      <c r="AE410" s="534"/>
      <c r="AF410" s="534"/>
      <c r="AG410" s="534"/>
      <c r="AH410" s="534"/>
      <c r="AI410" s="534"/>
      <c r="AJ410" s="534"/>
      <c r="AK410" s="530"/>
      <c r="AL410" s="531">
        <f>SUM(G410:AK410)</f>
        <v>0</v>
      </c>
    </row>
    <row r="411" spans="1:38" ht="15" hidden="1" customHeight="1">
      <c r="A411" s="2"/>
      <c r="B411" s="1272" t="s">
        <v>104</v>
      </c>
      <c r="C411" s="40" t="s">
        <v>17</v>
      </c>
      <c r="D411" s="1263">
        <f>+F373</f>
        <v>0</v>
      </c>
      <c r="E411" s="1251"/>
      <c r="F411" s="1253">
        <f>+D411-AL412</f>
        <v>0</v>
      </c>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3"/>
    </row>
    <row r="412" spans="1:38" ht="15" hidden="1" customHeight="1">
      <c r="A412" s="2"/>
      <c r="B412" s="1273"/>
      <c r="C412" s="43" t="str">
        <f>+C374</f>
        <v>S/Pond AL 66</v>
      </c>
      <c r="D412" s="1263"/>
      <c r="E412" s="1251"/>
      <c r="F412" s="1253"/>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38">
        <f>SUM(G412:AK412)</f>
        <v>0</v>
      </c>
    </row>
    <row r="413" spans="1:38" ht="15" hidden="1" customHeight="1">
      <c r="A413" s="2"/>
      <c r="B413" s="1272" t="s">
        <v>29</v>
      </c>
      <c r="C413" s="666" t="s">
        <v>17</v>
      </c>
      <c r="D413" s="1263">
        <f>+F375</f>
        <v>0</v>
      </c>
      <c r="E413" s="1251"/>
      <c r="F413" s="1253">
        <f>+D413-AL414</f>
        <v>0</v>
      </c>
      <c r="G413" s="671"/>
      <c r="H413" s="671"/>
      <c r="I413" s="671"/>
      <c r="J413" s="671"/>
      <c r="K413" s="671"/>
      <c r="L413" s="671"/>
      <c r="M413" s="671"/>
      <c r="N413" s="671"/>
      <c r="O413" s="671"/>
      <c r="P413" s="671"/>
      <c r="Q413" s="671"/>
      <c r="R413" s="671"/>
      <c r="S413" s="671"/>
      <c r="T413" s="671"/>
      <c r="U413" s="671"/>
      <c r="V413" s="671"/>
      <c r="W413" s="671"/>
      <c r="X413" s="671"/>
      <c r="Y413" s="671"/>
      <c r="Z413" s="671"/>
      <c r="AA413" s="671"/>
      <c r="AB413" s="671"/>
      <c r="AC413" s="671"/>
      <c r="AD413" s="671"/>
      <c r="AE413" s="671"/>
      <c r="AF413" s="671"/>
      <c r="AG413" s="671"/>
      <c r="AH413" s="671"/>
      <c r="AI413" s="671"/>
      <c r="AJ413" s="671"/>
      <c r="AK413" s="671"/>
      <c r="AL413" s="629"/>
    </row>
    <row r="414" spans="1:38" ht="15" hidden="1" customHeight="1">
      <c r="A414" s="2"/>
      <c r="B414" s="1273"/>
      <c r="C414" s="669" t="str">
        <f>+C376</f>
        <v>S/Pond AL 11</v>
      </c>
      <c r="D414" s="1263"/>
      <c r="E414" s="1251"/>
      <c r="F414" s="1253"/>
      <c r="G414" s="670"/>
      <c r="H414" s="670"/>
      <c r="I414" s="670"/>
      <c r="J414" s="670"/>
      <c r="K414" s="670"/>
      <c r="L414" s="670"/>
      <c r="M414" s="670"/>
      <c r="N414" s="670"/>
      <c r="O414" s="670"/>
      <c r="P414" s="670"/>
      <c r="Q414" s="670"/>
      <c r="R414" s="670"/>
      <c r="S414" s="670"/>
      <c r="T414" s="670"/>
      <c r="U414" s="670"/>
      <c r="V414" s="670"/>
      <c r="W414" s="670"/>
      <c r="X414" s="670"/>
      <c r="Y414" s="670"/>
      <c r="Z414" s="670"/>
      <c r="AA414" s="670"/>
      <c r="AB414" s="670"/>
      <c r="AC414" s="670"/>
      <c r="AD414" s="670"/>
      <c r="AE414" s="670"/>
      <c r="AF414" s="670"/>
      <c r="AG414" s="670"/>
      <c r="AH414" s="670"/>
      <c r="AI414" s="670"/>
      <c r="AJ414" s="670"/>
      <c r="AK414" s="670"/>
      <c r="AL414" s="626">
        <f>SUM(G414:AK414)</f>
        <v>0</v>
      </c>
    </row>
    <row r="415" spans="1:38" ht="15" hidden="1" customHeight="1">
      <c r="A415" s="2"/>
      <c r="B415" s="1272" t="s">
        <v>128</v>
      </c>
      <c r="C415" s="40" t="s">
        <v>17</v>
      </c>
      <c r="D415" s="1263">
        <f>+F377</f>
        <v>0</v>
      </c>
      <c r="E415" s="1251"/>
      <c r="F415" s="1253">
        <f>+D415-AL416</f>
        <v>0</v>
      </c>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3"/>
    </row>
    <row r="416" spans="1:38" ht="15" hidden="1" customHeight="1">
      <c r="A416" s="2"/>
      <c r="B416" s="1236"/>
      <c r="C416" s="43" t="str">
        <f>+C378</f>
        <v>S/Pond AL 28</v>
      </c>
      <c r="D416" s="1263"/>
      <c r="E416" s="1251"/>
      <c r="F416" s="1253"/>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38">
        <f>SUM(G416:AK416)</f>
        <v>0</v>
      </c>
    </row>
    <row r="417" spans="1:38" ht="15" hidden="1" customHeight="1">
      <c r="A417" s="2"/>
      <c r="B417" s="1236"/>
      <c r="C417" s="40" t="s">
        <v>17</v>
      </c>
      <c r="D417" s="1263">
        <f>+F379</f>
        <v>0</v>
      </c>
      <c r="E417" s="1251"/>
      <c r="F417" s="1253">
        <f>+D417-AL418</f>
        <v>0</v>
      </c>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3"/>
    </row>
    <row r="418" spans="1:38" ht="15" hidden="1" customHeight="1">
      <c r="A418" s="2"/>
      <c r="B418" s="1273"/>
      <c r="C418" s="43" t="str">
        <f>+C380</f>
        <v>S/Pond AL 57</v>
      </c>
      <c r="D418" s="1263"/>
      <c r="E418" s="1251"/>
      <c r="F418" s="1253"/>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38">
        <f>SUM(G418:AK418)</f>
        <v>0</v>
      </c>
    </row>
    <row r="419" spans="1:38" ht="15" hidden="1" customHeight="1">
      <c r="A419" s="2"/>
      <c r="B419" s="1272" t="s">
        <v>118</v>
      </c>
      <c r="C419" s="40" t="s">
        <v>17</v>
      </c>
      <c r="D419" s="1263">
        <f>+F381</f>
        <v>0</v>
      </c>
      <c r="E419" s="1251"/>
      <c r="F419" s="1253">
        <f>+D419-AL420</f>
        <v>0</v>
      </c>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3"/>
    </row>
    <row r="420" spans="1:38" ht="15" hidden="1" customHeight="1">
      <c r="A420" s="2"/>
      <c r="B420" s="1236"/>
      <c r="C420" s="43" t="str">
        <f>+C382</f>
        <v>S/Pond AL 55</v>
      </c>
      <c r="D420" s="1263"/>
      <c r="E420" s="1251"/>
      <c r="F420" s="1253"/>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38">
        <f>SUM(G420:AK420)</f>
        <v>0</v>
      </c>
    </row>
    <row r="421" spans="1:38" ht="15" hidden="1" customHeight="1">
      <c r="A421" s="2"/>
      <c r="B421" s="1236"/>
      <c r="C421" s="40" t="s">
        <v>17</v>
      </c>
      <c r="D421" s="1246">
        <f>+F383</f>
        <v>0</v>
      </c>
      <c r="E421" s="1244"/>
      <c r="F421" s="1245">
        <f>+D421-AL422</f>
        <v>0</v>
      </c>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3"/>
    </row>
    <row r="422" spans="1:38" ht="15" hidden="1" customHeight="1">
      <c r="A422" s="2"/>
      <c r="B422" s="1237"/>
      <c r="C422" s="41" t="str">
        <f>+C384</f>
        <v>S/Pond AL 56</v>
      </c>
      <c r="D422" s="1220"/>
      <c r="E422" s="1222"/>
      <c r="F422" s="1218"/>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35">
        <f>SUM(G422:AK422)</f>
        <v>0</v>
      </c>
    </row>
    <row r="423" spans="1:38" ht="15" customHeight="1">
      <c r="A423" s="2"/>
      <c r="B423" s="1275" t="s">
        <v>12</v>
      </c>
      <c r="C423" s="1276"/>
      <c r="D423" s="49"/>
      <c r="E423" s="49"/>
      <c r="F423" s="48"/>
      <c r="G423" s="11">
        <f>SUM(G394,G396,G398,G400,G402,G404,G406,G408,G410,G412,G416,G418,G420,G422,G392,G414)</f>
        <v>0</v>
      </c>
      <c r="H423" s="11">
        <f t="shared" ref="H423:AL423" si="22">SUM(H394,H396,H398,H400,H402,H404,H406,H408,H410,H412,H416,H418,H420,H422,H392,H414)</f>
        <v>0</v>
      </c>
      <c r="I423" s="11">
        <f t="shared" si="22"/>
        <v>0</v>
      </c>
      <c r="J423" s="11">
        <f t="shared" si="22"/>
        <v>0</v>
      </c>
      <c r="K423" s="11">
        <f t="shared" si="22"/>
        <v>0</v>
      </c>
      <c r="L423" s="11">
        <f t="shared" si="22"/>
        <v>0</v>
      </c>
      <c r="M423" s="11">
        <f t="shared" si="22"/>
        <v>0</v>
      </c>
      <c r="N423" s="11">
        <f t="shared" si="22"/>
        <v>0</v>
      </c>
      <c r="O423" s="11">
        <f t="shared" si="22"/>
        <v>0</v>
      </c>
      <c r="P423" s="11">
        <f t="shared" si="22"/>
        <v>0</v>
      </c>
      <c r="Q423" s="11">
        <f t="shared" si="22"/>
        <v>0</v>
      </c>
      <c r="R423" s="11">
        <f t="shared" si="22"/>
        <v>0</v>
      </c>
      <c r="S423" s="11">
        <f t="shared" si="22"/>
        <v>0</v>
      </c>
      <c r="T423" s="11">
        <f t="shared" si="22"/>
        <v>0</v>
      </c>
      <c r="U423" s="11">
        <f t="shared" si="22"/>
        <v>0</v>
      </c>
      <c r="V423" s="11">
        <f t="shared" si="22"/>
        <v>0</v>
      </c>
      <c r="W423" s="11">
        <f t="shared" si="22"/>
        <v>0</v>
      </c>
      <c r="X423" s="11">
        <f t="shared" si="22"/>
        <v>0</v>
      </c>
      <c r="Y423" s="11">
        <f t="shared" si="22"/>
        <v>0</v>
      </c>
      <c r="Z423" s="11">
        <f t="shared" si="22"/>
        <v>0</v>
      </c>
      <c r="AA423" s="11">
        <f t="shared" si="22"/>
        <v>0</v>
      </c>
      <c r="AB423" s="11">
        <f t="shared" si="22"/>
        <v>0</v>
      </c>
      <c r="AC423" s="11">
        <f t="shared" si="22"/>
        <v>0</v>
      </c>
      <c r="AD423" s="11">
        <f t="shared" si="22"/>
        <v>0</v>
      </c>
      <c r="AE423" s="11">
        <f t="shared" si="22"/>
        <v>0</v>
      </c>
      <c r="AF423" s="11">
        <f t="shared" si="22"/>
        <v>0</v>
      </c>
      <c r="AG423" s="11">
        <f t="shared" si="22"/>
        <v>0</v>
      </c>
      <c r="AH423" s="11">
        <f t="shared" si="22"/>
        <v>0</v>
      </c>
      <c r="AI423" s="11">
        <f t="shared" si="22"/>
        <v>0</v>
      </c>
      <c r="AJ423" s="11">
        <f t="shared" si="22"/>
        <v>0</v>
      </c>
      <c r="AK423" s="11">
        <f t="shared" si="22"/>
        <v>0</v>
      </c>
      <c r="AL423" s="11">
        <f t="shared" si="22"/>
        <v>0</v>
      </c>
    </row>
    <row r="425" spans="1:38" ht="15" customHeight="1">
      <c r="B425" s="7">
        <f>+Sims!B141</f>
        <v>44531</v>
      </c>
    </row>
    <row r="427" spans="1:38" ht="15" customHeight="1">
      <c r="B427" s="26" t="s">
        <v>13</v>
      </c>
      <c r="C427" s="422" t="s">
        <v>0</v>
      </c>
      <c r="D427" s="1234" t="s">
        <v>18</v>
      </c>
      <c r="E427" s="1234"/>
      <c r="F427" s="1234"/>
      <c r="G427" s="27">
        <f>+B425</f>
        <v>44531</v>
      </c>
      <c r="H427" s="27">
        <f>+G427+1</f>
        <v>44532</v>
      </c>
      <c r="I427" s="27">
        <f t="shared" ref="I427:AJ427" si="23">+H427+1</f>
        <v>44533</v>
      </c>
      <c r="J427" s="27">
        <f t="shared" si="23"/>
        <v>44534</v>
      </c>
      <c r="K427" s="27">
        <f t="shared" si="23"/>
        <v>44535</v>
      </c>
      <c r="L427" s="27">
        <f t="shared" si="23"/>
        <v>44536</v>
      </c>
      <c r="M427" s="27">
        <f t="shared" si="23"/>
        <v>44537</v>
      </c>
      <c r="N427" s="27">
        <f t="shared" si="23"/>
        <v>44538</v>
      </c>
      <c r="O427" s="27">
        <f t="shared" si="23"/>
        <v>44539</v>
      </c>
      <c r="P427" s="27">
        <f t="shared" si="23"/>
        <v>44540</v>
      </c>
      <c r="Q427" s="27">
        <f t="shared" si="23"/>
        <v>44541</v>
      </c>
      <c r="R427" s="27">
        <f t="shared" si="23"/>
        <v>44542</v>
      </c>
      <c r="S427" s="27">
        <f t="shared" si="23"/>
        <v>44543</v>
      </c>
      <c r="T427" s="27">
        <f t="shared" si="23"/>
        <v>44544</v>
      </c>
      <c r="U427" s="27">
        <f t="shared" si="23"/>
        <v>44545</v>
      </c>
      <c r="V427" s="27">
        <f t="shared" si="23"/>
        <v>44546</v>
      </c>
      <c r="W427" s="27">
        <f t="shared" si="23"/>
        <v>44547</v>
      </c>
      <c r="X427" s="27">
        <f t="shared" si="23"/>
        <v>44548</v>
      </c>
      <c r="Y427" s="27">
        <f t="shared" si="23"/>
        <v>44549</v>
      </c>
      <c r="Z427" s="27">
        <f t="shared" si="23"/>
        <v>44550</v>
      </c>
      <c r="AA427" s="27">
        <f t="shared" si="23"/>
        <v>44551</v>
      </c>
      <c r="AB427" s="27">
        <f t="shared" si="23"/>
        <v>44552</v>
      </c>
      <c r="AC427" s="27">
        <f t="shared" si="23"/>
        <v>44553</v>
      </c>
      <c r="AD427" s="27">
        <f t="shared" si="23"/>
        <v>44554</v>
      </c>
      <c r="AE427" s="27">
        <f t="shared" si="23"/>
        <v>44555</v>
      </c>
      <c r="AF427" s="27">
        <f t="shared" si="23"/>
        <v>44556</v>
      </c>
      <c r="AG427" s="27">
        <f t="shared" si="23"/>
        <v>44557</v>
      </c>
      <c r="AH427" s="27">
        <f t="shared" si="23"/>
        <v>44558</v>
      </c>
      <c r="AI427" s="27">
        <f t="shared" si="23"/>
        <v>44559</v>
      </c>
      <c r="AJ427" s="27">
        <f t="shared" si="23"/>
        <v>44560</v>
      </c>
      <c r="AK427" s="27">
        <f>+AJ427+1</f>
        <v>44561</v>
      </c>
      <c r="AL427" s="9" t="s">
        <v>22</v>
      </c>
    </row>
    <row r="428" spans="1:38" ht="15" customHeight="1">
      <c r="B428" s="1235" t="s">
        <v>89</v>
      </c>
      <c r="C428" s="47"/>
      <c r="D428" s="44" t="s">
        <v>19</v>
      </c>
      <c r="E428" s="45" t="s">
        <v>20</v>
      </c>
      <c r="F428" s="46" t="s">
        <v>21</v>
      </c>
      <c r="G428" s="50"/>
      <c r="H428" s="50"/>
      <c r="I428" s="50"/>
      <c r="J428" s="50"/>
      <c r="K428" s="50"/>
      <c r="L428" s="50"/>
      <c r="M428" s="50"/>
      <c r="N428" s="50"/>
      <c r="O428" s="50"/>
      <c r="P428" s="50"/>
      <c r="Q428" s="50"/>
      <c r="R428" s="50"/>
      <c r="S428" s="50"/>
      <c r="T428" s="50"/>
      <c r="U428" s="50"/>
      <c r="V428" s="50"/>
      <c r="W428" s="50"/>
      <c r="X428" s="50"/>
      <c r="Y428" s="50"/>
      <c r="Z428" s="50"/>
      <c r="AA428" s="50"/>
      <c r="AB428" s="50"/>
      <c r="AC428" s="50"/>
      <c r="AD428" s="50"/>
      <c r="AE428" s="50"/>
      <c r="AF428" s="50"/>
      <c r="AG428" s="50"/>
      <c r="AH428" s="50"/>
      <c r="AI428" s="50"/>
      <c r="AJ428" s="50"/>
      <c r="AK428" s="50"/>
      <c r="AL428" s="51"/>
    </row>
    <row r="429" spans="1:38" ht="15" customHeight="1">
      <c r="A429" s="515"/>
      <c r="B429" s="1236"/>
      <c r="C429" s="42" t="s">
        <v>17</v>
      </c>
      <c r="D429" s="1257">
        <f>F391</f>
        <v>25000</v>
      </c>
      <c r="E429" s="1269"/>
      <c r="F429" s="1252">
        <f>+D429-AL430</f>
        <v>25000</v>
      </c>
      <c r="G429" s="542"/>
      <c r="H429" s="542"/>
      <c r="I429" s="542"/>
      <c r="J429" s="542"/>
      <c r="K429" s="542"/>
      <c r="L429" s="542"/>
      <c r="M429" s="542"/>
      <c r="N429" s="542"/>
      <c r="O429" s="542"/>
      <c r="P429" s="542"/>
      <c r="Q429" s="542"/>
      <c r="R429" s="542"/>
      <c r="S429" s="542"/>
      <c r="T429" s="542"/>
      <c r="U429" s="542"/>
      <c r="V429" s="542"/>
      <c r="W429" s="542"/>
      <c r="X429" s="542"/>
      <c r="Y429" s="542"/>
      <c r="Z429" s="542"/>
      <c r="AA429" s="542"/>
      <c r="AB429" s="542"/>
      <c r="AC429" s="542"/>
      <c r="AD429" s="542"/>
      <c r="AE429" s="542"/>
      <c r="AF429" s="542"/>
      <c r="AG429" s="542"/>
      <c r="AH429" s="542"/>
      <c r="AI429" s="542"/>
      <c r="AJ429" s="542"/>
      <c r="AK429" s="542"/>
      <c r="AL429" s="586"/>
    </row>
    <row r="430" spans="1:38" ht="15" customHeight="1">
      <c r="A430" s="515"/>
      <c r="B430" s="1236"/>
      <c r="C430" s="43" t="str">
        <f>C392</f>
        <v>S/Pond AL-SSB02</v>
      </c>
      <c r="D430" s="1263"/>
      <c r="E430" s="1251"/>
      <c r="F430" s="1253"/>
      <c r="G430" s="543"/>
      <c r="H430" s="543"/>
      <c r="I430" s="543"/>
      <c r="J430" s="543"/>
      <c r="K430" s="543"/>
      <c r="L430" s="543"/>
      <c r="M430" s="543"/>
      <c r="N430" s="543"/>
      <c r="O430" s="543"/>
      <c r="P430" s="543"/>
      <c r="Q430" s="543"/>
      <c r="R430" s="543"/>
      <c r="S430" s="543"/>
      <c r="T430" s="543"/>
      <c r="U430" s="543"/>
      <c r="V430" s="543"/>
      <c r="W430" s="543"/>
      <c r="X430" s="543"/>
      <c r="Y430" s="543"/>
      <c r="Z430" s="543"/>
      <c r="AA430" s="543"/>
      <c r="AB430" s="543"/>
      <c r="AC430" s="543"/>
      <c r="AD430" s="543"/>
      <c r="AE430" s="543"/>
      <c r="AF430" s="543"/>
      <c r="AG430" s="543"/>
      <c r="AH430" s="543"/>
      <c r="AI430" s="543"/>
      <c r="AJ430" s="543"/>
      <c r="AK430" s="543"/>
      <c r="AL430" s="587"/>
    </row>
    <row r="431" spans="1:38" ht="15" customHeight="1">
      <c r="A431" s="2"/>
      <c r="B431" s="1236"/>
      <c r="C431" s="42" t="s">
        <v>17</v>
      </c>
      <c r="D431" s="1257">
        <f>+F393</f>
        <v>3000</v>
      </c>
      <c r="E431" s="1269"/>
      <c r="F431" s="1252">
        <f>+D431-AL432</f>
        <v>3000</v>
      </c>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5"/>
    </row>
    <row r="432" spans="1:38" ht="15" customHeight="1">
      <c r="A432" s="2"/>
      <c r="B432" s="1236"/>
      <c r="C432" s="43" t="str">
        <f>+C394</f>
        <v>S/Pond AL-SSB03</v>
      </c>
      <c r="D432" s="1263"/>
      <c r="E432" s="1251"/>
      <c r="F432" s="1253"/>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38">
        <f>SUM(G432:AK432)</f>
        <v>0</v>
      </c>
    </row>
    <row r="433" spans="1:38" ht="15" customHeight="1">
      <c r="B433" s="1236"/>
      <c r="C433" s="40" t="s">
        <v>17</v>
      </c>
      <c r="D433" s="1263">
        <f>+F395</f>
        <v>4000</v>
      </c>
      <c r="E433" s="1251"/>
      <c r="F433" s="1253">
        <f>+D433-AL434</f>
        <v>4000</v>
      </c>
      <c r="G433" s="542"/>
      <c r="H433" s="542"/>
      <c r="I433" s="544"/>
      <c r="J433" s="544"/>
      <c r="K433" s="544"/>
      <c r="L433" s="544"/>
      <c r="M433" s="544"/>
      <c r="N433" s="544"/>
      <c r="O433" s="544"/>
      <c r="P433" s="544"/>
      <c r="Q433" s="544"/>
      <c r="R433" s="544"/>
      <c r="S433" s="544"/>
      <c r="T433" s="544"/>
      <c r="U433" s="544"/>
      <c r="V433" s="544"/>
      <c r="W433" s="544"/>
      <c r="X433" s="544"/>
      <c r="Y433" s="544"/>
      <c r="Z433" s="544"/>
      <c r="AA433" s="544"/>
      <c r="AB433" s="544"/>
      <c r="AC433" s="544"/>
      <c r="AD433" s="544"/>
      <c r="AE433" s="52"/>
      <c r="AF433" s="544"/>
      <c r="AG433" s="544"/>
      <c r="AH433" s="544"/>
      <c r="AI433" s="544"/>
      <c r="AJ433" s="52"/>
      <c r="AK433" s="52"/>
      <c r="AL433" s="53"/>
    </row>
    <row r="434" spans="1:38" ht="15" customHeight="1">
      <c r="A434" s="2"/>
      <c r="B434" s="1236"/>
      <c r="C434" s="43" t="str">
        <f>+C396</f>
        <v>S/Pond AL-SSB04</v>
      </c>
      <c r="D434" s="1263"/>
      <c r="E434" s="1251"/>
      <c r="F434" s="1253"/>
      <c r="G434" s="543"/>
      <c r="H434" s="543"/>
      <c r="I434" s="543"/>
      <c r="J434" s="543"/>
      <c r="K434" s="543"/>
      <c r="L434" s="543"/>
      <c r="M434" s="543"/>
      <c r="N434" s="543"/>
      <c r="O434" s="543"/>
      <c r="P434" s="543"/>
      <c r="Q434" s="543"/>
      <c r="R434" s="543"/>
      <c r="S434" s="543"/>
      <c r="T434" s="543"/>
      <c r="U434" s="543"/>
      <c r="V434" s="543"/>
      <c r="W434" s="543"/>
      <c r="X434" s="543"/>
      <c r="Y434" s="543"/>
      <c r="Z434" s="543"/>
      <c r="AA434" s="543"/>
      <c r="AB434" s="543"/>
      <c r="AC434" s="543"/>
      <c r="AD434" s="543"/>
      <c r="AE434" s="12"/>
      <c r="AF434" s="543"/>
      <c r="AG434" s="543"/>
      <c r="AH434" s="543"/>
      <c r="AI434" s="543"/>
      <c r="AJ434" s="12"/>
      <c r="AK434" s="12"/>
      <c r="AL434" s="38">
        <f>SUM(G434:AK434)</f>
        <v>0</v>
      </c>
    </row>
    <row r="435" spans="1:38" ht="15" customHeight="1">
      <c r="A435" s="2"/>
      <c r="B435" s="1236"/>
      <c r="C435" s="40" t="s">
        <v>17</v>
      </c>
      <c r="D435" s="1263">
        <f>+F397</f>
        <v>7000</v>
      </c>
      <c r="E435" s="1251"/>
      <c r="F435" s="1253">
        <f>+D435-AL436</f>
        <v>7000</v>
      </c>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44"/>
      <c r="AE435" s="52"/>
      <c r="AF435" s="52"/>
      <c r="AG435" s="52"/>
      <c r="AH435" s="52"/>
      <c r="AI435" s="52"/>
      <c r="AJ435" s="52"/>
      <c r="AK435" s="52"/>
      <c r="AL435" s="53"/>
    </row>
    <row r="436" spans="1:38" ht="15" customHeight="1">
      <c r="A436" s="2"/>
      <c r="B436" s="1236"/>
      <c r="C436" s="43" t="str">
        <f>+C398</f>
        <v>S/Pond AL-SSB05</v>
      </c>
      <c r="D436" s="1263"/>
      <c r="E436" s="1251"/>
      <c r="F436" s="1253"/>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38">
        <f>SUM(G436:AK436)</f>
        <v>0</v>
      </c>
    </row>
    <row r="437" spans="1:38" ht="15" customHeight="1">
      <c r="B437" s="1236"/>
      <c r="C437" s="40" t="s">
        <v>17</v>
      </c>
      <c r="D437" s="1263">
        <f>+F399</f>
        <v>15000</v>
      </c>
      <c r="E437" s="1251"/>
      <c r="F437" s="1253">
        <f>+D437-AL438</f>
        <v>15000</v>
      </c>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3"/>
    </row>
    <row r="438" spans="1:38" ht="15" customHeight="1">
      <c r="A438" s="2"/>
      <c r="B438" s="1236"/>
      <c r="C438" s="43" t="str">
        <f>+C400</f>
        <v>S/Pond AL-SSB06</v>
      </c>
      <c r="D438" s="1263"/>
      <c r="E438" s="1251"/>
      <c r="F438" s="1253"/>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38">
        <f>SUM(G438:AK438)</f>
        <v>0</v>
      </c>
    </row>
    <row r="439" spans="1:38" ht="15" customHeight="1">
      <c r="A439" s="2"/>
      <c r="B439" s="1236"/>
      <c r="C439" s="40" t="s">
        <v>17</v>
      </c>
      <c r="D439" s="1263">
        <f>+F401</f>
        <v>7846</v>
      </c>
      <c r="E439" s="1251"/>
      <c r="F439" s="1253">
        <f>+D439-AL440</f>
        <v>7846</v>
      </c>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3"/>
    </row>
    <row r="440" spans="1:38" ht="15" customHeight="1">
      <c r="A440" s="2"/>
      <c r="B440" s="1236"/>
      <c r="C440" s="43" t="str">
        <f>+C402</f>
        <v>Control Box AL-SSB02</v>
      </c>
      <c r="D440" s="1263"/>
      <c r="E440" s="1251"/>
      <c r="F440" s="1253"/>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38">
        <f>SUM(G440:AK440)</f>
        <v>0</v>
      </c>
    </row>
    <row r="441" spans="1:38" ht="15" customHeight="1">
      <c r="A441" s="2"/>
      <c r="B441" s="1236"/>
      <c r="C441" s="40" t="s">
        <v>17</v>
      </c>
      <c r="D441" s="1263">
        <f>+F403</f>
        <v>14704</v>
      </c>
      <c r="E441" s="1251"/>
      <c r="F441" s="1253">
        <f>+D441-AL442</f>
        <v>14704</v>
      </c>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3"/>
    </row>
    <row r="442" spans="1:38" ht="15" customHeight="1">
      <c r="A442" s="2"/>
      <c r="B442" s="1236"/>
      <c r="C442" s="43" t="str">
        <f>+C404</f>
        <v>Control Box AL-SSB07</v>
      </c>
      <c r="D442" s="1263"/>
      <c r="E442" s="1251"/>
      <c r="F442" s="1253"/>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38">
        <f>SUM(G442:AK442)</f>
        <v>0</v>
      </c>
    </row>
    <row r="443" spans="1:38" ht="15" hidden="1" customHeight="1">
      <c r="A443" s="2"/>
      <c r="B443" s="1236"/>
      <c r="C443" s="40" t="s">
        <v>17</v>
      </c>
      <c r="D443" s="1263">
        <f>+F405</f>
        <v>0</v>
      </c>
      <c r="E443" s="1251"/>
      <c r="F443" s="1253">
        <f>+D443-AL444</f>
        <v>0</v>
      </c>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3"/>
    </row>
    <row r="444" spans="1:38" ht="15" hidden="1" customHeight="1">
      <c r="A444" s="2"/>
      <c r="B444" s="1273"/>
      <c r="C444" s="43" t="str">
        <f>+C406</f>
        <v>SP 7 C/B 2</v>
      </c>
      <c r="D444" s="1263"/>
      <c r="E444" s="1251"/>
      <c r="F444" s="1253"/>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38">
        <f>SUM(G444:AK444)</f>
        <v>0</v>
      </c>
    </row>
    <row r="445" spans="1:38" ht="15" hidden="1" customHeight="1">
      <c r="A445" s="2"/>
      <c r="B445" s="1272" t="s">
        <v>126</v>
      </c>
      <c r="C445" s="40" t="s">
        <v>17</v>
      </c>
      <c r="D445" s="1263">
        <f>+F407</f>
        <v>0</v>
      </c>
      <c r="E445" s="1251"/>
      <c r="F445" s="1253">
        <f>+D445-AL446</f>
        <v>0</v>
      </c>
      <c r="G445" s="538"/>
      <c r="H445" s="538"/>
      <c r="I445" s="538"/>
      <c r="J445" s="538"/>
      <c r="K445" s="538"/>
      <c r="L445" s="5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3"/>
    </row>
    <row r="446" spans="1:38" ht="15" hidden="1" customHeight="1">
      <c r="A446" s="2"/>
      <c r="B446" s="1236"/>
      <c r="C446" s="43" t="str">
        <f>+C408</f>
        <v>S/Pond AL 54</v>
      </c>
      <c r="D446" s="1263"/>
      <c r="E446" s="1251"/>
      <c r="F446" s="1253"/>
      <c r="G446" s="537"/>
      <c r="H446" s="537"/>
      <c r="I446" s="537"/>
      <c r="J446" s="537"/>
      <c r="K446" s="537"/>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38">
        <f>SUM(G446:AK446)</f>
        <v>0</v>
      </c>
    </row>
    <row r="447" spans="1:38" ht="15" hidden="1" customHeight="1">
      <c r="A447" s="2"/>
      <c r="B447" s="1236"/>
      <c r="C447" s="40" t="s">
        <v>17</v>
      </c>
      <c r="D447" s="1263">
        <f>+F409</f>
        <v>0</v>
      </c>
      <c r="E447" s="1251"/>
      <c r="F447" s="1253">
        <f>+D447-AL448</f>
        <v>0</v>
      </c>
      <c r="G447" s="544"/>
      <c r="H447" s="544"/>
      <c r="I447" s="544"/>
      <c r="J447" s="544"/>
      <c r="K447" s="544"/>
      <c r="L447" s="544"/>
      <c r="M447" s="544"/>
      <c r="N447" s="544"/>
      <c r="O447" s="544"/>
      <c r="P447" s="544"/>
      <c r="Q447" s="544"/>
      <c r="R447" s="544"/>
      <c r="S447" s="544"/>
      <c r="T447" s="544"/>
      <c r="U447" s="544"/>
      <c r="V447" s="544"/>
      <c r="W447" s="544"/>
      <c r="X447" s="544"/>
      <c r="Y447" s="544"/>
      <c r="Z447" s="544"/>
      <c r="AA447" s="544"/>
      <c r="AB447" s="544"/>
      <c r="AC447" s="544"/>
      <c r="AD447" s="544"/>
      <c r="AE447" s="544"/>
      <c r="AF447" s="544"/>
      <c r="AG447" s="544"/>
      <c r="AH447" s="544"/>
      <c r="AI447" s="544"/>
      <c r="AJ447" s="544"/>
      <c r="AK447" s="544"/>
      <c r="AL447" s="53"/>
    </row>
    <row r="448" spans="1:38" ht="15" hidden="1" customHeight="1">
      <c r="A448" s="2"/>
      <c r="B448" s="1273"/>
      <c r="C448" s="43" t="str">
        <f>+C410</f>
        <v>S/Pond AL 59</v>
      </c>
      <c r="D448" s="1263"/>
      <c r="E448" s="1251"/>
      <c r="F448" s="1253"/>
      <c r="G448" s="543"/>
      <c r="H448" s="543"/>
      <c r="I448" s="543"/>
      <c r="J448" s="543"/>
      <c r="K448" s="543"/>
      <c r="L448" s="543"/>
      <c r="M448" s="543"/>
      <c r="N448" s="543"/>
      <c r="O448" s="543"/>
      <c r="P448" s="543"/>
      <c r="Q448" s="543"/>
      <c r="R448" s="543"/>
      <c r="S448" s="543"/>
      <c r="T448" s="543"/>
      <c r="U448" s="543"/>
      <c r="V448" s="543"/>
      <c r="W448" s="543"/>
      <c r="X448" s="543"/>
      <c r="Y448" s="543"/>
      <c r="Z448" s="543"/>
      <c r="AA448" s="543"/>
      <c r="AB448" s="543"/>
      <c r="AC448" s="543"/>
      <c r="AD448" s="543"/>
      <c r="AE448" s="543"/>
      <c r="AF448" s="543"/>
      <c r="AG448" s="543"/>
      <c r="AH448" s="543"/>
      <c r="AI448" s="543"/>
      <c r="AJ448" s="543"/>
      <c r="AK448" s="543"/>
      <c r="AL448" s="38">
        <f>SUM(G448:AK448)</f>
        <v>0</v>
      </c>
    </row>
    <row r="449" spans="1:38" ht="15" hidden="1" customHeight="1">
      <c r="A449" s="2"/>
      <c r="B449" s="1272" t="s">
        <v>104</v>
      </c>
      <c r="C449" s="40" t="s">
        <v>17</v>
      </c>
      <c r="D449" s="1263">
        <f>+F411</f>
        <v>0</v>
      </c>
      <c r="E449" s="1251"/>
      <c r="F449" s="1253">
        <f>+D449-AL450</f>
        <v>0</v>
      </c>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3"/>
    </row>
    <row r="450" spans="1:38" ht="15" hidden="1" customHeight="1">
      <c r="A450" s="2"/>
      <c r="B450" s="1273"/>
      <c r="C450" s="43" t="str">
        <f>+C412</f>
        <v>S/Pond AL 66</v>
      </c>
      <c r="D450" s="1263"/>
      <c r="E450" s="1251"/>
      <c r="F450" s="1253"/>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38">
        <f>SUM(G450:AK450)</f>
        <v>0</v>
      </c>
    </row>
    <row r="451" spans="1:38" ht="15" hidden="1" customHeight="1">
      <c r="A451" s="2"/>
      <c r="B451" s="1272" t="s">
        <v>128</v>
      </c>
      <c r="C451" s="40" t="s">
        <v>17</v>
      </c>
      <c r="D451" s="1263">
        <f>+F415</f>
        <v>0</v>
      </c>
      <c r="E451" s="1251"/>
      <c r="F451" s="1253">
        <f>+D451-AL452</f>
        <v>0</v>
      </c>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3"/>
    </row>
    <row r="452" spans="1:38" ht="15" hidden="1" customHeight="1">
      <c r="A452" s="2"/>
      <c r="B452" s="1236"/>
      <c r="C452" s="43" t="str">
        <f>+C416</f>
        <v>S/Pond AL 28</v>
      </c>
      <c r="D452" s="1263"/>
      <c r="E452" s="1251"/>
      <c r="F452" s="1253"/>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38">
        <f>SUM(G452:AK452)</f>
        <v>0</v>
      </c>
    </row>
    <row r="453" spans="1:38" ht="15" hidden="1" customHeight="1">
      <c r="A453" s="2"/>
      <c r="B453" s="1236"/>
      <c r="C453" s="40" t="s">
        <v>17</v>
      </c>
      <c r="D453" s="1263">
        <f>+F417</f>
        <v>0</v>
      </c>
      <c r="E453" s="1251"/>
      <c r="F453" s="1253">
        <f>+D453-AL454</f>
        <v>0</v>
      </c>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3"/>
    </row>
    <row r="454" spans="1:38" ht="15" hidden="1" customHeight="1">
      <c r="A454" s="2"/>
      <c r="B454" s="1273"/>
      <c r="C454" s="43" t="str">
        <f>+C418</f>
        <v>S/Pond AL 57</v>
      </c>
      <c r="D454" s="1263"/>
      <c r="E454" s="1251"/>
      <c r="F454" s="1253"/>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38">
        <f>SUM(G454:AK454)</f>
        <v>0</v>
      </c>
    </row>
    <row r="455" spans="1:38" ht="15" hidden="1" customHeight="1">
      <c r="A455" s="2"/>
      <c r="B455" s="1272" t="s">
        <v>118</v>
      </c>
      <c r="C455" s="40" t="s">
        <v>17</v>
      </c>
      <c r="D455" s="1263">
        <f>+F419</f>
        <v>0</v>
      </c>
      <c r="E455" s="1251"/>
      <c r="F455" s="1253">
        <f>+D455-AL456</f>
        <v>0</v>
      </c>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3"/>
    </row>
    <row r="456" spans="1:38" ht="15" hidden="1" customHeight="1">
      <c r="A456" s="2"/>
      <c r="B456" s="1236"/>
      <c r="C456" s="43" t="str">
        <f>+C420</f>
        <v>S/Pond AL 55</v>
      </c>
      <c r="D456" s="1263"/>
      <c r="E456" s="1251"/>
      <c r="F456" s="1253"/>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38">
        <f>SUM(G456:AK456)</f>
        <v>0</v>
      </c>
    </row>
    <row r="457" spans="1:38" ht="15" hidden="1" customHeight="1">
      <c r="A457" s="2"/>
      <c r="B457" s="1236"/>
      <c r="C457" s="40" t="s">
        <v>17</v>
      </c>
      <c r="D457" s="1246">
        <f>+F421</f>
        <v>0</v>
      </c>
      <c r="E457" s="1244"/>
      <c r="F457" s="1245">
        <f>+D457-AL458</f>
        <v>0</v>
      </c>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3"/>
    </row>
    <row r="458" spans="1:38" ht="15" hidden="1" customHeight="1">
      <c r="A458" s="2"/>
      <c r="B458" s="1237"/>
      <c r="C458" s="41" t="str">
        <f>+C422</f>
        <v>S/Pond AL 56</v>
      </c>
      <c r="D458" s="1220"/>
      <c r="E458" s="1222"/>
      <c r="F458" s="1218"/>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35">
        <f>SUM(G458:AK458)</f>
        <v>0</v>
      </c>
    </row>
    <row r="459" spans="1:38" ht="15" customHeight="1">
      <c r="A459" s="2"/>
      <c r="B459" s="1275" t="s">
        <v>12</v>
      </c>
      <c r="C459" s="1276"/>
      <c r="D459" s="49"/>
      <c r="E459" s="49"/>
      <c r="F459" s="48"/>
      <c r="G459" s="11">
        <f t="shared" ref="G459:AK459" si="24">SUM(G432,G434,G436,G438,G440,G442,G444,G446,G448,G450,G452,G454,G456,G458)</f>
        <v>0</v>
      </c>
      <c r="H459" s="11">
        <f t="shared" si="24"/>
        <v>0</v>
      </c>
      <c r="I459" s="11">
        <f t="shared" si="24"/>
        <v>0</v>
      </c>
      <c r="J459" s="11">
        <f t="shared" si="24"/>
        <v>0</v>
      </c>
      <c r="K459" s="11">
        <f t="shared" si="24"/>
        <v>0</v>
      </c>
      <c r="L459" s="11">
        <f t="shared" si="24"/>
        <v>0</v>
      </c>
      <c r="M459" s="11">
        <f t="shared" si="24"/>
        <v>0</v>
      </c>
      <c r="N459" s="11">
        <f t="shared" si="24"/>
        <v>0</v>
      </c>
      <c r="O459" s="11">
        <f t="shared" si="24"/>
        <v>0</v>
      </c>
      <c r="P459" s="11">
        <f t="shared" si="24"/>
        <v>0</v>
      </c>
      <c r="Q459" s="11">
        <f t="shared" si="24"/>
        <v>0</v>
      </c>
      <c r="R459" s="11">
        <f t="shared" si="24"/>
        <v>0</v>
      </c>
      <c r="S459" s="11">
        <f t="shared" si="24"/>
        <v>0</v>
      </c>
      <c r="T459" s="11">
        <f t="shared" si="24"/>
        <v>0</v>
      </c>
      <c r="U459" s="11">
        <f t="shared" si="24"/>
        <v>0</v>
      </c>
      <c r="V459" s="11">
        <f t="shared" si="24"/>
        <v>0</v>
      </c>
      <c r="W459" s="11">
        <f t="shared" si="24"/>
        <v>0</v>
      </c>
      <c r="X459" s="11">
        <f t="shared" si="24"/>
        <v>0</v>
      </c>
      <c r="Y459" s="11">
        <f t="shared" si="24"/>
        <v>0</v>
      </c>
      <c r="Z459" s="11">
        <f t="shared" si="24"/>
        <v>0</v>
      </c>
      <c r="AA459" s="11">
        <f t="shared" si="24"/>
        <v>0</v>
      </c>
      <c r="AB459" s="11">
        <f t="shared" si="24"/>
        <v>0</v>
      </c>
      <c r="AC459" s="11">
        <f t="shared" si="24"/>
        <v>0</v>
      </c>
      <c r="AD459" s="11">
        <f t="shared" si="24"/>
        <v>0</v>
      </c>
      <c r="AE459" s="11">
        <f t="shared" si="24"/>
        <v>0</v>
      </c>
      <c r="AF459" s="11">
        <f t="shared" si="24"/>
        <v>0</v>
      </c>
      <c r="AG459" s="11">
        <f t="shared" si="24"/>
        <v>0</v>
      </c>
      <c r="AH459" s="11">
        <f t="shared" si="24"/>
        <v>0</v>
      </c>
      <c r="AI459" s="11">
        <f t="shared" si="24"/>
        <v>0</v>
      </c>
      <c r="AJ459" s="11">
        <f t="shared" si="24"/>
        <v>0</v>
      </c>
      <c r="AK459" s="11">
        <f t="shared" si="24"/>
        <v>0</v>
      </c>
      <c r="AL459" s="28">
        <f>SUM(AL430,AL432,AL434,AL436,AL438,AL440,AL442,AL444,AL446,AL448,AL450,AL452,AL454,AL456,AL458)</f>
        <v>0</v>
      </c>
    </row>
  </sheetData>
  <mergeCells count="667">
    <mergeCell ref="B413:B414"/>
    <mergeCell ref="D413:D414"/>
    <mergeCell ref="E413:E414"/>
    <mergeCell ref="F413:F414"/>
    <mergeCell ref="D289:D290"/>
    <mergeCell ref="E289:E290"/>
    <mergeCell ref="D287:D288"/>
    <mergeCell ref="F287:F288"/>
    <mergeCell ref="F335:F336"/>
    <mergeCell ref="E287:E288"/>
    <mergeCell ref="E315:E316"/>
    <mergeCell ref="F411:F412"/>
    <mergeCell ref="D393:D394"/>
    <mergeCell ref="F343:F344"/>
    <mergeCell ref="D323:D324"/>
    <mergeCell ref="E323:E324"/>
    <mergeCell ref="F323:F324"/>
    <mergeCell ref="D327:D328"/>
    <mergeCell ref="D343:D344"/>
    <mergeCell ref="E327:E328"/>
    <mergeCell ref="E329:E330"/>
    <mergeCell ref="F329:F330"/>
    <mergeCell ref="D331:D332"/>
    <mergeCell ref="E331:E332"/>
    <mergeCell ref="B139:B140"/>
    <mergeCell ref="F327:F328"/>
    <mergeCell ref="D329:D330"/>
    <mergeCell ref="E285:E286"/>
    <mergeCell ref="F285:F286"/>
    <mergeCell ref="D303:D304"/>
    <mergeCell ref="E303:E304"/>
    <mergeCell ref="F303:F304"/>
    <mergeCell ref="D285:D286"/>
    <mergeCell ref="E319:E320"/>
    <mergeCell ref="F319:F320"/>
    <mergeCell ref="D321:D322"/>
    <mergeCell ref="D317:D318"/>
    <mergeCell ref="E317:E318"/>
    <mergeCell ref="F317:F318"/>
    <mergeCell ref="E321:E322"/>
    <mergeCell ref="F321:F322"/>
    <mergeCell ref="D295:D296"/>
    <mergeCell ref="E145:E146"/>
    <mergeCell ref="F145:F146"/>
    <mergeCell ref="D161:D162"/>
    <mergeCell ref="B155:C155"/>
    <mergeCell ref="E277:E278"/>
    <mergeCell ref="D283:D284"/>
    <mergeCell ref="D121:F121"/>
    <mergeCell ref="D115:D116"/>
    <mergeCell ref="E103:E104"/>
    <mergeCell ref="F103:F104"/>
    <mergeCell ref="B117:C117"/>
    <mergeCell ref="F125:F126"/>
    <mergeCell ref="D153:D154"/>
    <mergeCell ref="E153:E154"/>
    <mergeCell ref="F153:F154"/>
    <mergeCell ref="D135:D136"/>
    <mergeCell ref="E135:E136"/>
    <mergeCell ref="F135:F136"/>
    <mergeCell ref="D137:D138"/>
    <mergeCell ref="E137:E138"/>
    <mergeCell ref="F137:F138"/>
    <mergeCell ref="D133:D134"/>
    <mergeCell ref="E133:E134"/>
    <mergeCell ref="F133:F134"/>
    <mergeCell ref="D139:D140"/>
    <mergeCell ref="E139:E140"/>
    <mergeCell ref="F139:F140"/>
    <mergeCell ref="D141:D142"/>
    <mergeCell ref="D125:D126"/>
    <mergeCell ref="E125:E126"/>
    <mergeCell ref="F291:F292"/>
    <mergeCell ref="D301:D302"/>
    <mergeCell ref="E301:E302"/>
    <mergeCell ref="D279:D280"/>
    <mergeCell ref="E279:E280"/>
    <mergeCell ref="F279:F280"/>
    <mergeCell ref="D281:D282"/>
    <mergeCell ref="E281:E282"/>
    <mergeCell ref="E283:E284"/>
    <mergeCell ref="F283:F284"/>
    <mergeCell ref="F301:F302"/>
    <mergeCell ref="D297:D298"/>
    <mergeCell ref="E297:E298"/>
    <mergeCell ref="F297:F298"/>
    <mergeCell ref="D299:D300"/>
    <mergeCell ref="E299:E300"/>
    <mergeCell ref="F299:F300"/>
    <mergeCell ref="D293:D294"/>
    <mergeCell ref="E293:E294"/>
    <mergeCell ref="F293:F294"/>
    <mergeCell ref="D25:D26"/>
    <mergeCell ref="E25:E26"/>
    <mergeCell ref="F25:F26"/>
    <mergeCell ref="B25:B26"/>
    <mergeCell ref="F17:F18"/>
    <mergeCell ref="B6:B24"/>
    <mergeCell ref="D7:D8"/>
    <mergeCell ref="B41:C41"/>
    <mergeCell ref="D29:D30"/>
    <mergeCell ref="E29:E30"/>
    <mergeCell ref="F29:F30"/>
    <mergeCell ref="D31:D32"/>
    <mergeCell ref="D39:D40"/>
    <mergeCell ref="E39:E40"/>
    <mergeCell ref="F39:F40"/>
    <mergeCell ref="D21:D22"/>
    <mergeCell ref="E21:E22"/>
    <mergeCell ref="F21:F22"/>
    <mergeCell ref="F77:F78"/>
    <mergeCell ref="B27:B30"/>
    <mergeCell ref="B31:B32"/>
    <mergeCell ref="B33:B36"/>
    <mergeCell ref="E37:E38"/>
    <mergeCell ref="F37:F38"/>
    <mergeCell ref="E31:E32"/>
    <mergeCell ref="F31:F32"/>
    <mergeCell ref="D33:D34"/>
    <mergeCell ref="E33:E34"/>
    <mergeCell ref="F33:F34"/>
    <mergeCell ref="B37:B40"/>
    <mergeCell ref="D59:D60"/>
    <mergeCell ref="E59:E60"/>
    <mergeCell ref="E53:E54"/>
    <mergeCell ref="B46:B62"/>
    <mergeCell ref="F57:F58"/>
    <mergeCell ref="D45:F45"/>
    <mergeCell ref="D49:D50"/>
    <mergeCell ref="E49:E50"/>
    <mergeCell ref="F49:F50"/>
    <mergeCell ref="D55:D56"/>
    <mergeCell ref="E55:E56"/>
    <mergeCell ref="F55:F56"/>
    <mergeCell ref="F277:F278"/>
    <mergeCell ref="F281:F282"/>
    <mergeCell ref="D275:D276"/>
    <mergeCell ref="D89:D90"/>
    <mergeCell ref="E89:E90"/>
    <mergeCell ref="F89:F90"/>
    <mergeCell ref="D91:D92"/>
    <mergeCell ref="E91:E92"/>
    <mergeCell ref="F91:F92"/>
    <mergeCell ref="D127:D128"/>
    <mergeCell ref="E127:E128"/>
    <mergeCell ref="F127:F128"/>
    <mergeCell ref="D93:D94"/>
    <mergeCell ref="E93:E94"/>
    <mergeCell ref="F93:F94"/>
    <mergeCell ref="E151:E152"/>
    <mergeCell ref="F151:F152"/>
    <mergeCell ref="D197:D198"/>
    <mergeCell ref="F209:F210"/>
    <mergeCell ref="D171:D172"/>
    <mergeCell ref="D165:D166"/>
    <mergeCell ref="E165:E166"/>
    <mergeCell ref="E129:E130"/>
    <mergeCell ref="F129:F130"/>
    <mergeCell ref="B1:AL1"/>
    <mergeCell ref="D5:F5"/>
    <mergeCell ref="D9:D10"/>
    <mergeCell ref="E9:E10"/>
    <mergeCell ref="F9:F10"/>
    <mergeCell ref="D15:D16"/>
    <mergeCell ref="E15:E16"/>
    <mergeCell ref="F15:F16"/>
    <mergeCell ref="D17:D18"/>
    <mergeCell ref="D11:D12"/>
    <mergeCell ref="E11:E12"/>
    <mergeCell ref="F11:F12"/>
    <mergeCell ref="D13:D14"/>
    <mergeCell ref="E13:E14"/>
    <mergeCell ref="F13:F14"/>
    <mergeCell ref="E17:E18"/>
    <mergeCell ref="E7:E8"/>
    <mergeCell ref="F7:F8"/>
    <mergeCell ref="D57:D58"/>
    <mergeCell ref="E57:E58"/>
    <mergeCell ref="D51:D52"/>
    <mergeCell ref="E51:E52"/>
    <mergeCell ref="F51:F52"/>
    <mergeCell ref="D53:D54"/>
    <mergeCell ref="D63:D64"/>
    <mergeCell ref="E63:E64"/>
    <mergeCell ref="D61:D62"/>
    <mergeCell ref="E61:E62"/>
    <mergeCell ref="F61:F62"/>
    <mergeCell ref="B63:B64"/>
    <mergeCell ref="E97:E98"/>
    <mergeCell ref="D95:D96"/>
    <mergeCell ref="E95:E96"/>
    <mergeCell ref="F95:F96"/>
    <mergeCell ref="D69:D70"/>
    <mergeCell ref="E69:E70"/>
    <mergeCell ref="F69:F70"/>
    <mergeCell ref="B71:B74"/>
    <mergeCell ref="B75:B78"/>
    <mergeCell ref="D87:D88"/>
    <mergeCell ref="E87:E88"/>
    <mergeCell ref="F87:F88"/>
    <mergeCell ref="E71:E72"/>
    <mergeCell ref="F71:F72"/>
    <mergeCell ref="D71:D72"/>
    <mergeCell ref="D73:D74"/>
    <mergeCell ref="E73:E74"/>
    <mergeCell ref="F73:F74"/>
    <mergeCell ref="D75:D76"/>
    <mergeCell ref="E75:E76"/>
    <mergeCell ref="F75:F76"/>
    <mergeCell ref="D77:D78"/>
    <mergeCell ref="E77:E78"/>
    <mergeCell ref="B122:B138"/>
    <mergeCell ref="F115:F116"/>
    <mergeCell ref="B113:B116"/>
    <mergeCell ref="D109:D110"/>
    <mergeCell ref="D107:D108"/>
    <mergeCell ref="E107:E108"/>
    <mergeCell ref="F107:F108"/>
    <mergeCell ref="D101:D102"/>
    <mergeCell ref="D47:D48"/>
    <mergeCell ref="E47:E48"/>
    <mergeCell ref="F47:F48"/>
    <mergeCell ref="D65:D66"/>
    <mergeCell ref="F63:F64"/>
    <mergeCell ref="F53:F54"/>
    <mergeCell ref="F59:F60"/>
    <mergeCell ref="B65:B68"/>
    <mergeCell ref="B69:B70"/>
    <mergeCell ref="E65:E66"/>
    <mergeCell ref="F65:F66"/>
    <mergeCell ref="D67:D68"/>
    <mergeCell ref="E67:E68"/>
    <mergeCell ref="F67:F68"/>
    <mergeCell ref="B79:C79"/>
    <mergeCell ref="D83:F83"/>
    <mergeCell ref="B107:B108"/>
    <mergeCell ref="B109:B112"/>
    <mergeCell ref="E99:E100"/>
    <mergeCell ref="F99:F100"/>
    <mergeCell ref="D103:D104"/>
    <mergeCell ref="E109:E110"/>
    <mergeCell ref="F109:F110"/>
    <mergeCell ref="D111:D112"/>
    <mergeCell ref="E111:E112"/>
    <mergeCell ref="F111:F112"/>
    <mergeCell ref="D105:D106"/>
    <mergeCell ref="E105:E106"/>
    <mergeCell ref="F105:F106"/>
    <mergeCell ref="B84:B100"/>
    <mergeCell ref="D97:D98"/>
    <mergeCell ref="F97:F98"/>
    <mergeCell ref="D99:D100"/>
    <mergeCell ref="B103:B106"/>
    <mergeCell ref="E163:E164"/>
    <mergeCell ref="F163:F164"/>
    <mergeCell ref="D169:D170"/>
    <mergeCell ref="E169:E170"/>
    <mergeCell ref="F169:F170"/>
    <mergeCell ref="F183:F184"/>
    <mergeCell ref="F131:F132"/>
    <mergeCell ref="D131:D132"/>
    <mergeCell ref="D129:D130"/>
    <mergeCell ref="E161:E162"/>
    <mergeCell ref="F161:F162"/>
    <mergeCell ref="E131:E132"/>
    <mergeCell ref="F165:F166"/>
    <mergeCell ref="D167:D168"/>
    <mergeCell ref="E167:E168"/>
    <mergeCell ref="F167:F168"/>
    <mergeCell ref="E171:E172"/>
    <mergeCell ref="F171:F172"/>
    <mergeCell ref="D173:D174"/>
    <mergeCell ref="E173:E174"/>
    <mergeCell ref="B141:B144"/>
    <mergeCell ref="B145:B146"/>
    <mergeCell ref="B147:B150"/>
    <mergeCell ref="B151:B154"/>
    <mergeCell ref="D147:D148"/>
    <mergeCell ref="E147:E148"/>
    <mergeCell ref="F147:F148"/>
    <mergeCell ref="D149:D150"/>
    <mergeCell ref="E149:E150"/>
    <mergeCell ref="F149:F150"/>
    <mergeCell ref="D143:D144"/>
    <mergeCell ref="E143:E144"/>
    <mergeCell ref="F143:F144"/>
    <mergeCell ref="D145:D146"/>
    <mergeCell ref="E141:E142"/>
    <mergeCell ref="F141:F142"/>
    <mergeCell ref="D151:D152"/>
    <mergeCell ref="D401:D402"/>
    <mergeCell ref="E401:E402"/>
    <mergeCell ref="F401:F402"/>
    <mergeCell ref="D395:D396"/>
    <mergeCell ref="D389:F389"/>
    <mergeCell ref="E363:E364"/>
    <mergeCell ref="D367:D368"/>
    <mergeCell ref="E367:E368"/>
    <mergeCell ref="F367:F368"/>
    <mergeCell ref="D369:D370"/>
    <mergeCell ref="E391:E392"/>
    <mergeCell ref="F353:F354"/>
    <mergeCell ref="D351:D352"/>
    <mergeCell ref="E351:E352"/>
    <mergeCell ref="F351:F352"/>
    <mergeCell ref="D349:F349"/>
    <mergeCell ref="F381:F382"/>
    <mergeCell ref="F391:F392"/>
    <mergeCell ref="D399:D400"/>
    <mergeCell ref="E399:E400"/>
    <mergeCell ref="F399:F400"/>
    <mergeCell ref="F369:F370"/>
    <mergeCell ref="D363:D364"/>
    <mergeCell ref="E369:E370"/>
    <mergeCell ref="E273:E274"/>
    <mergeCell ref="E433:E434"/>
    <mergeCell ref="F433:F434"/>
    <mergeCell ref="D435:D436"/>
    <mergeCell ref="E435:E436"/>
    <mergeCell ref="F435:F436"/>
    <mergeCell ref="D429:D430"/>
    <mergeCell ref="E429:E430"/>
    <mergeCell ref="F429:F430"/>
    <mergeCell ref="D373:D374"/>
    <mergeCell ref="E373:E374"/>
    <mergeCell ref="F373:F374"/>
    <mergeCell ref="D377:D378"/>
    <mergeCell ref="E377:E378"/>
    <mergeCell ref="F377:F378"/>
    <mergeCell ref="E395:E396"/>
    <mergeCell ref="F395:F396"/>
    <mergeCell ref="D397:D398"/>
    <mergeCell ref="E397:E398"/>
    <mergeCell ref="F397:F398"/>
    <mergeCell ref="D405:D406"/>
    <mergeCell ref="F393:F394"/>
    <mergeCell ref="F403:F404"/>
    <mergeCell ref="D391:D392"/>
    <mergeCell ref="F405:F406"/>
    <mergeCell ref="F331:F332"/>
    <mergeCell ref="D35:D36"/>
    <mergeCell ref="E35:E36"/>
    <mergeCell ref="F35:F36"/>
    <mergeCell ref="D37:D38"/>
    <mergeCell ref="D421:D422"/>
    <mergeCell ref="E421:E422"/>
    <mergeCell ref="F421:F422"/>
    <mergeCell ref="D353:D354"/>
    <mergeCell ref="E353:E354"/>
    <mergeCell ref="E179:E180"/>
    <mergeCell ref="F179:F180"/>
    <mergeCell ref="D181:D182"/>
    <mergeCell ref="F203:F204"/>
    <mergeCell ref="D159:F159"/>
    <mergeCell ref="D269:F269"/>
    <mergeCell ref="D217:D218"/>
    <mergeCell ref="E217:E218"/>
    <mergeCell ref="F217:F218"/>
    <mergeCell ref="D225:D226"/>
    <mergeCell ref="E225:E226"/>
    <mergeCell ref="F225:F226"/>
    <mergeCell ref="D273:D274"/>
    <mergeCell ref="B459:C459"/>
    <mergeCell ref="D19:D20"/>
    <mergeCell ref="E19:E20"/>
    <mergeCell ref="F19:F20"/>
    <mergeCell ref="D23:D24"/>
    <mergeCell ref="E23:E24"/>
    <mergeCell ref="F23:F24"/>
    <mergeCell ref="D27:D28"/>
    <mergeCell ref="E27:E28"/>
    <mergeCell ref="F27:F28"/>
    <mergeCell ref="E437:E438"/>
    <mergeCell ref="F437:F438"/>
    <mergeCell ref="D439:D440"/>
    <mergeCell ref="E439:E440"/>
    <mergeCell ref="F439:F440"/>
    <mergeCell ref="D457:D458"/>
    <mergeCell ref="E457:E458"/>
    <mergeCell ref="E405:E406"/>
    <mergeCell ref="D441:D442"/>
    <mergeCell ref="B385:C385"/>
    <mergeCell ref="E441:E442"/>
    <mergeCell ref="E101:E102"/>
    <mergeCell ref="F101:F102"/>
    <mergeCell ref="B101:B102"/>
    <mergeCell ref="F245:F246"/>
    <mergeCell ref="D271:D272"/>
    <mergeCell ref="E261:E262"/>
    <mergeCell ref="F261:F262"/>
    <mergeCell ref="E251:E252"/>
    <mergeCell ref="E115:E116"/>
    <mergeCell ref="D113:D114"/>
    <mergeCell ref="E113:E114"/>
    <mergeCell ref="F113:F114"/>
    <mergeCell ref="F237:F238"/>
    <mergeCell ref="D239:D240"/>
    <mergeCell ref="D241:D242"/>
    <mergeCell ref="E241:E242"/>
    <mergeCell ref="F241:F242"/>
    <mergeCell ref="E263:E264"/>
    <mergeCell ref="E205:E206"/>
    <mergeCell ref="F205:F206"/>
    <mergeCell ref="E203:E204"/>
    <mergeCell ref="D255:D256"/>
    <mergeCell ref="E255:E256"/>
    <mergeCell ref="D163:D164"/>
    <mergeCell ref="F211:F212"/>
    <mergeCell ref="D213:D214"/>
    <mergeCell ref="D195:F195"/>
    <mergeCell ref="F201:F202"/>
    <mergeCell ref="D203:D204"/>
    <mergeCell ref="D199:D200"/>
    <mergeCell ref="E199:E200"/>
    <mergeCell ref="F199:F200"/>
    <mergeCell ref="D205:D206"/>
    <mergeCell ref="F175:F176"/>
    <mergeCell ref="E181:E182"/>
    <mergeCell ref="F181:F182"/>
    <mergeCell ref="D183:D184"/>
    <mergeCell ref="E183:E184"/>
    <mergeCell ref="B219:B222"/>
    <mergeCell ref="B223:B226"/>
    <mergeCell ref="D219:D220"/>
    <mergeCell ref="E219:E220"/>
    <mergeCell ref="F219:F220"/>
    <mergeCell ref="D221:D222"/>
    <mergeCell ref="E221:E222"/>
    <mergeCell ref="F221:F222"/>
    <mergeCell ref="B160:B176"/>
    <mergeCell ref="F197:F198"/>
    <mergeCell ref="E213:E214"/>
    <mergeCell ref="F213:F214"/>
    <mergeCell ref="D215:D216"/>
    <mergeCell ref="E215:E216"/>
    <mergeCell ref="F215:F216"/>
    <mergeCell ref="D211:D212"/>
    <mergeCell ref="E211:E212"/>
    <mergeCell ref="E197:E198"/>
    <mergeCell ref="B187:B190"/>
    <mergeCell ref="B213:B216"/>
    <mergeCell ref="B217:B218"/>
    <mergeCell ref="F173:F174"/>
    <mergeCell ref="D175:D176"/>
    <mergeCell ref="E175:E176"/>
    <mergeCell ref="B227:C227"/>
    <mergeCell ref="D231:F231"/>
    <mergeCell ref="E239:E240"/>
    <mergeCell ref="F239:F240"/>
    <mergeCell ref="D223:D224"/>
    <mergeCell ref="E223:E224"/>
    <mergeCell ref="F223:F224"/>
    <mergeCell ref="D235:D236"/>
    <mergeCell ref="E235:E236"/>
    <mergeCell ref="F235:F236"/>
    <mergeCell ref="D233:D234"/>
    <mergeCell ref="E233:E234"/>
    <mergeCell ref="F233:F234"/>
    <mergeCell ref="B232:B250"/>
    <mergeCell ref="D243:D244"/>
    <mergeCell ref="E243:E244"/>
    <mergeCell ref="F243:F244"/>
    <mergeCell ref="D247:D248"/>
    <mergeCell ref="E247:E248"/>
    <mergeCell ref="F247:F248"/>
    <mergeCell ref="D245:D246"/>
    <mergeCell ref="E245:E246"/>
    <mergeCell ref="D237:D238"/>
    <mergeCell ref="E237:E238"/>
    <mergeCell ref="F333:F334"/>
    <mergeCell ref="D337:D338"/>
    <mergeCell ref="E337:E338"/>
    <mergeCell ref="F337:F338"/>
    <mergeCell ref="F339:F340"/>
    <mergeCell ref="D341:D342"/>
    <mergeCell ref="E341:E342"/>
    <mergeCell ref="F341:F342"/>
    <mergeCell ref="D335:D336"/>
    <mergeCell ref="E335:E336"/>
    <mergeCell ref="F441:F442"/>
    <mergeCell ref="D443:D444"/>
    <mergeCell ref="E443:E444"/>
    <mergeCell ref="F443:F444"/>
    <mergeCell ref="D445:D446"/>
    <mergeCell ref="E445:E446"/>
    <mergeCell ref="F445:F446"/>
    <mergeCell ref="D339:D340"/>
    <mergeCell ref="F371:F372"/>
    <mergeCell ref="D383:D384"/>
    <mergeCell ref="E383:E384"/>
    <mergeCell ref="F383:F384"/>
    <mergeCell ref="E355:E356"/>
    <mergeCell ref="F355:F356"/>
    <mergeCell ref="D357:D358"/>
    <mergeCell ref="E357:E358"/>
    <mergeCell ref="F357:F358"/>
    <mergeCell ref="F361:F362"/>
    <mergeCell ref="F363:F364"/>
    <mergeCell ref="D365:D366"/>
    <mergeCell ref="E365:E366"/>
    <mergeCell ref="F365:F366"/>
    <mergeCell ref="D359:D360"/>
    <mergeCell ref="E359:E360"/>
    <mergeCell ref="D411:D412"/>
    <mergeCell ref="E411:E412"/>
    <mergeCell ref="D403:D404"/>
    <mergeCell ref="E403:E404"/>
    <mergeCell ref="D431:D432"/>
    <mergeCell ref="E431:E432"/>
    <mergeCell ref="F431:F432"/>
    <mergeCell ref="D85:D86"/>
    <mergeCell ref="E85:E86"/>
    <mergeCell ref="F85:F86"/>
    <mergeCell ref="D123:D124"/>
    <mergeCell ref="E123:E124"/>
    <mergeCell ref="F123:F124"/>
    <mergeCell ref="D207:D208"/>
    <mergeCell ref="F325:F326"/>
    <mergeCell ref="F359:F360"/>
    <mergeCell ref="D361:D362"/>
    <mergeCell ref="E361:E362"/>
    <mergeCell ref="D355:D356"/>
    <mergeCell ref="F379:F380"/>
    <mergeCell ref="D381:D382"/>
    <mergeCell ref="E381:E382"/>
    <mergeCell ref="F313:F314"/>
    <mergeCell ref="D315:D316"/>
    <mergeCell ref="D455:D456"/>
    <mergeCell ref="E455:E456"/>
    <mergeCell ref="F455:F456"/>
    <mergeCell ref="B445:B448"/>
    <mergeCell ref="B449:B450"/>
    <mergeCell ref="B451:B454"/>
    <mergeCell ref="B455:B458"/>
    <mergeCell ref="D451:D452"/>
    <mergeCell ref="E451:E452"/>
    <mergeCell ref="F451:F452"/>
    <mergeCell ref="D453:D454"/>
    <mergeCell ref="E453:E454"/>
    <mergeCell ref="F453:F454"/>
    <mergeCell ref="D447:D448"/>
    <mergeCell ref="E447:E448"/>
    <mergeCell ref="F447:F448"/>
    <mergeCell ref="D449:D450"/>
    <mergeCell ref="E449:E450"/>
    <mergeCell ref="F449:F450"/>
    <mergeCell ref="F457:F458"/>
    <mergeCell ref="B196:B212"/>
    <mergeCell ref="B177:B180"/>
    <mergeCell ref="B181:B182"/>
    <mergeCell ref="B183:B186"/>
    <mergeCell ref="E207:E208"/>
    <mergeCell ref="D201:D202"/>
    <mergeCell ref="E201:E202"/>
    <mergeCell ref="B191:C191"/>
    <mergeCell ref="F177:F178"/>
    <mergeCell ref="D187:D188"/>
    <mergeCell ref="E187:E188"/>
    <mergeCell ref="F187:F188"/>
    <mergeCell ref="D209:D210"/>
    <mergeCell ref="E209:E210"/>
    <mergeCell ref="F207:F208"/>
    <mergeCell ref="D189:D190"/>
    <mergeCell ref="D179:D180"/>
    <mergeCell ref="D177:D178"/>
    <mergeCell ref="E177:E178"/>
    <mergeCell ref="E189:E190"/>
    <mergeCell ref="F189:F190"/>
    <mergeCell ref="D185:D186"/>
    <mergeCell ref="E185:E186"/>
    <mergeCell ref="F185:F186"/>
    <mergeCell ref="E275:E276"/>
    <mergeCell ref="F275:F276"/>
    <mergeCell ref="D277:D278"/>
    <mergeCell ref="F315:F316"/>
    <mergeCell ref="D257:D258"/>
    <mergeCell ref="B265:C265"/>
    <mergeCell ref="F263:F264"/>
    <mergeCell ref="F251:F252"/>
    <mergeCell ref="D253:D254"/>
    <mergeCell ref="E253:E254"/>
    <mergeCell ref="F253:F254"/>
    <mergeCell ref="D259:D260"/>
    <mergeCell ref="E259:E260"/>
    <mergeCell ref="F259:F260"/>
    <mergeCell ref="D261:D262"/>
    <mergeCell ref="F273:F274"/>
    <mergeCell ref="D263:D264"/>
    <mergeCell ref="F255:F256"/>
    <mergeCell ref="E257:E258"/>
    <mergeCell ref="F257:F258"/>
    <mergeCell ref="E295:E296"/>
    <mergeCell ref="F295:F296"/>
    <mergeCell ref="D291:D292"/>
    <mergeCell ref="E291:E292"/>
    <mergeCell ref="B390:B406"/>
    <mergeCell ref="B371:B374"/>
    <mergeCell ref="D371:D372"/>
    <mergeCell ref="B367:B370"/>
    <mergeCell ref="B377:B380"/>
    <mergeCell ref="B337:B340"/>
    <mergeCell ref="B341:B344"/>
    <mergeCell ref="D313:D314"/>
    <mergeCell ref="E313:E314"/>
    <mergeCell ref="E393:E394"/>
    <mergeCell ref="E339:E340"/>
    <mergeCell ref="D325:D326"/>
    <mergeCell ref="E325:E326"/>
    <mergeCell ref="B381:B384"/>
    <mergeCell ref="D379:D380"/>
    <mergeCell ref="E379:E380"/>
    <mergeCell ref="E343:E344"/>
    <mergeCell ref="B335:B336"/>
    <mergeCell ref="B350:B366"/>
    <mergeCell ref="B329:B332"/>
    <mergeCell ref="B333:B334"/>
    <mergeCell ref="D333:D334"/>
    <mergeCell ref="E333:E334"/>
    <mergeCell ref="B345:C345"/>
    <mergeCell ref="B428:B444"/>
    <mergeCell ref="D419:D420"/>
    <mergeCell ref="E419:E420"/>
    <mergeCell ref="F419:F420"/>
    <mergeCell ref="B407:B410"/>
    <mergeCell ref="B411:B412"/>
    <mergeCell ref="B415:B418"/>
    <mergeCell ref="B419:B422"/>
    <mergeCell ref="D415:D416"/>
    <mergeCell ref="E415:E416"/>
    <mergeCell ref="F415:F416"/>
    <mergeCell ref="D417:D418"/>
    <mergeCell ref="E417:E418"/>
    <mergeCell ref="F417:F418"/>
    <mergeCell ref="D409:D410"/>
    <mergeCell ref="E409:E410"/>
    <mergeCell ref="B423:C423"/>
    <mergeCell ref="D427:F427"/>
    <mergeCell ref="D407:D408"/>
    <mergeCell ref="E407:E408"/>
    <mergeCell ref="F407:F408"/>
    <mergeCell ref="F409:F410"/>
    <mergeCell ref="D437:D438"/>
    <mergeCell ref="D433:D434"/>
    <mergeCell ref="B251:B254"/>
    <mergeCell ref="B255:B256"/>
    <mergeCell ref="B257:B260"/>
    <mergeCell ref="B261:B264"/>
    <mergeCell ref="D251:D252"/>
    <mergeCell ref="D375:D376"/>
    <mergeCell ref="E375:E376"/>
    <mergeCell ref="F375:F376"/>
    <mergeCell ref="B375:B376"/>
    <mergeCell ref="F289:F290"/>
    <mergeCell ref="E271:E272"/>
    <mergeCell ref="F271:F272"/>
    <mergeCell ref="D311:D312"/>
    <mergeCell ref="E311:E312"/>
    <mergeCell ref="F311:F312"/>
    <mergeCell ref="B310:B328"/>
    <mergeCell ref="B305:C305"/>
    <mergeCell ref="D309:F309"/>
    <mergeCell ref="D319:D320"/>
    <mergeCell ref="B291:B294"/>
    <mergeCell ref="B295:B296"/>
    <mergeCell ref="B297:B300"/>
    <mergeCell ref="B301:B304"/>
    <mergeCell ref="B270:B290"/>
  </mergeCells>
  <phoneticPr fontId="8" type="noConversion"/>
  <printOptions horizontalCentered="1"/>
  <pageMargins left="0.3" right="0.3" top="0.3" bottom="0.3" header="0.3" footer="0.3"/>
  <pageSetup paperSize="9" scale="36" fitToHeight="0" orientation="landscape" horizontalDpi="300" verticalDpi="300" r:id="rId1"/>
  <ignoredErrors>
    <ignoredError sqref="F371"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8CCEC-7771-4891-B37D-E8400B469E4F}">
  <sheetPr>
    <pageSetUpPr fitToPage="1"/>
  </sheetPr>
  <dimension ref="B1:AL169"/>
  <sheetViews>
    <sheetView showGridLines="0" zoomScale="80" zoomScaleNormal="80" workbookViewId="0">
      <pane xSplit="6" ySplit="1" topLeftCell="P2" activePane="bottomRight" state="frozen"/>
      <selection activeCell="G25" sqref="G25:G26"/>
      <selection pane="topRight" activeCell="G25" sqref="G25:G26"/>
      <selection pane="bottomLeft" activeCell="G25" sqref="G25:G26"/>
      <selection pane="bottomRight" activeCell="C12" sqref="C12"/>
    </sheetView>
  </sheetViews>
  <sheetFormatPr defaultColWidth="9" defaultRowHeight="15" customHeight="1"/>
  <cols>
    <col min="1" max="1" width="2.625" style="515" customWidth="1"/>
    <col min="2" max="2" width="13" style="515" bestFit="1" customWidth="1"/>
    <col min="3" max="3" width="17.625" style="515" bestFit="1" customWidth="1"/>
    <col min="4" max="4" width="10.625" style="515" customWidth="1"/>
    <col min="5" max="5" width="13.25" style="515" customWidth="1"/>
    <col min="6" max="6" width="10.75" style="515" customWidth="1"/>
    <col min="7" max="37" width="7.75" style="515" customWidth="1"/>
    <col min="38" max="38" width="8.125" style="515" customWidth="1"/>
    <col min="39" max="16384" width="9" style="515"/>
  </cols>
  <sheetData>
    <row r="1" spans="2:38" ht="15" customHeight="1">
      <c r="B1" s="1003" t="s">
        <v>24</v>
      </c>
      <c r="C1" s="1003"/>
      <c r="D1" s="1003"/>
      <c r="E1" s="1003"/>
      <c r="F1" s="1003"/>
      <c r="G1" s="1003"/>
      <c r="H1" s="1003"/>
      <c r="I1" s="1003"/>
      <c r="J1" s="1003"/>
      <c r="K1" s="1003"/>
      <c r="L1" s="1003"/>
      <c r="M1" s="1003"/>
      <c r="N1" s="1003"/>
      <c r="O1" s="1003"/>
      <c r="P1" s="1003"/>
      <c r="Q1" s="1003"/>
      <c r="R1" s="1003"/>
      <c r="S1" s="1003"/>
      <c r="T1" s="1003"/>
      <c r="U1" s="1003"/>
      <c r="V1" s="1003"/>
      <c r="W1" s="1003"/>
      <c r="X1" s="1003"/>
      <c r="Y1" s="1003"/>
      <c r="Z1" s="1003"/>
      <c r="AA1" s="1003"/>
      <c r="AB1" s="1003"/>
      <c r="AC1" s="1003"/>
      <c r="AD1" s="1003"/>
      <c r="AE1" s="1003"/>
      <c r="AF1" s="1003"/>
      <c r="AG1" s="1003"/>
      <c r="AH1" s="1003"/>
      <c r="AI1" s="1003"/>
      <c r="AJ1" s="1003"/>
      <c r="AK1" s="1003"/>
      <c r="AL1" s="1003"/>
    </row>
    <row r="3" spans="2:38" ht="15" customHeight="1">
      <c r="B3" s="516">
        <v>44197</v>
      </c>
    </row>
    <row r="5" spans="2:38" ht="15" customHeight="1">
      <c r="B5" s="26" t="s">
        <v>13</v>
      </c>
      <c r="C5" s="558" t="s">
        <v>0</v>
      </c>
      <c r="D5" s="1234" t="s">
        <v>18</v>
      </c>
      <c r="E5" s="1234"/>
      <c r="F5" s="1234"/>
      <c r="G5" s="27">
        <f>+B3</f>
        <v>44197</v>
      </c>
      <c r="H5" s="27">
        <f t="shared" ref="H5:AK5" si="0">+G5+1</f>
        <v>44198</v>
      </c>
      <c r="I5" s="27">
        <f t="shared" si="0"/>
        <v>44199</v>
      </c>
      <c r="J5" s="27">
        <f t="shared" si="0"/>
        <v>44200</v>
      </c>
      <c r="K5" s="27">
        <f t="shared" si="0"/>
        <v>44201</v>
      </c>
      <c r="L5" s="27">
        <f t="shared" si="0"/>
        <v>44202</v>
      </c>
      <c r="M5" s="27">
        <f t="shared" si="0"/>
        <v>44203</v>
      </c>
      <c r="N5" s="27">
        <f t="shared" si="0"/>
        <v>44204</v>
      </c>
      <c r="O5" s="27">
        <f t="shared" si="0"/>
        <v>44205</v>
      </c>
      <c r="P5" s="27">
        <f t="shared" si="0"/>
        <v>44206</v>
      </c>
      <c r="Q5" s="27">
        <f t="shared" si="0"/>
        <v>44207</v>
      </c>
      <c r="R5" s="27">
        <f t="shared" si="0"/>
        <v>44208</v>
      </c>
      <c r="S5" s="27">
        <f t="shared" si="0"/>
        <v>44209</v>
      </c>
      <c r="T5" s="27">
        <f t="shared" si="0"/>
        <v>44210</v>
      </c>
      <c r="U5" s="27">
        <f t="shared" si="0"/>
        <v>44211</v>
      </c>
      <c r="V5" s="27">
        <f t="shared" si="0"/>
        <v>44212</v>
      </c>
      <c r="W5" s="27">
        <f t="shared" si="0"/>
        <v>44213</v>
      </c>
      <c r="X5" s="27">
        <f t="shared" si="0"/>
        <v>44214</v>
      </c>
      <c r="Y5" s="27">
        <f t="shared" si="0"/>
        <v>44215</v>
      </c>
      <c r="Z5" s="27">
        <f t="shared" si="0"/>
        <v>44216</v>
      </c>
      <c r="AA5" s="27">
        <f t="shared" si="0"/>
        <v>44217</v>
      </c>
      <c r="AB5" s="27">
        <f t="shared" si="0"/>
        <v>44218</v>
      </c>
      <c r="AC5" s="27">
        <f t="shared" si="0"/>
        <v>44219</v>
      </c>
      <c r="AD5" s="27">
        <f t="shared" si="0"/>
        <v>44220</v>
      </c>
      <c r="AE5" s="27">
        <f t="shared" si="0"/>
        <v>44221</v>
      </c>
      <c r="AF5" s="27">
        <f t="shared" si="0"/>
        <v>44222</v>
      </c>
      <c r="AG5" s="27">
        <f t="shared" si="0"/>
        <v>44223</v>
      </c>
      <c r="AH5" s="27">
        <f t="shared" si="0"/>
        <v>44224</v>
      </c>
      <c r="AI5" s="27">
        <f t="shared" si="0"/>
        <v>44225</v>
      </c>
      <c r="AJ5" s="27">
        <f t="shared" si="0"/>
        <v>44226</v>
      </c>
      <c r="AK5" s="27">
        <f t="shared" si="0"/>
        <v>44227</v>
      </c>
      <c r="AL5" s="9" t="s">
        <v>12</v>
      </c>
    </row>
    <row r="6" spans="2:38" ht="15" customHeight="1">
      <c r="B6" s="1235" t="s">
        <v>185</v>
      </c>
      <c r="C6" s="39"/>
      <c r="D6" s="44" t="s">
        <v>19</v>
      </c>
      <c r="E6" s="45" t="s">
        <v>20</v>
      </c>
      <c r="F6" s="46" t="s">
        <v>21</v>
      </c>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2"/>
    </row>
    <row r="7" spans="2:38" ht="15" customHeight="1">
      <c r="B7" s="1236"/>
      <c r="C7" s="42" t="s">
        <v>17</v>
      </c>
      <c r="D7" s="1221">
        <v>950000</v>
      </c>
      <c r="E7" s="1223"/>
      <c r="F7" s="1219">
        <f>+D7-AL8</f>
        <v>950000</v>
      </c>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7"/>
    </row>
    <row r="8" spans="2:38" ht="15" customHeight="1">
      <c r="B8" s="1236"/>
      <c r="C8" s="410" t="s">
        <v>151</v>
      </c>
      <c r="D8" s="1241"/>
      <c r="E8" s="1242"/>
      <c r="F8" s="1243"/>
      <c r="G8" s="411"/>
      <c r="H8" s="411"/>
      <c r="I8" s="411"/>
      <c r="J8" s="411"/>
      <c r="K8" s="411"/>
      <c r="L8" s="411"/>
      <c r="M8" s="411"/>
      <c r="N8" s="411"/>
      <c r="O8" s="411"/>
      <c r="P8" s="411"/>
      <c r="Q8" s="411"/>
      <c r="R8" s="411"/>
      <c r="S8" s="411"/>
      <c r="T8" s="411"/>
      <c r="U8" s="411"/>
      <c r="V8" s="411"/>
      <c r="W8" s="411"/>
      <c r="X8" s="411"/>
      <c r="Y8" s="411"/>
      <c r="Z8" s="411"/>
      <c r="AA8" s="411"/>
      <c r="AB8" s="411"/>
      <c r="AC8" s="411"/>
      <c r="AD8" s="411"/>
      <c r="AE8" s="411"/>
      <c r="AF8" s="411"/>
      <c r="AG8" s="411"/>
      <c r="AH8" s="411"/>
      <c r="AI8" s="411"/>
      <c r="AJ8" s="411"/>
      <c r="AK8" s="411"/>
      <c r="AL8" s="412">
        <f>SUM(G8:AK8)</f>
        <v>0</v>
      </c>
    </row>
    <row r="9" spans="2:38" ht="15" customHeight="1">
      <c r="B9" s="1236"/>
      <c r="C9" s="40" t="s">
        <v>17</v>
      </c>
      <c r="D9" s="1246"/>
      <c r="E9" s="1244"/>
      <c r="F9" s="1245">
        <f>+D9-AL10</f>
        <v>0</v>
      </c>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4"/>
    </row>
    <row r="10" spans="2:38" ht="15" customHeight="1">
      <c r="B10" s="1236"/>
      <c r="C10" s="43" t="s">
        <v>196</v>
      </c>
      <c r="D10" s="1246"/>
      <c r="E10" s="1244"/>
      <c r="F10" s="1245"/>
      <c r="G10" s="543"/>
      <c r="H10" s="543"/>
      <c r="I10" s="543"/>
      <c r="J10" s="543"/>
      <c r="K10" s="543"/>
      <c r="L10" s="543"/>
      <c r="M10" s="543"/>
      <c r="N10" s="543"/>
      <c r="O10" s="543"/>
      <c r="P10" s="543"/>
      <c r="Q10" s="543"/>
      <c r="R10" s="543"/>
      <c r="S10" s="543"/>
      <c r="T10" s="543"/>
      <c r="U10" s="543"/>
      <c r="V10" s="543"/>
      <c r="W10" s="543"/>
      <c r="X10" s="543"/>
      <c r="Y10" s="543"/>
      <c r="Z10" s="543"/>
      <c r="AA10" s="543"/>
      <c r="AB10" s="543"/>
      <c r="AC10" s="543"/>
      <c r="AD10" s="543"/>
      <c r="AE10" s="543"/>
      <c r="AF10" s="543"/>
      <c r="AG10" s="543"/>
      <c r="AH10" s="543"/>
      <c r="AI10" s="543"/>
      <c r="AJ10" s="543"/>
      <c r="AK10" s="543"/>
      <c r="AL10" s="531">
        <f>SUM(G10:AK10)</f>
        <v>0</v>
      </c>
    </row>
    <row r="11" spans="2:38" ht="15" customHeight="1">
      <c r="B11" s="1236"/>
      <c r="C11" s="413" t="s">
        <v>17</v>
      </c>
      <c r="D11" s="1230"/>
      <c r="E11" s="1231"/>
      <c r="F11" s="1224">
        <f>+D11-AL12</f>
        <v>0</v>
      </c>
      <c r="G11" s="414"/>
      <c r="H11" s="414"/>
      <c r="I11" s="414"/>
      <c r="J11" s="414"/>
      <c r="K11" s="414"/>
      <c r="L11" s="414"/>
      <c r="M11" s="414"/>
      <c r="N11" s="414"/>
      <c r="O11" s="414"/>
      <c r="P11" s="414"/>
      <c r="Q11" s="414"/>
      <c r="R11" s="414"/>
      <c r="S11" s="414"/>
      <c r="T11" s="414"/>
      <c r="U11" s="414"/>
      <c r="V11" s="414"/>
      <c r="W11" s="414"/>
      <c r="X11" s="414"/>
      <c r="Y11" s="414"/>
      <c r="Z11" s="414"/>
      <c r="AA11" s="414"/>
      <c r="AB11" s="414"/>
      <c r="AC11" s="414"/>
      <c r="AD11" s="414"/>
      <c r="AE11" s="414"/>
      <c r="AF11" s="414"/>
      <c r="AG11" s="414"/>
      <c r="AH11" s="414"/>
      <c r="AI11" s="414"/>
      <c r="AJ11" s="414"/>
      <c r="AK11" s="414"/>
      <c r="AL11" s="415"/>
    </row>
    <row r="12" spans="2:38" ht="15" customHeight="1">
      <c r="B12" s="1236"/>
      <c r="C12" s="669" t="s">
        <v>197</v>
      </c>
      <c r="D12" s="1246"/>
      <c r="E12" s="1244"/>
      <c r="F12" s="1245"/>
      <c r="G12" s="543"/>
      <c r="H12" s="543"/>
      <c r="I12" s="543"/>
      <c r="J12" s="543"/>
      <c r="K12" s="543"/>
      <c r="L12" s="543"/>
      <c r="M12" s="543"/>
      <c r="N12" s="543"/>
      <c r="O12" s="543"/>
      <c r="P12" s="543"/>
      <c r="Q12" s="543"/>
      <c r="R12" s="543"/>
      <c r="S12" s="543"/>
      <c r="T12" s="543"/>
      <c r="U12" s="543"/>
      <c r="V12" s="543"/>
      <c r="W12" s="543"/>
      <c r="X12" s="543"/>
      <c r="Y12" s="543"/>
      <c r="Z12" s="543"/>
      <c r="AA12" s="543"/>
      <c r="AB12" s="543"/>
      <c r="AC12" s="543"/>
      <c r="AD12" s="543"/>
      <c r="AE12" s="543"/>
      <c r="AF12" s="543"/>
      <c r="AG12" s="543"/>
      <c r="AH12" s="543"/>
      <c r="AI12" s="543"/>
      <c r="AJ12" s="543"/>
      <c r="AK12" s="543"/>
      <c r="AL12" s="531">
        <f>SUM(G12:AK12)</f>
        <v>0</v>
      </c>
    </row>
    <row r="13" spans="2:38" ht="15" customHeight="1">
      <c r="B13" s="1236"/>
      <c r="C13" s="40" t="s">
        <v>17</v>
      </c>
      <c r="D13" s="1246"/>
      <c r="E13" s="1244"/>
      <c r="F13" s="1245">
        <f>+D13-AL14</f>
        <v>0</v>
      </c>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4"/>
    </row>
    <row r="14" spans="2:38" ht="15" customHeight="1">
      <c r="B14" s="1237"/>
      <c r="C14" s="41"/>
      <c r="D14" s="1220"/>
      <c r="E14" s="1222"/>
      <c r="F14" s="1218"/>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35">
        <f>SUM(G14:AK14)</f>
        <v>0</v>
      </c>
    </row>
    <row r="15" spans="2:38" ht="15" customHeight="1">
      <c r="B15" s="1232" t="s">
        <v>12</v>
      </c>
      <c r="C15" s="1233"/>
      <c r="D15" s="29"/>
      <c r="E15" s="29"/>
      <c r="F15" s="30"/>
      <c r="G15" s="11">
        <f>SUM(G8,G10,G12,G14)</f>
        <v>0</v>
      </c>
      <c r="H15" s="11">
        <f t="shared" ref="H15:AL15" si="1">SUM(H8,H10,H12,H14)</f>
        <v>0</v>
      </c>
      <c r="I15" s="11">
        <f t="shared" si="1"/>
        <v>0</v>
      </c>
      <c r="J15" s="11">
        <f t="shared" si="1"/>
        <v>0</v>
      </c>
      <c r="K15" s="11">
        <f t="shared" si="1"/>
        <v>0</v>
      </c>
      <c r="L15" s="11">
        <f t="shared" si="1"/>
        <v>0</v>
      </c>
      <c r="M15" s="11">
        <f t="shared" si="1"/>
        <v>0</v>
      </c>
      <c r="N15" s="11">
        <f t="shared" si="1"/>
        <v>0</v>
      </c>
      <c r="O15" s="11">
        <f t="shared" si="1"/>
        <v>0</v>
      </c>
      <c r="P15" s="11">
        <f t="shared" si="1"/>
        <v>0</v>
      </c>
      <c r="Q15" s="11">
        <f t="shared" si="1"/>
        <v>0</v>
      </c>
      <c r="R15" s="11">
        <f t="shared" si="1"/>
        <v>0</v>
      </c>
      <c r="S15" s="11">
        <f t="shared" si="1"/>
        <v>0</v>
      </c>
      <c r="T15" s="11">
        <f t="shared" si="1"/>
        <v>0</v>
      </c>
      <c r="U15" s="11">
        <f t="shared" si="1"/>
        <v>0</v>
      </c>
      <c r="V15" s="11">
        <f t="shared" si="1"/>
        <v>0</v>
      </c>
      <c r="W15" s="11">
        <f t="shared" si="1"/>
        <v>0</v>
      </c>
      <c r="X15" s="11">
        <f t="shared" si="1"/>
        <v>0</v>
      </c>
      <c r="Y15" s="11">
        <f t="shared" si="1"/>
        <v>0</v>
      </c>
      <c r="Z15" s="11">
        <f t="shared" si="1"/>
        <v>0</v>
      </c>
      <c r="AA15" s="11">
        <f t="shared" si="1"/>
        <v>0</v>
      </c>
      <c r="AB15" s="11">
        <f t="shared" si="1"/>
        <v>0</v>
      </c>
      <c r="AC15" s="11">
        <f t="shared" si="1"/>
        <v>0</v>
      </c>
      <c r="AD15" s="11">
        <f t="shared" si="1"/>
        <v>0</v>
      </c>
      <c r="AE15" s="11">
        <f t="shared" si="1"/>
        <v>0</v>
      </c>
      <c r="AF15" s="11">
        <f t="shared" si="1"/>
        <v>0</v>
      </c>
      <c r="AG15" s="11">
        <f t="shared" si="1"/>
        <v>0</v>
      </c>
      <c r="AH15" s="11">
        <f t="shared" si="1"/>
        <v>0</v>
      </c>
      <c r="AI15" s="11">
        <f t="shared" si="1"/>
        <v>0</v>
      </c>
      <c r="AJ15" s="11">
        <f t="shared" si="1"/>
        <v>0</v>
      </c>
      <c r="AK15" s="11">
        <f t="shared" si="1"/>
        <v>0</v>
      </c>
      <c r="AL15" s="28">
        <f t="shared" si="1"/>
        <v>0</v>
      </c>
    </row>
    <row r="16" spans="2:38" s="61" customFormat="1" ht="15" customHeight="1"/>
    <row r="17" spans="2:38" ht="15" customHeight="1">
      <c r="B17" s="516">
        <f>+B3+31</f>
        <v>44228</v>
      </c>
    </row>
    <row r="19" spans="2:38" ht="15" customHeight="1">
      <c r="B19" s="26" t="s">
        <v>13</v>
      </c>
      <c r="C19" s="558" t="s">
        <v>0</v>
      </c>
      <c r="D19" s="1234" t="s">
        <v>18</v>
      </c>
      <c r="E19" s="1234"/>
      <c r="F19" s="1234"/>
      <c r="G19" s="27">
        <f>+B17</f>
        <v>44228</v>
      </c>
      <c r="H19" s="27">
        <f>+G19+1</f>
        <v>44229</v>
      </c>
      <c r="I19" s="27">
        <f t="shared" ref="I19:AK19" si="2">+H19+1</f>
        <v>44230</v>
      </c>
      <c r="J19" s="27">
        <f t="shared" si="2"/>
        <v>44231</v>
      </c>
      <c r="K19" s="27">
        <f t="shared" si="2"/>
        <v>44232</v>
      </c>
      <c r="L19" s="27">
        <f t="shared" si="2"/>
        <v>44233</v>
      </c>
      <c r="M19" s="27">
        <f t="shared" si="2"/>
        <v>44234</v>
      </c>
      <c r="N19" s="27">
        <f t="shared" si="2"/>
        <v>44235</v>
      </c>
      <c r="O19" s="27">
        <f t="shared" si="2"/>
        <v>44236</v>
      </c>
      <c r="P19" s="27">
        <f t="shared" si="2"/>
        <v>44237</v>
      </c>
      <c r="Q19" s="27">
        <f t="shared" si="2"/>
        <v>44238</v>
      </c>
      <c r="R19" s="27">
        <f t="shared" si="2"/>
        <v>44239</v>
      </c>
      <c r="S19" s="27">
        <f t="shared" si="2"/>
        <v>44240</v>
      </c>
      <c r="T19" s="27">
        <f t="shared" si="2"/>
        <v>44241</v>
      </c>
      <c r="U19" s="27">
        <f t="shared" si="2"/>
        <v>44242</v>
      </c>
      <c r="V19" s="27">
        <f t="shared" si="2"/>
        <v>44243</v>
      </c>
      <c r="W19" s="27">
        <f t="shared" si="2"/>
        <v>44244</v>
      </c>
      <c r="X19" s="27">
        <f t="shared" si="2"/>
        <v>44245</v>
      </c>
      <c r="Y19" s="27">
        <f t="shared" si="2"/>
        <v>44246</v>
      </c>
      <c r="Z19" s="27">
        <f t="shared" si="2"/>
        <v>44247</v>
      </c>
      <c r="AA19" s="27">
        <f t="shared" si="2"/>
        <v>44248</v>
      </c>
      <c r="AB19" s="27">
        <f t="shared" si="2"/>
        <v>44249</v>
      </c>
      <c r="AC19" s="27">
        <f t="shared" si="2"/>
        <v>44250</v>
      </c>
      <c r="AD19" s="27">
        <f t="shared" si="2"/>
        <v>44251</v>
      </c>
      <c r="AE19" s="27">
        <f t="shared" si="2"/>
        <v>44252</v>
      </c>
      <c r="AF19" s="27">
        <f t="shared" si="2"/>
        <v>44253</v>
      </c>
      <c r="AG19" s="27">
        <f t="shared" si="2"/>
        <v>44254</v>
      </c>
      <c r="AH19" s="27">
        <f t="shared" si="2"/>
        <v>44255</v>
      </c>
      <c r="AI19" s="27">
        <f t="shared" si="2"/>
        <v>44256</v>
      </c>
      <c r="AJ19" s="27">
        <f t="shared" si="2"/>
        <v>44257</v>
      </c>
      <c r="AK19" s="27">
        <f t="shared" si="2"/>
        <v>44258</v>
      </c>
      <c r="AL19" s="9" t="s">
        <v>12</v>
      </c>
    </row>
    <row r="20" spans="2:38" ht="15" customHeight="1">
      <c r="B20" s="1235" t="str">
        <f>B6</f>
        <v>SM-D</v>
      </c>
      <c r="C20" s="39"/>
      <c r="D20" s="44" t="s">
        <v>19</v>
      </c>
      <c r="E20" s="45" t="s">
        <v>20</v>
      </c>
      <c r="F20" s="46" t="s">
        <v>21</v>
      </c>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2"/>
    </row>
    <row r="21" spans="2:38" ht="15" customHeight="1">
      <c r="B21" s="1236"/>
      <c r="C21" s="42" t="s">
        <v>17</v>
      </c>
      <c r="D21" s="1221">
        <f>+F7</f>
        <v>950000</v>
      </c>
      <c r="E21" s="1223"/>
      <c r="F21" s="1219">
        <f>+D21-AL22</f>
        <v>950000</v>
      </c>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7"/>
    </row>
    <row r="22" spans="2:38" ht="15" customHeight="1">
      <c r="B22" s="1236"/>
      <c r="C22" s="43" t="str">
        <f>+C8</f>
        <v>EX S/Pond AL 52</v>
      </c>
      <c r="D22" s="1246"/>
      <c r="E22" s="1244"/>
      <c r="F22" s="1245"/>
      <c r="G22" s="543"/>
      <c r="H22" s="543"/>
      <c r="I22" s="543"/>
      <c r="J22" s="543"/>
      <c r="K22" s="543"/>
      <c r="L22" s="543"/>
      <c r="M22" s="543"/>
      <c r="N22" s="543"/>
      <c r="O22" s="543"/>
      <c r="P22" s="543"/>
      <c r="Q22" s="543"/>
      <c r="R22" s="543"/>
      <c r="S22" s="543"/>
      <c r="T22" s="543"/>
      <c r="U22" s="543"/>
      <c r="V22" s="543"/>
      <c r="W22" s="543"/>
      <c r="X22" s="543"/>
      <c r="Y22" s="543"/>
      <c r="Z22" s="543"/>
      <c r="AA22" s="543"/>
      <c r="AB22" s="543"/>
      <c r="AC22" s="543"/>
      <c r="AD22" s="543"/>
      <c r="AE22" s="543"/>
      <c r="AF22" s="543"/>
      <c r="AG22" s="543"/>
      <c r="AH22" s="543"/>
      <c r="AI22" s="543"/>
      <c r="AJ22" s="543"/>
      <c r="AK22" s="543"/>
      <c r="AL22" s="531">
        <f>SUM(G22:AK22)</f>
        <v>0</v>
      </c>
    </row>
    <row r="23" spans="2:38" ht="15" customHeight="1">
      <c r="B23" s="1236"/>
      <c r="C23" s="40" t="s">
        <v>17</v>
      </c>
      <c r="D23" s="1246">
        <f>+F9</f>
        <v>0</v>
      </c>
      <c r="E23" s="1244"/>
      <c r="F23" s="1245">
        <f>+D23-AL24</f>
        <v>0</v>
      </c>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4"/>
    </row>
    <row r="24" spans="2:38" ht="15" customHeight="1">
      <c r="B24" s="1236"/>
      <c r="C24" s="43" t="str">
        <f>+C10</f>
        <v>Control Box AL-52</v>
      </c>
      <c r="D24" s="1246"/>
      <c r="E24" s="1244"/>
      <c r="F24" s="1245"/>
      <c r="G24" s="543"/>
      <c r="H24" s="543"/>
      <c r="I24" s="543"/>
      <c r="J24" s="543"/>
      <c r="K24" s="543"/>
      <c r="L24" s="543"/>
      <c r="M24" s="543"/>
      <c r="N24" s="543"/>
      <c r="O24" s="543"/>
      <c r="P24" s="543"/>
      <c r="Q24" s="543"/>
      <c r="R24" s="543"/>
      <c r="S24" s="543"/>
      <c r="T24" s="543"/>
      <c r="U24" s="543"/>
      <c r="V24" s="543"/>
      <c r="W24" s="543"/>
      <c r="X24" s="543"/>
      <c r="Y24" s="543"/>
      <c r="Z24" s="543"/>
      <c r="AA24" s="543"/>
      <c r="AB24" s="543"/>
      <c r="AC24" s="543"/>
      <c r="AD24" s="543"/>
      <c r="AE24" s="543"/>
      <c r="AF24" s="543"/>
      <c r="AG24" s="543"/>
      <c r="AH24" s="543"/>
      <c r="AI24" s="543"/>
      <c r="AJ24" s="543"/>
      <c r="AK24" s="543"/>
      <c r="AL24" s="531">
        <f>SUM(G24:AK24)</f>
        <v>0</v>
      </c>
    </row>
    <row r="25" spans="2:38" ht="15" customHeight="1">
      <c r="B25" s="1236"/>
      <c r="C25" s="413" t="s">
        <v>17</v>
      </c>
      <c r="D25" s="1230">
        <f>+F11</f>
        <v>0</v>
      </c>
      <c r="E25" s="1231"/>
      <c r="F25" s="1224">
        <f>+D25-AL26</f>
        <v>0</v>
      </c>
      <c r="G25" s="414"/>
      <c r="H25" s="414"/>
      <c r="I25" s="414"/>
      <c r="J25" s="414"/>
      <c r="K25" s="414"/>
      <c r="L25" s="414"/>
      <c r="M25" s="414"/>
      <c r="N25" s="414"/>
      <c r="O25" s="414"/>
      <c r="P25" s="414"/>
      <c r="Q25" s="414"/>
      <c r="R25" s="414"/>
      <c r="S25" s="414"/>
      <c r="T25" s="414"/>
      <c r="U25" s="414"/>
      <c r="V25" s="414"/>
      <c r="W25" s="414"/>
      <c r="X25" s="414"/>
      <c r="Y25" s="414"/>
      <c r="Z25" s="414"/>
      <c r="AA25" s="414"/>
      <c r="AB25" s="414"/>
      <c r="AC25" s="414"/>
      <c r="AD25" s="414"/>
      <c r="AE25" s="414"/>
      <c r="AF25" s="414"/>
      <c r="AG25" s="414"/>
      <c r="AH25" s="414"/>
      <c r="AI25" s="414"/>
      <c r="AJ25" s="414"/>
      <c r="AK25" s="414"/>
      <c r="AL25" s="415"/>
    </row>
    <row r="26" spans="2:38" ht="15" customHeight="1">
      <c r="B26" s="1236"/>
      <c r="C26" s="43" t="str">
        <f>+C12</f>
        <v>Control Box AL-68</v>
      </c>
      <c r="D26" s="1246"/>
      <c r="E26" s="1244"/>
      <c r="F26" s="1245"/>
      <c r="G26" s="543"/>
      <c r="H26" s="543"/>
      <c r="I26" s="543"/>
      <c r="J26" s="543"/>
      <c r="K26" s="543"/>
      <c r="L26" s="543"/>
      <c r="M26" s="543"/>
      <c r="N26" s="543"/>
      <c r="O26" s="543"/>
      <c r="P26" s="543"/>
      <c r="Q26" s="543"/>
      <c r="R26" s="543"/>
      <c r="S26" s="543"/>
      <c r="T26" s="543"/>
      <c r="U26" s="543"/>
      <c r="V26" s="543"/>
      <c r="W26" s="543"/>
      <c r="X26" s="543"/>
      <c r="Y26" s="543"/>
      <c r="Z26" s="543"/>
      <c r="AA26" s="543"/>
      <c r="AB26" s="543"/>
      <c r="AC26" s="543"/>
      <c r="AD26" s="543"/>
      <c r="AE26" s="543"/>
      <c r="AF26" s="543"/>
      <c r="AG26" s="543"/>
      <c r="AH26" s="543"/>
      <c r="AI26" s="543"/>
      <c r="AJ26" s="543"/>
      <c r="AK26" s="543"/>
      <c r="AL26" s="531">
        <f>SUM(G26:AK26)</f>
        <v>0</v>
      </c>
    </row>
    <row r="27" spans="2:38" ht="15" customHeight="1">
      <c r="B27" s="1236"/>
      <c r="C27" s="40" t="s">
        <v>17</v>
      </c>
      <c r="D27" s="1246">
        <f>+F13</f>
        <v>0</v>
      </c>
      <c r="E27" s="1244"/>
      <c r="F27" s="1245">
        <f>+D27-AL28</f>
        <v>0</v>
      </c>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4"/>
    </row>
    <row r="28" spans="2:38" ht="15" customHeight="1">
      <c r="B28" s="1237"/>
      <c r="C28" s="41">
        <f>+C14</f>
        <v>0</v>
      </c>
      <c r="D28" s="1220"/>
      <c r="E28" s="1222"/>
      <c r="F28" s="1218"/>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35">
        <f>SUM(G28:AK28)</f>
        <v>0</v>
      </c>
    </row>
    <row r="29" spans="2:38" ht="15" customHeight="1">
      <c r="B29" s="1232" t="s">
        <v>12</v>
      </c>
      <c r="C29" s="1233"/>
      <c r="D29" s="29"/>
      <c r="E29" s="29"/>
      <c r="F29" s="30"/>
      <c r="G29" s="11">
        <f>SUM(G22,G24,G26,G28)</f>
        <v>0</v>
      </c>
      <c r="H29" s="11">
        <f t="shared" ref="H29:AL29" si="3">SUM(H22,H24,H26,H28)</f>
        <v>0</v>
      </c>
      <c r="I29" s="11">
        <f t="shared" si="3"/>
        <v>0</v>
      </c>
      <c r="J29" s="11">
        <f t="shared" si="3"/>
        <v>0</v>
      </c>
      <c r="K29" s="11">
        <f t="shared" si="3"/>
        <v>0</v>
      </c>
      <c r="L29" s="11">
        <f t="shared" si="3"/>
        <v>0</v>
      </c>
      <c r="M29" s="11">
        <f t="shared" si="3"/>
        <v>0</v>
      </c>
      <c r="N29" s="11">
        <f t="shared" si="3"/>
        <v>0</v>
      </c>
      <c r="O29" s="11">
        <f t="shared" si="3"/>
        <v>0</v>
      </c>
      <c r="P29" s="11">
        <f t="shared" si="3"/>
        <v>0</v>
      </c>
      <c r="Q29" s="11">
        <f t="shared" si="3"/>
        <v>0</v>
      </c>
      <c r="R29" s="11">
        <f t="shared" si="3"/>
        <v>0</v>
      </c>
      <c r="S29" s="11">
        <f t="shared" si="3"/>
        <v>0</v>
      </c>
      <c r="T29" s="11">
        <f t="shared" si="3"/>
        <v>0</v>
      </c>
      <c r="U29" s="11">
        <f t="shared" si="3"/>
        <v>0</v>
      </c>
      <c r="V29" s="11">
        <f t="shared" si="3"/>
        <v>0</v>
      </c>
      <c r="W29" s="11">
        <f t="shared" si="3"/>
        <v>0</v>
      </c>
      <c r="X29" s="11">
        <f t="shared" si="3"/>
        <v>0</v>
      </c>
      <c r="Y29" s="11">
        <f t="shared" si="3"/>
        <v>0</v>
      </c>
      <c r="Z29" s="11">
        <f t="shared" si="3"/>
        <v>0</v>
      </c>
      <c r="AA29" s="11">
        <f t="shared" si="3"/>
        <v>0</v>
      </c>
      <c r="AB29" s="11">
        <f t="shared" si="3"/>
        <v>0</v>
      </c>
      <c r="AC29" s="11">
        <f t="shared" si="3"/>
        <v>0</v>
      </c>
      <c r="AD29" s="11">
        <f t="shared" si="3"/>
        <v>0</v>
      </c>
      <c r="AE29" s="11">
        <f t="shared" si="3"/>
        <v>0</v>
      </c>
      <c r="AF29" s="11">
        <f t="shared" si="3"/>
        <v>0</v>
      </c>
      <c r="AG29" s="11">
        <f t="shared" si="3"/>
        <v>0</v>
      </c>
      <c r="AH29" s="11">
        <f t="shared" si="3"/>
        <v>0</v>
      </c>
      <c r="AI29" s="11">
        <f t="shared" si="3"/>
        <v>0</v>
      </c>
      <c r="AJ29" s="11">
        <f t="shared" si="3"/>
        <v>0</v>
      </c>
      <c r="AK29" s="11">
        <f t="shared" si="3"/>
        <v>0</v>
      </c>
      <c r="AL29" s="28">
        <f t="shared" si="3"/>
        <v>0</v>
      </c>
    </row>
    <row r="31" spans="2:38" ht="15" customHeight="1">
      <c r="B31" s="516">
        <f>+B17+28</f>
        <v>44256</v>
      </c>
    </row>
    <row r="33" spans="2:38" ht="15" customHeight="1">
      <c r="B33" s="26" t="s">
        <v>13</v>
      </c>
      <c r="C33" s="558" t="s">
        <v>0</v>
      </c>
      <c r="D33" s="1234" t="s">
        <v>18</v>
      </c>
      <c r="E33" s="1234"/>
      <c r="F33" s="1234"/>
      <c r="G33" s="27">
        <f>+B31</f>
        <v>44256</v>
      </c>
      <c r="H33" s="27">
        <f>+G33+1</f>
        <v>44257</v>
      </c>
      <c r="I33" s="27">
        <f t="shared" ref="I33:AK33" si="4">+H33+1</f>
        <v>44258</v>
      </c>
      <c r="J33" s="27">
        <f t="shared" si="4"/>
        <v>44259</v>
      </c>
      <c r="K33" s="27">
        <f t="shared" si="4"/>
        <v>44260</v>
      </c>
      <c r="L33" s="27">
        <f t="shared" si="4"/>
        <v>44261</v>
      </c>
      <c r="M33" s="27">
        <f t="shared" si="4"/>
        <v>44262</v>
      </c>
      <c r="N33" s="27">
        <f t="shared" si="4"/>
        <v>44263</v>
      </c>
      <c r="O33" s="27">
        <f t="shared" si="4"/>
        <v>44264</v>
      </c>
      <c r="P33" s="27">
        <f t="shared" si="4"/>
        <v>44265</v>
      </c>
      <c r="Q33" s="27">
        <f t="shared" si="4"/>
        <v>44266</v>
      </c>
      <c r="R33" s="27">
        <f t="shared" si="4"/>
        <v>44267</v>
      </c>
      <c r="S33" s="27">
        <f t="shared" si="4"/>
        <v>44268</v>
      </c>
      <c r="T33" s="27">
        <f t="shared" si="4"/>
        <v>44269</v>
      </c>
      <c r="U33" s="27">
        <f t="shared" si="4"/>
        <v>44270</v>
      </c>
      <c r="V33" s="27">
        <f t="shared" si="4"/>
        <v>44271</v>
      </c>
      <c r="W33" s="27">
        <f t="shared" si="4"/>
        <v>44272</v>
      </c>
      <c r="X33" s="27">
        <f t="shared" si="4"/>
        <v>44273</v>
      </c>
      <c r="Y33" s="27">
        <f t="shared" si="4"/>
        <v>44274</v>
      </c>
      <c r="Z33" s="27">
        <f t="shared" si="4"/>
        <v>44275</v>
      </c>
      <c r="AA33" s="27">
        <f t="shared" si="4"/>
        <v>44276</v>
      </c>
      <c r="AB33" s="27">
        <f t="shared" si="4"/>
        <v>44277</v>
      </c>
      <c r="AC33" s="27">
        <f t="shared" si="4"/>
        <v>44278</v>
      </c>
      <c r="AD33" s="27">
        <f t="shared" si="4"/>
        <v>44279</v>
      </c>
      <c r="AE33" s="27">
        <f t="shared" si="4"/>
        <v>44280</v>
      </c>
      <c r="AF33" s="27">
        <f t="shared" si="4"/>
        <v>44281</v>
      </c>
      <c r="AG33" s="27">
        <f t="shared" si="4"/>
        <v>44282</v>
      </c>
      <c r="AH33" s="27">
        <f t="shared" si="4"/>
        <v>44283</v>
      </c>
      <c r="AI33" s="27">
        <f t="shared" si="4"/>
        <v>44284</v>
      </c>
      <c r="AJ33" s="27">
        <f t="shared" si="4"/>
        <v>44285</v>
      </c>
      <c r="AK33" s="27">
        <f t="shared" si="4"/>
        <v>44286</v>
      </c>
      <c r="AL33" s="9" t="s">
        <v>12</v>
      </c>
    </row>
    <row r="34" spans="2:38" ht="15" customHeight="1">
      <c r="B34" s="1235" t="str">
        <f>B20</f>
        <v>SM-D</v>
      </c>
      <c r="C34" s="39"/>
      <c r="D34" s="44" t="s">
        <v>19</v>
      </c>
      <c r="E34" s="45" t="s">
        <v>20</v>
      </c>
      <c r="F34" s="46" t="s">
        <v>21</v>
      </c>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2"/>
    </row>
    <row r="35" spans="2:38" ht="15" customHeight="1">
      <c r="B35" s="1236"/>
      <c r="C35" s="42" t="s">
        <v>17</v>
      </c>
      <c r="D35" s="1221">
        <f>+F21</f>
        <v>950000</v>
      </c>
      <c r="E35" s="1223"/>
      <c r="F35" s="1219">
        <f>+D35-AL36</f>
        <v>950000</v>
      </c>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7"/>
    </row>
    <row r="36" spans="2:38" ht="15" customHeight="1">
      <c r="B36" s="1236"/>
      <c r="C36" s="43" t="str">
        <f>+C22</f>
        <v>EX S/Pond AL 52</v>
      </c>
      <c r="D36" s="1246"/>
      <c r="E36" s="1244"/>
      <c r="F36" s="1245"/>
      <c r="G36" s="543"/>
      <c r="H36" s="543"/>
      <c r="I36" s="543"/>
      <c r="J36" s="543"/>
      <c r="K36" s="543"/>
      <c r="L36" s="543"/>
      <c r="M36" s="543"/>
      <c r="N36" s="543"/>
      <c r="O36" s="543"/>
      <c r="P36" s="543"/>
      <c r="Q36" s="543"/>
      <c r="R36" s="543"/>
      <c r="S36" s="543"/>
      <c r="T36" s="543"/>
      <c r="U36" s="543"/>
      <c r="V36" s="543"/>
      <c r="W36" s="543"/>
      <c r="X36" s="543"/>
      <c r="Y36" s="543"/>
      <c r="Z36" s="543"/>
      <c r="AA36" s="543"/>
      <c r="AB36" s="543"/>
      <c r="AC36" s="543"/>
      <c r="AD36" s="543"/>
      <c r="AE36" s="543"/>
      <c r="AF36" s="543"/>
      <c r="AG36" s="543"/>
      <c r="AH36" s="543"/>
      <c r="AI36" s="543"/>
      <c r="AJ36" s="543"/>
      <c r="AK36" s="543"/>
      <c r="AL36" s="531">
        <f>SUM(G36:AK36)</f>
        <v>0</v>
      </c>
    </row>
    <row r="37" spans="2:38" ht="15" customHeight="1">
      <c r="B37" s="1236"/>
      <c r="C37" s="40" t="s">
        <v>17</v>
      </c>
      <c r="D37" s="1246">
        <f>+F23</f>
        <v>0</v>
      </c>
      <c r="E37" s="1244"/>
      <c r="F37" s="1245">
        <f>+D37-AL38</f>
        <v>0</v>
      </c>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4"/>
    </row>
    <row r="38" spans="2:38" ht="15" customHeight="1">
      <c r="B38" s="1236"/>
      <c r="C38" s="43" t="str">
        <f>+C24</f>
        <v>Control Box AL-52</v>
      </c>
      <c r="D38" s="1246"/>
      <c r="E38" s="1244"/>
      <c r="F38" s="1245"/>
      <c r="G38" s="543"/>
      <c r="H38" s="543"/>
      <c r="I38" s="543"/>
      <c r="J38" s="543"/>
      <c r="K38" s="543"/>
      <c r="L38" s="543"/>
      <c r="M38" s="543"/>
      <c r="N38" s="543"/>
      <c r="O38" s="543"/>
      <c r="P38" s="543"/>
      <c r="Q38" s="543"/>
      <c r="R38" s="543"/>
      <c r="S38" s="543"/>
      <c r="T38" s="543"/>
      <c r="U38" s="543"/>
      <c r="V38" s="543"/>
      <c r="W38" s="543"/>
      <c r="X38" s="543"/>
      <c r="Y38" s="543"/>
      <c r="Z38" s="543"/>
      <c r="AA38" s="543"/>
      <c r="AB38" s="543"/>
      <c r="AC38" s="543"/>
      <c r="AD38" s="543"/>
      <c r="AE38" s="543"/>
      <c r="AF38" s="543"/>
      <c r="AG38" s="543"/>
      <c r="AH38" s="543"/>
      <c r="AI38" s="543"/>
      <c r="AJ38" s="543"/>
      <c r="AK38" s="543"/>
      <c r="AL38" s="531">
        <f>SUM(G38:AK38)</f>
        <v>0</v>
      </c>
    </row>
    <row r="39" spans="2:38" ht="15" customHeight="1">
      <c r="B39" s="1236"/>
      <c r="C39" s="413" t="s">
        <v>17</v>
      </c>
      <c r="D39" s="1230">
        <f>+F25</f>
        <v>0</v>
      </c>
      <c r="E39" s="1231"/>
      <c r="F39" s="1224">
        <f>+D39-AL40</f>
        <v>0</v>
      </c>
      <c r="G39" s="414"/>
      <c r="H39" s="414"/>
      <c r="I39" s="414"/>
      <c r="J39" s="414"/>
      <c r="K39" s="414"/>
      <c r="L39" s="414"/>
      <c r="M39" s="414"/>
      <c r="N39" s="414"/>
      <c r="O39" s="414"/>
      <c r="P39" s="414"/>
      <c r="Q39" s="414"/>
      <c r="R39" s="414"/>
      <c r="S39" s="414"/>
      <c r="T39" s="414"/>
      <c r="U39" s="414"/>
      <c r="V39" s="414"/>
      <c r="W39" s="414"/>
      <c r="X39" s="414"/>
      <c r="Y39" s="414"/>
      <c r="Z39" s="414"/>
      <c r="AA39" s="414"/>
      <c r="AB39" s="414"/>
      <c r="AC39" s="414"/>
      <c r="AD39" s="414"/>
      <c r="AE39" s="414"/>
      <c r="AF39" s="414"/>
      <c r="AG39" s="414"/>
      <c r="AH39" s="414"/>
      <c r="AI39" s="414"/>
      <c r="AJ39" s="414"/>
      <c r="AK39" s="414"/>
      <c r="AL39" s="415"/>
    </row>
    <row r="40" spans="2:38" ht="15" customHeight="1">
      <c r="B40" s="1236"/>
      <c r="C40" s="43" t="str">
        <f>+C26</f>
        <v>Control Box AL-68</v>
      </c>
      <c r="D40" s="1246"/>
      <c r="E40" s="1244"/>
      <c r="F40" s="1245"/>
      <c r="G40" s="543"/>
      <c r="H40" s="543"/>
      <c r="I40" s="543"/>
      <c r="J40" s="543"/>
      <c r="K40" s="543"/>
      <c r="L40" s="543"/>
      <c r="M40" s="543"/>
      <c r="N40" s="543"/>
      <c r="O40" s="543"/>
      <c r="P40" s="543"/>
      <c r="Q40" s="543"/>
      <c r="R40" s="543"/>
      <c r="S40" s="543"/>
      <c r="T40" s="543"/>
      <c r="U40" s="543"/>
      <c r="V40" s="543"/>
      <c r="W40" s="543"/>
      <c r="X40" s="543"/>
      <c r="Y40" s="543"/>
      <c r="Z40" s="543"/>
      <c r="AA40" s="543"/>
      <c r="AB40" s="543"/>
      <c r="AC40" s="543"/>
      <c r="AD40" s="543"/>
      <c r="AE40" s="543"/>
      <c r="AF40" s="543"/>
      <c r="AG40" s="543"/>
      <c r="AH40" s="543"/>
      <c r="AI40" s="543"/>
      <c r="AJ40" s="543"/>
      <c r="AK40" s="543"/>
      <c r="AL40" s="531">
        <f>SUM(G40:AK40)</f>
        <v>0</v>
      </c>
    </row>
    <row r="41" spans="2:38" ht="15" customHeight="1">
      <c r="B41" s="1236"/>
      <c r="C41" s="40" t="s">
        <v>17</v>
      </c>
      <c r="D41" s="1246">
        <f>+F27</f>
        <v>0</v>
      </c>
      <c r="E41" s="1244"/>
      <c r="F41" s="1245">
        <f>+D41-AL42</f>
        <v>0</v>
      </c>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4"/>
    </row>
    <row r="42" spans="2:38" ht="15" customHeight="1">
      <c r="B42" s="1237"/>
      <c r="C42" s="41">
        <f>+C28</f>
        <v>0</v>
      </c>
      <c r="D42" s="1220"/>
      <c r="E42" s="1222"/>
      <c r="F42" s="1218"/>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35">
        <f>SUM(G42:AK42)</f>
        <v>0</v>
      </c>
    </row>
    <row r="43" spans="2:38" ht="15" customHeight="1">
      <c r="B43" s="1232" t="s">
        <v>12</v>
      </c>
      <c r="C43" s="1233"/>
      <c r="D43" s="29"/>
      <c r="E43" s="29"/>
      <c r="F43" s="30"/>
      <c r="G43" s="11">
        <f>SUM(G36,G38,G40,G42)</f>
        <v>0</v>
      </c>
      <c r="H43" s="11">
        <f t="shared" ref="H43:AL43" si="5">SUM(H36,H38,H40,H42)</f>
        <v>0</v>
      </c>
      <c r="I43" s="11">
        <f t="shared" si="5"/>
        <v>0</v>
      </c>
      <c r="J43" s="11">
        <f t="shared" si="5"/>
        <v>0</v>
      </c>
      <c r="K43" s="11">
        <f t="shared" si="5"/>
        <v>0</v>
      </c>
      <c r="L43" s="11">
        <f t="shared" si="5"/>
        <v>0</v>
      </c>
      <c r="M43" s="11">
        <f t="shared" si="5"/>
        <v>0</v>
      </c>
      <c r="N43" s="11">
        <f t="shared" si="5"/>
        <v>0</v>
      </c>
      <c r="O43" s="11">
        <f t="shared" si="5"/>
        <v>0</v>
      </c>
      <c r="P43" s="11">
        <f t="shared" si="5"/>
        <v>0</v>
      </c>
      <c r="Q43" s="11">
        <f t="shared" si="5"/>
        <v>0</v>
      </c>
      <c r="R43" s="11">
        <f t="shared" si="5"/>
        <v>0</v>
      </c>
      <c r="S43" s="11">
        <f t="shared" si="5"/>
        <v>0</v>
      </c>
      <c r="T43" s="11">
        <f t="shared" si="5"/>
        <v>0</v>
      </c>
      <c r="U43" s="11">
        <f t="shared" si="5"/>
        <v>0</v>
      </c>
      <c r="V43" s="11">
        <f t="shared" si="5"/>
        <v>0</v>
      </c>
      <c r="W43" s="11">
        <f t="shared" si="5"/>
        <v>0</v>
      </c>
      <c r="X43" s="11">
        <f t="shared" si="5"/>
        <v>0</v>
      </c>
      <c r="Y43" s="11">
        <f t="shared" si="5"/>
        <v>0</v>
      </c>
      <c r="Z43" s="11">
        <f t="shared" si="5"/>
        <v>0</v>
      </c>
      <c r="AA43" s="11">
        <f t="shared" si="5"/>
        <v>0</v>
      </c>
      <c r="AB43" s="11">
        <f t="shared" si="5"/>
        <v>0</v>
      </c>
      <c r="AC43" s="11">
        <f t="shared" si="5"/>
        <v>0</v>
      </c>
      <c r="AD43" s="11">
        <f t="shared" si="5"/>
        <v>0</v>
      </c>
      <c r="AE43" s="11">
        <f t="shared" si="5"/>
        <v>0</v>
      </c>
      <c r="AF43" s="11">
        <f t="shared" si="5"/>
        <v>0</v>
      </c>
      <c r="AG43" s="11">
        <f t="shared" si="5"/>
        <v>0</v>
      </c>
      <c r="AH43" s="11">
        <f t="shared" si="5"/>
        <v>0</v>
      </c>
      <c r="AI43" s="11">
        <f t="shared" si="5"/>
        <v>0</v>
      </c>
      <c r="AJ43" s="11">
        <f t="shared" si="5"/>
        <v>0</v>
      </c>
      <c r="AK43" s="11">
        <f t="shared" si="5"/>
        <v>0</v>
      </c>
      <c r="AL43" s="28">
        <f t="shared" si="5"/>
        <v>0</v>
      </c>
    </row>
    <row r="45" spans="2:38" ht="15" customHeight="1">
      <c r="B45" s="516">
        <f>+B31+31</f>
        <v>44287</v>
      </c>
    </row>
    <row r="47" spans="2:38" ht="15" customHeight="1">
      <c r="B47" s="26" t="s">
        <v>42</v>
      </c>
      <c r="C47" s="558" t="s">
        <v>0</v>
      </c>
      <c r="D47" s="1234" t="s">
        <v>18</v>
      </c>
      <c r="E47" s="1234"/>
      <c r="F47" s="1234"/>
      <c r="G47" s="27">
        <f>+B45</f>
        <v>44287</v>
      </c>
      <c r="H47" s="27">
        <f>+G47+1</f>
        <v>44288</v>
      </c>
      <c r="I47" s="27">
        <f t="shared" ref="I47:AK47" si="6">+H47+1</f>
        <v>44289</v>
      </c>
      <c r="J47" s="27">
        <f t="shared" si="6"/>
        <v>44290</v>
      </c>
      <c r="K47" s="27">
        <f t="shared" si="6"/>
        <v>44291</v>
      </c>
      <c r="L47" s="27">
        <f t="shared" si="6"/>
        <v>44292</v>
      </c>
      <c r="M47" s="27">
        <f t="shared" si="6"/>
        <v>44293</v>
      </c>
      <c r="N47" s="27">
        <f t="shared" si="6"/>
        <v>44294</v>
      </c>
      <c r="O47" s="27">
        <f t="shared" si="6"/>
        <v>44295</v>
      </c>
      <c r="P47" s="27">
        <f t="shared" si="6"/>
        <v>44296</v>
      </c>
      <c r="Q47" s="27">
        <f t="shared" si="6"/>
        <v>44297</v>
      </c>
      <c r="R47" s="27">
        <f t="shared" si="6"/>
        <v>44298</v>
      </c>
      <c r="S47" s="27">
        <f t="shared" si="6"/>
        <v>44299</v>
      </c>
      <c r="T47" s="27">
        <f t="shared" si="6"/>
        <v>44300</v>
      </c>
      <c r="U47" s="27">
        <f t="shared" si="6"/>
        <v>44301</v>
      </c>
      <c r="V47" s="27">
        <f t="shared" si="6"/>
        <v>44302</v>
      </c>
      <c r="W47" s="27">
        <f t="shared" si="6"/>
        <v>44303</v>
      </c>
      <c r="X47" s="27">
        <f t="shared" si="6"/>
        <v>44304</v>
      </c>
      <c r="Y47" s="27">
        <f t="shared" si="6"/>
        <v>44305</v>
      </c>
      <c r="Z47" s="27">
        <f t="shared" si="6"/>
        <v>44306</v>
      </c>
      <c r="AA47" s="27">
        <f t="shared" si="6"/>
        <v>44307</v>
      </c>
      <c r="AB47" s="27">
        <f t="shared" si="6"/>
        <v>44308</v>
      </c>
      <c r="AC47" s="27">
        <f t="shared" si="6"/>
        <v>44309</v>
      </c>
      <c r="AD47" s="27">
        <f t="shared" si="6"/>
        <v>44310</v>
      </c>
      <c r="AE47" s="27">
        <f t="shared" si="6"/>
        <v>44311</v>
      </c>
      <c r="AF47" s="27">
        <f t="shared" si="6"/>
        <v>44312</v>
      </c>
      <c r="AG47" s="27">
        <f t="shared" si="6"/>
        <v>44313</v>
      </c>
      <c r="AH47" s="27">
        <f t="shared" si="6"/>
        <v>44314</v>
      </c>
      <c r="AI47" s="27">
        <f t="shared" si="6"/>
        <v>44315</v>
      </c>
      <c r="AJ47" s="27">
        <f t="shared" si="6"/>
        <v>44316</v>
      </c>
      <c r="AK47" s="27">
        <f t="shared" si="6"/>
        <v>44317</v>
      </c>
      <c r="AL47" s="9" t="s">
        <v>12</v>
      </c>
    </row>
    <row r="48" spans="2:38" ht="15" customHeight="1">
      <c r="B48" s="1235" t="str">
        <f>B34</f>
        <v>SM-D</v>
      </c>
      <c r="C48" s="39"/>
      <c r="D48" s="44" t="s">
        <v>19</v>
      </c>
      <c r="E48" s="45" t="s">
        <v>20</v>
      </c>
      <c r="F48" s="46" t="s">
        <v>21</v>
      </c>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2"/>
    </row>
    <row r="49" spans="2:38" ht="15" customHeight="1">
      <c r="B49" s="1236"/>
      <c r="C49" s="42" t="s">
        <v>17</v>
      </c>
      <c r="D49" s="1221">
        <f>+F35</f>
        <v>950000</v>
      </c>
      <c r="E49" s="1223">
        <v>180000</v>
      </c>
      <c r="F49" s="1219">
        <f>+D49-AL50</f>
        <v>950000</v>
      </c>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7"/>
    </row>
    <row r="50" spans="2:38" ht="15" customHeight="1">
      <c r="B50" s="1236"/>
      <c r="C50" s="43" t="str">
        <f>+C36</f>
        <v>EX S/Pond AL 52</v>
      </c>
      <c r="D50" s="1246"/>
      <c r="E50" s="1244"/>
      <c r="F50" s="1245"/>
      <c r="G50" s="543"/>
      <c r="H50" s="543"/>
      <c r="I50" s="543"/>
      <c r="J50" s="543"/>
      <c r="K50" s="543"/>
      <c r="L50" s="543"/>
      <c r="M50" s="543"/>
      <c r="N50" s="543"/>
      <c r="O50" s="543"/>
      <c r="P50" s="543"/>
      <c r="Q50" s="543"/>
      <c r="R50" s="543"/>
      <c r="S50" s="543"/>
      <c r="T50" s="543"/>
      <c r="U50" s="543"/>
      <c r="V50" s="543"/>
      <c r="W50" s="543"/>
      <c r="X50" s="543"/>
      <c r="Y50" s="543"/>
      <c r="Z50" s="543"/>
      <c r="AA50" s="543"/>
      <c r="AB50" s="543"/>
      <c r="AC50" s="543"/>
      <c r="AD50" s="543"/>
      <c r="AE50" s="543"/>
      <c r="AF50" s="543"/>
      <c r="AG50" s="543"/>
      <c r="AH50" s="543"/>
      <c r="AI50" s="543"/>
      <c r="AJ50" s="543"/>
      <c r="AK50" s="543"/>
      <c r="AL50" s="531">
        <f>SUM(G50:AK50)</f>
        <v>0</v>
      </c>
    </row>
    <row r="51" spans="2:38" ht="15" customHeight="1">
      <c r="B51" s="1236"/>
      <c r="C51" s="40" t="s">
        <v>17</v>
      </c>
      <c r="D51" s="1246">
        <f>+F37</f>
        <v>0</v>
      </c>
      <c r="E51" s="1244"/>
      <c r="F51" s="1245">
        <f>+D51-AL52</f>
        <v>0</v>
      </c>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4"/>
    </row>
    <row r="52" spans="2:38" ht="15" customHeight="1">
      <c r="B52" s="1236"/>
      <c r="C52" s="43" t="str">
        <f>+C38</f>
        <v>Control Box AL-52</v>
      </c>
      <c r="D52" s="1246"/>
      <c r="E52" s="1244"/>
      <c r="F52" s="1245"/>
      <c r="G52" s="543"/>
      <c r="H52" s="543"/>
      <c r="I52" s="543"/>
      <c r="J52" s="543"/>
      <c r="K52" s="543"/>
      <c r="L52" s="543"/>
      <c r="M52" s="543"/>
      <c r="N52" s="543"/>
      <c r="O52" s="543"/>
      <c r="P52" s="543"/>
      <c r="Q52" s="543"/>
      <c r="R52" s="543"/>
      <c r="S52" s="543"/>
      <c r="T52" s="543"/>
      <c r="U52" s="543"/>
      <c r="V52" s="543"/>
      <c r="W52" s="543"/>
      <c r="X52" s="543"/>
      <c r="Y52" s="543"/>
      <c r="Z52" s="543"/>
      <c r="AA52" s="543"/>
      <c r="AB52" s="543"/>
      <c r="AC52" s="543"/>
      <c r="AD52" s="543"/>
      <c r="AE52" s="543"/>
      <c r="AF52" s="543"/>
      <c r="AG52" s="543"/>
      <c r="AH52" s="543"/>
      <c r="AI52" s="543"/>
      <c r="AJ52" s="543"/>
      <c r="AK52" s="543"/>
      <c r="AL52" s="531">
        <f>SUM(G52:AK52)</f>
        <v>0</v>
      </c>
    </row>
    <row r="53" spans="2:38" ht="15" customHeight="1">
      <c r="B53" s="1236"/>
      <c r="C53" s="413" t="s">
        <v>17</v>
      </c>
      <c r="D53" s="1230">
        <f>+F39</f>
        <v>0</v>
      </c>
      <c r="E53" s="1231"/>
      <c r="F53" s="1224">
        <f>+D53-AL54</f>
        <v>0</v>
      </c>
      <c r="G53" s="414"/>
      <c r="H53" s="414"/>
      <c r="I53" s="414"/>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5"/>
    </row>
    <row r="54" spans="2:38" ht="15" customHeight="1">
      <c r="B54" s="1236"/>
      <c r="C54" s="43" t="str">
        <f>+C40</f>
        <v>Control Box AL-68</v>
      </c>
      <c r="D54" s="1246"/>
      <c r="E54" s="1244"/>
      <c r="F54" s="1245"/>
      <c r="G54" s="543"/>
      <c r="H54" s="543"/>
      <c r="I54" s="543"/>
      <c r="J54" s="543"/>
      <c r="K54" s="543"/>
      <c r="L54" s="543"/>
      <c r="M54" s="543"/>
      <c r="N54" s="543"/>
      <c r="O54" s="543"/>
      <c r="P54" s="543"/>
      <c r="Q54" s="543"/>
      <c r="R54" s="543"/>
      <c r="S54" s="543"/>
      <c r="T54" s="543"/>
      <c r="U54" s="543"/>
      <c r="V54" s="543"/>
      <c r="W54" s="543"/>
      <c r="X54" s="543"/>
      <c r="Y54" s="543"/>
      <c r="Z54" s="543"/>
      <c r="AA54" s="543"/>
      <c r="AB54" s="543"/>
      <c r="AC54" s="543"/>
      <c r="AD54" s="543"/>
      <c r="AE54" s="543"/>
      <c r="AF54" s="543"/>
      <c r="AG54" s="543"/>
      <c r="AH54" s="543"/>
      <c r="AI54" s="543"/>
      <c r="AJ54" s="543"/>
      <c r="AK54" s="543"/>
      <c r="AL54" s="531">
        <f>SUM(G54:AK54)</f>
        <v>0</v>
      </c>
    </row>
    <row r="55" spans="2:38" ht="15" customHeight="1">
      <c r="B55" s="1236"/>
      <c r="C55" s="40" t="s">
        <v>17</v>
      </c>
      <c r="D55" s="1246">
        <f>+F41</f>
        <v>0</v>
      </c>
      <c r="E55" s="1244"/>
      <c r="F55" s="1245">
        <f>+D55-AL56</f>
        <v>0</v>
      </c>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4"/>
    </row>
    <row r="56" spans="2:38" ht="15" customHeight="1">
      <c r="B56" s="1237"/>
      <c r="C56" s="41">
        <f>+C42</f>
        <v>0</v>
      </c>
      <c r="D56" s="1220"/>
      <c r="E56" s="1222"/>
      <c r="F56" s="1218"/>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35">
        <f>SUM(G56:AK56)</f>
        <v>0</v>
      </c>
    </row>
    <row r="57" spans="2:38" ht="15" customHeight="1">
      <c r="B57" s="1232" t="s">
        <v>12</v>
      </c>
      <c r="C57" s="1233"/>
      <c r="D57" s="29"/>
      <c r="E57" s="29"/>
      <c r="F57" s="30"/>
      <c r="G57" s="11">
        <f>SUM(G50,G52,G54,G56)</f>
        <v>0</v>
      </c>
      <c r="H57" s="11">
        <f t="shared" ref="H57:AL57" si="7">SUM(H50,H52,H54,H56)</f>
        <v>0</v>
      </c>
      <c r="I57" s="11">
        <f t="shared" si="7"/>
        <v>0</v>
      </c>
      <c r="J57" s="11">
        <f t="shared" si="7"/>
        <v>0</v>
      </c>
      <c r="K57" s="11">
        <f t="shared" si="7"/>
        <v>0</v>
      </c>
      <c r="L57" s="11">
        <f t="shared" si="7"/>
        <v>0</v>
      </c>
      <c r="M57" s="11">
        <f t="shared" si="7"/>
        <v>0</v>
      </c>
      <c r="N57" s="11">
        <f t="shared" si="7"/>
        <v>0</v>
      </c>
      <c r="O57" s="11">
        <f t="shared" si="7"/>
        <v>0</v>
      </c>
      <c r="P57" s="11">
        <f t="shared" si="7"/>
        <v>0</v>
      </c>
      <c r="Q57" s="11">
        <f t="shared" si="7"/>
        <v>0</v>
      </c>
      <c r="R57" s="11">
        <f t="shared" si="7"/>
        <v>0</v>
      </c>
      <c r="S57" s="11">
        <f t="shared" si="7"/>
        <v>0</v>
      </c>
      <c r="T57" s="11">
        <f t="shared" si="7"/>
        <v>0</v>
      </c>
      <c r="U57" s="11">
        <f t="shared" si="7"/>
        <v>0</v>
      </c>
      <c r="V57" s="11">
        <f t="shared" si="7"/>
        <v>0</v>
      </c>
      <c r="W57" s="11">
        <f t="shared" si="7"/>
        <v>0</v>
      </c>
      <c r="X57" s="11">
        <f t="shared" si="7"/>
        <v>0</v>
      </c>
      <c r="Y57" s="11">
        <f t="shared" si="7"/>
        <v>0</v>
      </c>
      <c r="Z57" s="11">
        <f t="shared" si="7"/>
        <v>0</v>
      </c>
      <c r="AA57" s="11">
        <f t="shared" si="7"/>
        <v>0</v>
      </c>
      <c r="AB57" s="11">
        <f t="shared" si="7"/>
        <v>0</v>
      </c>
      <c r="AC57" s="11">
        <f t="shared" si="7"/>
        <v>0</v>
      </c>
      <c r="AD57" s="11">
        <f t="shared" si="7"/>
        <v>0</v>
      </c>
      <c r="AE57" s="11">
        <f t="shared" si="7"/>
        <v>0</v>
      </c>
      <c r="AF57" s="11">
        <f t="shared" si="7"/>
        <v>0</v>
      </c>
      <c r="AG57" s="11">
        <f t="shared" si="7"/>
        <v>0</v>
      </c>
      <c r="AH57" s="11">
        <f t="shared" si="7"/>
        <v>0</v>
      </c>
      <c r="AI57" s="11">
        <f t="shared" si="7"/>
        <v>0</v>
      </c>
      <c r="AJ57" s="11">
        <f t="shared" si="7"/>
        <v>0</v>
      </c>
      <c r="AK57" s="11">
        <f t="shared" si="7"/>
        <v>0</v>
      </c>
      <c r="AL57" s="28">
        <f t="shared" si="7"/>
        <v>0</v>
      </c>
    </row>
    <row r="59" spans="2:38" ht="15" customHeight="1">
      <c r="B59" s="516">
        <f>+B45+30</f>
        <v>44317</v>
      </c>
    </row>
    <row r="61" spans="2:38" ht="15" customHeight="1">
      <c r="B61" s="26" t="s">
        <v>13</v>
      </c>
      <c r="C61" s="558" t="s">
        <v>0</v>
      </c>
      <c r="D61" s="1234" t="s">
        <v>18</v>
      </c>
      <c r="E61" s="1234"/>
      <c r="F61" s="1234"/>
      <c r="G61" s="27">
        <f>+B59</f>
        <v>44317</v>
      </c>
      <c r="H61" s="27">
        <f>+G61+1</f>
        <v>44318</v>
      </c>
      <c r="I61" s="27">
        <f t="shared" ref="I61:AK61" si="8">+H61+1</f>
        <v>44319</v>
      </c>
      <c r="J61" s="27">
        <f t="shared" si="8"/>
        <v>44320</v>
      </c>
      <c r="K61" s="27">
        <f t="shared" si="8"/>
        <v>44321</v>
      </c>
      <c r="L61" s="27">
        <f t="shared" si="8"/>
        <v>44322</v>
      </c>
      <c r="M61" s="27">
        <f t="shared" si="8"/>
        <v>44323</v>
      </c>
      <c r="N61" s="27">
        <f t="shared" si="8"/>
        <v>44324</v>
      </c>
      <c r="O61" s="27">
        <f t="shared" si="8"/>
        <v>44325</v>
      </c>
      <c r="P61" s="27">
        <f t="shared" si="8"/>
        <v>44326</v>
      </c>
      <c r="Q61" s="27">
        <f t="shared" si="8"/>
        <v>44327</v>
      </c>
      <c r="R61" s="27">
        <f t="shared" si="8"/>
        <v>44328</v>
      </c>
      <c r="S61" s="27">
        <f t="shared" si="8"/>
        <v>44329</v>
      </c>
      <c r="T61" s="27">
        <f t="shared" si="8"/>
        <v>44330</v>
      </c>
      <c r="U61" s="27">
        <f t="shared" si="8"/>
        <v>44331</v>
      </c>
      <c r="V61" s="27">
        <f t="shared" si="8"/>
        <v>44332</v>
      </c>
      <c r="W61" s="27">
        <f t="shared" si="8"/>
        <v>44333</v>
      </c>
      <c r="X61" s="27">
        <f t="shared" si="8"/>
        <v>44334</v>
      </c>
      <c r="Y61" s="27">
        <f t="shared" si="8"/>
        <v>44335</v>
      </c>
      <c r="Z61" s="27">
        <f t="shared" si="8"/>
        <v>44336</v>
      </c>
      <c r="AA61" s="27">
        <f t="shared" si="8"/>
        <v>44337</v>
      </c>
      <c r="AB61" s="27">
        <f t="shared" si="8"/>
        <v>44338</v>
      </c>
      <c r="AC61" s="27">
        <f t="shared" si="8"/>
        <v>44339</v>
      </c>
      <c r="AD61" s="27">
        <f t="shared" si="8"/>
        <v>44340</v>
      </c>
      <c r="AE61" s="27">
        <f t="shared" si="8"/>
        <v>44341</v>
      </c>
      <c r="AF61" s="27">
        <f t="shared" si="8"/>
        <v>44342</v>
      </c>
      <c r="AG61" s="27">
        <f t="shared" si="8"/>
        <v>44343</v>
      </c>
      <c r="AH61" s="27">
        <f t="shared" si="8"/>
        <v>44344</v>
      </c>
      <c r="AI61" s="27">
        <f t="shared" si="8"/>
        <v>44345</v>
      </c>
      <c r="AJ61" s="27">
        <f t="shared" si="8"/>
        <v>44346</v>
      </c>
      <c r="AK61" s="27">
        <f t="shared" si="8"/>
        <v>44347</v>
      </c>
      <c r="AL61" s="9" t="s">
        <v>12</v>
      </c>
    </row>
    <row r="62" spans="2:38" ht="15" customHeight="1">
      <c r="B62" s="1235" t="str">
        <f>B48</f>
        <v>SM-D</v>
      </c>
      <c r="C62" s="39"/>
      <c r="D62" s="44" t="s">
        <v>19</v>
      </c>
      <c r="E62" s="45" t="s">
        <v>20</v>
      </c>
      <c r="F62" s="46" t="s">
        <v>21</v>
      </c>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2"/>
    </row>
    <row r="63" spans="2:38" ht="15" customHeight="1">
      <c r="B63" s="1236"/>
      <c r="C63" s="42" t="s">
        <v>17</v>
      </c>
      <c r="D63" s="1221">
        <f>+F49</f>
        <v>950000</v>
      </c>
      <c r="E63" s="1223">
        <v>120000</v>
      </c>
      <c r="F63" s="1219">
        <f>+D63-AL64</f>
        <v>950000</v>
      </c>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7"/>
    </row>
    <row r="64" spans="2:38" ht="15" customHeight="1">
      <c r="B64" s="1236"/>
      <c r="C64" s="43" t="str">
        <f>+C50</f>
        <v>EX S/Pond AL 52</v>
      </c>
      <c r="D64" s="1246"/>
      <c r="E64" s="1244"/>
      <c r="F64" s="1245"/>
      <c r="G64" s="543"/>
      <c r="H64" s="543"/>
      <c r="I64" s="543"/>
      <c r="J64" s="543"/>
      <c r="K64" s="543"/>
      <c r="L64" s="543"/>
      <c r="M64" s="543"/>
      <c r="N64" s="543"/>
      <c r="O64" s="543"/>
      <c r="P64" s="543"/>
      <c r="Q64" s="543"/>
      <c r="R64" s="543"/>
      <c r="S64" s="543"/>
      <c r="T64" s="543"/>
      <c r="U64" s="543"/>
      <c r="V64" s="543"/>
      <c r="W64" s="543"/>
      <c r="X64" s="543"/>
      <c r="Y64" s="543"/>
      <c r="Z64" s="543"/>
      <c r="AA64" s="543"/>
      <c r="AB64" s="543"/>
      <c r="AC64" s="543"/>
      <c r="AD64" s="543"/>
      <c r="AE64" s="543"/>
      <c r="AF64" s="543"/>
      <c r="AG64" s="543"/>
      <c r="AH64" s="543"/>
      <c r="AI64" s="543"/>
      <c r="AJ64" s="543"/>
      <c r="AK64" s="543"/>
      <c r="AL64" s="531">
        <f>SUM(G64:AK64)</f>
        <v>0</v>
      </c>
    </row>
    <row r="65" spans="2:38" ht="15" customHeight="1">
      <c r="B65" s="1236"/>
      <c r="C65" s="40" t="s">
        <v>17</v>
      </c>
      <c r="D65" s="1246">
        <f>+F51</f>
        <v>0</v>
      </c>
      <c r="E65" s="1244"/>
      <c r="F65" s="1245">
        <f>+D65-AL66</f>
        <v>0</v>
      </c>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4"/>
    </row>
    <row r="66" spans="2:38" ht="15" customHeight="1">
      <c r="B66" s="1236"/>
      <c r="C66" s="43" t="str">
        <f>+C52</f>
        <v>Control Box AL-52</v>
      </c>
      <c r="D66" s="1246"/>
      <c r="E66" s="1244"/>
      <c r="F66" s="1245"/>
      <c r="G66" s="543"/>
      <c r="H66" s="543"/>
      <c r="I66" s="543"/>
      <c r="J66" s="543"/>
      <c r="K66" s="543"/>
      <c r="L66" s="543"/>
      <c r="M66" s="543"/>
      <c r="N66" s="543"/>
      <c r="O66" s="543"/>
      <c r="P66" s="543"/>
      <c r="Q66" s="543"/>
      <c r="R66" s="543"/>
      <c r="S66" s="543"/>
      <c r="T66" s="543"/>
      <c r="U66" s="543"/>
      <c r="V66" s="543"/>
      <c r="W66" s="543"/>
      <c r="X66" s="543"/>
      <c r="Y66" s="543"/>
      <c r="Z66" s="543"/>
      <c r="AA66" s="543"/>
      <c r="AB66" s="543"/>
      <c r="AC66" s="543"/>
      <c r="AD66" s="543"/>
      <c r="AE66" s="543"/>
      <c r="AF66" s="543"/>
      <c r="AG66" s="543"/>
      <c r="AH66" s="543"/>
      <c r="AI66" s="543"/>
      <c r="AJ66" s="543"/>
      <c r="AK66" s="543"/>
      <c r="AL66" s="531">
        <f>SUM(G66:AK66)</f>
        <v>0</v>
      </c>
    </row>
    <row r="67" spans="2:38" ht="15" customHeight="1">
      <c r="B67" s="1236"/>
      <c r="C67" s="413" t="s">
        <v>17</v>
      </c>
      <c r="D67" s="1230">
        <f>+F53</f>
        <v>0</v>
      </c>
      <c r="E67" s="1231"/>
      <c r="F67" s="1224">
        <f>+D67-AL68</f>
        <v>0</v>
      </c>
      <c r="G67" s="414"/>
      <c r="H67" s="414"/>
      <c r="I67" s="414"/>
      <c r="J67" s="414"/>
      <c r="K67" s="414"/>
      <c r="L67" s="414"/>
      <c r="M67" s="414"/>
      <c r="N67" s="414"/>
      <c r="O67" s="414"/>
      <c r="P67" s="414"/>
      <c r="Q67" s="414"/>
      <c r="R67" s="414"/>
      <c r="S67" s="414"/>
      <c r="T67" s="414"/>
      <c r="U67" s="414"/>
      <c r="V67" s="414"/>
      <c r="W67" s="414"/>
      <c r="X67" s="414"/>
      <c r="Y67" s="414"/>
      <c r="Z67" s="414"/>
      <c r="AA67" s="414"/>
      <c r="AB67" s="414"/>
      <c r="AC67" s="414"/>
      <c r="AD67" s="414"/>
      <c r="AE67" s="414"/>
      <c r="AF67" s="414"/>
      <c r="AG67" s="414"/>
      <c r="AH67" s="414"/>
      <c r="AI67" s="414"/>
      <c r="AJ67" s="414"/>
      <c r="AK67" s="414"/>
      <c r="AL67" s="415"/>
    </row>
    <row r="68" spans="2:38" ht="15" customHeight="1">
      <c r="B68" s="1236"/>
      <c r="C68" s="43" t="str">
        <f>+C54</f>
        <v>Control Box AL-68</v>
      </c>
      <c r="D68" s="1246"/>
      <c r="E68" s="1244"/>
      <c r="F68" s="1245"/>
      <c r="G68" s="543"/>
      <c r="H68" s="543"/>
      <c r="I68" s="543"/>
      <c r="J68" s="543"/>
      <c r="K68" s="543"/>
      <c r="L68" s="543"/>
      <c r="M68" s="543"/>
      <c r="N68" s="543"/>
      <c r="O68" s="543"/>
      <c r="P68" s="543"/>
      <c r="Q68" s="543"/>
      <c r="R68" s="543"/>
      <c r="S68" s="543"/>
      <c r="T68" s="543"/>
      <c r="U68" s="543"/>
      <c r="V68" s="543"/>
      <c r="W68" s="543"/>
      <c r="X68" s="543"/>
      <c r="Y68" s="543"/>
      <c r="Z68" s="543"/>
      <c r="AA68" s="543"/>
      <c r="AB68" s="543"/>
      <c r="AC68" s="543"/>
      <c r="AD68" s="543"/>
      <c r="AE68" s="543"/>
      <c r="AF68" s="543"/>
      <c r="AG68" s="543"/>
      <c r="AH68" s="543"/>
      <c r="AI68" s="543"/>
      <c r="AJ68" s="543"/>
      <c r="AK68" s="543"/>
      <c r="AL68" s="531">
        <f>SUM(G68:AK68)</f>
        <v>0</v>
      </c>
    </row>
    <row r="69" spans="2:38" ht="15" customHeight="1">
      <c r="B69" s="1236"/>
      <c r="C69" s="40" t="s">
        <v>17</v>
      </c>
      <c r="D69" s="1246">
        <f>+F55</f>
        <v>0</v>
      </c>
      <c r="E69" s="1244"/>
      <c r="F69" s="1245">
        <f>+D69-AL70</f>
        <v>0</v>
      </c>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4"/>
    </row>
    <row r="70" spans="2:38" ht="15" customHeight="1">
      <c r="B70" s="1237"/>
      <c r="C70" s="41">
        <f>+C56</f>
        <v>0</v>
      </c>
      <c r="D70" s="1220"/>
      <c r="E70" s="1222"/>
      <c r="F70" s="1218"/>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35">
        <f>SUM(G70:AK70)</f>
        <v>0</v>
      </c>
    </row>
    <row r="71" spans="2:38" ht="15" customHeight="1">
      <c r="B71" s="1232" t="s">
        <v>12</v>
      </c>
      <c r="C71" s="1233"/>
      <c r="D71" s="29"/>
      <c r="E71" s="29"/>
      <c r="F71" s="30"/>
      <c r="G71" s="11">
        <f>SUM(G64,G66,G68,G70)</f>
        <v>0</v>
      </c>
      <c r="H71" s="11">
        <f t="shared" ref="H71:AL71" si="9">SUM(H64,H66,H68,H70)</f>
        <v>0</v>
      </c>
      <c r="I71" s="11">
        <f t="shared" si="9"/>
        <v>0</v>
      </c>
      <c r="J71" s="11">
        <f t="shared" si="9"/>
        <v>0</v>
      </c>
      <c r="K71" s="11">
        <f t="shared" si="9"/>
        <v>0</v>
      </c>
      <c r="L71" s="11">
        <f t="shared" si="9"/>
        <v>0</v>
      </c>
      <c r="M71" s="11">
        <f t="shared" si="9"/>
        <v>0</v>
      </c>
      <c r="N71" s="11">
        <f t="shared" si="9"/>
        <v>0</v>
      </c>
      <c r="O71" s="11">
        <f t="shared" si="9"/>
        <v>0</v>
      </c>
      <c r="P71" s="11">
        <f t="shared" si="9"/>
        <v>0</v>
      </c>
      <c r="Q71" s="11">
        <f t="shared" si="9"/>
        <v>0</v>
      </c>
      <c r="R71" s="11">
        <f t="shared" si="9"/>
        <v>0</v>
      </c>
      <c r="S71" s="11">
        <f t="shared" si="9"/>
        <v>0</v>
      </c>
      <c r="T71" s="11">
        <f t="shared" si="9"/>
        <v>0</v>
      </c>
      <c r="U71" s="11">
        <f t="shared" si="9"/>
        <v>0</v>
      </c>
      <c r="V71" s="11">
        <f t="shared" si="9"/>
        <v>0</v>
      </c>
      <c r="W71" s="11">
        <f t="shared" si="9"/>
        <v>0</v>
      </c>
      <c r="X71" s="11">
        <f t="shared" si="9"/>
        <v>0</v>
      </c>
      <c r="Y71" s="11">
        <f t="shared" si="9"/>
        <v>0</v>
      </c>
      <c r="Z71" s="11">
        <f t="shared" si="9"/>
        <v>0</v>
      </c>
      <c r="AA71" s="11">
        <f t="shared" si="9"/>
        <v>0</v>
      </c>
      <c r="AB71" s="11">
        <f t="shared" si="9"/>
        <v>0</v>
      </c>
      <c r="AC71" s="11">
        <f t="shared" si="9"/>
        <v>0</v>
      </c>
      <c r="AD71" s="11">
        <f t="shared" si="9"/>
        <v>0</v>
      </c>
      <c r="AE71" s="11">
        <f t="shared" si="9"/>
        <v>0</v>
      </c>
      <c r="AF71" s="11">
        <f t="shared" si="9"/>
        <v>0</v>
      </c>
      <c r="AG71" s="11">
        <f t="shared" si="9"/>
        <v>0</v>
      </c>
      <c r="AH71" s="11">
        <f t="shared" si="9"/>
        <v>0</v>
      </c>
      <c r="AI71" s="11">
        <f t="shared" si="9"/>
        <v>0</v>
      </c>
      <c r="AJ71" s="11">
        <f t="shared" si="9"/>
        <v>0</v>
      </c>
      <c r="AK71" s="11">
        <f t="shared" si="9"/>
        <v>0</v>
      </c>
      <c r="AL71" s="28">
        <f t="shared" si="9"/>
        <v>0</v>
      </c>
    </row>
    <row r="73" spans="2:38" ht="15" customHeight="1">
      <c r="B73" s="516">
        <f>+B59+31</f>
        <v>44348</v>
      </c>
    </row>
    <row r="75" spans="2:38" ht="15" customHeight="1">
      <c r="B75" s="26" t="s">
        <v>13</v>
      </c>
      <c r="C75" s="558" t="s">
        <v>0</v>
      </c>
      <c r="D75" s="1234" t="s">
        <v>18</v>
      </c>
      <c r="E75" s="1234"/>
      <c r="F75" s="1234"/>
      <c r="G75" s="27">
        <f>+B73</f>
        <v>44348</v>
      </c>
      <c r="H75" s="27">
        <f>+G75+1</f>
        <v>44349</v>
      </c>
      <c r="I75" s="27">
        <f t="shared" ref="I75:AK75" si="10">+H75+1</f>
        <v>44350</v>
      </c>
      <c r="J75" s="27">
        <f t="shared" si="10"/>
        <v>44351</v>
      </c>
      <c r="K75" s="27">
        <f t="shared" si="10"/>
        <v>44352</v>
      </c>
      <c r="L75" s="27">
        <f t="shared" si="10"/>
        <v>44353</v>
      </c>
      <c r="M75" s="27">
        <f t="shared" si="10"/>
        <v>44354</v>
      </c>
      <c r="N75" s="27">
        <f t="shared" si="10"/>
        <v>44355</v>
      </c>
      <c r="O75" s="27">
        <f t="shared" si="10"/>
        <v>44356</v>
      </c>
      <c r="P75" s="27">
        <f t="shared" si="10"/>
        <v>44357</v>
      </c>
      <c r="Q75" s="27">
        <f t="shared" si="10"/>
        <v>44358</v>
      </c>
      <c r="R75" s="27">
        <f t="shared" si="10"/>
        <v>44359</v>
      </c>
      <c r="S75" s="27">
        <f t="shared" si="10"/>
        <v>44360</v>
      </c>
      <c r="T75" s="27">
        <f t="shared" si="10"/>
        <v>44361</v>
      </c>
      <c r="U75" s="27">
        <f t="shared" si="10"/>
        <v>44362</v>
      </c>
      <c r="V75" s="27">
        <f t="shared" si="10"/>
        <v>44363</v>
      </c>
      <c r="W75" s="27">
        <f t="shared" si="10"/>
        <v>44364</v>
      </c>
      <c r="X75" s="27">
        <f t="shared" si="10"/>
        <v>44365</v>
      </c>
      <c r="Y75" s="27">
        <f t="shared" si="10"/>
        <v>44366</v>
      </c>
      <c r="Z75" s="27">
        <f t="shared" si="10"/>
        <v>44367</v>
      </c>
      <c r="AA75" s="27">
        <f t="shared" si="10"/>
        <v>44368</v>
      </c>
      <c r="AB75" s="27">
        <f t="shared" si="10"/>
        <v>44369</v>
      </c>
      <c r="AC75" s="27">
        <f t="shared" si="10"/>
        <v>44370</v>
      </c>
      <c r="AD75" s="27">
        <f t="shared" si="10"/>
        <v>44371</v>
      </c>
      <c r="AE75" s="27">
        <f t="shared" si="10"/>
        <v>44372</v>
      </c>
      <c r="AF75" s="27">
        <f t="shared" si="10"/>
        <v>44373</v>
      </c>
      <c r="AG75" s="27">
        <f t="shared" si="10"/>
        <v>44374</v>
      </c>
      <c r="AH75" s="27">
        <f t="shared" si="10"/>
        <v>44375</v>
      </c>
      <c r="AI75" s="27">
        <f t="shared" si="10"/>
        <v>44376</v>
      </c>
      <c r="AJ75" s="27">
        <f t="shared" si="10"/>
        <v>44377</v>
      </c>
      <c r="AK75" s="27">
        <f t="shared" si="10"/>
        <v>44378</v>
      </c>
      <c r="AL75" s="9" t="s">
        <v>12</v>
      </c>
    </row>
    <row r="76" spans="2:38" ht="15" customHeight="1">
      <c r="B76" s="1235" t="str">
        <f>B62</f>
        <v>SM-D</v>
      </c>
      <c r="C76" s="39"/>
      <c r="D76" s="44" t="s">
        <v>19</v>
      </c>
      <c r="E76" s="45" t="s">
        <v>20</v>
      </c>
      <c r="F76" s="46" t="s">
        <v>21</v>
      </c>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2"/>
    </row>
    <row r="77" spans="2:38" ht="15" customHeight="1">
      <c r="B77" s="1236"/>
      <c r="C77" s="42" t="s">
        <v>17</v>
      </c>
      <c r="D77" s="1221">
        <f>+F63</f>
        <v>950000</v>
      </c>
      <c r="E77" s="1223"/>
      <c r="F77" s="1219">
        <f>+D77-AL78</f>
        <v>950000</v>
      </c>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7"/>
    </row>
    <row r="78" spans="2:38" ht="15" customHeight="1">
      <c r="B78" s="1236"/>
      <c r="C78" s="43" t="str">
        <f>+C64</f>
        <v>EX S/Pond AL 52</v>
      </c>
      <c r="D78" s="1246"/>
      <c r="E78" s="1244"/>
      <c r="F78" s="1245"/>
      <c r="G78" s="543"/>
      <c r="H78" s="543"/>
      <c r="I78" s="543"/>
      <c r="J78" s="543"/>
      <c r="K78" s="543"/>
      <c r="L78" s="543"/>
      <c r="M78" s="543"/>
      <c r="N78" s="543"/>
      <c r="O78" s="543"/>
      <c r="P78" s="543"/>
      <c r="Q78" s="543"/>
      <c r="R78" s="543"/>
      <c r="S78" s="543"/>
      <c r="T78" s="543"/>
      <c r="U78" s="543"/>
      <c r="V78" s="543"/>
      <c r="W78" s="543"/>
      <c r="X78" s="543"/>
      <c r="Y78" s="543"/>
      <c r="Z78" s="543"/>
      <c r="AA78" s="543"/>
      <c r="AB78" s="543"/>
      <c r="AC78" s="543"/>
      <c r="AD78" s="543"/>
      <c r="AE78" s="543"/>
      <c r="AF78" s="543"/>
      <c r="AG78" s="543"/>
      <c r="AH78" s="543"/>
      <c r="AI78" s="543"/>
      <c r="AJ78" s="543"/>
      <c r="AK78" s="543"/>
      <c r="AL78" s="531">
        <f>SUM(G78:AK78)</f>
        <v>0</v>
      </c>
    </row>
    <row r="79" spans="2:38" ht="15" customHeight="1">
      <c r="B79" s="1236"/>
      <c r="C79" s="40" t="s">
        <v>17</v>
      </c>
      <c r="D79" s="1246">
        <f>+F65</f>
        <v>0</v>
      </c>
      <c r="E79" s="1244"/>
      <c r="F79" s="1245">
        <f>+D79-AL80</f>
        <v>0</v>
      </c>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4"/>
    </row>
    <row r="80" spans="2:38" ht="15" customHeight="1">
      <c r="B80" s="1236"/>
      <c r="C80" s="43" t="str">
        <f>+C66</f>
        <v>Control Box AL-52</v>
      </c>
      <c r="D80" s="1246"/>
      <c r="E80" s="1244"/>
      <c r="F80" s="1245"/>
      <c r="G80" s="543"/>
      <c r="H80" s="543"/>
      <c r="I80" s="543"/>
      <c r="J80" s="543"/>
      <c r="K80" s="543"/>
      <c r="L80" s="543"/>
      <c r="M80" s="543"/>
      <c r="N80" s="543"/>
      <c r="O80" s="543"/>
      <c r="P80" s="543"/>
      <c r="Q80" s="543"/>
      <c r="R80" s="543"/>
      <c r="S80" s="543"/>
      <c r="T80" s="543"/>
      <c r="U80" s="543"/>
      <c r="V80" s="543"/>
      <c r="W80" s="543"/>
      <c r="X80" s="543"/>
      <c r="Y80" s="543"/>
      <c r="Z80" s="543"/>
      <c r="AA80" s="543"/>
      <c r="AB80" s="543"/>
      <c r="AC80" s="543"/>
      <c r="AD80" s="543"/>
      <c r="AE80" s="543"/>
      <c r="AF80" s="543"/>
      <c r="AG80" s="543"/>
      <c r="AH80" s="543"/>
      <c r="AI80" s="543"/>
      <c r="AJ80" s="543"/>
      <c r="AK80" s="543"/>
      <c r="AL80" s="531">
        <f>SUM(G80:AK80)</f>
        <v>0</v>
      </c>
    </row>
    <row r="81" spans="2:38" ht="15" customHeight="1">
      <c r="B81" s="1236"/>
      <c r="C81" s="413" t="s">
        <v>17</v>
      </c>
      <c r="D81" s="1230">
        <f>+F67</f>
        <v>0</v>
      </c>
      <c r="E81" s="1231"/>
      <c r="F81" s="1224">
        <f>+D81-AL82</f>
        <v>0</v>
      </c>
      <c r="G81" s="414"/>
      <c r="H81" s="414"/>
      <c r="I81" s="414"/>
      <c r="J81" s="414"/>
      <c r="K81" s="414"/>
      <c r="L81" s="414"/>
      <c r="M81" s="414"/>
      <c r="N81" s="414"/>
      <c r="O81" s="414"/>
      <c r="P81" s="414"/>
      <c r="Q81" s="414"/>
      <c r="R81" s="414"/>
      <c r="S81" s="414"/>
      <c r="T81" s="414"/>
      <c r="U81" s="414"/>
      <c r="V81" s="414"/>
      <c r="W81" s="414"/>
      <c r="X81" s="414"/>
      <c r="Y81" s="414"/>
      <c r="Z81" s="414"/>
      <c r="AA81" s="414"/>
      <c r="AB81" s="414"/>
      <c r="AC81" s="414"/>
      <c r="AD81" s="414"/>
      <c r="AE81" s="414"/>
      <c r="AF81" s="414"/>
      <c r="AG81" s="414"/>
      <c r="AH81" s="414"/>
      <c r="AI81" s="414"/>
      <c r="AJ81" s="414"/>
      <c r="AK81" s="414"/>
      <c r="AL81" s="415"/>
    </row>
    <row r="82" spans="2:38" ht="15" customHeight="1">
      <c r="B82" s="1236"/>
      <c r="C82" s="43" t="str">
        <f>+C68</f>
        <v>Control Box AL-68</v>
      </c>
      <c r="D82" s="1246"/>
      <c r="E82" s="1244"/>
      <c r="F82" s="1245"/>
      <c r="G82" s="543"/>
      <c r="H82" s="543"/>
      <c r="I82" s="543"/>
      <c r="J82" s="543"/>
      <c r="K82" s="543"/>
      <c r="L82" s="543"/>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31">
        <f>SUM(G82:AK82)</f>
        <v>0</v>
      </c>
    </row>
    <row r="83" spans="2:38" ht="15" customHeight="1">
      <c r="B83" s="1236"/>
      <c r="C83" s="40" t="s">
        <v>17</v>
      </c>
      <c r="D83" s="1246">
        <f>+F69</f>
        <v>0</v>
      </c>
      <c r="E83" s="1244"/>
      <c r="F83" s="1245">
        <f>+D83-AL84</f>
        <v>0</v>
      </c>
      <c r="G83" s="36"/>
      <c r="H83" s="36"/>
      <c r="I83" s="36"/>
      <c r="J83" s="36"/>
      <c r="K83" s="36"/>
      <c r="L83" s="36"/>
      <c r="M83" s="36"/>
      <c r="N83" s="36"/>
      <c r="O83" s="36"/>
      <c r="P83" s="36"/>
      <c r="Q83" s="36"/>
      <c r="R83" s="36"/>
      <c r="S83" s="33"/>
      <c r="T83" s="33"/>
      <c r="U83" s="33"/>
      <c r="V83" s="33"/>
      <c r="W83" s="33"/>
      <c r="X83" s="33"/>
      <c r="Y83" s="33"/>
      <c r="Z83" s="33"/>
      <c r="AA83" s="33"/>
      <c r="AB83" s="33"/>
      <c r="AC83" s="33"/>
      <c r="AD83" s="33"/>
      <c r="AE83" s="33"/>
      <c r="AF83" s="33"/>
      <c r="AG83" s="33"/>
      <c r="AH83" s="33"/>
      <c r="AI83" s="33"/>
      <c r="AJ83" s="33"/>
      <c r="AK83" s="33"/>
      <c r="AL83" s="34"/>
    </row>
    <row r="84" spans="2:38" ht="15" customHeight="1">
      <c r="B84" s="1237"/>
      <c r="C84" s="41">
        <f>+C70</f>
        <v>0</v>
      </c>
      <c r="D84" s="1220"/>
      <c r="E84" s="1222"/>
      <c r="F84" s="1218"/>
      <c r="G84" s="543"/>
      <c r="H84" s="543"/>
      <c r="I84" s="543"/>
      <c r="J84" s="543"/>
      <c r="K84" s="543"/>
      <c r="L84" s="543"/>
      <c r="M84" s="543"/>
      <c r="N84" s="543"/>
      <c r="O84" s="543"/>
      <c r="P84" s="543"/>
      <c r="Q84" s="543"/>
      <c r="R84" s="543"/>
      <c r="S84" s="13"/>
      <c r="T84" s="13"/>
      <c r="U84" s="13"/>
      <c r="V84" s="13"/>
      <c r="W84" s="13"/>
      <c r="X84" s="13"/>
      <c r="Y84" s="13"/>
      <c r="Z84" s="13"/>
      <c r="AA84" s="13"/>
      <c r="AB84" s="13"/>
      <c r="AC84" s="13"/>
      <c r="AD84" s="13"/>
      <c r="AE84" s="13"/>
      <c r="AF84" s="13"/>
      <c r="AG84" s="13"/>
      <c r="AH84" s="13"/>
      <c r="AI84" s="13"/>
      <c r="AJ84" s="13"/>
      <c r="AK84" s="13"/>
      <c r="AL84" s="35">
        <f>SUM(G84:AK84)</f>
        <v>0</v>
      </c>
    </row>
    <row r="85" spans="2:38" ht="15" customHeight="1">
      <c r="B85" s="1232" t="s">
        <v>12</v>
      </c>
      <c r="C85" s="1233"/>
      <c r="D85" s="29"/>
      <c r="E85" s="29"/>
      <c r="F85" s="30"/>
      <c r="G85" s="11">
        <f>SUM(G78,G80,G82,G84)</f>
        <v>0</v>
      </c>
      <c r="H85" s="11">
        <f t="shared" ref="H85:AL85" si="11">SUM(H78,H80,H82,H84)</f>
        <v>0</v>
      </c>
      <c r="I85" s="11">
        <f t="shared" si="11"/>
        <v>0</v>
      </c>
      <c r="J85" s="11">
        <f t="shared" si="11"/>
        <v>0</v>
      </c>
      <c r="K85" s="11">
        <f t="shared" si="11"/>
        <v>0</v>
      </c>
      <c r="L85" s="11">
        <f t="shared" si="11"/>
        <v>0</v>
      </c>
      <c r="M85" s="11">
        <f t="shared" si="11"/>
        <v>0</v>
      </c>
      <c r="N85" s="11">
        <f t="shared" si="11"/>
        <v>0</v>
      </c>
      <c r="O85" s="11">
        <f t="shared" si="11"/>
        <v>0</v>
      </c>
      <c r="P85" s="11">
        <f t="shared" si="11"/>
        <v>0</v>
      </c>
      <c r="Q85" s="11">
        <f t="shared" si="11"/>
        <v>0</v>
      </c>
      <c r="R85" s="11">
        <f t="shared" si="11"/>
        <v>0</v>
      </c>
      <c r="S85" s="11">
        <f t="shared" si="11"/>
        <v>0</v>
      </c>
      <c r="T85" s="11">
        <f t="shared" si="11"/>
        <v>0</v>
      </c>
      <c r="U85" s="11">
        <f t="shared" si="11"/>
        <v>0</v>
      </c>
      <c r="V85" s="11">
        <f t="shared" si="11"/>
        <v>0</v>
      </c>
      <c r="W85" s="11">
        <f t="shared" si="11"/>
        <v>0</v>
      </c>
      <c r="X85" s="11">
        <f t="shared" si="11"/>
        <v>0</v>
      </c>
      <c r="Y85" s="11">
        <f t="shared" si="11"/>
        <v>0</v>
      </c>
      <c r="Z85" s="11">
        <f t="shared" si="11"/>
        <v>0</v>
      </c>
      <c r="AA85" s="11">
        <f t="shared" si="11"/>
        <v>0</v>
      </c>
      <c r="AB85" s="11">
        <f t="shared" si="11"/>
        <v>0</v>
      </c>
      <c r="AC85" s="11">
        <f t="shared" si="11"/>
        <v>0</v>
      </c>
      <c r="AD85" s="11">
        <f t="shared" si="11"/>
        <v>0</v>
      </c>
      <c r="AE85" s="11">
        <f t="shared" si="11"/>
        <v>0</v>
      </c>
      <c r="AF85" s="11">
        <f t="shared" si="11"/>
        <v>0</v>
      </c>
      <c r="AG85" s="11">
        <f t="shared" si="11"/>
        <v>0</v>
      </c>
      <c r="AH85" s="11">
        <f t="shared" si="11"/>
        <v>0</v>
      </c>
      <c r="AI85" s="11">
        <f t="shared" si="11"/>
        <v>0</v>
      </c>
      <c r="AJ85" s="11">
        <f t="shared" si="11"/>
        <v>0</v>
      </c>
      <c r="AK85" s="11">
        <f t="shared" si="11"/>
        <v>0</v>
      </c>
      <c r="AL85" s="28">
        <f t="shared" si="11"/>
        <v>0</v>
      </c>
    </row>
    <row r="87" spans="2:38" ht="15" customHeight="1">
      <c r="B87" s="516">
        <f>+B73+30</f>
        <v>44378</v>
      </c>
    </row>
    <row r="89" spans="2:38" ht="15" customHeight="1">
      <c r="B89" s="26" t="s">
        <v>13</v>
      </c>
      <c r="C89" s="558" t="s">
        <v>0</v>
      </c>
      <c r="D89" s="1234" t="s">
        <v>18</v>
      </c>
      <c r="E89" s="1234"/>
      <c r="F89" s="1234"/>
      <c r="G89" s="27">
        <f>+B87</f>
        <v>44378</v>
      </c>
      <c r="H89" s="27">
        <f>+G89+1</f>
        <v>44379</v>
      </c>
      <c r="I89" s="27">
        <f t="shared" ref="I89:AK89" si="12">+H89+1</f>
        <v>44380</v>
      </c>
      <c r="J89" s="27">
        <f t="shared" si="12"/>
        <v>44381</v>
      </c>
      <c r="K89" s="27">
        <f t="shared" si="12"/>
        <v>44382</v>
      </c>
      <c r="L89" s="27">
        <f t="shared" si="12"/>
        <v>44383</v>
      </c>
      <c r="M89" s="27">
        <f t="shared" si="12"/>
        <v>44384</v>
      </c>
      <c r="N89" s="27">
        <f t="shared" si="12"/>
        <v>44385</v>
      </c>
      <c r="O89" s="27">
        <f t="shared" si="12"/>
        <v>44386</v>
      </c>
      <c r="P89" s="27">
        <f t="shared" si="12"/>
        <v>44387</v>
      </c>
      <c r="Q89" s="27">
        <f t="shared" si="12"/>
        <v>44388</v>
      </c>
      <c r="R89" s="27">
        <f t="shared" si="12"/>
        <v>44389</v>
      </c>
      <c r="S89" s="27">
        <f t="shared" si="12"/>
        <v>44390</v>
      </c>
      <c r="T89" s="27">
        <f t="shared" si="12"/>
        <v>44391</v>
      </c>
      <c r="U89" s="27">
        <f t="shared" si="12"/>
        <v>44392</v>
      </c>
      <c r="V89" s="27">
        <f t="shared" si="12"/>
        <v>44393</v>
      </c>
      <c r="W89" s="27">
        <f t="shared" si="12"/>
        <v>44394</v>
      </c>
      <c r="X89" s="27">
        <f t="shared" si="12"/>
        <v>44395</v>
      </c>
      <c r="Y89" s="27">
        <f t="shared" si="12"/>
        <v>44396</v>
      </c>
      <c r="Z89" s="27">
        <f t="shared" si="12"/>
        <v>44397</v>
      </c>
      <c r="AA89" s="27">
        <f t="shared" si="12"/>
        <v>44398</v>
      </c>
      <c r="AB89" s="27">
        <f t="shared" si="12"/>
        <v>44399</v>
      </c>
      <c r="AC89" s="27">
        <f t="shared" si="12"/>
        <v>44400</v>
      </c>
      <c r="AD89" s="27">
        <f t="shared" si="12"/>
        <v>44401</v>
      </c>
      <c r="AE89" s="27">
        <f t="shared" si="12"/>
        <v>44402</v>
      </c>
      <c r="AF89" s="27">
        <f t="shared" si="12"/>
        <v>44403</v>
      </c>
      <c r="AG89" s="27">
        <f t="shared" si="12"/>
        <v>44404</v>
      </c>
      <c r="AH89" s="27">
        <f t="shared" si="12"/>
        <v>44405</v>
      </c>
      <c r="AI89" s="27">
        <f t="shared" si="12"/>
        <v>44406</v>
      </c>
      <c r="AJ89" s="27">
        <f t="shared" si="12"/>
        <v>44407</v>
      </c>
      <c r="AK89" s="27">
        <f t="shared" si="12"/>
        <v>44408</v>
      </c>
      <c r="AL89" s="9" t="s">
        <v>12</v>
      </c>
    </row>
    <row r="90" spans="2:38" ht="15" customHeight="1">
      <c r="B90" s="1235" t="str">
        <f>B76</f>
        <v>SM-D</v>
      </c>
      <c r="C90" s="39"/>
      <c r="D90" s="44" t="s">
        <v>19</v>
      </c>
      <c r="E90" s="45" t="s">
        <v>20</v>
      </c>
      <c r="F90" s="46" t="s">
        <v>21</v>
      </c>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2"/>
    </row>
    <row r="91" spans="2:38" ht="15" customHeight="1">
      <c r="B91" s="1236"/>
      <c r="C91" s="42" t="s">
        <v>17</v>
      </c>
      <c r="D91" s="1221">
        <f>+F77</f>
        <v>950000</v>
      </c>
      <c r="E91" s="1223"/>
      <c r="F91" s="1219">
        <f>+D91-AL92</f>
        <v>950000</v>
      </c>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7"/>
    </row>
    <row r="92" spans="2:38" ht="15" customHeight="1">
      <c r="B92" s="1236"/>
      <c r="C92" s="43" t="str">
        <f>+C78</f>
        <v>EX S/Pond AL 52</v>
      </c>
      <c r="D92" s="1246"/>
      <c r="E92" s="1244"/>
      <c r="F92" s="1245"/>
      <c r="G92" s="543"/>
      <c r="H92" s="543"/>
      <c r="I92" s="543"/>
      <c r="J92" s="543"/>
      <c r="K92" s="543"/>
      <c r="L92" s="543"/>
      <c r="M92" s="543"/>
      <c r="N92" s="543"/>
      <c r="O92" s="543"/>
      <c r="P92" s="543"/>
      <c r="Q92" s="543"/>
      <c r="R92" s="543"/>
      <c r="S92" s="543"/>
      <c r="T92" s="543"/>
      <c r="U92" s="543"/>
      <c r="V92" s="543"/>
      <c r="W92" s="543"/>
      <c r="X92" s="543"/>
      <c r="Y92" s="543"/>
      <c r="Z92" s="543"/>
      <c r="AA92" s="543"/>
      <c r="AB92" s="543"/>
      <c r="AC92" s="543"/>
      <c r="AD92" s="543"/>
      <c r="AE92" s="543"/>
      <c r="AF92" s="543"/>
      <c r="AG92" s="543"/>
      <c r="AH92" s="543"/>
      <c r="AI92" s="543"/>
      <c r="AJ92" s="543"/>
      <c r="AK92" s="543"/>
      <c r="AL92" s="531">
        <f>SUM(G92:AK92)</f>
        <v>0</v>
      </c>
    </row>
    <row r="93" spans="2:38" ht="15" customHeight="1">
      <c r="B93" s="1236"/>
      <c r="C93" s="40" t="s">
        <v>17</v>
      </c>
      <c r="D93" s="1246">
        <f>+F79</f>
        <v>0</v>
      </c>
      <c r="E93" s="1244"/>
      <c r="F93" s="1245">
        <f>+D93-AL94</f>
        <v>0</v>
      </c>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34"/>
    </row>
    <row r="94" spans="2:38" ht="15" customHeight="1">
      <c r="B94" s="1236"/>
      <c r="C94" s="43" t="str">
        <f>+C80</f>
        <v>Control Box AL-52</v>
      </c>
      <c r="D94" s="1246"/>
      <c r="E94" s="1244"/>
      <c r="F94" s="1245"/>
      <c r="G94" s="543"/>
      <c r="H94" s="543"/>
      <c r="I94" s="543"/>
      <c r="J94" s="543"/>
      <c r="K94" s="543"/>
      <c r="L94" s="543"/>
      <c r="M94" s="543"/>
      <c r="N94" s="543"/>
      <c r="O94" s="543"/>
      <c r="P94" s="543"/>
      <c r="Q94" s="543"/>
      <c r="R94" s="543"/>
      <c r="S94" s="543"/>
      <c r="T94" s="543"/>
      <c r="U94" s="543"/>
      <c r="V94" s="543"/>
      <c r="W94" s="543"/>
      <c r="X94" s="543"/>
      <c r="Y94" s="543"/>
      <c r="Z94" s="543"/>
      <c r="AA94" s="543"/>
      <c r="AB94" s="543"/>
      <c r="AC94" s="543"/>
      <c r="AD94" s="543"/>
      <c r="AE94" s="543"/>
      <c r="AF94" s="543"/>
      <c r="AG94" s="543"/>
      <c r="AH94" s="543"/>
      <c r="AI94" s="543"/>
      <c r="AJ94" s="543"/>
      <c r="AK94" s="543"/>
      <c r="AL94" s="531">
        <f>SUM(G94:AK94)</f>
        <v>0</v>
      </c>
    </row>
    <row r="95" spans="2:38" ht="15" customHeight="1">
      <c r="B95" s="1236"/>
      <c r="C95" s="413" t="s">
        <v>17</v>
      </c>
      <c r="D95" s="1230">
        <f>+F81</f>
        <v>0</v>
      </c>
      <c r="E95" s="1231"/>
      <c r="F95" s="1224">
        <f>+D95-AL96</f>
        <v>0</v>
      </c>
      <c r="G95" s="414"/>
      <c r="H95" s="414"/>
      <c r="I95" s="414"/>
      <c r="J95" s="414"/>
      <c r="K95" s="414"/>
      <c r="L95" s="414"/>
      <c r="M95" s="414"/>
      <c r="N95" s="414"/>
      <c r="O95" s="414"/>
      <c r="P95" s="414"/>
      <c r="Q95" s="414"/>
      <c r="R95" s="414"/>
      <c r="S95" s="414"/>
      <c r="T95" s="414"/>
      <c r="U95" s="414"/>
      <c r="V95" s="414"/>
      <c r="W95" s="414"/>
      <c r="X95" s="414"/>
      <c r="Y95" s="414"/>
      <c r="Z95" s="414"/>
      <c r="AA95" s="414"/>
      <c r="AB95" s="414"/>
      <c r="AC95" s="414"/>
      <c r="AD95" s="414"/>
      <c r="AE95" s="414"/>
      <c r="AF95" s="414"/>
      <c r="AG95" s="414"/>
      <c r="AH95" s="414"/>
      <c r="AI95" s="414"/>
      <c r="AJ95" s="414"/>
      <c r="AK95" s="414"/>
      <c r="AL95" s="415"/>
    </row>
    <row r="96" spans="2:38" ht="15" customHeight="1">
      <c r="B96" s="1236"/>
      <c r="C96" s="43" t="str">
        <f>+C82</f>
        <v>Control Box AL-68</v>
      </c>
      <c r="D96" s="1246"/>
      <c r="E96" s="1244"/>
      <c r="F96" s="1245"/>
      <c r="G96" s="543"/>
      <c r="H96" s="543"/>
      <c r="I96" s="543"/>
      <c r="J96" s="543"/>
      <c r="K96" s="543"/>
      <c r="L96" s="543"/>
      <c r="M96" s="543"/>
      <c r="N96" s="543"/>
      <c r="O96" s="543"/>
      <c r="P96" s="543"/>
      <c r="Q96" s="543"/>
      <c r="R96" s="543"/>
      <c r="S96" s="543"/>
      <c r="T96" s="543"/>
      <c r="U96" s="543"/>
      <c r="V96" s="543"/>
      <c r="W96" s="543"/>
      <c r="X96" s="543"/>
      <c r="Y96" s="543"/>
      <c r="Z96" s="543"/>
      <c r="AA96" s="543"/>
      <c r="AB96" s="543"/>
      <c r="AC96" s="543"/>
      <c r="AD96" s="543"/>
      <c r="AE96" s="543"/>
      <c r="AF96" s="543"/>
      <c r="AG96" s="543"/>
      <c r="AH96" s="543"/>
      <c r="AI96" s="543"/>
      <c r="AJ96" s="543"/>
      <c r="AK96" s="543"/>
      <c r="AL96" s="531">
        <f>SUM(G96:AK96)</f>
        <v>0</v>
      </c>
    </row>
    <row r="97" spans="2:38" ht="15" customHeight="1">
      <c r="B97" s="1236"/>
      <c r="C97" s="40" t="s">
        <v>17</v>
      </c>
      <c r="D97" s="1246">
        <f>+F83</f>
        <v>0</v>
      </c>
      <c r="E97" s="1244"/>
      <c r="F97" s="1245">
        <f>+D97-AL98</f>
        <v>0</v>
      </c>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34"/>
    </row>
    <row r="98" spans="2:38" ht="15" customHeight="1">
      <c r="B98" s="1237"/>
      <c r="C98" s="41">
        <f>+C84</f>
        <v>0</v>
      </c>
      <c r="D98" s="1220"/>
      <c r="E98" s="1222"/>
      <c r="F98" s="1218"/>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35">
        <f>SUM(G98:AK98)</f>
        <v>0</v>
      </c>
    </row>
    <row r="99" spans="2:38" ht="15" customHeight="1">
      <c r="B99" s="1232" t="s">
        <v>12</v>
      </c>
      <c r="C99" s="1233"/>
      <c r="D99" s="29"/>
      <c r="E99" s="29"/>
      <c r="F99" s="30"/>
      <c r="G99" s="11">
        <f>SUM(G92,G94,G96,G98)</f>
        <v>0</v>
      </c>
      <c r="H99" s="11">
        <f t="shared" ref="H99:AL99" si="13">SUM(H92,H94,H96,H98)</f>
        <v>0</v>
      </c>
      <c r="I99" s="11">
        <f t="shared" si="13"/>
        <v>0</v>
      </c>
      <c r="J99" s="11">
        <f t="shared" si="13"/>
        <v>0</v>
      </c>
      <c r="K99" s="11">
        <f t="shared" si="13"/>
        <v>0</v>
      </c>
      <c r="L99" s="11">
        <f t="shared" si="13"/>
        <v>0</v>
      </c>
      <c r="M99" s="11">
        <f t="shared" si="13"/>
        <v>0</v>
      </c>
      <c r="N99" s="11">
        <f t="shared" si="13"/>
        <v>0</v>
      </c>
      <c r="O99" s="11">
        <f t="shared" si="13"/>
        <v>0</v>
      </c>
      <c r="P99" s="11">
        <f t="shared" si="13"/>
        <v>0</v>
      </c>
      <c r="Q99" s="11">
        <f t="shared" si="13"/>
        <v>0</v>
      </c>
      <c r="R99" s="11">
        <f t="shared" si="13"/>
        <v>0</v>
      </c>
      <c r="S99" s="11">
        <f t="shared" si="13"/>
        <v>0</v>
      </c>
      <c r="T99" s="11">
        <f t="shared" si="13"/>
        <v>0</v>
      </c>
      <c r="U99" s="11">
        <f t="shared" si="13"/>
        <v>0</v>
      </c>
      <c r="V99" s="11">
        <f t="shared" si="13"/>
        <v>0</v>
      </c>
      <c r="W99" s="11">
        <f t="shared" si="13"/>
        <v>0</v>
      </c>
      <c r="X99" s="11">
        <f t="shared" si="13"/>
        <v>0</v>
      </c>
      <c r="Y99" s="11">
        <f t="shared" si="13"/>
        <v>0</v>
      </c>
      <c r="Z99" s="11">
        <f t="shared" si="13"/>
        <v>0</v>
      </c>
      <c r="AA99" s="11">
        <f t="shared" si="13"/>
        <v>0</v>
      </c>
      <c r="AB99" s="11">
        <f t="shared" si="13"/>
        <v>0</v>
      </c>
      <c r="AC99" s="11">
        <f t="shared" si="13"/>
        <v>0</v>
      </c>
      <c r="AD99" s="11">
        <f t="shared" si="13"/>
        <v>0</v>
      </c>
      <c r="AE99" s="11">
        <f t="shared" si="13"/>
        <v>0</v>
      </c>
      <c r="AF99" s="11">
        <f t="shared" si="13"/>
        <v>0</v>
      </c>
      <c r="AG99" s="11">
        <f t="shared" si="13"/>
        <v>0</v>
      </c>
      <c r="AH99" s="11">
        <f t="shared" si="13"/>
        <v>0</v>
      </c>
      <c r="AI99" s="11">
        <f t="shared" si="13"/>
        <v>0</v>
      </c>
      <c r="AJ99" s="11">
        <f t="shared" si="13"/>
        <v>0</v>
      </c>
      <c r="AK99" s="11">
        <f t="shared" si="13"/>
        <v>0</v>
      </c>
      <c r="AL99" s="28">
        <f t="shared" si="13"/>
        <v>0</v>
      </c>
    </row>
    <row r="101" spans="2:38" ht="15" customHeight="1">
      <c r="B101" s="516">
        <f>+B87+31</f>
        <v>44409</v>
      </c>
    </row>
    <row r="103" spans="2:38" ht="15" customHeight="1">
      <c r="B103" s="26" t="s">
        <v>13</v>
      </c>
      <c r="C103" s="558" t="s">
        <v>0</v>
      </c>
      <c r="D103" s="1234" t="s">
        <v>18</v>
      </c>
      <c r="E103" s="1234"/>
      <c r="F103" s="1234"/>
      <c r="G103" s="27">
        <f>+B101</f>
        <v>44409</v>
      </c>
      <c r="H103" s="27">
        <f>+G103+1</f>
        <v>44410</v>
      </c>
      <c r="I103" s="27">
        <f t="shared" ref="I103:AK103" si="14">+H103+1</f>
        <v>44411</v>
      </c>
      <c r="J103" s="27">
        <f t="shared" si="14"/>
        <v>44412</v>
      </c>
      <c r="K103" s="27">
        <f t="shared" si="14"/>
        <v>44413</v>
      </c>
      <c r="L103" s="27">
        <f t="shared" si="14"/>
        <v>44414</v>
      </c>
      <c r="M103" s="27">
        <f t="shared" si="14"/>
        <v>44415</v>
      </c>
      <c r="N103" s="27">
        <f t="shared" si="14"/>
        <v>44416</v>
      </c>
      <c r="O103" s="27">
        <f t="shared" si="14"/>
        <v>44417</v>
      </c>
      <c r="P103" s="27">
        <f t="shared" si="14"/>
        <v>44418</v>
      </c>
      <c r="Q103" s="27">
        <f t="shared" si="14"/>
        <v>44419</v>
      </c>
      <c r="R103" s="27">
        <f t="shared" si="14"/>
        <v>44420</v>
      </c>
      <c r="S103" s="27">
        <f t="shared" si="14"/>
        <v>44421</v>
      </c>
      <c r="T103" s="27">
        <f t="shared" si="14"/>
        <v>44422</v>
      </c>
      <c r="U103" s="27">
        <f t="shared" si="14"/>
        <v>44423</v>
      </c>
      <c r="V103" s="27">
        <f t="shared" si="14"/>
        <v>44424</v>
      </c>
      <c r="W103" s="27">
        <f t="shared" si="14"/>
        <v>44425</v>
      </c>
      <c r="X103" s="27">
        <f t="shared" si="14"/>
        <v>44426</v>
      </c>
      <c r="Y103" s="27">
        <f t="shared" si="14"/>
        <v>44427</v>
      </c>
      <c r="Z103" s="27">
        <f t="shared" si="14"/>
        <v>44428</v>
      </c>
      <c r="AA103" s="27">
        <f t="shared" si="14"/>
        <v>44429</v>
      </c>
      <c r="AB103" s="27">
        <f t="shared" si="14"/>
        <v>44430</v>
      </c>
      <c r="AC103" s="27">
        <f t="shared" si="14"/>
        <v>44431</v>
      </c>
      <c r="AD103" s="27">
        <f t="shared" si="14"/>
        <v>44432</v>
      </c>
      <c r="AE103" s="27">
        <f t="shared" si="14"/>
        <v>44433</v>
      </c>
      <c r="AF103" s="27">
        <f t="shared" si="14"/>
        <v>44434</v>
      </c>
      <c r="AG103" s="27">
        <f t="shared" si="14"/>
        <v>44435</v>
      </c>
      <c r="AH103" s="27">
        <f t="shared" si="14"/>
        <v>44436</v>
      </c>
      <c r="AI103" s="27">
        <f t="shared" si="14"/>
        <v>44437</v>
      </c>
      <c r="AJ103" s="27">
        <f t="shared" si="14"/>
        <v>44438</v>
      </c>
      <c r="AK103" s="27">
        <f t="shared" si="14"/>
        <v>44439</v>
      </c>
      <c r="AL103" s="9" t="s">
        <v>12</v>
      </c>
    </row>
    <row r="104" spans="2:38" ht="15" customHeight="1">
      <c r="B104" s="1235" t="str">
        <f>B90</f>
        <v>SM-D</v>
      </c>
      <c r="C104" s="39"/>
      <c r="D104" s="44" t="s">
        <v>19</v>
      </c>
      <c r="E104" s="45" t="s">
        <v>20</v>
      </c>
      <c r="F104" s="46" t="s">
        <v>21</v>
      </c>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2"/>
    </row>
    <row r="105" spans="2:38" ht="15" customHeight="1">
      <c r="B105" s="1236"/>
      <c r="C105" s="42" t="s">
        <v>17</v>
      </c>
      <c r="D105" s="1221">
        <f>+F91</f>
        <v>950000</v>
      </c>
      <c r="E105" s="1223"/>
      <c r="F105" s="1219">
        <f>+D105-AL106</f>
        <v>950000</v>
      </c>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7"/>
    </row>
    <row r="106" spans="2:38" ht="15" customHeight="1">
      <c r="B106" s="1236"/>
      <c r="C106" s="43" t="str">
        <f>+C92</f>
        <v>EX S/Pond AL 52</v>
      </c>
      <c r="D106" s="1246"/>
      <c r="E106" s="1244"/>
      <c r="F106" s="1245"/>
      <c r="G106" s="543"/>
      <c r="H106" s="543"/>
      <c r="I106" s="543"/>
      <c r="J106" s="543"/>
      <c r="K106" s="543"/>
      <c r="L106" s="543"/>
      <c r="M106" s="543"/>
      <c r="N106" s="543"/>
      <c r="O106" s="543"/>
      <c r="P106" s="543"/>
      <c r="Q106" s="543"/>
      <c r="R106" s="543"/>
      <c r="S106" s="543"/>
      <c r="T106" s="543"/>
      <c r="U106" s="543"/>
      <c r="V106" s="543"/>
      <c r="W106" s="543"/>
      <c r="X106" s="543"/>
      <c r="Y106" s="543"/>
      <c r="Z106" s="543"/>
      <c r="AA106" s="543"/>
      <c r="AB106" s="543"/>
      <c r="AC106" s="543"/>
      <c r="AD106" s="543"/>
      <c r="AE106" s="543"/>
      <c r="AF106" s="543"/>
      <c r="AG106" s="543"/>
      <c r="AH106" s="543"/>
      <c r="AI106" s="543"/>
      <c r="AJ106" s="543"/>
      <c r="AK106" s="543"/>
      <c r="AL106" s="531">
        <f>SUM(G106:AK106)</f>
        <v>0</v>
      </c>
    </row>
    <row r="107" spans="2:38" ht="15" customHeight="1">
      <c r="B107" s="1236"/>
      <c r="C107" s="40" t="s">
        <v>17</v>
      </c>
      <c r="D107" s="1246">
        <f>+F93</f>
        <v>0</v>
      </c>
      <c r="E107" s="1244"/>
      <c r="F107" s="1245">
        <f>+D107-AL108</f>
        <v>0</v>
      </c>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34"/>
    </row>
    <row r="108" spans="2:38" ht="15" customHeight="1">
      <c r="B108" s="1236"/>
      <c r="C108" s="43" t="str">
        <f>+C94</f>
        <v>Control Box AL-52</v>
      </c>
      <c r="D108" s="1246"/>
      <c r="E108" s="1244"/>
      <c r="F108" s="1245"/>
      <c r="G108" s="543"/>
      <c r="H108" s="543"/>
      <c r="I108" s="543"/>
      <c r="J108" s="543"/>
      <c r="K108" s="543"/>
      <c r="L108" s="543"/>
      <c r="M108" s="543"/>
      <c r="N108" s="543"/>
      <c r="O108" s="543"/>
      <c r="P108" s="543"/>
      <c r="Q108" s="543"/>
      <c r="R108" s="543"/>
      <c r="S108" s="543"/>
      <c r="T108" s="543"/>
      <c r="U108" s="543"/>
      <c r="V108" s="543"/>
      <c r="W108" s="543"/>
      <c r="X108" s="543"/>
      <c r="Y108" s="543"/>
      <c r="Z108" s="543"/>
      <c r="AA108" s="543"/>
      <c r="AB108" s="543"/>
      <c r="AC108" s="543"/>
      <c r="AD108" s="543"/>
      <c r="AE108" s="543"/>
      <c r="AF108" s="543"/>
      <c r="AG108" s="543"/>
      <c r="AH108" s="543"/>
      <c r="AI108" s="543"/>
      <c r="AJ108" s="543"/>
      <c r="AK108" s="543"/>
      <c r="AL108" s="531">
        <f>SUM(G108:AK108)</f>
        <v>0</v>
      </c>
    </row>
    <row r="109" spans="2:38" ht="15" customHeight="1">
      <c r="B109" s="1236"/>
      <c r="C109" s="413" t="s">
        <v>17</v>
      </c>
      <c r="D109" s="1230">
        <f>+F95</f>
        <v>0</v>
      </c>
      <c r="E109" s="1231"/>
      <c r="F109" s="1224">
        <f>+D109-AL110</f>
        <v>0</v>
      </c>
      <c r="G109" s="414"/>
      <c r="H109" s="414"/>
      <c r="I109" s="414"/>
      <c r="J109" s="414"/>
      <c r="K109" s="414"/>
      <c r="L109" s="414"/>
      <c r="M109" s="414"/>
      <c r="N109" s="414"/>
      <c r="O109" s="414"/>
      <c r="P109" s="414"/>
      <c r="Q109" s="414"/>
      <c r="R109" s="414"/>
      <c r="S109" s="414"/>
      <c r="T109" s="414"/>
      <c r="U109" s="414"/>
      <c r="V109" s="414"/>
      <c r="W109" s="414"/>
      <c r="X109" s="414"/>
      <c r="Y109" s="414"/>
      <c r="Z109" s="414"/>
      <c r="AA109" s="414"/>
      <c r="AB109" s="414"/>
      <c r="AC109" s="414"/>
      <c r="AD109" s="414"/>
      <c r="AE109" s="414"/>
      <c r="AF109" s="414"/>
      <c r="AG109" s="414"/>
      <c r="AH109" s="414"/>
      <c r="AI109" s="414"/>
      <c r="AJ109" s="414"/>
      <c r="AK109" s="414"/>
      <c r="AL109" s="415"/>
    </row>
    <row r="110" spans="2:38" ht="15" customHeight="1">
      <c r="B110" s="1236"/>
      <c r="C110" s="43" t="str">
        <f>+C96</f>
        <v>Control Box AL-68</v>
      </c>
      <c r="D110" s="1246"/>
      <c r="E110" s="1244"/>
      <c r="F110" s="1245"/>
      <c r="G110" s="543"/>
      <c r="H110" s="543"/>
      <c r="I110" s="543"/>
      <c r="J110" s="543"/>
      <c r="K110" s="543"/>
      <c r="L110" s="543"/>
      <c r="M110" s="543"/>
      <c r="N110" s="543"/>
      <c r="O110" s="543"/>
      <c r="P110" s="543"/>
      <c r="Q110" s="543"/>
      <c r="R110" s="543"/>
      <c r="S110" s="543"/>
      <c r="T110" s="543"/>
      <c r="U110" s="543"/>
      <c r="V110" s="543"/>
      <c r="W110" s="543"/>
      <c r="X110" s="543"/>
      <c r="Y110" s="543"/>
      <c r="Z110" s="543"/>
      <c r="AA110" s="543"/>
      <c r="AB110" s="543"/>
      <c r="AC110" s="543"/>
      <c r="AD110" s="543"/>
      <c r="AE110" s="543"/>
      <c r="AF110" s="543"/>
      <c r="AG110" s="543"/>
      <c r="AH110" s="543"/>
      <c r="AI110" s="543"/>
      <c r="AJ110" s="543"/>
      <c r="AK110" s="543"/>
      <c r="AL110" s="531">
        <f>SUM(G110:AK110)</f>
        <v>0</v>
      </c>
    </row>
    <row r="111" spans="2:38" ht="15" customHeight="1">
      <c r="B111" s="1236"/>
      <c r="C111" s="40" t="s">
        <v>17</v>
      </c>
      <c r="D111" s="1246">
        <f>+F97</f>
        <v>0</v>
      </c>
      <c r="E111" s="1244"/>
      <c r="F111" s="1245">
        <f>+D111-AL112</f>
        <v>0</v>
      </c>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34"/>
    </row>
    <row r="112" spans="2:38" ht="15" customHeight="1">
      <c r="B112" s="1237"/>
      <c r="C112" s="41">
        <f>+C98</f>
        <v>0</v>
      </c>
      <c r="D112" s="1220"/>
      <c r="E112" s="1222"/>
      <c r="F112" s="1218"/>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35">
        <f>SUM(G112:AK112)</f>
        <v>0</v>
      </c>
    </row>
    <row r="113" spans="2:38" ht="15" customHeight="1">
      <c r="B113" s="1232" t="s">
        <v>12</v>
      </c>
      <c r="C113" s="1233"/>
      <c r="D113" s="29"/>
      <c r="E113" s="29"/>
      <c r="F113" s="30"/>
      <c r="G113" s="11">
        <f>SUM(G106,G108,G110,G112)</f>
        <v>0</v>
      </c>
      <c r="H113" s="11">
        <f t="shared" ref="H113:AL113" si="15">SUM(H106,H108,H110,H112)</f>
        <v>0</v>
      </c>
      <c r="I113" s="11">
        <f t="shared" si="15"/>
        <v>0</v>
      </c>
      <c r="J113" s="11">
        <f t="shared" si="15"/>
        <v>0</v>
      </c>
      <c r="K113" s="11">
        <f t="shared" si="15"/>
        <v>0</v>
      </c>
      <c r="L113" s="11">
        <f t="shared" si="15"/>
        <v>0</v>
      </c>
      <c r="M113" s="11">
        <f t="shared" si="15"/>
        <v>0</v>
      </c>
      <c r="N113" s="11">
        <f t="shared" si="15"/>
        <v>0</v>
      </c>
      <c r="O113" s="11">
        <f t="shared" si="15"/>
        <v>0</v>
      </c>
      <c r="P113" s="11">
        <f t="shared" si="15"/>
        <v>0</v>
      </c>
      <c r="Q113" s="11">
        <f t="shared" si="15"/>
        <v>0</v>
      </c>
      <c r="R113" s="11">
        <f t="shared" si="15"/>
        <v>0</v>
      </c>
      <c r="S113" s="11">
        <f t="shared" si="15"/>
        <v>0</v>
      </c>
      <c r="T113" s="11">
        <f t="shared" si="15"/>
        <v>0</v>
      </c>
      <c r="U113" s="11">
        <f t="shared" si="15"/>
        <v>0</v>
      </c>
      <c r="V113" s="11">
        <f t="shared" si="15"/>
        <v>0</v>
      </c>
      <c r="W113" s="11">
        <f t="shared" si="15"/>
        <v>0</v>
      </c>
      <c r="X113" s="11">
        <f t="shared" si="15"/>
        <v>0</v>
      </c>
      <c r="Y113" s="11">
        <f t="shared" si="15"/>
        <v>0</v>
      </c>
      <c r="Z113" s="11">
        <f t="shared" si="15"/>
        <v>0</v>
      </c>
      <c r="AA113" s="11">
        <f t="shared" si="15"/>
        <v>0</v>
      </c>
      <c r="AB113" s="11">
        <f t="shared" si="15"/>
        <v>0</v>
      </c>
      <c r="AC113" s="11">
        <f t="shared" si="15"/>
        <v>0</v>
      </c>
      <c r="AD113" s="11">
        <f t="shared" si="15"/>
        <v>0</v>
      </c>
      <c r="AE113" s="11">
        <f t="shared" si="15"/>
        <v>0</v>
      </c>
      <c r="AF113" s="11">
        <f t="shared" si="15"/>
        <v>0</v>
      </c>
      <c r="AG113" s="11">
        <f t="shared" si="15"/>
        <v>0</v>
      </c>
      <c r="AH113" s="11">
        <f t="shared" si="15"/>
        <v>0</v>
      </c>
      <c r="AI113" s="11">
        <f t="shared" si="15"/>
        <v>0</v>
      </c>
      <c r="AJ113" s="11">
        <f t="shared" si="15"/>
        <v>0</v>
      </c>
      <c r="AK113" s="11">
        <f t="shared" si="15"/>
        <v>0</v>
      </c>
      <c r="AL113" s="28">
        <f t="shared" si="15"/>
        <v>0</v>
      </c>
    </row>
    <row r="115" spans="2:38" ht="15" customHeight="1">
      <c r="B115" s="516">
        <f>+B101+31</f>
        <v>44440</v>
      </c>
    </row>
    <row r="117" spans="2:38" ht="15" customHeight="1">
      <c r="B117" s="26" t="s">
        <v>13</v>
      </c>
      <c r="C117" s="558" t="s">
        <v>0</v>
      </c>
      <c r="D117" s="1234" t="s">
        <v>18</v>
      </c>
      <c r="E117" s="1234"/>
      <c r="F117" s="1234"/>
      <c r="G117" s="27">
        <f>+B115</f>
        <v>44440</v>
      </c>
      <c r="H117" s="27">
        <f>+G117+1</f>
        <v>44441</v>
      </c>
      <c r="I117" s="27">
        <f t="shared" ref="I117:AK117" si="16">+H117+1</f>
        <v>44442</v>
      </c>
      <c r="J117" s="27">
        <f t="shared" si="16"/>
        <v>44443</v>
      </c>
      <c r="K117" s="27">
        <f t="shared" si="16"/>
        <v>44444</v>
      </c>
      <c r="L117" s="27">
        <f t="shared" si="16"/>
        <v>44445</v>
      </c>
      <c r="M117" s="27">
        <f t="shared" si="16"/>
        <v>44446</v>
      </c>
      <c r="N117" s="27">
        <f t="shared" si="16"/>
        <v>44447</v>
      </c>
      <c r="O117" s="27">
        <f t="shared" si="16"/>
        <v>44448</v>
      </c>
      <c r="P117" s="27">
        <f t="shared" si="16"/>
        <v>44449</v>
      </c>
      <c r="Q117" s="27">
        <f t="shared" si="16"/>
        <v>44450</v>
      </c>
      <c r="R117" s="27">
        <f t="shared" si="16"/>
        <v>44451</v>
      </c>
      <c r="S117" s="27">
        <f t="shared" si="16"/>
        <v>44452</v>
      </c>
      <c r="T117" s="27">
        <f t="shared" si="16"/>
        <v>44453</v>
      </c>
      <c r="U117" s="27">
        <f t="shared" si="16"/>
        <v>44454</v>
      </c>
      <c r="V117" s="27">
        <f t="shared" si="16"/>
        <v>44455</v>
      </c>
      <c r="W117" s="27">
        <f t="shared" si="16"/>
        <v>44456</v>
      </c>
      <c r="X117" s="27">
        <f t="shared" si="16"/>
        <v>44457</v>
      </c>
      <c r="Y117" s="27">
        <f t="shared" si="16"/>
        <v>44458</v>
      </c>
      <c r="Z117" s="27">
        <f t="shared" si="16"/>
        <v>44459</v>
      </c>
      <c r="AA117" s="27">
        <f t="shared" si="16"/>
        <v>44460</v>
      </c>
      <c r="AB117" s="27">
        <f t="shared" si="16"/>
        <v>44461</v>
      </c>
      <c r="AC117" s="27">
        <f t="shared" si="16"/>
        <v>44462</v>
      </c>
      <c r="AD117" s="27">
        <f t="shared" si="16"/>
        <v>44463</v>
      </c>
      <c r="AE117" s="27">
        <f t="shared" si="16"/>
        <v>44464</v>
      </c>
      <c r="AF117" s="27">
        <f t="shared" si="16"/>
        <v>44465</v>
      </c>
      <c r="AG117" s="27">
        <f t="shared" si="16"/>
        <v>44466</v>
      </c>
      <c r="AH117" s="27">
        <f t="shared" si="16"/>
        <v>44467</v>
      </c>
      <c r="AI117" s="27">
        <f t="shared" si="16"/>
        <v>44468</v>
      </c>
      <c r="AJ117" s="27">
        <f t="shared" si="16"/>
        <v>44469</v>
      </c>
      <c r="AK117" s="27">
        <f t="shared" si="16"/>
        <v>44470</v>
      </c>
      <c r="AL117" s="9" t="s">
        <v>12</v>
      </c>
    </row>
    <row r="118" spans="2:38" ht="15" customHeight="1">
      <c r="B118" s="1235" t="str">
        <f>B104</f>
        <v>SM-D</v>
      </c>
      <c r="C118" s="39"/>
      <c r="D118" s="44" t="s">
        <v>19</v>
      </c>
      <c r="E118" s="45" t="s">
        <v>20</v>
      </c>
      <c r="F118" s="46" t="s">
        <v>21</v>
      </c>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2"/>
    </row>
    <row r="119" spans="2:38" ht="15" customHeight="1">
      <c r="B119" s="1236"/>
      <c r="C119" s="42" t="s">
        <v>17</v>
      </c>
      <c r="D119" s="1221">
        <f>+F105</f>
        <v>950000</v>
      </c>
      <c r="E119" s="1223"/>
      <c r="F119" s="1219">
        <f>+D119-AL120</f>
        <v>950000</v>
      </c>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7"/>
    </row>
    <row r="120" spans="2:38" ht="15" customHeight="1">
      <c r="B120" s="1236"/>
      <c r="C120" s="43" t="s">
        <v>146</v>
      </c>
      <c r="D120" s="1246"/>
      <c r="E120" s="1244"/>
      <c r="F120" s="1245"/>
      <c r="G120" s="543"/>
      <c r="H120" s="543"/>
      <c r="I120" s="543"/>
      <c r="J120" s="543"/>
      <c r="K120" s="543"/>
      <c r="L120" s="543"/>
      <c r="M120" s="543"/>
      <c r="N120" s="543"/>
      <c r="O120" s="543"/>
      <c r="P120" s="543"/>
      <c r="Q120" s="543"/>
      <c r="R120" s="543"/>
      <c r="S120" s="543"/>
      <c r="T120" s="543"/>
      <c r="U120" s="543"/>
      <c r="V120" s="543"/>
      <c r="W120" s="543"/>
      <c r="X120" s="543"/>
      <c r="Y120" s="543"/>
      <c r="Z120" s="543"/>
      <c r="AA120" s="543"/>
      <c r="AB120" s="543"/>
      <c r="AC120" s="543"/>
      <c r="AD120" s="543"/>
      <c r="AE120" s="543"/>
      <c r="AF120" s="543"/>
      <c r="AG120" s="543"/>
      <c r="AH120" s="543"/>
      <c r="AI120" s="543"/>
      <c r="AJ120" s="543"/>
      <c r="AK120" s="543"/>
      <c r="AL120" s="531">
        <f>SUM(G120:AK120)</f>
        <v>0</v>
      </c>
    </row>
    <row r="121" spans="2:38" ht="15" customHeight="1">
      <c r="B121" s="1236"/>
      <c r="C121" s="40" t="s">
        <v>17</v>
      </c>
      <c r="D121" s="1246">
        <f>+F107</f>
        <v>0</v>
      </c>
      <c r="E121" s="1244"/>
      <c r="F121" s="1245">
        <f>+D121-AL122</f>
        <v>0</v>
      </c>
      <c r="G121" s="33"/>
      <c r="H121" s="33"/>
      <c r="I121" s="33"/>
      <c r="J121" s="33"/>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3"/>
      <c r="AI121" s="33"/>
      <c r="AJ121" s="33"/>
      <c r="AK121" s="33"/>
      <c r="AL121" s="34"/>
    </row>
    <row r="122" spans="2:38" ht="15" customHeight="1">
      <c r="B122" s="1236"/>
      <c r="C122" s="43" t="str">
        <f>+C108</f>
        <v>Control Box AL-52</v>
      </c>
      <c r="D122" s="1246"/>
      <c r="E122" s="1244"/>
      <c r="F122" s="1245"/>
      <c r="G122" s="543"/>
      <c r="H122" s="543"/>
      <c r="I122" s="543"/>
      <c r="J122" s="543"/>
      <c r="K122" s="543"/>
      <c r="L122" s="543"/>
      <c r="M122" s="543"/>
      <c r="N122" s="543"/>
      <c r="O122" s="543"/>
      <c r="P122" s="543"/>
      <c r="Q122" s="543"/>
      <c r="R122" s="543"/>
      <c r="S122" s="543"/>
      <c r="T122" s="543"/>
      <c r="U122" s="543"/>
      <c r="V122" s="543"/>
      <c r="W122" s="543"/>
      <c r="X122" s="543"/>
      <c r="Y122" s="543"/>
      <c r="Z122" s="543"/>
      <c r="AA122" s="543"/>
      <c r="AB122" s="543"/>
      <c r="AC122" s="543"/>
      <c r="AD122" s="543"/>
      <c r="AE122" s="543"/>
      <c r="AF122" s="543"/>
      <c r="AG122" s="543"/>
      <c r="AH122" s="543"/>
      <c r="AI122" s="543"/>
      <c r="AJ122" s="543"/>
      <c r="AK122" s="543"/>
      <c r="AL122" s="531">
        <f>SUM(G122:AK122)</f>
        <v>0</v>
      </c>
    </row>
    <row r="123" spans="2:38" ht="15" customHeight="1">
      <c r="B123" s="1236"/>
      <c r="C123" s="413" t="s">
        <v>17</v>
      </c>
      <c r="D123" s="1230">
        <f>+F109</f>
        <v>0</v>
      </c>
      <c r="E123" s="1231"/>
      <c r="F123" s="1224">
        <f>+D123-AL124</f>
        <v>0</v>
      </c>
      <c r="G123" s="414"/>
      <c r="H123" s="414"/>
      <c r="I123" s="414"/>
      <c r="J123" s="414"/>
      <c r="K123" s="414"/>
      <c r="L123" s="414"/>
      <c r="M123" s="414"/>
      <c r="N123" s="414"/>
      <c r="O123" s="414"/>
      <c r="P123" s="414"/>
      <c r="Q123" s="414"/>
      <c r="R123" s="414"/>
      <c r="S123" s="414"/>
      <c r="T123" s="414"/>
      <c r="U123" s="414"/>
      <c r="V123" s="414"/>
      <c r="W123" s="414"/>
      <c r="X123" s="414"/>
      <c r="Y123" s="414"/>
      <c r="Z123" s="414"/>
      <c r="AA123" s="414"/>
      <c r="AB123" s="414"/>
      <c r="AC123" s="414"/>
      <c r="AD123" s="414"/>
      <c r="AE123" s="414"/>
      <c r="AF123" s="414"/>
      <c r="AG123" s="414"/>
      <c r="AH123" s="414"/>
      <c r="AI123" s="414"/>
      <c r="AJ123" s="414"/>
      <c r="AK123" s="414"/>
      <c r="AL123" s="415"/>
    </row>
    <row r="124" spans="2:38" ht="15" customHeight="1">
      <c r="B124" s="1236"/>
      <c r="C124" s="43" t="str">
        <f>+C110</f>
        <v>Control Box AL-68</v>
      </c>
      <c r="D124" s="1246"/>
      <c r="E124" s="1244"/>
      <c r="F124" s="1245"/>
      <c r="G124" s="543"/>
      <c r="H124" s="543"/>
      <c r="I124" s="543"/>
      <c r="J124" s="543"/>
      <c r="K124" s="543"/>
      <c r="L124" s="543"/>
      <c r="M124" s="543"/>
      <c r="N124" s="543"/>
      <c r="O124" s="543"/>
      <c r="P124" s="543"/>
      <c r="Q124" s="543"/>
      <c r="R124" s="543"/>
      <c r="S124" s="543"/>
      <c r="T124" s="543"/>
      <c r="U124" s="543"/>
      <c r="V124" s="543"/>
      <c r="W124" s="543"/>
      <c r="X124" s="543"/>
      <c r="Y124" s="543"/>
      <c r="Z124" s="543"/>
      <c r="AA124" s="543"/>
      <c r="AB124" s="543"/>
      <c r="AC124" s="543"/>
      <c r="AD124" s="543"/>
      <c r="AE124" s="543"/>
      <c r="AF124" s="543"/>
      <c r="AG124" s="543"/>
      <c r="AH124" s="543"/>
      <c r="AI124" s="543"/>
      <c r="AJ124" s="543"/>
      <c r="AK124" s="543"/>
      <c r="AL124" s="531">
        <f>SUM(G124:AK124)</f>
        <v>0</v>
      </c>
    </row>
    <row r="125" spans="2:38" ht="15" customHeight="1">
      <c r="B125" s="1236"/>
      <c r="C125" s="40" t="s">
        <v>17</v>
      </c>
      <c r="D125" s="1246">
        <f>+F111</f>
        <v>0</v>
      </c>
      <c r="E125" s="1244"/>
      <c r="F125" s="1245">
        <f>+D125-AL126</f>
        <v>0</v>
      </c>
      <c r="G125" s="33"/>
      <c r="H125" s="33"/>
      <c r="I125" s="33"/>
      <c r="J125" s="33"/>
      <c r="K125" s="33"/>
      <c r="L125" s="33"/>
      <c r="M125" s="33"/>
      <c r="N125" s="33"/>
      <c r="O125" s="33"/>
      <c r="P125" s="33"/>
      <c r="Q125" s="33"/>
      <c r="R125" s="33"/>
      <c r="S125" s="33"/>
      <c r="T125" s="33"/>
      <c r="U125" s="33"/>
      <c r="V125" s="33"/>
      <c r="W125" s="33"/>
      <c r="X125" s="33"/>
      <c r="Y125" s="33"/>
      <c r="Z125" s="33"/>
      <c r="AA125" s="33"/>
      <c r="AB125" s="33"/>
      <c r="AC125" s="33"/>
      <c r="AD125" s="33"/>
      <c r="AE125" s="33"/>
      <c r="AF125" s="33"/>
      <c r="AG125" s="33"/>
      <c r="AH125" s="33"/>
      <c r="AI125" s="33"/>
      <c r="AJ125" s="33"/>
      <c r="AK125" s="33"/>
      <c r="AL125" s="34"/>
    </row>
    <row r="126" spans="2:38" ht="15" customHeight="1">
      <c r="B126" s="1237"/>
      <c r="C126" s="41">
        <f>+C112</f>
        <v>0</v>
      </c>
      <c r="D126" s="1220"/>
      <c r="E126" s="1222"/>
      <c r="F126" s="1218"/>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35">
        <f>SUM(G126:AK126)</f>
        <v>0</v>
      </c>
    </row>
    <row r="127" spans="2:38" ht="15" customHeight="1">
      <c r="B127" s="1232" t="s">
        <v>12</v>
      </c>
      <c r="C127" s="1233"/>
      <c r="D127" s="29"/>
      <c r="E127" s="29"/>
      <c r="F127" s="30"/>
      <c r="G127" s="11">
        <f>SUM(G120,G122,G124,G126)</f>
        <v>0</v>
      </c>
      <c r="H127" s="11">
        <f t="shared" ref="H127:AL127" si="17">SUM(H120,H122,H124,H126)</f>
        <v>0</v>
      </c>
      <c r="I127" s="11">
        <f t="shared" si="17"/>
        <v>0</v>
      </c>
      <c r="J127" s="11">
        <f t="shared" si="17"/>
        <v>0</v>
      </c>
      <c r="K127" s="11">
        <f t="shared" si="17"/>
        <v>0</v>
      </c>
      <c r="L127" s="11">
        <f t="shared" si="17"/>
        <v>0</v>
      </c>
      <c r="M127" s="11">
        <f t="shared" si="17"/>
        <v>0</v>
      </c>
      <c r="N127" s="11">
        <f t="shared" si="17"/>
        <v>0</v>
      </c>
      <c r="O127" s="11">
        <f t="shared" si="17"/>
        <v>0</v>
      </c>
      <c r="P127" s="11">
        <f t="shared" si="17"/>
        <v>0</v>
      </c>
      <c r="Q127" s="11">
        <f t="shared" si="17"/>
        <v>0</v>
      </c>
      <c r="R127" s="11">
        <f t="shared" si="17"/>
        <v>0</v>
      </c>
      <c r="S127" s="11">
        <f t="shared" si="17"/>
        <v>0</v>
      </c>
      <c r="T127" s="11">
        <f t="shared" si="17"/>
        <v>0</v>
      </c>
      <c r="U127" s="11">
        <f t="shared" si="17"/>
        <v>0</v>
      </c>
      <c r="V127" s="11">
        <f t="shared" si="17"/>
        <v>0</v>
      </c>
      <c r="W127" s="11">
        <f t="shared" si="17"/>
        <v>0</v>
      </c>
      <c r="X127" s="11">
        <f t="shared" si="17"/>
        <v>0</v>
      </c>
      <c r="Y127" s="11">
        <f t="shared" si="17"/>
        <v>0</v>
      </c>
      <c r="Z127" s="11">
        <f t="shared" si="17"/>
        <v>0</v>
      </c>
      <c r="AA127" s="11">
        <f t="shared" si="17"/>
        <v>0</v>
      </c>
      <c r="AB127" s="11">
        <f t="shared" si="17"/>
        <v>0</v>
      </c>
      <c r="AC127" s="11">
        <f t="shared" si="17"/>
        <v>0</v>
      </c>
      <c r="AD127" s="11">
        <f t="shared" si="17"/>
        <v>0</v>
      </c>
      <c r="AE127" s="11">
        <f t="shared" si="17"/>
        <v>0</v>
      </c>
      <c r="AF127" s="11">
        <f t="shared" si="17"/>
        <v>0</v>
      </c>
      <c r="AG127" s="11">
        <f t="shared" si="17"/>
        <v>0</v>
      </c>
      <c r="AH127" s="11">
        <f t="shared" si="17"/>
        <v>0</v>
      </c>
      <c r="AI127" s="11">
        <f t="shared" si="17"/>
        <v>0</v>
      </c>
      <c r="AJ127" s="11">
        <f t="shared" si="17"/>
        <v>0</v>
      </c>
      <c r="AK127" s="11">
        <f t="shared" si="17"/>
        <v>0</v>
      </c>
      <c r="AL127" s="28">
        <f t="shared" si="17"/>
        <v>0</v>
      </c>
    </row>
    <row r="129" spans="2:38" ht="15" customHeight="1">
      <c r="B129" s="516">
        <f>+B115+30</f>
        <v>44470</v>
      </c>
    </row>
    <row r="131" spans="2:38" ht="15" customHeight="1">
      <c r="B131" s="26" t="s">
        <v>13</v>
      </c>
      <c r="C131" s="558" t="s">
        <v>0</v>
      </c>
      <c r="D131" s="1234" t="s">
        <v>18</v>
      </c>
      <c r="E131" s="1234"/>
      <c r="F131" s="1234"/>
      <c r="G131" s="27">
        <f>+B129</f>
        <v>44470</v>
      </c>
      <c r="H131" s="27">
        <f>+G131+1</f>
        <v>44471</v>
      </c>
      <c r="I131" s="27">
        <f t="shared" ref="I131:AK131" si="18">+H131+1</f>
        <v>44472</v>
      </c>
      <c r="J131" s="27">
        <f t="shared" si="18"/>
        <v>44473</v>
      </c>
      <c r="K131" s="27">
        <f t="shared" si="18"/>
        <v>44474</v>
      </c>
      <c r="L131" s="27">
        <f t="shared" si="18"/>
        <v>44475</v>
      </c>
      <c r="M131" s="27">
        <f t="shared" si="18"/>
        <v>44476</v>
      </c>
      <c r="N131" s="27">
        <f t="shared" si="18"/>
        <v>44477</v>
      </c>
      <c r="O131" s="27">
        <f t="shared" si="18"/>
        <v>44478</v>
      </c>
      <c r="P131" s="27">
        <f t="shared" si="18"/>
        <v>44479</v>
      </c>
      <c r="Q131" s="27">
        <f t="shared" si="18"/>
        <v>44480</v>
      </c>
      <c r="R131" s="27">
        <f t="shared" si="18"/>
        <v>44481</v>
      </c>
      <c r="S131" s="27">
        <f t="shared" si="18"/>
        <v>44482</v>
      </c>
      <c r="T131" s="27">
        <f t="shared" si="18"/>
        <v>44483</v>
      </c>
      <c r="U131" s="27">
        <f t="shared" si="18"/>
        <v>44484</v>
      </c>
      <c r="V131" s="27">
        <f t="shared" si="18"/>
        <v>44485</v>
      </c>
      <c r="W131" s="27">
        <f t="shared" si="18"/>
        <v>44486</v>
      </c>
      <c r="X131" s="27">
        <f t="shared" si="18"/>
        <v>44487</v>
      </c>
      <c r="Y131" s="27">
        <f t="shared" si="18"/>
        <v>44488</v>
      </c>
      <c r="Z131" s="27">
        <f t="shared" si="18"/>
        <v>44489</v>
      </c>
      <c r="AA131" s="27">
        <f t="shared" si="18"/>
        <v>44490</v>
      </c>
      <c r="AB131" s="27">
        <f t="shared" si="18"/>
        <v>44491</v>
      </c>
      <c r="AC131" s="27">
        <f t="shared" si="18"/>
        <v>44492</v>
      </c>
      <c r="AD131" s="27">
        <f t="shared" si="18"/>
        <v>44493</v>
      </c>
      <c r="AE131" s="27">
        <f t="shared" si="18"/>
        <v>44494</v>
      </c>
      <c r="AF131" s="27">
        <f t="shared" si="18"/>
        <v>44495</v>
      </c>
      <c r="AG131" s="27">
        <f t="shared" si="18"/>
        <v>44496</v>
      </c>
      <c r="AH131" s="27">
        <f t="shared" si="18"/>
        <v>44497</v>
      </c>
      <c r="AI131" s="27">
        <f t="shared" si="18"/>
        <v>44498</v>
      </c>
      <c r="AJ131" s="27">
        <f t="shared" si="18"/>
        <v>44499</v>
      </c>
      <c r="AK131" s="27">
        <f t="shared" si="18"/>
        <v>44500</v>
      </c>
      <c r="AL131" s="9" t="s">
        <v>12</v>
      </c>
    </row>
    <row r="132" spans="2:38" ht="15" customHeight="1">
      <c r="B132" s="1235" t="str">
        <f>B118</f>
        <v>SM-D</v>
      </c>
      <c r="C132" s="39"/>
      <c r="D132" s="44" t="s">
        <v>19</v>
      </c>
      <c r="E132" s="45" t="s">
        <v>20</v>
      </c>
      <c r="F132" s="46" t="s">
        <v>21</v>
      </c>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2"/>
    </row>
    <row r="133" spans="2:38" ht="15" customHeight="1">
      <c r="B133" s="1236"/>
      <c r="C133" s="42" t="s">
        <v>17</v>
      </c>
      <c r="D133" s="1221">
        <f>+F119</f>
        <v>950000</v>
      </c>
      <c r="E133" s="1223"/>
      <c r="F133" s="1219">
        <f>+D133-AL134</f>
        <v>950000</v>
      </c>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7"/>
    </row>
    <row r="134" spans="2:38" ht="15" customHeight="1">
      <c r="B134" s="1236"/>
      <c r="C134" s="43" t="str">
        <f>+C120</f>
        <v>S/Pond 7B</v>
      </c>
      <c r="D134" s="1246"/>
      <c r="E134" s="1244"/>
      <c r="F134" s="1245"/>
      <c r="G134" s="543"/>
      <c r="H134" s="543"/>
      <c r="I134" s="543"/>
      <c r="J134" s="543"/>
      <c r="K134" s="543"/>
      <c r="L134" s="543"/>
      <c r="M134" s="543"/>
      <c r="N134" s="543"/>
      <c r="O134" s="543"/>
      <c r="P134" s="543"/>
      <c r="Q134" s="512"/>
      <c r="R134" s="512"/>
      <c r="S134" s="512"/>
      <c r="T134" s="512"/>
      <c r="U134" s="512"/>
      <c r="V134" s="512"/>
      <c r="W134" s="360"/>
      <c r="X134" s="543"/>
      <c r="Y134" s="543"/>
      <c r="Z134" s="543"/>
      <c r="AA134" s="543"/>
      <c r="AB134" s="543"/>
      <c r="AC134" s="543"/>
      <c r="AD134" s="543"/>
      <c r="AE134" s="543"/>
      <c r="AF134" s="543"/>
      <c r="AG134" s="543"/>
      <c r="AH134" s="543"/>
      <c r="AI134" s="543"/>
      <c r="AJ134" s="543"/>
      <c r="AK134" s="543"/>
      <c r="AL134" s="531">
        <f>SUM(G134:AK134)</f>
        <v>0</v>
      </c>
    </row>
    <row r="135" spans="2:38" ht="15" customHeight="1">
      <c r="B135" s="1236"/>
      <c r="C135" s="40" t="s">
        <v>17</v>
      </c>
      <c r="D135" s="1246">
        <f>+F121</f>
        <v>0</v>
      </c>
      <c r="E135" s="1244"/>
      <c r="F135" s="1245">
        <f>+D135-AL136</f>
        <v>0</v>
      </c>
      <c r="G135" s="33"/>
      <c r="H135" s="33"/>
      <c r="I135" s="33"/>
      <c r="J135" s="33"/>
      <c r="K135" s="33"/>
      <c r="L135" s="33"/>
      <c r="M135" s="33"/>
      <c r="N135" s="33"/>
      <c r="O135" s="33"/>
      <c r="P135" s="33"/>
      <c r="Q135" s="33"/>
      <c r="R135" s="33"/>
      <c r="S135" s="33"/>
      <c r="T135" s="33"/>
      <c r="U135" s="33"/>
      <c r="V135" s="33"/>
      <c r="W135" s="33"/>
      <c r="X135" s="33"/>
      <c r="Y135" s="33"/>
      <c r="Z135" s="33"/>
      <c r="AA135" s="33"/>
      <c r="AB135" s="33"/>
      <c r="AC135" s="33"/>
      <c r="AD135" s="33"/>
      <c r="AE135" s="33"/>
      <c r="AF135" s="33"/>
      <c r="AG135" s="33"/>
      <c r="AH135" s="33"/>
      <c r="AI135" s="33"/>
      <c r="AJ135" s="33"/>
      <c r="AK135" s="33"/>
      <c r="AL135" s="34"/>
    </row>
    <row r="136" spans="2:38" ht="15" customHeight="1">
      <c r="B136" s="1236"/>
      <c r="C136" s="43" t="str">
        <f>+C122</f>
        <v>Control Box AL-52</v>
      </c>
      <c r="D136" s="1246"/>
      <c r="E136" s="1244"/>
      <c r="F136" s="1245"/>
      <c r="G136" s="543"/>
      <c r="H136" s="543"/>
      <c r="I136" s="543"/>
      <c r="J136" s="543"/>
      <c r="K136" s="543"/>
      <c r="L136" s="543"/>
      <c r="M136" s="543"/>
      <c r="N136" s="543"/>
      <c r="O136" s="543"/>
      <c r="P136" s="543"/>
      <c r="Q136" s="543"/>
      <c r="R136" s="543"/>
      <c r="S136" s="543"/>
      <c r="T136" s="543"/>
      <c r="U136" s="543"/>
      <c r="V136" s="543"/>
      <c r="W136" s="543"/>
      <c r="X136" s="543"/>
      <c r="Y136" s="543"/>
      <c r="Z136" s="543"/>
      <c r="AA136" s="543"/>
      <c r="AB136" s="543"/>
      <c r="AC136" s="543"/>
      <c r="AD136" s="543"/>
      <c r="AE136" s="543"/>
      <c r="AF136" s="543"/>
      <c r="AG136" s="543"/>
      <c r="AH136" s="543"/>
      <c r="AI136" s="543"/>
      <c r="AJ136" s="543"/>
      <c r="AK136" s="543"/>
      <c r="AL136" s="531">
        <f>SUM(G136:AK136)</f>
        <v>0</v>
      </c>
    </row>
    <row r="137" spans="2:38" ht="15" customHeight="1">
      <c r="B137" s="1236"/>
      <c r="C137" s="413" t="s">
        <v>17</v>
      </c>
      <c r="D137" s="1230">
        <f>+F123</f>
        <v>0</v>
      </c>
      <c r="E137" s="1231"/>
      <c r="F137" s="1224">
        <f>+D137-AL138</f>
        <v>0</v>
      </c>
      <c r="G137" s="414"/>
      <c r="H137" s="414"/>
      <c r="I137" s="414"/>
      <c r="J137" s="414"/>
      <c r="K137" s="414"/>
      <c r="L137" s="414"/>
      <c r="M137" s="414"/>
      <c r="N137" s="414"/>
      <c r="O137" s="414"/>
      <c r="P137" s="414"/>
      <c r="Q137" s="414"/>
      <c r="R137" s="414"/>
      <c r="S137" s="414"/>
      <c r="T137" s="414"/>
      <c r="U137" s="414"/>
      <c r="V137" s="414"/>
      <c r="W137" s="414"/>
      <c r="X137" s="414"/>
      <c r="Y137" s="414"/>
      <c r="Z137" s="414"/>
      <c r="AA137" s="414"/>
      <c r="AB137" s="414"/>
      <c r="AC137" s="414"/>
      <c r="AD137" s="414"/>
      <c r="AE137" s="414"/>
      <c r="AF137" s="414"/>
      <c r="AG137" s="414"/>
      <c r="AH137" s="414"/>
      <c r="AI137" s="414"/>
      <c r="AJ137" s="414"/>
      <c r="AK137" s="414"/>
      <c r="AL137" s="415"/>
    </row>
    <row r="138" spans="2:38" ht="15" customHeight="1">
      <c r="B138" s="1236"/>
      <c r="C138" s="43" t="str">
        <f>+C124</f>
        <v>Control Box AL-68</v>
      </c>
      <c r="D138" s="1246"/>
      <c r="E138" s="1244"/>
      <c r="F138" s="1245"/>
      <c r="G138" s="543"/>
      <c r="H138" s="543"/>
      <c r="I138" s="543"/>
      <c r="J138" s="543"/>
      <c r="K138" s="543"/>
      <c r="L138" s="543"/>
      <c r="M138" s="543"/>
      <c r="N138" s="543"/>
      <c r="O138" s="543"/>
      <c r="P138" s="543"/>
      <c r="Q138" s="543"/>
      <c r="R138" s="543"/>
      <c r="S138" s="543"/>
      <c r="T138" s="543"/>
      <c r="U138" s="543"/>
      <c r="V138" s="543"/>
      <c r="W138" s="543"/>
      <c r="X138" s="543"/>
      <c r="Y138" s="543"/>
      <c r="Z138" s="543"/>
      <c r="AA138" s="543"/>
      <c r="AB138" s="543"/>
      <c r="AC138" s="543"/>
      <c r="AD138" s="543"/>
      <c r="AE138" s="543"/>
      <c r="AF138" s="543"/>
      <c r="AG138" s="543"/>
      <c r="AH138" s="543"/>
      <c r="AI138" s="543"/>
      <c r="AJ138" s="543"/>
      <c r="AK138" s="543"/>
      <c r="AL138" s="531">
        <f>SUM(G138:AK138)</f>
        <v>0</v>
      </c>
    </row>
    <row r="139" spans="2:38" ht="15" customHeight="1">
      <c r="B139" s="1236"/>
      <c r="C139" s="40" t="s">
        <v>17</v>
      </c>
      <c r="D139" s="1246">
        <f>+F125</f>
        <v>0</v>
      </c>
      <c r="E139" s="1244"/>
      <c r="F139" s="1245">
        <f>+D139-AL140</f>
        <v>0</v>
      </c>
      <c r="G139" s="33"/>
      <c r="H139" s="33"/>
      <c r="I139" s="33"/>
      <c r="J139" s="33"/>
      <c r="K139" s="33"/>
      <c r="L139" s="33"/>
      <c r="M139" s="33"/>
      <c r="N139" s="33"/>
      <c r="O139" s="33"/>
      <c r="P139" s="33"/>
      <c r="Q139" s="33"/>
      <c r="R139" s="33"/>
      <c r="S139" s="33"/>
      <c r="T139" s="33"/>
      <c r="U139" s="33"/>
      <c r="V139" s="33"/>
      <c r="W139" s="33"/>
      <c r="X139" s="33"/>
      <c r="Y139" s="33"/>
      <c r="Z139" s="33"/>
      <c r="AA139" s="33"/>
      <c r="AB139" s="33"/>
      <c r="AC139" s="33"/>
      <c r="AD139" s="33"/>
      <c r="AE139" s="33"/>
      <c r="AF139" s="33"/>
      <c r="AG139" s="33"/>
      <c r="AH139" s="33"/>
      <c r="AI139" s="33"/>
      <c r="AJ139" s="33"/>
      <c r="AK139" s="33"/>
      <c r="AL139" s="34"/>
    </row>
    <row r="140" spans="2:38" ht="15" customHeight="1">
      <c r="B140" s="1237"/>
      <c r="C140" s="41">
        <f>+C126</f>
        <v>0</v>
      </c>
      <c r="D140" s="1220"/>
      <c r="E140" s="1222"/>
      <c r="F140" s="1218"/>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35">
        <f>SUM(G140:AK140)</f>
        <v>0</v>
      </c>
    </row>
    <row r="141" spans="2:38" ht="15" customHeight="1">
      <c r="B141" s="1232" t="s">
        <v>12</v>
      </c>
      <c r="C141" s="1233"/>
      <c r="D141" s="29"/>
      <c r="E141" s="29"/>
      <c r="F141" s="30"/>
      <c r="G141" s="11">
        <f>SUM(G134,G136,G138,G140)</f>
        <v>0</v>
      </c>
      <c r="H141" s="11">
        <f t="shared" ref="H141:AL141" si="19">SUM(H134,H136,H138,H140)</f>
        <v>0</v>
      </c>
      <c r="I141" s="11">
        <f t="shared" si="19"/>
        <v>0</v>
      </c>
      <c r="J141" s="11">
        <f t="shared" si="19"/>
        <v>0</v>
      </c>
      <c r="K141" s="11">
        <f t="shared" si="19"/>
        <v>0</v>
      </c>
      <c r="L141" s="11">
        <f t="shared" si="19"/>
        <v>0</v>
      </c>
      <c r="M141" s="11">
        <f t="shared" si="19"/>
        <v>0</v>
      </c>
      <c r="N141" s="11">
        <f t="shared" si="19"/>
        <v>0</v>
      </c>
      <c r="O141" s="11">
        <f t="shared" si="19"/>
        <v>0</v>
      </c>
      <c r="P141" s="11">
        <f t="shared" si="19"/>
        <v>0</v>
      </c>
      <c r="Q141" s="11">
        <f t="shared" si="19"/>
        <v>0</v>
      </c>
      <c r="R141" s="11">
        <f t="shared" si="19"/>
        <v>0</v>
      </c>
      <c r="S141" s="11">
        <f t="shared" si="19"/>
        <v>0</v>
      </c>
      <c r="T141" s="11">
        <f t="shared" si="19"/>
        <v>0</v>
      </c>
      <c r="U141" s="11">
        <f t="shared" si="19"/>
        <v>0</v>
      </c>
      <c r="V141" s="11">
        <f t="shared" si="19"/>
        <v>0</v>
      </c>
      <c r="W141" s="11">
        <f t="shared" si="19"/>
        <v>0</v>
      </c>
      <c r="X141" s="11">
        <f t="shared" si="19"/>
        <v>0</v>
      </c>
      <c r="Y141" s="11">
        <f t="shared" si="19"/>
        <v>0</v>
      </c>
      <c r="Z141" s="11">
        <f t="shared" si="19"/>
        <v>0</v>
      </c>
      <c r="AA141" s="11">
        <f t="shared" si="19"/>
        <v>0</v>
      </c>
      <c r="AB141" s="11">
        <f t="shared" si="19"/>
        <v>0</v>
      </c>
      <c r="AC141" s="11">
        <f t="shared" si="19"/>
        <v>0</v>
      </c>
      <c r="AD141" s="11">
        <f t="shared" si="19"/>
        <v>0</v>
      </c>
      <c r="AE141" s="11">
        <f t="shared" si="19"/>
        <v>0</v>
      </c>
      <c r="AF141" s="11">
        <f t="shared" si="19"/>
        <v>0</v>
      </c>
      <c r="AG141" s="11">
        <f t="shared" si="19"/>
        <v>0</v>
      </c>
      <c r="AH141" s="11">
        <f t="shared" si="19"/>
        <v>0</v>
      </c>
      <c r="AI141" s="11">
        <f t="shared" si="19"/>
        <v>0</v>
      </c>
      <c r="AJ141" s="11">
        <f t="shared" si="19"/>
        <v>0</v>
      </c>
      <c r="AK141" s="11">
        <f t="shared" si="19"/>
        <v>0</v>
      </c>
      <c r="AL141" s="28">
        <f t="shared" si="19"/>
        <v>0</v>
      </c>
    </row>
    <row r="143" spans="2:38" ht="15" customHeight="1">
      <c r="B143" s="516">
        <f>+B129+31</f>
        <v>44501</v>
      </c>
    </row>
    <row r="145" spans="2:38" ht="15" customHeight="1">
      <c r="B145" s="26" t="s">
        <v>13</v>
      </c>
      <c r="C145" s="558" t="s">
        <v>0</v>
      </c>
      <c r="D145" s="1234" t="s">
        <v>18</v>
      </c>
      <c r="E145" s="1234"/>
      <c r="F145" s="1234"/>
      <c r="G145" s="27">
        <f>+B143</f>
        <v>44501</v>
      </c>
      <c r="H145" s="27">
        <f>+G145+1</f>
        <v>44502</v>
      </c>
      <c r="I145" s="27">
        <f t="shared" ref="I145:AK145" si="20">+H145+1</f>
        <v>44503</v>
      </c>
      <c r="J145" s="27">
        <f t="shared" si="20"/>
        <v>44504</v>
      </c>
      <c r="K145" s="27">
        <f t="shared" si="20"/>
        <v>44505</v>
      </c>
      <c r="L145" s="27">
        <f t="shared" si="20"/>
        <v>44506</v>
      </c>
      <c r="M145" s="27">
        <f t="shared" si="20"/>
        <v>44507</v>
      </c>
      <c r="N145" s="27">
        <f t="shared" si="20"/>
        <v>44508</v>
      </c>
      <c r="O145" s="27">
        <f t="shared" si="20"/>
        <v>44509</v>
      </c>
      <c r="P145" s="27">
        <f t="shared" si="20"/>
        <v>44510</v>
      </c>
      <c r="Q145" s="27">
        <f t="shared" si="20"/>
        <v>44511</v>
      </c>
      <c r="R145" s="27">
        <f t="shared" si="20"/>
        <v>44512</v>
      </c>
      <c r="S145" s="27">
        <f t="shared" si="20"/>
        <v>44513</v>
      </c>
      <c r="T145" s="27">
        <f t="shared" si="20"/>
        <v>44514</v>
      </c>
      <c r="U145" s="27">
        <f t="shared" si="20"/>
        <v>44515</v>
      </c>
      <c r="V145" s="27">
        <f t="shared" si="20"/>
        <v>44516</v>
      </c>
      <c r="W145" s="27">
        <f t="shared" si="20"/>
        <v>44517</v>
      </c>
      <c r="X145" s="27">
        <f t="shared" si="20"/>
        <v>44518</v>
      </c>
      <c r="Y145" s="27">
        <f t="shared" si="20"/>
        <v>44519</v>
      </c>
      <c r="Z145" s="27">
        <f t="shared" si="20"/>
        <v>44520</v>
      </c>
      <c r="AA145" s="27">
        <f t="shared" si="20"/>
        <v>44521</v>
      </c>
      <c r="AB145" s="27">
        <f t="shared" si="20"/>
        <v>44522</v>
      </c>
      <c r="AC145" s="27">
        <f t="shared" si="20"/>
        <v>44523</v>
      </c>
      <c r="AD145" s="27">
        <f t="shared" si="20"/>
        <v>44524</v>
      </c>
      <c r="AE145" s="27">
        <f t="shared" si="20"/>
        <v>44525</v>
      </c>
      <c r="AF145" s="27">
        <f t="shared" si="20"/>
        <v>44526</v>
      </c>
      <c r="AG145" s="27">
        <f t="shared" si="20"/>
        <v>44527</v>
      </c>
      <c r="AH145" s="27">
        <f t="shared" si="20"/>
        <v>44528</v>
      </c>
      <c r="AI145" s="27">
        <f t="shared" si="20"/>
        <v>44529</v>
      </c>
      <c r="AJ145" s="27">
        <f t="shared" si="20"/>
        <v>44530</v>
      </c>
      <c r="AK145" s="27">
        <f t="shared" si="20"/>
        <v>44531</v>
      </c>
      <c r="AL145" s="9" t="s">
        <v>12</v>
      </c>
    </row>
    <row r="146" spans="2:38" ht="15" customHeight="1">
      <c r="B146" s="1235" t="str">
        <f>B132</f>
        <v>SM-D</v>
      </c>
      <c r="C146" s="39"/>
      <c r="D146" s="44" t="s">
        <v>19</v>
      </c>
      <c r="E146" s="45" t="s">
        <v>20</v>
      </c>
      <c r="F146" s="46" t="s">
        <v>21</v>
      </c>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2"/>
    </row>
    <row r="147" spans="2:38" ht="15" customHeight="1">
      <c r="B147" s="1236"/>
      <c r="C147" s="42" t="s">
        <v>17</v>
      </c>
      <c r="D147" s="1221">
        <f>+F133</f>
        <v>950000</v>
      </c>
      <c r="E147" s="1223"/>
      <c r="F147" s="1219">
        <f>+D147-AL148</f>
        <v>950000</v>
      </c>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7"/>
    </row>
    <row r="148" spans="2:38" ht="15" customHeight="1">
      <c r="B148" s="1236"/>
      <c r="C148" s="43" t="str">
        <f>+C134</f>
        <v>S/Pond 7B</v>
      </c>
      <c r="D148" s="1246"/>
      <c r="E148" s="1244"/>
      <c r="F148" s="1245"/>
      <c r="G148" s="543"/>
      <c r="H148" s="543"/>
      <c r="I148" s="543"/>
      <c r="J148" s="543"/>
      <c r="K148" s="543"/>
      <c r="L148" s="543"/>
      <c r="M148" s="543"/>
      <c r="N148" s="543"/>
      <c r="O148" s="543"/>
      <c r="P148" s="543"/>
      <c r="Q148" s="512"/>
      <c r="R148" s="512"/>
      <c r="S148" s="512"/>
      <c r="T148" s="512"/>
      <c r="U148" s="512"/>
      <c r="V148" s="512"/>
      <c r="W148" s="512"/>
      <c r="X148" s="543"/>
      <c r="Y148" s="543"/>
      <c r="Z148" s="543"/>
      <c r="AA148" s="543"/>
      <c r="AB148" s="543"/>
      <c r="AC148" s="543"/>
      <c r="AD148" s="543"/>
      <c r="AE148" s="543"/>
      <c r="AF148" s="543"/>
      <c r="AG148" s="543"/>
      <c r="AH148" s="543"/>
      <c r="AI148" s="543"/>
      <c r="AJ148" s="543"/>
      <c r="AK148" s="543"/>
      <c r="AL148" s="531">
        <f>SUM(G148:AK148)</f>
        <v>0</v>
      </c>
    </row>
    <row r="149" spans="2:38" ht="15" customHeight="1">
      <c r="B149" s="1236"/>
      <c r="C149" s="40" t="s">
        <v>17</v>
      </c>
      <c r="D149" s="1246">
        <f>+F135</f>
        <v>0</v>
      </c>
      <c r="E149" s="1244"/>
      <c r="F149" s="1245">
        <f>+D149-AL150</f>
        <v>0</v>
      </c>
      <c r="G149" s="33"/>
      <c r="H149" s="33"/>
      <c r="I149" s="33"/>
      <c r="J149" s="33"/>
      <c r="K149" s="33"/>
      <c r="L149" s="33"/>
      <c r="M149" s="33"/>
      <c r="N149" s="33"/>
      <c r="O149" s="33"/>
      <c r="P149" s="33"/>
      <c r="Q149" s="33"/>
      <c r="R149" s="33"/>
      <c r="S149" s="33"/>
      <c r="T149" s="33"/>
      <c r="U149" s="33"/>
      <c r="V149" s="33"/>
      <c r="W149" s="33"/>
      <c r="X149" s="33"/>
      <c r="Y149" s="33"/>
      <c r="Z149" s="33"/>
      <c r="AA149" s="33"/>
      <c r="AB149" s="33"/>
      <c r="AC149" s="33"/>
      <c r="AD149" s="33"/>
      <c r="AE149" s="33"/>
      <c r="AF149" s="33"/>
      <c r="AG149" s="33"/>
      <c r="AH149" s="33"/>
      <c r="AI149" s="33"/>
      <c r="AJ149" s="33"/>
      <c r="AK149" s="33"/>
      <c r="AL149" s="34"/>
    </row>
    <row r="150" spans="2:38" ht="15" customHeight="1">
      <c r="B150" s="1236"/>
      <c r="C150" s="43" t="str">
        <f>+C136</f>
        <v>Control Box AL-52</v>
      </c>
      <c r="D150" s="1246"/>
      <c r="E150" s="1244"/>
      <c r="F150" s="1245"/>
      <c r="G150" s="543"/>
      <c r="H150" s="543"/>
      <c r="I150" s="543"/>
      <c r="J150" s="543"/>
      <c r="K150" s="543"/>
      <c r="L150" s="543"/>
      <c r="M150" s="543"/>
      <c r="N150" s="543"/>
      <c r="O150" s="543"/>
      <c r="P150" s="543"/>
      <c r="Q150" s="543"/>
      <c r="R150" s="543"/>
      <c r="S150" s="543"/>
      <c r="T150" s="543"/>
      <c r="U150" s="543"/>
      <c r="V150" s="543"/>
      <c r="W150" s="543"/>
      <c r="X150" s="543"/>
      <c r="Y150" s="543"/>
      <c r="Z150" s="543"/>
      <c r="AA150" s="543"/>
      <c r="AB150" s="543"/>
      <c r="AC150" s="543"/>
      <c r="AD150" s="543"/>
      <c r="AE150" s="543"/>
      <c r="AF150" s="543"/>
      <c r="AG150" s="543"/>
      <c r="AH150" s="543"/>
      <c r="AI150" s="543"/>
      <c r="AJ150" s="543"/>
      <c r="AK150" s="543"/>
      <c r="AL150" s="531">
        <f>SUM(G150:AK150)</f>
        <v>0</v>
      </c>
    </row>
    <row r="151" spans="2:38" ht="15" customHeight="1">
      <c r="B151" s="1236"/>
      <c r="C151" s="413" t="s">
        <v>17</v>
      </c>
      <c r="D151" s="1230">
        <f>+F137</f>
        <v>0</v>
      </c>
      <c r="E151" s="1231"/>
      <c r="F151" s="1224">
        <f>+D151-AL152</f>
        <v>0</v>
      </c>
      <c r="G151" s="414"/>
      <c r="H151" s="414"/>
      <c r="I151" s="414"/>
      <c r="J151" s="414"/>
      <c r="K151" s="414"/>
      <c r="L151" s="414"/>
      <c r="M151" s="414"/>
      <c r="N151" s="414"/>
      <c r="O151" s="414"/>
      <c r="P151" s="414"/>
      <c r="Q151" s="414"/>
      <c r="R151" s="414"/>
      <c r="S151" s="414"/>
      <c r="T151" s="414"/>
      <c r="U151" s="414"/>
      <c r="V151" s="414"/>
      <c r="W151" s="414"/>
      <c r="X151" s="414"/>
      <c r="Y151" s="414"/>
      <c r="Z151" s="414"/>
      <c r="AA151" s="414"/>
      <c r="AB151" s="414"/>
      <c r="AC151" s="414"/>
      <c r="AD151" s="414"/>
      <c r="AE151" s="414"/>
      <c r="AF151" s="414"/>
      <c r="AG151" s="414"/>
      <c r="AH151" s="414"/>
      <c r="AI151" s="414"/>
      <c r="AJ151" s="414"/>
      <c r="AK151" s="414"/>
      <c r="AL151" s="415"/>
    </row>
    <row r="152" spans="2:38" ht="15" customHeight="1">
      <c r="B152" s="1236"/>
      <c r="C152" s="43" t="str">
        <f>+C138</f>
        <v>Control Box AL-68</v>
      </c>
      <c r="D152" s="1246"/>
      <c r="E152" s="1244"/>
      <c r="F152" s="1245"/>
      <c r="G152" s="543"/>
      <c r="H152" s="543"/>
      <c r="I152" s="543"/>
      <c r="J152" s="543"/>
      <c r="K152" s="543"/>
      <c r="L152" s="543"/>
      <c r="M152" s="543"/>
      <c r="N152" s="543"/>
      <c r="O152" s="543"/>
      <c r="P152" s="543"/>
      <c r="Q152" s="543"/>
      <c r="R152" s="543"/>
      <c r="S152" s="543"/>
      <c r="T152" s="543"/>
      <c r="U152" s="543"/>
      <c r="V152" s="543"/>
      <c r="W152" s="543"/>
      <c r="X152" s="543"/>
      <c r="Y152" s="543"/>
      <c r="Z152" s="543"/>
      <c r="AA152" s="543"/>
      <c r="AB152" s="543"/>
      <c r="AC152" s="543"/>
      <c r="AD152" s="543"/>
      <c r="AE152" s="543"/>
      <c r="AF152" s="543"/>
      <c r="AG152" s="543"/>
      <c r="AH152" s="543"/>
      <c r="AI152" s="543"/>
      <c r="AJ152" s="543"/>
      <c r="AK152" s="543"/>
      <c r="AL152" s="531">
        <f>SUM(G152:AK152)</f>
        <v>0</v>
      </c>
    </row>
    <row r="153" spans="2:38" ht="15" customHeight="1">
      <c r="B153" s="1236"/>
      <c r="C153" s="40" t="s">
        <v>17</v>
      </c>
      <c r="D153" s="1246">
        <f>+F139</f>
        <v>0</v>
      </c>
      <c r="E153" s="1244"/>
      <c r="F153" s="1245">
        <f>+D153-AL154</f>
        <v>0</v>
      </c>
      <c r="G153" s="33"/>
      <c r="H153" s="33"/>
      <c r="I153" s="33"/>
      <c r="J153" s="33"/>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3"/>
      <c r="AI153" s="33"/>
      <c r="AJ153" s="33"/>
      <c r="AK153" s="33"/>
      <c r="AL153" s="34"/>
    </row>
    <row r="154" spans="2:38" ht="15" customHeight="1">
      <c r="B154" s="1237"/>
      <c r="C154" s="41">
        <f>+C140</f>
        <v>0</v>
      </c>
      <c r="D154" s="1220"/>
      <c r="E154" s="1222"/>
      <c r="F154" s="1218"/>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35">
        <f>SUM(G154:AK154)</f>
        <v>0</v>
      </c>
    </row>
    <row r="155" spans="2:38" ht="15" customHeight="1">
      <c r="B155" s="1232" t="s">
        <v>12</v>
      </c>
      <c r="C155" s="1233"/>
      <c r="D155" s="29"/>
      <c r="E155" s="29"/>
      <c r="F155" s="30"/>
      <c r="G155" s="11">
        <f>SUM(G148,G150,G152,G154)</f>
        <v>0</v>
      </c>
      <c r="H155" s="11">
        <f t="shared" ref="H155:AL155" si="21">SUM(H148,H150,H152,H154)</f>
        <v>0</v>
      </c>
      <c r="I155" s="11">
        <f t="shared" si="21"/>
        <v>0</v>
      </c>
      <c r="J155" s="11">
        <f t="shared" si="21"/>
        <v>0</v>
      </c>
      <c r="K155" s="11">
        <f t="shared" si="21"/>
        <v>0</v>
      </c>
      <c r="L155" s="11">
        <f t="shared" si="21"/>
        <v>0</v>
      </c>
      <c r="M155" s="11">
        <f t="shared" si="21"/>
        <v>0</v>
      </c>
      <c r="N155" s="11">
        <f t="shared" si="21"/>
        <v>0</v>
      </c>
      <c r="O155" s="11">
        <f t="shared" si="21"/>
        <v>0</v>
      </c>
      <c r="P155" s="11">
        <f t="shared" si="21"/>
        <v>0</v>
      </c>
      <c r="Q155" s="11">
        <f t="shared" si="21"/>
        <v>0</v>
      </c>
      <c r="R155" s="11">
        <f t="shared" si="21"/>
        <v>0</v>
      </c>
      <c r="S155" s="11">
        <f t="shared" si="21"/>
        <v>0</v>
      </c>
      <c r="T155" s="11">
        <f t="shared" si="21"/>
        <v>0</v>
      </c>
      <c r="U155" s="11">
        <f t="shared" si="21"/>
        <v>0</v>
      </c>
      <c r="V155" s="11">
        <f t="shared" si="21"/>
        <v>0</v>
      </c>
      <c r="W155" s="11">
        <f t="shared" si="21"/>
        <v>0</v>
      </c>
      <c r="X155" s="11">
        <f t="shared" si="21"/>
        <v>0</v>
      </c>
      <c r="Y155" s="11">
        <f t="shared" si="21"/>
        <v>0</v>
      </c>
      <c r="Z155" s="11">
        <f t="shared" si="21"/>
        <v>0</v>
      </c>
      <c r="AA155" s="11">
        <f t="shared" si="21"/>
        <v>0</v>
      </c>
      <c r="AB155" s="11">
        <f t="shared" si="21"/>
        <v>0</v>
      </c>
      <c r="AC155" s="11">
        <f t="shared" si="21"/>
        <v>0</v>
      </c>
      <c r="AD155" s="11">
        <f t="shared" si="21"/>
        <v>0</v>
      </c>
      <c r="AE155" s="11">
        <f t="shared" si="21"/>
        <v>0</v>
      </c>
      <c r="AF155" s="11">
        <f t="shared" si="21"/>
        <v>0</v>
      </c>
      <c r="AG155" s="11">
        <f t="shared" si="21"/>
        <v>0</v>
      </c>
      <c r="AH155" s="11">
        <f t="shared" si="21"/>
        <v>0</v>
      </c>
      <c r="AI155" s="11">
        <f t="shared" si="21"/>
        <v>0</v>
      </c>
      <c r="AJ155" s="11">
        <f t="shared" si="21"/>
        <v>0</v>
      </c>
      <c r="AK155" s="11">
        <f t="shared" si="21"/>
        <v>0</v>
      </c>
      <c r="AL155" s="28">
        <f t="shared" si="21"/>
        <v>0</v>
      </c>
    </row>
    <row r="157" spans="2:38" ht="15" customHeight="1">
      <c r="B157" s="516">
        <f>+B143+30</f>
        <v>44531</v>
      </c>
    </row>
    <row r="159" spans="2:38" ht="15" customHeight="1">
      <c r="B159" s="26" t="s">
        <v>13</v>
      </c>
      <c r="C159" s="558" t="s">
        <v>0</v>
      </c>
      <c r="D159" s="1234" t="s">
        <v>18</v>
      </c>
      <c r="E159" s="1234"/>
      <c r="F159" s="1234"/>
      <c r="G159" s="27">
        <f>+B157</f>
        <v>44531</v>
      </c>
      <c r="H159" s="27">
        <f>+G159+1</f>
        <v>44532</v>
      </c>
      <c r="I159" s="27">
        <f t="shared" ref="I159:AK159" si="22">+H159+1</f>
        <v>44533</v>
      </c>
      <c r="J159" s="27">
        <f t="shared" si="22"/>
        <v>44534</v>
      </c>
      <c r="K159" s="27">
        <f t="shared" si="22"/>
        <v>44535</v>
      </c>
      <c r="L159" s="27">
        <f t="shared" si="22"/>
        <v>44536</v>
      </c>
      <c r="M159" s="27">
        <f t="shared" si="22"/>
        <v>44537</v>
      </c>
      <c r="N159" s="27">
        <f t="shared" si="22"/>
        <v>44538</v>
      </c>
      <c r="O159" s="27">
        <f t="shared" si="22"/>
        <v>44539</v>
      </c>
      <c r="P159" s="27">
        <f t="shared" si="22"/>
        <v>44540</v>
      </c>
      <c r="Q159" s="27">
        <f t="shared" si="22"/>
        <v>44541</v>
      </c>
      <c r="R159" s="27">
        <f t="shared" si="22"/>
        <v>44542</v>
      </c>
      <c r="S159" s="27">
        <f t="shared" si="22"/>
        <v>44543</v>
      </c>
      <c r="T159" s="27">
        <f t="shared" si="22"/>
        <v>44544</v>
      </c>
      <c r="U159" s="27">
        <f t="shared" si="22"/>
        <v>44545</v>
      </c>
      <c r="V159" s="27">
        <f t="shared" si="22"/>
        <v>44546</v>
      </c>
      <c r="W159" s="27">
        <f t="shared" si="22"/>
        <v>44547</v>
      </c>
      <c r="X159" s="27">
        <f t="shared" si="22"/>
        <v>44548</v>
      </c>
      <c r="Y159" s="27">
        <f t="shared" si="22"/>
        <v>44549</v>
      </c>
      <c r="Z159" s="27">
        <f t="shared" si="22"/>
        <v>44550</v>
      </c>
      <c r="AA159" s="27">
        <f t="shared" si="22"/>
        <v>44551</v>
      </c>
      <c r="AB159" s="27">
        <f t="shared" si="22"/>
        <v>44552</v>
      </c>
      <c r="AC159" s="27">
        <f t="shared" si="22"/>
        <v>44553</v>
      </c>
      <c r="AD159" s="27">
        <f t="shared" si="22"/>
        <v>44554</v>
      </c>
      <c r="AE159" s="27">
        <f t="shared" si="22"/>
        <v>44555</v>
      </c>
      <c r="AF159" s="27">
        <f t="shared" si="22"/>
        <v>44556</v>
      </c>
      <c r="AG159" s="27">
        <f t="shared" si="22"/>
        <v>44557</v>
      </c>
      <c r="AH159" s="27">
        <f t="shared" si="22"/>
        <v>44558</v>
      </c>
      <c r="AI159" s="27">
        <f t="shared" si="22"/>
        <v>44559</v>
      </c>
      <c r="AJ159" s="27">
        <f t="shared" si="22"/>
        <v>44560</v>
      </c>
      <c r="AK159" s="27">
        <f t="shared" si="22"/>
        <v>44561</v>
      </c>
      <c r="AL159" s="9" t="s">
        <v>12</v>
      </c>
    </row>
    <row r="160" spans="2:38" ht="15" customHeight="1">
      <c r="B160" s="1235" t="str">
        <f>B146</f>
        <v>SM-D</v>
      </c>
      <c r="C160" s="39"/>
      <c r="D160" s="44" t="s">
        <v>19</v>
      </c>
      <c r="E160" s="45" t="s">
        <v>20</v>
      </c>
      <c r="F160" s="46" t="s">
        <v>21</v>
      </c>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2"/>
    </row>
    <row r="161" spans="2:38" ht="15" customHeight="1">
      <c r="B161" s="1236"/>
      <c r="C161" s="42" t="s">
        <v>17</v>
      </c>
      <c r="D161" s="1221">
        <f>+F147</f>
        <v>950000</v>
      </c>
      <c r="E161" s="1223"/>
      <c r="F161" s="1219">
        <f>+D161-AL162</f>
        <v>950000</v>
      </c>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7"/>
    </row>
    <row r="162" spans="2:38" ht="15" customHeight="1">
      <c r="B162" s="1236"/>
      <c r="C162" s="43" t="str">
        <f>+C148</f>
        <v>S/Pond 7B</v>
      </c>
      <c r="D162" s="1246"/>
      <c r="E162" s="1244"/>
      <c r="F162" s="1245"/>
      <c r="G162" s="543"/>
      <c r="H162" s="543"/>
      <c r="I162" s="543"/>
      <c r="J162" s="543"/>
      <c r="K162" s="543"/>
      <c r="L162" s="543"/>
      <c r="M162" s="543"/>
      <c r="N162" s="543"/>
      <c r="O162" s="543"/>
      <c r="P162" s="543"/>
      <c r="Q162" s="543"/>
      <c r="R162" s="543"/>
      <c r="S162" s="543"/>
      <c r="T162" s="543"/>
      <c r="U162" s="543"/>
      <c r="V162" s="543"/>
      <c r="W162" s="543"/>
      <c r="X162" s="543"/>
      <c r="Y162" s="543"/>
      <c r="Z162" s="543"/>
      <c r="AA162" s="543"/>
      <c r="AB162" s="543"/>
      <c r="AC162" s="543"/>
      <c r="AD162" s="543"/>
      <c r="AE162" s="543"/>
      <c r="AF162" s="543"/>
      <c r="AG162" s="543"/>
      <c r="AH162" s="543"/>
      <c r="AI162" s="543"/>
      <c r="AJ162" s="543"/>
      <c r="AK162" s="543"/>
      <c r="AL162" s="531">
        <f>SUM(G162:AK162)</f>
        <v>0</v>
      </c>
    </row>
    <row r="163" spans="2:38" ht="15" customHeight="1">
      <c r="B163" s="1236"/>
      <c r="C163" s="40" t="s">
        <v>17</v>
      </c>
      <c r="D163" s="1246">
        <f>+F149</f>
        <v>0</v>
      </c>
      <c r="E163" s="1244"/>
      <c r="F163" s="1245">
        <f>+D163-AL164</f>
        <v>0</v>
      </c>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F163" s="33"/>
      <c r="AG163" s="33"/>
      <c r="AH163" s="33"/>
      <c r="AI163" s="33"/>
      <c r="AJ163" s="33"/>
      <c r="AK163" s="33"/>
      <c r="AL163" s="34"/>
    </row>
    <row r="164" spans="2:38" ht="15" customHeight="1">
      <c r="B164" s="1236"/>
      <c r="C164" s="43" t="str">
        <f>+C150</f>
        <v>Control Box AL-52</v>
      </c>
      <c r="D164" s="1246"/>
      <c r="E164" s="1244"/>
      <c r="F164" s="1245"/>
      <c r="G164" s="543"/>
      <c r="H164" s="543"/>
      <c r="I164" s="543"/>
      <c r="J164" s="543"/>
      <c r="K164" s="543"/>
      <c r="L164" s="543"/>
      <c r="M164" s="543"/>
      <c r="N164" s="543"/>
      <c r="O164" s="543"/>
      <c r="P164" s="543"/>
      <c r="Q164" s="543"/>
      <c r="R164" s="543"/>
      <c r="S164" s="543"/>
      <c r="T164" s="543"/>
      <c r="U164" s="543"/>
      <c r="V164" s="543"/>
      <c r="W164" s="543"/>
      <c r="X164" s="543"/>
      <c r="Y164" s="543"/>
      <c r="Z164" s="543"/>
      <c r="AA164" s="543"/>
      <c r="AB164" s="543"/>
      <c r="AC164" s="543"/>
      <c r="AD164" s="543"/>
      <c r="AE164" s="543"/>
      <c r="AF164" s="543"/>
      <c r="AG164" s="543"/>
      <c r="AH164" s="543"/>
      <c r="AI164" s="543"/>
      <c r="AJ164" s="543"/>
      <c r="AK164" s="543"/>
      <c r="AL164" s="531">
        <f>SUM(G164:AK164)</f>
        <v>0</v>
      </c>
    </row>
    <row r="165" spans="2:38" ht="15" customHeight="1">
      <c r="B165" s="1236"/>
      <c r="C165" s="413" t="s">
        <v>17</v>
      </c>
      <c r="D165" s="1230">
        <f>+F151</f>
        <v>0</v>
      </c>
      <c r="E165" s="1231"/>
      <c r="F165" s="1224">
        <f>+D165-AL166</f>
        <v>0</v>
      </c>
      <c r="G165" s="414"/>
      <c r="H165" s="414"/>
      <c r="I165" s="414"/>
      <c r="J165" s="414"/>
      <c r="K165" s="414"/>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5"/>
    </row>
    <row r="166" spans="2:38" ht="15" customHeight="1">
      <c r="B166" s="1236"/>
      <c r="C166" s="43" t="str">
        <f>+C152</f>
        <v>Control Box AL-68</v>
      </c>
      <c r="D166" s="1246"/>
      <c r="E166" s="1244"/>
      <c r="F166" s="1245"/>
      <c r="G166" s="543"/>
      <c r="H166" s="543"/>
      <c r="I166" s="543"/>
      <c r="J166" s="543"/>
      <c r="K166" s="543"/>
      <c r="L166" s="543"/>
      <c r="M166" s="543"/>
      <c r="N166" s="543"/>
      <c r="O166" s="543"/>
      <c r="P166" s="543"/>
      <c r="Q166" s="543"/>
      <c r="R166" s="543"/>
      <c r="S166" s="543"/>
      <c r="T166" s="543"/>
      <c r="U166" s="543"/>
      <c r="V166" s="543"/>
      <c r="W166" s="543"/>
      <c r="X166" s="543"/>
      <c r="Y166" s="543"/>
      <c r="Z166" s="543"/>
      <c r="AA166" s="543"/>
      <c r="AB166" s="543"/>
      <c r="AC166" s="543"/>
      <c r="AD166" s="543"/>
      <c r="AE166" s="543"/>
      <c r="AF166" s="543"/>
      <c r="AG166" s="543"/>
      <c r="AH166" s="543"/>
      <c r="AI166" s="543"/>
      <c r="AJ166" s="543"/>
      <c r="AK166" s="543"/>
      <c r="AL166" s="531">
        <f>SUM(G166:AK166)</f>
        <v>0</v>
      </c>
    </row>
    <row r="167" spans="2:38" ht="15" customHeight="1">
      <c r="B167" s="1236"/>
      <c r="C167" s="40" t="s">
        <v>17</v>
      </c>
      <c r="D167" s="1246">
        <f>+F153</f>
        <v>0</v>
      </c>
      <c r="E167" s="1244"/>
      <c r="F167" s="1245">
        <f>+D167-AL168</f>
        <v>0</v>
      </c>
      <c r="G167" s="33"/>
      <c r="H167" s="33"/>
      <c r="I167" s="33"/>
      <c r="J167" s="33"/>
      <c r="K167" s="33"/>
      <c r="L167" s="33"/>
      <c r="M167" s="33"/>
      <c r="N167" s="33"/>
      <c r="O167" s="33"/>
      <c r="P167" s="33"/>
      <c r="Q167" s="33"/>
      <c r="R167" s="33"/>
      <c r="S167" s="33"/>
      <c r="T167" s="33"/>
      <c r="U167" s="33"/>
      <c r="V167" s="33"/>
      <c r="W167" s="33"/>
      <c r="X167" s="33"/>
      <c r="Y167" s="33"/>
      <c r="Z167" s="33"/>
      <c r="AA167" s="33"/>
      <c r="AB167" s="33"/>
      <c r="AC167" s="33"/>
      <c r="AD167" s="33"/>
      <c r="AE167" s="33"/>
      <c r="AF167" s="33"/>
      <c r="AG167" s="33"/>
      <c r="AH167" s="33"/>
      <c r="AI167" s="33"/>
      <c r="AJ167" s="33"/>
      <c r="AK167" s="33"/>
      <c r="AL167" s="34"/>
    </row>
    <row r="168" spans="2:38" ht="15" customHeight="1">
      <c r="B168" s="1237"/>
      <c r="C168" s="41">
        <f>+C154</f>
        <v>0</v>
      </c>
      <c r="D168" s="1220"/>
      <c r="E168" s="1222"/>
      <c r="F168" s="1218"/>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35">
        <f>SUM(G168:AK168)</f>
        <v>0</v>
      </c>
    </row>
    <row r="169" spans="2:38" ht="15" customHeight="1">
      <c r="B169" s="1232" t="s">
        <v>12</v>
      </c>
      <c r="C169" s="1233"/>
      <c r="D169" s="29"/>
      <c r="E169" s="29"/>
      <c r="F169" s="30"/>
      <c r="G169" s="11">
        <f>SUM(G162,G164,G166,G168)</f>
        <v>0</v>
      </c>
      <c r="H169" s="11">
        <f t="shared" ref="H169:AL169" si="23">SUM(H162,H164,H166,H168)</f>
        <v>0</v>
      </c>
      <c r="I169" s="11">
        <f t="shared" si="23"/>
        <v>0</v>
      </c>
      <c r="J169" s="11">
        <f t="shared" si="23"/>
        <v>0</v>
      </c>
      <c r="K169" s="11">
        <f t="shared" si="23"/>
        <v>0</v>
      </c>
      <c r="L169" s="11">
        <f t="shared" si="23"/>
        <v>0</v>
      </c>
      <c r="M169" s="11">
        <f t="shared" si="23"/>
        <v>0</v>
      </c>
      <c r="N169" s="11">
        <f t="shared" si="23"/>
        <v>0</v>
      </c>
      <c r="O169" s="11">
        <f t="shared" si="23"/>
        <v>0</v>
      </c>
      <c r="P169" s="11">
        <f t="shared" si="23"/>
        <v>0</v>
      </c>
      <c r="Q169" s="11">
        <f t="shared" si="23"/>
        <v>0</v>
      </c>
      <c r="R169" s="11">
        <f t="shared" si="23"/>
        <v>0</v>
      </c>
      <c r="S169" s="11">
        <f t="shared" si="23"/>
        <v>0</v>
      </c>
      <c r="T169" s="11">
        <f t="shared" si="23"/>
        <v>0</v>
      </c>
      <c r="U169" s="11">
        <f t="shared" si="23"/>
        <v>0</v>
      </c>
      <c r="V169" s="11">
        <f t="shared" si="23"/>
        <v>0</v>
      </c>
      <c r="W169" s="11">
        <f t="shared" si="23"/>
        <v>0</v>
      </c>
      <c r="X169" s="11">
        <f t="shared" si="23"/>
        <v>0</v>
      </c>
      <c r="Y169" s="11">
        <f t="shared" si="23"/>
        <v>0</v>
      </c>
      <c r="Z169" s="11">
        <f t="shared" si="23"/>
        <v>0</v>
      </c>
      <c r="AA169" s="11">
        <f t="shared" si="23"/>
        <v>0</v>
      </c>
      <c r="AB169" s="11">
        <f t="shared" si="23"/>
        <v>0</v>
      </c>
      <c r="AC169" s="11">
        <f t="shared" si="23"/>
        <v>0</v>
      </c>
      <c r="AD169" s="11">
        <f t="shared" si="23"/>
        <v>0</v>
      </c>
      <c r="AE169" s="11">
        <f t="shared" si="23"/>
        <v>0</v>
      </c>
      <c r="AF169" s="11">
        <f t="shared" si="23"/>
        <v>0</v>
      </c>
      <c r="AG169" s="11">
        <f t="shared" si="23"/>
        <v>0</v>
      </c>
      <c r="AH169" s="11">
        <f t="shared" si="23"/>
        <v>0</v>
      </c>
      <c r="AI169" s="11">
        <f t="shared" si="23"/>
        <v>0</v>
      </c>
      <c r="AJ169" s="11">
        <f t="shared" si="23"/>
        <v>0</v>
      </c>
      <c r="AK169" s="11">
        <f t="shared" si="23"/>
        <v>0</v>
      </c>
      <c r="AL169" s="28">
        <f t="shared" si="23"/>
        <v>0</v>
      </c>
    </row>
  </sheetData>
  <mergeCells count="181">
    <mergeCell ref="E11:E12"/>
    <mergeCell ref="F11:F12"/>
    <mergeCell ref="D13:D14"/>
    <mergeCell ref="E13:E14"/>
    <mergeCell ref="F13:F14"/>
    <mergeCell ref="B15:C15"/>
    <mergeCell ref="B1:AL1"/>
    <mergeCell ref="D5:F5"/>
    <mergeCell ref="B6:B14"/>
    <mergeCell ref="D7:D8"/>
    <mergeCell ref="E7:E8"/>
    <mergeCell ref="F7:F8"/>
    <mergeCell ref="D9:D10"/>
    <mergeCell ref="E9:E10"/>
    <mergeCell ref="F9:F10"/>
    <mergeCell ref="D11:D12"/>
    <mergeCell ref="F25:F26"/>
    <mergeCell ref="D27:D28"/>
    <mergeCell ref="E27:E28"/>
    <mergeCell ref="F27:F28"/>
    <mergeCell ref="B29:C29"/>
    <mergeCell ref="D33:F33"/>
    <mergeCell ref="D19:F19"/>
    <mergeCell ref="B20:B28"/>
    <mergeCell ref="D21:D22"/>
    <mergeCell ref="E21:E22"/>
    <mergeCell ref="F21:F22"/>
    <mergeCell ref="D23:D24"/>
    <mergeCell ref="E23:E24"/>
    <mergeCell ref="F23:F24"/>
    <mergeCell ref="D25:D26"/>
    <mergeCell ref="E25:E26"/>
    <mergeCell ref="B43:C43"/>
    <mergeCell ref="D47:F47"/>
    <mergeCell ref="B48:B56"/>
    <mergeCell ref="D49:D50"/>
    <mergeCell ref="E49:E50"/>
    <mergeCell ref="F49:F50"/>
    <mergeCell ref="D51:D52"/>
    <mergeCell ref="B34:B42"/>
    <mergeCell ref="D35:D36"/>
    <mergeCell ref="E35:E36"/>
    <mergeCell ref="F35:F36"/>
    <mergeCell ref="D37:D38"/>
    <mergeCell ref="E37:E38"/>
    <mergeCell ref="F37:F38"/>
    <mergeCell ref="D39:D40"/>
    <mergeCell ref="E39:E40"/>
    <mergeCell ref="F39:F40"/>
    <mergeCell ref="E51:E52"/>
    <mergeCell ref="F51:F52"/>
    <mergeCell ref="D53:D54"/>
    <mergeCell ref="E53:E54"/>
    <mergeCell ref="F53:F54"/>
    <mergeCell ref="D55:D56"/>
    <mergeCell ref="E55:E56"/>
    <mergeCell ref="F55:F56"/>
    <mergeCell ref="D41:D42"/>
    <mergeCell ref="E41:E42"/>
    <mergeCell ref="F41:F42"/>
    <mergeCell ref="E67:E68"/>
    <mergeCell ref="F67:F68"/>
    <mergeCell ref="D69:D70"/>
    <mergeCell ref="E69:E70"/>
    <mergeCell ref="F69:F70"/>
    <mergeCell ref="B71:C71"/>
    <mergeCell ref="B57:C57"/>
    <mergeCell ref="D61:F61"/>
    <mergeCell ref="B62:B70"/>
    <mergeCell ref="D63:D64"/>
    <mergeCell ref="E63:E64"/>
    <mergeCell ref="F63:F64"/>
    <mergeCell ref="D65:D66"/>
    <mergeCell ref="E65:E66"/>
    <mergeCell ref="F65:F66"/>
    <mergeCell ref="D67:D68"/>
    <mergeCell ref="F81:F82"/>
    <mergeCell ref="D83:D84"/>
    <mergeCell ref="E83:E84"/>
    <mergeCell ref="F83:F84"/>
    <mergeCell ref="B85:C85"/>
    <mergeCell ref="D89:F89"/>
    <mergeCell ref="D75:F75"/>
    <mergeCell ref="B76:B84"/>
    <mergeCell ref="D77:D78"/>
    <mergeCell ref="E77:E78"/>
    <mergeCell ref="F77:F78"/>
    <mergeCell ref="D79:D80"/>
    <mergeCell ref="E79:E80"/>
    <mergeCell ref="F79:F80"/>
    <mergeCell ref="D81:D82"/>
    <mergeCell ref="E81:E82"/>
    <mergeCell ref="B99:C99"/>
    <mergeCell ref="D103:F103"/>
    <mergeCell ref="B104:B112"/>
    <mergeCell ref="D105:D106"/>
    <mergeCell ref="E105:E106"/>
    <mergeCell ref="F105:F106"/>
    <mergeCell ref="D107:D108"/>
    <mergeCell ref="B90:B98"/>
    <mergeCell ref="D91:D92"/>
    <mergeCell ref="E91:E92"/>
    <mergeCell ref="F91:F92"/>
    <mergeCell ref="D93:D94"/>
    <mergeCell ref="E93:E94"/>
    <mergeCell ref="F93:F94"/>
    <mergeCell ref="D95:D96"/>
    <mergeCell ref="E95:E96"/>
    <mergeCell ref="F95:F96"/>
    <mergeCell ref="E107:E108"/>
    <mergeCell ref="F107:F108"/>
    <mergeCell ref="D109:D110"/>
    <mergeCell ref="E109:E110"/>
    <mergeCell ref="F109:F110"/>
    <mergeCell ref="D111:D112"/>
    <mergeCell ref="E111:E112"/>
    <mergeCell ref="F111:F112"/>
    <mergeCell ref="D97:D98"/>
    <mergeCell ref="E97:E98"/>
    <mergeCell ref="F97:F98"/>
    <mergeCell ref="E123:E124"/>
    <mergeCell ref="F123:F124"/>
    <mergeCell ref="D125:D126"/>
    <mergeCell ref="E125:E126"/>
    <mergeCell ref="F125:F126"/>
    <mergeCell ref="B127:C127"/>
    <mergeCell ref="B113:C113"/>
    <mergeCell ref="D117:F117"/>
    <mergeCell ref="B118:B126"/>
    <mergeCell ref="D119:D120"/>
    <mergeCell ref="E119:E120"/>
    <mergeCell ref="F119:F120"/>
    <mergeCell ref="D121:D122"/>
    <mergeCell ref="E121:E122"/>
    <mergeCell ref="F121:F122"/>
    <mergeCell ref="D123:D124"/>
    <mergeCell ref="F137:F138"/>
    <mergeCell ref="D139:D140"/>
    <mergeCell ref="E139:E140"/>
    <mergeCell ref="F139:F140"/>
    <mergeCell ref="B141:C141"/>
    <mergeCell ref="D145:F145"/>
    <mergeCell ref="D131:F131"/>
    <mergeCell ref="B132:B140"/>
    <mergeCell ref="D133:D134"/>
    <mergeCell ref="E133:E134"/>
    <mergeCell ref="F133:F134"/>
    <mergeCell ref="D135:D136"/>
    <mergeCell ref="E135:E136"/>
    <mergeCell ref="F135:F136"/>
    <mergeCell ref="D137:D138"/>
    <mergeCell ref="E137:E138"/>
    <mergeCell ref="D153:D154"/>
    <mergeCell ref="E153:E154"/>
    <mergeCell ref="F153:F154"/>
    <mergeCell ref="B155:C155"/>
    <mergeCell ref="D159:F159"/>
    <mergeCell ref="B160:B168"/>
    <mergeCell ref="D161:D162"/>
    <mergeCell ref="E161:E162"/>
    <mergeCell ref="F161:F162"/>
    <mergeCell ref="D163:D164"/>
    <mergeCell ref="B146:B154"/>
    <mergeCell ref="D147:D148"/>
    <mergeCell ref="E147:E148"/>
    <mergeCell ref="F147:F148"/>
    <mergeCell ref="D149:D150"/>
    <mergeCell ref="E149:E150"/>
    <mergeCell ref="F149:F150"/>
    <mergeCell ref="D151:D152"/>
    <mergeCell ref="E151:E152"/>
    <mergeCell ref="F151:F152"/>
    <mergeCell ref="B169:C169"/>
    <mergeCell ref="E163:E164"/>
    <mergeCell ref="F163:F164"/>
    <mergeCell ref="D165:D166"/>
    <mergeCell ref="E165:E166"/>
    <mergeCell ref="F165:F166"/>
    <mergeCell ref="D167:D168"/>
    <mergeCell ref="E167:E168"/>
    <mergeCell ref="F167:F168"/>
  </mergeCells>
  <printOptions horizontalCentered="1"/>
  <pageMargins left="0.5" right="0.5" top="0.5" bottom="0.5" header="0.3" footer="0.3"/>
  <pageSetup paperSize="9" scale="40" fitToHeight="0" orientation="landscape"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992D-5718-4F78-BD04-90C78F094A19}">
  <dimension ref="B1:N387"/>
  <sheetViews>
    <sheetView showGridLines="0" view="pageBreakPreview" topLeftCell="A137" zoomScale="115" zoomScaleNormal="100" zoomScaleSheetLayoutView="115" workbookViewId="0">
      <selection activeCell="N182" sqref="N182"/>
    </sheetView>
  </sheetViews>
  <sheetFormatPr defaultColWidth="9" defaultRowHeight="15.75"/>
  <cols>
    <col min="1" max="1" width="1.625" style="445" customWidth="1"/>
    <col min="2" max="16384" width="9" style="445"/>
  </cols>
  <sheetData>
    <row r="1" spans="2:12" ht="9.75" customHeight="1" thickBot="1"/>
    <row r="2" spans="2:12" ht="16.5" thickBot="1">
      <c r="B2" s="1283" t="s">
        <v>261</v>
      </c>
      <c r="C2" s="1284"/>
      <c r="D2" s="1284"/>
      <c r="E2" s="1284"/>
      <c r="F2" s="1284"/>
      <c r="G2" s="1284"/>
      <c r="H2" s="1284"/>
      <c r="I2" s="1284"/>
      <c r="J2" s="1284"/>
      <c r="K2" s="1284"/>
      <c r="L2" s="1285"/>
    </row>
    <row r="3" spans="2:12" hidden="1">
      <c r="B3" s="455"/>
      <c r="C3" s="456"/>
      <c r="D3" s="456"/>
      <c r="E3" s="456"/>
      <c r="F3" s="456"/>
      <c r="G3" s="456"/>
      <c r="H3" s="456"/>
      <c r="I3" s="456"/>
      <c r="J3" s="456"/>
      <c r="K3" s="456"/>
      <c r="L3" s="457"/>
    </row>
    <row r="4" spans="2:12">
      <c r="B4" s="449"/>
      <c r="C4" s="450"/>
      <c r="D4" s="450"/>
      <c r="E4" s="450"/>
      <c r="F4" s="450"/>
      <c r="G4" s="450"/>
      <c r="H4" s="450"/>
      <c r="I4" s="450"/>
      <c r="J4" s="450"/>
      <c r="K4" s="450"/>
      <c r="L4" s="451"/>
    </row>
    <row r="5" spans="2:12">
      <c r="B5" s="449"/>
      <c r="C5" s="450"/>
      <c r="D5" s="450"/>
      <c r="E5" s="450"/>
      <c r="F5" s="450"/>
      <c r="G5" s="450"/>
      <c r="H5" s="450"/>
      <c r="I5" s="450"/>
      <c r="J5" s="450"/>
      <c r="K5" s="450"/>
      <c r="L5" s="451"/>
    </row>
    <row r="6" spans="2:12">
      <c r="B6" s="449"/>
      <c r="C6" s="450"/>
      <c r="D6" s="450"/>
      <c r="E6" s="450"/>
      <c r="F6" s="450"/>
      <c r="G6" s="450"/>
      <c r="H6" s="450"/>
      <c r="I6" s="450"/>
      <c r="J6" s="450"/>
      <c r="K6" s="450"/>
      <c r="L6" s="451"/>
    </row>
    <row r="7" spans="2:12">
      <c r="B7" s="449"/>
      <c r="C7" s="450"/>
      <c r="D7" s="450"/>
      <c r="E7" s="450"/>
      <c r="F7" s="450"/>
      <c r="G7" s="450"/>
      <c r="H7" s="450"/>
      <c r="I7" s="450"/>
      <c r="J7" s="450"/>
      <c r="K7" s="450"/>
      <c r="L7" s="451"/>
    </row>
    <row r="8" spans="2:12">
      <c r="B8" s="449"/>
      <c r="C8" s="450"/>
      <c r="D8" s="450"/>
      <c r="E8" s="450"/>
      <c r="F8" s="450"/>
      <c r="G8" s="450"/>
      <c r="H8" s="450"/>
      <c r="I8" s="450"/>
      <c r="J8" s="450"/>
      <c r="K8" s="450"/>
      <c r="L8" s="451"/>
    </row>
    <row r="9" spans="2:12">
      <c r="B9" s="449"/>
      <c r="C9" s="450"/>
      <c r="D9" s="450"/>
      <c r="E9" s="450"/>
      <c r="F9" s="450"/>
      <c r="G9" s="450"/>
      <c r="H9" s="450"/>
      <c r="I9" s="450"/>
      <c r="J9" s="450"/>
      <c r="K9" s="450"/>
      <c r="L9" s="451"/>
    </row>
    <row r="10" spans="2:12">
      <c r="B10" s="449"/>
      <c r="C10" s="450"/>
      <c r="D10" s="450"/>
      <c r="E10" s="450"/>
      <c r="F10" s="450"/>
      <c r="G10" s="450"/>
      <c r="H10" s="450"/>
      <c r="I10" s="450"/>
      <c r="J10" s="450"/>
      <c r="K10" s="450"/>
      <c r="L10" s="451"/>
    </row>
    <row r="11" spans="2:12">
      <c r="B11" s="449"/>
      <c r="C11" s="450"/>
      <c r="D11" s="450"/>
      <c r="E11" s="450"/>
      <c r="F11" s="450"/>
      <c r="G11" s="450"/>
      <c r="H11" s="450"/>
      <c r="I11" s="450"/>
      <c r="J11" s="450"/>
      <c r="K11" s="450"/>
      <c r="L11" s="451"/>
    </row>
    <row r="12" spans="2:12">
      <c r="B12" s="449"/>
      <c r="C12" s="450"/>
      <c r="D12" s="450"/>
      <c r="E12" s="450"/>
      <c r="F12" s="450"/>
      <c r="G12" s="450"/>
      <c r="H12" s="450"/>
      <c r="I12" s="450"/>
      <c r="J12" s="450"/>
      <c r="K12" s="450"/>
      <c r="L12" s="451"/>
    </row>
    <row r="13" spans="2:12">
      <c r="B13" s="449"/>
      <c r="C13" s="450"/>
      <c r="D13" s="450"/>
      <c r="E13" s="450"/>
      <c r="F13" s="450"/>
      <c r="G13" s="450"/>
      <c r="H13" s="450"/>
      <c r="I13" s="450"/>
      <c r="J13" s="450"/>
      <c r="K13" s="450"/>
      <c r="L13" s="451"/>
    </row>
    <row r="14" spans="2:12">
      <c r="B14" s="449"/>
      <c r="C14" s="450"/>
      <c r="D14" s="450"/>
      <c r="E14" s="450"/>
      <c r="F14" s="450"/>
      <c r="G14" s="450"/>
      <c r="H14" s="450"/>
      <c r="I14" s="450"/>
      <c r="J14" s="450"/>
      <c r="K14" s="450"/>
      <c r="L14" s="451"/>
    </row>
    <row r="15" spans="2:12">
      <c r="B15" s="449"/>
      <c r="C15" s="450"/>
      <c r="D15" s="450"/>
      <c r="E15" s="450"/>
      <c r="F15" s="450"/>
      <c r="G15" s="450"/>
      <c r="H15" s="450"/>
      <c r="I15" s="450"/>
      <c r="J15" s="450"/>
      <c r="K15" s="450"/>
      <c r="L15" s="451"/>
    </row>
    <row r="16" spans="2:12">
      <c r="B16" s="449"/>
      <c r="C16" s="450"/>
      <c r="D16" s="450"/>
      <c r="E16" s="450"/>
      <c r="F16" s="450"/>
      <c r="G16" s="450"/>
      <c r="H16" s="450"/>
      <c r="I16" s="450"/>
      <c r="J16" s="450"/>
      <c r="K16" s="450"/>
      <c r="L16" s="451"/>
    </row>
    <row r="17" spans="2:12">
      <c r="B17" s="449"/>
      <c r="C17" s="450"/>
      <c r="D17" s="450"/>
      <c r="E17" s="450"/>
      <c r="F17" s="450"/>
      <c r="G17" s="450"/>
      <c r="H17" s="450"/>
      <c r="I17" s="450"/>
      <c r="J17" s="450"/>
      <c r="K17" s="450"/>
      <c r="L17" s="451"/>
    </row>
    <row r="18" spans="2:12">
      <c r="B18" s="449"/>
      <c r="C18" s="450"/>
      <c r="D18" s="450"/>
      <c r="E18" s="450"/>
      <c r="F18" s="450"/>
      <c r="G18" s="450"/>
      <c r="H18" s="450"/>
      <c r="I18" s="450"/>
      <c r="J18" s="450"/>
      <c r="K18" s="450"/>
      <c r="L18" s="451"/>
    </row>
    <row r="19" spans="2:12">
      <c r="B19" s="449"/>
      <c r="C19" s="450"/>
      <c r="D19" s="450"/>
      <c r="E19" s="450"/>
      <c r="F19" s="450"/>
      <c r="G19" s="450"/>
      <c r="H19" s="450"/>
      <c r="I19" s="450"/>
      <c r="J19" s="450"/>
      <c r="K19" s="450"/>
      <c r="L19" s="451"/>
    </row>
    <row r="20" spans="2:12">
      <c r="B20" s="449"/>
      <c r="C20" s="450"/>
      <c r="D20" s="450"/>
      <c r="E20" s="450"/>
      <c r="F20" s="450"/>
      <c r="G20" s="450"/>
      <c r="H20" s="450"/>
      <c r="I20" s="450"/>
      <c r="J20" s="450"/>
      <c r="K20" s="450"/>
      <c r="L20" s="451"/>
    </row>
    <row r="21" spans="2:12">
      <c r="B21" s="449"/>
      <c r="C21" s="450"/>
      <c r="D21" s="450"/>
      <c r="E21" s="450"/>
      <c r="F21" s="450"/>
      <c r="G21" s="450"/>
      <c r="H21" s="450"/>
      <c r="I21" s="450"/>
      <c r="J21" s="450"/>
      <c r="K21" s="450"/>
      <c r="L21" s="451"/>
    </row>
    <row r="22" spans="2:12">
      <c r="B22" s="449"/>
      <c r="C22" s="450"/>
      <c r="D22" s="450"/>
      <c r="E22" s="450"/>
      <c r="F22" s="450"/>
      <c r="G22" s="450"/>
      <c r="H22" s="450"/>
      <c r="I22" s="450"/>
      <c r="J22" s="450"/>
      <c r="K22" s="450"/>
      <c r="L22" s="451"/>
    </row>
    <row r="23" spans="2:12">
      <c r="B23" s="449"/>
      <c r="C23" s="450"/>
      <c r="D23" s="450"/>
      <c r="E23" s="450"/>
      <c r="F23" s="450"/>
      <c r="G23" s="450"/>
      <c r="H23" s="450"/>
      <c r="I23" s="450"/>
      <c r="J23" s="450"/>
      <c r="K23" s="450"/>
      <c r="L23" s="451"/>
    </row>
    <row r="24" spans="2:12">
      <c r="B24" s="449"/>
      <c r="C24" s="450"/>
      <c r="D24" s="450"/>
      <c r="E24" s="450"/>
      <c r="F24" s="450"/>
      <c r="G24" s="450"/>
      <c r="H24" s="450"/>
      <c r="I24" s="450"/>
      <c r="J24" s="450"/>
      <c r="K24" s="450"/>
      <c r="L24" s="451"/>
    </row>
    <row r="25" spans="2:12" ht="16.5" thickBot="1">
      <c r="B25" s="449"/>
      <c r="C25" s="450"/>
      <c r="D25" s="450"/>
      <c r="E25" s="450"/>
      <c r="F25" s="450"/>
      <c r="G25" s="450"/>
      <c r="H25" s="450"/>
      <c r="I25" s="450"/>
      <c r="J25" s="450"/>
      <c r="K25" s="450"/>
      <c r="L25" s="451"/>
    </row>
    <row r="26" spans="2:12" hidden="1">
      <c r="B26" s="449"/>
      <c r="C26" s="450"/>
      <c r="D26" s="450"/>
      <c r="E26" s="450"/>
      <c r="F26" s="450"/>
      <c r="G26" s="450"/>
      <c r="H26" s="450"/>
      <c r="I26" s="450"/>
      <c r="J26" s="450"/>
      <c r="K26" s="450"/>
      <c r="L26" s="451"/>
    </row>
    <row r="27" spans="2:12" hidden="1">
      <c r="B27" s="449"/>
      <c r="C27" s="450"/>
      <c r="D27" s="450"/>
      <c r="E27" s="450"/>
      <c r="F27" s="450"/>
      <c r="G27" s="450"/>
      <c r="H27" s="450"/>
      <c r="I27" s="450"/>
      <c r="J27" s="450"/>
      <c r="K27" s="450"/>
      <c r="L27" s="451"/>
    </row>
    <row r="28" spans="2:12" hidden="1">
      <c r="B28" s="449"/>
      <c r="C28" s="450"/>
      <c r="D28" s="450"/>
      <c r="E28" s="450"/>
      <c r="F28" s="450"/>
      <c r="G28" s="450"/>
      <c r="H28" s="450"/>
      <c r="I28" s="450"/>
      <c r="J28" s="450"/>
      <c r="K28" s="450"/>
      <c r="L28" s="451"/>
    </row>
    <row r="29" spans="2:12" hidden="1">
      <c r="B29" s="449"/>
      <c r="C29" s="450"/>
      <c r="D29" s="450"/>
      <c r="E29" s="450"/>
      <c r="F29" s="450"/>
      <c r="G29" s="450"/>
      <c r="H29" s="450"/>
      <c r="I29" s="450"/>
      <c r="J29" s="450"/>
      <c r="K29" s="450"/>
      <c r="L29" s="451"/>
    </row>
    <row r="30" spans="2:12" hidden="1">
      <c r="B30" s="449"/>
      <c r="C30" s="450"/>
      <c r="D30" s="450"/>
      <c r="E30" s="450"/>
      <c r="F30" s="450"/>
      <c r="G30" s="450"/>
      <c r="H30" s="450"/>
      <c r="I30" s="450"/>
      <c r="J30" s="450"/>
      <c r="K30" s="450"/>
      <c r="L30" s="451"/>
    </row>
    <row r="31" spans="2:12" hidden="1">
      <c r="B31" s="449"/>
      <c r="C31" s="450"/>
      <c r="D31" s="450"/>
      <c r="E31" s="450"/>
      <c r="F31" s="450"/>
      <c r="G31" s="450"/>
      <c r="H31" s="450"/>
      <c r="I31" s="450"/>
      <c r="J31" s="450"/>
      <c r="K31" s="450"/>
      <c r="L31" s="451"/>
    </row>
    <row r="32" spans="2:12" hidden="1">
      <c r="B32" s="449"/>
      <c r="C32" s="450"/>
      <c r="D32" s="450"/>
      <c r="E32" s="450"/>
      <c r="F32" s="450"/>
      <c r="G32" s="450"/>
      <c r="H32" s="450"/>
      <c r="I32" s="450"/>
      <c r="J32" s="450"/>
      <c r="K32" s="450"/>
      <c r="L32" s="451"/>
    </row>
    <row r="33" spans="2:14" hidden="1">
      <c r="B33" s="449"/>
      <c r="C33" s="450"/>
      <c r="D33" s="450"/>
      <c r="E33" s="450"/>
      <c r="F33" s="450"/>
      <c r="G33" s="450"/>
      <c r="H33" s="450"/>
      <c r="I33" s="450"/>
      <c r="J33" s="450"/>
      <c r="K33" s="450"/>
      <c r="L33" s="451"/>
    </row>
    <row r="34" spans="2:14" hidden="1">
      <c r="B34" s="465"/>
      <c r="C34" s="466"/>
      <c r="D34" s="466"/>
      <c r="E34" s="466"/>
      <c r="F34" s="466"/>
      <c r="G34" s="466"/>
      <c r="H34" s="466"/>
      <c r="I34" s="466"/>
      <c r="J34" s="466"/>
      <c r="K34" s="466"/>
      <c r="L34" s="467"/>
      <c r="M34" s="450"/>
      <c r="N34" s="450"/>
    </row>
    <row r="35" spans="2:14" hidden="1">
      <c r="B35" s="449"/>
      <c r="C35" s="450"/>
      <c r="D35" s="450"/>
      <c r="E35" s="450"/>
      <c r="F35" s="450"/>
      <c r="G35" s="450"/>
      <c r="H35" s="450"/>
      <c r="I35" s="450"/>
      <c r="J35" s="450"/>
      <c r="K35" s="450"/>
      <c r="L35" s="451"/>
    </row>
    <row r="36" spans="2:14" hidden="1">
      <c r="B36" s="449"/>
      <c r="C36" s="450"/>
      <c r="D36" s="450"/>
      <c r="E36" s="450"/>
      <c r="F36" s="450"/>
      <c r="G36" s="450"/>
      <c r="H36" s="450"/>
      <c r="I36" s="450"/>
      <c r="J36" s="450"/>
      <c r="K36" s="450"/>
      <c r="L36" s="451"/>
    </row>
    <row r="37" spans="2:14" hidden="1">
      <c r="B37" s="449"/>
      <c r="C37" s="450"/>
      <c r="D37" s="450"/>
      <c r="E37" s="450"/>
      <c r="F37" s="450"/>
      <c r="G37" s="450"/>
      <c r="H37" s="450"/>
      <c r="I37" s="450"/>
      <c r="J37" s="450"/>
      <c r="K37" s="450"/>
      <c r="L37" s="451"/>
    </row>
    <row r="38" spans="2:14" hidden="1">
      <c r="B38" s="449"/>
      <c r="C38" s="450"/>
      <c r="D38" s="450"/>
      <c r="E38" s="450"/>
      <c r="F38" s="450"/>
      <c r="G38" s="450"/>
      <c r="H38" s="450"/>
      <c r="I38" s="450"/>
      <c r="J38" s="450"/>
      <c r="K38" s="450"/>
      <c r="L38" s="451"/>
    </row>
    <row r="39" spans="2:14" hidden="1">
      <c r="B39" s="449"/>
      <c r="C39" s="450"/>
      <c r="D39" s="450"/>
      <c r="E39" s="450"/>
      <c r="F39" s="450"/>
      <c r="G39" s="450"/>
      <c r="H39" s="450"/>
      <c r="I39" s="450"/>
      <c r="J39" s="450"/>
      <c r="K39" s="450"/>
      <c r="L39" s="451"/>
    </row>
    <row r="40" spans="2:14" hidden="1">
      <c r="B40" s="449"/>
      <c r="C40" s="450"/>
      <c r="D40" s="450"/>
      <c r="E40" s="450"/>
      <c r="F40" s="450"/>
      <c r="G40" s="450"/>
      <c r="H40" s="450"/>
      <c r="I40" s="450"/>
      <c r="J40" s="450"/>
      <c r="K40" s="450"/>
      <c r="L40" s="451"/>
    </row>
    <row r="41" spans="2:14" hidden="1">
      <c r="B41" s="449"/>
      <c r="C41" s="450"/>
      <c r="D41" s="450"/>
      <c r="E41" s="450"/>
      <c r="F41" s="450"/>
      <c r="G41" s="450"/>
      <c r="H41" s="450"/>
      <c r="I41" s="450"/>
      <c r="J41" s="450"/>
      <c r="K41" s="450"/>
      <c r="L41" s="451"/>
    </row>
    <row r="42" spans="2:14" hidden="1">
      <c r="B42" s="449"/>
      <c r="C42" s="450"/>
      <c r="D42" s="450"/>
      <c r="E42" s="450"/>
      <c r="F42" s="450"/>
      <c r="G42" s="450"/>
      <c r="H42" s="450"/>
      <c r="I42" s="450"/>
      <c r="J42" s="450"/>
      <c r="K42" s="450"/>
      <c r="L42" s="451"/>
    </row>
    <row r="43" spans="2:14" hidden="1">
      <c r="B43" s="449"/>
      <c r="C43" s="450"/>
      <c r="D43" s="450"/>
      <c r="E43" s="450"/>
      <c r="F43" s="450"/>
      <c r="G43" s="450"/>
      <c r="H43" s="450"/>
      <c r="I43" s="450"/>
      <c r="J43" s="450"/>
      <c r="K43" s="450"/>
      <c r="L43" s="451"/>
    </row>
    <row r="44" spans="2:14" hidden="1">
      <c r="B44" s="449"/>
      <c r="C44" s="450"/>
      <c r="D44" s="450"/>
      <c r="E44" s="450"/>
      <c r="F44" s="450"/>
      <c r="G44" s="450"/>
      <c r="H44" s="450"/>
      <c r="I44" s="450"/>
      <c r="J44" s="450"/>
      <c r="K44" s="450"/>
      <c r="L44" s="451"/>
    </row>
    <row r="45" spans="2:14" hidden="1">
      <c r="B45" s="449"/>
      <c r="C45" s="450"/>
      <c r="D45" s="450"/>
      <c r="E45" s="450"/>
      <c r="F45" s="450"/>
      <c r="G45" s="450"/>
      <c r="H45" s="450"/>
      <c r="I45" s="450"/>
      <c r="J45" s="450"/>
      <c r="K45" s="450"/>
      <c r="L45" s="451"/>
    </row>
    <row r="46" spans="2:14" ht="16.5" hidden="1" thickBot="1">
      <c r="B46" s="452"/>
      <c r="C46" s="453"/>
      <c r="D46" s="453"/>
      <c r="E46" s="453"/>
      <c r="F46" s="453"/>
      <c r="G46" s="453"/>
      <c r="H46" s="453"/>
      <c r="I46" s="453"/>
      <c r="J46" s="453"/>
      <c r="K46" s="453"/>
      <c r="L46" s="454"/>
    </row>
    <row r="47" spans="2:14" ht="16.5" thickBot="1">
      <c r="B47" s="1283" t="s">
        <v>262</v>
      </c>
      <c r="C47" s="1284"/>
      <c r="D47" s="1284"/>
      <c r="E47" s="1284"/>
      <c r="F47" s="1284"/>
      <c r="G47" s="1284"/>
      <c r="H47" s="1284"/>
      <c r="I47" s="1284"/>
      <c r="J47" s="1284"/>
      <c r="K47" s="1284"/>
      <c r="L47" s="1285"/>
    </row>
    <row r="48" spans="2:14" hidden="1">
      <c r="B48" s="455"/>
      <c r="C48" s="456"/>
      <c r="D48" s="456"/>
      <c r="E48" s="456"/>
      <c r="F48" s="456"/>
      <c r="G48" s="456"/>
      <c r="H48" s="456"/>
      <c r="I48" s="456"/>
      <c r="J48" s="456"/>
      <c r="K48" s="456"/>
      <c r="L48" s="457"/>
    </row>
    <row r="49" spans="2:12">
      <c r="B49" s="449"/>
      <c r="C49" s="450"/>
      <c r="D49" s="450"/>
      <c r="E49" s="450"/>
      <c r="F49" s="450"/>
      <c r="G49" s="450"/>
      <c r="H49" s="450"/>
      <c r="I49" s="450"/>
      <c r="J49" s="450"/>
      <c r="K49" s="450"/>
      <c r="L49" s="451"/>
    </row>
    <row r="50" spans="2:12">
      <c r="B50" s="449"/>
      <c r="C50" s="450"/>
      <c r="D50" s="450"/>
      <c r="E50" s="450"/>
      <c r="F50" s="450"/>
      <c r="G50" s="450"/>
      <c r="H50" s="450"/>
      <c r="I50" s="450"/>
      <c r="J50" s="450"/>
      <c r="K50" s="450"/>
      <c r="L50" s="451"/>
    </row>
    <row r="51" spans="2:12">
      <c r="B51" s="449"/>
      <c r="C51" s="450"/>
      <c r="D51" s="450"/>
      <c r="E51" s="450"/>
      <c r="F51" s="450"/>
      <c r="G51" s="450"/>
      <c r="H51" s="450"/>
      <c r="I51" s="450"/>
      <c r="J51" s="450"/>
      <c r="K51" s="450"/>
      <c r="L51" s="451"/>
    </row>
    <row r="52" spans="2:12">
      <c r="B52" s="449"/>
      <c r="C52" s="450"/>
      <c r="D52" s="450"/>
      <c r="E52" s="450"/>
      <c r="F52" s="450"/>
      <c r="G52" s="450"/>
      <c r="H52" s="450"/>
      <c r="I52" s="450"/>
      <c r="J52" s="450"/>
      <c r="K52" s="450"/>
      <c r="L52" s="451"/>
    </row>
    <row r="53" spans="2:12">
      <c r="B53" s="449"/>
      <c r="C53" s="450"/>
      <c r="D53" s="450"/>
      <c r="E53" s="450"/>
      <c r="F53" s="450"/>
      <c r="G53" s="450"/>
      <c r="H53" s="450"/>
      <c r="I53" s="450"/>
      <c r="J53" s="450"/>
      <c r="K53" s="450"/>
      <c r="L53" s="451"/>
    </row>
    <row r="54" spans="2:12">
      <c r="B54" s="449"/>
      <c r="C54" s="450"/>
      <c r="D54" s="450"/>
      <c r="E54" s="450"/>
      <c r="F54" s="450"/>
      <c r="G54" s="450"/>
      <c r="H54" s="450"/>
      <c r="I54" s="450"/>
      <c r="J54" s="450"/>
      <c r="K54" s="450"/>
      <c r="L54" s="451"/>
    </row>
    <row r="55" spans="2:12">
      <c r="B55" s="449"/>
      <c r="C55" s="450"/>
      <c r="D55" s="450"/>
      <c r="E55" s="450"/>
      <c r="F55" s="450"/>
      <c r="G55" s="450"/>
      <c r="H55" s="450"/>
      <c r="I55" s="450"/>
      <c r="J55" s="450"/>
      <c r="K55" s="450"/>
      <c r="L55" s="451"/>
    </row>
    <row r="56" spans="2:12">
      <c r="B56" s="449"/>
      <c r="C56" s="450"/>
      <c r="D56" s="450"/>
      <c r="E56" s="450"/>
      <c r="F56" s="450"/>
      <c r="G56" s="450"/>
      <c r="H56" s="450"/>
      <c r="I56" s="450"/>
      <c r="J56" s="450"/>
      <c r="K56" s="450"/>
      <c r="L56" s="451"/>
    </row>
    <row r="57" spans="2:12">
      <c r="B57" s="449"/>
      <c r="C57" s="450"/>
      <c r="D57" s="450"/>
      <c r="E57" s="450"/>
      <c r="F57" s="450"/>
      <c r="G57" s="450"/>
      <c r="H57" s="450"/>
      <c r="I57" s="450"/>
      <c r="J57" s="450"/>
      <c r="K57" s="450"/>
      <c r="L57" s="451"/>
    </row>
    <row r="58" spans="2:12">
      <c r="B58" s="449"/>
      <c r="C58" s="450"/>
      <c r="D58" s="450"/>
      <c r="E58" s="450"/>
      <c r="F58" s="450"/>
      <c r="G58" s="450"/>
      <c r="H58" s="450"/>
      <c r="I58" s="450"/>
      <c r="J58" s="450"/>
      <c r="K58" s="450"/>
      <c r="L58" s="451"/>
    </row>
    <row r="59" spans="2:12">
      <c r="B59" s="449"/>
      <c r="C59" s="450"/>
      <c r="D59" s="450"/>
      <c r="E59" s="450"/>
      <c r="F59" s="450"/>
      <c r="G59" s="450"/>
      <c r="H59" s="450"/>
      <c r="I59" s="450"/>
      <c r="J59" s="450"/>
      <c r="K59" s="450"/>
      <c r="L59" s="451"/>
    </row>
    <row r="60" spans="2:12">
      <c r="B60" s="449"/>
      <c r="C60" s="450"/>
      <c r="D60" s="450"/>
      <c r="E60" s="450"/>
      <c r="F60" s="450"/>
      <c r="G60" s="450"/>
      <c r="H60" s="450"/>
      <c r="I60" s="450"/>
      <c r="J60" s="450"/>
      <c r="K60" s="450"/>
      <c r="L60" s="451"/>
    </row>
    <row r="61" spans="2:12">
      <c r="B61" s="449"/>
      <c r="C61" s="450"/>
      <c r="D61" s="450"/>
      <c r="E61" s="450"/>
      <c r="F61" s="450"/>
      <c r="G61" s="450"/>
      <c r="H61" s="450"/>
      <c r="I61" s="450"/>
      <c r="J61" s="450"/>
      <c r="K61" s="450"/>
      <c r="L61" s="451"/>
    </row>
    <row r="62" spans="2:12">
      <c r="B62" s="449"/>
      <c r="C62" s="450"/>
      <c r="D62" s="450"/>
      <c r="E62" s="450"/>
      <c r="F62" s="450"/>
      <c r="G62" s="450"/>
      <c r="H62" s="450"/>
      <c r="I62" s="450"/>
      <c r="J62" s="450"/>
      <c r="K62" s="450"/>
      <c r="L62" s="451"/>
    </row>
    <row r="63" spans="2:12">
      <c r="B63" s="449"/>
      <c r="C63" s="450"/>
      <c r="D63" s="450"/>
      <c r="E63" s="450"/>
      <c r="F63" s="450"/>
      <c r="G63" s="450"/>
      <c r="H63" s="450"/>
      <c r="I63" s="450"/>
      <c r="J63" s="450"/>
      <c r="K63" s="450"/>
      <c r="L63" s="451"/>
    </row>
    <row r="64" spans="2:12">
      <c r="B64" s="449"/>
      <c r="C64" s="450"/>
      <c r="D64" s="450"/>
      <c r="E64" s="450"/>
      <c r="F64" s="450"/>
      <c r="G64" s="450"/>
      <c r="H64" s="450"/>
      <c r="I64" s="450"/>
      <c r="J64" s="450"/>
      <c r="K64" s="450"/>
      <c r="L64" s="451"/>
    </row>
    <row r="65" spans="2:12">
      <c r="B65" s="449"/>
      <c r="C65" s="450"/>
      <c r="D65" s="450"/>
      <c r="E65" s="450"/>
      <c r="F65" s="450"/>
      <c r="G65" s="450"/>
      <c r="H65" s="450"/>
      <c r="I65" s="450"/>
      <c r="J65" s="450"/>
      <c r="K65" s="450"/>
      <c r="L65" s="451"/>
    </row>
    <row r="66" spans="2:12">
      <c r="B66" s="449"/>
      <c r="C66" s="450"/>
      <c r="D66" s="450"/>
      <c r="E66" s="450"/>
      <c r="F66" s="450"/>
      <c r="G66" s="450"/>
      <c r="H66" s="450"/>
      <c r="I66" s="450"/>
      <c r="J66" s="450"/>
      <c r="K66" s="450"/>
      <c r="L66" s="451"/>
    </row>
    <row r="67" spans="2:12">
      <c r="B67" s="449"/>
      <c r="C67" s="450"/>
      <c r="D67" s="450"/>
      <c r="E67" s="450"/>
      <c r="F67" s="450"/>
      <c r="G67" s="450"/>
      <c r="H67" s="450"/>
      <c r="I67" s="450"/>
      <c r="J67" s="450"/>
      <c r="K67" s="450"/>
      <c r="L67" s="451"/>
    </row>
    <row r="68" spans="2:12">
      <c r="B68" s="449"/>
      <c r="C68" s="450"/>
      <c r="D68" s="450"/>
      <c r="E68" s="450"/>
      <c r="F68" s="450"/>
      <c r="G68" s="450"/>
      <c r="H68" s="450"/>
      <c r="I68" s="450"/>
      <c r="J68" s="450"/>
      <c r="K68" s="450"/>
      <c r="L68" s="451"/>
    </row>
    <row r="69" spans="2:12">
      <c r="B69" s="449"/>
      <c r="C69" s="450"/>
      <c r="D69" s="450"/>
      <c r="E69" s="450"/>
      <c r="F69" s="450"/>
      <c r="G69" s="450"/>
      <c r="H69" s="450"/>
      <c r="I69" s="450"/>
      <c r="J69" s="450"/>
      <c r="K69" s="450"/>
      <c r="L69" s="451"/>
    </row>
    <row r="70" spans="2:12">
      <c r="B70" s="449"/>
      <c r="C70" s="450"/>
      <c r="D70" s="450"/>
      <c r="E70" s="450"/>
      <c r="F70" s="450"/>
      <c r="G70" s="450"/>
      <c r="H70" s="450"/>
      <c r="I70" s="450"/>
      <c r="J70" s="450"/>
      <c r="K70" s="450"/>
      <c r="L70" s="451"/>
    </row>
    <row r="71" spans="2:12">
      <c r="B71" s="449"/>
      <c r="C71" s="450"/>
      <c r="D71" s="450"/>
      <c r="E71" s="450"/>
      <c r="F71" s="450"/>
      <c r="G71" s="450"/>
      <c r="H71" s="450"/>
      <c r="I71" s="450"/>
      <c r="J71" s="450"/>
      <c r="K71" s="450"/>
      <c r="L71" s="451"/>
    </row>
    <row r="72" spans="2:12">
      <c r="B72" s="449"/>
      <c r="C72" s="450"/>
      <c r="D72" s="450"/>
      <c r="E72" s="450"/>
      <c r="F72" s="450"/>
      <c r="G72" s="450"/>
      <c r="H72" s="450"/>
      <c r="I72" s="450"/>
      <c r="J72" s="450"/>
      <c r="K72" s="450"/>
      <c r="L72" s="451"/>
    </row>
    <row r="73" spans="2:12" ht="16.5" thickBot="1">
      <c r="B73" s="450"/>
      <c r="C73" s="450"/>
      <c r="D73" s="450"/>
      <c r="E73" s="450"/>
      <c r="F73" s="450"/>
      <c r="G73" s="450"/>
      <c r="H73" s="450"/>
      <c r="I73" s="450"/>
      <c r="J73" s="450"/>
      <c r="K73" s="450"/>
      <c r="L73" s="450"/>
    </row>
    <row r="74" spans="2:12" ht="19.5" thickBot="1">
      <c r="B74" s="1280" t="s">
        <v>256</v>
      </c>
      <c r="C74" s="1281"/>
      <c r="D74" s="1281"/>
      <c r="E74" s="1281"/>
      <c r="F74" s="1281"/>
      <c r="G74" s="1281"/>
      <c r="H74" s="1281"/>
      <c r="I74" s="1281"/>
      <c r="J74" s="1281"/>
      <c r="K74" s="1281"/>
      <c r="L74" s="1282"/>
    </row>
    <row r="75" spans="2:12" hidden="1">
      <c r="B75" s="446" t="s">
        <v>252</v>
      </c>
      <c r="C75" s="447"/>
      <c r="D75" s="447"/>
      <c r="E75" s="447"/>
      <c r="F75" s="447"/>
      <c r="G75" s="447"/>
      <c r="H75" s="447"/>
      <c r="I75" s="447"/>
      <c r="J75" s="447"/>
      <c r="K75" s="447"/>
      <c r="L75" s="448"/>
    </row>
    <row r="76" spans="2:12">
      <c r="B76" s="449"/>
      <c r="C76" s="450"/>
      <c r="D76" s="450"/>
      <c r="E76" s="450"/>
      <c r="F76" s="450"/>
      <c r="G76" s="450"/>
      <c r="H76" s="450"/>
      <c r="I76" s="450"/>
      <c r="J76" s="450"/>
      <c r="K76" s="450"/>
      <c r="L76" s="451"/>
    </row>
    <row r="77" spans="2:12">
      <c r="B77" s="449"/>
      <c r="C77" s="450"/>
      <c r="D77" s="450"/>
      <c r="E77" s="450"/>
      <c r="F77" s="450"/>
      <c r="G77" s="450"/>
      <c r="H77" s="450"/>
      <c r="I77" s="450"/>
      <c r="J77" s="450"/>
      <c r="K77" s="450"/>
      <c r="L77" s="451"/>
    </row>
    <row r="78" spans="2:12">
      <c r="B78" s="449"/>
      <c r="C78" s="450"/>
      <c r="D78" s="450"/>
      <c r="E78" s="450"/>
      <c r="F78" s="450"/>
      <c r="G78" s="450"/>
      <c r="H78" s="450"/>
      <c r="I78" s="450"/>
      <c r="J78" s="450"/>
      <c r="K78" s="450"/>
      <c r="L78" s="451"/>
    </row>
    <row r="79" spans="2:12">
      <c r="B79" s="449"/>
      <c r="C79" s="450"/>
      <c r="D79" s="450"/>
      <c r="E79" s="450"/>
      <c r="F79" s="450"/>
      <c r="G79" s="450"/>
      <c r="H79" s="450"/>
      <c r="I79" s="450"/>
      <c r="J79" s="450"/>
      <c r="K79" s="450"/>
      <c r="L79" s="451"/>
    </row>
    <row r="80" spans="2:12">
      <c r="B80" s="449"/>
      <c r="C80" s="450"/>
      <c r="D80" s="450"/>
      <c r="E80" s="450"/>
      <c r="F80" s="450"/>
      <c r="G80" s="450"/>
      <c r="H80" s="450"/>
      <c r="I80" s="450"/>
      <c r="J80" s="450"/>
      <c r="K80" s="450"/>
      <c r="L80" s="451"/>
    </row>
    <row r="81" spans="2:12">
      <c r="B81" s="449"/>
      <c r="C81" s="450"/>
      <c r="D81" s="450"/>
      <c r="E81" s="450"/>
      <c r="F81" s="450"/>
      <c r="G81" s="450"/>
      <c r="H81" s="450"/>
      <c r="I81" s="450"/>
      <c r="J81" s="450"/>
      <c r="K81" s="450"/>
      <c r="L81" s="451"/>
    </row>
    <row r="82" spans="2:12">
      <c r="B82" s="449"/>
      <c r="C82" s="450"/>
      <c r="D82" s="450"/>
      <c r="E82" s="450"/>
      <c r="F82" s="450"/>
      <c r="G82" s="450"/>
      <c r="H82" s="450"/>
      <c r="I82" s="450"/>
      <c r="J82" s="450"/>
      <c r="K82" s="450"/>
      <c r="L82" s="451"/>
    </row>
    <row r="83" spans="2:12">
      <c r="B83" s="449"/>
      <c r="C83" s="450"/>
      <c r="D83" s="450"/>
      <c r="E83" s="450"/>
      <c r="F83" s="450"/>
      <c r="G83" s="450"/>
      <c r="H83" s="450"/>
      <c r="I83" s="450"/>
      <c r="J83" s="450"/>
      <c r="K83" s="450"/>
      <c r="L83" s="451"/>
    </row>
    <row r="84" spans="2:12">
      <c r="B84" s="449"/>
      <c r="C84" s="450"/>
      <c r="D84" s="450"/>
      <c r="E84" s="450"/>
      <c r="F84" s="450"/>
      <c r="G84" s="450"/>
      <c r="H84" s="450"/>
      <c r="I84" s="450"/>
      <c r="J84" s="450"/>
      <c r="K84" s="450"/>
      <c r="L84" s="451"/>
    </row>
    <row r="85" spans="2:12">
      <c r="B85" s="449"/>
      <c r="C85" s="450"/>
      <c r="D85" s="450"/>
      <c r="E85" s="450"/>
      <c r="F85" s="450"/>
      <c r="G85" s="450"/>
      <c r="H85" s="450"/>
      <c r="I85" s="450"/>
      <c r="J85" s="450"/>
      <c r="K85" s="450"/>
      <c r="L85" s="451"/>
    </row>
    <row r="86" spans="2:12">
      <c r="B86" s="449"/>
      <c r="C86" s="450"/>
      <c r="D86" s="450"/>
      <c r="E86" s="450"/>
      <c r="F86" s="450"/>
      <c r="G86" s="450"/>
      <c r="H86" s="450"/>
      <c r="I86" s="450"/>
      <c r="J86" s="450"/>
      <c r="K86" s="450"/>
      <c r="L86" s="451"/>
    </row>
    <row r="87" spans="2:12">
      <c r="B87" s="449"/>
      <c r="C87" s="450"/>
      <c r="D87" s="450"/>
      <c r="E87" s="450"/>
      <c r="F87" s="450"/>
      <c r="G87" s="450"/>
      <c r="H87" s="450"/>
      <c r="I87" s="450"/>
      <c r="J87" s="450"/>
      <c r="K87" s="450"/>
      <c r="L87" s="451"/>
    </row>
    <row r="88" spans="2:12">
      <c r="B88" s="449"/>
      <c r="C88" s="450"/>
      <c r="D88" s="450"/>
      <c r="E88" s="450"/>
      <c r="F88" s="450"/>
      <c r="G88" s="450"/>
      <c r="H88" s="450"/>
      <c r="I88" s="450"/>
      <c r="J88" s="450"/>
      <c r="K88" s="450"/>
      <c r="L88" s="451"/>
    </row>
    <row r="89" spans="2:12">
      <c r="B89" s="449"/>
      <c r="C89" s="450"/>
      <c r="D89" s="450"/>
      <c r="E89" s="450"/>
      <c r="F89" s="450"/>
      <c r="G89" s="450"/>
      <c r="H89" s="450"/>
      <c r="I89" s="450"/>
      <c r="J89" s="450"/>
      <c r="K89" s="450"/>
      <c r="L89" s="451"/>
    </row>
    <row r="90" spans="2:12">
      <c r="B90" s="449"/>
      <c r="C90" s="450"/>
      <c r="D90" s="450"/>
      <c r="E90" s="450"/>
      <c r="F90" s="450"/>
      <c r="G90" s="450"/>
      <c r="H90" s="450"/>
      <c r="I90" s="450"/>
      <c r="J90" s="450"/>
      <c r="K90" s="450"/>
      <c r="L90" s="451"/>
    </row>
    <row r="91" spans="2:12">
      <c r="B91" s="449"/>
      <c r="C91" s="450"/>
      <c r="D91" s="450"/>
      <c r="E91" s="450"/>
      <c r="F91" s="450"/>
      <c r="G91" s="450"/>
      <c r="H91" s="450"/>
      <c r="I91" s="450"/>
      <c r="J91" s="450"/>
      <c r="K91" s="450"/>
      <c r="L91" s="451"/>
    </row>
    <row r="92" spans="2:12">
      <c r="B92" s="449"/>
      <c r="C92" s="450"/>
      <c r="D92" s="450"/>
      <c r="E92" s="450"/>
      <c r="F92" s="450"/>
      <c r="G92" s="450"/>
      <c r="H92" s="450"/>
      <c r="I92" s="450"/>
      <c r="J92" s="450"/>
      <c r="K92" s="450"/>
      <c r="L92" s="451"/>
    </row>
    <row r="93" spans="2:12">
      <c r="B93" s="449"/>
      <c r="C93" s="450"/>
      <c r="D93" s="450"/>
      <c r="E93" s="450"/>
      <c r="F93" s="450"/>
      <c r="G93" s="450"/>
      <c r="H93" s="450"/>
      <c r="I93" s="450"/>
      <c r="J93" s="450"/>
      <c r="K93" s="450"/>
      <c r="L93" s="451"/>
    </row>
    <row r="94" spans="2:12">
      <c r="B94" s="449"/>
      <c r="C94" s="450"/>
      <c r="D94" s="450"/>
      <c r="E94" s="450"/>
      <c r="F94" s="450"/>
      <c r="G94" s="450"/>
      <c r="H94" s="450"/>
      <c r="I94" s="450"/>
      <c r="J94" s="450"/>
      <c r="K94" s="450"/>
      <c r="L94" s="451"/>
    </row>
    <row r="95" spans="2:12">
      <c r="B95" s="449"/>
      <c r="C95" s="450"/>
      <c r="D95" s="450"/>
      <c r="E95" s="450"/>
      <c r="F95" s="450"/>
      <c r="G95" s="450"/>
      <c r="H95" s="450"/>
      <c r="I95" s="450"/>
      <c r="J95" s="450"/>
      <c r="K95" s="450"/>
      <c r="L95" s="451"/>
    </row>
    <row r="96" spans="2:12">
      <c r="B96" s="449"/>
      <c r="C96" s="450"/>
      <c r="D96" s="450"/>
      <c r="E96" s="450"/>
      <c r="F96" s="450"/>
      <c r="G96" s="450"/>
      <c r="H96" s="450"/>
      <c r="I96" s="450"/>
      <c r="J96" s="450"/>
      <c r="K96" s="450"/>
      <c r="L96" s="451"/>
    </row>
    <row r="97" spans="2:12">
      <c r="B97" s="449"/>
      <c r="C97" s="450"/>
      <c r="D97" s="450"/>
      <c r="E97" s="450"/>
      <c r="F97" s="450"/>
      <c r="G97" s="450"/>
      <c r="H97" s="450"/>
      <c r="I97" s="450"/>
      <c r="J97" s="450"/>
      <c r="K97" s="450"/>
      <c r="L97" s="451"/>
    </row>
    <row r="98" spans="2:12" ht="16.5" thickBot="1">
      <c r="B98" s="452"/>
      <c r="C98" s="453"/>
      <c r="D98" s="453"/>
      <c r="E98" s="453"/>
      <c r="F98" s="453"/>
      <c r="G98" s="453"/>
      <c r="H98" s="453"/>
      <c r="I98" s="453"/>
      <c r="J98" s="453"/>
      <c r="K98" s="453"/>
      <c r="L98" s="454"/>
    </row>
    <row r="99" spans="2:12" ht="16.5" thickBot="1">
      <c r="B99" s="450"/>
      <c r="C99" s="450"/>
      <c r="D99" s="450"/>
      <c r="E99" s="450"/>
      <c r="F99" s="450"/>
      <c r="G99" s="450"/>
      <c r="H99" s="450"/>
      <c r="I99" s="450"/>
      <c r="J99" s="450"/>
      <c r="K99" s="450"/>
      <c r="L99" s="450"/>
    </row>
    <row r="100" spans="2:12" ht="19.5" thickBot="1">
      <c r="B100" s="1280" t="s">
        <v>257</v>
      </c>
      <c r="C100" s="1281"/>
      <c r="D100" s="1281"/>
      <c r="E100" s="1281"/>
      <c r="F100" s="1281"/>
      <c r="G100" s="1281"/>
      <c r="H100" s="1281"/>
      <c r="I100" s="1281"/>
      <c r="J100" s="1281"/>
      <c r="K100" s="1281"/>
      <c r="L100" s="1282"/>
    </row>
    <row r="101" spans="2:12" hidden="1">
      <c r="B101" s="446" t="s">
        <v>253</v>
      </c>
      <c r="C101" s="447"/>
      <c r="D101" s="447"/>
      <c r="E101" s="447"/>
      <c r="F101" s="447"/>
      <c r="G101" s="447"/>
      <c r="H101" s="447"/>
      <c r="I101" s="447"/>
      <c r="J101" s="447"/>
      <c r="K101" s="447"/>
      <c r="L101" s="448"/>
    </row>
    <row r="102" spans="2:12">
      <c r="B102" s="449"/>
      <c r="C102" s="450"/>
      <c r="D102" s="450"/>
      <c r="E102" s="450"/>
      <c r="F102" s="450"/>
      <c r="G102" s="450"/>
      <c r="H102" s="450"/>
      <c r="I102" s="450"/>
      <c r="J102" s="450"/>
      <c r="K102" s="450"/>
      <c r="L102" s="451"/>
    </row>
    <row r="103" spans="2:12">
      <c r="B103" s="449"/>
      <c r="C103" s="450"/>
      <c r="D103" s="450"/>
      <c r="E103" s="450"/>
      <c r="F103" s="450"/>
      <c r="G103" s="450"/>
      <c r="H103" s="450"/>
      <c r="I103" s="450"/>
      <c r="J103" s="450"/>
      <c r="K103" s="450"/>
      <c r="L103" s="451"/>
    </row>
    <row r="104" spans="2:12">
      <c r="B104" s="449"/>
      <c r="C104" s="450"/>
      <c r="D104" s="450"/>
      <c r="E104" s="450"/>
      <c r="F104" s="450"/>
      <c r="G104" s="450"/>
      <c r="H104" s="450"/>
      <c r="I104" s="450"/>
      <c r="J104" s="450"/>
      <c r="K104" s="450"/>
      <c r="L104" s="451"/>
    </row>
    <row r="105" spans="2:12">
      <c r="B105" s="449"/>
      <c r="C105" s="450"/>
      <c r="D105" s="450"/>
      <c r="E105" s="450"/>
      <c r="F105" s="450"/>
      <c r="G105" s="450"/>
      <c r="H105" s="450"/>
      <c r="I105" s="450"/>
      <c r="J105" s="450"/>
      <c r="K105" s="450"/>
      <c r="L105" s="451"/>
    </row>
    <row r="106" spans="2:12">
      <c r="B106" s="449"/>
      <c r="C106" s="450"/>
      <c r="D106" s="450"/>
      <c r="E106" s="450"/>
      <c r="F106" s="450"/>
      <c r="G106" s="450"/>
      <c r="H106" s="450"/>
      <c r="I106" s="450"/>
      <c r="J106" s="450"/>
      <c r="K106" s="450"/>
      <c r="L106" s="451"/>
    </row>
    <row r="107" spans="2:12">
      <c r="B107" s="449"/>
      <c r="C107" s="450"/>
      <c r="D107" s="450"/>
      <c r="E107" s="450"/>
      <c r="F107" s="450"/>
      <c r="G107" s="450"/>
      <c r="H107" s="450"/>
      <c r="I107" s="450"/>
      <c r="J107" s="450"/>
      <c r="K107" s="450"/>
      <c r="L107" s="451"/>
    </row>
    <row r="108" spans="2:12">
      <c r="B108" s="449"/>
      <c r="C108" s="450"/>
      <c r="D108" s="450"/>
      <c r="E108" s="450"/>
      <c r="F108" s="450"/>
      <c r="G108" s="450"/>
      <c r="H108" s="450"/>
      <c r="I108" s="450"/>
      <c r="J108" s="450"/>
      <c r="K108" s="450"/>
      <c r="L108" s="451"/>
    </row>
    <row r="109" spans="2:12">
      <c r="B109" s="449"/>
      <c r="C109" s="450"/>
      <c r="D109" s="450"/>
      <c r="E109" s="450"/>
      <c r="F109" s="450"/>
      <c r="G109" s="450"/>
      <c r="H109" s="450"/>
      <c r="I109" s="450"/>
      <c r="J109" s="450"/>
      <c r="K109" s="450"/>
      <c r="L109" s="451"/>
    </row>
    <row r="110" spans="2:12">
      <c r="B110" s="449"/>
      <c r="C110" s="450"/>
      <c r="D110" s="450"/>
      <c r="E110" s="450"/>
      <c r="F110" s="450"/>
      <c r="G110" s="450"/>
      <c r="H110" s="450"/>
      <c r="I110" s="450"/>
      <c r="J110" s="450"/>
      <c r="K110" s="450"/>
      <c r="L110" s="451"/>
    </row>
    <row r="111" spans="2:12">
      <c r="B111" s="449"/>
      <c r="C111" s="450"/>
      <c r="D111" s="450"/>
      <c r="E111" s="450"/>
      <c r="F111" s="450"/>
      <c r="G111" s="450"/>
      <c r="H111" s="450"/>
      <c r="I111" s="450"/>
      <c r="J111" s="450"/>
      <c r="K111" s="450"/>
      <c r="L111" s="451"/>
    </row>
    <row r="112" spans="2:12">
      <c r="B112" s="449"/>
      <c r="C112" s="450"/>
      <c r="D112" s="450"/>
      <c r="E112" s="450"/>
      <c r="F112" s="450"/>
      <c r="G112" s="450"/>
      <c r="H112" s="450"/>
      <c r="I112" s="450"/>
      <c r="J112" s="450"/>
      <c r="K112" s="450"/>
      <c r="L112" s="451"/>
    </row>
    <row r="113" spans="2:12">
      <c r="B113" s="449"/>
      <c r="C113" s="450"/>
      <c r="D113" s="450"/>
      <c r="E113" s="450"/>
      <c r="F113" s="450"/>
      <c r="G113" s="450"/>
      <c r="H113" s="450"/>
      <c r="I113" s="450"/>
      <c r="J113" s="450"/>
      <c r="K113" s="450"/>
      <c r="L113" s="451"/>
    </row>
    <row r="114" spans="2:12">
      <c r="B114" s="449"/>
      <c r="C114" s="450"/>
      <c r="D114" s="450"/>
      <c r="E114" s="450"/>
      <c r="F114" s="450"/>
      <c r="G114" s="450"/>
      <c r="H114" s="450"/>
      <c r="I114" s="450"/>
      <c r="J114" s="450"/>
      <c r="K114" s="450"/>
      <c r="L114" s="451"/>
    </row>
    <row r="115" spans="2:12">
      <c r="B115" s="449"/>
      <c r="C115" s="450"/>
      <c r="D115" s="450"/>
      <c r="E115" s="450"/>
      <c r="F115" s="450"/>
      <c r="G115" s="450"/>
      <c r="H115" s="450"/>
      <c r="I115" s="450"/>
      <c r="J115" s="450"/>
      <c r="K115" s="450"/>
      <c r="L115" s="451"/>
    </row>
    <row r="116" spans="2:12">
      <c r="B116" s="449"/>
      <c r="C116" s="450"/>
      <c r="D116" s="450"/>
      <c r="E116" s="450"/>
      <c r="F116" s="450"/>
      <c r="G116" s="450"/>
      <c r="H116" s="450"/>
      <c r="I116" s="450"/>
      <c r="J116" s="450"/>
      <c r="K116" s="450"/>
      <c r="L116" s="451"/>
    </row>
    <row r="117" spans="2:12">
      <c r="B117" s="449"/>
      <c r="C117" s="450"/>
      <c r="D117" s="450"/>
      <c r="E117" s="450"/>
      <c r="F117" s="450"/>
      <c r="G117" s="450"/>
      <c r="H117" s="450"/>
      <c r="I117" s="450"/>
      <c r="J117" s="450"/>
      <c r="K117" s="450"/>
      <c r="L117" s="451"/>
    </row>
    <row r="118" spans="2:12">
      <c r="B118" s="449"/>
      <c r="C118" s="450"/>
      <c r="D118" s="450"/>
      <c r="E118" s="450"/>
      <c r="F118" s="450"/>
      <c r="G118" s="450"/>
      <c r="H118" s="450"/>
      <c r="I118" s="450"/>
      <c r="J118" s="450"/>
      <c r="K118" s="450"/>
      <c r="L118" s="451"/>
    </row>
    <row r="119" spans="2:12">
      <c r="B119" s="449"/>
      <c r="C119" s="450"/>
      <c r="D119" s="450"/>
      <c r="E119" s="450"/>
      <c r="F119" s="450"/>
      <c r="G119" s="450"/>
      <c r="H119" s="450"/>
      <c r="I119" s="450"/>
      <c r="J119" s="450"/>
      <c r="K119" s="450"/>
      <c r="L119" s="451"/>
    </row>
    <row r="120" spans="2:12">
      <c r="B120" s="449"/>
      <c r="C120" s="450"/>
      <c r="D120" s="450"/>
      <c r="E120" s="450"/>
      <c r="F120" s="450"/>
      <c r="G120" s="450"/>
      <c r="H120" s="450"/>
      <c r="I120" s="450"/>
      <c r="J120" s="450"/>
      <c r="K120" s="450"/>
      <c r="L120" s="451"/>
    </row>
    <row r="121" spans="2:12">
      <c r="B121" s="449"/>
      <c r="C121" s="450"/>
      <c r="D121" s="450"/>
      <c r="E121" s="450"/>
      <c r="F121" s="450"/>
      <c r="G121" s="450"/>
      <c r="H121" s="450"/>
      <c r="I121" s="450"/>
      <c r="J121" s="450"/>
      <c r="K121" s="450"/>
      <c r="L121" s="451"/>
    </row>
    <row r="122" spans="2:12">
      <c r="B122" s="449"/>
      <c r="C122" s="450"/>
      <c r="D122" s="450"/>
      <c r="E122" s="450"/>
      <c r="F122" s="450"/>
      <c r="G122" s="450"/>
      <c r="H122" s="450"/>
      <c r="I122" s="450"/>
      <c r="J122" s="450"/>
      <c r="K122" s="450"/>
      <c r="L122" s="451"/>
    </row>
    <row r="123" spans="2:12">
      <c r="B123" s="449"/>
      <c r="C123" s="450"/>
      <c r="D123" s="450"/>
      <c r="E123" s="450"/>
      <c r="F123" s="450"/>
      <c r="G123" s="450"/>
      <c r="H123" s="450"/>
      <c r="I123" s="450"/>
      <c r="J123" s="450"/>
      <c r="K123" s="450"/>
      <c r="L123" s="451"/>
    </row>
    <row r="124" spans="2:12" ht="16.5" thickBot="1">
      <c r="B124" s="452"/>
      <c r="C124" s="453"/>
      <c r="D124" s="453"/>
      <c r="E124" s="453"/>
      <c r="F124" s="453"/>
      <c r="G124" s="453"/>
      <c r="H124" s="453"/>
      <c r="I124" s="453"/>
      <c r="J124" s="453"/>
      <c r="K124" s="453"/>
      <c r="L124" s="454"/>
    </row>
    <row r="125" spans="2:12" ht="16.5" thickBot="1">
      <c r="B125" s="450"/>
      <c r="C125" s="450"/>
      <c r="D125" s="450"/>
      <c r="E125" s="450"/>
      <c r="F125" s="450"/>
      <c r="G125" s="450"/>
      <c r="H125" s="450"/>
      <c r="I125" s="450"/>
      <c r="J125" s="450"/>
      <c r="K125" s="450"/>
      <c r="L125" s="450"/>
    </row>
    <row r="126" spans="2:12" ht="19.5" thickBot="1">
      <c r="B126" s="1280" t="s">
        <v>258</v>
      </c>
      <c r="C126" s="1281"/>
      <c r="D126" s="1281"/>
      <c r="E126" s="1281"/>
      <c r="F126" s="1281"/>
      <c r="G126" s="1281"/>
      <c r="H126" s="1281"/>
      <c r="I126" s="1281"/>
      <c r="J126" s="1281"/>
      <c r="K126" s="1281"/>
      <c r="L126" s="1282"/>
    </row>
    <row r="127" spans="2:12" hidden="1">
      <c r="B127" s="446" t="s">
        <v>254</v>
      </c>
      <c r="C127" s="447"/>
      <c r="D127" s="447"/>
      <c r="E127" s="447"/>
      <c r="F127" s="447"/>
      <c r="G127" s="447"/>
      <c r="H127" s="447"/>
      <c r="I127" s="447"/>
      <c r="J127" s="447"/>
      <c r="K127" s="447"/>
      <c r="L127" s="448"/>
    </row>
    <row r="128" spans="2:12">
      <c r="B128" s="449"/>
      <c r="C128" s="450"/>
      <c r="D128" s="450"/>
      <c r="E128" s="450"/>
      <c r="F128" s="450"/>
      <c r="G128" s="450"/>
      <c r="H128" s="450"/>
      <c r="I128" s="450"/>
      <c r="J128" s="450"/>
      <c r="K128" s="450"/>
      <c r="L128" s="451"/>
    </row>
    <row r="129" spans="2:12">
      <c r="B129" s="449"/>
      <c r="C129" s="450"/>
      <c r="D129" s="450"/>
      <c r="E129" s="450"/>
      <c r="F129" s="450"/>
      <c r="G129" s="450"/>
      <c r="H129" s="450"/>
      <c r="I129" s="450"/>
      <c r="J129" s="450"/>
      <c r="K129" s="450"/>
      <c r="L129" s="451"/>
    </row>
    <row r="130" spans="2:12">
      <c r="B130" s="449"/>
      <c r="C130" s="450"/>
      <c r="D130" s="450"/>
      <c r="E130" s="450"/>
      <c r="F130" s="450"/>
      <c r="G130" s="450"/>
      <c r="H130" s="450"/>
      <c r="I130" s="450"/>
      <c r="J130" s="450"/>
      <c r="K130" s="450"/>
      <c r="L130" s="451"/>
    </row>
    <row r="131" spans="2:12">
      <c r="B131" s="449"/>
      <c r="C131" s="450"/>
      <c r="D131" s="450"/>
      <c r="E131" s="450"/>
      <c r="F131" s="450"/>
      <c r="G131" s="450"/>
      <c r="H131" s="450"/>
      <c r="I131" s="450"/>
      <c r="J131" s="450"/>
      <c r="K131" s="450"/>
      <c r="L131" s="451"/>
    </row>
    <row r="132" spans="2:12">
      <c r="B132" s="449"/>
      <c r="C132" s="450"/>
      <c r="D132" s="450"/>
      <c r="E132" s="450"/>
      <c r="F132" s="450"/>
      <c r="G132" s="450"/>
      <c r="H132" s="450"/>
      <c r="I132" s="450"/>
      <c r="J132" s="450"/>
      <c r="K132" s="450"/>
      <c r="L132" s="451"/>
    </row>
    <row r="133" spans="2:12">
      <c r="B133" s="449"/>
      <c r="C133" s="450"/>
      <c r="D133" s="450"/>
      <c r="E133" s="450"/>
      <c r="F133" s="450"/>
      <c r="G133" s="450"/>
      <c r="H133" s="450"/>
      <c r="I133" s="450"/>
      <c r="J133" s="450"/>
      <c r="K133" s="450"/>
      <c r="L133" s="451"/>
    </row>
    <row r="134" spans="2:12">
      <c r="B134" s="449"/>
      <c r="C134" s="450"/>
      <c r="D134" s="450"/>
      <c r="E134" s="450"/>
      <c r="F134" s="450"/>
      <c r="G134" s="450"/>
      <c r="H134" s="450"/>
      <c r="I134" s="450"/>
      <c r="J134" s="450"/>
      <c r="K134" s="450"/>
      <c r="L134" s="451"/>
    </row>
    <row r="135" spans="2:12">
      <c r="B135" s="449"/>
      <c r="C135" s="450"/>
      <c r="D135" s="450"/>
      <c r="E135" s="450"/>
      <c r="F135" s="450"/>
      <c r="G135" s="450"/>
      <c r="H135" s="450"/>
      <c r="I135" s="450"/>
      <c r="J135" s="450"/>
      <c r="K135" s="450"/>
      <c r="L135" s="451"/>
    </row>
    <row r="136" spans="2:12">
      <c r="B136" s="449"/>
      <c r="C136" s="450"/>
      <c r="D136" s="450"/>
      <c r="E136" s="450"/>
      <c r="F136" s="450"/>
      <c r="G136" s="450"/>
      <c r="H136" s="450"/>
      <c r="I136" s="450"/>
      <c r="J136" s="450"/>
      <c r="K136" s="450"/>
      <c r="L136" s="451"/>
    </row>
    <row r="137" spans="2:12">
      <c r="B137" s="449"/>
      <c r="C137" s="450"/>
      <c r="D137" s="450"/>
      <c r="E137" s="450"/>
      <c r="F137" s="450"/>
      <c r="G137" s="450"/>
      <c r="H137" s="450"/>
      <c r="I137" s="450"/>
      <c r="J137" s="450"/>
      <c r="K137" s="450"/>
      <c r="L137" s="451"/>
    </row>
    <row r="138" spans="2:12">
      <c r="B138" s="449"/>
      <c r="C138" s="450"/>
      <c r="D138" s="450"/>
      <c r="E138" s="450"/>
      <c r="F138" s="450"/>
      <c r="G138" s="450"/>
      <c r="H138" s="450"/>
      <c r="I138" s="450"/>
      <c r="J138" s="450"/>
      <c r="K138" s="450"/>
      <c r="L138" s="451"/>
    </row>
    <row r="139" spans="2:12">
      <c r="B139" s="449"/>
      <c r="C139" s="450"/>
      <c r="D139" s="450"/>
      <c r="E139" s="450"/>
      <c r="F139" s="450"/>
      <c r="G139" s="450"/>
      <c r="H139" s="450"/>
      <c r="I139" s="450"/>
      <c r="J139" s="450"/>
      <c r="K139" s="450"/>
      <c r="L139" s="451"/>
    </row>
    <row r="140" spans="2:12">
      <c r="B140" s="449"/>
      <c r="C140" s="450"/>
      <c r="D140" s="450"/>
      <c r="E140" s="450"/>
      <c r="F140" s="450"/>
      <c r="G140" s="450"/>
      <c r="H140" s="450"/>
      <c r="I140" s="450"/>
      <c r="J140" s="450"/>
      <c r="K140" s="450"/>
      <c r="L140" s="451"/>
    </row>
    <row r="141" spans="2:12">
      <c r="B141" s="449"/>
      <c r="C141" s="450"/>
      <c r="D141" s="450"/>
      <c r="E141" s="450"/>
      <c r="F141" s="450"/>
      <c r="G141" s="450"/>
      <c r="H141" s="450"/>
      <c r="I141" s="450"/>
      <c r="J141" s="450"/>
      <c r="K141" s="450"/>
      <c r="L141" s="451"/>
    </row>
    <row r="142" spans="2:12">
      <c r="B142" s="449"/>
      <c r="C142" s="450"/>
      <c r="D142" s="450"/>
      <c r="E142" s="450"/>
      <c r="F142" s="450"/>
      <c r="G142" s="450"/>
      <c r="H142" s="450"/>
      <c r="I142" s="450"/>
      <c r="J142" s="450"/>
      <c r="K142" s="450"/>
      <c r="L142" s="451"/>
    </row>
    <row r="143" spans="2:12">
      <c r="B143" s="449"/>
      <c r="C143" s="450"/>
      <c r="D143" s="450"/>
      <c r="E143" s="450"/>
      <c r="F143" s="450"/>
      <c r="G143" s="450"/>
      <c r="H143" s="450"/>
      <c r="I143" s="450"/>
      <c r="J143" s="450"/>
      <c r="K143" s="450"/>
      <c r="L143" s="451"/>
    </row>
    <row r="144" spans="2:12">
      <c r="B144" s="449"/>
      <c r="C144" s="450"/>
      <c r="D144" s="450"/>
      <c r="E144" s="450"/>
      <c r="F144" s="450"/>
      <c r="G144" s="450"/>
      <c r="H144" s="450"/>
      <c r="I144" s="450"/>
      <c r="J144" s="450"/>
      <c r="K144" s="450"/>
      <c r="L144" s="451"/>
    </row>
    <row r="145" spans="2:12">
      <c r="B145" s="449"/>
      <c r="C145" s="450"/>
      <c r="D145" s="450"/>
      <c r="E145" s="450"/>
      <c r="F145" s="450"/>
      <c r="G145" s="450"/>
      <c r="H145" s="450"/>
      <c r="I145" s="450"/>
      <c r="J145" s="450"/>
      <c r="K145" s="450"/>
      <c r="L145" s="451"/>
    </row>
    <row r="146" spans="2:12">
      <c r="B146" s="449"/>
      <c r="C146" s="450"/>
      <c r="D146" s="450"/>
      <c r="E146" s="450"/>
      <c r="F146" s="450"/>
      <c r="G146" s="450"/>
      <c r="H146" s="450"/>
      <c r="I146" s="450"/>
      <c r="J146" s="450"/>
      <c r="K146" s="450"/>
      <c r="L146" s="451"/>
    </row>
    <row r="147" spans="2:12">
      <c r="B147" s="449"/>
      <c r="C147" s="450"/>
      <c r="D147" s="450"/>
      <c r="E147" s="450"/>
      <c r="F147" s="450"/>
      <c r="G147" s="450"/>
      <c r="H147" s="450"/>
      <c r="I147" s="450"/>
      <c r="J147" s="450"/>
      <c r="K147" s="450"/>
      <c r="L147" s="451"/>
    </row>
    <row r="148" spans="2:12">
      <c r="B148" s="449"/>
      <c r="C148" s="450"/>
      <c r="D148" s="450"/>
      <c r="E148" s="450"/>
      <c r="F148" s="450"/>
      <c r="G148" s="450"/>
      <c r="H148" s="450"/>
      <c r="I148" s="450"/>
      <c r="J148" s="450"/>
      <c r="K148" s="450"/>
      <c r="L148" s="451"/>
    </row>
    <row r="149" spans="2:12">
      <c r="B149" s="449"/>
      <c r="C149" s="450"/>
      <c r="D149" s="450"/>
      <c r="E149" s="450"/>
      <c r="F149" s="450"/>
      <c r="G149" s="450"/>
      <c r="H149" s="450"/>
      <c r="I149" s="450"/>
      <c r="J149" s="450"/>
      <c r="K149" s="450"/>
      <c r="L149" s="451"/>
    </row>
    <row r="150" spans="2:12" ht="16.5" thickBot="1">
      <c r="B150" s="452"/>
      <c r="C150" s="453"/>
      <c r="D150" s="453"/>
      <c r="E150" s="453"/>
      <c r="F150" s="453"/>
      <c r="G150" s="453"/>
      <c r="H150" s="453"/>
      <c r="I150" s="453"/>
      <c r="J150" s="453"/>
      <c r="K150" s="453"/>
      <c r="L150" s="454"/>
    </row>
    <row r="151" spans="2:12" ht="16.5" thickBot="1">
      <c r="B151" s="450"/>
      <c r="C151" s="450"/>
      <c r="D151" s="450"/>
      <c r="E151" s="450"/>
      <c r="F151" s="450"/>
      <c r="G151" s="450"/>
      <c r="H151" s="450"/>
      <c r="I151" s="450"/>
      <c r="J151" s="450"/>
      <c r="K151" s="450"/>
      <c r="L151" s="450"/>
    </row>
    <row r="152" spans="2:12" ht="19.5" thickBot="1">
      <c r="B152" s="1280" t="s">
        <v>259</v>
      </c>
      <c r="C152" s="1281"/>
      <c r="D152" s="1281"/>
      <c r="E152" s="1281"/>
      <c r="F152" s="1281"/>
      <c r="G152" s="1281"/>
      <c r="H152" s="1281"/>
      <c r="I152" s="1281"/>
      <c r="J152" s="1281"/>
      <c r="K152" s="1281"/>
      <c r="L152" s="1282"/>
    </row>
    <row r="153" spans="2:12" hidden="1">
      <c r="B153" s="455" t="s">
        <v>255</v>
      </c>
      <c r="C153" s="456"/>
      <c r="D153" s="456"/>
      <c r="E153" s="456"/>
      <c r="F153" s="456"/>
      <c r="G153" s="456"/>
      <c r="H153" s="456"/>
      <c r="I153" s="456"/>
      <c r="J153" s="456"/>
      <c r="K153" s="456"/>
      <c r="L153" s="457"/>
    </row>
    <row r="154" spans="2:12">
      <c r="B154" s="449"/>
      <c r="C154" s="450"/>
      <c r="D154" s="450"/>
      <c r="E154" s="450"/>
      <c r="F154" s="450"/>
      <c r="G154" s="450"/>
      <c r="H154" s="450"/>
      <c r="I154" s="450"/>
      <c r="J154" s="450"/>
      <c r="K154" s="450"/>
      <c r="L154" s="451"/>
    </row>
    <row r="155" spans="2:12">
      <c r="B155" s="449"/>
      <c r="C155" s="450"/>
      <c r="D155" s="450"/>
      <c r="E155" s="450"/>
      <c r="F155" s="450"/>
      <c r="G155" s="450"/>
      <c r="H155" s="450"/>
      <c r="I155" s="450"/>
      <c r="J155" s="450"/>
      <c r="K155" s="450"/>
      <c r="L155" s="451"/>
    </row>
    <row r="156" spans="2:12">
      <c r="B156" s="449"/>
      <c r="C156" s="450"/>
      <c r="D156" s="450"/>
      <c r="E156" s="450"/>
      <c r="F156" s="450"/>
      <c r="G156" s="450"/>
      <c r="H156" s="450"/>
      <c r="I156" s="450"/>
      <c r="J156" s="450"/>
      <c r="K156" s="450"/>
      <c r="L156" s="451"/>
    </row>
    <row r="157" spans="2:12">
      <c r="B157" s="449"/>
      <c r="C157" s="450"/>
      <c r="D157" s="450"/>
      <c r="E157" s="450"/>
      <c r="F157" s="450"/>
      <c r="G157" s="450"/>
      <c r="H157" s="450"/>
      <c r="I157" s="450"/>
      <c r="J157" s="450"/>
      <c r="K157" s="450"/>
      <c r="L157" s="451"/>
    </row>
    <row r="158" spans="2:12">
      <c r="B158" s="449"/>
      <c r="C158" s="450"/>
      <c r="D158" s="450"/>
      <c r="E158" s="450"/>
      <c r="F158" s="450"/>
      <c r="G158" s="450"/>
      <c r="H158" s="450"/>
      <c r="I158" s="450"/>
      <c r="J158" s="450"/>
      <c r="K158" s="450"/>
      <c r="L158" s="451"/>
    </row>
    <row r="159" spans="2:12">
      <c r="B159" s="449"/>
      <c r="C159" s="450"/>
      <c r="D159" s="450"/>
      <c r="E159" s="450"/>
      <c r="F159" s="450"/>
      <c r="G159" s="450"/>
      <c r="H159" s="450"/>
      <c r="I159" s="450"/>
      <c r="J159" s="450"/>
      <c r="K159" s="450"/>
      <c r="L159" s="451"/>
    </row>
    <row r="160" spans="2:12">
      <c r="B160" s="449"/>
      <c r="C160" s="450"/>
      <c r="D160" s="450"/>
      <c r="E160" s="450"/>
      <c r="F160" s="450"/>
      <c r="G160" s="450"/>
      <c r="H160" s="450"/>
      <c r="I160" s="450"/>
      <c r="J160" s="450"/>
      <c r="K160" s="450"/>
      <c r="L160" s="451"/>
    </row>
    <row r="161" spans="2:12">
      <c r="B161" s="449"/>
      <c r="C161" s="450"/>
      <c r="D161" s="450"/>
      <c r="E161" s="450"/>
      <c r="F161" s="450"/>
      <c r="G161" s="450"/>
      <c r="H161" s="450"/>
      <c r="I161" s="450"/>
      <c r="J161" s="450"/>
      <c r="K161" s="450"/>
      <c r="L161" s="451"/>
    </row>
    <row r="162" spans="2:12">
      <c r="B162" s="449"/>
      <c r="C162" s="450"/>
      <c r="D162" s="450"/>
      <c r="E162" s="450"/>
      <c r="F162" s="450"/>
      <c r="G162" s="450"/>
      <c r="H162" s="450"/>
      <c r="I162" s="450"/>
      <c r="J162" s="450"/>
      <c r="K162" s="450"/>
      <c r="L162" s="451"/>
    </row>
    <row r="163" spans="2:12">
      <c r="B163" s="449"/>
      <c r="C163" s="450"/>
      <c r="D163" s="450"/>
      <c r="E163" s="450"/>
      <c r="F163" s="450"/>
      <c r="G163" s="450"/>
      <c r="H163" s="450"/>
      <c r="I163" s="450"/>
      <c r="J163" s="450"/>
      <c r="K163" s="450"/>
      <c r="L163" s="451"/>
    </row>
    <row r="164" spans="2:12">
      <c r="B164" s="449"/>
      <c r="C164" s="450"/>
      <c r="D164" s="450"/>
      <c r="E164" s="450"/>
      <c r="F164" s="450"/>
      <c r="G164" s="450"/>
      <c r="H164" s="450"/>
      <c r="I164" s="450"/>
      <c r="J164" s="450"/>
      <c r="K164" s="450"/>
      <c r="L164" s="451"/>
    </row>
    <row r="165" spans="2:12">
      <c r="B165" s="449"/>
      <c r="C165" s="450"/>
      <c r="D165" s="450"/>
      <c r="E165" s="450"/>
      <c r="F165" s="450"/>
      <c r="G165" s="450"/>
      <c r="H165" s="450"/>
      <c r="I165" s="450"/>
      <c r="J165" s="450"/>
      <c r="K165" s="450"/>
      <c r="L165" s="451"/>
    </row>
    <row r="166" spans="2:12">
      <c r="B166" s="449"/>
      <c r="C166" s="450"/>
      <c r="D166" s="450"/>
      <c r="E166" s="450"/>
      <c r="F166" s="450"/>
      <c r="G166" s="450"/>
      <c r="H166" s="450"/>
      <c r="I166" s="450"/>
      <c r="J166" s="450"/>
      <c r="K166" s="450"/>
      <c r="L166" s="451"/>
    </row>
    <row r="167" spans="2:12">
      <c r="B167" s="449"/>
      <c r="C167" s="450"/>
      <c r="D167" s="450"/>
      <c r="E167" s="450"/>
      <c r="F167" s="450"/>
      <c r="G167" s="450"/>
      <c r="H167" s="450"/>
      <c r="I167" s="450"/>
      <c r="J167" s="450"/>
      <c r="K167" s="450"/>
      <c r="L167" s="451"/>
    </row>
    <row r="168" spans="2:12">
      <c r="B168" s="449"/>
      <c r="C168" s="450"/>
      <c r="D168" s="450"/>
      <c r="E168" s="450"/>
      <c r="F168" s="450"/>
      <c r="G168" s="450"/>
      <c r="H168" s="450"/>
      <c r="I168" s="450"/>
      <c r="J168" s="450"/>
      <c r="K168" s="450"/>
      <c r="L168" s="451"/>
    </row>
    <row r="169" spans="2:12">
      <c r="B169" s="449"/>
      <c r="C169" s="450"/>
      <c r="D169" s="450"/>
      <c r="E169" s="450"/>
      <c r="F169" s="450"/>
      <c r="G169" s="450"/>
      <c r="H169" s="450"/>
      <c r="I169" s="450"/>
      <c r="J169" s="450"/>
      <c r="K169" s="450"/>
      <c r="L169" s="451"/>
    </row>
    <row r="170" spans="2:12">
      <c r="B170" s="449"/>
      <c r="C170" s="450"/>
      <c r="D170" s="450"/>
      <c r="E170" s="450"/>
      <c r="F170" s="450"/>
      <c r="G170" s="450"/>
      <c r="H170" s="450"/>
      <c r="I170" s="450"/>
      <c r="J170" s="450"/>
      <c r="K170" s="450"/>
      <c r="L170" s="451"/>
    </row>
    <row r="171" spans="2:12">
      <c r="B171" s="449"/>
      <c r="C171" s="450"/>
      <c r="D171" s="450"/>
      <c r="E171" s="450"/>
      <c r="F171" s="450"/>
      <c r="G171" s="450"/>
      <c r="H171" s="450"/>
      <c r="I171" s="450"/>
      <c r="J171" s="450"/>
      <c r="K171" s="450"/>
      <c r="L171" s="451"/>
    </row>
    <row r="172" spans="2:12">
      <c r="B172" s="449"/>
      <c r="C172" s="450"/>
      <c r="D172" s="450"/>
      <c r="E172" s="450"/>
      <c r="F172" s="450"/>
      <c r="G172" s="450"/>
      <c r="H172" s="450"/>
      <c r="I172" s="450"/>
      <c r="J172" s="450"/>
      <c r="K172" s="450"/>
      <c r="L172" s="451"/>
    </row>
    <row r="173" spans="2:12">
      <c r="B173" s="449"/>
      <c r="C173" s="450"/>
      <c r="D173" s="450"/>
      <c r="E173" s="450"/>
      <c r="F173" s="450"/>
      <c r="G173" s="450"/>
      <c r="H173" s="450"/>
      <c r="I173" s="450"/>
      <c r="J173" s="450"/>
      <c r="K173" s="450"/>
      <c r="L173" s="451"/>
    </row>
    <row r="174" spans="2:12">
      <c r="B174" s="449"/>
      <c r="C174" s="450"/>
      <c r="D174" s="450"/>
      <c r="E174" s="450"/>
      <c r="F174" s="450"/>
      <c r="G174" s="450"/>
      <c r="H174" s="450"/>
      <c r="I174" s="450"/>
      <c r="J174" s="450"/>
      <c r="K174" s="450"/>
      <c r="L174" s="451"/>
    </row>
    <row r="175" spans="2:12" ht="16.5" thickBot="1">
      <c r="B175" s="452"/>
      <c r="C175" s="453"/>
      <c r="D175" s="453"/>
      <c r="E175" s="453"/>
      <c r="F175" s="453"/>
      <c r="G175" s="453"/>
      <c r="H175" s="453"/>
      <c r="I175" s="453"/>
      <c r="J175" s="453"/>
      <c r="K175" s="453"/>
      <c r="L175" s="454"/>
    </row>
    <row r="176" spans="2:12" ht="16.5" thickBot="1"/>
    <row r="177" spans="2:12" ht="19.5" thickBot="1">
      <c r="B177" s="1280" t="s">
        <v>260</v>
      </c>
      <c r="C177" s="1281"/>
      <c r="D177" s="1281"/>
      <c r="E177" s="1281"/>
      <c r="F177" s="1281"/>
      <c r="G177" s="1281"/>
      <c r="H177" s="1281"/>
      <c r="I177" s="1281"/>
      <c r="J177" s="1281"/>
      <c r="K177" s="1281"/>
      <c r="L177" s="1282"/>
    </row>
    <row r="178" spans="2:12" ht="18.75" hidden="1">
      <c r="B178" s="455"/>
      <c r="C178" s="458"/>
      <c r="D178" s="458"/>
      <c r="E178" s="458"/>
      <c r="F178" s="458"/>
      <c r="G178" s="458"/>
      <c r="H178" s="458"/>
      <c r="I178" s="458"/>
      <c r="J178" s="458"/>
      <c r="K178" s="458"/>
      <c r="L178" s="459"/>
    </row>
    <row r="179" spans="2:12">
      <c r="B179" s="449"/>
      <c r="C179" s="450"/>
      <c r="D179" s="450"/>
      <c r="E179" s="450"/>
      <c r="F179" s="450"/>
      <c r="G179" s="450"/>
      <c r="H179" s="450"/>
      <c r="I179" s="450"/>
      <c r="J179" s="450"/>
      <c r="K179" s="450"/>
      <c r="L179" s="451"/>
    </row>
    <row r="180" spans="2:12">
      <c r="B180" s="449"/>
      <c r="C180" s="450"/>
      <c r="D180" s="450"/>
      <c r="E180" s="450"/>
      <c r="F180" s="450"/>
      <c r="G180" s="450"/>
      <c r="H180" s="450"/>
      <c r="I180" s="450"/>
      <c r="J180" s="450"/>
      <c r="K180" s="450"/>
      <c r="L180" s="451"/>
    </row>
    <row r="181" spans="2:12">
      <c r="B181" s="449"/>
      <c r="C181" s="450"/>
      <c r="D181" s="450"/>
      <c r="E181" s="450"/>
      <c r="F181" s="450"/>
      <c r="G181" s="450"/>
      <c r="H181" s="450"/>
      <c r="I181" s="450"/>
      <c r="J181" s="450"/>
      <c r="K181" s="450"/>
      <c r="L181" s="451"/>
    </row>
    <row r="182" spans="2:12">
      <c r="B182" s="449"/>
      <c r="C182" s="450"/>
      <c r="D182" s="450"/>
      <c r="E182" s="450"/>
      <c r="F182" s="450"/>
      <c r="G182" s="450"/>
      <c r="H182" s="450"/>
      <c r="I182" s="450"/>
      <c r="J182" s="450"/>
      <c r="K182" s="450"/>
      <c r="L182" s="451"/>
    </row>
    <row r="183" spans="2:12">
      <c r="B183" s="449"/>
      <c r="C183" s="450"/>
      <c r="D183" s="450"/>
      <c r="E183" s="450"/>
      <c r="F183" s="450"/>
      <c r="G183" s="450"/>
      <c r="H183" s="450"/>
      <c r="I183" s="450"/>
      <c r="J183" s="450"/>
      <c r="K183" s="450"/>
      <c r="L183" s="451"/>
    </row>
    <row r="184" spans="2:12">
      <c r="B184" s="449"/>
      <c r="C184" s="450"/>
      <c r="D184" s="450"/>
      <c r="E184" s="450"/>
      <c r="F184" s="450"/>
      <c r="G184" s="450"/>
      <c r="H184" s="450"/>
      <c r="I184" s="450"/>
      <c r="J184" s="450"/>
      <c r="K184" s="450"/>
      <c r="L184" s="451"/>
    </row>
    <row r="185" spans="2:12">
      <c r="B185" s="449"/>
      <c r="C185" s="450"/>
      <c r="D185" s="450"/>
      <c r="E185" s="450"/>
      <c r="F185" s="450"/>
      <c r="G185" s="450"/>
      <c r="H185" s="450"/>
      <c r="I185" s="450"/>
      <c r="J185" s="450"/>
      <c r="K185" s="450"/>
      <c r="L185" s="451"/>
    </row>
    <row r="186" spans="2:12">
      <c r="B186" s="449"/>
      <c r="C186" s="450"/>
      <c r="D186" s="450"/>
      <c r="E186" s="450"/>
      <c r="F186" s="450"/>
      <c r="G186" s="450"/>
      <c r="H186" s="450"/>
      <c r="I186" s="450"/>
      <c r="J186" s="450"/>
      <c r="K186" s="450"/>
      <c r="L186" s="451"/>
    </row>
    <row r="187" spans="2:12">
      <c r="B187" s="449"/>
      <c r="C187" s="450"/>
      <c r="D187" s="450"/>
      <c r="E187" s="450"/>
      <c r="F187" s="450"/>
      <c r="G187" s="450"/>
      <c r="H187" s="450"/>
      <c r="I187" s="450"/>
      <c r="J187" s="450"/>
      <c r="K187" s="450"/>
      <c r="L187" s="451"/>
    </row>
    <row r="188" spans="2:12">
      <c r="B188" s="449"/>
      <c r="C188" s="450"/>
      <c r="D188" s="450"/>
      <c r="E188" s="450"/>
      <c r="F188" s="450"/>
      <c r="G188" s="450"/>
      <c r="H188" s="450"/>
      <c r="I188" s="450"/>
      <c r="J188" s="450"/>
      <c r="K188" s="450"/>
      <c r="L188" s="451"/>
    </row>
    <row r="189" spans="2:12">
      <c r="B189" s="449"/>
      <c r="C189" s="450"/>
      <c r="D189" s="450"/>
      <c r="E189" s="450"/>
      <c r="F189" s="450"/>
      <c r="G189" s="450"/>
      <c r="H189" s="450"/>
      <c r="I189" s="450"/>
      <c r="J189" s="450"/>
      <c r="K189" s="450"/>
      <c r="L189" s="451"/>
    </row>
    <row r="190" spans="2:12">
      <c r="B190" s="449"/>
      <c r="C190" s="450"/>
      <c r="D190" s="450"/>
      <c r="E190" s="450"/>
      <c r="F190" s="450"/>
      <c r="G190" s="450"/>
      <c r="H190" s="450"/>
      <c r="I190" s="450"/>
      <c r="J190" s="450"/>
      <c r="K190" s="450"/>
      <c r="L190" s="451"/>
    </row>
    <row r="191" spans="2:12">
      <c r="B191" s="449"/>
      <c r="C191" s="450"/>
      <c r="D191" s="450"/>
      <c r="E191" s="450"/>
      <c r="F191" s="450"/>
      <c r="G191" s="450"/>
      <c r="H191" s="450"/>
      <c r="I191" s="450"/>
      <c r="J191" s="450"/>
      <c r="K191" s="450"/>
      <c r="L191" s="451"/>
    </row>
    <row r="192" spans="2:12">
      <c r="B192" s="449"/>
      <c r="C192" s="450"/>
      <c r="D192" s="450"/>
      <c r="E192" s="450"/>
      <c r="F192" s="450"/>
      <c r="G192" s="450"/>
      <c r="H192" s="450"/>
      <c r="I192" s="450"/>
      <c r="J192" s="450"/>
      <c r="K192" s="450"/>
      <c r="L192" s="451"/>
    </row>
    <row r="193" spans="2:12">
      <c r="B193" s="449"/>
      <c r="C193" s="450"/>
      <c r="D193" s="450"/>
      <c r="E193" s="450"/>
      <c r="F193" s="450"/>
      <c r="G193" s="450"/>
      <c r="H193" s="450"/>
      <c r="I193" s="450"/>
      <c r="J193" s="450"/>
      <c r="K193" s="450"/>
      <c r="L193" s="451"/>
    </row>
    <row r="194" spans="2:12">
      <c r="B194" s="449"/>
      <c r="C194" s="450"/>
      <c r="D194" s="450"/>
      <c r="E194" s="450"/>
      <c r="F194" s="450"/>
      <c r="G194" s="450"/>
      <c r="H194" s="450"/>
      <c r="I194" s="450"/>
      <c r="J194" s="450"/>
      <c r="K194" s="450"/>
      <c r="L194" s="451"/>
    </row>
    <row r="195" spans="2:12">
      <c r="B195" s="449"/>
      <c r="C195" s="450"/>
      <c r="D195" s="450"/>
      <c r="E195" s="450"/>
      <c r="F195" s="450"/>
      <c r="G195" s="450"/>
      <c r="H195" s="450"/>
      <c r="I195" s="450"/>
      <c r="J195" s="450"/>
      <c r="K195" s="450"/>
      <c r="L195" s="451"/>
    </row>
    <row r="196" spans="2:12">
      <c r="B196" s="449"/>
      <c r="C196" s="450"/>
      <c r="D196" s="450"/>
      <c r="E196" s="450"/>
      <c r="F196" s="450"/>
      <c r="G196" s="450"/>
      <c r="H196" s="450"/>
      <c r="I196" s="450"/>
      <c r="J196" s="450"/>
      <c r="K196" s="450"/>
      <c r="L196" s="451"/>
    </row>
    <row r="197" spans="2:12">
      <c r="B197" s="449"/>
      <c r="C197" s="450"/>
      <c r="D197" s="450"/>
      <c r="E197" s="450"/>
      <c r="F197" s="450"/>
      <c r="G197" s="450"/>
      <c r="H197" s="450"/>
      <c r="I197" s="450"/>
      <c r="J197" s="450"/>
      <c r="K197" s="450"/>
      <c r="L197" s="451"/>
    </row>
    <row r="198" spans="2:12">
      <c r="B198" s="449"/>
      <c r="C198" s="450"/>
      <c r="D198" s="450"/>
      <c r="E198" s="450"/>
      <c r="F198" s="450"/>
      <c r="G198" s="450"/>
      <c r="H198" s="450"/>
      <c r="I198" s="450"/>
      <c r="J198" s="450"/>
      <c r="K198" s="450"/>
      <c r="L198" s="451"/>
    </row>
    <row r="199" spans="2:12">
      <c r="B199" s="449"/>
      <c r="C199" s="450"/>
      <c r="D199" s="450"/>
      <c r="E199" s="450"/>
      <c r="F199" s="450"/>
      <c r="G199" s="450"/>
      <c r="H199" s="450"/>
      <c r="I199" s="450"/>
      <c r="J199" s="450"/>
      <c r="K199" s="450"/>
      <c r="L199" s="451"/>
    </row>
    <row r="200" spans="2:12" hidden="1">
      <c r="B200" s="449"/>
      <c r="C200" s="450"/>
      <c r="D200" s="450"/>
      <c r="E200" s="450"/>
      <c r="F200" s="450"/>
      <c r="G200" s="450"/>
      <c r="H200" s="450"/>
      <c r="I200" s="450"/>
      <c r="J200" s="450"/>
      <c r="K200" s="450"/>
      <c r="L200" s="451"/>
    </row>
    <row r="201" spans="2:12" hidden="1">
      <c r="B201" s="449"/>
      <c r="C201" s="450"/>
      <c r="D201" s="450"/>
      <c r="E201" s="450"/>
      <c r="F201" s="450"/>
      <c r="G201" s="450"/>
      <c r="H201" s="450"/>
      <c r="I201" s="450"/>
      <c r="J201" s="450"/>
      <c r="K201" s="450"/>
      <c r="L201" s="451"/>
    </row>
    <row r="202" spans="2:12" hidden="1">
      <c r="B202" s="449"/>
      <c r="C202" s="450"/>
      <c r="D202" s="450"/>
      <c r="E202" s="450"/>
      <c r="F202" s="450"/>
      <c r="G202" s="450"/>
      <c r="H202" s="450"/>
      <c r="I202" s="450"/>
      <c r="J202" s="450"/>
      <c r="K202" s="450"/>
      <c r="L202" s="451"/>
    </row>
    <row r="203" spans="2:12" hidden="1">
      <c r="B203" s="449"/>
      <c r="C203" s="450"/>
      <c r="D203" s="450"/>
      <c r="E203" s="450"/>
      <c r="F203" s="450"/>
      <c r="G203" s="450"/>
      <c r="H203" s="450"/>
      <c r="I203" s="450"/>
      <c r="J203" s="450"/>
      <c r="K203" s="450"/>
      <c r="L203" s="451"/>
    </row>
    <row r="204" spans="2:12" hidden="1">
      <c r="B204" s="449"/>
      <c r="C204" s="450"/>
      <c r="D204" s="450"/>
      <c r="E204" s="450"/>
      <c r="F204" s="450"/>
      <c r="G204" s="450"/>
      <c r="H204" s="450"/>
      <c r="I204" s="450"/>
      <c r="J204" s="450"/>
      <c r="K204" s="450"/>
      <c r="L204" s="451"/>
    </row>
    <row r="205" spans="2:12" ht="16.5" hidden="1" thickBot="1">
      <c r="B205" s="452"/>
      <c r="C205" s="453"/>
      <c r="D205" s="453"/>
      <c r="E205" s="453"/>
      <c r="F205" s="453"/>
      <c r="G205" s="453"/>
      <c r="H205" s="453"/>
      <c r="I205" s="453"/>
      <c r="J205" s="453"/>
      <c r="K205" s="453"/>
      <c r="L205" s="454"/>
    </row>
    <row r="206" spans="2:12" ht="16.5" thickBot="1"/>
    <row r="207" spans="2:12" ht="19.5" thickBot="1">
      <c r="B207" s="1280" t="s">
        <v>89</v>
      </c>
      <c r="C207" s="1281"/>
      <c r="D207" s="1281"/>
      <c r="E207" s="1281"/>
      <c r="F207" s="1281"/>
      <c r="G207" s="1281"/>
      <c r="H207" s="1281"/>
      <c r="I207" s="1281"/>
      <c r="J207" s="1281"/>
      <c r="K207" s="1281"/>
      <c r="L207" s="1282"/>
    </row>
    <row r="208" spans="2:12" hidden="1">
      <c r="B208" s="455"/>
      <c r="C208" s="456"/>
      <c r="D208" s="456"/>
      <c r="E208" s="456"/>
      <c r="F208" s="456"/>
      <c r="G208" s="456"/>
      <c r="H208" s="456"/>
      <c r="I208" s="456"/>
      <c r="J208" s="456"/>
      <c r="K208" s="456"/>
      <c r="L208" s="457"/>
    </row>
    <row r="209" spans="2:12">
      <c r="B209" s="449"/>
      <c r="C209" s="450"/>
      <c r="D209" s="450"/>
      <c r="E209" s="450"/>
      <c r="F209" s="450"/>
      <c r="G209" s="450"/>
      <c r="H209" s="450"/>
      <c r="I209" s="450"/>
      <c r="J209" s="450"/>
      <c r="K209" s="450"/>
      <c r="L209" s="451"/>
    </row>
    <row r="210" spans="2:12">
      <c r="B210" s="449"/>
      <c r="C210" s="450"/>
      <c r="D210" s="450"/>
      <c r="E210" s="450"/>
      <c r="F210" s="450"/>
      <c r="G210" s="450"/>
      <c r="H210" s="450"/>
      <c r="I210" s="450"/>
      <c r="J210" s="450"/>
      <c r="K210" s="450"/>
      <c r="L210" s="451"/>
    </row>
    <row r="211" spans="2:12">
      <c r="B211" s="449"/>
      <c r="C211" s="450"/>
      <c r="D211" s="450"/>
      <c r="E211" s="450"/>
      <c r="F211" s="450"/>
      <c r="G211" s="450"/>
      <c r="H211" s="450"/>
      <c r="I211" s="450"/>
      <c r="J211" s="450"/>
      <c r="K211" s="450"/>
      <c r="L211" s="451"/>
    </row>
    <row r="212" spans="2:12">
      <c r="B212" s="449"/>
      <c r="C212" s="450"/>
      <c r="D212" s="450"/>
      <c r="E212" s="450"/>
      <c r="F212" s="450"/>
      <c r="G212" s="450"/>
      <c r="H212" s="450"/>
      <c r="I212" s="450"/>
      <c r="J212" s="450"/>
      <c r="K212" s="450"/>
      <c r="L212" s="451"/>
    </row>
    <row r="213" spans="2:12">
      <c r="B213" s="449"/>
      <c r="C213" s="450"/>
      <c r="D213" s="450"/>
      <c r="E213" s="450"/>
      <c r="F213" s="450"/>
      <c r="G213" s="450"/>
      <c r="H213" s="450"/>
      <c r="I213" s="450"/>
      <c r="J213" s="450"/>
      <c r="K213" s="450"/>
      <c r="L213" s="451"/>
    </row>
    <row r="214" spans="2:12">
      <c r="B214" s="449"/>
      <c r="C214" s="450"/>
      <c r="D214" s="450"/>
      <c r="E214" s="450"/>
      <c r="F214" s="450"/>
      <c r="G214" s="450"/>
      <c r="H214" s="450"/>
      <c r="I214" s="450"/>
      <c r="J214" s="450"/>
      <c r="K214" s="450"/>
      <c r="L214" s="451"/>
    </row>
    <row r="215" spans="2:12">
      <c r="B215" s="449"/>
      <c r="C215" s="450"/>
      <c r="D215" s="450"/>
      <c r="E215" s="450"/>
      <c r="F215" s="450"/>
      <c r="G215" s="450"/>
      <c r="H215" s="450"/>
      <c r="I215" s="450"/>
      <c r="J215" s="450"/>
      <c r="K215" s="450"/>
      <c r="L215" s="451"/>
    </row>
    <row r="216" spans="2:12">
      <c r="B216" s="449"/>
      <c r="C216" s="450"/>
      <c r="D216" s="450"/>
      <c r="E216" s="450"/>
      <c r="F216" s="450"/>
      <c r="G216" s="450"/>
      <c r="H216" s="450"/>
      <c r="I216" s="450"/>
      <c r="J216" s="450"/>
      <c r="K216" s="450"/>
      <c r="L216" s="451"/>
    </row>
    <row r="217" spans="2:12">
      <c r="B217" s="449"/>
      <c r="C217" s="450"/>
      <c r="D217" s="450"/>
      <c r="E217" s="450"/>
      <c r="F217" s="450"/>
      <c r="G217" s="450"/>
      <c r="H217" s="450"/>
      <c r="I217" s="450"/>
      <c r="J217" s="450"/>
      <c r="K217" s="450"/>
      <c r="L217" s="451"/>
    </row>
    <row r="218" spans="2:12">
      <c r="B218" s="449"/>
      <c r="C218" s="450"/>
      <c r="D218" s="450"/>
      <c r="E218" s="450"/>
      <c r="F218" s="450"/>
      <c r="G218" s="450"/>
      <c r="H218" s="450"/>
      <c r="I218" s="450"/>
      <c r="J218" s="450"/>
      <c r="K218" s="450"/>
      <c r="L218" s="451"/>
    </row>
    <row r="219" spans="2:12">
      <c r="B219" s="449"/>
      <c r="C219" s="450"/>
      <c r="D219" s="450"/>
      <c r="E219" s="450"/>
      <c r="F219" s="450"/>
      <c r="G219" s="450"/>
      <c r="H219" s="450"/>
      <c r="I219" s="450"/>
      <c r="J219" s="450"/>
      <c r="K219" s="450"/>
      <c r="L219" s="451"/>
    </row>
    <row r="220" spans="2:12">
      <c r="B220" s="449"/>
      <c r="C220" s="450"/>
      <c r="D220" s="450"/>
      <c r="E220" s="450"/>
      <c r="F220" s="450"/>
      <c r="G220" s="450"/>
      <c r="H220" s="450"/>
      <c r="I220" s="450"/>
      <c r="J220" s="450"/>
      <c r="K220" s="450"/>
      <c r="L220" s="451"/>
    </row>
    <row r="221" spans="2:12">
      <c r="B221" s="449"/>
      <c r="C221" s="450"/>
      <c r="D221" s="450"/>
      <c r="E221" s="450"/>
      <c r="F221" s="450"/>
      <c r="G221" s="450"/>
      <c r="H221" s="450"/>
      <c r="I221" s="450"/>
      <c r="J221" s="450"/>
      <c r="K221" s="450"/>
      <c r="L221" s="451"/>
    </row>
    <row r="222" spans="2:12">
      <c r="B222" s="449"/>
      <c r="C222" s="450"/>
      <c r="D222" s="450"/>
      <c r="E222" s="450"/>
      <c r="F222" s="450"/>
      <c r="G222" s="450"/>
      <c r="H222" s="450"/>
      <c r="I222" s="450"/>
      <c r="J222" s="450"/>
      <c r="K222" s="450"/>
      <c r="L222" s="451"/>
    </row>
    <row r="223" spans="2:12">
      <c r="B223" s="449"/>
      <c r="C223" s="450"/>
      <c r="D223" s="450"/>
      <c r="E223" s="450"/>
      <c r="F223" s="450"/>
      <c r="G223" s="450"/>
      <c r="H223" s="450"/>
      <c r="I223" s="450"/>
      <c r="J223" s="450"/>
      <c r="K223" s="450"/>
      <c r="L223" s="451"/>
    </row>
    <row r="224" spans="2:12">
      <c r="B224" s="449"/>
      <c r="C224" s="450"/>
      <c r="D224" s="450"/>
      <c r="E224" s="450"/>
      <c r="F224" s="450"/>
      <c r="G224" s="450"/>
      <c r="H224" s="450"/>
      <c r="I224" s="450"/>
      <c r="J224" s="450"/>
      <c r="K224" s="450"/>
      <c r="L224" s="451"/>
    </row>
    <row r="225" spans="2:12">
      <c r="B225" s="449"/>
      <c r="C225" s="450"/>
      <c r="D225" s="450"/>
      <c r="E225" s="450"/>
      <c r="F225" s="450"/>
      <c r="G225" s="450"/>
      <c r="H225" s="450"/>
      <c r="I225" s="450"/>
      <c r="J225" s="450"/>
      <c r="K225" s="450"/>
      <c r="L225" s="451"/>
    </row>
    <row r="226" spans="2:12">
      <c r="B226" s="449"/>
      <c r="C226" s="450"/>
      <c r="D226" s="450"/>
      <c r="E226" s="450"/>
      <c r="F226" s="450"/>
      <c r="G226" s="450"/>
      <c r="H226" s="450"/>
      <c r="I226" s="450"/>
      <c r="J226" s="450"/>
      <c r="K226" s="450"/>
      <c r="L226" s="451"/>
    </row>
    <row r="227" spans="2:12">
      <c r="B227" s="449"/>
      <c r="C227" s="450"/>
      <c r="D227" s="450"/>
      <c r="E227" s="450"/>
      <c r="F227" s="450"/>
      <c r="G227" s="450"/>
      <c r="H227" s="450"/>
      <c r="I227" s="450"/>
      <c r="J227" s="450"/>
      <c r="K227" s="450"/>
      <c r="L227" s="451"/>
    </row>
    <row r="228" spans="2:12">
      <c r="B228" s="449"/>
      <c r="C228" s="450"/>
      <c r="D228" s="450"/>
      <c r="E228" s="450"/>
      <c r="F228" s="450"/>
      <c r="G228" s="450"/>
      <c r="H228" s="450"/>
      <c r="I228" s="450"/>
      <c r="J228" s="450"/>
      <c r="K228" s="450"/>
      <c r="L228" s="451"/>
    </row>
    <row r="229" spans="2:12">
      <c r="B229" s="449"/>
      <c r="C229" s="450"/>
      <c r="D229" s="450"/>
      <c r="E229" s="450"/>
      <c r="F229" s="450"/>
      <c r="G229" s="450"/>
      <c r="H229" s="450"/>
      <c r="I229" s="450"/>
      <c r="J229" s="450"/>
      <c r="K229" s="450"/>
      <c r="L229" s="451"/>
    </row>
    <row r="230" spans="2:12">
      <c r="B230" s="449"/>
      <c r="C230" s="450"/>
      <c r="D230" s="450"/>
      <c r="E230" s="450"/>
      <c r="F230" s="450"/>
      <c r="G230" s="450"/>
      <c r="H230" s="450"/>
      <c r="I230" s="450"/>
      <c r="J230" s="450"/>
      <c r="K230" s="450"/>
      <c r="L230" s="451"/>
    </row>
    <row r="231" spans="2:12" hidden="1">
      <c r="B231" s="449"/>
      <c r="C231" s="450"/>
      <c r="D231" s="450"/>
      <c r="E231" s="450"/>
      <c r="F231" s="450"/>
      <c r="G231" s="450"/>
      <c r="H231" s="450"/>
      <c r="I231" s="450"/>
      <c r="J231" s="450"/>
      <c r="K231" s="450"/>
      <c r="L231" s="451"/>
    </row>
    <row r="232" spans="2:12" hidden="1">
      <c r="B232" s="449"/>
      <c r="C232" s="450"/>
      <c r="D232" s="450"/>
      <c r="E232" s="450"/>
      <c r="F232" s="450"/>
      <c r="G232" s="450"/>
      <c r="H232" s="450"/>
      <c r="I232" s="450"/>
      <c r="J232" s="450"/>
      <c r="K232" s="450"/>
      <c r="L232" s="451"/>
    </row>
    <row r="233" spans="2:12" hidden="1">
      <c r="B233" s="449"/>
      <c r="C233" s="450"/>
      <c r="D233" s="450"/>
      <c r="E233" s="450"/>
      <c r="F233" s="450"/>
      <c r="G233" s="450"/>
      <c r="H233" s="450"/>
      <c r="I233" s="450"/>
      <c r="J233" s="450"/>
      <c r="K233" s="450"/>
      <c r="L233" s="451"/>
    </row>
    <row r="234" spans="2:12" hidden="1">
      <c r="B234" s="449"/>
      <c r="C234" s="450"/>
      <c r="D234" s="450"/>
      <c r="E234" s="450"/>
      <c r="F234" s="450"/>
      <c r="G234" s="450"/>
      <c r="H234" s="450"/>
      <c r="I234" s="450"/>
      <c r="J234" s="450"/>
      <c r="K234" s="450"/>
      <c r="L234" s="451"/>
    </row>
    <row r="235" spans="2:12" hidden="1">
      <c r="B235" s="449"/>
      <c r="C235" s="450"/>
      <c r="D235" s="450"/>
      <c r="E235" s="450"/>
      <c r="F235" s="450"/>
      <c r="G235" s="450"/>
      <c r="H235" s="450"/>
      <c r="I235" s="450"/>
      <c r="J235" s="450"/>
      <c r="K235" s="450"/>
      <c r="L235" s="451"/>
    </row>
    <row r="236" spans="2:12" hidden="1">
      <c r="B236" s="449"/>
      <c r="C236" s="450"/>
      <c r="D236" s="450"/>
      <c r="E236" s="450"/>
      <c r="F236" s="450"/>
      <c r="G236" s="450"/>
      <c r="H236" s="450"/>
      <c r="I236" s="450"/>
      <c r="J236" s="450"/>
      <c r="K236" s="450"/>
      <c r="L236" s="451"/>
    </row>
    <row r="237" spans="2:12" hidden="1">
      <c r="B237" s="449"/>
      <c r="C237" s="450"/>
      <c r="D237" s="450"/>
      <c r="E237" s="450"/>
      <c r="F237" s="450"/>
      <c r="G237" s="450"/>
      <c r="H237" s="450"/>
      <c r="I237" s="450"/>
      <c r="J237" s="450"/>
      <c r="K237" s="450"/>
      <c r="L237" s="451"/>
    </row>
    <row r="238" spans="2:12" hidden="1">
      <c r="B238" s="449"/>
      <c r="C238" s="450"/>
      <c r="D238" s="450"/>
      <c r="E238" s="450"/>
      <c r="F238" s="450"/>
      <c r="G238" s="450"/>
      <c r="H238" s="450"/>
      <c r="I238" s="450"/>
      <c r="J238" s="450"/>
      <c r="K238" s="450"/>
      <c r="L238" s="451"/>
    </row>
    <row r="239" spans="2:12" hidden="1">
      <c r="B239" s="449"/>
      <c r="C239" s="450"/>
      <c r="D239" s="450"/>
      <c r="E239" s="450"/>
      <c r="F239" s="450"/>
      <c r="G239" s="450"/>
      <c r="H239" s="450"/>
      <c r="I239" s="450"/>
      <c r="J239" s="450"/>
      <c r="K239" s="450"/>
      <c r="L239" s="451"/>
    </row>
    <row r="240" spans="2:12" hidden="1">
      <c r="B240" s="449"/>
      <c r="C240" s="450"/>
      <c r="D240" s="450"/>
      <c r="E240" s="450"/>
      <c r="F240" s="450"/>
      <c r="G240" s="450"/>
      <c r="H240" s="450"/>
      <c r="I240" s="450"/>
      <c r="J240" s="450"/>
      <c r="K240" s="450"/>
      <c r="L240" s="451"/>
    </row>
    <row r="241" spans="2:12" ht="16.5" hidden="1" thickBot="1">
      <c r="B241" s="452"/>
      <c r="C241" s="453"/>
      <c r="D241" s="453"/>
      <c r="E241" s="453"/>
      <c r="F241" s="453"/>
      <c r="G241" s="453"/>
      <c r="H241" s="453"/>
      <c r="I241" s="453"/>
      <c r="J241" s="453"/>
      <c r="K241" s="453"/>
      <c r="L241" s="454"/>
    </row>
    <row r="242" spans="2:12" hidden="1">
      <c r="B242" s="446" t="s">
        <v>137</v>
      </c>
      <c r="C242" s="447"/>
      <c r="D242" s="447"/>
      <c r="E242" s="447"/>
      <c r="F242" s="447"/>
      <c r="G242" s="447"/>
      <c r="H242" s="447"/>
      <c r="I242" s="447"/>
      <c r="J242" s="447"/>
      <c r="K242" s="447"/>
      <c r="L242" s="448"/>
    </row>
    <row r="243" spans="2:12" hidden="1">
      <c r="B243" s="449"/>
      <c r="C243" s="450"/>
      <c r="D243" s="450"/>
      <c r="E243" s="450"/>
      <c r="F243" s="450"/>
      <c r="G243" s="450"/>
      <c r="H243" s="450"/>
      <c r="I243" s="450"/>
      <c r="J243" s="450"/>
      <c r="K243" s="450"/>
      <c r="L243" s="451"/>
    </row>
    <row r="244" spans="2:12" hidden="1">
      <c r="B244" s="449"/>
      <c r="C244" s="450"/>
      <c r="D244" s="450"/>
      <c r="E244" s="450"/>
      <c r="F244" s="450"/>
      <c r="G244" s="450"/>
      <c r="H244" s="450"/>
      <c r="I244" s="450"/>
      <c r="J244" s="450"/>
      <c r="K244" s="450"/>
      <c r="L244" s="451"/>
    </row>
    <row r="245" spans="2:12" hidden="1">
      <c r="B245" s="449"/>
      <c r="C245" s="450"/>
      <c r="D245" s="450"/>
      <c r="E245" s="450"/>
      <c r="F245" s="450"/>
      <c r="G245" s="450"/>
      <c r="H245" s="450"/>
      <c r="I245" s="450"/>
      <c r="J245" s="450"/>
      <c r="K245" s="450"/>
      <c r="L245" s="451"/>
    </row>
    <row r="246" spans="2:12" hidden="1">
      <c r="B246" s="449"/>
      <c r="C246" s="450"/>
      <c r="D246" s="450"/>
      <c r="E246" s="450"/>
      <c r="F246" s="450"/>
      <c r="G246" s="450"/>
      <c r="H246" s="450"/>
      <c r="I246" s="450"/>
      <c r="J246" s="450"/>
      <c r="K246" s="450"/>
      <c r="L246" s="451"/>
    </row>
    <row r="247" spans="2:12" hidden="1">
      <c r="B247" s="449"/>
      <c r="C247" s="450"/>
      <c r="D247" s="450"/>
      <c r="E247" s="450"/>
      <c r="F247" s="450"/>
      <c r="G247" s="450"/>
      <c r="H247" s="450"/>
      <c r="I247" s="450"/>
      <c r="J247" s="450"/>
      <c r="K247" s="450"/>
      <c r="L247" s="451"/>
    </row>
    <row r="248" spans="2:12" hidden="1">
      <c r="B248" s="449"/>
      <c r="C248" s="450"/>
      <c r="D248" s="450"/>
      <c r="E248" s="450"/>
      <c r="F248" s="450"/>
      <c r="G248" s="450"/>
      <c r="H248" s="450"/>
      <c r="I248" s="450"/>
      <c r="J248" s="450"/>
      <c r="K248" s="450"/>
      <c r="L248" s="451"/>
    </row>
    <row r="249" spans="2:12" hidden="1">
      <c r="B249" s="449"/>
      <c r="C249" s="450"/>
      <c r="D249" s="450"/>
      <c r="E249" s="450"/>
      <c r="F249" s="450"/>
      <c r="G249" s="450"/>
      <c r="H249" s="450"/>
      <c r="I249" s="450"/>
      <c r="J249" s="450"/>
      <c r="K249" s="450"/>
      <c r="L249" s="451"/>
    </row>
    <row r="250" spans="2:12" hidden="1">
      <c r="B250" s="449"/>
      <c r="C250" s="450"/>
      <c r="D250" s="450"/>
      <c r="E250" s="450"/>
      <c r="F250" s="450"/>
      <c r="G250" s="450"/>
      <c r="H250" s="450"/>
      <c r="I250" s="450"/>
      <c r="J250" s="450"/>
      <c r="K250" s="450"/>
      <c r="L250" s="451"/>
    </row>
    <row r="251" spans="2:12" hidden="1">
      <c r="B251" s="449"/>
      <c r="C251" s="450"/>
      <c r="D251" s="450"/>
      <c r="E251" s="450"/>
      <c r="F251" s="450"/>
      <c r="G251" s="450"/>
      <c r="H251" s="450"/>
      <c r="I251" s="450"/>
      <c r="J251" s="450"/>
      <c r="K251" s="450"/>
      <c r="L251" s="451"/>
    </row>
    <row r="252" spans="2:12" hidden="1">
      <c r="B252" s="449"/>
      <c r="C252" s="450"/>
      <c r="D252" s="450"/>
      <c r="E252" s="450"/>
      <c r="F252" s="450"/>
      <c r="G252" s="450"/>
      <c r="H252" s="450"/>
      <c r="I252" s="450"/>
      <c r="J252" s="450"/>
      <c r="K252" s="450"/>
      <c r="L252" s="451"/>
    </row>
    <row r="253" spans="2:12" hidden="1">
      <c r="B253" s="449"/>
      <c r="C253" s="450"/>
      <c r="D253" s="450"/>
      <c r="E253" s="450"/>
      <c r="F253" s="450"/>
      <c r="G253" s="450"/>
      <c r="H253" s="450"/>
      <c r="I253" s="450"/>
      <c r="J253" s="450"/>
      <c r="K253" s="450"/>
      <c r="L253" s="451"/>
    </row>
    <row r="254" spans="2:12" hidden="1">
      <c r="B254" s="449"/>
      <c r="C254" s="450"/>
      <c r="D254" s="450"/>
      <c r="E254" s="450"/>
      <c r="F254" s="450"/>
      <c r="G254" s="450"/>
      <c r="H254" s="450"/>
      <c r="I254" s="450"/>
      <c r="J254" s="450"/>
      <c r="K254" s="450"/>
      <c r="L254" s="451"/>
    </row>
    <row r="255" spans="2:12" hidden="1">
      <c r="B255" s="449"/>
      <c r="C255" s="450"/>
      <c r="D255" s="450"/>
      <c r="E255" s="450"/>
      <c r="F255" s="450"/>
      <c r="G255" s="450"/>
      <c r="H255" s="450"/>
      <c r="I255" s="450"/>
      <c r="J255" s="450"/>
      <c r="K255" s="450"/>
      <c r="L255" s="451"/>
    </row>
    <row r="256" spans="2:12" hidden="1">
      <c r="B256" s="449"/>
      <c r="C256" s="450"/>
      <c r="D256" s="450"/>
      <c r="E256" s="450"/>
      <c r="F256" s="450"/>
      <c r="G256" s="450"/>
      <c r="H256" s="450"/>
      <c r="I256" s="450"/>
      <c r="J256" s="450"/>
      <c r="K256" s="450"/>
      <c r="L256" s="451"/>
    </row>
    <row r="257" spans="2:12" hidden="1">
      <c r="B257" s="449"/>
      <c r="C257" s="450"/>
      <c r="D257" s="450"/>
      <c r="E257" s="450"/>
      <c r="F257" s="450"/>
      <c r="G257" s="450"/>
      <c r="H257" s="450"/>
      <c r="I257" s="450"/>
      <c r="J257" s="450"/>
      <c r="K257" s="450"/>
      <c r="L257" s="451"/>
    </row>
    <row r="258" spans="2:12" hidden="1">
      <c r="B258" s="449"/>
      <c r="C258" s="450"/>
      <c r="D258" s="450"/>
      <c r="E258" s="450"/>
      <c r="F258" s="450"/>
      <c r="G258" s="450"/>
      <c r="H258" s="450"/>
      <c r="I258" s="450"/>
      <c r="J258" s="450"/>
      <c r="K258" s="450"/>
      <c r="L258" s="451"/>
    </row>
    <row r="259" spans="2:12" hidden="1">
      <c r="B259" s="449"/>
      <c r="C259" s="450"/>
      <c r="D259" s="450"/>
      <c r="E259" s="450"/>
      <c r="F259" s="450"/>
      <c r="G259" s="450"/>
      <c r="H259" s="450"/>
      <c r="I259" s="450"/>
      <c r="J259" s="450"/>
      <c r="K259" s="450"/>
      <c r="L259" s="451"/>
    </row>
    <row r="260" spans="2:12" hidden="1">
      <c r="B260" s="449"/>
      <c r="C260" s="450"/>
      <c r="D260" s="450"/>
      <c r="E260" s="450"/>
      <c r="F260" s="450"/>
      <c r="G260" s="450"/>
      <c r="H260" s="450"/>
      <c r="I260" s="450"/>
      <c r="J260" s="450"/>
      <c r="K260" s="450"/>
      <c r="L260" s="451"/>
    </row>
    <row r="261" spans="2:12" hidden="1">
      <c r="B261" s="449"/>
      <c r="C261" s="450"/>
      <c r="D261" s="450"/>
      <c r="E261" s="450"/>
      <c r="F261" s="450"/>
      <c r="G261" s="450"/>
      <c r="H261" s="450"/>
      <c r="I261" s="450"/>
      <c r="J261" s="450"/>
      <c r="K261" s="450"/>
      <c r="L261" s="451"/>
    </row>
    <row r="262" spans="2:12" hidden="1">
      <c r="B262" s="449"/>
      <c r="C262" s="450"/>
      <c r="D262" s="450"/>
      <c r="E262" s="450"/>
      <c r="F262" s="450"/>
      <c r="G262" s="450"/>
      <c r="H262" s="450"/>
      <c r="I262" s="450"/>
      <c r="J262" s="450"/>
      <c r="K262" s="450"/>
      <c r="L262" s="451"/>
    </row>
    <row r="263" spans="2:12" ht="16.5" hidden="1" thickBot="1">
      <c r="B263" s="452"/>
      <c r="C263" s="453"/>
      <c r="D263" s="453"/>
      <c r="E263" s="453"/>
      <c r="F263" s="453"/>
      <c r="G263" s="453"/>
      <c r="H263" s="453"/>
      <c r="I263" s="453"/>
      <c r="J263" s="453"/>
      <c r="K263" s="453"/>
      <c r="L263" s="454"/>
    </row>
    <row r="264" spans="2:12" hidden="1">
      <c r="B264" s="446" t="s">
        <v>136</v>
      </c>
      <c r="C264" s="447"/>
      <c r="D264" s="447"/>
      <c r="E264" s="447"/>
      <c r="F264" s="447"/>
      <c r="G264" s="447"/>
      <c r="H264" s="447"/>
      <c r="I264" s="447"/>
      <c r="J264" s="447"/>
      <c r="K264" s="447"/>
      <c r="L264" s="448"/>
    </row>
    <row r="265" spans="2:12" hidden="1">
      <c r="B265" s="449"/>
      <c r="C265" s="450"/>
      <c r="D265" s="450"/>
      <c r="E265" s="450"/>
      <c r="F265" s="450"/>
      <c r="G265" s="450"/>
      <c r="H265" s="450"/>
      <c r="I265" s="450"/>
      <c r="J265" s="450"/>
      <c r="K265" s="450"/>
      <c r="L265" s="451"/>
    </row>
    <row r="266" spans="2:12" hidden="1">
      <c r="B266" s="449"/>
      <c r="C266" s="450"/>
      <c r="D266" s="450"/>
      <c r="E266" s="450"/>
      <c r="F266" s="450"/>
      <c r="G266" s="450"/>
      <c r="H266" s="450"/>
      <c r="I266" s="450"/>
      <c r="J266" s="450"/>
      <c r="K266" s="450"/>
      <c r="L266" s="451"/>
    </row>
    <row r="267" spans="2:12" hidden="1">
      <c r="B267" s="449"/>
      <c r="C267" s="450"/>
      <c r="D267" s="450"/>
      <c r="E267" s="450"/>
      <c r="F267" s="450"/>
      <c r="G267" s="450"/>
      <c r="H267" s="450"/>
      <c r="I267" s="450"/>
      <c r="J267" s="450"/>
      <c r="K267" s="450"/>
      <c r="L267" s="451"/>
    </row>
    <row r="268" spans="2:12" hidden="1">
      <c r="B268" s="449"/>
      <c r="C268" s="450"/>
      <c r="D268" s="450"/>
      <c r="E268" s="450"/>
      <c r="F268" s="450"/>
      <c r="G268" s="450"/>
      <c r="H268" s="450"/>
      <c r="I268" s="450"/>
      <c r="J268" s="450"/>
      <c r="K268" s="450"/>
      <c r="L268" s="451"/>
    </row>
    <row r="269" spans="2:12" hidden="1">
      <c r="B269" s="449"/>
      <c r="C269" s="450"/>
      <c r="D269" s="450"/>
      <c r="E269" s="450"/>
      <c r="F269" s="450"/>
      <c r="G269" s="450"/>
      <c r="H269" s="450"/>
      <c r="I269" s="450"/>
      <c r="J269" s="450"/>
      <c r="K269" s="450"/>
      <c r="L269" s="451"/>
    </row>
    <row r="270" spans="2:12" hidden="1">
      <c r="B270" s="449"/>
      <c r="C270" s="450"/>
      <c r="D270" s="450"/>
      <c r="E270" s="450"/>
      <c r="F270" s="450"/>
      <c r="G270" s="450"/>
      <c r="H270" s="450"/>
      <c r="I270" s="450"/>
      <c r="J270" s="450"/>
      <c r="K270" s="450"/>
      <c r="L270" s="451"/>
    </row>
    <row r="271" spans="2:12" hidden="1">
      <c r="B271" s="449"/>
      <c r="C271" s="450"/>
      <c r="D271" s="450"/>
      <c r="E271" s="450"/>
      <c r="F271" s="450"/>
      <c r="G271" s="450"/>
      <c r="H271" s="450"/>
      <c r="I271" s="450"/>
      <c r="J271" s="450"/>
      <c r="K271" s="450"/>
      <c r="L271" s="451"/>
    </row>
    <row r="272" spans="2:12" hidden="1">
      <c r="B272" s="449"/>
      <c r="C272" s="450"/>
      <c r="D272" s="450"/>
      <c r="E272" s="450"/>
      <c r="F272" s="450"/>
      <c r="G272" s="450"/>
      <c r="H272" s="450"/>
      <c r="I272" s="450"/>
      <c r="J272" s="450"/>
      <c r="K272" s="450"/>
      <c r="L272" s="451"/>
    </row>
    <row r="273" spans="2:12" hidden="1">
      <c r="B273" s="449"/>
      <c r="C273" s="450"/>
      <c r="D273" s="450"/>
      <c r="E273" s="450"/>
      <c r="F273" s="450"/>
      <c r="G273" s="450"/>
      <c r="H273" s="450"/>
      <c r="I273" s="450"/>
      <c r="J273" s="450"/>
      <c r="K273" s="450"/>
      <c r="L273" s="451"/>
    </row>
    <row r="274" spans="2:12" hidden="1">
      <c r="B274" s="449"/>
      <c r="C274" s="450"/>
      <c r="D274" s="450"/>
      <c r="E274" s="450"/>
      <c r="F274" s="450"/>
      <c r="G274" s="450"/>
      <c r="H274" s="450"/>
      <c r="I274" s="450"/>
      <c r="J274" s="450"/>
      <c r="K274" s="450"/>
      <c r="L274" s="451"/>
    </row>
    <row r="275" spans="2:12" hidden="1">
      <c r="B275" s="449"/>
      <c r="C275" s="450"/>
      <c r="D275" s="450"/>
      <c r="E275" s="450"/>
      <c r="F275" s="450"/>
      <c r="G275" s="450"/>
      <c r="H275" s="450"/>
      <c r="I275" s="450"/>
      <c r="J275" s="450"/>
      <c r="K275" s="450"/>
      <c r="L275" s="451"/>
    </row>
    <row r="276" spans="2:12" hidden="1">
      <c r="B276" s="449"/>
      <c r="C276" s="450"/>
      <c r="D276" s="450"/>
      <c r="E276" s="450"/>
      <c r="F276" s="450"/>
      <c r="G276" s="450"/>
      <c r="H276" s="450"/>
      <c r="I276" s="450"/>
      <c r="J276" s="450"/>
      <c r="K276" s="450"/>
      <c r="L276" s="451"/>
    </row>
    <row r="277" spans="2:12" hidden="1">
      <c r="B277" s="449"/>
      <c r="C277" s="450"/>
      <c r="D277" s="450"/>
      <c r="E277" s="450"/>
      <c r="F277" s="450"/>
      <c r="G277" s="450"/>
      <c r="H277" s="450"/>
      <c r="I277" s="450"/>
      <c r="J277" s="450"/>
      <c r="K277" s="450"/>
      <c r="L277" s="451"/>
    </row>
    <row r="278" spans="2:12" hidden="1">
      <c r="B278" s="449"/>
      <c r="C278" s="450"/>
      <c r="D278" s="450"/>
      <c r="E278" s="450"/>
      <c r="F278" s="450"/>
      <c r="G278" s="450"/>
      <c r="H278" s="450"/>
      <c r="I278" s="450"/>
      <c r="J278" s="450"/>
      <c r="K278" s="450"/>
      <c r="L278" s="451"/>
    </row>
    <row r="279" spans="2:12" hidden="1">
      <c r="B279" s="449"/>
      <c r="C279" s="450"/>
      <c r="D279" s="450"/>
      <c r="E279" s="450"/>
      <c r="F279" s="450"/>
      <c r="G279" s="450"/>
      <c r="H279" s="450"/>
      <c r="I279" s="450"/>
      <c r="J279" s="450"/>
      <c r="K279" s="450"/>
      <c r="L279" s="451"/>
    </row>
    <row r="280" spans="2:12" hidden="1">
      <c r="B280" s="449"/>
      <c r="C280" s="450"/>
      <c r="D280" s="450"/>
      <c r="E280" s="450"/>
      <c r="F280" s="450"/>
      <c r="G280" s="450"/>
      <c r="H280" s="450"/>
      <c r="I280" s="450"/>
      <c r="J280" s="450"/>
      <c r="K280" s="450"/>
      <c r="L280" s="451"/>
    </row>
    <row r="281" spans="2:12" hidden="1">
      <c r="B281" s="449"/>
      <c r="C281" s="450"/>
      <c r="D281" s="450"/>
      <c r="E281" s="450"/>
      <c r="F281" s="450"/>
      <c r="G281" s="450"/>
      <c r="H281" s="450"/>
      <c r="I281" s="450"/>
      <c r="J281" s="450"/>
      <c r="K281" s="450"/>
      <c r="L281" s="451"/>
    </row>
    <row r="282" spans="2:12" hidden="1">
      <c r="B282" s="449"/>
      <c r="C282" s="450"/>
      <c r="D282" s="450"/>
      <c r="E282" s="450"/>
      <c r="F282" s="450"/>
      <c r="G282" s="450"/>
      <c r="H282" s="450"/>
      <c r="I282" s="450"/>
      <c r="J282" s="450"/>
      <c r="K282" s="450"/>
      <c r="L282" s="451"/>
    </row>
    <row r="283" spans="2:12" hidden="1">
      <c r="B283" s="449"/>
      <c r="C283" s="450"/>
      <c r="D283" s="450"/>
      <c r="E283" s="450"/>
      <c r="F283" s="450"/>
      <c r="G283" s="450"/>
      <c r="H283" s="450"/>
      <c r="I283" s="450"/>
      <c r="J283" s="450"/>
      <c r="K283" s="450"/>
      <c r="L283" s="451"/>
    </row>
    <row r="284" spans="2:12" hidden="1">
      <c r="B284" s="449"/>
      <c r="C284" s="450"/>
      <c r="D284" s="450"/>
      <c r="E284" s="450"/>
      <c r="F284" s="450"/>
      <c r="G284" s="450"/>
      <c r="H284" s="450"/>
      <c r="I284" s="450"/>
      <c r="J284" s="450"/>
      <c r="K284" s="450"/>
      <c r="L284" s="451"/>
    </row>
    <row r="285" spans="2:12" hidden="1">
      <c r="B285" s="449"/>
      <c r="C285" s="450"/>
      <c r="D285" s="450"/>
      <c r="E285" s="450"/>
      <c r="F285" s="450"/>
      <c r="G285" s="450"/>
      <c r="H285" s="450"/>
      <c r="I285" s="450"/>
      <c r="J285" s="450"/>
      <c r="K285" s="450"/>
      <c r="L285" s="451"/>
    </row>
    <row r="286" spans="2:12" hidden="1">
      <c r="B286" s="449"/>
      <c r="C286" s="450"/>
      <c r="D286" s="450"/>
      <c r="E286" s="450"/>
      <c r="F286" s="450"/>
      <c r="G286" s="450"/>
      <c r="H286" s="450"/>
      <c r="I286" s="450"/>
      <c r="J286" s="450"/>
      <c r="K286" s="450"/>
      <c r="L286" s="451"/>
    </row>
    <row r="287" spans="2:12" hidden="1">
      <c r="B287" s="449"/>
      <c r="C287" s="450"/>
      <c r="D287" s="450"/>
      <c r="E287" s="450"/>
      <c r="F287" s="450"/>
      <c r="G287" s="450"/>
      <c r="H287" s="450"/>
      <c r="I287" s="450"/>
      <c r="J287" s="450"/>
      <c r="K287" s="450"/>
      <c r="L287" s="451"/>
    </row>
    <row r="288" spans="2:12" hidden="1">
      <c r="B288" s="449"/>
      <c r="C288" s="450"/>
      <c r="D288" s="450"/>
      <c r="E288" s="450"/>
      <c r="F288" s="450"/>
      <c r="G288" s="450"/>
      <c r="H288" s="450"/>
      <c r="I288" s="450"/>
      <c r="J288" s="450"/>
      <c r="K288" s="450"/>
      <c r="L288" s="451"/>
    </row>
    <row r="289" spans="2:12" ht="16.5" hidden="1" thickBot="1">
      <c r="B289" s="452"/>
      <c r="C289" s="453"/>
      <c r="D289" s="453"/>
      <c r="E289" s="453"/>
      <c r="F289" s="453"/>
      <c r="G289" s="453"/>
      <c r="H289" s="453"/>
      <c r="I289" s="453"/>
      <c r="J289" s="453"/>
      <c r="K289" s="453"/>
      <c r="L289" s="454"/>
    </row>
    <row r="290" spans="2:12" hidden="1">
      <c r="B290" s="446" t="s">
        <v>138</v>
      </c>
      <c r="C290" s="447"/>
      <c r="D290" s="447"/>
      <c r="E290" s="447"/>
      <c r="F290" s="447"/>
      <c r="G290" s="447"/>
      <c r="H290" s="447"/>
      <c r="I290" s="447"/>
      <c r="J290" s="447"/>
      <c r="K290" s="447"/>
      <c r="L290" s="448"/>
    </row>
    <row r="291" spans="2:12" hidden="1">
      <c r="B291" s="449"/>
      <c r="C291" s="450"/>
      <c r="D291" s="450"/>
      <c r="E291" s="450"/>
      <c r="F291" s="450"/>
      <c r="G291" s="450"/>
      <c r="H291" s="450"/>
      <c r="I291" s="450"/>
      <c r="J291" s="450"/>
      <c r="K291" s="450"/>
      <c r="L291" s="451"/>
    </row>
    <row r="292" spans="2:12" hidden="1">
      <c r="B292" s="449"/>
      <c r="C292" s="450"/>
      <c r="D292" s="450"/>
      <c r="E292" s="450"/>
      <c r="F292" s="450"/>
      <c r="G292" s="450"/>
      <c r="H292" s="450"/>
      <c r="I292" s="450"/>
      <c r="J292" s="450"/>
      <c r="K292" s="450"/>
      <c r="L292" s="451"/>
    </row>
    <row r="293" spans="2:12" hidden="1">
      <c r="B293" s="449"/>
      <c r="C293" s="450"/>
      <c r="D293" s="450"/>
      <c r="E293" s="450"/>
      <c r="F293" s="450"/>
      <c r="G293" s="450"/>
      <c r="H293" s="450"/>
      <c r="I293" s="450"/>
      <c r="J293" s="450"/>
      <c r="K293" s="450"/>
      <c r="L293" s="451"/>
    </row>
    <row r="294" spans="2:12" hidden="1">
      <c r="B294" s="449"/>
      <c r="C294" s="450"/>
      <c r="D294" s="450"/>
      <c r="E294" s="450"/>
      <c r="F294" s="450"/>
      <c r="G294" s="450"/>
      <c r="H294" s="450"/>
      <c r="I294" s="450"/>
      <c r="J294" s="450"/>
      <c r="K294" s="450"/>
      <c r="L294" s="451"/>
    </row>
    <row r="295" spans="2:12" hidden="1">
      <c r="B295" s="449"/>
      <c r="C295" s="450"/>
      <c r="D295" s="450"/>
      <c r="E295" s="450"/>
      <c r="F295" s="450"/>
      <c r="G295" s="450"/>
      <c r="H295" s="450"/>
      <c r="I295" s="450"/>
      <c r="J295" s="450"/>
      <c r="K295" s="450"/>
      <c r="L295" s="451"/>
    </row>
    <row r="296" spans="2:12" hidden="1">
      <c r="B296" s="449"/>
      <c r="C296" s="450"/>
      <c r="D296" s="450"/>
      <c r="E296" s="450"/>
      <c r="F296" s="450"/>
      <c r="G296" s="450"/>
      <c r="H296" s="450"/>
      <c r="I296" s="450"/>
      <c r="J296" s="450"/>
      <c r="K296" s="450"/>
      <c r="L296" s="451"/>
    </row>
    <row r="297" spans="2:12" hidden="1">
      <c r="B297" s="449"/>
      <c r="C297" s="450"/>
      <c r="D297" s="450"/>
      <c r="E297" s="450"/>
      <c r="F297" s="450"/>
      <c r="G297" s="450"/>
      <c r="H297" s="450"/>
      <c r="I297" s="450"/>
      <c r="J297" s="450"/>
      <c r="K297" s="450"/>
      <c r="L297" s="451"/>
    </row>
    <row r="298" spans="2:12" hidden="1">
      <c r="B298" s="449"/>
      <c r="C298" s="450"/>
      <c r="D298" s="450"/>
      <c r="E298" s="450"/>
      <c r="F298" s="450"/>
      <c r="G298" s="450"/>
      <c r="H298" s="450"/>
      <c r="I298" s="450"/>
      <c r="J298" s="450"/>
      <c r="K298" s="450"/>
      <c r="L298" s="451"/>
    </row>
    <row r="299" spans="2:12" hidden="1">
      <c r="B299" s="449"/>
      <c r="C299" s="450"/>
      <c r="D299" s="450"/>
      <c r="E299" s="450"/>
      <c r="F299" s="450"/>
      <c r="G299" s="450"/>
      <c r="H299" s="450"/>
      <c r="I299" s="450"/>
      <c r="J299" s="450"/>
      <c r="K299" s="450"/>
      <c r="L299" s="451"/>
    </row>
    <row r="300" spans="2:12" hidden="1">
      <c r="B300" s="449"/>
      <c r="C300" s="450"/>
      <c r="D300" s="450"/>
      <c r="E300" s="450"/>
      <c r="F300" s="450"/>
      <c r="G300" s="450"/>
      <c r="H300" s="450"/>
      <c r="I300" s="450"/>
      <c r="J300" s="450"/>
      <c r="K300" s="450"/>
      <c r="L300" s="451"/>
    </row>
    <row r="301" spans="2:12" hidden="1">
      <c r="B301" s="449"/>
      <c r="C301" s="450"/>
      <c r="D301" s="450"/>
      <c r="E301" s="450"/>
      <c r="F301" s="450"/>
      <c r="G301" s="450"/>
      <c r="H301" s="450"/>
      <c r="I301" s="450"/>
      <c r="J301" s="450"/>
      <c r="K301" s="450"/>
      <c r="L301" s="451"/>
    </row>
    <row r="302" spans="2:12" hidden="1">
      <c r="B302" s="449"/>
      <c r="C302" s="450"/>
      <c r="D302" s="450"/>
      <c r="E302" s="450"/>
      <c r="F302" s="450"/>
      <c r="G302" s="450"/>
      <c r="H302" s="450"/>
      <c r="I302" s="450"/>
      <c r="J302" s="450"/>
      <c r="K302" s="450"/>
      <c r="L302" s="451"/>
    </row>
    <row r="303" spans="2:12" hidden="1">
      <c r="B303" s="449"/>
      <c r="C303" s="450"/>
      <c r="D303" s="450"/>
      <c r="E303" s="450"/>
      <c r="F303" s="450"/>
      <c r="G303" s="450"/>
      <c r="H303" s="450"/>
      <c r="I303" s="450"/>
      <c r="J303" s="450"/>
      <c r="K303" s="450"/>
      <c r="L303" s="451"/>
    </row>
    <row r="304" spans="2:12" hidden="1">
      <c r="B304" s="449"/>
      <c r="C304" s="450"/>
      <c r="D304" s="450"/>
      <c r="E304" s="450"/>
      <c r="F304" s="450"/>
      <c r="G304" s="450"/>
      <c r="H304" s="450"/>
      <c r="I304" s="450"/>
      <c r="J304" s="450"/>
      <c r="K304" s="450"/>
      <c r="L304" s="451"/>
    </row>
    <row r="305" spans="2:12" hidden="1">
      <c r="B305" s="449"/>
      <c r="C305" s="450"/>
      <c r="D305" s="450"/>
      <c r="E305" s="450"/>
      <c r="F305" s="450"/>
      <c r="G305" s="450"/>
      <c r="H305" s="450"/>
      <c r="I305" s="450"/>
      <c r="J305" s="450"/>
      <c r="K305" s="450"/>
      <c r="L305" s="451"/>
    </row>
    <row r="306" spans="2:12" hidden="1">
      <c r="B306" s="449"/>
      <c r="C306" s="450"/>
      <c r="D306" s="450"/>
      <c r="E306" s="450"/>
      <c r="F306" s="450"/>
      <c r="G306" s="450"/>
      <c r="H306" s="450"/>
      <c r="I306" s="450"/>
      <c r="J306" s="450"/>
      <c r="K306" s="450"/>
      <c r="L306" s="451"/>
    </row>
    <row r="307" spans="2:12" hidden="1">
      <c r="B307" s="449"/>
      <c r="C307" s="450"/>
      <c r="D307" s="450"/>
      <c r="E307" s="450"/>
      <c r="F307" s="450"/>
      <c r="G307" s="450"/>
      <c r="H307" s="450"/>
      <c r="I307" s="450"/>
      <c r="J307" s="450"/>
      <c r="K307" s="450"/>
      <c r="L307" s="451"/>
    </row>
    <row r="308" spans="2:12" hidden="1">
      <c r="B308" s="449"/>
      <c r="C308" s="450"/>
      <c r="D308" s="450"/>
      <c r="E308" s="450"/>
      <c r="F308" s="450"/>
      <c r="G308" s="450"/>
      <c r="H308" s="450"/>
      <c r="I308" s="450"/>
      <c r="J308" s="450"/>
      <c r="K308" s="450"/>
      <c r="L308" s="451"/>
    </row>
    <row r="309" spans="2:12" hidden="1">
      <c r="B309" s="449"/>
      <c r="C309" s="450"/>
      <c r="D309" s="450"/>
      <c r="E309" s="450"/>
      <c r="F309" s="450"/>
      <c r="G309" s="450"/>
      <c r="H309" s="450"/>
      <c r="I309" s="450"/>
      <c r="J309" s="450"/>
      <c r="K309" s="450"/>
      <c r="L309" s="451"/>
    </row>
    <row r="310" spans="2:12" hidden="1">
      <c r="B310" s="449"/>
      <c r="C310" s="450"/>
      <c r="D310" s="450"/>
      <c r="E310" s="450"/>
      <c r="F310" s="450"/>
      <c r="G310" s="450"/>
      <c r="H310" s="450"/>
      <c r="I310" s="450"/>
      <c r="J310" s="450"/>
      <c r="K310" s="450"/>
      <c r="L310" s="451"/>
    </row>
    <row r="311" spans="2:12" hidden="1">
      <c r="B311" s="449"/>
      <c r="C311" s="450"/>
      <c r="D311" s="450"/>
      <c r="E311" s="450"/>
      <c r="F311" s="450"/>
      <c r="G311" s="450"/>
      <c r="H311" s="450"/>
      <c r="I311" s="450"/>
      <c r="J311" s="450"/>
      <c r="K311" s="450"/>
      <c r="L311" s="451"/>
    </row>
    <row r="312" spans="2:12" hidden="1">
      <c r="B312" s="449"/>
      <c r="C312" s="450"/>
      <c r="D312" s="450"/>
      <c r="E312" s="450"/>
      <c r="F312" s="450"/>
      <c r="G312" s="450"/>
      <c r="H312" s="450"/>
      <c r="I312" s="450"/>
      <c r="J312" s="450"/>
      <c r="K312" s="450"/>
      <c r="L312" s="451"/>
    </row>
    <row r="313" spans="2:12" hidden="1">
      <c r="B313" s="449"/>
      <c r="C313" s="450"/>
      <c r="D313" s="450"/>
      <c r="E313" s="450"/>
      <c r="F313" s="450"/>
      <c r="G313" s="450"/>
      <c r="H313" s="450"/>
      <c r="I313" s="450"/>
      <c r="J313" s="450"/>
      <c r="K313" s="450"/>
      <c r="L313" s="451"/>
    </row>
    <row r="314" spans="2:12" ht="16.5" hidden="1" thickBot="1">
      <c r="B314" s="452"/>
      <c r="C314" s="453"/>
      <c r="D314" s="453"/>
      <c r="E314" s="453"/>
      <c r="F314" s="453"/>
      <c r="G314" s="453"/>
      <c r="H314" s="453"/>
      <c r="I314" s="453"/>
      <c r="J314" s="453"/>
      <c r="K314" s="453"/>
      <c r="L314" s="454"/>
    </row>
    <row r="315" spans="2:12" hidden="1">
      <c r="B315" s="446" t="s">
        <v>139</v>
      </c>
      <c r="C315" s="447"/>
      <c r="D315" s="447"/>
      <c r="E315" s="447"/>
      <c r="F315" s="447"/>
      <c r="G315" s="447"/>
      <c r="H315" s="447"/>
      <c r="I315" s="447"/>
      <c r="J315" s="447"/>
      <c r="K315" s="447"/>
      <c r="L315" s="448"/>
    </row>
    <row r="316" spans="2:12" hidden="1">
      <c r="B316" s="449"/>
      <c r="C316" s="450"/>
      <c r="D316" s="450"/>
      <c r="E316" s="450"/>
      <c r="F316" s="450"/>
      <c r="G316" s="450"/>
      <c r="H316" s="450"/>
      <c r="I316" s="450"/>
      <c r="J316" s="450"/>
      <c r="K316" s="450"/>
      <c r="L316" s="451"/>
    </row>
    <row r="317" spans="2:12" hidden="1">
      <c r="B317" s="449"/>
      <c r="C317" s="450"/>
      <c r="D317" s="450"/>
      <c r="E317" s="450"/>
      <c r="F317" s="450"/>
      <c r="G317" s="450"/>
      <c r="H317" s="450"/>
      <c r="I317" s="450"/>
      <c r="J317" s="450"/>
      <c r="K317" s="450"/>
      <c r="L317" s="451"/>
    </row>
    <row r="318" spans="2:12" hidden="1">
      <c r="B318" s="449"/>
      <c r="C318" s="450"/>
      <c r="D318" s="450"/>
      <c r="E318" s="450"/>
      <c r="F318" s="450"/>
      <c r="G318" s="450"/>
      <c r="H318" s="450"/>
      <c r="I318" s="450"/>
      <c r="J318" s="450"/>
      <c r="K318" s="450"/>
      <c r="L318" s="451"/>
    </row>
    <row r="319" spans="2:12" hidden="1">
      <c r="B319" s="449"/>
      <c r="C319" s="450"/>
      <c r="D319" s="450"/>
      <c r="E319" s="450"/>
      <c r="F319" s="450"/>
      <c r="G319" s="450"/>
      <c r="H319" s="450"/>
      <c r="I319" s="450"/>
      <c r="J319" s="450"/>
      <c r="K319" s="450"/>
      <c r="L319" s="451"/>
    </row>
    <row r="320" spans="2:12" hidden="1">
      <c r="B320" s="449"/>
      <c r="C320" s="450"/>
      <c r="D320" s="450"/>
      <c r="E320" s="450"/>
      <c r="F320" s="450"/>
      <c r="G320" s="450"/>
      <c r="H320" s="450"/>
      <c r="I320" s="450"/>
      <c r="J320" s="450"/>
      <c r="K320" s="450"/>
      <c r="L320" s="451"/>
    </row>
    <row r="321" spans="2:12" hidden="1">
      <c r="B321" s="449"/>
      <c r="C321" s="450"/>
      <c r="D321" s="450"/>
      <c r="E321" s="450"/>
      <c r="F321" s="450"/>
      <c r="G321" s="450"/>
      <c r="H321" s="450"/>
      <c r="I321" s="450"/>
      <c r="J321" s="450"/>
      <c r="K321" s="450"/>
      <c r="L321" s="451"/>
    </row>
    <row r="322" spans="2:12" hidden="1">
      <c r="B322" s="449"/>
      <c r="C322" s="450"/>
      <c r="D322" s="450"/>
      <c r="E322" s="450"/>
      <c r="F322" s="450"/>
      <c r="G322" s="450"/>
      <c r="H322" s="450"/>
      <c r="I322" s="450"/>
      <c r="J322" s="450"/>
      <c r="K322" s="450"/>
      <c r="L322" s="451"/>
    </row>
    <row r="323" spans="2:12" hidden="1">
      <c r="B323" s="449"/>
      <c r="C323" s="450"/>
      <c r="D323" s="450"/>
      <c r="E323" s="450"/>
      <c r="F323" s="450"/>
      <c r="G323" s="450"/>
      <c r="H323" s="450"/>
      <c r="I323" s="450"/>
      <c r="J323" s="450"/>
      <c r="K323" s="450"/>
      <c r="L323" s="451"/>
    </row>
    <row r="324" spans="2:12" hidden="1">
      <c r="B324" s="449"/>
      <c r="C324" s="450"/>
      <c r="D324" s="450"/>
      <c r="E324" s="450"/>
      <c r="F324" s="450"/>
      <c r="G324" s="450"/>
      <c r="H324" s="450"/>
      <c r="I324" s="450"/>
      <c r="J324" s="450"/>
      <c r="K324" s="450"/>
      <c r="L324" s="451"/>
    </row>
    <row r="325" spans="2:12" hidden="1">
      <c r="B325" s="449"/>
      <c r="C325" s="450"/>
      <c r="D325" s="450"/>
      <c r="E325" s="450"/>
      <c r="F325" s="450"/>
      <c r="G325" s="450"/>
      <c r="H325" s="450"/>
      <c r="I325" s="450"/>
      <c r="J325" s="450"/>
      <c r="K325" s="450"/>
      <c r="L325" s="451"/>
    </row>
    <row r="326" spans="2:12" hidden="1">
      <c r="B326" s="449"/>
      <c r="C326" s="450"/>
      <c r="D326" s="450"/>
      <c r="E326" s="450"/>
      <c r="F326" s="450"/>
      <c r="G326" s="450"/>
      <c r="H326" s="450"/>
      <c r="I326" s="450"/>
      <c r="J326" s="450"/>
      <c r="K326" s="450"/>
      <c r="L326" s="451"/>
    </row>
    <row r="327" spans="2:12" hidden="1">
      <c r="B327" s="449"/>
      <c r="C327" s="450"/>
      <c r="D327" s="450"/>
      <c r="E327" s="450"/>
      <c r="F327" s="450"/>
      <c r="G327" s="450"/>
      <c r="H327" s="450"/>
      <c r="I327" s="450"/>
      <c r="J327" s="450"/>
      <c r="K327" s="450"/>
      <c r="L327" s="451"/>
    </row>
    <row r="328" spans="2:12" hidden="1">
      <c r="B328" s="449"/>
      <c r="C328" s="450"/>
      <c r="D328" s="450"/>
      <c r="E328" s="450"/>
      <c r="F328" s="450"/>
      <c r="G328" s="450"/>
      <c r="H328" s="450"/>
      <c r="I328" s="450"/>
      <c r="J328" s="450"/>
      <c r="K328" s="450"/>
      <c r="L328" s="451"/>
    </row>
    <row r="329" spans="2:12" hidden="1">
      <c r="B329" s="449"/>
      <c r="C329" s="450"/>
      <c r="D329" s="450"/>
      <c r="E329" s="450"/>
      <c r="F329" s="450"/>
      <c r="G329" s="450"/>
      <c r="H329" s="450"/>
      <c r="I329" s="450"/>
      <c r="J329" s="450"/>
      <c r="K329" s="450"/>
      <c r="L329" s="451"/>
    </row>
    <row r="330" spans="2:12" hidden="1">
      <c r="B330" s="449"/>
      <c r="C330" s="450"/>
      <c r="D330" s="450"/>
      <c r="E330" s="450"/>
      <c r="F330" s="450"/>
      <c r="G330" s="450"/>
      <c r="H330" s="450"/>
      <c r="I330" s="450"/>
      <c r="J330" s="450"/>
      <c r="K330" s="450"/>
      <c r="L330" s="451"/>
    </row>
    <row r="331" spans="2:12" hidden="1">
      <c r="B331" s="449"/>
      <c r="C331" s="450"/>
      <c r="D331" s="450"/>
      <c r="E331" s="450"/>
      <c r="F331" s="450"/>
      <c r="G331" s="450"/>
      <c r="H331" s="450"/>
      <c r="I331" s="450"/>
      <c r="J331" s="450"/>
      <c r="K331" s="450"/>
      <c r="L331" s="451"/>
    </row>
    <row r="332" spans="2:12" hidden="1">
      <c r="B332" s="449"/>
      <c r="C332" s="450"/>
      <c r="D332" s="450"/>
      <c r="E332" s="450"/>
      <c r="F332" s="450"/>
      <c r="G332" s="450"/>
      <c r="H332" s="450"/>
      <c r="I332" s="450"/>
      <c r="J332" s="450"/>
      <c r="K332" s="450"/>
      <c r="L332" s="451"/>
    </row>
    <row r="333" spans="2:12" hidden="1">
      <c r="B333" s="449"/>
      <c r="C333" s="450"/>
      <c r="D333" s="450"/>
      <c r="E333" s="450"/>
      <c r="F333" s="450"/>
      <c r="G333" s="450"/>
      <c r="H333" s="450"/>
      <c r="I333" s="450"/>
      <c r="J333" s="450"/>
      <c r="K333" s="450"/>
      <c r="L333" s="451"/>
    </row>
    <row r="334" spans="2:12" hidden="1">
      <c r="B334" s="449"/>
      <c r="C334" s="450"/>
      <c r="D334" s="450"/>
      <c r="E334" s="450"/>
      <c r="F334" s="450"/>
      <c r="G334" s="450"/>
      <c r="H334" s="450"/>
      <c r="I334" s="450"/>
      <c r="J334" s="450"/>
      <c r="K334" s="450"/>
      <c r="L334" s="451"/>
    </row>
    <row r="335" spans="2:12" hidden="1">
      <c r="B335" s="449"/>
      <c r="C335" s="450"/>
      <c r="D335" s="450"/>
      <c r="E335" s="450"/>
      <c r="F335" s="450"/>
      <c r="G335" s="450"/>
      <c r="H335" s="450"/>
      <c r="I335" s="450"/>
      <c r="J335" s="450"/>
      <c r="K335" s="450"/>
      <c r="L335" s="451"/>
    </row>
    <row r="336" spans="2:12" hidden="1">
      <c r="B336" s="449"/>
      <c r="C336" s="450"/>
      <c r="D336" s="450"/>
      <c r="E336" s="450"/>
      <c r="F336" s="450"/>
      <c r="G336" s="450"/>
      <c r="H336" s="450"/>
      <c r="I336" s="450"/>
      <c r="J336" s="450"/>
      <c r="K336" s="450"/>
      <c r="L336" s="451"/>
    </row>
    <row r="337" spans="2:12" ht="16.5" hidden="1" thickBot="1">
      <c r="B337" s="452"/>
      <c r="C337" s="453"/>
      <c r="D337" s="453"/>
      <c r="E337" s="453"/>
      <c r="F337" s="453"/>
      <c r="G337" s="453"/>
      <c r="H337" s="453"/>
      <c r="I337" s="453"/>
      <c r="J337" s="453"/>
      <c r="K337" s="453"/>
      <c r="L337" s="454"/>
    </row>
    <row r="338" spans="2:12" hidden="1">
      <c r="B338" s="446" t="s">
        <v>140</v>
      </c>
      <c r="C338" s="447"/>
      <c r="D338" s="447"/>
      <c r="E338" s="447"/>
      <c r="F338" s="447"/>
      <c r="G338" s="447"/>
      <c r="H338" s="447"/>
      <c r="I338" s="447"/>
      <c r="J338" s="447"/>
      <c r="K338" s="447"/>
      <c r="L338" s="448"/>
    </row>
    <row r="339" spans="2:12" hidden="1">
      <c r="B339" s="449"/>
      <c r="C339" s="450"/>
      <c r="D339" s="450"/>
      <c r="E339" s="450"/>
      <c r="F339" s="450"/>
      <c r="G339" s="450"/>
      <c r="H339" s="450"/>
      <c r="I339" s="450"/>
      <c r="J339" s="450"/>
      <c r="K339" s="450"/>
      <c r="L339" s="451"/>
    </row>
    <row r="340" spans="2:12" hidden="1">
      <c r="B340" s="449"/>
      <c r="C340" s="450"/>
      <c r="D340" s="450"/>
      <c r="E340" s="450"/>
      <c r="F340" s="450"/>
      <c r="G340" s="450"/>
      <c r="H340" s="450"/>
      <c r="I340" s="450"/>
      <c r="J340" s="450"/>
      <c r="K340" s="450"/>
      <c r="L340" s="451"/>
    </row>
    <row r="341" spans="2:12" hidden="1">
      <c r="B341" s="449"/>
      <c r="C341" s="450"/>
      <c r="D341" s="450"/>
      <c r="E341" s="450"/>
      <c r="F341" s="450"/>
      <c r="G341" s="450"/>
      <c r="H341" s="450"/>
      <c r="I341" s="450"/>
      <c r="J341" s="450"/>
      <c r="K341" s="450"/>
      <c r="L341" s="451"/>
    </row>
    <row r="342" spans="2:12" hidden="1">
      <c r="B342" s="449"/>
      <c r="C342" s="450"/>
      <c r="D342" s="450"/>
      <c r="E342" s="450"/>
      <c r="F342" s="450"/>
      <c r="G342" s="450"/>
      <c r="H342" s="450"/>
      <c r="I342" s="450"/>
      <c r="J342" s="450"/>
      <c r="K342" s="450"/>
      <c r="L342" s="451"/>
    </row>
    <row r="343" spans="2:12" hidden="1">
      <c r="B343" s="449"/>
      <c r="C343" s="450"/>
      <c r="D343" s="450"/>
      <c r="E343" s="450"/>
      <c r="F343" s="450"/>
      <c r="G343" s="450"/>
      <c r="H343" s="450"/>
      <c r="I343" s="450"/>
      <c r="J343" s="450"/>
      <c r="K343" s="450"/>
      <c r="L343" s="451"/>
    </row>
    <row r="344" spans="2:12" hidden="1">
      <c r="B344" s="449"/>
      <c r="C344" s="450"/>
      <c r="D344" s="450"/>
      <c r="E344" s="450"/>
      <c r="F344" s="450"/>
      <c r="G344" s="450"/>
      <c r="H344" s="450"/>
      <c r="I344" s="450"/>
      <c r="J344" s="450"/>
      <c r="K344" s="450"/>
      <c r="L344" s="451"/>
    </row>
    <row r="345" spans="2:12" hidden="1">
      <c r="B345" s="449"/>
      <c r="C345" s="450"/>
      <c r="D345" s="450"/>
      <c r="E345" s="450"/>
      <c r="F345" s="450"/>
      <c r="G345" s="450"/>
      <c r="H345" s="450"/>
      <c r="I345" s="450"/>
      <c r="J345" s="450"/>
      <c r="K345" s="450"/>
      <c r="L345" s="451"/>
    </row>
    <row r="346" spans="2:12" hidden="1">
      <c r="B346" s="449"/>
      <c r="C346" s="450"/>
      <c r="D346" s="450"/>
      <c r="E346" s="450"/>
      <c r="F346" s="450"/>
      <c r="G346" s="450"/>
      <c r="H346" s="450"/>
      <c r="I346" s="450"/>
      <c r="J346" s="450"/>
      <c r="K346" s="450"/>
      <c r="L346" s="451"/>
    </row>
    <row r="347" spans="2:12" hidden="1">
      <c r="B347" s="449"/>
      <c r="C347" s="450"/>
      <c r="D347" s="450"/>
      <c r="E347" s="450"/>
      <c r="F347" s="450"/>
      <c r="G347" s="450"/>
      <c r="H347" s="450"/>
      <c r="I347" s="450"/>
      <c r="J347" s="450"/>
      <c r="K347" s="450"/>
      <c r="L347" s="451"/>
    </row>
    <row r="348" spans="2:12" hidden="1">
      <c r="B348" s="449"/>
      <c r="C348" s="450"/>
      <c r="D348" s="450"/>
      <c r="E348" s="450"/>
      <c r="F348" s="450"/>
      <c r="G348" s="450"/>
      <c r="H348" s="450"/>
      <c r="I348" s="450"/>
      <c r="J348" s="450"/>
      <c r="K348" s="450"/>
      <c r="L348" s="451"/>
    </row>
    <row r="349" spans="2:12" hidden="1">
      <c r="B349" s="449"/>
      <c r="C349" s="450"/>
      <c r="D349" s="450"/>
      <c r="E349" s="450"/>
      <c r="F349" s="450"/>
      <c r="G349" s="450"/>
      <c r="H349" s="450"/>
      <c r="I349" s="450"/>
      <c r="J349" s="450"/>
      <c r="K349" s="450"/>
      <c r="L349" s="451"/>
    </row>
    <row r="350" spans="2:12" hidden="1">
      <c r="B350" s="449"/>
      <c r="C350" s="450"/>
      <c r="D350" s="450"/>
      <c r="E350" s="450"/>
      <c r="F350" s="450"/>
      <c r="G350" s="450"/>
      <c r="H350" s="450"/>
      <c r="I350" s="450"/>
      <c r="J350" s="450"/>
      <c r="K350" s="450"/>
      <c r="L350" s="451"/>
    </row>
    <row r="351" spans="2:12" hidden="1">
      <c r="B351" s="449"/>
      <c r="C351" s="450"/>
      <c r="D351" s="450"/>
      <c r="E351" s="450"/>
      <c r="F351" s="450"/>
      <c r="G351" s="450"/>
      <c r="H351" s="450"/>
      <c r="I351" s="450"/>
      <c r="J351" s="450"/>
      <c r="K351" s="450"/>
      <c r="L351" s="451"/>
    </row>
    <row r="352" spans="2:12" hidden="1">
      <c r="B352" s="449"/>
      <c r="C352" s="450"/>
      <c r="D352" s="450"/>
      <c r="E352" s="450"/>
      <c r="F352" s="450"/>
      <c r="G352" s="450"/>
      <c r="H352" s="450"/>
      <c r="I352" s="450"/>
      <c r="J352" s="450"/>
      <c r="K352" s="450"/>
      <c r="L352" s="451"/>
    </row>
    <row r="353" spans="2:12" hidden="1">
      <c r="B353" s="449"/>
      <c r="C353" s="450"/>
      <c r="D353" s="450"/>
      <c r="E353" s="450"/>
      <c r="F353" s="450"/>
      <c r="G353" s="450"/>
      <c r="H353" s="450"/>
      <c r="I353" s="450"/>
      <c r="J353" s="450"/>
      <c r="K353" s="450"/>
      <c r="L353" s="451"/>
    </row>
    <row r="354" spans="2:12" hidden="1">
      <c r="B354" s="449"/>
      <c r="C354" s="450"/>
      <c r="D354" s="450"/>
      <c r="E354" s="450"/>
      <c r="F354" s="450"/>
      <c r="G354" s="450"/>
      <c r="H354" s="450"/>
      <c r="I354" s="450"/>
      <c r="J354" s="450"/>
      <c r="K354" s="450"/>
      <c r="L354" s="451"/>
    </row>
    <row r="355" spans="2:12" hidden="1">
      <c r="B355" s="449"/>
      <c r="C355" s="450"/>
      <c r="D355" s="450"/>
      <c r="E355" s="450"/>
      <c r="F355" s="450"/>
      <c r="G355" s="450"/>
      <c r="H355" s="450"/>
      <c r="I355" s="450"/>
      <c r="J355" s="450"/>
      <c r="K355" s="450"/>
      <c r="L355" s="451"/>
    </row>
    <row r="356" spans="2:12" hidden="1">
      <c r="B356" s="449"/>
      <c r="C356" s="450"/>
      <c r="D356" s="450"/>
      <c r="E356" s="450"/>
      <c r="F356" s="450"/>
      <c r="G356" s="450"/>
      <c r="H356" s="450"/>
      <c r="I356" s="450"/>
      <c r="J356" s="450"/>
      <c r="K356" s="450"/>
      <c r="L356" s="451"/>
    </row>
    <row r="357" spans="2:12" hidden="1">
      <c r="B357" s="449"/>
      <c r="C357" s="450"/>
      <c r="D357" s="450"/>
      <c r="E357" s="450"/>
      <c r="F357" s="450"/>
      <c r="G357" s="450"/>
      <c r="H357" s="450"/>
      <c r="I357" s="450"/>
      <c r="J357" s="450"/>
      <c r="K357" s="450"/>
      <c r="L357" s="451"/>
    </row>
    <row r="358" spans="2:12" hidden="1">
      <c r="B358" s="449"/>
      <c r="C358" s="450"/>
      <c r="D358" s="450"/>
      <c r="E358" s="450"/>
      <c r="F358" s="450"/>
      <c r="G358" s="450"/>
      <c r="H358" s="450"/>
      <c r="I358" s="450"/>
      <c r="J358" s="450"/>
      <c r="K358" s="450"/>
      <c r="L358" s="451"/>
    </row>
    <row r="359" spans="2:12" hidden="1">
      <c r="B359" s="449"/>
      <c r="C359" s="450"/>
      <c r="D359" s="450"/>
      <c r="E359" s="450"/>
      <c r="F359" s="450"/>
      <c r="G359" s="450"/>
      <c r="H359" s="450"/>
      <c r="I359" s="450"/>
      <c r="J359" s="450"/>
      <c r="K359" s="450"/>
      <c r="L359" s="451"/>
    </row>
    <row r="360" spans="2:12" hidden="1">
      <c r="B360" s="449"/>
      <c r="C360" s="450"/>
      <c r="D360" s="450"/>
      <c r="E360" s="450"/>
      <c r="F360" s="450"/>
      <c r="G360" s="450"/>
      <c r="H360" s="450"/>
      <c r="I360" s="450"/>
      <c r="J360" s="450"/>
      <c r="K360" s="450"/>
      <c r="L360" s="451"/>
    </row>
    <row r="361" spans="2:12" ht="16.5" hidden="1" thickBot="1">
      <c r="B361" s="452"/>
      <c r="C361" s="453"/>
      <c r="D361" s="453"/>
      <c r="E361" s="453"/>
      <c r="F361" s="453"/>
      <c r="G361" s="453"/>
      <c r="H361" s="453"/>
      <c r="I361" s="453"/>
      <c r="J361" s="453"/>
      <c r="K361" s="453"/>
      <c r="L361" s="454"/>
    </row>
    <row r="362" spans="2:12" hidden="1">
      <c r="B362" s="449" t="s">
        <v>144</v>
      </c>
    </row>
    <row r="363" spans="2:12" hidden="1"/>
    <row r="364" spans="2:12" hidden="1"/>
    <row r="365" spans="2:12" hidden="1"/>
    <row r="366" spans="2:12" hidden="1"/>
    <row r="367" spans="2:12" hidden="1"/>
    <row r="368" spans="2:12"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sheetData>
  <mergeCells count="8">
    <mergeCell ref="B74:L74"/>
    <mergeCell ref="B152:L152"/>
    <mergeCell ref="B177:L177"/>
    <mergeCell ref="B207:L207"/>
    <mergeCell ref="B2:L2"/>
    <mergeCell ref="B100:L100"/>
    <mergeCell ref="B126:L126"/>
    <mergeCell ref="B47:L47"/>
  </mergeCells>
  <pageMargins left="0.7" right="0.7" top="0.75" bottom="0.75" header="0.3" footer="0.3"/>
  <pageSetup paperSize="9" scale="79" orientation="portrait" horizontalDpi="300" verticalDpi="300" r:id="rId1"/>
  <rowBreaks count="6" manualBreakCount="6">
    <brk id="73" min="1" max="11" man="1"/>
    <brk id="152" min="1" max="11" man="1"/>
    <brk id="206" min="1" max="11" man="1"/>
    <brk id="241" min="1" max="11" man="1"/>
    <brk id="289" min="1" max="11" man="1"/>
    <brk id="337" min="1" max="1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vt:i4>
      </vt:variant>
    </vt:vector>
  </HeadingPairs>
  <TitlesOfParts>
    <vt:vector size="18" baseType="lpstr">
      <vt:lpstr>Cover</vt:lpstr>
      <vt:lpstr>Summary Report</vt:lpstr>
      <vt:lpstr>Achive</vt:lpstr>
      <vt:lpstr>Schedule</vt:lpstr>
      <vt:lpstr>PTP</vt:lpstr>
      <vt:lpstr>Sims</vt:lpstr>
      <vt:lpstr>Pama</vt:lpstr>
      <vt:lpstr>Bima</vt:lpstr>
      <vt:lpstr>Outpit-Sims</vt:lpstr>
      <vt:lpstr>Outpit-PAMA</vt:lpstr>
      <vt:lpstr>Outpit-Bima</vt:lpstr>
      <vt:lpstr>Outpit-PTP</vt:lpstr>
      <vt:lpstr>Map</vt:lpstr>
      <vt:lpstr>Achive!Print_Area</vt:lpstr>
      <vt:lpstr>Cover!Print_Area</vt:lpstr>
      <vt:lpstr>Map!Print_Area</vt:lpstr>
      <vt:lpstr>Schedule!Print_Area</vt:lpstr>
      <vt:lpstr>'Summary 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Gusti Elissa Damayanti</dc:creator>
  <cp:lastModifiedBy>Gusti Elissa Damayanti</cp:lastModifiedBy>
  <cp:lastPrinted>2021-06-28T03:44:47Z</cp:lastPrinted>
  <dcterms:created xsi:type="dcterms:W3CDTF">2017-08-27T23:51:58Z</dcterms:created>
  <dcterms:modified xsi:type="dcterms:W3CDTF">2023-06-01T03:57:45Z</dcterms:modified>
</cp:coreProperties>
</file>